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rinterSettings/printerSettings2.bin" ContentType="application/vnd.openxmlformats-officedocument.spreadsheetml.printerSettings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13_ncr:1_{258A8D89-B6C5-4756-AA79-A1C4C4EA7703}" xr6:coauthVersionLast="47" xr6:coauthVersionMax="47" xr10:uidLastSave="{00000000-0000-0000-0000-000000000000}"/>
  <bookViews>
    <workbookView xWindow="-110" yWindow="-110" windowWidth="19420" windowHeight="10300" tabRatio="885" activeTab="1" xr2:uid="{9983F7DD-A1AF-4696-92E5-F15CB7A4773D}"/>
  </bookViews>
  <sheets>
    <sheet name="Pivot" sheetId="44" r:id="rId1"/>
    <sheet name="By Project -Feb 2025" sheetId="56" r:id="rId2"/>
    <sheet name="ME Capex " sheetId="62" r:id="rId3"/>
  </sheets>
  <externalReferences>
    <externalReference r:id="rId4"/>
    <externalReference r:id="rId5"/>
    <externalReference r:id="rId6"/>
  </externalReferences>
  <definedNames>
    <definedName name="\A" localSheetId="1">#REF!</definedName>
    <definedName name="\A">#REF!</definedName>
    <definedName name="\C" localSheetId="1">#REF!</definedName>
    <definedName name="\C">#REF!</definedName>
    <definedName name="\D" localSheetId="1">#REF!</definedName>
    <definedName name="\D">#REF!</definedName>
    <definedName name="\W" localSheetId="1">#REF!</definedName>
    <definedName name="\W">#REF!</definedName>
    <definedName name="_" localSheetId="1">#REF!</definedName>
    <definedName name="_">#REF!</definedName>
    <definedName name="__" localSheetId="1">#REF!</definedName>
    <definedName name="__">#REF!</definedName>
    <definedName name="___" localSheetId="1">#REF!</definedName>
    <definedName name="___">#REF!</definedName>
    <definedName name="______0" localSheetId="1">#REF!</definedName>
    <definedName name="______0">#REF!</definedName>
    <definedName name="______0___0" localSheetId="1">#REF!</definedName>
    <definedName name="______0___0">#REF!</definedName>
    <definedName name="______4">"$"</definedName>
    <definedName name="______5">"$"</definedName>
    <definedName name="______6">"$"</definedName>
    <definedName name="__m72" localSheetId="1">{"傳各位表單.xls","Sheet1"}</definedName>
    <definedName name="__m72">{"傳各位表單.xls","Sheet1"}</definedName>
    <definedName name="__m72_1" localSheetId="1">{"傳各位表單.xls","Sheet1"}</definedName>
    <definedName name="__m72_1">{"傳各位表單.xls","Sheet1"}</definedName>
    <definedName name="__m72_2" localSheetId="1">{"傳各位表單.xls","Sheet1"}</definedName>
    <definedName name="__m72_2">{"傳各位表單.xls","Sheet1"}</definedName>
    <definedName name="__m72_3" localSheetId="1">{"傳各位表單.xls","Sheet1"}</definedName>
    <definedName name="__m72_3">{"傳各位表單.xls","Sheet1"}</definedName>
    <definedName name="__m72_4" localSheetId="1">{"傳各位表單.xls","Sheet1"}</definedName>
    <definedName name="__m72_4">{"傳各位表單.xls","Sheet1"}</definedName>
    <definedName name="_017" localSheetId="1">#REF!</definedName>
    <definedName name="_017">#REF!</definedName>
    <definedName name="_024" localSheetId="1">#REF!</definedName>
    <definedName name="_024">#REF!</definedName>
    <definedName name="_039" localSheetId="1">#REF!</definedName>
    <definedName name="_039">#REF!</definedName>
    <definedName name="_1." localSheetId="1">#REF!</definedName>
    <definedName name="_1.">#REF!</definedName>
    <definedName name="_1_0" localSheetId="1">#REF!</definedName>
    <definedName name="_1_0">#REF!</definedName>
    <definedName name="_17__cycle_time" localSheetId="1">#REF!</definedName>
    <definedName name="_17__cycle_time">#REF!</definedName>
    <definedName name="_1A" localSheetId="1">#REF!</definedName>
    <definedName name="_1A">#REF!</definedName>
    <definedName name="_2_00" localSheetId="1">#REF!</definedName>
    <definedName name="_2_00">#REF!</definedName>
    <definedName name="_20__cycle_time" localSheetId="1">#REF!</definedName>
    <definedName name="_20__cycle_time">#REF!</definedName>
    <definedName name="_2C_" localSheetId="1">#REF!</definedName>
    <definedName name="_2C_">#REF!</definedName>
    <definedName name="_3_000" localSheetId="1">#REF!</definedName>
    <definedName name="_3_000">#REF!</definedName>
    <definedName name="_3D" localSheetId="1">#REF!</definedName>
    <definedName name="_3D">#REF!</definedName>
    <definedName name="_4W" localSheetId="1">#REF!</definedName>
    <definedName name="_4W">#REF!</definedName>
    <definedName name="_A1" localSheetId="1" hidden="1">{#N/A,#N/A,FALSE,"AstLst"}</definedName>
    <definedName name="_A1" hidden="1">{#N/A,#N/A,FALSE,"AstLst"}</definedName>
    <definedName name="_A2" localSheetId="1" hidden="1">{#N/A,#N/A,FALSE,"B-Sht"}</definedName>
    <definedName name="_A2" hidden="1">{#N/A,#N/A,FALSE,"B-Sht"}</definedName>
    <definedName name="_A3" localSheetId="1" hidden="1">{#N/A,#N/A,TRUE,"Summary";#N/A,#N/A,TRUE,"Description";#N/A,#N/A,TRUE,"AstLst";#N/A,#N/A,TRUE,"CshFlow";#N/A,#N/A,TRUE,"Inc-Stmt";#N/A,#N/A,TRUE,"B-Sht"}</definedName>
    <definedName name="_A3" hidden="1">{#N/A,#N/A,TRUE,"Summary";#N/A,#N/A,TRUE,"Description";#N/A,#N/A,TRUE,"AstLst";#N/A,#N/A,TRUE,"CshFlow";#N/A,#N/A,TRUE,"Inc-Stmt";#N/A,#N/A,TRUE,"B-Sht"}</definedName>
    <definedName name="_AB12" localSheetId="1">#REF!</definedName>
    <definedName name="_AB12">#REF!</definedName>
    <definedName name="_Fill" localSheetId="1" hidden="1">#REF!</definedName>
    <definedName name="_Fill" hidden="1">#REF!</definedName>
    <definedName name="_xlnm._FilterDatabase" localSheetId="1" hidden="1">'By Project -Feb 2025'!$A$9:$XCY$89</definedName>
    <definedName name="_xlnm._FilterDatabase" localSheetId="2" hidden="1">'ME Capex '!$A$1:$X$6044</definedName>
    <definedName name="_Key1" localSheetId="1" hidden="1">#REF!</definedName>
    <definedName name="_Key1" hidden="1">#REF!</definedName>
    <definedName name="_Order1" hidden="1">255</definedName>
    <definedName name="_Order2" hidden="1">255</definedName>
    <definedName name="_RMX1" localSheetId="1">#REF!</definedName>
    <definedName name="_RMX1">#REF!</definedName>
    <definedName name="_RMX2" localSheetId="1">#REF!</definedName>
    <definedName name="_RMX2">#REF!</definedName>
    <definedName name="_RMX3" localSheetId="1">#REF!</definedName>
    <definedName name="_RMX3">#REF!</definedName>
    <definedName name="_RMY1" localSheetId="1">#REF!</definedName>
    <definedName name="_RMY1">#REF!</definedName>
    <definedName name="_RMY2" localSheetId="1">#REF!</definedName>
    <definedName name="_RMY2">#REF!</definedName>
    <definedName name="_RMY3" localSheetId="1">#REF!</definedName>
    <definedName name="_RMY3">#REF!</definedName>
    <definedName name="_RMZ1" localSheetId="1">#REF!</definedName>
    <definedName name="_RMZ1">#REF!</definedName>
    <definedName name="_RMZ2" localSheetId="1">#REF!</definedName>
    <definedName name="_RMZ2">#REF!</definedName>
    <definedName name="_RMZ3" localSheetId="1">#REF!</definedName>
    <definedName name="_RMZ3">#REF!</definedName>
    <definedName name="_Sort" localSheetId="1" hidden="1">#REF!</definedName>
    <definedName name="_Sort" hidden="1">#REF!</definedName>
    <definedName name="_US1" localSheetId="1">#REF!</definedName>
    <definedName name="_US1">#REF!</definedName>
    <definedName name="a" localSheetId="1" hidden="1">{"DESCRIPTION",#N/A,FALSE,"Description"}</definedName>
    <definedName name="a" hidden="1">{"DESCRIPTION",#N/A,FALSE,"Description"}</definedName>
    <definedName name="A10n15" localSheetId="1">#REF!</definedName>
    <definedName name="A10n15">#REF!</definedName>
    <definedName name="aa" localSheetId="1" hidden="1">{"ASTLST",#N/A,FALSE,"AstLst"}</definedName>
    <definedName name="aa" hidden="1">{"ASTLST",#N/A,FALSE,"AstLst"}</definedName>
    <definedName name="aaa" localSheetId="1" hidden="1">{"ASTLST",#N/A,FALSE,"AstLst"}</definedName>
    <definedName name="aaa" hidden="1">{"ASTLST",#N/A,FALSE,"AstLst"}</definedName>
    <definedName name="abc" localSheetId="1">{"傳各位表單.xls","Sheet1"}</definedName>
    <definedName name="abc">{"傳各位表單.xls","Sheet1"}</definedName>
    <definedName name="abc_1" localSheetId="1">{"傳各位表單.xls","Sheet1"}</definedName>
    <definedName name="abc_1">{"傳各位表單.xls","Sheet1"}</definedName>
    <definedName name="abc_2" localSheetId="1">{"傳各位表單.xls","Sheet1"}</definedName>
    <definedName name="abc_2">{"傳各位表單.xls","Sheet1"}</definedName>
    <definedName name="abc_3" localSheetId="1">{"傳各位表單.xls","Sheet1"}</definedName>
    <definedName name="abc_3">{"傳各位表單.xls","Sheet1"}</definedName>
    <definedName name="abc_4" localSheetId="1">{"傳各位表單.xls","Sheet1"}</definedName>
    <definedName name="abc_4">{"傳各位表單.xls","Sheet1"}</definedName>
    <definedName name="act_cur_pl">#REF!</definedName>
    <definedName name="act_sum_pl" localSheetId="1">#REF!</definedName>
    <definedName name="act_sum_pl">#REF!</definedName>
    <definedName name="ACT_SumPL" localSheetId="1">#REF!</definedName>
    <definedName name="ACT_SumPL">#REF!</definedName>
    <definedName name="Adjusted_Data" localSheetId="1">#REF!</definedName>
    <definedName name="Adjusted_Data">#REF!</definedName>
    <definedName name="af" localSheetId="1" hidden="1">{"BSHT",#N/A,FALSE,"B-Sht"}</definedName>
    <definedName name="af" hidden="1">{"BSHT",#N/A,FALSE,"B-Sht"}</definedName>
    <definedName name="all" localSheetId="1">#REF!</definedName>
    <definedName name="all">#REF!</definedName>
    <definedName name="All_Items" localSheetId="1">#REF!</definedName>
    <definedName name="All_Items">#REF!</definedName>
    <definedName name="All_Options" localSheetId="1">#REF!</definedName>
    <definedName name="All_Options">#REF!</definedName>
    <definedName name="All_Tasks" localSheetId="1">#REF!</definedName>
    <definedName name="All_Tasks">#REF!</definedName>
    <definedName name="ar" localSheetId="1" hidden="1">{#N/A,#N/A,FALSE,"B-Sht"}</definedName>
    <definedName name="ar" hidden="1">{#N/A,#N/A,FALSE,"B-Sht"}</definedName>
    <definedName name="arial" localSheetId="1">#REF!</definedName>
    <definedName name="arial">#REF!</definedName>
    <definedName name="as" localSheetId="1" hidden="1">{#N/A,#N/A,FALSE,"AstLst"}</definedName>
    <definedName name="as" hidden="1">{#N/A,#N/A,FALSE,"AstLst"}</definedName>
    <definedName name="assyyield" localSheetId="1">#REF!</definedName>
    <definedName name="assyyield">#REF!</definedName>
    <definedName name="b" localSheetId="1" hidden="1">{#N/A,#N/A,FALSE,"B-Sht"}</definedName>
    <definedName name="b" hidden="1">{#N/A,#N/A,FALSE,"B-Sht"}</definedName>
    <definedName name="B_WHQ_M607C_1" localSheetId="1">#REF!</definedName>
    <definedName name="B_WHQ_M607C_1">#REF!</definedName>
    <definedName name="Backliner_grade" localSheetId="1">#REF!</definedName>
    <definedName name="Backliner_grade">#REF!</definedName>
    <definedName name="Backliner_grammage" localSheetId="1">#REF!</definedName>
    <definedName name="Backliner_grammage">#REF!</definedName>
    <definedName name="Bin" localSheetId="1">#REF!</definedName>
    <definedName name="Bin">#REF!</definedName>
    <definedName name="Bins" localSheetId="1">#REF!</definedName>
    <definedName name="Bins">#REF!</definedName>
    <definedName name="BMBA03A" localSheetId="1">#REF!</definedName>
    <definedName name="BMBA03A">#REF!</definedName>
    <definedName name="BOM_Cost" localSheetId="1">#REF!</definedName>
    <definedName name="BOM_Cost">#REF!</definedName>
    <definedName name="BRL" localSheetId="1">#REF!</definedName>
    <definedName name="BRL">#REF!</definedName>
    <definedName name="bud_cur_pl" localSheetId="1">#REF!</definedName>
    <definedName name="bud_cur_pl">#REF!</definedName>
    <definedName name="bud_sum_pl" localSheetId="1">#REF!</definedName>
    <definedName name="bud_sum_pl">#REF!</definedName>
    <definedName name="builfln_Autofilter___21" localSheetId="1">#REF!</definedName>
    <definedName name="builfln_Autofilter___21">#REF!</definedName>
    <definedName name="BuiltIn_AutoFilter___1" localSheetId="1">#REF!</definedName>
    <definedName name="BuiltIn_AutoFilter___1">#REF!</definedName>
    <definedName name="BuiltIn_AutoFilter___1_1" localSheetId="1">#REF!</definedName>
    <definedName name="BuiltIn_AutoFilter___1_1">#REF!</definedName>
    <definedName name="BuiltIn_AutoFilter___1_2" localSheetId="1">#REF!</definedName>
    <definedName name="BuiltIn_AutoFilter___1_2">#REF!</definedName>
    <definedName name="BuiltIn_AutoFilter___1_3" localSheetId="1">#REF!</definedName>
    <definedName name="BuiltIn_AutoFilter___1_3">#REF!</definedName>
    <definedName name="BuiltIn_AutoFilter___1_4" localSheetId="1">#REF!</definedName>
    <definedName name="BuiltIn_AutoFilter___1_4">#REF!</definedName>
    <definedName name="BuiltIn_AutoFilter___2" localSheetId="1">#REF!</definedName>
    <definedName name="BuiltIn_AutoFilter___2">#REF!</definedName>
    <definedName name="BuiltIn_AutoFilter___2_1" localSheetId="1">#REF!</definedName>
    <definedName name="BuiltIn_AutoFilter___2_1">#REF!</definedName>
    <definedName name="BuiltIn_AutoFilter___2_2" localSheetId="1">#REF!</definedName>
    <definedName name="BuiltIn_AutoFilter___2_2">#REF!</definedName>
    <definedName name="BuiltIn_AutoFilter___2_3" localSheetId="1">#REF!</definedName>
    <definedName name="BuiltIn_AutoFilter___2_3">#REF!</definedName>
    <definedName name="BuiltIn_AutoFilter___2_4" localSheetId="1">#REF!</definedName>
    <definedName name="BuiltIn_AutoFilter___2_4">#REF!</definedName>
    <definedName name="BuiltIn_AutoFilter___2_5" localSheetId="1">#REF!</definedName>
    <definedName name="BuiltIn_AutoFilter___2_5">#REF!</definedName>
    <definedName name="BuiltIn_AutoFilter___3">"$"</definedName>
    <definedName name="BuiltIn_AutoFilter___4" localSheetId="1">#REF!</definedName>
    <definedName name="BuiltIn_AutoFilter___4">#REF!</definedName>
    <definedName name="BuiltIn_AutoFilter___4_1" localSheetId="1">#REF!</definedName>
    <definedName name="BuiltIn_AutoFilter___4_1">#REF!</definedName>
    <definedName name="BuiltIn_AutoFilter___4_2" localSheetId="1">#REF!</definedName>
    <definedName name="BuiltIn_AutoFilter___4_2">#REF!</definedName>
    <definedName name="BuiltIn_AutoFilter___4_3" localSheetId="1">#REF!</definedName>
    <definedName name="BuiltIn_AutoFilter___4_3">#REF!</definedName>
    <definedName name="BuiltIn_AutoFilter___4_4" localSheetId="1">#REF!</definedName>
    <definedName name="BuiltIn_AutoFilter___4_4">#REF!</definedName>
    <definedName name="BUILTIN_AUTOFILTER_1" localSheetId="1">#REF!</definedName>
    <definedName name="BUILTIN_AUTOFILTER_1">#REF!</definedName>
    <definedName name="Bust" localSheetId="1">#REF!</definedName>
    <definedName name="Bust">#REF!</definedName>
    <definedName name="C2.0" localSheetId="1">#REF!</definedName>
    <definedName name="C2.0">#REF!</definedName>
    <definedName name="Capture.Capture">#N/A</definedName>
    <definedName name="centerline" localSheetId="1">OFFSET(#REF!,0,0,SUM(#REF!))</definedName>
    <definedName name="centerline">OFFSET(#REF!,0,0,SUM(#REF!))</definedName>
    <definedName name="centerliner" localSheetId="1">OFFSET(#REF!,0,0,SUM(#REF!))</definedName>
    <definedName name="centerliner">OFFSET(#REF!,0,0,SUM(#REF!))</definedName>
    <definedName name="CHF" localSheetId="1">#REF!</definedName>
    <definedName name="CHF">#REF!</definedName>
    <definedName name="CMMG" localSheetId="1">#REF!</definedName>
    <definedName name="CMMG">#REF!</definedName>
    <definedName name="CNCyield" localSheetId="1">#REF!</definedName>
    <definedName name="CNCyield">#REF!</definedName>
    <definedName name="CNY" localSheetId="1">#REF!</definedName>
    <definedName name="CNY">#REF!</definedName>
    <definedName name="Config_Cell_S2" localSheetId="1">#REF!</definedName>
    <definedName name="Config_Cell_S2">#REF!</definedName>
    <definedName name="Config_Cell2" localSheetId="1">#REF!</definedName>
    <definedName name="Config_Cell2">#REF!</definedName>
    <definedName name="Continue" localSheetId="1">#REF!</definedName>
    <definedName name="Continue">#REF!</definedName>
    <definedName name="COSTVOL" localSheetId="1" hidden="1">{"DESCRIPTION",#N/A,FALSE,"Description"}</definedName>
    <definedName name="COSTVOL" hidden="1">{"DESCRIPTION",#N/A,FALSE,"Description"}</definedName>
    <definedName name="cum_yield" localSheetId="1">#REF!</definedName>
    <definedName name="cum_yield">#REF!</definedName>
    <definedName name="currencyLotInformation" localSheetId="1">#REF!</definedName>
    <definedName name="currencyLotInformation">#REF!</definedName>
    <definedName name="cvcvc" localSheetId="1" hidden="1">{#N/A,#N/A,FALSE,"AstLst"}</definedName>
    <definedName name="cvcvc" hidden="1">{#N/A,#N/A,FALSE,"AstLst"}</definedName>
    <definedName name="cyclettimesecs" localSheetId="1">#REF!</definedName>
    <definedName name="cyclettimesecs">#REF!</definedName>
    <definedName name="D07CUR" localSheetId="1">#REF!</definedName>
    <definedName name="D07CUR">#REF!</definedName>
    <definedName name="D07SUM" localSheetId="1">#REF!</definedName>
    <definedName name="D07SUM">#REF!</definedName>
    <definedName name="D09SUM" localSheetId="1">#REF!</definedName>
    <definedName name="D09SUM">#REF!</definedName>
    <definedName name="DATA" localSheetId="1">#REF!</definedName>
    <definedName name="DATA">#REF!</definedName>
    <definedName name="databas" localSheetId="1">#REF!</definedName>
    <definedName name="databas">#REF!</definedName>
    <definedName name="_xlnm.Database" localSheetId="1">#REF!</definedName>
    <definedName name="_xlnm.Database">#REF!</definedName>
    <definedName name="DCF_ACCOUNT" localSheetId="1">#REF!</definedName>
    <definedName name="DCF_ACCOUNT">#REF!</definedName>
    <definedName name="df" localSheetId="1" hidden="1">{"CSHFLOW",#N/A,FALSE,"CshFlow"}</definedName>
    <definedName name="df" hidden="1">{"CSHFLOW",#N/A,FALSE,"CshFlow"}</definedName>
    <definedName name="dfdf" localSheetId="1" hidden="1">{#N/A,#N/A,FALSE,"Summary"}</definedName>
    <definedName name="dfdf" hidden="1">{#N/A,#N/A,FALSE,"Summary"}</definedName>
    <definedName name="Document_array" localSheetId="1">{"傳各位表單.xls","Sheet1"}</definedName>
    <definedName name="Document_array">{"傳各位表單.xls","Sheet1"}</definedName>
    <definedName name="Document_array_1" localSheetId="1">{"傳各位表單.xls","Sheet1"}</definedName>
    <definedName name="Document_array_1">{"傳各位表單.xls","Sheet1"}</definedName>
    <definedName name="Document_array_2" localSheetId="1">{"傳各位表單.xls","Sheet1"}</definedName>
    <definedName name="Document_array_2">{"傳各位表單.xls","Sheet1"}</definedName>
    <definedName name="Document_array_3" localSheetId="1">{"傳各位表單.xls","Sheet1"}</definedName>
    <definedName name="Document_array_3">{"傳各位表單.xls","Sheet1"}</definedName>
    <definedName name="Document_array_4" localSheetId="1">{"傳各位表單.xls","Sheet1"}</definedName>
    <definedName name="Document_array_4">{"傳各位表單.xls","Sheet1"}</definedName>
    <definedName name="Documents_array">#REF!</definedName>
    <definedName name="ending_date" localSheetId="1">#REF!</definedName>
    <definedName name="ending_date">#REF!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PMWorkbookOptions_3" hidden="1">"wQvuWs8egpjkFW1D7Lxl2/C/hZOpQ36xDhyiKTC+hQBZyJ7CVZw3MXvk04UowGsLyrdvBFquejfh+6LWcaYLf89BxKQgiqqpGDyTZ3wrRryDpEt8ZbnGBbcWIG9vI18VjQFqn/FM/CE3euA71usAeT5A+HVDgQlItoLlJvTBbER6WA4sK9hcAIHE/mtLfkgIeaQfBoImKcYtF35UJZarN1hS1VseOyKn8nhdQWukaV660LmiQhlQuavbtVH7"</definedName>
    <definedName name="EPMWorkbookOptions_4" hidden="1">"+fLM39Z8TFIG92z4U5GyRkpH7JadD57Zp8LWCv7fNSdFjs7WD3Sn5jnbZM/2705fC96dEkayojNUQ5CHgiLI93pPr/SXm+Yh+jM7PaPXOaH8zgsuv5iQrPoEmWgvMVTSy0vzAOmJgiHdqNr9CbXXLLb2UkaI4kLRiYYpyJXectM8RG+qoqu6qA6kEyquXnDFLTnJNryboaIqUtm1d2xWxGF4FXKjqeag7NQUqCxNjRAsfuQYeO/3c67gRZkw"</definedName>
    <definedName name="EPMWorkbookOptions_5" hidden="1">"Eh8Dslh2rR2HB8nUyk5EcYqOdLSeccqSY4tdcjEfG2fgdav1fzT7Y7ISfhVKxkvOSnGqsSurdyesxYti12LIRlZz3Var7GI7Ihl19nvFxvKGXq60sWJDUqr7qfw0D+jKPcWQNFE9YWNuFbsxJ4TkXcynpkp8eWkeID6j1//INdV7ldcotvJCNrKyq7NcnebqZRfcUQk5qwjJEtKoCMkSwlWEZAlh6ej8KjsnxTm3+pKgm5qkn/I2t+B3Sykl"</definedName>
    <definedName name="EPMWorkbookOptions_6" hidden="1">"8TXmvVH9i/4uUCabfBDP5D0azYymcBJt+1Xt+uD2S1xeA08IBFPVVX3gpo8ls4MRTnSAhcKgqqtbzyBFbg5H2PTJMREmjmhM0duGLH4xTnaN7wU/LAStkQP6AE1WEbbGP39ahU2eOLf/ALxGvB0dLQAA"</definedName>
    <definedName name="EPMWorkbookOptions_7">"xsR6vyNrv57GV43mvTsDWsbEBkMAZ1sPe+3fv23dxrtYu/8Bh8si8gA7AAA="</definedName>
    <definedName name="Error" localSheetId="1">OFFSET(#REF!,0,0,COUNT(#REF!),1)</definedName>
    <definedName name="Error">OFFSET(#REF!,0,0,COUNT(#REF!),1)</definedName>
    <definedName name="EV__LASTREFTIME__" hidden="1">40340.3804513888</definedName>
    <definedName name="exchange_rate">#REF!</definedName>
    <definedName name="FAST" localSheetId="1">#REF!</definedName>
    <definedName name="FAST">#REF!</definedName>
    <definedName name="fixcostea" localSheetId="1">#REF!</definedName>
    <definedName name="fixcostea">#REF!</definedName>
    <definedName name="Flowchart" localSheetId="1">#REF!</definedName>
    <definedName name="Flowchart">#REF!</definedName>
    <definedName name="Flute" localSheetId="1">#REF!</definedName>
    <definedName name="Flute">#REF!</definedName>
    <definedName name="Fluting_grade" localSheetId="1">#REF!</definedName>
    <definedName name="Fluting_grade">#REF!</definedName>
    <definedName name="Fluting_grammage" localSheetId="1">#REF!</definedName>
    <definedName name="Fluting_grammage">#REF!</definedName>
    <definedName name="G" localSheetId="1" hidden="1">{"ASTLST",#N/A,FALSE,"AstLst"}</definedName>
    <definedName name="G" hidden="1">{"ASTLST",#N/A,FALSE,"AstLst"}</definedName>
    <definedName name="ghgtj" localSheetId="1" hidden="1">{#N/A,#N/A,TRUE,"Summary";#N/A,#N/A,TRUE,"Description";#N/A,#N/A,TRUE,"AstLst";#N/A,#N/A,TRUE,"CshFlow";#N/A,#N/A,TRUE,"Inc-Stmt";#N/A,#N/A,TRUE,"B-Sht"}</definedName>
    <definedName name="ghgtj" hidden="1">{#N/A,#N/A,TRUE,"Summary";#N/A,#N/A,TRUE,"Description";#N/A,#N/A,TRUE,"AstLst";#N/A,#N/A,TRUE,"CshFlow";#N/A,#N/A,TRUE,"Inc-Stmt";#N/A,#N/A,TRUE,"B-Sht"}</definedName>
    <definedName name="Gluing_type">#REF!</definedName>
    <definedName name="goal" localSheetId="1">#REF!</definedName>
    <definedName name="goal">#REF!</definedName>
    <definedName name="h" localSheetId="1" hidden="1">{"ASTLST",#N/A,FALSE,"AstLst"}</definedName>
    <definedName name="h" hidden="1">{"ASTLST",#N/A,FALSE,"AstLst"}</definedName>
    <definedName name="Harri">#REF!</definedName>
    <definedName name="HBS08CUR" localSheetId="1">#REF!</definedName>
    <definedName name="HBS08CUR">#REF!</definedName>
    <definedName name="HBS08SUM" localSheetId="1">#REF!</definedName>
    <definedName name="HBS08SUM">#REF!</definedName>
    <definedName name="HC" localSheetId="1" hidden="1">{"SUMMARY",#N/A,FALSE,"Summary"}</definedName>
    <definedName name="HC" hidden="1">{"SUMMARY",#N/A,FALSE,"Summary"}</definedName>
    <definedName name="HCNR" localSheetId="1" hidden="1">{"DESCRIPTION",#N/A,FALSE,"Description"}</definedName>
    <definedName name="HCNR" hidden="1">{"DESCRIPTION",#N/A,FALSE,"Description"}</definedName>
    <definedName name="Hello">#REF!</definedName>
    <definedName name="hourly_capacity" localSheetId="1">#REF!</definedName>
    <definedName name="hourly_capacity">#REF!</definedName>
    <definedName name="hourly_throughput" localSheetId="1">#REF!</definedName>
    <definedName name="hourly_throughput">#REF!</definedName>
    <definedName name="Ink_type" localSheetId="1">#REF!</definedName>
    <definedName name="Ink_type">#REF!</definedName>
    <definedName name="INR" localSheetId="1">#REF!</definedName>
    <definedName name="INR">#REF!</definedName>
    <definedName name="Intercept" localSheetId="1">#REF!</definedName>
    <definedName name="Intercept">#REF!</definedName>
    <definedName name="Item" localSheetId="1">#REF!</definedName>
    <definedName name="Item">#REF!</definedName>
    <definedName name="je" localSheetId="1">VLOOKUP(#REF!,#REF!,6,0)</definedName>
    <definedName name="je">VLOOKUP(#REF!,#REF!,6,0)</definedName>
    <definedName name="JPY" localSheetId="1">#REF!</definedName>
    <definedName name="JPY">#REF!</definedName>
    <definedName name="klkl" localSheetId="1" hidden="1">{#N/A,#N/A,FALSE,"Description"}</definedName>
    <definedName name="klkl" hidden="1">{#N/A,#N/A,FALSE,"Description"}</definedName>
    <definedName name="KRW" localSheetId="1">#REF!</definedName>
    <definedName name="KRW">#REF!</definedName>
    <definedName name="LC" localSheetId="1">#REF!</definedName>
    <definedName name="LC">#REF!</definedName>
    <definedName name="lcl" localSheetId="1">OFFSET(#REF!,0,0,SUM(#REF!))</definedName>
    <definedName name="lcl">OFFSET(#REF!,0,0,SUM(#REF!))</definedName>
    <definedName name="Level" localSheetId="1">#REF!</definedName>
    <definedName name="Level">#REF!</definedName>
    <definedName name="lmthcode" localSheetId="1">#REF!</definedName>
    <definedName name="lmthcode">#REF!</definedName>
    <definedName name="lsl" localSheetId="1">OFFSET(#REF!,0,0,SUM(#REF!))</definedName>
    <definedName name="lsl">OFFSET(#REF!,0,0,SUM(#REF!))</definedName>
    <definedName name="ly_cur_bal" localSheetId="1">#REF!</definedName>
    <definedName name="ly_cur_bal">#REF!</definedName>
    <definedName name="ly_cur_pl" localSheetId="1">#REF!</definedName>
    <definedName name="ly_cur_pl">#REF!</definedName>
    <definedName name="ly_sum_pl" localSheetId="1">#REF!</definedName>
    <definedName name="ly_sum_pl">#REF!</definedName>
    <definedName name="M_days" localSheetId="1">#REF!</definedName>
    <definedName name="M_days">#REF!</definedName>
    <definedName name="M_days_LY" localSheetId="1">#REF!</definedName>
    <definedName name="M_days_LY">#REF!</definedName>
    <definedName name="M72表面處理廠flowchart" localSheetId="1">#REF!</definedName>
    <definedName name="M72表面處理廠flowchart">#REF!</definedName>
    <definedName name="machinecostea" localSheetId="1">#REF!</definedName>
    <definedName name="machinecostea">#REF!</definedName>
    <definedName name="machinename" localSheetId="1">#REF!</definedName>
    <definedName name="machinename">#REF!</definedName>
    <definedName name="machu" localSheetId="1">#REF!</definedName>
    <definedName name="machu">#REF!</definedName>
    <definedName name="MakeIt" localSheetId="1">#REF!</definedName>
    <definedName name="MakeIt">#REF!</definedName>
    <definedName name="Member" localSheetId="1">#REF!</definedName>
    <definedName name="Member">#REF!</definedName>
    <definedName name="Month" localSheetId="1">#REF!</definedName>
    <definedName name="Month" localSheetId="2">[1]Sheet1!$J$3:$J$14</definedName>
    <definedName name="Month">#REF!</definedName>
    <definedName name="Morning" localSheetId="1">#REF!</definedName>
    <definedName name="Morning">#REF!</definedName>
    <definedName name="mthcode" localSheetId="1">#REF!</definedName>
    <definedName name="mthcode">#REF!</definedName>
    <definedName name="mthcodes" localSheetId="1">#REF!</definedName>
    <definedName name="mthcodes">#REF!</definedName>
    <definedName name="murali" localSheetId="1">#REF!</definedName>
    <definedName name="murali">#REF!</definedName>
    <definedName name="MXN" localSheetId="1">#REF!</definedName>
    <definedName name="MXN">#REF!</definedName>
    <definedName name="n" localSheetId="1">COUNT('By Project -Feb 2025'!X)</definedName>
    <definedName name="n">COUNT(X)</definedName>
    <definedName name="NAME" localSheetId="1">#REF!</definedName>
    <definedName name="NAME">#REF!</definedName>
    <definedName name="Nancy" localSheetId="1">#REF!</definedName>
    <definedName name="Nancy">#REF!</definedName>
    <definedName name="NEW">#N/A</definedName>
    <definedName name="newitem" localSheetId="1">#REF!</definedName>
    <definedName name="newitem">#REF!</definedName>
    <definedName name="NRHC" localSheetId="1" hidden="1">{"INCSTMT",#N/A,FALSE,"Inc-Stmt"}</definedName>
    <definedName name="NRHC" hidden="1">{"INCSTMT",#N/A,FALSE,"Inc-Stmt"}</definedName>
    <definedName name="NumberFormat">#REF!</definedName>
    <definedName name="numberpts" localSheetId="1">OFFSET(#REF!,0,0,SUM(#REF!))</definedName>
    <definedName name="numberpts">OFFSET(#REF!,0,0,SUM(#REF!))</definedName>
    <definedName name="numberpts0" localSheetId="1">OFFSET(#REF!,0,0,#REF!)</definedName>
    <definedName name="numberpts0">OFFSET(#REF!,0,0,#REF!)</definedName>
    <definedName name="numberptsr" localSheetId="1">OFFSET(#REF!,0,0,SUM(#REF!))</definedName>
    <definedName name="numberptsr">OFFSET(#REF!,0,0,SUM(#REF!))</definedName>
    <definedName name="numberptsX" localSheetId="1">OFFSET(#REF!,0,0,#REF!)</definedName>
    <definedName name="numberptsX">OFFSET(#REF!,0,0,#REF!)</definedName>
    <definedName name="ocl" localSheetId="1">OFFSET(#REF!,0,0,SUM(#REF!))</definedName>
    <definedName name="ocl">OFFSET(#REF!,0,0,SUM(#REF!))</definedName>
    <definedName name="OR">#N/A</definedName>
    <definedName name="P5.1">#N/A</definedName>
    <definedName name="Page1" localSheetId="1">#REF!</definedName>
    <definedName name="Page1">#REF!</definedName>
    <definedName name="Page1A" localSheetId="1">#REF!</definedName>
    <definedName name="Page1A">#REF!</definedName>
    <definedName name="Page2" localSheetId="1">#REF!</definedName>
    <definedName name="Page2">#REF!</definedName>
    <definedName name="Page20" localSheetId="1">#REF!</definedName>
    <definedName name="Page20">#REF!</definedName>
    <definedName name="page25" localSheetId="1">#REF!</definedName>
    <definedName name="page25">#REF!</definedName>
    <definedName name="Page2A" localSheetId="1">#REF!</definedName>
    <definedName name="Page2A">#REF!</definedName>
    <definedName name="partsperday" localSheetId="1">#REF!</definedName>
    <definedName name="partsperday">#REF!</definedName>
    <definedName name="PCP" localSheetId="1">#REF!</definedName>
    <definedName name="PCP">#REF!</definedName>
    <definedName name="precentage_run" localSheetId="1">#REF!</definedName>
    <definedName name="precentage_run">#REF!</definedName>
    <definedName name="_xlnm.Print_Area" localSheetId="1">#REF!</definedName>
    <definedName name="_xlnm.Print_Area">#REF!</definedName>
    <definedName name="PRINT_AREA_MI">#N/A</definedName>
    <definedName name="_xlnm.Print_Titles" localSheetId="1" hidden="1">#REF!,#REF!</definedName>
    <definedName name="_xlnm.Print_Titles" hidden="1">#REF!,#REF!</definedName>
    <definedName name="PRINT_TITLES_MI" localSheetId="1">#REF!</definedName>
    <definedName name="PRINT_TITLES_MI">#REF!</definedName>
    <definedName name="processpartcost" localSheetId="1">#REF!</definedName>
    <definedName name="processpartcost">#REF!</definedName>
    <definedName name="Producing_unit" localSheetId="1">#REF!</definedName>
    <definedName name="Producing_unit">#REF!</definedName>
    <definedName name="project_length" localSheetId="1">#REF!</definedName>
    <definedName name="project_length">#REF!</definedName>
    <definedName name="Q" localSheetId="1">OFFSET(#REF!,0,0,COUNT(#REF!),1)</definedName>
    <definedName name="Q">OFFSET(#REF!,0,0,COUNT(#REF!),1)</definedName>
    <definedName name="q4tg" localSheetId="1">#REF!</definedName>
    <definedName name="q4tg">#REF!</definedName>
    <definedName name="Query1___SMTC_MPP_Only" localSheetId="1">#REF!</definedName>
    <definedName name="Query1___SMTC_MPP_Only">#REF!</definedName>
    <definedName name="quota" localSheetId="1">{"傳各位表單.xls","Sheet1"}</definedName>
    <definedName name="quota">{"傳各位表單.xls","Sheet1"}</definedName>
    <definedName name="quota_1" localSheetId="1">{"傳各位表單.xls","Sheet1"}</definedName>
    <definedName name="quota_1">{"傳各位表單.xls","Sheet1"}</definedName>
    <definedName name="quota_2" localSheetId="1">{"傳各位表單.xls","Sheet1"}</definedName>
    <definedName name="quota_2">{"傳各位表單.xls","Sheet1"}</definedName>
    <definedName name="quota_3" localSheetId="1">{"傳各位表單.xls","Sheet1"}</definedName>
    <definedName name="quota_3">{"傳各位表單.xls","Sheet1"}</definedName>
    <definedName name="quota_4" localSheetId="1">{"傳各位表單.xls","Sheet1"}</definedName>
    <definedName name="quota_4">{"傳各位表單.xls","Sheet1"}</definedName>
    <definedName name="qwe">#REF!</definedName>
    <definedName name="RawData" localSheetId="1">#REF!</definedName>
    <definedName name="RawData">#REF!</definedName>
    <definedName name="re" localSheetId="1" hidden="1">{"INCSTMT",#N/A,FALSE,"Inc-Stmt"}</definedName>
    <definedName name="re" hidden="1">{"INCSTMT",#N/A,FALSE,"Inc-Stmt"}</definedName>
    <definedName name="regression" localSheetId="1">OFFSET(#REF!,0,0,SUM(#REF!))</definedName>
    <definedName name="regression">OFFSET(#REF!,0,0,SUM(#REF!))</definedName>
    <definedName name="RepMonth" localSheetId="1">#REF!</definedName>
    <definedName name="RepMonth">#REF!</definedName>
    <definedName name="RepMonth___0">"$"</definedName>
    <definedName name="Report">#REF!</definedName>
    <definedName name="rrr" localSheetId="1">VLOOKUP(#REF!,#REF!,6,0)</definedName>
    <definedName name="rrr">VLOOKUP(#REF!,#REF!,6,0)</definedName>
    <definedName name="rtrtrtrt" localSheetId="1">{"傳各位表單.xls","Sheet1"}</definedName>
    <definedName name="rtrtrtrt">{"傳各位表單.xls","Sheet1"}</definedName>
    <definedName name="rtrtrtrt_1" localSheetId="1">{"傳各位表單.xls","Sheet1"}</definedName>
    <definedName name="rtrtrtrt_1">{"傳各位表單.xls","Sheet1"}</definedName>
    <definedName name="rtrtrtrt_2" localSheetId="1">{"傳各位表單.xls","Sheet1"}</definedName>
    <definedName name="rtrtrtrt_2">{"傳各位表單.xls","Sheet1"}</definedName>
    <definedName name="rtrtrtrt_3" localSheetId="1">{"傳各位表單.xls","Sheet1"}</definedName>
    <definedName name="rtrtrtrt_3">{"傳各位表單.xls","Sheet1"}</definedName>
    <definedName name="rtrtrtrt_4" localSheetId="1">{"傳各位表單.xls","Sheet1"}</definedName>
    <definedName name="rtrtrtrt_4">{"傳各位表單.xls","Sheet1"}</definedName>
    <definedName name="Run" localSheetId="1">#REF!</definedName>
    <definedName name="Run">#REF!</definedName>
    <definedName name="sa" localSheetId="1">#REF!</definedName>
    <definedName name="sa">#REF!</definedName>
    <definedName name="saf" localSheetId="1">VLOOKUP(#REF!,#REF!,6,0)</definedName>
    <definedName name="saf">VLOOKUP(#REF!,#REF!,6,0)</definedName>
    <definedName name="SAPBEXdnldView" hidden="1">"44Y02044OAEFIOBR60LOST3C2"</definedName>
    <definedName name="SAPBEXsysID" hidden="1">"HBP"</definedName>
    <definedName name="Scudo" localSheetId="1">#REF!</definedName>
    <definedName name="Scudo">#REF!</definedName>
    <definedName name="ScudoWang" localSheetId="1">#REF!</definedName>
    <definedName name="ScudoWang">#REF!</definedName>
    <definedName name="SEK" localSheetId="1">#REF!</definedName>
    <definedName name="SEK">#REF!</definedName>
    <definedName name="Selling_unit" localSheetId="1">#REF!</definedName>
    <definedName name="Selling_unit">#REF!</definedName>
    <definedName name="set_up" localSheetId="1">#REF!</definedName>
    <definedName name="set_up">#REF!</definedName>
    <definedName name="Set_up_per_job" localSheetId="1">#REF!</definedName>
    <definedName name="Set_up_per_job">#REF!</definedName>
    <definedName name="shi" localSheetId="1">VLOOKUP(#REF!,#REF!,6,0)</definedName>
    <definedName name="shi">VLOOKUP(#REF!,#REF!,6,0)</definedName>
    <definedName name="Site_Items" localSheetId="1">#REF!</definedName>
    <definedName name="Site_Items">#REF!</definedName>
    <definedName name="Site_Tasks" localSheetId="1">#REF!</definedName>
    <definedName name="Site_Tasks">#REF!</definedName>
    <definedName name="Slope" localSheetId="1">#REF!</definedName>
    <definedName name="Slope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SE" localSheetId="1">#REF!</definedName>
    <definedName name="SSE">#REF!</definedName>
    <definedName name="ssss" localSheetId="1">#REF!</definedName>
    <definedName name="ssss">#REF!</definedName>
    <definedName name="stepmatcostadd" localSheetId="1">#REF!</definedName>
    <definedName name="stepmatcostadd">#REF!</definedName>
    <definedName name="stepmatloss" localSheetId="1">#REF!</definedName>
    <definedName name="stepmatloss">#REF!</definedName>
    <definedName name="stepoppartcost" localSheetId="1">#REF!</definedName>
    <definedName name="stepoppartcost">#REF!</definedName>
    <definedName name="steppartcost" localSheetId="1">#REF!</definedName>
    <definedName name="steppartcost">#REF!</definedName>
    <definedName name="stepprocloss" localSheetId="1">#REF!</definedName>
    <definedName name="stepprocloss">#REF!</definedName>
    <definedName name="stepyield" localSheetId="1">#REF!</definedName>
    <definedName name="stepyield">#REF!</definedName>
    <definedName name="Summ_Rng" localSheetId="1">#REF!</definedName>
    <definedName name="Summ_Rng">#REF!</definedName>
    <definedName name="TAE">#N/A</definedName>
    <definedName name="Task_details" localSheetId="1">#REF!</definedName>
    <definedName name="Task_details">#REF!</definedName>
    <definedName name="TaxTV">10%</definedName>
    <definedName name="TaxXL">5%</definedName>
    <definedName name="ten" localSheetId="1">#REF!</definedName>
    <definedName name="ten">#REF!</definedName>
    <definedName name="Terminplan" localSheetId="1" hidden="1">{#N/A,#N/A,FALSE,"CshFlow"}</definedName>
    <definedName name="Terminplan" hidden="1">{#N/A,#N/A,FALSE,"CshFlow"}</definedName>
    <definedName name="test" localSheetId="1">#REF!</definedName>
    <definedName name="test">#REF!</definedName>
    <definedName name="Test5" localSheetId="1">#REF!</definedName>
    <definedName name="Test5">#REF!</definedName>
    <definedName name="tol" localSheetId="1">OFFSET(#REF!,0,0,SUM(#REF!))</definedName>
    <definedName name="tol">OFFSET(#REF!,0,0,SUM(#REF!))</definedName>
    <definedName name="toolcostea" localSheetId="1">#REF!</definedName>
    <definedName name="toolcostea">#REF!</definedName>
    <definedName name="Topliner_grade" localSheetId="1">#REF!</definedName>
    <definedName name="Topliner_grade">#REF!</definedName>
    <definedName name="Topliner_grammage" localSheetId="1">#REF!</definedName>
    <definedName name="Topliner_grammage">#REF!</definedName>
    <definedName name="TotSteprate" localSheetId="1">#REF!</definedName>
    <definedName name="TotSteprate">#REF!</definedName>
    <definedName name="tr44qtr" localSheetId="1" hidden="1">{#N/A,#N/A,FALSE,"B-Sht"}</definedName>
    <definedName name="tr44qtr" hidden="1">{#N/A,#N/A,FALSE,"B-Sht"}</definedName>
    <definedName name="ucl" localSheetId="1">OFFSET(#REF!,0,0,SUM(#REF!))</definedName>
    <definedName name="ucl">OFFSET(#REF!,0,0,SUM(#REF!))</definedName>
    <definedName name="uclR" localSheetId="1">OFFSET(#REF!,0,0,SUM(#REF!))</definedName>
    <definedName name="uclR">OFFSET(#REF!,0,0,SUM(#REF!))</definedName>
    <definedName name="union08cur" localSheetId="1">#REF!</definedName>
    <definedName name="union08cur">#REF!</definedName>
    <definedName name="union08sum" localSheetId="1">#REF!</definedName>
    <definedName name="union08sum">#REF!</definedName>
    <definedName name="US">#N/A</definedName>
    <definedName name="USD" localSheetId="1">#REF!</definedName>
    <definedName name="USD">#REF!</definedName>
    <definedName name="usl" localSheetId="1">OFFSET(#REF!,0,0,SUM(#REF!))</definedName>
    <definedName name="usl">OFFSET(#REF!,0,0,SUM(#REF!))</definedName>
    <definedName name="ValidBOMRange" localSheetId="1">#REF!</definedName>
    <definedName name="ValidBOMRange">#REF!</definedName>
    <definedName name="VB" localSheetId="1">#REF!</definedName>
    <definedName name="VB">#REF!</definedName>
    <definedName name="Version" localSheetId="1">#REF!</definedName>
    <definedName name="Version">#REF!</definedName>
    <definedName name="Version___0">"$"</definedName>
    <definedName name="Version1" localSheetId="1">#REF!</definedName>
    <definedName name="Version1">#REF!</definedName>
    <definedName name="vfr" localSheetId="1" hidden="1">{"CSHFLOW",#N/A,FALSE,"CshFlow"}</definedName>
    <definedName name="vfr" hidden="1">{"CSHFLOW",#N/A,FALSE,"CshFlow"}</definedName>
    <definedName name="volume">#REF!</definedName>
    <definedName name="weff.l" localSheetId="1" hidden="1">{#N/A,#N/A,FALSE,"B-Sht"}</definedName>
    <definedName name="weff.l" hidden="1">{#N/A,#N/A,FALSE,"B-Sht"}</definedName>
    <definedName name="werteqrt" localSheetId="1" hidden="1">{#N/A,#N/A,FALSE,"AstLst"}</definedName>
    <definedName name="werteqrt" hidden="1">{#N/A,#N/A,FALSE,"AstLst"}</definedName>
    <definedName name="workbook" localSheetId="1">OFFSET(#REF!,0,0,SUM(#REF!))</definedName>
    <definedName name="workbook">OFFSET(#REF!,0,0,SUM(#REF!))</definedName>
    <definedName name="working_hours" localSheetId="1">#REF!</definedName>
    <definedName name="working_hours">#REF!</definedName>
    <definedName name="wp" localSheetId="1">#REF!</definedName>
    <definedName name="wp">#REF!</definedName>
    <definedName name="wrn.ASTLST." localSheetId="1" hidden="1">{"ASTLST",#N/A,FALSE,"AstLst"}</definedName>
    <definedName name="wrn.ASTLST." hidden="1">{"ASTLST",#N/A,FALSE,"AstLst"}</definedName>
    <definedName name="wrn.astlst2" localSheetId="1" hidden="1">{"ASTLST",#N/A,FALSE,"AstLst"}</definedName>
    <definedName name="wrn.astlst2" hidden="1">{"ASTLST",#N/A,FALSE,"AstLst"}</definedName>
    <definedName name="wrn.BSHT." localSheetId="1" hidden="1">{"BSHT",#N/A,FALSE,"B-Sht"}</definedName>
    <definedName name="wrn.BSHT." hidden="1">{"BSHT",#N/A,FALSE,"B-Sht"}</definedName>
    <definedName name="wrn.bsht2" localSheetId="1" hidden="1">{"BSHT",#N/A,FALSE,"B-Sht"}</definedName>
    <definedName name="wrn.bsht2" hidden="1">{"BSHT",#N/A,FALSE,"B-Sht"}</definedName>
    <definedName name="wrn.consol." localSheetId="1" hidden="1">{"cons",#N/A,TRUE,"MAY95"}</definedName>
    <definedName name="wrn.consol." hidden="1">{"cons",#N/A,TRUE,"MAY95"}</definedName>
    <definedName name="wrn.Corp.mb.xls." localSheetId="1" hidden="1">{#N/A,#N/A,TRUE,"Summary";#N/A,#N/A,TRUE,"Description";#N/A,#N/A,TRUE,"AstLst";#N/A,#N/A,TRUE,"CshFlow";#N/A,#N/A,TRUE,"Inc-Stmt";#N/A,#N/A,TRUE,"B-Sht"}</definedName>
    <definedName name="wrn.Corp.mb.xls." hidden="1">{#N/A,#N/A,TRUE,"Summary";#N/A,#N/A,TRUE,"Description";#N/A,#N/A,TRUE,"AstLst";#N/A,#N/A,TRUE,"CshFlow";#N/A,#N/A,TRUE,"Inc-Stmt";#N/A,#N/A,TRUE,"B-Sht"}</definedName>
    <definedName name="wrn.CSHFLOW." localSheetId="1" hidden="1">{"CSHFLOW",#N/A,FALSE,"CshFlow"}</definedName>
    <definedName name="wrn.CSHFLOW." hidden="1">{"CSHFLOW",#N/A,FALSE,"CshFlow"}</definedName>
    <definedName name="wrn.DESCRIPTION." localSheetId="1" hidden="1">{"DESCRIPTION",#N/A,FALSE,"Description"}</definedName>
    <definedName name="wrn.DESCRIPTION." hidden="1">{"DESCRIPTION",#N/A,FALSE,"Description"}</definedName>
    <definedName name="wrn.INCSTMT." localSheetId="1" hidden="1">{"INCSTMT",#N/A,FALSE,"Inc-Stmt"}</definedName>
    <definedName name="wrn.INCSTMT." hidden="1">{"INCSTMT",#N/A,FALSE,"Inc-Stmt"}</definedName>
    <definedName name="wrn.Milestone._.1." localSheetId="1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Milestone._.1.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SUMMARY." localSheetId="1" hidden="1">{"SUMMARY",#N/A,FALSE,"Summary"}</definedName>
    <definedName name="wrn.SUMMARY." hidden="1">{"SUMMARY",#N/A,FALSE,"Summary"}</definedName>
    <definedName name="wrn1.astlst" localSheetId="1" hidden="1">{"ASTLST",#N/A,FALSE,"AstLst"}</definedName>
    <definedName name="wrn1.astlst" hidden="1">{"ASTLST",#N/A,FALSE,"AstLst"}</definedName>
    <definedName name="wrns1.bsht" localSheetId="1" hidden="1">{"BSHT",#N/A,FALSE,"B-Sht"}</definedName>
    <definedName name="wrns1.bsht" hidden="1">{"BSHT",#N/A,FALSE,"B-Sht"}</definedName>
    <definedName name="wtg" localSheetId="1">#REF!</definedName>
    <definedName name="wtg">#REF!</definedName>
    <definedName name="wtgq4channel" localSheetId="1">#REF!</definedName>
    <definedName name="wtgq4channel">#REF!</definedName>
    <definedName name="ww" localSheetId="1" hidden="1">{"BSHT",#N/A,FALSE,"B-Sht"}</definedName>
    <definedName name="ww" hidden="1">{"BSHT",#N/A,FALSE,"B-Sht"}</definedName>
    <definedName name="www" localSheetId="1">#REF!</definedName>
    <definedName name="www">#REF!</definedName>
    <definedName name="X" localSheetId="1">OFFSET(#REF!,0,0,COUNT(#REF!),1)</definedName>
    <definedName name="X">OFFSET(#REF!,0,0,COUNT(#REF!),1)</definedName>
    <definedName name="XCOS" localSheetId="1">#REF!</definedName>
    <definedName name="XCOS">#REF!</definedName>
    <definedName name="xd" localSheetId="1" hidden="1">{#N/A,#N/A,TRUE,"Summary";#N/A,#N/A,TRUE,"Description";#N/A,#N/A,TRUE,"AstLst";#N/A,#N/A,TRUE,"CshFlow";#N/A,#N/A,TRUE,"Inc-Stmt";#N/A,#N/A,TRUE,"B-Sht"}</definedName>
    <definedName name="xd" hidden="1">{#N/A,#N/A,TRUE,"Summary";#N/A,#N/A,TRUE,"Description";#N/A,#N/A,TRUE,"AstLst";#N/A,#N/A,TRUE,"CshFlow";#N/A,#N/A,TRUE,"Inc-Stmt";#N/A,#N/A,TRUE,"B-Sht"}</definedName>
    <definedName name="xf" localSheetId="1">#REF!</definedName>
    <definedName name="xf">#REF!</definedName>
    <definedName name="XROTATE" localSheetId="1">#REF!</definedName>
    <definedName name="XROTATE">#REF!</definedName>
    <definedName name="XSIN" localSheetId="1">#REF!</definedName>
    <definedName name="XSIN">#REF!</definedName>
    <definedName name="xxxx" localSheetId="1">#REF!</definedName>
    <definedName name="xxxx">#REF!</definedName>
    <definedName name="Y" localSheetId="1">OFFSET(#REF!,0,0,COUNT(#REF!),1)</definedName>
    <definedName name="Y">OFFSET(#REF!,0,0,COUNT(#REF!),1)</definedName>
    <definedName name="YCOS" localSheetId="1">#REF!</definedName>
    <definedName name="YCOS">#REF!</definedName>
    <definedName name="Year">[1]Sheet1!$I$3:$I$15</definedName>
    <definedName name="YROTATE" localSheetId="1">#REF!</definedName>
    <definedName name="YROTATE">#REF!</definedName>
    <definedName name="YSIN" localSheetId="1">#REF!</definedName>
    <definedName name="YSIN">#REF!</definedName>
    <definedName name="Z" localSheetId="1">OFFSET(#REF!,0,0,COUNT(#REF!),1)</definedName>
    <definedName name="Z">OFFSET(#REF!,0,0,COUNT(#REF!),1)</definedName>
    <definedName name="Z03L" localSheetId="1">#REF!</definedName>
    <definedName name="Z03L">#REF!</definedName>
    <definedName name="Z03U" localSheetId="1">#REF!</definedName>
    <definedName name="Z03U">#REF!</definedName>
    <definedName name="ZCOS" localSheetId="1">#REF!</definedName>
    <definedName name="ZCOS">#REF!</definedName>
    <definedName name="zd" localSheetId="1">#REF!</definedName>
    <definedName name="zd">#REF!</definedName>
    <definedName name="ZROTATE" localSheetId="1">#REF!</definedName>
    <definedName name="ZROTATE">#REF!</definedName>
    <definedName name="ZSIN" localSheetId="1">#REF!</definedName>
    <definedName name="ZSIN">#REF!</definedName>
    <definedName name="zx" localSheetId="1" hidden="1">{"INCSTMT",#N/A,FALSE,"Inc-Stmt"}</definedName>
    <definedName name="zx" hidden="1">{"INCSTMT",#N/A,FALSE,"Inc-Stmt"}</definedName>
    <definedName name="zzz" localSheetId="1" hidden="1">{"INCSTMT",#N/A,FALSE,"Inc-Stmt"}</definedName>
    <definedName name="zzz" hidden="1">{"INCSTMT",#N/A,FALSE,"Inc-Stmt"}</definedName>
    <definedName name="一切从实际出发" localSheetId="1">#REF!</definedName>
    <definedName name="一切从实际出发">#REF!</definedName>
    <definedName name="一劳永逸" localSheetId="1">#REF!</definedName>
    <definedName name="一劳永逸">#REF!</definedName>
    <definedName name="一成都市" localSheetId="1">#REF!</definedName>
    <definedName name="一成都市">#REF!</definedName>
    <definedName name="上" localSheetId="1">#REF!</definedName>
    <definedName name="上">#REF!</definedName>
    <definedName name="事在人为" localSheetId="1">#REF!</definedName>
    <definedName name="事在人为">#REF!</definedName>
    <definedName name="二" localSheetId="1">#REF!</definedName>
    <definedName name="二">#REF!</definedName>
    <definedName name="产成品入库单22" localSheetId="1">#REF!</definedName>
    <definedName name="产成品入库单22">#REF!</definedName>
    <definedName name="产成品成本分配" localSheetId="1">#REF!</definedName>
    <definedName name="产成品成本分配">#REF!</definedName>
    <definedName name="人_數" localSheetId="1">#REF!</definedName>
    <definedName name="人_數">#REF!</definedName>
    <definedName name="人才辈出" localSheetId="1">#REF!</definedName>
    <definedName name="人才辈出">#REF!</definedName>
    <definedName name="作___業___內___容" localSheetId="1">#REF!</definedName>
    <definedName name="作___業___內___容">#REF!</definedName>
    <definedName name="作業內容" localSheetId="1">#REF!</definedName>
    <definedName name="作業內容">#REF!</definedName>
    <definedName name="價格" localSheetId="1">#REF!</definedName>
    <definedName name="價格">#REF!</definedName>
    <definedName name="入" localSheetId="1">#REF!</definedName>
    <definedName name="入">#REF!</definedName>
    <definedName name="入库单" localSheetId="1">#REF!</definedName>
    <definedName name="入库单">#REF!</definedName>
    <definedName name="出库" localSheetId="1">#REF!</definedName>
    <definedName name="出库">#REF!</definedName>
    <definedName name="加班明細" localSheetId="1">INDIRECT(ADDRESS(2,3,,,#REF!)):INDIRECT(ADDRESS(150,8,,,#REF!))</definedName>
    <definedName name="加班明細">INDIRECT(ADDRESS(2,3,,,#REF!)):INDIRECT(ADDRESS(150,8,,,#REF!))</definedName>
    <definedName name="原料出库">#REF!</definedName>
    <definedName name="品" localSheetId="1">#REF!</definedName>
    <definedName name="品">#REF!</definedName>
    <definedName name="在在" localSheetId="1">#REF!</definedName>
    <definedName name="在在">#REF!</definedName>
    <definedName name="在职" localSheetId="1">#REF!</definedName>
    <definedName name="在职">#REF!</definedName>
    <definedName name="地" localSheetId="1">#REF!</definedName>
    <definedName name="地">#REF!</definedName>
    <definedName name="地区性" localSheetId="1">#REF!</definedName>
    <definedName name="地区性">#REF!</definedName>
    <definedName name="場地規划與進度" localSheetId="1">VLOOKUP(#REF!,'By Project -Feb 2025'!加班明細,6,0)</definedName>
    <definedName name="場地規划與進度">VLOOKUP(#REF!,加班明細,6,0)</definedName>
    <definedName name="實報" localSheetId="1">VLOOKUP(#REF!,'By Project -Feb 2025'!加班明細,6,0)</definedName>
    <definedName name="實報">VLOOKUP(#REF!,加班明細,6,0)</definedName>
    <definedName name="工" localSheetId="1">VLOOKUP(#REF!,'By Project -Feb 2025'!加班明細,6,0)</definedName>
    <definedName name="工">VLOOKUP(#REF!,加班明細,6,0)</definedName>
    <definedName name="工位_時間" localSheetId="1">#REF!</definedName>
    <definedName name="工位_時間">#REF!</definedName>
    <definedName name="工站_時間" localSheetId="1">#REF!</definedName>
    <definedName name="工站_時間">#REF!</definedName>
    <definedName name="徐正平" localSheetId="1">#REF!</definedName>
    <definedName name="徐正平">#REF!</definedName>
    <definedName name="成品入库" localSheetId="1">#REF!</definedName>
    <definedName name="成品入库">#REF!</definedName>
    <definedName name="新" localSheetId="1">#REF!</definedName>
    <definedName name="新">#REF!</definedName>
    <definedName name="明白" localSheetId="1">#REF!</definedName>
    <definedName name="明白">#REF!</definedName>
    <definedName name="是" localSheetId="1">#REF!</definedName>
    <definedName name="是">#REF!</definedName>
    <definedName name="有" localSheetId="1">#REF!</definedName>
    <definedName name="有">#REF!</definedName>
    <definedName name="材料" localSheetId="1">#REF!</definedName>
    <definedName name="材料">#REF!</definedName>
    <definedName name="林" localSheetId="1">#REF!</definedName>
    <definedName name="林">#REF!</definedName>
    <definedName name="柜型" localSheetId="1">#REF!</definedName>
    <definedName name="柜型">#REF!</definedName>
    <definedName name="楊烈" localSheetId="1">#REF!</definedName>
    <definedName name="楊烈">#REF!</definedName>
    <definedName name="沖壓" localSheetId="1">#REF!</definedName>
    <definedName name="沖壓">#REF!</definedName>
    <definedName name="產品基本資料" localSheetId="1">#REF!</definedName>
    <definedName name="產品基本資料">#REF!</definedName>
    <definedName name="移" localSheetId="1">#REF!</definedName>
    <definedName name="移">#REF!</definedName>
    <definedName name="站名" localSheetId="1">#REF!</definedName>
    <definedName name="站名">#REF!</definedName>
    <definedName name="笞" localSheetId="1">{"傳各位表單.xls","Sheet1"}</definedName>
    <definedName name="笞">{"傳各位表單.xls","Sheet1"}</definedName>
    <definedName name="笞_1" localSheetId="1">{"傳各位表單.xls","Sheet1"}</definedName>
    <definedName name="笞_1">{"傳各位表單.xls","Sheet1"}</definedName>
    <definedName name="笞_2" localSheetId="1">{"傳各位表單.xls","Sheet1"}</definedName>
    <definedName name="笞_2">{"傳各位表單.xls","Sheet1"}</definedName>
    <definedName name="笞_3" localSheetId="1">{"傳各位表單.xls","Sheet1"}</definedName>
    <definedName name="笞_3">{"傳各位表單.xls","Sheet1"}</definedName>
    <definedName name="笞_4" localSheetId="1">{"傳各位表單.xls","Sheet1"}</definedName>
    <definedName name="笞_4">{"傳各位表單.xls","Sheet1"}</definedName>
    <definedName name="組織架構2" localSheetId="1">#REF!</definedName>
    <definedName name="組織架構2">#REF!</definedName>
    <definedName name="老大哥" localSheetId="1">#REF!</definedName>
    <definedName name="老大哥">#REF!</definedName>
    <definedName name="苛" localSheetId="1">#REF!</definedName>
    <definedName name="苛">#REF!</definedName>
    <definedName name="萬" localSheetId="1">{"傳各位表單.xls","Sheet1"}</definedName>
    <definedName name="萬">{"傳各位表單.xls","Sheet1"}</definedName>
    <definedName name="萬_1" localSheetId="1">{"傳各位表單.xls","Sheet1"}</definedName>
    <definedName name="萬_1">{"傳各位表單.xls","Sheet1"}</definedName>
    <definedName name="萬_2" localSheetId="1">{"傳各位表單.xls","Sheet1"}</definedName>
    <definedName name="萬_2">{"傳各位表單.xls","Sheet1"}</definedName>
    <definedName name="萬_3" localSheetId="1">{"傳各位表單.xls","Sheet1"}</definedName>
    <definedName name="萬_3">{"傳各位表單.xls","Sheet1"}</definedName>
    <definedName name="萬_4" localSheetId="1">{"傳各位表單.xls","Sheet1"}</definedName>
    <definedName name="萬_4">{"傳各位表單.xls","Sheet1"}</definedName>
    <definedName name="表格" localSheetId="1">#REF!</definedName>
    <definedName name="表格">#REF!</definedName>
    <definedName name="要" localSheetId="1">#REF!</definedName>
    <definedName name="要">#REF!</definedName>
    <definedName name="解雄偉" localSheetId="1">#REF!</definedName>
    <definedName name="解雄偉">#REF!</definedName>
    <definedName name="進度" localSheetId="1">{"傳各位表單.xls","Sheet1"}</definedName>
    <definedName name="進度">{"傳各位表單.xls","Sheet1"}</definedName>
    <definedName name="進度_1" localSheetId="1">{"傳各位表單.xls","Sheet1"}</definedName>
    <definedName name="進度_1">{"傳各位表單.xls","Sheet1"}</definedName>
    <definedName name="進度_2" localSheetId="1">{"傳各位表單.xls","Sheet1"}</definedName>
    <definedName name="進度_2">{"傳各位表單.xls","Sheet1"}</definedName>
    <definedName name="進度_3" localSheetId="1">{"傳各位表單.xls","Sheet1"}</definedName>
    <definedName name="進度_3">{"傳各位表單.xls","Sheet1"}</definedName>
    <definedName name="進度_4" localSheetId="1">{"傳各位表單.xls","Sheet1"}</definedName>
    <definedName name="進度_4">{"傳各位表單.xls","Sheet1"}</definedName>
    <definedName name="進度表" localSheetId="1" hidden="1">#REF!</definedName>
    <definedName name="進度表" hidden="1">#REF!</definedName>
    <definedName name="銷售額" localSheetId="1">{"傳各位表單.xls","Sheet1"}</definedName>
    <definedName name="銷售額">{"傳各位表單.xls","Sheet1"}</definedName>
    <definedName name="銷售額_1" localSheetId="1">{"傳各位表單.xls","Sheet1"}</definedName>
    <definedName name="銷售額_1">{"傳各位表單.xls","Sheet1"}</definedName>
    <definedName name="銷售額_2" localSheetId="1">{"傳各位表單.xls","Sheet1"}</definedName>
    <definedName name="銷售額_2">{"傳各位表單.xls","Sheet1"}</definedName>
    <definedName name="銷售額_3" localSheetId="1">{"傳各位表單.xls","Sheet1"}</definedName>
    <definedName name="銷售額_3">{"傳各位表單.xls","Sheet1"}</definedName>
    <definedName name="銷售額_4" localSheetId="1">{"傳各位表單.xls","Sheet1"}</definedName>
    <definedName name="銷售額_4">{"傳各位表單.xls","Sheet1"}</definedName>
    <definedName name="附加价率汇总" localSheetId="1">#REF!</definedName>
    <definedName name="附加价率汇总">#REF!</definedName>
    <definedName name="集團目標" localSheetId="1">#REF!</definedName>
    <definedName name="集團目標">#REF!</definedName>
  </definedNames>
  <calcPr calcId="191028"/>
  <pivotCaches>
    <pivotCache cacheId="5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1" i="56" l="1"/>
  <c r="AX51" i="56"/>
  <c r="AY51" i="56"/>
  <c r="AZ51" i="56"/>
  <c r="BA51" i="56"/>
  <c r="BB51" i="56"/>
  <c r="BC51" i="56"/>
  <c r="BD51" i="56"/>
  <c r="BE51" i="56"/>
  <c r="AU51" i="56"/>
  <c r="AV51" i="56"/>
  <c r="AT51" i="56"/>
  <c r="AT37" i="56"/>
  <c r="AU37" i="56"/>
  <c r="AY23" i="56"/>
  <c r="AZ23" i="56"/>
  <c r="BA23" i="56"/>
  <c r="BB23" i="56"/>
  <c r="BC23" i="56"/>
  <c r="BD23" i="56"/>
  <c r="BE23" i="56"/>
  <c r="AV23" i="56"/>
  <c r="AW23" i="56"/>
  <c r="AX23" i="56"/>
  <c r="AY11" i="56"/>
  <c r="AX11" i="56"/>
  <c r="AW11" i="56"/>
  <c r="AU11" i="56"/>
  <c r="AT11" i="56"/>
  <c r="AV11" i="56"/>
  <c r="X108" i="56" s="1" a="1"/>
  <c r="X108" i="56" s="1"/>
  <c r="AX18" i="56"/>
  <c r="AY18" i="56"/>
  <c r="AT23" i="56" l="1"/>
  <c r="AU23" i="56"/>
  <c r="AT10" i="56"/>
  <c r="Q82" i="56" l="1"/>
  <c r="Z2" i="62"/>
  <c r="AB77" i="56" l="1"/>
  <c r="AB73" i="56"/>
  <c r="AB69" i="56"/>
  <c r="Z1107" i="62"/>
  <c r="Z1096" i="62"/>
  <c r="Z1091" i="62"/>
  <c r="Z1086" i="62"/>
  <c r="Z1081" i="62"/>
  <c r="Z1071" i="62"/>
  <c r="Z1066" i="62"/>
  <c r="Z1061" i="62"/>
  <c r="Z1056" i="62"/>
  <c r="Z1051" i="62"/>
  <c r="Z1046" i="62"/>
  <c r="Z1040" i="62"/>
  <c r="Z1032" i="62"/>
  <c r="Z1112" i="62"/>
  <c r="AA77" i="56"/>
  <c r="AA73" i="56"/>
  <c r="AA69" i="56"/>
  <c r="Z6044" i="62"/>
  <c r="Z6043" i="62"/>
  <c r="Z6042" i="62"/>
  <c r="Z6041" i="62"/>
  <c r="Z6040" i="62"/>
  <c r="Z6039" i="62"/>
  <c r="Z6038" i="62"/>
  <c r="Z6036" i="62"/>
  <c r="Z6035" i="62"/>
  <c r="Z6034" i="62"/>
  <c r="Z6033" i="62"/>
  <c r="Z6032" i="62"/>
  <c r="Z5979" i="62"/>
  <c r="Z5978" i="62"/>
  <c r="Z5977" i="62"/>
  <c r="Z5976" i="62"/>
  <c r="Z5975" i="62"/>
  <c r="Z5974" i="62"/>
  <c r="Z5973" i="62"/>
  <c r="Z5972" i="62"/>
  <c r="Z5971" i="62"/>
  <c r="Z5970" i="62"/>
  <c r="Z5969" i="62"/>
  <c r="Z5968" i="62"/>
  <c r="Z5967" i="62"/>
  <c r="Z5966" i="62"/>
  <c r="Z5965" i="62"/>
  <c r="Z5964" i="62"/>
  <c r="Z5963" i="62"/>
  <c r="Z5962" i="62"/>
  <c r="Z5961" i="62"/>
  <c r="Z5960" i="62"/>
  <c r="Z5959" i="62"/>
  <c r="Z5958" i="62"/>
  <c r="Z5957" i="62"/>
  <c r="Z5956" i="62"/>
  <c r="Z5955" i="62"/>
  <c r="Z5954" i="62"/>
  <c r="Z5953" i="62"/>
  <c r="Z5952" i="62"/>
  <c r="Z5951" i="62"/>
  <c r="Z5950" i="62"/>
  <c r="Z5949" i="62"/>
  <c r="Z5948" i="62"/>
  <c r="Z5947" i="62"/>
  <c r="Z5946" i="62"/>
  <c r="Z5945" i="62"/>
  <c r="Z5944" i="62"/>
  <c r="Z5943" i="62"/>
  <c r="Z5942" i="62"/>
  <c r="Z5941" i="62"/>
  <c r="Z5940" i="62"/>
  <c r="Z5939" i="62"/>
  <c r="Z5938" i="62"/>
  <c r="Z5937" i="62"/>
  <c r="Z5936" i="62"/>
  <c r="Z5935" i="62"/>
  <c r="Z5934" i="62"/>
  <c r="Z5933" i="62"/>
  <c r="Z5932" i="62"/>
  <c r="Z5931" i="62"/>
  <c r="Z5930" i="62"/>
  <c r="Z5929" i="62"/>
  <c r="Z5928" i="62"/>
  <c r="Z5927" i="62"/>
  <c r="Z5926" i="62"/>
  <c r="Z5925" i="62"/>
  <c r="Z5924" i="62"/>
  <c r="Z5923" i="62"/>
  <c r="Z5922" i="62"/>
  <c r="Z5921" i="62"/>
  <c r="Z5920" i="62"/>
  <c r="Z5919" i="62"/>
  <c r="Z5918" i="62"/>
  <c r="Z5917" i="62"/>
  <c r="Z5916" i="62"/>
  <c r="Z5915" i="62"/>
  <c r="Z5914" i="62"/>
  <c r="Z5913" i="62"/>
  <c r="Z5912" i="62"/>
  <c r="Z5911" i="62"/>
  <c r="Z5910" i="62"/>
  <c r="Z5909" i="62"/>
  <c r="Z5908" i="62"/>
  <c r="Z5907" i="62"/>
  <c r="Z5906" i="62"/>
  <c r="Z5905" i="62"/>
  <c r="Z5904" i="62"/>
  <c r="Z5903" i="62"/>
  <c r="Z5902" i="62"/>
  <c r="Z5901" i="62"/>
  <c r="Z5900" i="62"/>
  <c r="Z5899" i="62"/>
  <c r="Z5898" i="62"/>
  <c r="Z5897" i="62"/>
  <c r="Z5896" i="62"/>
  <c r="Z5895" i="62"/>
  <c r="Z5894" i="62"/>
  <c r="Z5893" i="62"/>
  <c r="Z5892" i="62"/>
  <c r="Z5891" i="62"/>
  <c r="Z5890" i="62"/>
  <c r="Z5889" i="62"/>
  <c r="Z5888" i="62"/>
  <c r="Z5887" i="62"/>
  <c r="Z5886" i="62"/>
  <c r="Z5885" i="62"/>
  <c r="Z5884" i="62"/>
  <c r="Z5883" i="62"/>
  <c r="Z5882" i="62"/>
  <c r="Z5881" i="62"/>
  <c r="Z5880" i="62"/>
  <c r="Z5879" i="62"/>
  <c r="Z5878" i="62"/>
  <c r="Z5877" i="62"/>
  <c r="Z5876" i="62"/>
  <c r="Z5875" i="62"/>
  <c r="Z5874" i="62"/>
  <c r="Z5873" i="62"/>
  <c r="Z5872" i="62"/>
  <c r="Z5871" i="62"/>
  <c r="Z5870" i="62"/>
  <c r="Z5869" i="62"/>
  <c r="Z5868" i="62"/>
  <c r="Z5867" i="62"/>
  <c r="Z5866" i="62"/>
  <c r="Z5865" i="62"/>
  <c r="Z5864" i="62"/>
  <c r="Z5863" i="62"/>
  <c r="Z5862" i="62"/>
  <c r="Z5861" i="62"/>
  <c r="Z5860" i="62"/>
  <c r="Z5859" i="62"/>
  <c r="Z5858" i="62"/>
  <c r="Z5857" i="62"/>
  <c r="Z5856" i="62"/>
  <c r="Z5855" i="62"/>
  <c r="Z5854" i="62"/>
  <c r="Z5853" i="62"/>
  <c r="Z5852" i="62"/>
  <c r="Z5851" i="62"/>
  <c r="Z5850" i="62"/>
  <c r="Z5849" i="62"/>
  <c r="Z5848" i="62"/>
  <c r="Z5847" i="62"/>
  <c r="Z5846" i="62"/>
  <c r="Z5845" i="62"/>
  <c r="Z5844" i="62"/>
  <c r="Z5843" i="62"/>
  <c r="Z5842" i="62"/>
  <c r="Z5841" i="62"/>
  <c r="Z5840" i="62"/>
  <c r="Z5839" i="62"/>
  <c r="Z5838" i="62"/>
  <c r="Z5837" i="62"/>
  <c r="Z5836" i="62"/>
  <c r="Z5835" i="62"/>
  <c r="Z5834" i="62"/>
  <c r="Z5833" i="62"/>
  <c r="Z5832" i="62"/>
  <c r="Z5831" i="62"/>
  <c r="Z5830" i="62"/>
  <c r="Z5829" i="62"/>
  <c r="Z5828" i="62"/>
  <c r="Z5827" i="62"/>
  <c r="Z5826" i="62"/>
  <c r="Z5825" i="62"/>
  <c r="Z5824" i="62"/>
  <c r="Z5823" i="62"/>
  <c r="Z5822" i="62"/>
  <c r="Z5821" i="62"/>
  <c r="Z5820" i="62"/>
  <c r="Z5819" i="62"/>
  <c r="Z5818" i="62"/>
  <c r="Z5817" i="62"/>
  <c r="Z5816" i="62"/>
  <c r="Z5815" i="62"/>
  <c r="Z5814" i="62"/>
  <c r="Z5813" i="62"/>
  <c r="Z5812" i="62"/>
  <c r="Z5811" i="62"/>
  <c r="Z5810" i="62"/>
  <c r="Z5809" i="62"/>
  <c r="Z5808" i="62"/>
  <c r="Z5807" i="62"/>
  <c r="Z5806" i="62"/>
  <c r="Z5805" i="62"/>
  <c r="Z5804" i="62"/>
  <c r="Z5803" i="62"/>
  <c r="Z5802" i="62"/>
  <c r="Z5801" i="62"/>
  <c r="Z5800" i="62"/>
  <c r="Z5799" i="62"/>
  <c r="Z5798" i="62"/>
  <c r="Z5797" i="62"/>
  <c r="Z5796" i="62"/>
  <c r="Z5795" i="62"/>
  <c r="Z5794" i="62"/>
  <c r="Z5793" i="62"/>
  <c r="Z5792" i="62"/>
  <c r="Z5791" i="62"/>
  <c r="Z5790" i="62"/>
  <c r="Z5789" i="62"/>
  <c r="Z5788" i="62"/>
  <c r="Z5787" i="62"/>
  <c r="Z5786" i="62"/>
  <c r="Z5785" i="62"/>
  <c r="Z5784" i="62"/>
  <c r="Z5783" i="62"/>
  <c r="Z5782" i="62"/>
  <c r="Z5781" i="62"/>
  <c r="Z5780" i="62"/>
  <c r="Z5779" i="62"/>
  <c r="Z5778" i="62"/>
  <c r="Z5777" i="62"/>
  <c r="Z5776" i="62"/>
  <c r="Z5775" i="62"/>
  <c r="Z5774" i="62"/>
  <c r="Z5773" i="62"/>
  <c r="Z5772" i="62"/>
  <c r="Z5771" i="62"/>
  <c r="Z5770" i="62"/>
  <c r="Z5769" i="62"/>
  <c r="Z5768" i="62"/>
  <c r="Z5767" i="62"/>
  <c r="Z5766" i="62"/>
  <c r="Z5765" i="62"/>
  <c r="Z5764" i="62"/>
  <c r="Z5763" i="62"/>
  <c r="Z5762" i="62"/>
  <c r="Z5761" i="62"/>
  <c r="Z5760" i="62"/>
  <c r="Z5759" i="62"/>
  <c r="Z5758" i="62"/>
  <c r="Z5757" i="62"/>
  <c r="Z5756" i="62"/>
  <c r="Z5755" i="62"/>
  <c r="Z5754" i="62"/>
  <c r="Z5753" i="62"/>
  <c r="Z5752" i="62"/>
  <c r="Z5751" i="62"/>
  <c r="Z5750" i="62"/>
  <c r="Z5749" i="62"/>
  <c r="Z5748" i="62"/>
  <c r="Z5747" i="62"/>
  <c r="Z5746" i="62"/>
  <c r="Z5745" i="62"/>
  <c r="Z5744" i="62"/>
  <c r="Z5743" i="62"/>
  <c r="Z5742" i="62"/>
  <c r="Z5741" i="62"/>
  <c r="Z5740" i="62"/>
  <c r="Z5739" i="62"/>
  <c r="Z5738" i="62"/>
  <c r="Z5737" i="62"/>
  <c r="Z5736" i="62"/>
  <c r="Z5735" i="62"/>
  <c r="Z5734" i="62"/>
  <c r="Z5733" i="62"/>
  <c r="Z5732" i="62"/>
  <c r="Z5731" i="62"/>
  <c r="Z5730" i="62"/>
  <c r="Z5729" i="62"/>
  <c r="Z5728" i="62"/>
  <c r="Z5727" i="62"/>
  <c r="Z5726" i="62"/>
  <c r="Z5725" i="62"/>
  <c r="Z5724" i="62"/>
  <c r="Z5723" i="62"/>
  <c r="Z5722" i="62"/>
  <c r="Z5721" i="62"/>
  <c r="Z5720" i="62"/>
  <c r="Z5719" i="62"/>
  <c r="Z5718" i="62"/>
  <c r="Z5717" i="62"/>
  <c r="Z5716" i="62"/>
  <c r="Z5715" i="62"/>
  <c r="Z5714" i="62"/>
  <c r="Z5713" i="62"/>
  <c r="Z5712" i="62"/>
  <c r="Z5711" i="62"/>
  <c r="Z5710" i="62"/>
  <c r="Z5675" i="62"/>
  <c r="Z5674" i="62"/>
  <c r="Z5673" i="62"/>
  <c r="Z5672" i="62"/>
  <c r="Z5671" i="62"/>
  <c r="Z5670" i="62"/>
  <c r="Z5669" i="62"/>
  <c r="Z5668" i="62"/>
  <c r="Z5667" i="62"/>
  <c r="Z5666" i="62"/>
  <c r="Z5665" i="62"/>
  <c r="Z5664" i="62"/>
  <c r="Z5663" i="62"/>
  <c r="Z5662" i="62"/>
  <c r="Z5661" i="62"/>
  <c r="Z5660" i="62"/>
  <c r="Z5659" i="62"/>
  <c r="Z5658" i="62"/>
  <c r="Z5657" i="62"/>
  <c r="Z5656" i="62"/>
  <c r="Z5655" i="62"/>
  <c r="Z5654" i="62"/>
  <c r="Z5653" i="62"/>
  <c r="Z5652" i="62"/>
  <c r="Z5651" i="62"/>
  <c r="Z5650" i="62"/>
  <c r="Z5649" i="62"/>
  <c r="Z5648" i="62"/>
  <c r="Z5647" i="62"/>
  <c r="Z5646" i="62"/>
  <c r="Z5645" i="62"/>
  <c r="Z5644" i="62"/>
  <c r="Z5643" i="62"/>
  <c r="Z5642" i="62"/>
  <c r="Z5641" i="62"/>
  <c r="Z5640" i="62"/>
  <c r="Z5639" i="62"/>
  <c r="Z5638" i="62"/>
  <c r="Z5637" i="62"/>
  <c r="Z5636" i="62"/>
  <c r="Z5635" i="62"/>
  <c r="Z5634" i="62"/>
  <c r="Z5633" i="62"/>
  <c r="Z5632" i="62"/>
  <c r="Z5631" i="62"/>
  <c r="Z5630" i="62"/>
  <c r="Z5629" i="62"/>
  <c r="Z5628" i="62"/>
  <c r="Z5627" i="62"/>
  <c r="Z5626" i="62"/>
  <c r="Z5625" i="62"/>
  <c r="Z5624" i="62"/>
  <c r="Z5623" i="62"/>
  <c r="Z5622" i="62"/>
  <c r="Z5621" i="62"/>
  <c r="Z5620" i="62"/>
  <c r="Z5619" i="62"/>
  <c r="Z5618" i="62"/>
  <c r="Z5617" i="62"/>
  <c r="Z5616" i="62"/>
  <c r="Z5615" i="62"/>
  <c r="Z5614" i="62"/>
  <c r="Z5613" i="62"/>
  <c r="Z5612" i="62"/>
  <c r="Z5611" i="62"/>
  <c r="Z5610" i="62"/>
  <c r="Z5609" i="62"/>
  <c r="Z5608" i="62"/>
  <c r="Z5607" i="62"/>
  <c r="Z5606" i="62"/>
  <c r="Z5605" i="62"/>
  <c r="Z5604" i="62"/>
  <c r="Z5603" i="62"/>
  <c r="Z5602" i="62"/>
  <c r="Z5601" i="62"/>
  <c r="Z5600" i="62"/>
  <c r="Z5599" i="62"/>
  <c r="Z5598" i="62"/>
  <c r="Z5597" i="62"/>
  <c r="Z5596" i="62"/>
  <c r="Z5595" i="62"/>
  <c r="Z5594" i="62"/>
  <c r="Z5593" i="62"/>
  <c r="Z5592" i="62"/>
  <c r="Z5591" i="62"/>
  <c r="Z5590" i="62"/>
  <c r="Z5589" i="62"/>
  <c r="Z5588" i="62"/>
  <c r="Z5587" i="62"/>
  <c r="Z5586" i="62"/>
  <c r="Z5585" i="62"/>
  <c r="Z5584" i="62"/>
  <c r="Z5583" i="62"/>
  <c r="Z5582" i="62"/>
  <c r="Z5581" i="62"/>
  <c r="Z5580" i="62"/>
  <c r="Z5579" i="62"/>
  <c r="Z5578" i="62"/>
  <c r="Z5577" i="62"/>
  <c r="Z5576" i="62"/>
  <c r="Z5575" i="62"/>
  <c r="Z5574" i="62"/>
  <c r="Z5573" i="62"/>
  <c r="Z5572" i="62"/>
  <c r="Z5571" i="62"/>
  <c r="Z5567" i="62"/>
  <c r="Z5566" i="62"/>
  <c r="Z5565" i="62"/>
  <c r="Z5564" i="62"/>
  <c r="Z5563" i="62"/>
  <c r="Z5562" i="62"/>
  <c r="Z5561" i="62"/>
  <c r="Z5560" i="62"/>
  <c r="Z5559" i="62"/>
  <c r="Z5558" i="62"/>
  <c r="Z5557" i="62"/>
  <c r="Z5556" i="62"/>
  <c r="Z5555" i="62"/>
  <c r="Z5554" i="62"/>
  <c r="Z5553" i="62"/>
  <c r="Z5552" i="62"/>
  <c r="Z5551" i="62"/>
  <c r="Z5550" i="62"/>
  <c r="Z5549" i="62"/>
  <c r="Z5548" i="62"/>
  <c r="Z5547" i="62"/>
  <c r="Z5546" i="62"/>
  <c r="Z5545" i="62"/>
  <c r="Z5544" i="62"/>
  <c r="Z5543" i="62"/>
  <c r="Z5542" i="62"/>
  <c r="Z5541" i="62"/>
  <c r="Z5540" i="62"/>
  <c r="Z5539" i="62"/>
  <c r="Z5538" i="62"/>
  <c r="Z5537" i="62"/>
  <c r="Z5536" i="62"/>
  <c r="Z5535" i="62"/>
  <c r="Z5534" i="62"/>
  <c r="Z5533" i="62"/>
  <c r="Z5532" i="62"/>
  <c r="Z5531" i="62"/>
  <c r="Z5530" i="62"/>
  <c r="Z5529" i="62"/>
  <c r="Z5528" i="62"/>
  <c r="Z5527" i="62"/>
  <c r="Z5526" i="62"/>
  <c r="Z5525" i="62"/>
  <c r="Z5524" i="62"/>
  <c r="Z5523" i="62"/>
  <c r="Z5522" i="62"/>
  <c r="Z5521" i="62"/>
  <c r="Z5520" i="62"/>
  <c r="Z5519" i="62"/>
  <c r="Z5518" i="62"/>
  <c r="Z5517" i="62"/>
  <c r="Z5516" i="62"/>
  <c r="Z5515" i="62"/>
  <c r="Z5514" i="62"/>
  <c r="Z5513" i="62"/>
  <c r="Z5512" i="62"/>
  <c r="Z5511" i="62"/>
  <c r="Z5510" i="62"/>
  <c r="Z5509" i="62"/>
  <c r="Z5508" i="62"/>
  <c r="Z5507" i="62"/>
  <c r="Z5506" i="62"/>
  <c r="Z5505" i="62"/>
  <c r="Z5504" i="62"/>
  <c r="Z5503" i="62"/>
  <c r="Z5502" i="62"/>
  <c r="Z5501" i="62"/>
  <c r="Z5500" i="62"/>
  <c r="Z5499" i="62"/>
  <c r="Z5498" i="62"/>
  <c r="Z5497" i="62"/>
  <c r="Z5496" i="62"/>
  <c r="Z5495" i="62"/>
  <c r="Z5494" i="62"/>
  <c r="Z5493" i="62"/>
  <c r="Z5492" i="62"/>
  <c r="Z5491" i="62"/>
  <c r="Z5490" i="62"/>
  <c r="Z5489" i="62"/>
  <c r="Z5488" i="62"/>
  <c r="Z5487" i="62"/>
  <c r="Z5486" i="62"/>
  <c r="Z5485" i="62"/>
  <c r="Z5484" i="62"/>
  <c r="Z5483" i="62"/>
  <c r="Z5482" i="62"/>
  <c r="Z5481" i="62"/>
  <c r="Z5480" i="62"/>
  <c r="Z5479" i="62"/>
  <c r="Z5478" i="62"/>
  <c r="Z5477" i="62"/>
  <c r="Z5476" i="62"/>
  <c r="Z5475" i="62"/>
  <c r="Z5474" i="62"/>
  <c r="Z5473" i="62"/>
  <c r="Z5472" i="62"/>
  <c r="Z5471" i="62"/>
  <c r="Z5470" i="62"/>
  <c r="Z5469" i="62"/>
  <c r="Z5468" i="62"/>
  <c r="Z5467" i="62"/>
  <c r="Z5466" i="62"/>
  <c r="Z5465" i="62"/>
  <c r="Z5464" i="62"/>
  <c r="Z5463" i="62"/>
  <c r="Z5462" i="62"/>
  <c r="Z5461" i="62"/>
  <c r="Z5460" i="62"/>
  <c r="Z5459" i="62"/>
  <c r="Z5458" i="62"/>
  <c r="Z5457" i="62"/>
  <c r="Z5456" i="62"/>
  <c r="Z5455" i="62"/>
  <c r="Z5454" i="62"/>
  <c r="Z5453" i="62"/>
  <c r="Z5452" i="62"/>
  <c r="Z5451" i="62"/>
  <c r="Z5450" i="62"/>
  <c r="Z5449" i="62"/>
  <c r="Z5448" i="62"/>
  <c r="Z5447" i="62"/>
  <c r="Z5446" i="62"/>
  <c r="Z5445" i="62"/>
  <c r="Z5444" i="62"/>
  <c r="Z5443" i="62"/>
  <c r="Z5442" i="62"/>
  <c r="Z5441" i="62"/>
  <c r="Z5440" i="62"/>
  <c r="Z5439" i="62"/>
  <c r="Z5438" i="62"/>
  <c r="Z5437" i="62"/>
  <c r="Z5436" i="62"/>
  <c r="Z5435" i="62"/>
  <c r="Z5434" i="62"/>
  <c r="Z5433" i="62"/>
  <c r="Z5432" i="62"/>
  <c r="Z5431" i="62"/>
  <c r="Z5430" i="62"/>
  <c r="Z5429" i="62"/>
  <c r="Z5428" i="62"/>
  <c r="Z5427" i="62"/>
  <c r="Z5426" i="62"/>
  <c r="Z5425" i="62"/>
  <c r="Z5424" i="62"/>
  <c r="Z5423" i="62"/>
  <c r="Z5422" i="62"/>
  <c r="Z5421" i="62"/>
  <c r="Z5420" i="62"/>
  <c r="Z5419" i="62"/>
  <c r="Z5418" i="62"/>
  <c r="Z5417" i="62"/>
  <c r="Z5416" i="62"/>
  <c r="Z5415" i="62"/>
  <c r="Z5414" i="62"/>
  <c r="Z5413" i="62"/>
  <c r="Z5412" i="62"/>
  <c r="Z5411" i="62"/>
  <c r="Z5410" i="62"/>
  <c r="Z5409" i="62"/>
  <c r="Z5408" i="62"/>
  <c r="Z5407" i="62"/>
  <c r="Z5406" i="62"/>
  <c r="Z5405" i="62"/>
  <c r="Z5404" i="62"/>
  <c r="Z5403" i="62"/>
  <c r="Z5402" i="62"/>
  <c r="Z5401" i="62"/>
  <c r="Z5400" i="62"/>
  <c r="Z5399" i="62"/>
  <c r="Z5398" i="62"/>
  <c r="Z5397" i="62"/>
  <c r="Z5396" i="62"/>
  <c r="Z5395" i="62"/>
  <c r="Z5394" i="62"/>
  <c r="Z5393" i="62"/>
  <c r="Z5392" i="62"/>
  <c r="Z5391" i="62"/>
  <c r="Z5390" i="62"/>
  <c r="Z5389" i="62"/>
  <c r="Z5388" i="62"/>
  <c r="Z5387" i="62"/>
  <c r="Z5386" i="62"/>
  <c r="Z5385" i="62"/>
  <c r="Z5384" i="62"/>
  <c r="Z5383" i="62"/>
  <c r="Z5382" i="62"/>
  <c r="Z5381" i="62"/>
  <c r="Z5380" i="62"/>
  <c r="Z5379" i="62"/>
  <c r="Z5378" i="62"/>
  <c r="Z5377" i="62"/>
  <c r="Z5376" i="62"/>
  <c r="Z5375" i="62"/>
  <c r="Z5374" i="62"/>
  <c r="Z5373" i="62"/>
  <c r="Z5372" i="62"/>
  <c r="Z5371" i="62"/>
  <c r="Z5370" i="62"/>
  <c r="Z5369" i="62"/>
  <c r="Z5368" i="62"/>
  <c r="Z5367" i="62"/>
  <c r="Z5366" i="62"/>
  <c r="Z5365" i="62"/>
  <c r="Z5364" i="62"/>
  <c r="Z5363" i="62"/>
  <c r="Z5362" i="62"/>
  <c r="Z5361" i="62"/>
  <c r="Z5360" i="62"/>
  <c r="Z5359" i="62"/>
  <c r="Z5358" i="62"/>
  <c r="Z5357" i="62"/>
  <c r="Z5356" i="62"/>
  <c r="Z5355" i="62"/>
  <c r="Z5354" i="62"/>
  <c r="Z5353" i="62"/>
  <c r="Z5352" i="62"/>
  <c r="Z5351" i="62"/>
  <c r="Z5350" i="62"/>
  <c r="Z5349" i="62"/>
  <c r="Z5348" i="62"/>
  <c r="Z5347" i="62"/>
  <c r="Z5346" i="62"/>
  <c r="Z5345" i="62"/>
  <c r="Z5344" i="62"/>
  <c r="Z5343" i="62"/>
  <c r="Z5342" i="62"/>
  <c r="Z5341" i="62"/>
  <c r="Z5340" i="62"/>
  <c r="Z5339" i="62"/>
  <c r="Z5338" i="62"/>
  <c r="Z5337" i="62"/>
  <c r="Z5336" i="62"/>
  <c r="Z5335" i="62"/>
  <c r="Z5334" i="62"/>
  <c r="Z5333" i="62"/>
  <c r="Z5332" i="62"/>
  <c r="Z5331" i="62"/>
  <c r="Z5330" i="62"/>
  <c r="Z5329" i="62"/>
  <c r="Z5328" i="62"/>
  <c r="Z5327" i="62"/>
  <c r="Z5326" i="62"/>
  <c r="Z5325" i="62"/>
  <c r="Z5324" i="62"/>
  <c r="Z5323" i="62"/>
  <c r="Z5322" i="62"/>
  <c r="Z5321" i="62"/>
  <c r="Z5320" i="62"/>
  <c r="Z5319" i="62"/>
  <c r="Z5318" i="62"/>
  <c r="Z5317" i="62"/>
  <c r="Z5316" i="62"/>
  <c r="Z5315" i="62"/>
  <c r="Z5314" i="62"/>
  <c r="Z5313" i="62"/>
  <c r="Z5312" i="62"/>
  <c r="Z5311" i="62"/>
  <c r="Z5310" i="62"/>
  <c r="Z5309" i="62"/>
  <c r="Z5308" i="62"/>
  <c r="Z5307" i="62"/>
  <c r="Z5306" i="62"/>
  <c r="Z5305" i="62"/>
  <c r="Z5304" i="62"/>
  <c r="Z5303" i="62"/>
  <c r="Z5302" i="62"/>
  <c r="Z5301" i="62"/>
  <c r="Z5300" i="62"/>
  <c r="Z5299" i="62"/>
  <c r="Z5298" i="62"/>
  <c r="Z5297" i="62"/>
  <c r="Z5296" i="62"/>
  <c r="Z5295" i="62"/>
  <c r="Z5294" i="62"/>
  <c r="Z5293" i="62"/>
  <c r="Z5292" i="62"/>
  <c r="Z5291" i="62"/>
  <c r="Z5290" i="62"/>
  <c r="Z5289" i="62"/>
  <c r="Z5288" i="62"/>
  <c r="Z5287" i="62"/>
  <c r="Z5286" i="62"/>
  <c r="Z5285" i="62"/>
  <c r="Z5284" i="62"/>
  <c r="Z5283" i="62"/>
  <c r="Z5282" i="62"/>
  <c r="Z5281" i="62"/>
  <c r="Z5280" i="62"/>
  <c r="Z5279" i="62"/>
  <c r="Z5278" i="62"/>
  <c r="Z5277" i="62"/>
  <c r="Z5276" i="62"/>
  <c r="Z5275" i="62"/>
  <c r="Z5274" i="62"/>
  <c r="Z5273" i="62"/>
  <c r="Z5272" i="62"/>
  <c r="Z5271" i="62"/>
  <c r="Z5270" i="62"/>
  <c r="Z5269" i="62"/>
  <c r="Z5268" i="62"/>
  <c r="Z5267" i="62"/>
  <c r="Z5266" i="62"/>
  <c r="Z5265" i="62"/>
  <c r="Z5264" i="62"/>
  <c r="Z5263" i="62"/>
  <c r="Z5262" i="62"/>
  <c r="Z5261" i="62"/>
  <c r="Z5260" i="62"/>
  <c r="Z5259" i="62"/>
  <c r="Z5258" i="62"/>
  <c r="Z5257" i="62"/>
  <c r="Z5256" i="62"/>
  <c r="Z5255" i="62"/>
  <c r="Z5254" i="62"/>
  <c r="Z5253" i="62"/>
  <c r="Z5252" i="62"/>
  <c r="Z5251" i="62"/>
  <c r="Z5250" i="62"/>
  <c r="Z5249" i="62"/>
  <c r="Z5248" i="62"/>
  <c r="Z5247" i="62"/>
  <c r="Z5246" i="62"/>
  <c r="Z5245" i="62"/>
  <c r="Z5244" i="62"/>
  <c r="Z5243" i="62"/>
  <c r="Z5242" i="62"/>
  <c r="Z5241" i="62"/>
  <c r="Z5240" i="62"/>
  <c r="Z5239" i="62"/>
  <c r="Z5238" i="62"/>
  <c r="Z5237" i="62"/>
  <c r="Z5236" i="62"/>
  <c r="Z5235" i="62"/>
  <c r="Z5234" i="62"/>
  <c r="Z5233" i="62"/>
  <c r="Z5232" i="62"/>
  <c r="Z5231" i="62"/>
  <c r="Z5230" i="62"/>
  <c r="Z5229" i="62"/>
  <c r="Z5228" i="62"/>
  <c r="Z5227" i="62"/>
  <c r="Z5226" i="62"/>
  <c r="Z5225" i="62"/>
  <c r="Z5224" i="62"/>
  <c r="Z5223" i="62"/>
  <c r="Z5222" i="62"/>
  <c r="Z5221" i="62"/>
  <c r="Z5220" i="62"/>
  <c r="Z5219" i="62"/>
  <c r="Z5218" i="62"/>
  <c r="Z5217" i="62"/>
  <c r="Z5216" i="62"/>
  <c r="Z5215" i="62"/>
  <c r="Z5214" i="62"/>
  <c r="Z5213" i="62"/>
  <c r="Z5212" i="62"/>
  <c r="Z5211" i="62"/>
  <c r="Z5210" i="62"/>
  <c r="Z5209" i="62"/>
  <c r="Z5208" i="62"/>
  <c r="Z5207" i="62"/>
  <c r="Z5206" i="62"/>
  <c r="Z5205" i="62"/>
  <c r="Z5204" i="62"/>
  <c r="Z5203" i="62"/>
  <c r="Z5202" i="62"/>
  <c r="Z5201" i="62"/>
  <c r="Z5200" i="62"/>
  <c r="Z5199" i="62"/>
  <c r="Z5198" i="62"/>
  <c r="Z5197" i="62"/>
  <c r="Z5196" i="62"/>
  <c r="Z5195" i="62"/>
  <c r="Z5194" i="62"/>
  <c r="Z5193" i="62"/>
  <c r="Z5192" i="62"/>
  <c r="Z5191" i="62"/>
  <c r="Z5190" i="62"/>
  <c r="Z5189" i="62"/>
  <c r="Z5188" i="62"/>
  <c r="Z5187" i="62"/>
  <c r="Z5186" i="62"/>
  <c r="Z5185" i="62"/>
  <c r="Z5184" i="62"/>
  <c r="Z5183" i="62"/>
  <c r="Z5182" i="62"/>
  <c r="Z5181" i="62"/>
  <c r="Z5180" i="62"/>
  <c r="Z5179" i="62"/>
  <c r="Z5178" i="62"/>
  <c r="Z5177" i="62"/>
  <c r="Z5176" i="62"/>
  <c r="Z5175" i="62"/>
  <c r="Z5174" i="62"/>
  <c r="Z5173" i="62"/>
  <c r="Z5172" i="62"/>
  <c r="Z5171" i="62"/>
  <c r="Z5170" i="62"/>
  <c r="Z5169" i="62"/>
  <c r="Z5168" i="62"/>
  <c r="Z5167" i="62"/>
  <c r="Z5166" i="62"/>
  <c r="Z5165" i="62"/>
  <c r="Z5164" i="62"/>
  <c r="Z5163" i="62"/>
  <c r="Z5162" i="62"/>
  <c r="Z5161" i="62"/>
  <c r="Z5160" i="62"/>
  <c r="Z5159" i="62"/>
  <c r="Z5158" i="62"/>
  <c r="Z5157" i="62"/>
  <c r="Z5156" i="62"/>
  <c r="Z5155" i="62"/>
  <c r="Z5154" i="62"/>
  <c r="Z5153" i="62"/>
  <c r="Z5152" i="62"/>
  <c r="Z5151" i="62"/>
  <c r="Z5150" i="62"/>
  <c r="Z5149" i="62"/>
  <c r="Z5148" i="62"/>
  <c r="Z5147" i="62"/>
  <c r="Z5146" i="62"/>
  <c r="Z5145" i="62"/>
  <c r="Z5144" i="62"/>
  <c r="Z5143" i="62"/>
  <c r="Z5142" i="62"/>
  <c r="Z5141" i="62"/>
  <c r="Z5140" i="62"/>
  <c r="Z5139" i="62"/>
  <c r="Z5138" i="62"/>
  <c r="Z5137" i="62"/>
  <c r="Z5136" i="62"/>
  <c r="Z5135" i="62"/>
  <c r="Z5134" i="62"/>
  <c r="Z5133" i="62"/>
  <c r="Z5132" i="62"/>
  <c r="Z5131" i="62"/>
  <c r="Z5130" i="62"/>
  <c r="Z5129" i="62"/>
  <c r="Z5128" i="62"/>
  <c r="Z5127" i="62"/>
  <c r="Z5126" i="62"/>
  <c r="Z5125" i="62"/>
  <c r="Z5124" i="62"/>
  <c r="Z5123" i="62"/>
  <c r="Z5122" i="62"/>
  <c r="Z5121" i="62"/>
  <c r="Z5120" i="62"/>
  <c r="Z5119" i="62"/>
  <c r="Z5118" i="62"/>
  <c r="Z5117" i="62"/>
  <c r="Z5116" i="62"/>
  <c r="Z5115" i="62"/>
  <c r="Z5114" i="62"/>
  <c r="Z5113" i="62"/>
  <c r="Z5112" i="62"/>
  <c r="Z5111" i="62"/>
  <c r="Z5110" i="62"/>
  <c r="Z5109" i="62"/>
  <c r="Z5108" i="62"/>
  <c r="Z5107" i="62"/>
  <c r="Z5106" i="62"/>
  <c r="Z5105" i="62"/>
  <c r="Z5104" i="62"/>
  <c r="Z5103" i="62"/>
  <c r="Z5102" i="62"/>
  <c r="Z5101" i="62"/>
  <c r="Z5100" i="62"/>
  <c r="Z5099" i="62"/>
  <c r="Z5098" i="62"/>
  <c r="Z5097" i="62"/>
  <c r="Z5096" i="62"/>
  <c r="Z5095" i="62"/>
  <c r="Z5094" i="62"/>
  <c r="Z5093" i="62"/>
  <c r="Z5092" i="62"/>
  <c r="Z5091" i="62"/>
  <c r="Z5090" i="62"/>
  <c r="Z5089" i="62"/>
  <c r="Z5088" i="62"/>
  <c r="Z5087" i="62"/>
  <c r="Z5086" i="62"/>
  <c r="Z5085" i="62"/>
  <c r="Z5084" i="62"/>
  <c r="Z5083" i="62"/>
  <c r="Z5082" i="62"/>
  <c r="Z5081" i="62"/>
  <c r="Z5080" i="62"/>
  <c r="Z5079" i="62"/>
  <c r="Z5078" i="62"/>
  <c r="Z5077" i="62"/>
  <c r="Z5076" i="62"/>
  <c r="Z5075" i="62"/>
  <c r="Z5074" i="62"/>
  <c r="Z5073" i="62"/>
  <c r="Z5072" i="62"/>
  <c r="Z5071" i="62"/>
  <c r="Z5070" i="62"/>
  <c r="Z5069" i="62"/>
  <c r="Z5068" i="62"/>
  <c r="Z5067" i="62"/>
  <c r="Z5066" i="62"/>
  <c r="Z5065" i="62"/>
  <c r="Z5064" i="62"/>
  <c r="Z5063" i="62"/>
  <c r="Z5062" i="62"/>
  <c r="Z5061" i="62"/>
  <c r="Z5060" i="62"/>
  <c r="Z5059" i="62"/>
  <c r="Z5058" i="62"/>
  <c r="Z5057" i="62"/>
  <c r="Z5056" i="62"/>
  <c r="Z5055" i="62"/>
  <c r="Z5054" i="62"/>
  <c r="Z5053" i="62"/>
  <c r="Z5052" i="62"/>
  <c r="Z5051" i="62"/>
  <c r="Z5050" i="62"/>
  <c r="Z5049" i="62"/>
  <c r="Z5048" i="62"/>
  <c r="Z5047" i="62"/>
  <c r="Z5046" i="62"/>
  <c r="Z5045" i="62"/>
  <c r="Z5044" i="62"/>
  <c r="Z5043" i="62"/>
  <c r="Z5042" i="62"/>
  <c r="Z5041" i="62"/>
  <c r="Z5040" i="62"/>
  <c r="Z5039" i="62"/>
  <c r="Z5038" i="62"/>
  <c r="Z5037" i="62"/>
  <c r="Z5036" i="62"/>
  <c r="Z5035" i="62"/>
  <c r="Z5034" i="62"/>
  <c r="Z5033" i="62"/>
  <c r="Z5032" i="62"/>
  <c r="Z5031" i="62"/>
  <c r="Z5030" i="62"/>
  <c r="Z5029" i="62"/>
  <c r="Z5028" i="62"/>
  <c r="Z5027" i="62"/>
  <c r="Z5026" i="62"/>
  <c r="Z5025" i="62"/>
  <c r="Z5024" i="62"/>
  <c r="Z5023" i="62"/>
  <c r="Z5022" i="62"/>
  <c r="Z5021" i="62"/>
  <c r="Z5020" i="62"/>
  <c r="Z5019" i="62"/>
  <c r="Z5018" i="62"/>
  <c r="Z5017" i="62"/>
  <c r="Z5016" i="62"/>
  <c r="Z5015" i="62"/>
  <c r="Z5014" i="62"/>
  <c r="Z5013" i="62"/>
  <c r="Z5012" i="62"/>
  <c r="Z5011" i="62"/>
  <c r="Z5010" i="62"/>
  <c r="Z5009" i="62"/>
  <c r="Z5008" i="62"/>
  <c r="Z5007" i="62"/>
  <c r="Z5006" i="62"/>
  <c r="Z5005" i="62"/>
  <c r="Z5004" i="62"/>
  <c r="Z5003" i="62"/>
  <c r="Z5002" i="62"/>
  <c r="Z5001" i="62"/>
  <c r="Z5000" i="62"/>
  <c r="Z4999" i="62"/>
  <c r="Z4998" i="62"/>
  <c r="Z4997" i="62"/>
  <c r="Z4996" i="62"/>
  <c r="Z4995" i="62"/>
  <c r="Z4994" i="62"/>
  <c r="Z4993" i="62"/>
  <c r="Z4992" i="62"/>
  <c r="Z4991" i="62"/>
  <c r="Z4990" i="62"/>
  <c r="Z4989" i="62"/>
  <c r="Z4988" i="62"/>
  <c r="Z4987" i="62"/>
  <c r="Z4986" i="62"/>
  <c r="Z4985" i="62"/>
  <c r="Z4984" i="62"/>
  <c r="Z4983" i="62"/>
  <c r="Z4982" i="62"/>
  <c r="Z4981" i="62"/>
  <c r="Z4980" i="62"/>
  <c r="Z4979" i="62"/>
  <c r="Z4978" i="62"/>
  <c r="Z4977" i="62"/>
  <c r="Z4976" i="62"/>
  <c r="Z4975" i="62"/>
  <c r="Z4974" i="62"/>
  <c r="Z4973" i="62"/>
  <c r="Z4972" i="62"/>
  <c r="Z4971" i="62"/>
  <c r="Z4970" i="62"/>
  <c r="Z4969" i="62"/>
  <c r="Z4968" i="62"/>
  <c r="Z4967" i="62"/>
  <c r="Z4966" i="62"/>
  <c r="Z4965" i="62"/>
  <c r="Z4964" i="62"/>
  <c r="Z4963" i="62"/>
  <c r="Z4962" i="62"/>
  <c r="Z4961" i="62"/>
  <c r="Z4960" i="62"/>
  <c r="Z4959" i="62"/>
  <c r="Z4958" i="62"/>
  <c r="Z4957" i="62"/>
  <c r="Z4956" i="62"/>
  <c r="Z4955" i="62"/>
  <c r="Z4954" i="62"/>
  <c r="Z4953" i="62"/>
  <c r="Z4952" i="62"/>
  <c r="Z4951" i="62"/>
  <c r="Z4950" i="62"/>
  <c r="Z4949" i="62"/>
  <c r="Z4948" i="62"/>
  <c r="Z4947" i="62"/>
  <c r="Z4946" i="62"/>
  <c r="Z4945" i="62"/>
  <c r="Z4944" i="62"/>
  <c r="Z4943" i="62"/>
  <c r="Z4942" i="62"/>
  <c r="Z4941" i="62"/>
  <c r="Z4940" i="62"/>
  <c r="Z4939" i="62"/>
  <c r="Z4938" i="62"/>
  <c r="Z4937" i="62"/>
  <c r="Z4936" i="62"/>
  <c r="Z4935" i="62"/>
  <c r="Z4934" i="62"/>
  <c r="Z4933" i="62"/>
  <c r="Z4932" i="62"/>
  <c r="Z4931" i="62"/>
  <c r="Z4930" i="62"/>
  <c r="Z4929" i="62"/>
  <c r="Z4928" i="62"/>
  <c r="Z4927" i="62"/>
  <c r="Z4926" i="62"/>
  <c r="Z4925" i="62"/>
  <c r="Z4924" i="62"/>
  <c r="Z4923" i="62"/>
  <c r="Z4922" i="62"/>
  <c r="Z4921" i="62"/>
  <c r="Z4920" i="62"/>
  <c r="Z4919" i="62"/>
  <c r="Z4918" i="62"/>
  <c r="Z4917" i="62"/>
  <c r="Z4916" i="62"/>
  <c r="Z4915" i="62"/>
  <c r="Z4914" i="62"/>
  <c r="Z4913" i="62"/>
  <c r="Z4912" i="62"/>
  <c r="Z4911" i="62"/>
  <c r="Z4910" i="62"/>
  <c r="Z4909" i="62"/>
  <c r="Z4908" i="62"/>
  <c r="Z4907" i="62"/>
  <c r="Z4906" i="62"/>
  <c r="Z4905" i="62"/>
  <c r="Z4904" i="62"/>
  <c r="Z4903" i="62"/>
  <c r="Z4902" i="62"/>
  <c r="Z4901" i="62"/>
  <c r="Z4900" i="62"/>
  <c r="Z4899" i="62"/>
  <c r="Z4898" i="62"/>
  <c r="Z4897" i="62"/>
  <c r="Z4896" i="62"/>
  <c r="Z4895" i="62"/>
  <c r="Z4894" i="62"/>
  <c r="Z4893" i="62"/>
  <c r="Z4892" i="62"/>
  <c r="Z4891" i="62"/>
  <c r="Z4890" i="62"/>
  <c r="Z4889" i="62"/>
  <c r="Z4888" i="62"/>
  <c r="Z4887" i="62"/>
  <c r="Z4886" i="62"/>
  <c r="Z4885" i="62"/>
  <c r="Z4884" i="62"/>
  <c r="Z4883" i="62"/>
  <c r="Z4882" i="62"/>
  <c r="Z4881" i="62"/>
  <c r="Z4880" i="62"/>
  <c r="Z4879" i="62"/>
  <c r="Z4878" i="62"/>
  <c r="Z4877" i="62"/>
  <c r="Z4876" i="62"/>
  <c r="Z4875" i="62"/>
  <c r="Z4874" i="62"/>
  <c r="Z4873" i="62"/>
  <c r="Z4872" i="62"/>
  <c r="Z4871" i="62"/>
  <c r="Z4870" i="62"/>
  <c r="Z4869" i="62"/>
  <c r="Z4868" i="62"/>
  <c r="Z4867" i="62"/>
  <c r="Z4866" i="62"/>
  <c r="Z4865" i="62"/>
  <c r="Z4864" i="62"/>
  <c r="Z4863" i="62"/>
  <c r="Z4862" i="62"/>
  <c r="Z4861" i="62"/>
  <c r="Z4860" i="62"/>
  <c r="Z4859" i="62"/>
  <c r="Z4858" i="62"/>
  <c r="Z4857" i="62"/>
  <c r="Z4856" i="62"/>
  <c r="Z4855" i="62"/>
  <c r="Z4854" i="62"/>
  <c r="Z4853" i="62"/>
  <c r="Z4852" i="62"/>
  <c r="Z4851" i="62"/>
  <c r="Z4850" i="62"/>
  <c r="Z4849" i="62"/>
  <c r="Z4848" i="62"/>
  <c r="Z4847" i="62"/>
  <c r="Z4846" i="62"/>
  <c r="Z4845" i="62"/>
  <c r="Z4844" i="62"/>
  <c r="Z4843" i="62"/>
  <c r="Z4842" i="62"/>
  <c r="Z4841" i="62"/>
  <c r="Z4840" i="62"/>
  <c r="Z4839" i="62"/>
  <c r="Z4838" i="62"/>
  <c r="Z4837" i="62"/>
  <c r="Z4836" i="62"/>
  <c r="Z4835" i="62"/>
  <c r="Z4834" i="62"/>
  <c r="Z4833" i="62"/>
  <c r="Z4832" i="62"/>
  <c r="Z4831" i="62"/>
  <c r="Z4830" i="62"/>
  <c r="Z4829" i="62"/>
  <c r="Z4828" i="62"/>
  <c r="Z4827" i="62"/>
  <c r="Z4826" i="62"/>
  <c r="Z4825" i="62"/>
  <c r="Z4824" i="62"/>
  <c r="Z4823" i="62"/>
  <c r="Z4822" i="62"/>
  <c r="Z4821" i="62"/>
  <c r="Z4820" i="62"/>
  <c r="Z4819" i="62"/>
  <c r="Z4818" i="62"/>
  <c r="Z4817" i="62"/>
  <c r="Z4816" i="62"/>
  <c r="Z4815" i="62"/>
  <c r="Z4814" i="62"/>
  <c r="Z4813" i="62"/>
  <c r="Z4812" i="62"/>
  <c r="Z4811" i="62"/>
  <c r="Z4810" i="62"/>
  <c r="Z4809" i="62"/>
  <c r="Z4808" i="62"/>
  <c r="Z4807" i="62"/>
  <c r="Z4806" i="62"/>
  <c r="Z4805" i="62"/>
  <c r="Z4804" i="62"/>
  <c r="Z4803" i="62"/>
  <c r="Z4802" i="62"/>
  <c r="Z4801" i="62"/>
  <c r="Z4800" i="62"/>
  <c r="Z4799" i="62"/>
  <c r="Z4798" i="62"/>
  <c r="Z4797" i="62"/>
  <c r="Z4796" i="62"/>
  <c r="Z4795" i="62"/>
  <c r="Z4794" i="62"/>
  <c r="Z4793" i="62"/>
  <c r="Z4792" i="62"/>
  <c r="Z4791" i="62"/>
  <c r="Z4790" i="62"/>
  <c r="Z4789" i="62"/>
  <c r="Z4788" i="62"/>
  <c r="Z4787" i="62"/>
  <c r="Z4786" i="62"/>
  <c r="Z4785" i="62"/>
  <c r="Z4784" i="62"/>
  <c r="Z4783" i="62"/>
  <c r="Z4782" i="62"/>
  <c r="Z4781" i="62"/>
  <c r="Z4780" i="62"/>
  <c r="Z4779" i="62"/>
  <c r="Z4778" i="62"/>
  <c r="Z4777" i="62"/>
  <c r="Z4776" i="62"/>
  <c r="Z4775" i="62"/>
  <c r="Z4774" i="62"/>
  <c r="Z4773" i="62"/>
  <c r="Z4772" i="62"/>
  <c r="Z4771" i="62"/>
  <c r="Z4770" i="62"/>
  <c r="Z4769" i="62"/>
  <c r="Z4768" i="62"/>
  <c r="Z4767" i="62"/>
  <c r="Z4766" i="62"/>
  <c r="Z4765" i="62"/>
  <c r="Z4764" i="62"/>
  <c r="Z4763" i="62"/>
  <c r="Z4762" i="62"/>
  <c r="Z4761" i="62"/>
  <c r="Z4760" i="62"/>
  <c r="Z4759" i="62"/>
  <c r="Z4758" i="62"/>
  <c r="Z4757" i="62"/>
  <c r="Z4756" i="62"/>
  <c r="Z4755" i="62"/>
  <c r="Z4754" i="62"/>
  <c r="Z4753" i="62"/>
  <c r="Z4752" i="62"/>
  <c r="Z4751" i="62"/>
  <c r="Z4750" i="62"/>
  <c r="Z4749" i="62"/>
  <c r="Z4748" i="62"/>
  <c r="Z4747" i="62"/>
  <c r="Z4746" i="62"/>
  <c r="Z4745" i="62"/>
  <c r="Z4744" i="62"/>
  <c r="Z4743" i="62"/>
  <c r="Z4742" i="62"/>
  <c r="Z4741" i="62"/>
  <c r="Z4740" i="62"/>
  <c r="Z4739" i="62"/>
  <c r="Z4738" i="62"/>
  <c r="Z4737" i="62"/>
  <c r="Z4736" i="62"/>
  <c r="Z4735" i="62"/>
  <c r="Z4734" i="62"/>
  <c r="Z4733" i="62"/>
  <c r="Z4732" i="62"/>
  <c r="Z4731" i="62"/>
  <c r="Z4730" i="62"/>
  <c r="Z4729" i="62"/>
  <c r="Z4728" i="62"/>
  <c r="Z4727" i="62"/>
  <c r="Z4726" i="62"/>
  <c r="Z4725" i="62"/>
  <c r="Z4724" i="62"/>
  <c r="Z4723" i="62"/>
  <c r="Z4722" i="62"/>
  <c r="Z4721" i="62"/>
  <c r="Z4720" i="62"/>
  <c r="Z4719" i="62"/>
  <c r="Z4718" i="62"/>
  <c r="Z4717" i="62"/>
  <c r="Z4716" i="62"/>
  <c r="Z4715" i="62"/>
  <c r="Z4714" i="62"/>
  <c r="Z4713" i="62"/>
  <c r="Z4712" i="62"/>
  <c r="Z4711" i="62"/>
  <c r="Z4710" i="62"/>
  <c r="Z4709" i="62"/>
  <c r="Z4708" i="62"/>
  <c r="Z4707" i="62"/>
  <c r="Z4706" i="62"/>
  <c r="Z4705" i="62"/>
  <c r="Z4704" i="62"/>
  <c r="Z4703" i="62"/>
  <c r="Z4702" i="62"/>
  <c r="Z4701" i="62"/>
  <c r="Z4700" i="62"/>
  <c r="Z4699" i="62"/>
  <c r="Z4698" i="62"/>
  <c r="Z4697" i="62"/>
  <c r="Z4696" i="62"/>
  <c r="Z4695" i="62"/>
  <c r="Z4694" i="62"/>
  <c r="Z4693" i="62"/>
  <c r="Z4692" i="62"/>
  <c r="Z4691" i="62"/>
  <c r="Z4690" i="62"/>
  <c r="Z4689" i="62"/>
  <c r="Z4688" i="62"/>
  <c r="Z4687" i="62"/>
  <c r="Z4686" i="62"/>
  <c r="Z4685" i="62"/>
  <c r="Z4684" i="62"/>
  <c r="Z4683" i="62"/>
  <c r="Z4682" i="62"/>
  <c r="Z4681" i="62"/>
  <c r="Z4680" i="62"/>
  <c r="Z4679" i="62"/>
  <c r="Z4678" i="62"/>
  <c r="Z4677" i="62"/>
  <c r="Z4676" i="62"/>
  <c r="Z4675" i="62"/>
  <c r="Z4674" i="62"/>
  <c r="Z4673" i="62"/>
  <c r="Z4672" i="62"/>
  <c r="Z4671" i="62"/>
  <c r="Z4670" i="62"/>
  <c r="Z4669" i="62"/>
  <c r="Z4668" i="62"/>
  <c r="Z4667" i="62"/>
  <c r="Z4666" i="62"/>
  <c r="Z4665" i="62"/>
  <c r="Z4664" i="62"/>
  <c r="Z4663" i="62"/>
  <c r="Z4662" i="62"/>
  <c r="Z4661" i="62"/>
  <c r="Z4660" i="62"/>
  <c r="Z4659" i="62"/>
  <c r="Z4658" i="62"/>
  <c r="Z4657" i="62"/>
  <c r="Z4656" i="62"/>
  <c r="Z4655" i="62"/>
  <c r="Z4654" i="62"/>
  <c r="Z4653" i="62"/>
  <c r="Z4652" i="62"/>
  <c r="Z4651" i="62"/>
  <c r="Z4650" i="62"/>
  <c r="Z4649" i="62"/>
  <c r="Z4648" i="62"/>
  <c r="Z4647" i="62"/>
  <c r="Z4646" i="62"/>
  <c r="Z4645" i="62"/>
  <c r="Z4644" i="62"/>
  <c r="Z4643" i="62"/>
  <c r="Z4642" i="62"/>
  <c r="Z4641" i="62"/>
  <c r="Z4640" i="62"/>
  <c r="Z4639" i="62"/>
  <c r="Z4638" i="62"/>
  <c r="Z4637" i="62"/>
  <c r="Z4636" i="62"/>
  <c r="Z4635" i="62"/>
  <c r="Z4634" i="62"/>
  <c r="Z4633" i="62"/>
  <c r="Z4632" i="62"/>
  <c r="Z4631" i="62"/>
  <c r="Z4630" i="62"/>
  <c r="Z4629" i="62"/>
  <c r="Z4628" i="62"/>
  <c r="Z4627" i="62"/>
  <c r="Z4626" i="62"/>
  <c r="Z4625" i="62"/>
  <c r="Z4624" i="62"/>
  <c r="Z4623" i="62"/>
  <c r="Z4622" i="62"/>
  <c r="Z4621" i="62"/>
  <c r="Z4620" i="62"/>
  <c r="Z4619" i="62"/>
  <c r="Z4618" i="62"/>
  <c r="Z4617" i="62"/>
  <c r="Z4616" i="62"/>
  <c r="Z4615" i="62"/>
  <c r="Z4614" i="62"/>
  <c r="Z4613" i="62"/>
  <c r="Z4612" i="62"/>
  <c r="Z4611" i="62"/>
  <c r="Z4610" i="62"/>
  <c r="Z4609" i="62"/>
  <c r="Z4608" i="62"/>
  <c r="Z4607" i="62"/>
  <c r="Z4606" i="62"/>
  <c r="Z4605" i="62"/>
  <c r="Z4604" i="62"/>
  <c r="Z4603" i="62"/>
  <c r="Z4602" i="62"/>
  <c r="Z4601" i="62"/>
  <c r="Z4600" i="62"/>
  <c r="Z4599" i="62"/>
  <c r="Z4598" i="62"/>
  <c r="Z4597" i="62"/>
  <c r="Z4596" i="62"/>
  <c r="Z4595" i="62"/>
  <c r="Z4594" i="62"/>
  <c r="Z4593" i="62"/>
  <c r="Z4592" i="62"/>
  <c r="Z4591" i="62"/>
  <c r="Z4590" i="62"/>
  <c r="Z4589" i="62"/>
  <c r="Z4588" i="62"/>
  <c r="Z4587" i="62"/>
  <c r="Z4586" i="62"/>
  <c r="Z4585" i="62"/>
  <c r="Z4584" i="62"/>
  <c r="Z4583" i="62"/>
  <c r="Z4582" i="62"/>
  <c r="Z4581" i="62"/>
  <c r="Z4580" i="62"/>
  <c r="Z4579" i="62"/>
  <c r="Z4578" i="62"/>
  <c r="Z4577" i="62"/>
  <c r="Z4576" i="62"/>
  <c r="Z4575" i="62"/>
  <c r="Z4574" i="62"/>
  <c r="Z4573" i="62"/>
  <c r="Z4572" i="62"/>
  <c r="Z4571" i="62"/>
  <c r="Z4570" i="62"/>
  <c r="Z4569" i="62"/>
  <c r="Z4568" i="62"/>
  <c r="Z4567" i="62"/>
  <c r="Z4566" i="62"/>
  <c r="Z4565" i="62"/>
  <c r="Z4564" i="62"/>
  <c r="Z4563" i="62"/>
  <c r="Z4562" i="62"/>
  <c r="Z4561" i="62"/>
  <c r="Z4560" i="62"/>
  <c r="Z4559" i="62"/>
  <c r="Z4558" i="62"/>
  <c r="Z4557" i="62"/>
  <c r="Z4556" i="62"/>
  <c r="Z4555" i="62"/>
  <c r="Z4554" i="62"/>
  <c r="Z4553" i="62"/>
  <c r="Z4552" i="62"/>
  <c r="Z4551" i="62"/>
  <c r="Z4550" i="62"/>
  <c r="Z4549" i="62"/>
  <c r="Z4548" i="62"/>
  <c r="Z4547" i="62"/>
  <c r="Z4546" i="62"/>
  <c r="Z4545" i="62"/>
  <c r="Z4544" i="62"/>
  <c r="Z4543" i="62"/>
  <c r="Z4542" i="62"/>
  <c r="Z4541" i="62"/>
  <c r="Z4540" i="62"/>
  <c r="Z4539" i="62"/>
  <c r="Z4538" i="62"/>
  <c r="Z4537" i="62"/>
  <c r="Z4536" i="62"/>
  <c r="Z4535" i="62"/>
  <c r="Z4534" i="62"/>
  <c r="Z4533" i="62"/>
  <c r="Z4532" i="62"/>
  <c r="Z4531" i="62"/>
  <c r="Z4530" i="62"/>
  <c r="Z4529" i="62"/>
  <c r="Z4528" i="62"/>
  <c r="Z4527" i="62"/>
  <c r="Z4526" i="62"/>
  <c r="Z4525" i="62"/>
  <c r="Z4524" i="62"/>
  <c r="Z4523" i="62"/>
  <c r="Z4522" i="62"/>
  <c r="Z4521" i="62"/>
  <c r="Z4520" i="62"/>
  <c r="Z4519" i="62"/>
  <c r="Z4518" i="62"/>
  <c r="Z4517" i="62"/>
  <c r="Z4516" i="62"/>
  <c r="Z4515" i="62"/>
  <c r="Z4514" i="62"/>
  <c r="Z4513" i="62"/>
  <c r="Z4512" i="62"/>
  <c r="Z4511" i="62"/>
  <c r="Z4510" i="62"/>
  <c r="Z4509" i="62"/>
  <c r="Z4508" i="62"/>
  <c r="Z4507" i="62"/>
  <c r="Z4506" i="62"/>
  <c r="Z4505" i="62"/>
  <c r="Z4504" i="62"/>
  <c r="Z4503" i="62"/>
  <c r="Z4502" i="62"/>
  <c r="Z4501" i="62"/>
  <c r="Z4500" i="62"/>
  <c r="Z4499" i="62"/>
  <c r="Z4498" i="62"/>
  <c r="Z4497" i="62"/>
  <c r="Z4496" i="62"/>
  <c r="Z4495" i="62"/>
  <c r="Z4494" i="62"/>
  <c r="Z4493" i="62"/>
  <c r="Z4492" i="62"/>
  <c r="Z4491" i="62"/>
  <c r="Z4490" i="62"/>
  <c r="Z4489" i="62"/>
  <c r="Z4488" i="62"/>
  <c r="Z4487" i="62"/>
  <c r="Z4486" i="62"/>
  <c r="Z4485" i="62"/>
  <c r="Z4484" i="62"/>
  <c r="Z4483" i="62"/>
  <c r="Z4482" i="62"/>
  <c r="Z4481" i="62"/>
  <c r="Z4480" i="62"/>
  <c r="Z4479" i="62"/>
  <c r="Z4478" i="62"/>
  <c r="Z4477" i="62"/>
  <c r="Z4476" i="62"/>
  <c r="Z4475" i="62"/>
  <c r="Z4474" i="62"/>
  <c r="Z4473" i="62"/>
  <c r="Z4472" i="62"/>
  <c r="Z4471" i="62"/>
  <c r="Z4470" i="62"/>
  <c r="Z4469" i="62"/>
  <c r="Z4468" i="62"/>
  <c r="Z4467" i="62"/>
  <c r="Z4466" i="62"/>
  <c r="Z4465" i="62"/>
  <c r="Z4464" i="62"/>
  <c r="Z4463" i="62"/>
  <c r="Z4462" i="62"/>
  <c r="Z4461" i="62"/>
  <c r="Z4460" i="62"/>
  <c r="Z4459" i="62"/>
  <c r="Z4458" i="62"/>
  <c r="Z4457" i="62"/>
  <c r="Z4456" i="62"/>
  <c r="Z4455" i="62"/>
  <c r="Z4454" i="62"/>
  <c r="Z4453" i="62"/>
  <c r="Z4452" i="62"/>
  <c r="Z4451" i="62"/>
  <c r="Z4450" i="62"/>
  <c r="Z4449" i="62"/>
  <c r="Z4448" i="62"/>
  <c r="Z4447" i="62"/>
  <c r="Z4446" i="62"/>
  <c r="Z4445" i="62"/>
  <c r="Z4444" i="62"/>
  <c r="Z4443" i="62"/>
  <c r="Z4442" i="62"/>
  <c r="Z4441" i="62"/>
  <c r="Z4440" i="62"/>
  <c r="Z4439" i="62"/>
  <c r="Z4438" i="62"/>
  <c r="Z4437" i="62"/>
  <c r="Z4436" i="62"/>
  <c r="Z4435" i="62"/>
  <c r="Z4434" i="62"/>
  <c r="Z4433" i="62"/>
  <c r="Z4432" i="62"/>
  <c r="Z4431" i="62"/>
  <c r="Z4430" i="62"/>
  <c r="Z4429" i="62"/>
  <c r="Z4428" i="62"/>
  <c r="Z4427" i="62"/>
  <c r="Z4426" i="62"/>
  <c r="Z4425" i="62"/>
  <c r="Z4424" i="62"/>
  <c r="Z4423" i="62"/>
  <c r="Z4422" i="62"/>
  <c r="Z4421" i="62"/>
  <c r="Z4420" i="62"/>
  <c r="Z4419" i="62"/>
  <c r="Z4418" i="62"/>
  <c r="Z4417" i="62"/>
  <c r="Z4416" i="62"/>
  <c r="Z4415" i="62"/>
  <c r="Z4414" i="62"/>
  <c r="Z4413" i="62"/>
  <c r="Z4412" i="62"/>
  <c r="Z4411" i="62"/>
  <c r="Z4410" i="62"/>
  <c r="Z4409" i="62"/>
  <c r="Z4408" i="62"/>
  <c r="Z4407" i="62"/>
  <c r="Z4406" i="62"/>
  <c r="Z4405" i="62"/>
  <c r="Z4404" i="62"/>
  <c r="Z4403" i="62"/>
  <c r="Z4402" i="62"/>
  <c r="Z4401" i="62"/>
  <c r="Z4400" i="62"/>
  <c r="Z4399" i="62"/>
  <c r="Z4398" i="62"/>
  <c r="Z4397" i="62"/>
  <c r="Z4396" i="62"/>
  <c r="Z4395" i="62"/>
  <c r="Z4394" i="62"/>
  <c r="Z4393" i="62"/>
  <c r="Z4392" i="62"/>
  <c r="Z4391" i="62"/>
  <c r="Z4390" i="62"/>
  <c r="Z4389" i="62"/>
  <c r="Z4388" i="62"/>
  <c r="Z4387" i="62"/>
  <c r="Z4386" i="62"/>
  <c r="Z4385" i="62"/>
  <c r="Z4384" i="62"/>
  <c r="Z4383" i="62"/>
  <c r="Z4382" i="62"/>
  <c r="Z4381" i="62"/>
  <c r="Z4380" i="62"/>
  <c r="Z4379" i="62"/>
  <c r="Z4378" i="62"/>
  <c r="Z4377" i="62"/>
  <c r="Z4376" i="62"/>
  <c r="Z4375" i="62"/>
  <c r="Z4374" i="62"/>
  <c r="Z4373" i="62"/>
  <c r="Z4372" i="62"/>
  <c r="Z4371" i="62"/>
  <c r="Z4370" i="62"/>
  <c r="Z4369" i="62"/>
  <c r="Z4368" i="62"/>
  <c r="Z4367" i="62"/>
  <c r="Z4366" i="62"/>
  <c r="Z4365" i="62"/>
  <c r="Z4364" i="62"/>
  <c r="Z4363" i="62"/>
  <c r="Z4362" i="62"/>
  <c r="Z4361" i="62"/>
  <c r="Z4360" i="62"/>
  <c r="Z4359" i="62"/>
  <c r="Z4358" i="62"/>
  <c r="Z4357" i="62"/>
  <c r="Z4356" i="62"/>
  <c r="Z4355" i="62"/>
  <c r="Z4354" i="62"/>
  <c r="Z4353" i="62"/>
  <c r="Z4352" i="62"/>
  <c r="Z4351" i="62"/>
  <c r="Z4350" i="62"/>
  <c r="Z4349" i="62"/>
  <c r="Z4348" i="62"/>
  <c r="Z4347" i="62"/>
  <c r="Z4346" i="62"/>
  <c r="Z4345" i="62"/>
  <c r="Z4344" i="62"/>
  <c r="Z4343" i="62"/>
  <c r="Z4342" i="62"/>
  <c r="Z4341" i="62"/>
  <c r="Z4340" i="62"/>
  <c r="Z4339" i="62"/>
  <c r="Z4338" i="62"/>
  <c r="Z4337" i="62"/>
  <c r="Z4336" i="62"/>
  <c r="Z4335" i="62"/>
  <c r="Z4334" i="62"/>
  <c r="Z4333" i="62"/>
  <c r="Z4332" i="62"/>
  <c r="Z4331" i="62"/>
  <c r="Z4330" i="62"/>
  <c r="Z4329" i="62"/>
  <c r="Z4328" i="62"/>
  <c r="Z4327" i="62"/>
  <c r="Z4326" i="62"/>
  <c r="Z4325" i="62"/>
  <c r="Z4324" i="62"/>
  <c r="Z4323" i="62"/>
  <c r="Z4322" i="62"/>
  <c r="Z4321" i="62"/>
  <c r="Z4320" i="62"/>
  <c r="Z4319" i="62"/>
  <c r="Z4318" i="62"/>
  <c r="Z4317" i="62"/>
  <c r="Z4316" i="62"/>
  <c r="Z4315" i="62"/>
  <c r="Z4314" i="62"/>
  <c r="Z4313" i="62"/>
  <c r="Z4312" i="62"/>
  <c r="Z4311" i="62"/>
  <c r="Z4310" i="62"/>
  <c r="Z4309" i="62"/>
  <c r="Z4308" i="62"/>
  <c r="Z4307" i="62"/>
  <c r="Z4306" i="62"/>
  <c r="Z4305" i="62"/>
  <c r="Z4304" i="62"/>
  <c r="Z4303" i="62"/>
  <c r="Z4302" i="62"/>
  <c r="Z4301" i="62"/>
  <c r="Z4300" i="62"/>
  <c r="Z4299" i="62"/>
  <c r="Z4298" i="62"/>
  <c r="Z4297" i="62"/>
  <c r="Z4296" i="62"/>
  <c r="Z4295" i="62"/>
  <c r="Z4294" i="62"/>
  <c r="Z4293" i="62"/>
  <c r="Z4292" i="62"/>
  <c r="Z4291" i="62"/>
  <c r="Z4290" i="62"/>
  <c r="Z4289" i="62"/>
  <c r="Z4288" i="62"/>
  <c r="Z4287" i="62"/>
  <c r="Z4286" i="62"/>
  <c r="Z4285" i="62"/>
  <c r="Z4284" i="62"/>
  <c r="Z4283" i="62"/>
  <c r="Z4282" i="62"/>
  <c r="Z4281" i="62"/>
  <c r="Z4280" i="62"/>
  <c r="Z4279" i="62"/>
  <c r="Z4278" i="62"/>
  <c r="Z4277" i="62"/>
  <c r="Z4276" i="62"/>
  <c r="Z4275" i="62"/>
  <c r="Z4274" i="62"/>
  <c r="Z4273" i="62"/>
  <c r="Z4272" i="62"/>
  <c r="Z4271" i="62"/>
  <c r="Z4270" i="62"/>
  <c r="Z4269" i="62"/>
  <c r="Z4268" i="62"/>
  <c r="Z4267" i="62"/>
  <c r="Z4266" i="62"/>
  <c r="Z4265" i="62"/>
  <c r="Z4264" i="62"/>
  <c r="Z4263" i="62"/>
  <c r="Z4262" i="62"/>
  <c r="Z4261" i="62"/>
  <c r="Z4260" i="62"/>
  <c r="Z4259" i="62"/>
  <c r="Z4258" i="62"/>
  <c r="Z4257" i="62"/>
  <c r="Z4256" i="62"/>
  <c r="Z4255" i="62"/>
  <c r="Z4254" i="62"/>
  <c r="Z4253" i="62"/>
  <c r="Z4252" i="62"/>
  <c r="Z4251" i="62"/>
  <c r="Z4250" i="62"/>
  <c r="Z4249" i="62"/>
  <c r="Z4248" i="62"/>
  <c r="Z4247" i="62"/>
  <c r="Z4246" i="62"/>
  <c r="Z4245" i="62"/>
  <c r="Z4244" i="62"/>
  <c r="Z4243" i="62"/>
  <c r="Z4242" i="62"/>
  <c r="Z4241" i="62"/>
  <c r="Z4240" i="62"/>
  <c r="Z4239" i="62"/>
  <c r="Z4238" i="62"/>
  <c r="Z4237" i="62"/>
  <c r="Z4236" i="62"/>
  <c r="Z4235" i="62"/>
  <c r="Z4234" i="62"/>
  <c r="Z4233" i="62"/>
  <c r="Z4232" i="62"/>
  <c r="Z4231" i="62"/>
  <c r="Z4230" i="62"/>
  <c r="Z4229" i="62"/>
  <c r="Z4228" i="62"/>
  <c r="Z4227" i="62"/>
  <c r="Z4226" i="62"/>
  <c r="Z4225" i="62"/>
  <c r="Z4224" i="62"/>
  <c r="Z4223" i="62"/>
  <c r="Z4222" i="62"/>
  <c r="Z4221" i="62"/>
  <c r="Z4220" i="62"/>
  <c r="Z4219" i="62"/>
  <c r="Z4218" i="62"/>
  <c r="Z4217" i="62"/>
  <c r="Z4216" i="62"/>
  <c r="Z4215" i="62"/>
  <c r="Z4214" i="62"/>
  <c r="Z4213" i="62"/>
  <c r="Z4212" i="62"/>
  <c r="Z4211" i="62"/>
  <c r="Z4210" i="62"/>
  <c r="Z4209" i="62"/>
  <c r="Z4208" i="62"/>
  <c r="Z4207" i="62"/>
  <c r="Z4206" i="62"/>
  <c r="Z4205" i="62"/>
  <c r="Z4204" i="62"/>
  <c r="Z4203" i="62"/>
  <c r="Z4202" i="62"/>
  <c r="Z4201" i="62"/>
  <c r="Z4200" i="62"/>
  <c r="Z4199" i="62"/>
  <c r="Z4198" i="62"/>
  <c r="Z4197" i="62"/>
  <c r="Z4196" i="62"/>
  <c r="Z4195" i="62"/>
  <c r="Z4194" i="62"/>
  <c r="Z4193" i="62"/>
  <c r="Z4192" i="62"/>
  <c r="Z4191" i="62"/>
  <c r="Z4190" i="62"/>
  <c r="Z4189" i="62"/>
  <c r="Z4188" i="62"/>
  <c r="Z4187" i="62"/>
  <c r="Z4186" i="62"/>
  <c r="Z4185" i="62"/>
  <c r="Z4184" i="62"/>
  <c r="Z4183" i="62"/>
  <c r="Z4182" i="62"/>
  <c r="Z4181" i="62"/>
  <c r="Z4180" i="62"/>
  <c r="Z4179" i="62"/>
  <c r="Z4178" i="62"/>
  <c r="Z4177" i="62"/>
  <c r="Z4176" i="62"/>
  <c r="Z4175" i="62"/>
  <c r="Z4174" i="62"/>
  <c r="Z4173" i="62"/>
  <c r="Z4172" i="62"/>
  <c r="Z4171" i="62"/>
  <c r="Z4170" i="62"/>
  <c r="Z4169" i="62"/>
  <c r="Z4168" i="62"/>
  <c r="Z4167" i="62"/>
  <c r="Z4166" i="62"/>
  <c r="Z4165" i="62"/>
  <c r="Z4164" i="62"/>
  <c r="Z4163" i="62"/>
  <c r="Z4162" i="62"/>
  <c r="Z4161" i="62"/>
  <c r="Z4160" i="62"/>
  <c r="Z4159" i="62"/>
  <c r="Z4158" i="62"/>
  <c r="Z4157" i="62"/>
  <c r="Z4156" i="62"/>
  <c r="Z4155" i="62"/>
  <c r="Z4154" i="62"/>
  <c r="Z4153" i="62"/>
  <c r="Z4152" i="62"/>
  <c r="Z4151" i="62"/>
  <c r="Z4150" i="62"/>
  <c r="Z4149" i="62"/>
  <c r="Z4148" i="62"/>
  <c r="Z4147" i="62"/>
  <c r="Z4146" i="62"/>
  <c r="Z4145" i="62"/>
  <c r="Z4144" i="62"/>
  <c r="Z4143" i="62"/>
  <c r="Z4142" i="62"/>
  <c r="Z4141" i="62"/>
  <c r="Z4140" i="62"/>
  <c r="Z4139" i="62"/>
  <c r="Z4138" i="62"/>
  <c r="Z4137" i="62"/>
  <c r="Z4136" i="62"/>
  <c r="Z4135" i="62"/>
  <c r="Z4134" i="62"/>
  <c r="Z4133" i="62"/>
  <c r="Z4132" i="62"/>
  <c r="Z4131" i="62"/>
  <c r="Z4130" i="62"/>
  <c r="Z4129" i="62"/>
  <c r="Z4128" i="62"/>
  <c r="Z4127" i="62"/>
  <c r="Z4126" i="62"/>
  <c r="Z4125" i="62"/>
  <c r="Z4124" i="62"/>
  <c r="Z4123" i="62"/>
  <c r="Z4122" i="62"/>
  <c r="Z4121" i="62"/>
  <c r="Z4120" i="62"/>
  <c r="Z4119" i="62"/>
  <c r="Z4118" i="62"/>
  <c r="Z4117" i="62"/>
  <c r="Z4116" i="62"/>
  <c r="Z4115" i="62"/>
  <c r="Z4114" i="62"/>
  <c r="Z4113" i="62"/>
  <c r="Z4112" i="62"/>
  <c r="Z4111" i="62"/>
  <c r="Z4110" i="62"/>
  <c r="Z4109" i="62"/>
  <c r="Z4108" i="62"/>
  <c r="Z4107" i="62"/>
  <c r="Z4106" i="62"/>
  <c r="Z4105" i="62"/>
  <c r="Z4104" i="62"/>
  <c r="Z4103" i="62"/>
  <c r="Z4102" i="62"/>
  <c r="Z4101" i="62"/>
  <c r="Z4100" i="62"/>
  <c r="Z4099" i="62"/>
  <c r="Z4098" i="62"/>
  <c r="Z4097" i="62"/>
  <c r="Z4096" i="62"/>
  <c r="Z4095" i="62"/>
  <c r="Z4094" i="62"/>
  <c r="Z4093" i="62"/>
  <c r="Z4092" i="62"/>
  <c r="Z4091" i="62"/>
  <c r="Z4090" i="62"/>
  <c r="Z4089" i="62"/>
  <c r="Z4088" i="62"/>
  <c r="Z4087" i="62"/>
  <c r="Z4086" i="62"/>
  <c r="Z4085" i="62"/>
  <c r="Z4084" i="62"/>
  <c r="Z4083" i="62"/>
  <c r="Z4082" i="62"/>
  <c r="Z4081" i="62"/>
  <c r="Z4080" i="62"/>
  <c r="Z4079" i="62"/>
  <c r="Z4078" i="62"/>
  <c r="Z4077" i="62"/>
  <c r="Z4076" i="62"/>
  <c r="Z4075" i="62"/>
  <c r="Z4074" i="62"/>
  <c r="Z4073" i="62"/>
  <c r="Z4072" i="62"/>
  <c r="Z4071" i="62"/>
  <c r="Z4070" i="62"/>
  <c r="Z4069" i="62"/>
  <c r="Z4068" i="62"/>
  <c r="Z4067" i="62"/>
  <c r="Z4066" i="62"/>
  <c r="Z4065" i="62"/>
  <c r="Z4064" i="62"/>
  <c r="Z4063" i="62"/>
  <c r="Z4062" i="62"/>
  <c r="Z4061" i="62"/>
  <c r="Z4060" i="62"/>
  <c r="Z4059" i="62"/>
  <c r="Z4058" i="62"/>
  <c r="Z4057" i="62"/>
  <c r="Z4056" i="62"/>
  <c r="Z4055" i="62"/>
  <c r="Z4054" i="62"/>
  <c r="Z4053" i="62"/>
  <c r="Z4052" i="62"/>
  <c r="Z4051" i="62"/>
  <c r="Z4050" i="62"/>
  <c r="Z4049" i="62"/>
  <c r="Z4048" i="62"/>
  <c r="Z4047" i="62"/>
  <c r="Z4046" i="62"/>
  <c r="Z4045" i="62"/>
  <c r="Z4044" i="62"/>
  <c r="Z4043" i="62"/>
  <c r="Z4042" i="62"/>
  <c r="Z4041" i="62"/>
  <c r="Z4040" i="62"/>
  <c r="Z4039" i="62"/>
  <c r="Z4038" i="62"/>
  <c r="Z4037" i="62"/>
  <c r="Z4036" i="62"/>
  <c r="Z4035" i="62"/>
  <c r="Z4034" i="62"/>
  <c r="Z4033" i="62"/>
  <c r="Z4032" i="62"/>
  <c r="Z4031" i="62"/>
  <c r="Z4030" i="62"/>
  <c r="Z4029" i="62"/>
  <c r="Z4028" i="62"/>
  <c r="Z4027" i="62"/>
  <c r="Z4026" i="62"/>
  <c r="Z4025" i="62"/>
  <c r="Z4024" i="62"/>
  <c r="Z4023" i="62"/>
  <c r="Z4022" i="62"/>
  <c r="Z4021" i="62"/>
  <c r="Z4020" i="62"/>
  <c r="Z4019" i="62"/>
  <c r="Z4018" i="62"/>
  <c r="Z4017" i="62"/>
  <c r="Z4016" i="62"/>
  <c r="Z4015" i="62"/>
  <c r="Z4014" i="62"/>
  <c r="Z4013" i="62"/>
  <c r="Z4012" i="62"/>
  <c r="Z4011" i="62"/>
  <c r="Z4010" i="62"/>
  <c r="Z4009" i="62"/>
  <c r="Z4008" i="62"/>
  <c r="Z4007" i="62"/>
  <c r="Z4006" i="62"/>
  <c r="Z4005" i="62"/>
  <c r="Z4004" i="62"/>
  <c r="Z4003" i="62"/>
  <c r="Z4002" i="62"/>
  <c r="Z4001" i="62"/>
  <c r="Z4000" i="62"/>
  <c r="Z3999" i="62"/>
  <c r="Z3998" i="62"/>
  <c r="Z3997" i="62"/>
  <c r="Z3996" i="62"/>
  <c r="Z3995" i="62"/>
  <c r="Z3994" i="62"/>
  <c r="Z3993" i="62"/>
  <c r="Z3992" i="62"/>
  <c r="Z3991" i="62"/>
  <c r="Z3990" i="62"/>
  <c r="Z3989" i="62"/>
  <c r="Z3988" i="62"/>
  <c r="Z3987" i="62"/>
  <c r="Z3986" i="62"/>
  <c r="Z3985" i="62"/>
  <c r="Z3984" i="62"/>
  <c r="Z3983" i="62"/>
  <c r="Z3982" i="62"/>
  <c r="Z3981" i="62"/>
  <c r="Z3980" i="62"/>
  <c r="Z3979" i="62"/>
  <c r="Z3978" i="62"/>
  <c r="Z3977" i="62"/>
  <c r="Z3976" i="62"/>
  <c r="Z3975" i="62"/>
  <c r="Z3974" i="62"/>
  <c r="Z3973" i="62"/>
  <c r="Z3972" i="62"/>
  <c r="Z3971" i="62"/>
  <c r="Z3970" i="62"/>
  <c r="Z3969" i="62"/>
  <c r="Z3968" i="62"/>
  <c r="Z3967" i="62"/>
  <c r="Z3966" i="62"/>
  <c r="Z3965" i="62"/>
  <c r="Z3964" i="62"/>
  <c r="Z3963" i="62"/>
  <c r="Z3962" i="62"/>
  <c r="Z3961" i="62"/>
  <c r="Z3960" i="62"/>
  <c r="Z3959" i="62"/>
  <c r="Z3958" i="62"/>
  <c r="Z3957" i="62"/>
  <c r="Z3956" i="62"/>
  <c r="Z3955" i="62"/>
  <c r="Z3954" i="62"/>
  <c r="Z3953" i="62"/>
  <c r="Z3952" i="62"/>
  <c r="Z3951" i="62"/>
  <c r="Z3950" i="62"/>
  <c r="Z3949" i="62"/>
  <c r="Z3948" i="62"/>
  <c r="Z3947" i="62"/>
  <c r="Z3946" i="62"/>
  <c r="Z3945" i="62"/>
  <c r="Z3944" i="62"/>
  <c r="Z3943" i="62"/>
  <c r="Z3942" i="62"/>
  <c r="Z3941" i="62"/>
  <c r="Z3940" i="62"/>
  <c r="Z3939" i="62"/>
  <c r="Z3938" i="62"/>
  <c r="Z3937" i="62"/>
  <c r="Z3936" i="62"/>
  <c r="Z3935" i="62"/>
  <c r="Z3934" i="62"/>
  <c r="Z3933" i="62"/>
  <c r="Z3932" i="62"/>
  <c r="Z3931" i="62"/>
  <c r="Z3930" i="62"/>
  <c r="Z3929" i="62"/>
  <c r="Z3928" i="62"/>
  <c r="Z3927" i="62"/>
  <c r="Z3926" i="62"/>
  <c r="Z3925" i="62"/>
  <c r="Z3924" i="62"/>
  <c r="Z3923" i="62"/>
  <c r="Z3922" i="62"/>
  <c r="Z3921" i="62"/>
  <c r="Z3920" i="62"/>
  <c r="Z3919" i="62"/>
  <c r="Z3918" i="62"/>
  <c r="Z3917" i="62"/>
  <c r="Z3916" i="62"/>
  <c r="Z3915" i="62"/>
  <c r="Z3914" i="62"/>
  <c r="Z3913" i="62"/>
  <c r="Z3912" i="62"/>
  <c r="Z3911" i="62"/>
  <c r="Z3910" i="62"/>
  <c r="Z3909" i="62"/>
  <c r="Z3908" i="62"/>
  <c r="Z3907" i="62"/>
  <c r="Z3906" i="62"/>
  <c r="Z3905" i="62"/>
  <c r="Z3904" i="62"/>
  <c r="Z3903" i="62"/>
  <c r="Z3902" i="62"/>
  <c r="Z3901" i="62"/>
  <c r="Z3900" i="62"/>
  <c r="Z3899" i="62"/>
  <c r="Z3898" i="62"/>
  <c r="Z3897" i="62"/>
  <c r="Z3896" i="62"/>
  <c r="Z3895" i="62"/>
  <c r="Z3894" i="62"/>
  <c r="Z3893" i="62"/>
  <c r="Z3892" i="62"/>
  <c r="Z3891" i="62"/>
  <c r="Z3890" i="62"/>
  <c r="Z3889" i="62"/>
  <c r="Z3888" i="62"/>
  <c r="Z3887" i="62"/>
  <c r="Z3886" i="62"/>
  <c r="Z3885" i="62"/>
  <c r="Z3884" i="62"/>
  <c r="Z3883" i="62"/>
  <c r="Z3882" i="62"/>
  <c r="Z3881" i="62"/>
  <c r="Z3880" i="62"/>
  <c r="Z3879" i="62"/>
  <c r="Z3878" i="62"/>
  <c r="Z3877" i="62"/>
  <c r="Z3876" i="62"/>
  <c r="Z3875" i="62"/>
  <c r="Z3874" i="62"/>
  <c r="Z3873" i="62"/>
  <c r="Z3872" i="62"/>
  <c r="Z3871" i="62"/>
  <c r="Z3870" i="62"/>
  <c r="Z3869" i="62"/>
  <c r="Z3868" i="62"/>
  <c r="Z3867" i="62"/>
  <c r="Z3866" i="62"/>
  <c r="Z3865" i="62"/>
  <c r="Z3864" i="62"/>
  <c r="Z3863" i="62"/>
  <c r="Z3862" i="62"/>
  <c r="Z3861" i="62"/>
  <c r="Z3860" i="62"/>
  <c r="Z3859" i="62"/>
  <c r="Z3858" i="62"/>
  <c r="Z3857" i="62"/>
  <c r="Z3856" i="62"/>
  <c r="Z3855" i="62"/>
  <c r="Z3854" i="62"/>
  <c r="Z3853" i="62"/>
  <c r="Z3852" i="62"/>
  <c r="Z3851" i="62"/>
  <c r="Z3850" i="62"/>
  <c r="Z3849" i="62"/>
  <c r="Z3848" i="62"/>
  <c r="Z3847" i="62"/>
  <c r="Z3846" i="62"/>
  <c r="Z3845" i="62"/>
  <c r="Z3844" i="62"/>
  <c r="Z3843" i="62"/>
  <c r="Z3842" i="62"/>
  <c r="Z3841" i="62"/>
  <c r="Z3840" i="62"/>
  <c r="Z3839" i="62"/>
  <c r="Z3838" i="62"/>
  <c r="Z3837" i="62"/>
  <c r="Z3836" i="62"/>
  <c r="Z3835" i="62"/>
  <c r="Z3834" i="62"/>
  <c r="Z3833" i="62"/>
  <c r="Z3832" i="62"/>
  <c r="Z3831" i="62"/>
  <c r="Z3830" i="62"/>
  <c r="Z3829" i="62"/>
  <c r="Z3828" i="62"/>
  <c r="Z3827" i="62"/>
  <c r="Z3826" i="62"/>
  <c r="Z3825" i="62"/>
  <c r="Z3824" i="62"/>
  <c r="Z3823" i="62"/>
  <c r="Z3822" i="62"/>
  <c r="Z3821" i="62"/>
  <c r="Z3820" i="62"/>
  <c r="Z3819" i="62"/>
  <c r="Z3818" i="62"/>
  <c r="Z3817" i="62"/>
  <c r="Z3816" i="62"/>
  <c r="Z3815" i="62"/>
  <c r="Z3814" i="62"/>
  <c r="Z3813" i="62"/>
  <c r="Z3812" i="62"/>
  <c r="Z3811" i="62"/>
  <c r="Z3810" i="62"/>
  <c r="Z3809" i="62"/>
  <c r="Z3808" i="62"/>
  <c r="Z3807" i="62"/>
  <c r="Z3806" i="62"/>
  <c r="Z3805" i="62"/>
  <c r="Z3804" i="62"/>
  <c r="Z3803" i="62"/>
  <c r="Z3802" i="62"/>
  <c r="Z3801" i="62"/>
  <c r="Z3800" i="62"/>
  <c r="Z3799" i="62"/>
  <c r="Z3798" i="62"/>
  <c r="Z3797" i="62"/>
  <c r="Z3796" i="62"/>
  <c r="Z3795" i="62"/>
  <c r="Z3794" i="62"/>
  <c r="Z3793" i="62"/>
  <c r="Z3792" i="62"/>
  <c r="Z3791" i="62"/>
  <c r="Z3790" i="62"/>
  <c r="Z3789" i="62"/>
  <c r="Z3788" i="62"/>
  <c r="Z3787" i="62"/>
  <c r="Z3786" i="62"/>
  <c r="Z3785" i="62"/>
  <c r="Z3784" i="62"/>
  <c r="Z3783" i="62"/>
  <c r="Z3782" i="62"/>
  <c r="Z3781" i="62"/>
  <c r="Z3780" i="62"/>
  <c r="Z3779" i="62"/>
  <c r="Z3778" i="62"/>
  <c r="Z3777" i="62"/>
  <c r="Z3776" i="62"/>
  <c r="Z3775" i="62"/>
  <c r="Z3774" i="62"/>
  <c r="Z3773" i="62"/>
  <c r="Z3772" i="62"/>
  <c r="Z3771" i="62"/>
  <c r="Z3770" i="62"/>
  <c r="Z3769" i="62"/>
  <c r="Z3768" i="62"/>
  <c r="Z3767" i="62"/>
  <c r="Z3766" i="62"/>
  <c r="Z3765" i="62"/>
  <c r="Z3764" i="62"/>
  <c r="Z3763" i="62"/>
  <c r="Z3762" i="62"/>
  <c r="Z3761" i="62"/>
  <c r="Z3760" i="62"/>
  <c r="Z3759" i="62"/>
  <c r="Z3758" i="62"/>
  <c r="Z3757" i="62"/>
  <c r="Z3756" i="62"/>
  <c r="Z3755" i="62"/>
  <c r="Z3754" i="62"/>
  <c r="Z3753" i="62"/>
  <c r="Z3752" i="62"/>
  <c r="Z3751" i="62"/>
  <c r="Z3750" i="62"/>
  <c r="Z3749" i="62"/>
  <c r="Z3748" i="62"/>
  <c r="Z3747" i="62"/>
  <c r="Z3746" i="62"/>
  <c r="Z3745" i="62"/>
  <c r="Z3744" i="62"/>
  <c r="Z3743" i="62"/>
  <c r="Z3742" i="62"/>
  <c r="Z3741" i="62"/>
  <c r="Z3740" i="62"/>
  <c r="Z3739" i="62"/>
  <c r="Z3738" i="62"/>
  <c r="Z3737" i="62"/>
  <c r="Z3736" i="62"/>
  <c r="Z3735" i="62"/>
  <c r="Z3734" i="62"/>
  <c r="Z3733" i="62"/>
  <c r="Z3732" i="62"/>
  <c r="Z3731" i="62"/>
  <c r="Z3730" i="62"/>
  <c r="Z3729" i="62"/>
  <c r="Z3728" i="62"/>
  <c r="Z3727" i="62"/>
  <c r="Z3726" i="62"/>
  <c r="Z3725" i="62"/>
  <c r="Z3724" i="62"/>
  <c r="Z3723" i="62"/>
  <c r="Z3722" i="62"/>
  <c r="Z3721" i="62"/>
  <c r="Z3720" i="62"/>
  <c r="Z3719" i="62"/>
  <c r="Z3718" i="62"/>
  <c r="Z3717" i="62"/>
  <c r="Z3716" i="62"/>
  <c r="Z3715" i="62"/>
  <c r="Z3714" i="62"/>
  <c r="Z3713" i="62"/>
  <c r="Z3712" i="62"/>
  <c r="Z3711" i="62"/>
  <c r="Z3710" i="62"/>
  <c r="Z3709" i="62"/>
  <c r="Z3708" i="62"/>
  <c r="Z3707" i="62"/>
  <c r="Z3706" i="62"/>
  <c r="Z3705" i="62"/>
  <c r="Z3704" i="62"/>
  <c r="Z3703" i="62"/>
  <c r="Z3702" i="62"/>
  <c r="Z3701" i="62"/>
  <c r="Z3700" i="62"/>
  <c r="Z3699" i="62"/>
  <c r="Z3698" i="62"/>
  <c r="Z3697" i="62"/>
  <c r="Z3696" i="62"/>
  <c r="Z3695" i="62"/>
  <c r="Z3694" i="62"/>
  <c r="Z3693" i="62"/>
  <c r="Z3692" i="62"/>
  <c r="Z3691" i="62"/>
  <c r="Z3690" i="62"/>
  <c r="Z3689" i="62"/>
  <c r="Z3688" i="62"/>
  <c r="Z3687" i="62"/>
  <c r="Z3686" i="62"/>
  <c r="Z3685" i="62"/>
  <c r="Z3684" i="62"/>
  <c r="Z3683" i="62"/>
  <c r="Z3682" i="62"/>
  <c r="Z3681" i="62"/>
  <c r="Z3680" i="62"/>
  <c r="Z3679" i="62"/>
  <c r="Z3678" i="62"/>
  <c r="Z3677" i="62"/>
  <c r="Z3676" i="62"/>
  <c r="Z3675" i="62"/>
  <c r="Z3674" i="62"/>
  <c r="Z3673" i="62"/>
  <c r="Z3672" i="62"/>
  <c r="Z3671" i="62"/>
  <c r="Z3670" i="62"/>
  <c r="Z3669" i="62"/>
  <c r="Z3668" i="62"/>
  <c r="Z3667" i="62"/>
  <c r="Z3666" i="62"/>
  <c r="Z3665" i="62"/>
  <c r="Z3664" i="62"/>
  <c r="Z3663" i="62"/>
  <c r="Z3662" i="62"/>
  <c r="Z3661" i="62"/>
  <c r="Z3660" i="62"/>
  <c r="Z3659" i="62"/>
  <c r="Z3658" i="62"/>
  <c r="Z3657" i="62"/>
  <c r="Z3656" i="62"/>
  <c r="Z3655" i="62"/>
  <c r="Z3654" i="62"/>
  <c r="Z3653" i="62"/>
  <c r="Z3652" i="62"/>
  <c r="Z3651" i="62"/>
  <c r="Z3650" i="62"/>
  <c r="Z3649" i="62"/>
  <c r="Z3648" i="62"/>
  <c r="Z3647" i="62"/>
  <c r="Z3646" i="62"/>
  <c r="Z3645" i="62"/>
  <c r="Z3644" i="62"/>
  <c r="Z3643" i="62"/>
  <c r="Z3642" i="62"/>
  <c r="Z3641" i="62"/>
  <c r="Z3640" i="62"/>
  <c r="Z3639" i="62"/>
  <c r="Z3638" i="62"/>
  <c r="Z3637" i="62"/>
  <c r="Z3636" i="62"/>
  <c r="Z3635" i="62"/>
  <c r="Z3634" i="62"/>
  <c r="Z3633" i="62"/>
  <c r="Z3632" i="62"/>
  <c r="Z3631" i="62"/>
  <c r="Z3630" i="62"/>
  <c r="Z3629" i="62"/>
  <c r="Z3628" i="62"/>
  <c r="Z3627" i="62"/>
  <c r="Z3626" i="62"/>
  <c r="Z3625" i="62"/>
  <c r="Z3624" i="62"/>
  <c r="Z3623" i="62"/>
  <c r="Z3622" i="62"/>
  <c r="Z3621" i="62"/>
  <c r="Z3620" i="62"/>
  <c r="Z3619" i="62"/>
  <c r="Z3618" i="62"/>
  <c r="Z3617" i="62"/>
  <c r="Z3616" i="62"/>
  <c r="Z3615" i="62"/>
  <c r="Z3614" i="62"/>
  <c r="Z3613" i="62"/>
  <c r="Z3612" i="62"/>
  <c r="Z3611" i="62"/>
  <c r="Z3610" i="62"/>
  <c r="Z3609" i="62"/>
  <c r="Z3608" i="62"/>
  <c r="Z3607" i="62"/>
  <c r="Z3606" i="62"/>
  <c r="Z3605" i="62"/>
  <c r="Z3604" i="62"/>
  <c r="Z3603" i="62"/>
  <c r="Z3602" i="62"/>
  <c r="Z3601" i="62"/>
  <c r="Z3600" i="62"/>
  <c r="Z3599" i="62"/>
  <c r="Z3598" i="62"/>
  <c r="Z3597" i="62"/>
  <c r="Z3596" i="62"/>
  <c r="Z3595" i="62"/>
  <c r="Z3594" i="62"/>
  <c r="Z3593" i="62"/>
  <c r="Z3592" i="62"/>
  <c r="Z3591" i="62"/>
  <c r="Z3590" i="62"/>
  <c r="Z3589" i="62"/>
  <c r="Z3588" i="62"/>
  <c r="Z3587" i="62"/>
  <c r="Z3586" i="62"/>
  <c r="Z3585" i="62"/>
  <c r="Z3584" i="62"/>
  <c r="Z3583" i="62"/>
  <c r="Z3582" i="62"/>
  <c r="Z3581" i="62"/>
  <c r="Z3580" i="62"/>
  <c r="Z3579" i="62"/>
  <c r="Z3578" i="62"/>
  <c r="Z3577" i="62"/>
  <c r="Z3576" i="62"/>
  <c r="Z3575" i="62"/>
  <c r="Z3574" i="62"/>
  <c r="Z3573" i="62"/>
  <c r="Z3572" i="62"/>
  <c r="Z3571" i="62"/>
  <c r="Z3570" i="62"/>
  <c r="Z3569" i="62"/>
  <c r="Z3568" i="62"/>
  <c r="Z3567" i="62"/>
  <c r="Z3566" i="62"/>
  <c r="Z3565" i="62"/>
  <c r="Z3564" i="62"/>
  <c r="Z3563" i="62"/>
  <c r="Z3562" i="62"/>
  <c r="Z3561" i="62"/>
  <c r="Z3560" i="62"/>
  <c r="Z3559" i="62"/>
  <c r="Z3558" i="62"/>
  <c r="Z3557" i="62"/>
  <c r="Z3556" i="62"/>
  <c r="Z3555" i="62"/>
  <c r="Z3554" i="62"/>
  <c r="Z3553" i="62"/>
  <c r="Z3552" i="62"/>
  <c r="Z3551" i="62"/>
  <c r="Z3550" i="62"/>
  <c r="Z3549" i="62"/>
  <c r="Z3548" i="62"/>
  <c r="Z3547" i="62"/>
  <c r="Z3546" i="62"/>
  <c r="Z3545" i="62"/>
  <c r="Z3544" i="62"/>
  <c r="Z3543" i="62"/>
  <c r="Z3542" i="62"/>
  <c r="Z3541" i="62"/>
  <c r="Z3540" i="62"/>
  <c r="Z3539" i="62"/>
  <c r="Z3538" i="62"/>
  <c r="Z3537" i="62"/>
  <c r="Z3536" i="62"/>
  <c r="Z3535" i="62"/>
  <c r="Z3534" i="62"/>
  <c r="Z3533" i="62"/>
  <c r="Z3532" i="62"/>
  <c r="Z3531" i="62"/>
  <c r="Z3530" i="62"/>
  <c r="Z3529" i="62"/>
  <c r="Z3528" i="62"/>
  <c r="Z3527" i="62"/>
  <c r="Z3526" i="62"/>
  <c r="Z3525" i="62"/>
  <c r="Z3524" i="62"/>
  <c r="Z3523" i="62"/>
  <c r="Z3522" i="62"/>
  <c r="Z3521" i="62"/>
  <c r="Z3520" i="62"/>
  <c r="Z3519" i="62"/>
  <c r="Z3518" i="62"/>
  <c r="Z3517" i="62"/>
  <c r="Z3516" i="62"/>
  <c r="Z3515" i="62"/>
  <c r="Z3514" i="62"/>
  <c r="Z3513" i="62"/>
  <c r="Z3512" i="62"/>
  <c r="Z3511" i="62"/>
  <c r="Z3510" i="62"/>
  <c r="Z3509" i="62"/>
  <c r="Z3508" i="62"/>
  <c r="Z3507" i="62"/>
  <c r="Z3506" i="62"/>
  <c r="Z3505" i="62"/>
  <c r="Z3504" i="62"/>
  <c r="Z3503" i="62"/>
  <c r="Z3502" i="62"/>
  <c r="Z3501" i="62"/>
  <c r="Z3500" i="62"/>
  <c r="Z3499" i="62"/>
  <c r="Z3498" i="62"/>
  <c r="Z3497" i="62"/>
  <c r="Z3496" i="62"/>
  <c r="Z3495" i="62"/>
  <c r="Z3494" i="62"/>
  <c r="Z3493" i="62"/>
  <c r="Z3492" i="62"/>
  <c r="Z3491" i="62"/>
  <c r="Z3490" i="62"/>
  <c r="Z3489" i="62"/>
  <c r="Z3488" i="62"/>
  <c r="Z3487" i="62"/>
  <c r="Z3486" i="62"/>
  <c r="Z3485" i="62"/>
  <c r="Z3484" i="62"/>
  <c r="Z3483" i="62"/>
  <c r="Z3482" i="62"/>
  <c r="Z3481" i="62"/>
  <c r="Z3480" i="62"/>
  <c r="Z3479" i="62"/>
  <c r="Z3478" i="62"/>
  <c r="Z3477" i="62"/>
  <c r="Z3476" i="62"/>
  <c r="Z3475" i="62"/>
  <c r="Z3474" i="62"/>
  <c r="Z3473" i="62"/>
  <c r="Z3472" i="62"/>
  <c r="Z3471" i="62"/>
  <c r="Z3470" i="62"/>
  <c r="Z3469" i="62"/>
  <c r="Z3468" i="62"/>
  <c r="Z3467" i="62"/>
  <c r="Z3466" i="62"/>
  <c r="Z3465" i="62"/>
  <c r="Z3464" i="62"/>
  <c r="Z3463" i="62"/>
  <c r="Z3462" i="62"/>
  <c r="Z3461" i="62"/>
  <c r="Z3460" i="62"/>
  <c r="Z3459" i="62"/>
  <c r="Z3458" i="62"/>
  <c r="Z3457" i="62"/>
  <c r="Z3456" i="62"/>
  <c r="Z3455" i="62"/>
  <c r="Z3454" i="62"/>
  <c r="Z3453" i="62"/>
  <c r="Z3452" i="62"/>
  <c r="Z3451" i="62"/>
  <c r="Z3450" i="62"/>
  <c r="Z3449" i="62"/>
  <c r="Z3448" i="62"/>
  <c r="Z3447" i="62"/>
  <c r="Z3446" i="62"/>
  <c r="Z3445" i="62"/>
  <c r="Z3444" i="62"/>
  <c r="Z3443" i="62"/>
  <c r="Z3442" i="62"/>
  <c r="Z3441" i="62"/>
  <c r="Z3440" i="62"/>
  <c r="Z3439" i="62"/>
  <c r="Z3438" i="62"/>
  <c r="Z3437" i="62"/>
  <c r="Z3436" i="62"/>
  <c r="Z3435" i="62"/>
  <c r="Z3434" i="62"/>
  <c r="Z3433" i="62"/>
  <c r="Z3432" i="62"/>
  <c r="Z3431" i="62"/>
  <c r="Z3430" i="62"/>
  <c r="Z3429" i="62"/>
  <c r="Z3428" i="62"/>
  <c r="Z3427" i="62"/>
  <c r="Z3426" i="62"/>
  <c r="Z3425" i="62"/>
  <c r="Z3424" i="62"/>
  <c r="Z3423" i="62"/>
  <c r="Z3422" i="62"/>
  <c r="Z3421" i="62"/>
  <c r="Z3420" i="62"/>
  <c r="Z3419" i="62"/>
  <c r="Z3418" i="62"/>
  <c r="Z3417" i="62"/>
  <c r="Z3416" i="62"/>
  <c r="Z3415" i="62"/>
  <c r="Z3414" i="62"/>
  <c r="Z3413" i="62"/>
  <c r="Z3412" i="62"/>
  <c r="Z3411" i="62"/>
  <c r="Z3410" i="62"/>
  <c r="Z3409" i="62"/>
  <c r="Z3408" i="62"/>
  <c r="Z3407" i="62"/>
  <c r="Z3406" i="62"/>
  <c r="Z3405" i="62"/>
  <c r="Z3404" i="62"/>
  <c r="Z3403" i="62"/>
  <c r="Z3402" i="62"/>
  <c r="Z3401" i="62"/>
  <c r="Z3400" i="62"/>
  <c r="Z3399" i="62"/>
  <c r="Z3398" i="62"/>
  <c r="Z3397" i="62"/>
  <c r="Z3396" i="62"/>
  <c r="Z3395" i="62"/>
  <c r="Z3394" i="62"/>
  <c r="Z3393" i="62"/>
  <c r="Z3392" i="62"/>
  <c r="Z3391" i="62"/>
  <c r="Z3390" i="62"/>
  <c r="Z3389" i="62"/>
  <c r="Z3388" i="62"/>
  <c r="Z3387" i="62"/>
  <c r="Z3386" i="62"/>
  <c r="Z3385" i="62"/>
  <c r="Z3384" i="62"/>
  <c r="Z3383" i="62"/>
  <c r="Z3382" i="62"/>
  <c r="Z3381" i="62"/>
  <c r="Z3380" i="62"/>
  <c r="Z3379" i="62"/>
  <c r="Z3378" i="62"/>
  <c r="Z3377" i="62"/>
  <c r="Z3376" i="62"/>
  <c r="Z3375" i="62"/>
  <c r="Z3374" i="62"/>
  <c r="Z3373" i="62"/>
  <c r="Z3372" i="62"/>
  <c r="Z3371" i="62"/>
  <c r="Z3370" i="62"/>
  <c r="Z3369" i="62"/>
  <c r="Z3368" i="62"/>
  <c r="Z3367" i="62"/>
  <c r="Z3366" i="62"/>
  <c r="Z3365" i="62"/>
  <c r="Z3364" i="62"/>
  <c r="Z3363" i="62"/>
  <c r="Z3362" i="62"/>
  <c r="Z3361" i="62"/>
  <c r="Z3360" i="62"/>
  <c r="Z3359" i="62"/>
  <c r="Z3358" i="62"/>
  <c r="Z3357" i="62"/>
  <c r="Z3356" i="62"/>
  <c r="Z3355" i="62"/>
  <c r="Z3354" i="62"/>
  <c r="Z3353" i="62"/>
  <c r="Z3352" i="62"/>
  <c r="Z3351" i="62"/>
  <c r="Z3350" i="62"/>
  <c r="Z3349" i="62"/>
  <c r="Z3348" i="62"/>
  <c r="Z3347" i="62"/>
  <c r="Z3346" i="62"/>
  <c r="Z3345" i="62"/>
  <c r="Z3344" i="62"/>
  <c r="Z3343" i="62"/>
  <c r="Z3342" i="62"/>
  <c r="Z3341" i="62"/>
  <c r="Z3340" i="62"/>
  <c r="Z3339" i="62"/>
  <c r="Z3338" i="62"/>
  <c r="Z3337" i="62"/>
  <c r="Z3336" i="62"/>
  <c r="Z3335" i="62"/>
  <c r="Z3334" i="62"/>
  <c r="Z3333" i="62"/>
  <c r="Z3332" i="62"/>
  <c r="Z3331" i="62"/>
  <c r="Z3330" i="62"/>
  <c r="Z3329" i="62"/>
  <c r="Z3328" i="62"/>
  <c r="Z3327" i="62"/>
  <c r="Z3326" i="62"/>
  <c r="Z3325" i="62"/>
  <c r="Z3324" i="62"/>
  <c r="Z3323" i="62"/>
  <c r="Z3322" i="62"/>
  <c r="Z3321" i="62"/>
  <c r="Z3320" i="62"/>
  <c r="Z3319" i="62"/>
  <c r="Z3318" i="62"/>
  <c r="Z3317" i="62"/>
  <c r="Z3316" i="62"/>
  <c r="Z3315" i="62"/>
  <c r="Z3314" i="62"/>
  <c r="Z3313" i="62"/>
  <c r="Z3312" i="62"/>
  <c r="Z3311" i="62"/>
  <c r="Z3310" i="62"/>
  <c r="Z3309" i="62"/>
  <c r="Z3308" i="62"/>
  <c r="Z3307" i="62"/>
  <c r="Z3306" i="62"/>
  <c r="Z3305" i="62"/>
  <c r="Z3304" i="62"/>
  <c r="Z3303" i="62"/>
  <c r="Z3302" i="62"/>
  <c r="Z3301" i="62"/>
  <c r="Z3300" i="62"/>
  <c r="Z3299" i="62"/>
  <c r="Z3298" i="62"/>
  <c r="Z3297" i="62"/>
  <c r="Z3296" i="62"/>
  <c r="Z3295" i="62"/>
  <c r="Z3294" i="62"/>
  <c r="Z3293" i="62"/>
  <c r="Z3292" i="62"/>
  <c r="Z3291" i="62"/>
  <c r="Z3290" i="62"/>
  <c r="Z3289" i="62"/>
  <c r="Z3288" i="62"/>
  <c r="Z3287" i="62"/>
  <c r="Z3286" i="62"/>
  <c r="Z3285" i="62"/>
  <c r="Z3284" i="62"/>
  <c r="Z3283" i="62"/>
  <c r="Z3282" i="62"/>
  <c r="Z3281" i="62"/>
  <c r="Z3280" i="62"/>
  <c r="Z3279" i="62"/>
  <c r="Z3278" i="62"/>
  <c r="Z3277" i="62"/>
  <c r="Z3276" i="62"/>
  <c r="Z3275" i="62"/>
  <c r="Z3274" i="62"/>
  <c r="Z3273" i="62"/>
  <c r="Z3272" i="62"/>
  <c r="Z3271" i="62"/>
  <c r="Z3270" i="62"/>
  <c r="Z3269" i="62"/>
  <c r="Z3268" i="62"/>
  <c r="Z3267" i="62"/>
  <c r="Z3266" i="62"/>
  <c r="Z3265" i="62"/>
  <c r="Z3264" i="62"/>
  <c r="Z3263" i="62"/>
  <c r="Z3262" i="62"/>
  <c r="Z3261" i="62"/>
  <c r="Z3260" i="62"/>
  <c r="Z3259" i="62"/>
  <c r="Z3258" i="62"/>
  <c r="Z3257" i="62"/>
  <c r="Z3256" i="62"/>
  <c r="Z3255" i="62"/>
  <c r="Z3254" i="62"/>
  <c r="Z3253" i="62"/>
  <c r="Z3252" i="62"/>
  <c r="Z3251" i="62"/>
  <c r="Z3250" i="62"/>
  <c r="Z3249" i="62"/>
  <c r="Z3248" i="62"/>
  <c r="Z3247" i="62"/>
  <c r="Z3246" i="62"/>
  <c r="Z3245" i="62"/>
  <c r="Z3244" i="62"/>
  <c r="Z3243" i="62"/>
  <c r="Z3242" i="62"/>
  <c r="Z3241" i="62"/>
  <c r="Z3240" i="62"/>
  <c r="Z3239" i="62"/>
  <c r="Z3238" i="62"/>
  <c r="Z3237" i="62"/>
  <c r="Z3236" i="62"/>
  <c r="Z3235" i="62"/>
  <c r="Z3234" i="62"/>
  <c r="Z3233" i="62"/>
  <c r="Z3232" i="62"/>
  <c r="Z3231" i="62"/>
  <c r="Z3230" i="62"/>
  <c r="Z3229" i="62"/>
  <c r="Z3228" i="62"/>
  <c r="Z3227" i="62"/>
  <c r="Z3226" i="62"/>
  <c r="Z3225" i="62"/>
  <c r="Z3224" i="62"/>
  <c r="Z3223" i="62"/>
  <c r="Z3222" i="62"/>
  <c r="Z3221" i="62"/>
  <c r="Z3220" i="62"/>
  <c r="Z3219" i="62"/>
  <c r="Z3218" i="62"/>
  <c r="Z3217" i="62"/>
  <c r="Z3216" i="62"/>
  <c r="Z3215" i="62"/>
  <c r="Z3214" i="62"/>
  <c r="Z3213" i="62"/>
  <c r="Z3212" i="62"/>
  <c r="Z3211" i="62"/>
  <c r="Z3210" i="62"/>
  <c r="Z3209" i="62"/>
  <c r="Z3208" i="62"/>
  <c r="Z3207" i="62"/>
  <c r="Z3206" i="62"/>
  <c r="Z3205" i="62"/>
  <c r="Z3204" i="62"/>
  <c r="Z3203" i="62"/>
  <c r="Z3202" i="62"/>
  <c r="Z3201" i="62"/>
  <c r="Z3200" i="62"/>
  <c r="Z3199" i="62"/>
  <c r="Z3198" i="62"/>
  <c r="Z3197" i="62"/>
  <c r="Z3196" i="62"/>
  <c r="Z3195" i="62"/>
  <c r="Z3194" i="62"/>
  <c r="Z3193" i="62"/>
  <c r="Z3192" i="62"/>
  <c r="Z3191" i="62"/>
  <c r="Z3190" i="62"/>
  <c r="Z3189" i="62"/>
  <c r="Z3188" i="62"/>
  <c r="Z3187" i="62"/>
  <c r="Z3186" i="62"/>
  <c r="Z3185" i="62"/>
  <c r="Z3184" i="62"/>
  <c r="Z3183" i="62"/>
  <c r="Z3182" i="62"/>
  <c r="Z3181" i="62"/>
  <c r="Z3180" i="62"/>
  <c r="Z3179" i="62"/>
  <c r="Z3178" i="62"/>
  <c r="Z3177" i="62"/>
  <c r="Z3176" i="62"/>
  <c r="Z3175" i="62"/>
  <c r="Z3174" i="62"/>
  <c r="Z3173" i="62"/>
  <c r="Z3172" i="62"/>
  <c r="Z3171" i="62"/>
  <c r="Z3170" i="62"/>
  <c r="Z3169" i="62"/>
  <c r="Z3168" i="62"/>
  <c r="Z3167" i="62"/>
  <c r="Z3166" i="62"/>
  <c r="Z3165" i="62"/>
  <c r="Z3164" i="62"/>
  <c r="Z3163" i="62"/>
  <c r="Z3162" i="62"/>
  <c r="Z3161" i="62"/>
  <c r="Z3160" i="62"/>
  <c r="Z3159" i="62"/>
  <c r="Z3158" i="62"/>
  <c r="Z3157" i="62"/>
  <c r="Z3156" i="62"/>
  <c r="Z3155" i="62"/>
  <c r="Z3154" i="62"/>
  <c r="Z3153" i="62"/>
  <c r="Z3152" i="62"/>
  <c r="Z3151" i="62"/>
  <c r="Z3150" i="62"/>
  <c r="Z3149" i="62"/>
  <c r="Z3148" i="62"/>
  <c r="Z3147" i="62"/>
  <c r="Z3146" i="62"/>
  <c r="Z3145" i="62"/>
  <c r="Z3144" i="62"/>
  <c r="Z3143" i="62"/>
  <c r="Z3142" i="62"/>
  <c r="Z3141" i="62"/>
  <c r="Z3140" i="62"/>
  <c r="Z3139" i="62"/>
  <c r="Z3138" i="62"/>
  <c r="Z3137" i="62"/>
  <c r="Z3136" i="62"/>
  <c r="Z3135" i="62"/>
  <c r="Z3134" i="62"/>
  <c r="Z3133" i="62"/>
  <c r="Z3132" i="62"/>
  <c r="Z3131" i="62"/>
  <c r="Z3130" i="62"/>
  <c r="Z3129" i="62"/>
  <c r="Z3128" i="62"/>
  <c r="Z3127" i="62"/>
  <c r="Z3126" i="62"/>
  <c r="Z3125" i="62"/>
  <c r="Z3124" i="62"/>
  <c r="Z3123" i="62"/>
  <c r="Z3122" i="62"/>
  <c r="Z3121" i="62"/>
  <c r="Z3120" i="62"/>
  <c r="Z3119" i="62"/>
  <c r="Z3118" i="62"/>
  <c r="Z3117" i="62"/>
  <c r="Z3116" i="62"/>
  <c r="Z3115" i="62"/>
  <c r="Z3114" i="62"/>
  <c r="Z3113" i="62"/>
  <c r="Z3112" i="62"/>
  <c r="Z3111" i="62"/>
  <c r="Z3110" i="62"/>
  <c r="Z3109" i="62"/>
  <c r="Z3108" i="62"/>
  <c r="Z3107" i="62"/>
  <c r="Z3106" i="62"/>
  <c r="Z3105" i="62"/>
  <c r="Z3104" i="62"/>
  <c r="Z3103" i="62"/>
  <c r="Z3102" i="62"/>
  <c r="Z3101" i="62"/>
  <c r="Z3100" i="62"/>
  <c r="Z3099" i="62"/>
  <c r="Z3098" i="62"/>
  <c r="Z3097" i="62"/>
  <c r="Z3096" i="62"/>
  <c r="Z3095" i="62"/>
  <c r="Z3094" i="62"/>
  <c r="Z3093" i="62"/>
  <c r="Z3092" i="62"/>
  <c r="Z3091" i="62"/>
  <c r="Z3090" i="62"/>
  <c r="Z3089" i="62"/>
  <c r="Z3088" i="62"/>
  <c r="Z3087" i="62"/>
  <c r="Z3086" i="62"/>
  <c r="Z3085" i="62"/>
  <c r="Z3084" i="62"/>
  <c r="Z3083" i="62"/>
  <c r="Z3082" i="62"/>
  <c r="Z3081" i="62"/>
  <c r="Z3080" i="62"/>
  <c r="Z3079" i="62"/>
  <c r="Z3078" i="62"/>
  <c r="Z3077" i="62"/>
  <c r="Z3076" i="62"/>
  <c r="Z3075" i="62"/>
  <c r="Z3074" i="62"/>
  <c r="Z3073" i="62"/>
  <c r="Z3072" i="62"/>
  <c r="Z3071" i="62"/>
  <c r="Z3070" i="62"/>
  <c r="Z3069" i="62"/>
  <c r="Z3068" i="62"/>
  <c r="Z3067" i="62"/>
  <c r="Z3066" i="62"/>
  <c r="Z3065" i="62"/>
  <c r="Z3064" i="62"/>
  <c r="Z3063" i="62"/>
  <c r="Z3062" i="62"/>
  <c r="Z3061" i="62"/>
  <c r="Z3060" i="62"/>
  <c r="Z3059" i="62"/>
  <c r="Z3058" i="62"/>
  <c r="Z3057" i="62"/>
  <c r="Z3056" i="62"/>
  <c r="Z3055" i="62"/>
  <c r="Z3054" i="62"/>
  <c r="Z3053" i="62"/>
  <c r="Z3052" i="62"/>
  <c r="Z3051" i="62"/>
  <c r="Z3050" i="62"/>
  <c r="Z3049" i="62"/>
  <c r="Z3048" i="62"/>
  <c r="Z3047" i="62"/>
  <c r="Z3046" i="62"/>
  <c r="Z3045" i="62"/>
  <c r="Z3044" i="62"/>
  <c r="Z3043" i="62"/>
  <c r="Z3042" i="62"/>
  <c r="Z3041" i="62"/>
  <c r="Z3040" i="62"/>
  <c r="Z3039" i="62"/>
  <c r="Z3038" i="62"/>
  <c r="Z3037" i="62"/>
  <c r="Z3036" i="62"/>
  <c r="Z3035" i="62"/>
  <c r="Z3034" i="62"/>
  <c r="Z3033" i="62"/>
  <c r="Z3032" i="62"/>
  <c r="Z3031" i="62"/>
  <c r="Z3030" i="62"/>
  <c r="Z3029" i="62"/>
  <c r="Z3028" i="62"/>
  <c r="Z3027" i="62"/>
  <c r="Z3026" i="62"/>
  <c r="Z3025" i="62"/>
  <c r="Z3024" i="62"/>
  <c r="Z3023" i="62"/>
  <c r="Z3022" i="62"/>
  <c r="Z3021" i="62"/>
  <c r="Z3020" i="62"/>
  <c r="Z3019" i="62"/>
  <c r="Z3018" i="62"/>
  <c r="Z3017" i="62"/>
  <c r="Z3016" i="62"/>
  <c r="Z3015" i="62"/>
  <c r="Z3014" i="62"/>
  <c r="Z3013" i="62"/>
  <c r="Z3012" i="62"/>
  <c r="Z3011" i="62"/>
  <c r="Z3010" i="62"/>
  <c r="Z3009" i="62"/>
  <c r="Z3008" i="62"/>
  <c r="Z3007" i="62"/>
  <c r="Z3006" i="62"/>
  <c r="Z3005" i="62"/>
  <c r="Z3004" i="62"/>
  <c r="Z3003" i="62"/>
  <c r="Z3002" i="62"/>
  <c r="Z3001" i="62"/>
  <c r="Z3000" i="62"/>
  <c r="Z2999" i="62"/>
  <c r="Z2998" i="62"/>
  <c r="Z2997" i="62"/>
  <c r="Z2996" i="62"/>
  <c r="Z2995" i="62"/>
  <c r="Z2994" i="62"/>
  <c r="Z2993" i="62"/>
  <c r="Z2992" i="62"/>
  <c r="Z2991" i="62"/>
  <c r="Z2990" i="62"/>
  <c r="Z2989" i="62"/>
  <c r="Z2988" i="62"/>
  <c r="Z2987" i="62"/>
  <c r="Z2986" i="62"/>
  <c r="Z2985" i="62"/>
  <c r="Z2984" i="62"/>
  <c r="Z2983" i="62"/>
  <c r="Z2982" i="62"/>
  <c r="Z2981" i="62"/>
  <c r="Z2980" i="62"/>
  <c r="Z2979" i="62"/>
  <c r="Z2978" i="62"/>
  <c r="Z2977" i="62"/>
  <c r="Z2976" i="62"/>
  <c r="Z2975" i="62"/>
  <c r="Z2974" i="62"/>
  <c r="Z2973" i="62"/>
  <c r="Z2972" i="62"/>
  <c r="Z2971" i="62"/>
  <c r="Z2970" i="62"/>
  <c r="Z2969" i="62"/>
  <c r="Z2968" i="62"/>
  <c r="Z2967" i="62"/>
  <c r="Z2966" i="62"/>
  <c r="Z2965" i="62"/>
  <c r="Z2964" i="62"/>
  <c r="Z2963" i="62"/>
  <c r="Z2962" i="62"/>
  <c r="Z2961" i="62"/>
  <c r="Z2960" i="62"/>
  <c r="Z2959" i="62"/>
  <c r="Z2958" i="62"/>
  <c r="Z2957" i="62"/>
  <c r="Z2956" i="62"/>
  <c r="Z2955" i="62"/>
  <c r="Z2954" i="62"/>
  <c r="Z2953" i="62"/>
  <c r="Z2952" i="62"/>
  <c r="Z2951" i="62"/>
  <c r="Z2950" i="62"/>
  <c r="Z2949" i="62"/>
  <c r="Z2948" i="62"/>
  <c r="Z2947" i="62"/>
  <c r="Z2946" i="62"/>
  <c r="Z2945" i="62"/>
  <c r="Z2944" i="62"/>
  <c r="Z2943" i="62"/>
  <c r="Z2942" i="62"/>
  <c r="Z2941" i="62"/>
  <c r="Z2940" i="62"/>
  <c r="Z2939" i="62"/>
  <c r="Z2938" i="62"/>
  <c r="Z2937" i="62"/>
  <c r="Z2936" i="62"/>
  <c r="Z2935" i="62"/>
  <c r="Z2934" i="62"/>
  <c r="Z2933" i="62"/>
  <c r="Z2932" i="62"/>
  <c r="Z2931" i="62"/>
  <c r="Z2930" i="62"/>
  <c r="Z2929" i="62"/>
  <c r="Z2928" i="62"/>
  <c r="Z2927" i="62"/>
  <c r="Z2926" i="62"/>
  <c r="Z2925" i="62"/>
  <c r="Z2924" i="62"/>
  <c r="Z2923" i="62"/>
  <c r="Z2922" i="62"/>
  <c r="Z2921" i="62"/>
  <c r="Z2920" i="62"/>
  <c r="Z2919" i="62"/>
  <c r="Z2918" i="62"/>
  <c r="Z2917" i="62"/>
  <c r="Z2916" i="62"/>
  <c r="Z2915" i="62"/>
  <c r="Z2914" i="62"/>
  <c r="Z2913" i="62"/>
  <c r="Z2912" i="62"/>
  <c r="Z2911" i="62"/>
  <c r="Z2910" i="62"/>
  <c r="Z2909" i="62"/>
  <c r="Z2908" i="62"/>
  <c r="Z2907" i="62"/>
  <c r="Z2906" i="62"/>
  <c r="Z2905" i="62"/>
  <c r="Z2904" i="62"/>
  <c r="Z2903" i="62"/>
  <c r="Z2902" i="62"/>
  <c r="Z2901" i="62"/>
  <c r="Z2900" i="62"/>
  <c r="Z2899" i="62"/>
  <c r="Z2898" i="62"/>
  <c r="Z2897" i="62"/>
  <c r="Z2896" i="62"/>
  <c r="Z2895" i="62"/>
  <c r="Z2894" i="62"/>
  <c r="Z2893" i="62"/>
  <c r="Z2892" i="62"/>
  <c r="Z2891" i="62"/>
  <c r="Z2890" i="62"/>
  <c r="Z2889" i="62"/>
  <c r="Z2888" i="62"/>
  <c r="Z2887" i="62"/>
  <c r="Z2886" i="62"/>
  <c r="Z2885" i="62"/>
  <c r="Z2884" i="62"/>
  <c r="Z2883" i="62"/>
  <c r="Z2882" i="62"/>
  <c r="Z2881" i="62"/>
  <c r="Z2880" i="62"/>
  <c r="Z2879" i="62"/>
  <c r="Z2878" i="62"/>
  <c r="Z2877" i="62"/>
  <c r="Z2876" i="62"/>
  <c r="Z2875" i="62"/>
  <c r="Z2874" i="62"/>
  <c r="Z2873" i="62"/>
  <c r="Z2872" i="62"/>
  <c r="Z2871" i="62"/>
  <c r="Z2870" i="62"/>
  <c r="Z2869" i="62"/>
  <c r="Z2868" i="62"/>
  <c r="Z2867" i="62"/>
  <c r="Z2866" i="62"/>
  <c r="Z2865" i="62"/>
  <c r="Z2864" i="62"/>
  <c r="Z2863" i="62"/>
  <c r="Z2862" i="62"/>
  <c r="Z2861" i="62"/>
  <c r="Z2860" i="62"/>
  <c r="Z2859" i="62"/>
  <c r="Z2858" i="62"/>
  <c r="Z2857" i="62"/>
  <c r="Z2856" i="62"/>
  <c r="Z2855" i="62"/>
  <c r="Z2854" i="62"/>
  <c r="Z2853" i="62"/>
  <c r="Z2852" i="62"/>
  <c r="Z2851" i="62"/>
  <c r="Z2850" i="62"/>
  <c r="Z2849" i="62"/>
  <c r="Z2848" i="62"/>
  <c r="Z2847" i="62"/>
  <c r="Z2846" i="62"/>
  <c r="Z2845" i="62"/>
  <c r="Z2844" i="62"/>
  <c r="Z2843" i="62"/>
  <c r="Z2842" i="62"/>
  <c r="Z2841" i="62"/>
  <c r="Z2840" i="62"/>
  <c r="Z2839" i="62"/>
  <c r="Z2838" i="62"/>
  <c r="Z2837" i="62"/>
  <c r="Z2836" i="62"/>
  <c r="Z2835" i="62"/>
  <c r="Z2834" i="62"/>
  <c r="Z2833" i="62"/>
  <c r="Z2832" i="62"/>
  <c r="Z2831" i="62"/>
  <c r="Z2830" i="62"/>
  <c r="Z2829" i="62"/>
  <c r="Z2828" i="62"/>
  <c r="Z2827" i="62"/>
  <c r="Z2826" i="62"/>
  <c r="Z2825" i="62"/>
  <c r="Z2824" i="62"/>
  <c r="Z2823" i="62"/>
  <c r="Z2822" i="62"/>
  <c r="Z2821" i="62"/>
  <c r="Z2820" i="62"/>
  <c r="Z2819" i="62"/>
  <c r="Z2818" i="62"/>
  <c r="Z2817" i="62"/>
  <c r="Z2816" i="62"/>
  <c r="Z2815" i="62"/>
  <c r="Z2814" i="62"/>
  <c r="Z2813" i="62"/>
  <c r="Z2812" i="62"/>
  <c r="Z2811" i="62"/>
  <c r="Z2810" i="62"/>
  <c r="Z2809" i="62"/>
  <c r="Z2808" i="62"/>
  <c r="Z2807" i="62"/>
  <c r="Z2806" i="62"/>
  <c r="Z2805" i="62"/>
  <c r="Z2804" i="62"/>
  <c r="Z2803" i="62"/>
  <c r="Z2802" i="62"/>
  <c r="Z2801" i="62"/>
  <c r="Z2800" i="62"/>
  <c r="Z2799" i="62"/>
  <c r="Z2798" i="62"/>
  <c r="Z2797" i="62"/>
  <c r="Z2796" i="62"/>
  <c r="Z2795" i="62"/>
  <c r="Z2794" i="62"/>
  <c r="Z2793" i="62"/>
  <c r="Z2792" i="62"/>
  <c r="Z2791" i="62"/>
  <c r="Z2790" i="62"/>
  <c r="Z2789" i="62"/>
  <c r="Z2788" i="62"/>
  <c r="Z2787" i="62"/>
  <c r="Z2786" i="62"/>
  <c r="Z2785" i="62"/>
  <c r="Z2784" i="62"/>
  <c r="Z2783" i="62"/>
  <c r="Z2782" i="62"/>
  <c r="Z2781" i="62"/>
  <c r="Z2780" i="62"/>
  <c r="Z2779" i="62"/>
  <c r="Z2778" i="62"/>
  <c r="Z2777" i="62"/>
  <c r="Z2776" i="62"/>
  <c r="Z2775" i="62"/>
  <c r="Z2774" i="62"/>
  <c r="Z2773" i="62"/>
  <c r="Z2772" i="62"/>
  <c r="Z2771" i="62"/>
  <c r="Z2770" i="62"/>
  <c r="Z2769" i="62"/>
  <c r="Z2768" i="62"/>
  <c r="Z2767" i="62"/>
  <c r="Z2766" i="62"/>
  <c r="Z2765" i="62"/>
  <c r="Z2764" i="62"/>
  <c r="Z2763" i="62"/>
  <c r="Z2762" i="62"/>
  <c r="Z2761" i="62"/>
  <c r="Z2760" i="62"/>
  <c r="Z2759" i="62"/>
  <c r="Z2758" i="62"/>
  <c r="Z2757" i="62"/>
  <c r="Z2756" i="62"/>
  <c r="Z2755" i="62"/>
  <c r="Z2754" i="62"/>
  <c r="Z2753" i="62"/>
  <c r="Z2752" i="62"/>
  <c r="Z2751" i="62"/>
  <c r="Z2750" i="62"/>
  <c r="Z2749" i="62"/>
  <c r="Z2748" i="62"/>
  <c r="Z2747" i="62"/>
  <c r="Z2746" i="62"/>
  <c r="Z2745" i="62"/>
  <c r="Z2744" i="62"/>
  <c r="Z2743" i="62"/>
  <c r="Z2742" i="62"/>
  <c r="Z2741" i="62"/>
  <c r="Z2740" i="62"/>
  <c r="Z2739" i="62"/>
  <c r="Z2738" i="62"/>
  <c r="Z2737" i="62"/>
  <c r="Z2736" i="62"/>
  <c r="Z2735" i="62"/>
  <c r="Z2734" i="62"/>
  <c r="Z2733" i="62"/>
  <c r="Z2732" i="62"/>
  <c r="Z2731" i="62"/>
  <c r="Z2730" i="62"/>
  <c r="Z2729" i="62"/>
  <c r="Z2728" i="62"/>
  <c r="Z2727" i="62"/>
  <c r="Z2726" i="62"/>
  <c r="Z2725" i="62"/>
  <c r="Z2724" i="62"/>
  <c r="Z2723" i="62"/>
  <c r="Z2722" i="62"/>
  <c r="Z2721" i="62"/>
  <c r="Z2720" i="62"/>
  <c r="Z2719" i="62"/>
  <c r="Z2718" i="62"/>
  <c r="Z2717" i="62"/>
  <c r="Z2716" i="62"/>
  <c r="Z2715" i="62"/>
  <c r="Z2714" i="62"/>
  <c r="Z2713" i="62"/>
  <c r="Z2712" i="62"/>
  <c r="Z2711" i="62"/>
  <c r="Z2710" i="62"/>
  <c r="Z2709" i="62"/>
  <c r="Z2708" i="62"/>
  <c r="Z2707" i="62"/>
  <c r="Z2706" i="62"/>
  <c r="Z2705" i="62"/>
  <c r="Z2704" i="62"/>
  <c r="Z2703" i="62"/>
  <c r="Z2702" i="62"/>
  <c r="Z2701" i="62"/>
  <c r="Z2700" i="62"/>
  <c r="Z2699" i="62"/>
  <c r="Z2698" i="62"/>
  <c r="Z2697" i="62"/>
  <c r="Z2696" i="62"/>
  <c r="Z2695" i="62"/>
  <c r="Z2694" i="62"/>
  <c r="Z2693" i="62"/>
  <c r="Z2692" i="62"/>
  <c r="Z2691" i="62"/>
  <c r="Z2690" i="62"/>
  <c r="Z2689" i="62"/>
  <c r="Z2688" i="62"/>
  <c r="Z2687" i="62"/>
  <c r="Z2686" i="62"/>
  <c r="Z2685" i="62"/>
  <c r="Z2684" i="62"/>
  <c r="Z2683" i="62"/>
  <c r="Z2682" i="62"/>
  <c r="Z2681" i="62"/>
  <c r="Z2680" i="62"/>
  <c r="Z2679" i="62"/>
  <c r="Z2678" i="62"/>
  <c r="Z2677" i="62"/>
  <c r="Z2676" i="62"/>
  <c r="Z2675" i="62"/>
  <c r="Z2674" i="62"/>
  <c r="Z2673" i="62"/>
  <c r="Z2672" i="62"/>
  <c r="Z2671" i="62"/>
  <c r="Z2670" i="62"/>
  <c r="Z2669" i="62"/>
  <c r="Z2668" i="62"/>
  <c r="Z2667" i="62"/>
  <c r="Z2666" i="62"/>
  <c r="Z2665" i="62"/>
  <c r="Z2664" i="62"/>
  <c r="Z2663" i="62"/>
  <c r="Z2662" i="62"/>
  <c r="Z2661" i="62"/>
  <c r="Z2660" i="62"/>
  <c r="Z2659" i="62"/>
  <c r="Z2658" i="62"/>
  <c r="Z2657" i="62"/>
  <c r="Z2656" i="62"/>
  <c r="Z2655" i="62"/>
  <c r="Z2654" i="62"/>
  <c r="Z2653" i="62"/>
  <c r="Z2652" i="62"/>
  <c r="Z2651" i="62"/>
  <c r="Z2650" i="62"/>
  <c r="Z2649" i="62"/>
  <c r="Z2648" i="62"/>
  <c r="Z2647" i="62"/>
  <c r="Z2646" i="62"/>
  <c r="Z2645" i="62"/>
  <c r="Z2644" i="62"/>
  <c r="Z2643" i="62"/>
  <c r="Z2642" i="62"/>
  <c r="Z2641" i="62"/>
  <c r="Z2640" i="62"/>
  <c r="Z2639" i="62"/>
  <c r="Z2638" i="62"/>
  <c r="Z2637" i="62"/>
  <c r="Z2636" i="62"/>
  <c r="Z2635" i="62"/>
  <c r="Z2634" i="62"/>
  <c r="Z2633" i="62"/>
  <c r="Z2632" i="62"/>
  <c r="Z2631" i="62"/>
  <c r="Z2630" i="62"/>
  <c r="Z2629" i="62"/>
  <c r="Z2628" i="62"/>
  <c r="Z2627" i="62"/>
  <c r="Z2626" i="62"/>
  <c r="Z2625" i="62"/>
  <c r="Z2624" i="62"/>
  <c r="Z2623" i="62"/>
  <c r="Z2622" i="62"/>
  <c r="Z2621" i="62"/>
  <c r="Z2620" i="62"/>
  <c r="Z2619" i="62"/>
  <c r="Z2618" i="62"/>
  <c r="Z2617" i="62"/>
  <c r="Z2616" i="62"/>
  <c r="Z2615" i="62"/>
  <c r="Z2614" i="62"/>
  <c r="Z2613" i="62"/>
  <c r="Z2612" i="62"/>
  <c r="Z2611" i="62"/>
  <c r="Z2610" i="62"/>
  <c r="Z2609" i="62"/>
  <c r="Z2608" i="62"/>
  <c r="Z2607" i="62"/>
  <c r="Z2606" i="62"/>
  <c r="Z2605" i="62"/>
  <c r="Z2604" i="62"/>
  <c r="Z2603" i="62"/>
  <c r="Z2602" i="62"/>
  <c r="Z2601" i="62"/>
  <c r="Z2600" i="62"/>
  <c r="Z2599" i="62"/>
  <c r="Z2598" i="62"/>
  <c r="Z2597" i="62"/>
  <c r="Z2596" i="62"/>
  <c r="Z2595" i="62"/>
  <c r="Z2594" i="62"/>
  <c r="Z2593" i="62"/>
  <c r="Z2592" i="62"/>
  <c r="Z2591" i="62"/>
  <c r="Z2590" i="62"/>
  <c r="Z2589" i="62"/>
  <c r="Z2588" i="62"/>
  <c r="Z2587" i="62"/>
  <c r="Z2586" i="62"/>
  <c r="Z2585" i="62"/>
  <c r="Z2584" i="62"/>
  <c r="Z2583" i="62"/>
  <c r="Z2582" i="62"/>
  <c r="Z2581" i="62"/>
  <c r="Z2580" i="62"/>
  <c r="Z2579" i="62"/>
  <c r="Z2578" i="62"/>
  <c r="Z2577" i="62"/>
  <c r="Z2576" i="62"/>
  <c r="Z2575" i="62"/>
  <c r="Z2574" i="62"/>
  <c r="Z2573" i="62"/>
  <c r="Z2572" i="62"/>
  <c r="Z2571" i="62"/>
  <c r="Z2570" i="62"/>
  <c r="Z2569" i="62"/>
  <c r="Z2568" i="62"/>
  <c r="Z2567" i="62"/>
  <c r="Z2566" i="62"/>
  <c r="Z2565" i="62"/>
  <c r="Z2564" i="62"/>
  <c r="Z2563" i="62"/>
  <c r="Z2562" i="62"/>
  <c r="Z2561" i="62"/>
  <c r="Z2560" i="62"/>
  <c r="Z2559" i="62"/>
  <c r="Z2558" i="62"/>
  <c r="Z2557" i="62"/>
  <c r="Z2556" i="62"/>
  <c r="Z2555" i="62"/>
  <c r="Z2554" i="62"/>
  <c r="Z2553" i="62"/>
  <c r="Z2552" i="62"/>
  <c r="Z2551" i="62"/>
  <c r="Z2550" i="62"/>
  <c r="Z2549" i="62"/>
  <c r="Z2548" i="62"/>
  <c r="Z2547" i="62"/>
  <c r="Z2546" i="62"/>
  <c r="Z2545" i="62"/>
  <c r="Z2544" i="62"/>
  <c r="Z2543" i="62"/>
  <c r="Z2542" i="62"/>
  <c r="Z2541" i="62"/>
  <c r="Z2540" i="62"/>
  <c r="Z2539" i="62"/>
  <c r="Z2538" i="62"/>
  <c r="Z2537" i="62"/>
  <c r="Z2536" i="62"/>
  <c r="Z2535" i="62"/>
  <c r="Z2534" i="62"/>
  <c r="Z2533" i="62"/>
  <c r="Z2532" i="62"/>
  <c r="Z2531" i="62"/>
  <c r="Z2530" i="62"/>
  <c r="Z2529" i="62"/>
  <c r="Z2528" i="62"/>
  <c r="Z2527" i="62"/>
  <c r="Z2526" i="62"/>
  <c r="Z2525" i="62"/>
  <c r="Z2524" i="62"/>
  <c r="Z2523" i="62"/>
  <c r="Z2522" i="62"/>
  <c r="Z2521" i="62"/>
  <c r="Z2520" i="62"/>
  <c r="Z2519" i="62"/>
  <c r="Z2518" i="62"/>
  <c r="Z2517" i="62"/>
  <c r="Z2516" i="62"/>
  <c r="Z2515" i="62"/>
  <c r="Z2514" i="62"/>
  <c r="Z2513" i="62"/>
  <c r="Z2512" i="62"/>
  <c r="Z2511" i="62"/>
  <c r="Z2510" i="62"/>
  <c r="Z2509" i="62"/>
  <c r="Z2508" i="62"/>
  <c r="Z2507" i="62"/>
  <c r="Z2506" i="62"/>
  <c r="Z2505" i="62"/>
  <c r="Z2504" i="62"/>
  <c r="Z2503" i="62"/>
  <c r="Z2502" i="62"/>
  <c r="Z2501" i="62"/>
  <c r="Z2500" i="62"/>
  <c r="Z2499" i="62"/>
  <c r="Z2498" i="62"/>
  <c r="Z2497" i="62"/>
  <c r="Z2496" i="62"/>
  <c r="Z2495" i="62"/>
  <c r="Z2494" i="62"/>
  <c r="Z2493" i="62"/>
  <c r="Z2492" i="62"/>
  <c r="Z2491" i="62"/>
  <c r="Z2490" i="62"/>
  <c r="Z2489" i="62"/>
  <c r="Z2488" i="62"/>
  <c r="Z2487" i="62"/>
  <c r="Z2486" i="62"/>
  <c r="Z2485" i="62"/>
  <c r="Z2484" i="62"/>
  <c r="Z2483" i="62"/>
  <c r="Z2482" i="62"/>
  <c r="Z2481" i="62"/>
  <c r="Z2480" i="62"/>
  <c r="Z2479" i="62"/>
  <c r="Z2478" i="62"/>
  <c r="Z2477" i="62"/>
  <c r="Z2476" i="62"/>
  <c r="Z2475" i="62"/>
  <c r="Z2474" i="62"/>
  <c r="Z2473" i="62"/>
  <c r="Z2472" i="62"/>
  <c r="Z2471" i="62"/>
  <c r="Z2470" i="62"/>
  <c r="Z2469" i="62"/>
  <c r="Z2468" i="62"/>
  <c r="Z2467" i="62"/>
  <c r="Z2466" i="62"/>
  <c r="Z2465" i="62"/>
  <c r="Z2464" i="62"/>
  <c r="Z2463" i="62"/>
  <c r="Z2462" i="62"/>
  <c r="Z2461" i="62"/>
  <c r="Z2460" i="62"/>
  <c r="Z2459" i="62"/>
  <c r="Z2458" i="62"/>
  <c r="Z2457" i="62"/>
  <c r="Z2456" i="62"/>
  <c r="Z2455" i="62"/>
  <c r="Z2454" i="62"/>
  <c r="Z2453" i="62"/>
  <c r="Z2452" i="62"/>
  <c r="Z2451" i="62"/>
  <c r="Z2450" i="62"/>
  <c r="Z2449" i="62"/>
  <c r="Z2448" i="62"/>
  <c r="Z2447" i="62"/>
  <c r="Z2446" i="62"/>
  <c r="Z2445" i="62"/>
  <c r="Z2444" i="62"/>
  <c r="Z2443" i="62"/>
  <c r="Z2442" i="62"/>
  <c r="Z2441" i="62"/>
  <c r="Z2440" i="62"/>
  <c r="Z2439" i="62"/>
  <c r="Z2438" i="62"/>
  <c r="Z2437" i="62"/>
  <c r="Z2436" i="62"/>
  <c r="Z2435" i="62"/>
  <c r="Z2434" i="62"/>
  <c r="Z2433" i="62"/>
  <c r="Z2432" i="62"/>
  <c r="Z2431" i="62"/>
  <c r="Z2430" i="62"/>
  <c r="Z2429" i="62"/>
  <c r="Z2428" i="62"/>
  <c r="Z2427" i="62"/>
  <c r="Z2426" i="62"/>
  <c r="Z2425" i="62"/>
  <c r="Z2424" i="62"/>
  <c r="Z2423" i="62"/>
  <c r="Z2422" i="62"/>
  <c r="Z2421" i="62"/>
  <c r="Z2420" i="62"/>
  <c r="Z2419" i="62"/>
  <c r="Z2418" i="62"/>
  <c r="Z2417" i="62"/>
  <c r="Z2416" i="62"/>
  <c r="Z2415" i="62"/>
  <c r="Z2414" i="62"/>
  <c r="Z2413" i="62"/>
  <c r="Z2412" i="62"/>
  <c r="Z2411" i="62"/>
  <c r="Z2410" i="62"/>
  <c r="Z2409" i="62"/>
  <c r="Z2408" i="62"/>
  <c r="Z2407" i="62"/>
  <c r="Z2406" i="62"/>
  <c r="Z2405" i="62"/>
  <c r="Z2404" i="62"/>
  <c r="Z2403" i="62"/>
  <c r="Z2402" i="62"/>
  <c r="Z2401" i="62"/>
  <c r="Z2400" i="62"/>
  <c r="Z2399" i="62"/>
  <c r="Z2398" i="62"/>
  <c r="Z2397" i="62"/>
  <c r="Z2396" i="62"/>
  <c r="Z2395" i="62"/>
  <c r="Z2394" i="62"/>
  <c r="Z2393" i="62"/>
  <c r="Z2392" i="62"/>
  <c r="Z2391" i="62"/>
  <c r="Z2390" i="62"/>
  <c r="Z2389" i="62"/>
  <c r="Z2388" i="62"/>
  <c r="Z2387" i="62"/>
  <c r="Z2386" i="62"/>
  <c r="Z2385" i="62"/>
  <c r="Z2384" i="62"/>
  <c r="Z2383" i="62"/>
  <c r="Z2382" i="62"/>
  <c r="Z2381" i="62"/>
  <c r="Z2380" i="62"/>
  <c r="Z2379" i="62"/>
  <c r="Z2378" i="62"/>
  <c r="Z2377" i="62"/>
  <c r="Z2376" i="62"/>
  <c r="Z2375" i="62"/>
  <c r="Z2374" i="62"/>
  <c r="Z2373" i="62"/>
  <c r="Z2372" i="62"/>
  <c r="Z2371" i="62"/>
  <c r="Z2370" i="62"/>
  <c r="Z2369" i="62"/>
  <c r="Z2368" i="62"/>
  <c r="Z2367" i="62"/>
  <c r="Z2366" i="62"/>
  <c r="Z2365" i="62"/>
  <c r="Z2364" i="62"/>
  <c r="Z2363" i="62"/>
  <c r="Z2362" i="62"/>
  <c r="Z2361" i="62"/>
  <c r="Z2360" i="62"/>
  <c r="Z2359" i="62"/>
  <c r="Z2358" i="62"/>
  <c r="Z2357" i="62"/>
  <c r="Z2356" i="62"/>
  <c r="Z2355" i="62"/>
  <c r="Z2354" i="62"/>
  <c r="Z2353" i="62"/>
  <c r="Z2352" i="62"/>
  <c r="Z2351" i="62"/>
  <c r="Z2350" i="62"/>
  <c r="Z2349" i="62"/>
  <c r="Z2348" i="62"/>
  <c r="Z2347" i="62"/>
  <c r="Z2346" i="62"/>
  <c r="Z2345" i="62"/>
  <c r="Z2344" i="62"/>
  <c r="Z2343" i="62"/>
  <c r="Z2342" i="62"/>
  <c r="Z2341" i="62"/>
  <c r="Z2340" i="62"/>
  <c r="Z2339" i="62"/>
  <c r="Z2338" i="62"/>
  <c r="Z2337" i="62"/>
  <c r="Z2336" i="62"/>
  <c r="Z2335" i="62"/>
  <c r="Z2334" i="62"/>
  <c r="Z2333" i="62"/>
  <c r="Z2332" i="62"/>
  <c r="Z2331" i="62"/>
  <c r="Z2330" i="62"/>
  <c r="Z2329" i="62"/>
  <c r="Z2328" i="62"/>
  <c r="Z2327" i="62"/>
  <c r="Z2326" i="62"/>
  <c r="Z2325" i="62"/>
  <c r="Z2324" i="62"/>
  <c r="Z2323" i="62"/>
  <c r="Z2322" i="62"/>
  <c r="Z2321" i="62"/>
  <c r="Z2320" i="62"/>
  <c r="Z2319" i="62"/>
  <c r="Z2318" i="62"/>
  <c r="Z2317" i="62"/>
  <c r="Z2316" i="62"/>
  <c r="Z2315" i="62"/>
  <c r="Z2314" i="62"/>
  <c r="Z2313" i="62"/>
  <c r="Z2312" i="62"/>
  <c r="Z2311" i="62"/>
  <c r="Z2310" i="62"/>
  <c r="Z2309" i="62"/>
  <c r="Z2308" i="62"/>
  <c r="Z2307" i="62"/>
  <c r="Z2306" i="62"/>
  <c r="Z2305" i="62"/>
  <c r="Z2304" i="62"/>
  <c r="Z2303" i="62"/>
  <c r="Z2302" i="62"/>
  <c r="Z2301" i="62"/>
  <c r="Z2300" i="62"/>
  <c r="Z2299" i="62"/>
  <c r="Z2298" i="62"/>
  <c r="Z2297" i="62"/>
  <c r="Z2296" i="62"/>
  <c r="Z2295" i="62"/>
  <c r="Z2294" i="62"/>
  <c r="Z2293" i="62"/>
  <c r="Z2292" i="62"/>
  <c r="Z2291" i="62"/>
  <c r="Z2290" i="62"/>
  <c r="Z2289" i="62"/>
  <c r="Z2288" i="62"/>
  <c r="Z2287" i="62"/>
  <c r="Z2286" i="62"/>
  <c r="Z2285" i="62"/>
  <c r="Z2284" i="62"/>
  <c r="Z2283" i="62"/>
  <c r="Z2282" i="62"/>
  <c r="Z2281" i="62"/>
  <c r="Z2280" i="62"/>
  <c r="Z2279" i="62"/>
  <c r="Z2278" i="62"/>
  <c r="Z2277" i="62"/>
  <c r="Z2276" i="62"/>
  <c r="Z2275" i="62"/>
  <c r="Z2274" i="62"/>
  <c r="Z2273" i="62"/>
  <c r="Z2272" i="62"/>
  <c r="Z2271" i="62"/>
  <c r="Z2270" i="62"/>
  <c r="Z2269" i="62"/>
  <c r="Z2268" i="62"/>
  <c r="Z2267" i="62"/>
  <c r="Z2266" i="62"/>
  <c r="Z2265" i="62"/>
  <c r="Z2264" i="62"/>
  <c r="Z2263" i="62"/>
  <c r="Z2262" i="62"/>
  <c r="Z2261" i="62"/>
  <c r="Z2260" i="62"/>
  <c r="Z2259" i="62"/>
  <c r="Z2258" i="62"/>
  <c r="Z2257" i="62"/>
  <c r="Z2256" i="62"/>
  <c r="Z2255" i="62"/>
  <c r="Z2254" i="62"/>
  <c r="Z2253" i="62"/>
  <c r="Z2252" i="62"/>
  <c r="Z2251" i="62"/>
  <c r="Z2250" i="62"/>
  <c r="Z2249" i="62"/>
  <c r="Z2248" i="62"/>
  <c r="Z2247" i="62"/>
  <c r="Z2246" i="62"/>
  <c r="Z2245" i="62"/>
  <c r="Z2244" i="62"/>
  <c r="Z2243" i="62"/>
  <c r="Z2242" i="62"/>
  <c r="Z2241" i="62"/>
  <c r="Z2240" i="62"/>
  <c r="Z2239" i="62"/>
  <c r="Z2238" i="62"/>
  <c r="Z2237" i="62"/>
  <c r="Z2236" i="62"/>
  <c r="Z2235" i="62"/>
  <c r="Z2234" i="62"/>
  <c r="Z2233" i="62"/>
  <c r="Z2232" i="62"/>
  <c r="Z2231" i="62"/>
  <c r="Z2230" i="62"/>
  <c r="Z2229" i="62"/>
  <c r="Z2228" i="62"/>
  <c r="Z2227" i="62"/>
  <c r="Z2226" i="62"/>
  <c r="Z2225" i="62"/>
  <c r="Z2224" i="62"/>
  <c r="Z2223" i="62"/>
  <c r="Z2222" i="62"/>
  <c r="Z2221" i="62"/>
  <c r="Z2220" i="62"/>
  <c r="Z2219" i="62"/>
  <c r="Z2218" i="62"/>
  <c r="Z2217" i="62"/>
  <c r="Z2216" i="62"/>
  <c r="Z2215" i="62"/>
  <c r="Z2214" i="62"/>
  <c r="Z2213" i="62"/>
  <c r="Z2212" i="62"/>
  <c r="Z2211" i="62"/>
  <c r="Z2210" i="62"/>
  <c r="Z2209" i="62"/>
  <c r="Z2208" i="62"/>
  <c r="Z2207" i="62"/>
  <c r="Z2206" i="62"/>
  <c r="Z2205" i="62"/>
  <c r="Z2204" i="62"/>
  <c r="Z2203" i="62"/>
  <c r="Z2202" i="62"/>
  <c r="Z2201" i="62"/>
  <c r="Z2200" i="62"/>
  <c r="Z2199" i="62"/>
  <c r="Z2198" i="62"/>
  <c r="Z2197" i="62"/>
  <c r="Z2196" i="62"/>
  <c r="Z2195" i="62"/>
  <c r="Z2194" i="62"/>
  <c r="Z2193" i="62"/>
  <c r="Z2192" i="62"/>
  <c r="Z2191" i="62"/>
  <c r="Z2190" i="62"/>
  <c r="Z2189" i="62"/>
  <c r="Z2188" i="62"/>
  <c r="Z2187" i="62"/>
  <c r="Z2186" i="62"/>
  <c r="Z2185" i="62"/>
  <c r="Z2184" i="62"/>
  <c r="Z2183" i="62"/>
  <c r="Z2182" i="62"/>
  <c r="Z2181" i="62"/>
  <c r="Z2180" i="62"/>
  <c r="Z2179" i="62"/>
  <c r="Z2178" i="62"/>
  <c r="Z2177" i="62"/>
  <c r="Z2176" i="62"/>
  <c r="Z2175" i="62"/>
  <c r="Z2174" i="62"/>
  <c r="Z2173" i="62"/>
  <c r="Z2172" i="62"/>
  <c r="Z2171" i="62"/>
  <c r="Z2170" i="62"/>
  <c r="Z2169" i="62"/>
  <c r="Z2168" i="62"/>
  <c r="Z2167" i="62"/>
  <c r="Z2166" i="62"/>
  <c r="Z2165" i="62"/>
  <c r="Z2164" i="62"/>
  <c r="Z2163" i="62"/>
  <c r="Z2162" i="62"/>
  <c r="Z2161" i="62"/>
  <c r="Z2160" i="62"/>
  <c r="Z2159" i="62"/>
  <c r="Z2158" i="62"/>
  <c r="Z2157" i="62"/>
  <c r="Z2156" i="62"/>
  <c r="Z2155" i="62"/>
  <c r="Z2154" i="62"/>
  <c r="Z2153" i="62"/>
  <c r="Z2152" i="62"/>
  <c r="Z2151" i="62"/>
  <c r="Z2150" i="62"/>
  <c r="Z2149" i="62"/>
  <c r="Z2148" i="62"/>
  <c r="Z2147" i="62"/>
  <c r="Z2146" i="62"/>
  <c r="Z2145" i="62"/>
  <c r="Z2144" i="62"/>
  <c r="Z2143" i="62"/>
  <c r="Z2142" i="62"/>
  <c r="Z2141" i="62"/>
  <c r="Z2140" i="62"/>
  <c r="Z2139" i="62"/>
  <c r="Z2138" i="62"/>
  <c r="Z2137" i="62"/>
  <c r="Z2136" i="62"/>
  <c r="Z2135" i="62"/>
  <c r="Z2134" i="62"/>
  <c r="Z2133" i="62"/>
  <c r="Z2132" i="62"/>
  <c r="Z2131" i="62"/>
  <c r="Z2130" i="62"/>
  <c r="Z2129" i="62"/>
  <c r="Z2128" i="62"/>
  <c r="Z2127" i="62"/>
  <c r="Z2126" i="62"/>
  <c r="Z2125" i="62"/>
  <c r="Z2124" i="62"/>
  <c r="Z2123" i="62"/>
  <c r="Z2122" i="62"/>
  <c r="Z2121" i="62"/>
  <c r="Z2120" i="62"/>
  <c r="Z2119" i="62"/>
  <c r="Z2118" i="62"/>
  <c r="Z2117" i="62"/>
  <c r="Z2116" i="62"/>
  <c r="Z2115" i="62"/>
  <c r="Z2114" i="62"/>
  <c r="Z2113" i="62"/>
  <c r="Z2112" i="62"/>
  <c r="Z2111" i="62"/>
  <c r="Z2110" i="62"/>
  <c r="Z2109" i="62"/>
  <c r="Z2108" i="62"/>
  <c r="Z2107" i="62"/>
  <c r="Z2106" i="62"/>
  <c r="Z2105" i="62"/>
  <c r="Z2104" i="62"/>
  <c r="Z2103" i="62"/>
  <c r="Z2102" i="62"/>
  <c r="Z2101" i="62"/>
  <c r="Z2100" i="62"/>
  <c r="Z2099" i="62"/>
  <c r="Z2098" i="62"/>
  <c r="Z2097" i="62"/>
  <c r="Z2096" i="62"/>
  <c r="Z2095" i="62"/>
  <c r="Z2094" i="62"/>
  <c r="Z2093" i="62"/>
  <c r="Z2092" i="62"/>
  <c r="Z2091" i="62"/>
  <c r="Z2090" i="62"/>
  <c r="Z2089" i="62"/>
  <c r="Z2088" i="62"/>
  <c r="Z2087" i="62"/>
  <c r="Z2086" i="62"/>
  <c r="Z2085" i="62"/>
  <c r="Z2084" i="62"/>
  <c r="Z2083" i="62"/>
  <c r="Z2082" i="62"/>
  <c r="Z2081" i="62"/>
  <c r="Z2080" i="62"/>
  <c r="Z2079" i="62"/>
  <c r="Z2078" i="62"/>
  <c r="Z2077" i="62"/>
  <c r="Z2076" i="62"/>
  <c r="Z2075" i="62"/>
  <c r="Z2074" i="62"/>
  <c r="Z2073" i="62"/>
  <c r="Z2072" i="62"/>
  <c r="Z2071" i="62"/>
  <c r="Z2070" i="62"/>
  <c r="Z2069" i="62"/>
  <c r="Z2068" i="62"/>
  <c r="Z2067" i="62"/>
  <c r="Z2066" i="62"/>
  <c r="Z2065" i="62"/>
  <c r="Z2064" i="62"/>
  <c r="Z2063" i="62"/>
  <c r="Z2062" i="62"/>
  <c r="Z2061" i="62"/>
  <c r="Z2060" i="62"/>
  <c r="Z2059" i="62"/>
  <c r="Z2058" i="62"/>
  <c r="Z2057" i="62"/>
  <c r="Z2056" i="62"/>
  <c r="Z2055" i="62"/>
  <c r="Z2054" i="62"/>
  <c r="Z2053" i="62"/>
  <c r="Z2052" i="62"/>
  <c r="Z2051" i="62"/>
  <c r="Z2050" i="62"/>
  <c r="Z2049" i="62"/>
  <c r="Z2048" i="62"/>
  <c r="Z2047" i="62"/>
  <c r="Z2046" i="62"/>
  <c r="Z2045" i="62"/>
  <c r="Z2044" i="62"/>
  <c r="Z2043" i="62"/>
  <c r="Z2042" i="62"/>
  <c r="Z2041" i="62"/>
  <c r="Z2040" i="62"/>
  <c r="Z2039" i="62"/>
  <c r="Z2038" i="62"/>
  <c r="Z2037" i="62"/>
  <c r="Z2036" i="62"/>
  <c r="Z2035" i="62"/>
  <c r="Z2034" i="62"/>
  <c r="Z2033" i="62"/>
  <c r="Z2032" i="62"/>
  <c r="Z2031" i="62"/>
  <c r="Z2030" i="62"/>
  <c r="Z2029" i="62"/>
  <c r="Z2028" i="62"/>
  <c r="Z2027" i="62"/>
  <c r="Z2026" i="62"/>
  <c r="Z2025" i="62"/>
  <c r="Z2024" i="62"/>
  <c r="Z2023" i="62"/>
  <c r="Z2022" i="62"/>
  <c r="Z2021" i="62"/>
  <c r="Z2020" i="62"/>
  <c r="Z2019" i="62"/>
  <c r="Z2018" i="62"/>
  <c r="Z2017" i="62"/>
  <c r="Z2016" i="62"/>
  <c r="Z2015" i="62"/>
  <c r="Z2014" i="62"/>
  <c r="Z2013" i="62"/>
  <c r="Z2012" i="62"/>
  <c r="Z2011" i="62"/>
  <c r="Z2010" i="62"/>
  <c r="Z2009" i="62"/>
  <c r="Z2008" i="62"/>
  <c r="Z2007" i="62"/>
  <c r="Z2006" i="62"/>
  <c r="Z2005" i="62"/>
  <c r="Z2004" i="62"/>
  <c r="Z2003" i="62"/>
  <c r="Z2002" i="62"/>
  <c r="Z2001" i="62"/>
  <c r="Z2000" i="62"/>
  <c r="Z1999" i="62"/>
  <c r="Z1998" i="62"/>
  <c r="Z1997" i="62"/>
  <c r="Z1996" i="62"/>
  <c r="Z1995" i="62"/>
  <c r="Z1994" i="62"/>
  <c r="Z1993" i="62"/>
  <c r="Z1992" i="62"/>
  <c r="Z1991" i="62"/>
  <c r="Z1990" i="62"/>
  <c r="Z1989" i="62"/>
  <c r="Z1988" i="62"/>
  <c r="Z1987" i="62"/>
  <c r="Z1986" i="62"/>
  <c r="Z1985" i="62"/>
  <c r="Z1984" i="62"/>
  <c r="Z1983" i="62"/>
  <c r="Z1982" i="62"/>
  <c r="Z1981" i="62"/>
  <c r="Z1980" i="62"/>
  <c r="Z1979" i="62"/>
  <c r="Z1978" i="62"/>
  <c r="Z1977" i="62"/>
  <c r="Z1976" i="62"/>
  <c r="Z1975" i="62"/>
  <c r="Z1974" i="62"/>
  <c r="Z1973" i="62"/>
  <c r="Z1972" i="62"/>
  <c r="Z1971" i="62"/>
  <c r="Z1970" i="62"/>
  <c r="Z1969" i="62"/>
  <c r="Z1968" i="62"/>
  <c r="Z1967" i="62"/>
  <c r="Z1966" i="62"/>
  <c r="Z1965" i="62"/>
  <c r="Z1964" i="62"/>
  <c r="Z1963" i="62"/>
  <c r="Z1962" i="62"/>
  <c r="Z1961" i="62"/>
  <c r="Z1960" i="62"/>
  <c r="Z1959" i="62"/>
  <c r="Z1958" i="62"/>
  <c r="Z1957" i="62"/>
  <c r="Z1956" i="62"/>
  <c r="Z1955" i="62"/>
  <c r="Z1954" i="62"/>
  <c r="Z1953" i="62"/>
  <c r="Z1952" i="62"/>
  <c r="Z1951" i="62"/>
  <c r="Z1950" i="62"/>
  <c r="Z1949" i="62"/>
  <c r="Z1948" i="62"/>
  <c r="Z1947" i="62"/>
  <c r="Z1946" i="62"/>
  <c r="Z1945" i="62"/>
  <c r="Z1944" i="62"/>
  <c r="Z1943" i="62"/>
  <c r="Z1942" i="62"/>
  <c r="Z1941" i="62"/>
  <c r="Z1940" i="62"/>
  <c r="Z1939" i="62"/>
  <c r="Z1938" i="62"/>
  <c r="Z1937" i="62"/>
  <c r="Z1936" i="62"/>
  <c r="Z1935" i="62"/>
  <c r="Z1934" i="62"/>
  <c r="Z1933" i="62"/>
  <c r="Z1932" i="62"/>
  <c r="Z1931" i="62"/>
  <c r="Z1930" i="62"/>
  <c r="Z1929" i="62"/>
  <c r="Z1928" i="62"/>
  <c r="Z1927" i="62"/>
  <c r="Z1926" i="62"/>
  <c r="Z1925" i="62"/>
  <c r="Z1924" i="62"/>
  <c r="Z1923" i="62"/>
  <c r="Z1922" i="62"/>
  <c r="Z1921" i="62"/>
  <c r="Z1920" i="62"/>
  <c r="Z1919" i="62"/>
  <c r="Z1918" i="62"/>
  <c r="Z1917" i="62"/>
  <c r="Z1916" i="62"/>
  <c r="Z1915" i="62"/>
  <c r="Z1914" i="62"/>
  <c r="Z1913" i="62"/>
  <c r="Z1912" i="62"/>
  <c r="Z1911" i="62"/>
  <c r="Z1910" i="62"/>
  <c r="Z1909" i="62"/>
  <c r="Z1908" i="62"/>
  <c r="Z1907" i="62"/>
  <c r="Z1906" i="62"/>
  <c r="Z1905" i="62"/>
  <c r="Z1904" i="62"/>
  <c r="Z1903" i="62"/>
  <c r="Z1902" i="62"/>
  <c r="Z1901" i="62"/>
  <c r="Z1900" i="62"/>
  <c r="Z1899" i="62"/>
  <c r="Z1898" i="62"/>
  <c r="Z1897" i="62"/>
  <c r="Z1896" i="62"/>
  <c r="Z1895" i="62"/>
  <c r="Z1894" i="62"/>
  <c r="Z1893" i="62"/>
  <c r="Z1892" i="62"/>
  <c r="Z1891" i="62"/>
  <c r="Z1890" i="62"/>
  <c r="Z1889" i="62"/>
  <c r="Z1888" i="62"/>
  <c r="Z1887" i="62"/>
  <c r="Z1886" i="62"/>
  <c r="Z1885" i="62"/>
  <c r="Z1884" i="62"/>
  <c r="Z1883" i="62"/>
  <c r="Z1882" i="62"/>
  <c r="Z1881" i="62"/>
  <c r="Z1880" i="62"/>
  <c r="Z1879" i="62"/>
  <c r="Z1878" i="62"/>
  <c r="Z1877" i="62"/>
  <c r="Z1876" i="62"/>
  <c r="Z1875" i="62"/>
  <c r="Z1874" i="62"/>
  <c r="Z1873" i="62"/>
  <c r="Z1872" i="62"/>
  <c r="Z1871" i="62"/>
  <c r="Z1870" i="62"/>
  <c r="Z1869" i="62"/>
  <c r="Z1868" i="62"/>
  <c r="Z1867" i="62"/>
  <c r="Z1866" i="62"/>
  <c r="Z1865" i="62"/>
  <c r="Z1864" i="62"/>
  <c r="Z1863" i="62"/>
  <c r="Z1862" i="62"/>
  <c r="Z1861" i="62"/>
  <c r="Z1860" i="62"/>
  <c r="Z1859" i="62"/>
  <c r="Z1858" i="62"/>
  <c r="Z1857" i="62"/>
  <c r="Z1856" i="62"/>
  <c r="Z1855" i="62"/>
  <c r="Z1854" i="62"/>
  <c r="Z1853" i="62"/>
  <c r="Z1852" i="62"/>
  <c r="Z1851" i="62"/>
  <c r="Z1850" i="62"/>
  <c r="Z1849" i="62"/>
  <c r="Z1848" i="62"/>
  <c r="Z1847" i="62"/>
  <c r="Z1846" i="62"/>
  <c r="Z1845" i="62"/>
  <c r="Z1844" i="62"/>
  <c r="Z1843" i="62"/>
  <c r="Z1842" i="62"/>
  <c r="Z1841" i="62"/>
  <c r="Z1840" i="62"/>
  <c r="Z1839" i="62"/>
  <c r="Z1838" i="62"/>
  <c r="Z1837" i="62"/>
  <c r="Z1836" i="62"/>
  <c r="Z1835" i="62"/>
  <c r="Z1834" i="62"/>
  <c r="Z1833" i="62"/>
  <c r="Z1832" i="62"/>
  <c r="Z1831" i="62"/>
  <c r="Z1830" i="62"/>
  <c r="Z1829" i="62"/>
  <c r="Z1828" i="62"/>
  <c r="Z1827" i="62"/>
  <c r="Z1826" i="62"/>
  <c r="Z1825" i="62"/>
  <c r="Z1824" i="62"/>
  <c r="Z1823" i="62"/>
  <c r="Z1822" i="62"/>
  <c r="Z1821" i="62"/>
  <c r="Z1820" i="62"/>
  <c r="Z1819" i="62"/>
  <c r="Z1818" i="62"/>
  <c r="Z1817" i="62"/>
  <c r="Z1816" i="62"/>
  <c r="Z1815" i="62"/>
  <c r="Z1814" i="62"/>
  <c r="Z1813" i="62"/>
  <c r="Z1812" i="62"/>
  <c r="Z1811" i="62"/>
  <c r="Z1810" i="62"/>
  <c r="Z1809" i="62"/>
  <c r="Z1808" i="62"/>
  <c r="Z1807" i="62"/>
  <c r="Z1806" i="62"/>
  <c r="Z1805" i="62"/>
  <c r="Z1804" i="62"/>
  <c r="Z1803" i="62"/>
  <c r="Z1802" i="62"/>
  <c r="Z1801" i="62"/>
  <c r="Z1800" i="62"/>
  <c r="Z1799" i="62"/>
  <c r="Z1798" i="62"/>
  <c r="Z1797" i="62"/>
  <c r="Z1796" i="62"/>
  <c r="Z1795" i="62"/>
  <c r="Z1794" i="62"/>
  <c r="Z1793" i="62"/>
  <c r="Z1792" i="62"/>
  <c r="Z1791" i="62"/>
  <c r="Z1790" i="62"/>
  <c r="Z1789" i="62"/>
  <c r="Z1788" i="62"/>
  <c r="Z1787" i="62"/>
  <c r="Z1786" i="62"/>
  <c r="Z1785" i="62"/>
  <c r="Z1784" i="62"/>
  <c r="Z1783" i="62"/>
  <c r="Z1782" i="62"/>
  <c r="Z1781" i="62"/>
  <c r="Z1780" i="62"/>
  <c r="Z1779" i="62"/>
  <c r="Z1778" i="62"/>
  <c r="Z1777" i="62"/>
  <c r="Z1776" i="62"/>
  <c r="Z1775" i="62"/>
  <c r="Z1774" i="62"/>
  <c r="Z1773" i="62"/>
  <c r="Z1772" i="62"/>
  <c r="Z1771" i="62"/>
  <c r="Z1770" i="62"/>
  <c r="Z1769" i="62"/>
  <c r="Z1768" i="62"/>
  <c r="Z1767" i="62"/>
  <c r="Z1766" i="62"/>
  <c r="Z1765" i="62"/>
  <c r="Z1764" i="62"/>
  <c r="Z1763" i="62"/>
  <c r="Z1762" i="62"/>
  <c r="Z1761" i="62"/>
  <c r="Z1760" i="62"/>
  <c r="Z1759" i="62"/>
  <c r="Z1758" i="62"/>
  <c r="Z1757" i="62"/>
  <c r="Z1756" i="62"/>
  <c r="Z1755" i="62"/>
  <c r="Z1754" i="62"/>
  <c r="Z1753" i="62"/>
  <c r="Z1752" i="62"/>
  <c r="Z1751" i="62"/>
  <c r="Z1750" i="62"/>
  <c r="Z1749" i="62"/>
  <c r="Z1748" i="62"/>
  <c r="Z1747" i="62"/>
  <c r="Z1746" i="62"/>
  <c r="Z1745" i="62"/>
  <c r="Z1744" i="62"/>
  <c r="Z1743" i="62"/>
  <c r="Z1742" i="62"/>
  <c r="Z1741" i="62"/>
  <c r="Z1740" i="62"/>
  <c r="Z1739" i="62"/>
  <c r="Z1738" i="62"/>
  <c r="Z1737" i="62"/>
  <c r="Z1736" i="62"/>
  <c r="Z1735" i="62"/>
  <c r="Z1734" i="62"/>
  <c r="Z1733" i="62"/>
  <c r="Z1732" i="62"/>
  <c r="Z1731" i="62"/>
  <c r="Z1730" i="62"/>
  <c r="Z1729" i="62"/>
  <c r="Z1728" i="62"/>
  <c r="Z1727" i="62"/>
  <c r="Z1726" i="62"/>
  <c r="Z1725" i="62"/>
  <c r="Z1724" i="62"/>
  <c r="Z1723" i="62"/>
  <c r="Z1722" i="62"/>
  <c r="Z1721" i="62"/>
  <c r="Z1720" i="62"/>
  <c r="Z1719" i="62"/>
  <c r="Z1718" i="62"/>
  <c r="Z1717" i="62"/>
  <c r="Z1716" i="62"/>
  <c r="Z1715" i="62"/>
  <c r="Z1714" i="62"/>
  <c r="Z1713" i="62"/>
  <c r="Z1712" i="62"/>
  <c r="Z1711" i="62"/>
  <c r="Z1710" i="62"/>
  <c r="Z1709" i="62"/>
  <c r="Z1708" i="62"/>
  <c r="Z1707" i="62"/>
  <c r="Z1706" i="62"/>
  <c r="Z1705" i="62"/>
  <c r="Z1704" i="62"/>
  <c r="Z1703" i="62"/>
  <c r="Z1702" i="62"/>
  <c r="Z1701" i="62"/>
  <c r="Z1700" i="62"/>
  <c r="Z1699" i="62"/>
  <c r="Z1698" i="62"/>
  <c r="Z1697" i="62"/>
  <c r="Z1696" i="62"/>
  <c r="Z1695" i="62"/>
  <c r="Z1694" i="62"/>
  <c r="Z1693" i="62"/>
  <c r="Z1692" i="62"/>
  <c r="Z1691" i="62"/>
  <c r="Z1690" i="62"/>
  <c r="Z1689" i="62"/>
  <c r="Z1688" i="62"/>
  <c r="Z1687" i="62"/>
  <c r="Z1686" i="62"/>
  <c r="Z1685" i="62"/>
  <c r="Z1684" i="62"/>
  <c r="Z1683" i="62"/>
  <c r="Z1682" i="62"/>
  <c r="Z1681" i="62"/>
  <c r="Z1680" i="62"/>
  <c r="Z1679" i="62"/>
  <c r="Z1678" i="62"/>
  <c r="Z1677" i="62"/>
  <c r="Z1676" i="62"/>
  <c r="Z1675" i="62"/>
  <c r="Z1674" i="62"/>
  <c r="Z1673" i="62"/>
  <c r="Z1672" i="62"/>
  <c r="Z1671" i="62"/>
  <c r="Z1670" i="62"/>
  <c r="Z1669" i="62"/>
  <c r="Z1668" i="62"/>
  <c r="Z1667" i="62"/>
  <c r="Z1666" i="62"/>
  <c r="Z1665" i="62"/>
  <c r="Z1664" i="62"/>
  <c r="Z1663" i="62"/>
  <c r="Z1662" i="62"/>
  <c r="Z1661" i="62"/>
  <c r="Z1660" i="62"/>
  <c r="Z1659" i="62"/>
  <c r="Z1658" i="62"/>
  <c r="Z1657" i="62"/>
  <c r="Z1656" i="62"/>
  <c r="Z1655" i="62"/>
  <c r="Z1654" i="62"/>
  <c r="Z1653" i="62"/>
  <c r="Z1652" i="62"/>
  <c r="Z1651" i="62"/>
  <c r="Z1650" i="62"/>
  <c r="Z1649" i="62"/>
  <c r="Z1648" i="62"/>
  <c r="Z1647" i="62"/>
  <c r="Z1646" i="62"/>
  <c r="Z1645" i="62"/>
  <c r="Z1644" i="62"/>
  <c r="Z1643" i="62"/>
  <c r="Z1642" i="62"/>
  <c r="Z1641" i="62"/>
  <c r="Z1640" i="62"/>
  <c r="Z1639" i="62"/>
  <c r="Z1638" i="62"/>
  <c r="Z1637" i="62"/>
  <c r="Z1636" i="62"/>
  <c r="Z1635" i="62"/>
  <c r="Z1634" i="62"/>
  <c r="Z1633" i="62"/>
  <c r="Z1632" i="62"/>
  <c r="Z1631" i="62"/>
  <c r="Z1630" i="62"/>
  <c r="Z1629" i="62"/>
  <c r="Z1628" i="62"/>
  <c r="Z1627" i="62"/>
  <c r="Z1626" i="62"/>
  <c r="Z1625" i="62"/>
  <c r="Z1624" i="62"/>
  <c r="Z1623" i="62"/>
  <c r="Z1622" i="62"/>
  <c r="Z1621" i="62"/>
  <c r="Z1620" i="62"/>
  <c r="Z1619" i="62"/>
  <c r="Z1618" i="62"/>
  <c r="Z1617" i="62"/>
  <c r="Z1616" i="62"/>
  <c r="Z1615" i="62"/>
  <c r="Z1614" i="62"/>
  <c r="Z1613" i="62"/>
  <c r="Z1612" i="62"/>
  <c r="Z1611" i="62"/>
  <c r="Z1610" i="62"/>
  <c r="Z1609" i="62"/>
  <c r="Z1608" i="62"/>
  <c r="Z1607" i="62"/>
  <c r="Z1606" i="62"/>
  <c r="Z1605" i="62"/>
  <c r="Z1604" i="62"/>
  <c r="Z1603" i="62"/>
  <c r="Z1602" i="62"/>
  <c r="Z1601" i="62"/>
  <c r="Z1600" i="62"/>
  <c r="Z1599" i="62"/>
  <c r="Z1598" i="62"/>
  <c r="Z1597" i="62"/>
  <c r="Z1596" i="62"/>
  <c r="Z1595" i="62"/>
  <c r="Z1594" i="62"/>
  <c r="Z1593" i="62"/>
  <c r="Z1592" i="62"/>
  <c r="Z1591" i="62"/>
  <c r="Z1590" i="62"/>
  <c r="Z1589" i="62"/>
  <c r="Z1588" i="62"/>
  <c r="Z1587" i="62"/>
  <c r="Z1586" i="62"/>
  <c r="Z1585" i="62"/>
  <c r="Z1584" i="62"/>
  <c r="Z1583" i="62"/>
  <c r="Z1582" i="62"/>
  <c r="Z1581" i="62"/>
  <c r="Z1580" i="62"/>
  <c r="Z1579" i="62"/>
  <c r="Z1578" i="62"/>
  <c r="Z1577" i="62"/>
  <c r="Z1576" i="62"/>
  <c r="Z1575" i="62"/>
  <c r="Z1574" i="62"/>
  <c r="Z1573" i="62"/>
  <c r="Z1572" i="62"/>
  <c r="Z1571" i="62"/>
  <c r="Z1570" i="62"/>
  <c r="Z1569" i="62"/>
  <c r="Z1568" i="62"/>
  <c r="Z1567" i="62"/>
  <c r="Z1566" i="62"/>
  <c r="Z1565" i="62"/>
  <c r="Z1564" i="62"/>
  <c r="Z1563" i="62"/>
  <c r="Z1562" i="62"/>
  <c r="Z1561" i="62"/>
  <c r="Z1560" i="62"/>
  <c r="Z1559" i="62"/>
  <c r="Z1558" i="62"/>
  <c r="Z1557" i="62"/>
  <c r="Z1556" i="62"/>
  <c r="Z1555" i="62"/>
  <c r="Z1554" i="62"/>
  <c r="Z1553" i="62"/>
  <c r="Z1552" i="62"/>
  <c r="Z1551" i="62"/>
  <c r="Z1550" i="62"/>
  <c r="Z1549" i="62"/>
  <c r="Z1548" i="62"/>
  <c r="Z1547" i="62"/>
  <c r="Z1546" i="62"/>
  <c r="Z1545" i="62"/>
  <c r="Z1544" i="62"/>
  <c r="Z1543" i="62"/>
  <c r="Z1542" i="62"/>
  <c r="Z1541" i="62"/>
  <c r="Z1540" i="62"/>
  <c r="Z1539" i="62"/>
  <c r="Z1538" i="62"/>
  <c r="Z1537" i="62"/>
  <c r="Z1536" i="62"/>
  <c r="Z1535" i="62"/>
  <c r="Z1534" i="62"/>
  <c r="Z1533" i="62"/>
  <c r="Z1532" i="62"/>
  <c r="Z1531" i="62"/>
  <c r="Z1530" i="62"/>
  <c r="Z1529" i="62"/>
  <c r="Z1528" i="62"/>
  <c r="Z1527" i="62"/>
  <c r="Z1526" i="62"/>
  <c r="Z1525" i="62"/>
  <c r="Z1524" i="62"/>
  <c r="Z1523" i="62"/>
  <c r="Z1522" i="62"/>
  <c r="Z1521" i="62"/>
  <c r="Z1520" i="62"/>
  <c r="Z1519" i="62"/>
  <c r="Z1518" i="62"/>
  <c r="Z1517" i="62"/>
  <c r="Z1516" i="62"/>
  <c r="Z1515" i="62"/>
  <c r="Z1514" i="62"/>
  <c r="Z1513" i="62"/>
  <c r="Z1512" i="62"/>
  <c r="Z1511" i="62"/>
  <c r="Z1510" i="62"/>
  <c r="Z1509" i="62"/>
  <c r="Z1508" i="62"/>
  <c r="Z1507" i="62"/>
  <c r="Z1506" i="62"/>
  <c r="Z1505" i="62"/>
  <c r="Z1504" i="62"/>
  <c r="Z1503" i="62"/>
  <c r="Z1502" i="62"/>
  <c r="Z1501" i="62"/>
  <c r="Z1500" i="62"/>
  <c r="Z1499" i="62"/>
  <c r="Z1498" i="62"/>
  <c r="Z1497" i="62"/>
  <c r="Z1496" i="62"/>
  <c r="Z1495" i="62"/>
  <c r="Z1494" i="62"/>
  <c r="Z1493" i="62"/>
  <c r="Z1492" i="62"/>
  <c r="Z1491" i="62"/>
  <c r="Z1490" i="62"/>
  <c r="Z1489" i="62"/>
  <c r="Z1488" i="62"/>
  <c r="Z1487" i="62"/>
  <c r="Z1486" i="62"/>
  <c r="Z1485" i="62"/>
  <c r="Z1484" i="62"/>
  <c r="Z1483" i="62"/>
  <c r="Z1482" i="62"/>
  <c r="Z1481" i="62"/>
  <c r="Z1480" i="62"/>
  <c r="Z1479" i="62"/>
  <c r="Z1478" i="62"/>
  <c r="Z1477" i="62"/>
  <c r="Z1476" i="62"/>
  <c r="Z1475" i="62"/>
  <c r="Z1474" i="62"/>
  <c r="Z1473" i="62"/>
  <c r="Z1472" i="62"/>
  <c r="Z1471" i="62"/>
  <c r="Z1470" i="62"/>
  <c r="Z1469" i="62"/>
  <c r="Z1468" i="62"/>
  <c r="Z1467" i="62"/>
  <c r="Z1466" i="62"/>
  <c r="Z1465" i="62"/>
  <c r="Z1464" i="62"/>
  <c r="Z1463" i="62"/>
  <c r="Z1462" i="62"/>
  <c r="Z1461" i="62"/>
  <c r="Z1460" i="62"/>
  <c r="Z1459" i="62"/>
  <c r="Z1458" i="62"/>
  <c r="Z1457" i="62"/>
  <c r="Z1456" i="62"/>
  <c r="Z1455" i="62"/>
  <c r="Z1454" i="62"/>
  <c r="Z1453" i="62"/>
  <c r="Z1452" i="62"/>
  <c r="Z1451" i="62"/>
  <c r="Z1450" i="62"/>
  <c r="Z1449" i="62"/>
  <c r="Z1448" i="62"/>
  <c r="Z1447" i="62"/>
  <c r="Z1446" i="62"/>
  <c r="Z1445" i="62"/>
  <c r="Z1444" i="62"/>
  <c r="Z1443" i="62"/>
  <c r="Z1442" i="62"/>
  <c r="Z1441" i="62"/>
  <c r="Z1440" i="62"/>
  <c r="Z1439" i="62"/>
  <c r="Z1438" i="62"/>
  <c r="Z1437" i="62"/>
  <c r="Z1436" i="62"/>
  <c r="Z1435" i="62"/>
  <c r="Z1434" i="62"/>
  <c r="Z1433" i="62"/>
  <c r="Z1432" i="62"/>
  <c r="Z1431" i="62"/>
  <c r="Z1430" i="62"/>
  <c r="Z1429" i="62"/>
  <c r="Z1428" i="62"/>
  <c r="Z1427" i="62"/>
  <c r="Z1426" i="62"/>
  <c r="Z1425" i="62"/>
  <c r="Z1424" i="62"/>
  <c r="Z1423" i="62"/>
  <c r="Z1422" i="62"/>
  <c r="Z1421" i="62"/>
  <c r="Z1420" i="62"/>
  <c r="Z1419" i="62"/>
  <c r="Z1418" i="62"/>
  <c r="Z1417" i="62"/>
  <c r="Z1416" i="62"/>
  <c r="Z1415" i="62"/>
  <c r="Z1414" i="62"/>
  <c r="Z1413" i="62"/>
  <c r="Z1412" i="62"/>
  <c r="Z1411" i="62"/>
  <c r="Z1410" i="62"/>
  <c r="Z1409" i="62"/>
  <c r="Z1408" i="62"/>
  <c r="Z1407" i="62"/>
  <c r="Z1406" i="62"/>
  <c r="Z1405" i="62"/>
  <c r="Z1404" i="62"/>
  <c r="Z1403" i="62"/>
  <c r="Z1402" i="62"/>
  <c r="Z1401" i="62"/>
  <c r="Z1400" i="62"/>
  <c r="Z1399" i="62"/>
  <c r="Z1398" i="62"/>
  <c r="Z1397" i="62"/>
  <c r="Z1396" i="62"/>
  <c r="Z1395" i="62"/>
  <c r="Z1394" i="62"/>
  <c r="Z1393" i="62"/>
  <c r="Z1392" i="62"/>
  <c r="Z1391" i="62"/>
  <c r="Z1390" i="62"/>
  <c r="Z1389" i="62"/>
  <c r="Z1388" i="62"/>
  <c r="Z1387" i="62"/>
  <c r="Z1386" i="62"/>
  <c r="Z1385" i="62"/>
  <c r="Z1384" i="62"/>
  <c r="Z1383" i="62"/>
  <c r="Z1382" i="62"/>
  <c r="Z1381" i="62"/>
  <c r="Z1380" i="62"/>
  <c r="Z1379" i="62"/>
  <c r="Z1378" i="62"/>
  <c r="Z1377" i="62"/>
  <c r="Z1376" i="62"/>
  <c r="Z1375" i="62"/>
  <c r="Z1374" i="62"/>
  <c r="Z1373" i="62"/>
  <c r="Z1372" i="62"/>
  <c r="Z1371" i="62"/>
  <c r="Z1370" i="62"/>
  <c r="Z1369" i="62"/>
  <c r="Z1368" i="62"/>
  <c r="Z1367" i="62"/>
  <c r="Z1366" i="62"/>
  <c r="Z1365" i="62"/>
  <c r="Z1364" i="62"/>
  <c r="Z1363" i="62"/>
  <c r="Z1362" i="62"/>
  <c r="Z1361" i="62"/>
  <c r="Z1360" i="62"/>
  <c r="Z1359" i="62"/>
  <c r="Z1358" i="62"/>
  <c r="Z1357" i="62"/>
  <c r="Z1356" i="62"/>
  <c r="Z1355" i="62"/>
  <c r="Z1354" i="62"/>
  <c r="Z1353" i="62"/>
  <c r="Z1352" i="62"/>
  <c r="Z1351" i="62"/>
  <c r="Z1350" i="62"/>
  <c r="Z1349" i="62"/>
  <c r="Z1348" i="62"/>
  <c r="Z1347" i="62"/>
  <c r="Z1346" i="62"/>
  <c r="Z1345" i="62"/>
  <c r="Z1344" i="62"/>
  <c r="Z1343" i="62"/>
  <c r="Z1342" i="62"/>
  <c r="Z1341" i="62"/>
  <c r="Z1340" i="62"/>
  <c r="Z1339" i="62"/>
  <c r="Z1338" i="62"/>
  <c r="Z1337" i="62"/>
  <c r="Z1336" i="62"/>
  <c r="Z1335" i="62"/>
  <c r="Z1334" i="62"/>
  <c r="Z1333" i="62"/>
  <c r="Z1332" i="62"/>
  <c r="Z1331" i="62"/>
  <c r="Z1330" i="62"/>
  <c r="Z1329" i="62"/>
  <c r="Z1328" i="62"/>
  <c r="Z1327" i="62"/>
  <c r="Z1326" i="62"/>
  <c r="Z1325" i="62"/>
  <c r="Z1324" i="62"/>
  <c r="Z1323" i="62"/>
  <c r="Z1322" i="62"/>
  <c r="Z1321" i="62"/>
  <c r="Z1320" i="62"/>
  <c r="Z1319" i="62"/>
  <c r="Z1318" i="62"/>
  <c r="Z1317" i="62"/>
  <c r="Z1316" i="62"/>
  <c r="Z1315" i="62"/>
  <c r="Z1314" i="62"/>
  <c r="Z1313" i="62"/>
  <c r="Z1312" i="62"/>
  <c r="Z1311" i="62"/>
  <c r="Z1310" i="62"/>
  <c r="Z1309" i="62"/>
  <c r="Z1308" i="62"/>
  <c r="Z1307" i="62"/>
  <c r="Z1306" i="62"/>
  <c r="Z1305" i="62"/>
  <c r="Z1304" i="62"/>
  <c r="Z1303" i="62"/>
  <c r="Z1302" i="62"/>
  <c r="Z1301" i="62"/>
  <c r="Z1300" i="62"/>
  <c r="Z1299" i="62"/>
  <c r="Z1298" i="62"/>
  <c r="Z1297" i="62"/>
  <c r="Z1296" i="62"/>
  <c r="Z1295" i="62"/>
  <c r="Z1294" i="62"/>
  <c r="Z1293" i="62"/>
  <c r="Z1292" i="62"/>
  <c r="Z1291" i="62"/>
  <c r="Z1290" i="62"/>
  <c r="Z1289" i="62"/>
  <c r="Z1288" i="62"/>
  <c r="Z1287" i="62"/>
  <c r="Z1286" i="62"/>
  <c r="Z1285" i="62"/>
  <c r="Z1284" i="62"/>
  <c r="Z1283" i="62"/>
  <c r="Z1282" i="62"/>
  <c r="Z1281" i="62"/>
  <c r="Z1280" i="62"/>
  <c r="Z1279" i="62"/>
  <c r="Z1278" i="62"/>
  <c r="Z1277" i="62"/>
  <c r="Z1276" i="62"/>
  <c r="Z1275" i="62"/>
  <c r="Z1274" i="62"/>
  <c r="Z1273" i="62"/>
  <c r="Z1272" i="62"/>
  <c r="Z1271" i="62"/>
  <c r="Z1270" i="62"/>
  <c r="Z1269" i="62"/>
  <c r="Z1268" i="62"/>
  <c r="Z1267" i="62"/>
  <c r="Z1266" i="62"/>
  <c r="Z1265" i="62"/>
  <c r="Z1264" i="62"/>
  <c r="Z1263" i="62"/>
  <c r="Z1262" i="62"/>
  <c r="Z1261" i="62"/>
  <c r="Z1260" i="62"/>
  <c r="Z1259" i="62"/>
  <c r="Z1258" i="62"/>
  <c r="Z1257" i="62"/>
  <c r="Z1256" i="62"/>
  <c r="Z1255" i="62"/>
  <c r="Z1254" i="62"/>
  <c r="Z1253" i="62"/>
  <c r="Z1252" i="62"/>
  <c r="Z1251" i="62"/>
  <c r="Z1250" i="62"/>
  <c r="Z1249" i="62"/>
  <c r="Z1248" i="62"/>
  <c r="Z1247" i="62"/>
  <c r="Z1246" i="62"/>
  <c r="Z1245" i="62"/>
  <c r="Z1244" i="62"/>
  <c r="Z1243" i="62"/>
  <c r="Z1242" i="62"/>
  <c r="Z1241" i="62"/>
  <c r="Z1240" i="62"/>
  <c r="Z1239" i="62"/>
  <c r="Z1238" i="62"/>
  <c r="Z1237" i="62"/>
  <c r="Z1236" i="62"/>
  <c r="Z1235" i="62"/>
  <c r="Z1234" i="62"/>
  <c r="Z1233" i="62"/>
  <c r="Z1232" i="62"/>
  <c r="Z1231" i="62"/>
  <c r="Z1230" i="62"/>
  <c r="Z1229" i="62"/>
  <c r="Z1228" i="62"/>
  <c r="Z1227" i="62"/>
  <c r="Z1226" i="62"/>
  <c r="Z1225" i="62"/>
  <c r="Z1224" i="62"/>
  <c r="Z1223" i="62"/>
  <c r="Z1222" i="62"/>
  <c r="Z1221" i="62"/>
  <c r="Z1220" i="62"/>
  <c r="Z1219" i="62"/>
  <c r="Z1218" i="62"/>
  <c r="Z1217" i="62"/>
  <c r="Z1216" i="62"/>
  <c r="Z1215" i="62"/>
  <c r="Z1214" i="62"/>
  <c r="Z1213" i="62"/>
  <c r="Z1212" i="62"/>
  <c r="Z1211" i="62"/>
  <c r="Z1210" i="62"/>
  <c r="Z1209" i="62"/>
  <c r="Z1208" i="62"/>
  <c r="Z1207" i="62"/>
  <c r="Z1206" i="62"/>
  <c r="Z1205" i="62"/>
  <c r="Z1204" i="62"/>
  <c r="Z1203" i="62"/>
  <c r="Z1202" i="62"/>
  <c r="Z1201" i="62"/>
  <c r="Z1200" i="62"/>
  <c r="Z1199" i="62"/>
  <c r="Z1198" i="62"/>
  <c r="Z1197" i="62"/>
  <c r="Z1196" i="62"/>
  <c r="Z1195" i="62"/>
  <c r="Z1194" i="62"/>
  <c r="Z1193" i="62"/>
  <c r="Z1192" i="62"/>
  <c r="Z1191" i="62"/>
  <c r="Z1190" i="62"/>
  <c r="Z1189" i="62"/>
  <c r="Z1188" i="62"/>
  <c r="Z1187" i="62"/>
  <c r="Z1186" i="62"/>
  <c r="Z1185" i="62"/>
  <c r="Z1184" i="62"/>
  <c r="Z1183" i="62"/>
  <c r="Z1182" i="62"/>
  <c r="Z1181" i="62"/>
  <c r="Z1180" i="62"/>
  <c r="Z1179" i="62"/>
  <c r="Z1178" i="62"/>
  <c r="Z1177" i="62"/>
  <c r="Z1176" i="62"/>
  <c r="Z1175" i="62"/>
  <c r="Z1174" i="62"/>
  <c r="Z1173" i="62"/>
  <c r="Z1172" i="62"/>
  <c r="Z1171" i="62"/>
  <c r="Z1170" i="62"/>
  <c r="Z1169" i="62"/>
  <c r="Z1168" i="62"/>
  <c r="Z1167" i="62"/>
  <c r="Z1166" i="62"/>
  <c r="Z1165" i="62"/>
  <c r="Z1164" i="62"/>
  <c r="Z1163" i="62"/>
  <c r="Z1162" i="62"/>
  <c r="Z1161" i="62"/>
  <c r="Z1160" i="62"/>
  <c r="Z1159" i="62"/>
  <c r="Z1158" i="62"/>
  <c r="Z1157" i="62"/>
  <c r="Z1156" i="62"/>
  <c r="Z1155" i="62"/>
  <c r="Z1154" i="62"/>
  <c r="Z1153" i="62"/>
  <c r="Z1152" i="62"/>
  <c r="Z1151" i="62"/>
  <c r="Z1150" i="62"/>
  <c r="Z1149" i="62"/>
  <c r="Z1148" i="62"/>
  <c r="Z1147" i="62"/>
  <c r="Z1146" i="62"/>
  <c r="Z1145" i="62"/>
  <c r="Z1144" i="62"/>
  <c r="Z1143" i="62"/>
  <c r="Z1142" i="62"/>
  <c r="Z1141" i="62"/>
  <c r="Z1140" i="62"/>
  <c r="Z1139" i="62"/>
  <c r="Z1138" i="62"/>
  <c r="Z1137" i="62"/>
  <c r="Z1136" i="62"/>
  <c r="Z1135" i="62"/>
  <c r="Z1134" i="62"/>
  <c r="Z1133" i="62"/>
  <c r="Z1132" i="62"/>
  <c r="Z1131" i="62"/>
  <c r="Z1130" i="62"/>
  <c r="Z1129" i="62"/>
  <c r="Z1128" i="62"/>
  <c r="Z1127" i="62"/>
  <c r="Z1126" i="62"/>
  <c r="Z1125" i="62"/>
  <c r="Z1124" i="62"/>
  <c r="Z1123" i="62"/>
  <c r="Z1122" i="62"/>
  <c r="Z1121" i="62"/>
  <c r="Z1120" i="62"/>
  <c r="Z1119" i="62"/>
  <c r="Z1118" i="62"/>
  <c r="Z1117" i="62"/>
  <c r="Z1116" i="62"/>
  <c r="Z1115" i="62"/>
  <c r="Z1114" i="62"/>
  <c r="Z1113" i="62"/>
  <c r="Z1111" i="62"/>
  <c r="Z1110" i="62"/>
  <c r="Z1109" i="62"/>
  <c r="Z1108" i="62"/>
  <c r="Z1106" i="62"/>
  <c r="Z1105" i="62"/>
  <c r="Z1104" i="62"/>
  <c r="Z1103" i="62"/>
  <c r="Z1102" i="62"/>
  <c r="Z1101" i="62"/>
  <c r="Z1100" i="62"/>
  <c r="Z1099" i="62"/>
  <c r="Z1098" i="62"/>
  <c r="Z1097" i="62"/>
  <c r="Z1095" i="62"/>
  <c r="Z1094" i="62"/>
  <c r="Z1093" i="62"/>
  <c r="Z1092" i="62"/>
  <c r="Z1090" i="62"/>
  <c r="Z1089" i="62"/>
  <c r="Z1088" i="62"/>
  <c r="Z1087" i="62"/>
  <c r="Z1085" i="62"/>
  <c r="Z1084" i="62"/>
  <c r="Z1083" i="62"/>
  <c r="Z1082" i="62"/>
  <c r="Z1080" i="62"/>
  <c r="Z1079" i="62"/>
  <c r="Z1078" i="62"/>
  <c r="Z1077" i="62"/>
  <c r="Z1076" i="62"/>
  <c r="Z1075" i="62"/>
  <c r="Z1074" i="62"/>
  <c r="Z1073" i="62"/>
  <c r="Z1072" i="62"/>
  <c r="Z1070" i="62"/>
  <c r="Z1069" i="62"/>
  <c r="Z1068" i="62"/>
  <c r="Z1067" i="62"/>
  <c r="Z1065" i="62"/>
  <c r="Z1064" i="62"/>
  <c r="Z1063" i="62"/>
  <c r="Z1062" i="62"/>
  <c r="Z1060" i="62"/>
  <c r="Z1059" i="62"/>
  <c r="Z1058" i="62"/>
  <c r="Z1057" i="62"/>
  <c r="Z1055" i="62"/>
  <c r="Z1054" i="62"/>
  <c r="Z1053" i="62"/>
  <c r="Z1052" i="62"/>
  <c r="Z1050" i="62"/>
  <c r="Z1049" i="62"/>
  <c r="Z1048" i="62"/>
  <c r="Z1047" i="62"/>
  <c r="Z1045" i="62"/>
  <c r="Z1044" i="62"/>
  <c r="Z1043" i="62"/>
  <c r="Z1042" i="62"/>
  <c r="Z1041" i="62"/>
  <c r="Z1039" i="62"/>
  <c r="Z1038" i="62"/>
  <c r="Z1037" i="62"/>
  <c r="Z1036" i="62"/>
  <c r="Z1035" i="62"/>
  <c r="Z1034" i="62"/>
  <c r="Z1033" i="62"/>
  <c r="Z1031" i="62"/>
  <c r="Z1030" i="62"/>
  <c r="Z1029" i="62"/>
  <c r="Z1028" i="62"/>
  <c r="Z1027" i="62"/>
  <c r="Z1026" i="62"/>
  <c r="Z1025" i="62"/>
  <c r="Z1024" i="62"/>
  <c r="Z1023" i="62"/>
  <c r="Z1022" i="62"/>
  <c r="Z1021" i="62"/>
  <c r="Z1020" i="62"/>
  <c r="Z1019" i="62"/>
  <c r="Z1018" i="62"/>
  <c r="Z1017" i="62"/>
  <c r="Z1016" i="62"/>
  <c r="Z1015" i="62"/>
  <c r="Z1014" i="62"/>
  <c r="Z1013" i="62"/>
  <c r="Z1012" i="62"/>
  <c r="Z1011" i="62"/>
  <c r="Z1010" i="62"/>
  <c r="Z1009" i="62"/>
  <c r="Z1008" i="62"/>
  <c r="Z1007" i="62"/>
  <c r="Z1006" i="62"/>
  <c r="Z1005" i="62"/>
  <c r="Z1004" i="62"/>
  <c r="Z1003" i="62"/>
  <c r="Z1002" i="62"/>
  <c r="Z1001" i="62"/>
  <c r="Z1000" i="62"/>
  <c r="Z999" i="62"/>
  <c r="Z998" i="62"/>
  <c r="Z997" i="62"/>
  <c r="Z996" i="62"/>
  <c r="Z995" i="62"/>
  <c r="Z994" i="62"/>
  <c r="Z993" i="62"/>
  <c r="Z992" i="62"/>
  <c r="Z991" i="62"/>
  <c r="Z990" i="62"/>
  <c r="Z989" i="62"/>
  <c r="Z988" i="62"/>
  <c r="Z987" i="62"/>
  <c r="Z986" i="62"/>
  <c r="Z985" i="62"/>
  <c r="Z984" i="62"/>
  <c r="Z983" i="62"/>
  <c r="Z982" i="62"/>
  <c r="Z981" i="62"/>
  <c r="Z980" i="62"/>
  <c r="Z979" i="62"/>
  <c r="Z978" i="62"/>
  <c r="Z977" i="62"/>
  <c r="Z976" i="62"/>
  <c r="Z975" i="62"/>
  <c r="Z974" i="62"/>
  <c r="Z973" i="62"/>
  <c r="Z972" i="62"/>
  <c r="Z971" i="62"/>
  <c r="Z970" i="62"/>
  <c r="Z969" i="62"/>
  <c r="Z968" i="62"/>
  <c r="Z967" i="62"/>
  <c r="Z966" i="62"/>
  <c r="Z965" i="62"/>
  <c r="Z964" i="62"/>
  <c r="Z963" i="62"/>
  <c r="Z962" i="62"/>
  <c r="Z961" i="62"/>
  <c r="Z960" i="62"/>
  <c r="Z959" i="62"/>
  <c r="Z958" i="62"/>
  <c r="Z957" i="62"/>
  <c r="Z956" i="62"/>
  <c r="Z955" i="62"/>
  <c r="Z954" i="62"/>
  <c r="Z953" i="62"/>
  <c r="Z952" i="62"/>
  <c r="Z951" i="62"/>
  <c r="Z950" i="62"/>
  <c r="Z949" i="62"/>
  <c r="Z948" i="62"/>
  <c r="Z947" i="62"/>
  <c r="Z946" i="62"/>
  <c r="Z945" i="62"/>
  <c r="Z944" i="62"/>
  <c r="Z943" i="62"/>
  <c r="Z942" i="62"/>
  <c r="Z941" i="62"/>
  <c r="Z940" i="62"/>
  <c r="Z939" i="62"/>
  <c r="Z938" i="62"/>
  <c r="Z937" i="62"/>
  <c r="Z936" i="62"/>
  <c r="Z935" i="62"/>
  <c r="Z934" i="62"/>
  <c r="Z933" i="62"/>
  <c r="Z932" i="62"/>
  <c r="Z931" i="62"/>
  <c r="Z930" i="62"/>
  <c r="Z929" i="62"/>
  <c r="Z928" i="62"/>
  <c r="Z927" i="62"/>
  <c r="Z926" i="62"/>
  <c r="Z925" i="62"/>
  <c r="Z924" i="62"/>
  <c r="Z923" i="62"/>
  <c r="Z922" i="62"/>
  <c r="Z921" i="62"/>
  <c r="Z920" i="62"/>
  <c r="Z919" i="62"/>
  <c r="Z918" i="62"/>
  <c r="Z917" i="62"/>
  <c r="Z916" i="62"/>
  <c r="Z915" i="62"/>
  <c r="Z914" i="62"/>
  <c r="Z913" i="62"/>
  <c r="Z912" i="62"/>
  <c r="Z911" i="62"/>
  <c r="Z910" i="62"/>
  <c r="Z909" i="62"/>
  <c r="Z908" i="62"/>
  <c r="Z907" i="62"/>
  <c r="Z906" i="62"/>
  <c r="Z905" i="62"/>
  <c r="Z904" i="62"/>
  <c r="Z903" i="62"/>
  <c r="Z902" i="62"/>
  <c r="Z901" i="62"/>
  <c r="Z900" i="62"/>
  <c r="Z899" i="62"/>
  <c r="Z898" i="62"/>
  <c r="Z897" i="62"/>
  <c r="Z896" i="62"/>
  <c r="Z895" i="62"/>
  <c r="Z894" i="62"/>
  <c r="Z893" i="62"/>
  <c r="Z892" i="62"/>
  <c r="Z891" i="62"/>
  <c r="Z890" i="62"/>
  <c r="Z889" i="62"/>
  <c r="Z888" i="62"/>
  <c r="Z887" i="62"/>
  <c r="Z886" i="62"/>
  <c r="Z885" i="62"/>
  <c r="Z884" i="62"/>
  <c r="Z883" i="62"/>
  <c r="Z882" i="62"/>
  <c r="Z881" i="62"/>
  <c r="Z880" i="62"/>
  <c r="Z879" i="62"/>
  <c r="Z878" i="62"/>
  <c r="Z877" i="62"/>
  <c r="Z876" i="62"/>
  <c r="Z875" i="62"/>
  <c r="Z874" i="62"/>
  <c r="Z873" i="62"/>
  <c r="Z872" i="62"/>
  <c r="Z871" i="62"/>
  <c r="Z870" i="62"/>
  <c r="Z869" i="62"/>
  <c r="Z868" i="62"/>
  <c r="Z867" i="62"/>
  <c r="Z866" i="62"/>
  <c r="Z865" i="62"/>
  <c r="Z864" i="62"/>
  <c r="Z863" i="62"/>
  <c r="Z862" i="62"/>
  <c r="Z861" i="62"/>
  <c r="Z860" i="62"/>
  <c r="Z859" i="62"/>
  <c r="Z858" i="62"/>
  <c r="Z857" i="62"/>
  <c r="Z856" i="62"/>
  <c r="Z855" i="62"/>
  <c r="Z854" i="62"/>
  <c r="Z853" i="62"/>
  <c r="Z852" i="62"/>
  <c r="Z851" i="62"/>
  <c r="Z850" i="62"/>
  <c r="Z849" i="62"/>
  <c r="Z848" i="62"/>
  <c r="Z847" i="62"/>
  <c r="Z846" i="62"/>
  <c r="Z845" i="62"/>
  <c r="Z844" i="62"/>
  <c r="Z843" i="62"/>
  <c r="Z842" i="62"/>
  <c r="Z841" i="62"/>
  <c r="Z840" i="62"/>
  <c r="Z839" i="62"/>
  <c r="Z838" i="62"/>
  <c r="Z837" i="62"/>
  <c r="Z836" i="62"/>
  <c r="Z835" i="62"/>
  <c r="Z834" i="62"/>
  <c r="Z833" i="62"/>
  <c r="Z832" i="62"/>
  <c r="Z831" i="62"/>
  <c r="Z830" i="62"/>
  <c r="Z829" i="62"/>
  <c r="Z828" i="62"/>
  <c r="Z827" i="62"/>
  <c r="Z826" i="62"/>
  <c r="Z825" i="62"/>
  <c r="Z824" i="62"/>
  <c r="Z823" i="62"/>
  <c r="Z822" i="62"/>
  <c r="Z821" i="62"/>
  <c r="Z820" i="62"/>
  <c r="Z819" i="62"/>
  <c r="Z818" i="62"/>
  <c r="Z817" i="62"/>
  <c r="Z816" i="62"/>
  <c r="Z815" i="62"/>
  <c r="Z814" i="62"/>
  <c r="Z813" i="62"/>
  <c r="Z812" i="62"/>
  <c r="Z811" i="62"/>
  <c r="Z810" i="62"/>
  <c r="Z809" i="62"/>
  <c r="Z808" i="62"/>
  <c r="Z807" i="62"/>
  <c r="Z806" i="62"/>
  <c r="Z805" i="62"/>
  <c r="Z804" i="62"/>
  <c r="Z803" i="62"/>
  <c r="Z802" i="62"/>
  <c r="Z801" i="62"/>
  <c r="Z800" i="62"/>
  <c r="Z799" i="62"/>
  <c r="Z798" i="62"/>
  <c r="Z797" i="62"/>
  <c r="Z796" i="62"/>
  <c r="Z795" i="62"/>
  <c r="Z794" i="62"/>
  <c r="Z793" i="62"/>
  <c r="Z792" i="62"/>
  <c r="Z791" i="62"/>
  <c r="Z790" i="62"/>
  <c r="Z789" i="62"/>
  <c r="Z788" i="62"/>
  <c r="Z787" i="62"/>
  <c r="Z786" i="62"/>
  <c r="Z785" i="62"/>
  <c r="Z784" i="62"/>
  <c r="Z783" i="62"/>
  <c r="Z782" i="62"/>
  <c r="Z781" i="62"/>
  <c r="Z780" i="62"/>
  <c r="Z779" i="62"/>
  <c r="Z778" i="62"/>
  <c r="Z777" i="62"/>
  <c r="Z776" i="62"/>
  <c r="Z775" i="62"/>
  <c r="Z774" i="62"/>
  <c r="Z773" i="62"/>
  <c r="Z772" i="62"/>
  <c r="Z771" i="62"/>
  <c r="Z770" i="62"/>
  <c r="Z769" i="62"/>
  <c r="Z768" i="62"/>
  <c r="Z767" i="62"/>
  <c r="Z766" i="62"/>
  <c r="Z765" i="62"/>
  <c r="Z764" i="62"/>
  <c r="Z763" i="62"/>
  <c r="Z762" i="62"/>
  <c r="Z761" i="62"/>
  <c r="Z760" i="62"/>
  <c r="Z759" i="62"/>
  <c r="Z758" i="62"/>
  <c r="Z757" i="62"/>
  <c r="Z756" i="62"/>
  <c r="Z755" i="62"/>
  <c r="Z754" i="62"/>
  <c r="Z753" i="62"/>
  <c r="Z752" i="62"/>
  <c r="Z751" i="62"/>
  <c r="Z750" i="62"/>
  <c r="Z749" i="62"/>
  <c r="Z748" i="62"/>
  <c r="Z747" i="62"/>
  <c r="Z746" i="62"/>
  <c r="Z745" i="62"/>
  <c r="Z744" i="62"/>
  <c r="Z743" i="62"/>
  <c r="Z742" i="62"/>
  <c r="Z741" i="62"/>
  <c r="Z740" i="62"/>
  <c r="Z739" i="62"/>
  <c r="Z738" i="62"/>
  <c r="Z737" i="62"/>
  <c r="Z736" i="62"/>
  <c r="Z735" i="62"/>
  <c r="Z734" i="62"/>
  <c r="Z733" i="62"/>
  <c r="Z732" i="62"/>
  <c r="Z731" i="62"/>
  <c r="Z730" i="62"/>
  <c r="Z729" i="62"/>
  <c r="Z728" i="62"/>
  <c r="Z727" i="62"/>
  <c r="Z726" i="62"/>
  <c r="Z725" i="62"/>
  <c r="Z724" i="62"/>
  <c r="Z723" i="62"/>
  <c r="Z722" i="62"/>
  <c r="Z721" i="62"/>
  <c r="Z720" i="62"/>
  <c r="Z719" i="62"/>
  <c r="Z718" i="62"/>
  <c r="Z717" i="62"/>
  <c r="Z716" i="62"/>
  <c r="Z715" i="62"/>
  <c r="Z714" i="62"/>
  <c r="Z713" i="62"/>
  <c r="Z712" i="62"/>
  <c r="Z711" i="62"/>
  <c r="Z710" i="62"/>
  <c r="Z709" i="62"/>
  <c r="Z708" i="62"/>
  <c r="Z707" i="62"/>
  <c r="Z706" i="62"/>
  <c r="Z705" i="62"/>
  <c r="Z704" i="62"/>
  <c r="Z703" i="62"/>
  <c r="Z702" i="62"/>
  <c r="Z701" i="62"/>
  <c r="Z700" i="62"/>
  <c r="Z699" i="62"/>
  <c r="Z698" i="62"/>
  <c r="Z697" i="62"/>
  <c r="Z696" i="62"/>
  <c r="Z695" i="62"/>
  <c r="Z694" i="62"/>
  <c r="Z693" i="62"/>
  <c r="Z692" i="62"/>
  <c r="Z691" i="62"/>
  <c r="Z690" i="62"/>
  <c r="Z689" i="62"/>
  <c r="Z688" i="62"/>
  <c r="Z687" i="62"/>
  <c r="Z686" i="62"/>
  <c r="Z685" i="62"/>
  <c r="Z684" i="62"/>
  <c r="Z683" i="62"/>
  <c r="Z682" i="62"/>
  <c r="Z681" i="62"/>
  <c r="Z680" i="62"/>
  <c r="Z679" i="62"/>
  <c r="Z678" i="62"/>
  <c r="Z677" i="62"/>
  <c r="Z676" i="62"/>
  <c r="Z675" i="62"/>
  <c r="Z674" i="62"/>
  <c r="Z673" i="62"/>
  <c r="Z672" i="62"/>
  <c r="Z671" i="62"/>
  <c r="Z670" i="62"/>
  <c r="Z669" i="62"/>
  <c r="Z668" i="62"/>
  <c r="Z667" i="62"/>
  <c r="Z666" i="62"/>
  <c r="Z665" i="62"/>
  <c r="Z664" i="62"/>
  <c r="Z663" i="62"/>
  <c r="Z662" i="62"/>
  <c r="Z661" i="62"/>
  <c r="Z660" i="62"/>
  <c r="Z659" i="62"/>
  <c r="Z658" i="62"/>
  <c r="Z657" i="62"/>
  <c r="Z656" i="62"/>
  <c r="Z655" i="62"/>
  <c r="Z654" i="62"/>
  <c r="Z653" i="62"/>
  <c r="Z652" i="62"/>
  <c r="Z651" i="62"/>
  <c r="Z650" i="62"/>
  <c r="Z649" i="62"/>
  <c r="Z648" i="62"/>
  <c r="Z647" i="62"/>
  <c r="Z646" i="62"/>
  <c r="Z645" i="62"/>
  <c r="Z644" i="62"/>
  <c r="Z643" i="62"/>
  <c r="Z642" i="62"/>
  <c r="Z641" i="62"/>
  <c r="Z640" i="62"/>
  <c r="Z639" i="62"/>
  <c r="Z638" i="62"/>
  <c r="Z637" i="62"/>
  <c r="Z636" i="62"/>
  <c r="Z635" i="62"/>
  <c r="Z634" i="62"/>
  <c r="Z633" i="62"/>
  <c r="Z632" i="62"/>
  <c r="Z631" i="62"/>
  <c r="Z630" i="62"/>
  <c r="Z629" i="62"/>
  <c r="Z628" i="62"/>
  <c r="Z627" i="62"/>
  <c r="Z626" i="62"/>
  <c r="Z625" i="62"/>
  <c r="Z624" i="62"/>
  <c r="Z623" i="62"/>
  <c r="Z622" i="62"/>
  <c r="Z621" i="62"/>
  <c r="Z620" i="62"/>
  <c r="Z619" i="62"/>
  <c r="Z618" i="62"/>
  <c r="Z617" i="62"/>
  <c r="Z616" i="62"/>
  <c r="Z615" i="62"/>
  <c r="Z614" i="62"/>
  <c r="Z613" i="62"/>
  <c r="Z612" i="62"/>
  <c r="Z611" i="62"/>
  <c r="Z610" i="62"/>
  <c r="Z609" i="62"/>
  <c r="Z608" i="62"/>
  <c r="Z607" i="62"/>
  <c r="Z606" i="62"/>
  <c r="Z605" i="62"/>
  <c r="Z604" i="62"/>
  <c r="Z603" i="62"/>
  <c r="Z602" i="62"/>
  <c r="Z601" i="62"/>
  <c r="Z600" i="62"/>
  <c r="Z599" i="62"/>
  <c r="Z598" i="62"/>
  <c r="Z597" i="62"/>
  <c r="Z596" i="62"/>
  <c r="Z595" i="62"/>
  <c r="Z594" i="62"/>
  <c r="Z593" i="62"/>
  <c r="Z592" i="62"/>
  <c r="Z591" i="62"/>
  <c r="Z590" i="62"/>
  <c r="Z589" i="62"/>
  <c r="Z588" i="62"/>
  <c r="Z587" i="62"/>
  <c r="Z586" i="62"/>
  <c r="Z585" i="62"/>
  <c r="Z584" i="62"/>
  <c r="Z583" i="62"/>
  <c r="Z582" i="62"/>
  <c r="Z581" i="62"/>
  <c r="Z580" i="62"/>
  <c r="Z579" i="62"/>
  <c r="Z578" i="62"/>
  <c r="Z577" i="62"/>
  <c r="Z576" i="62"/>
  <c r="Z575" i="62"/>
  <c r="Z574" i="62"/>
  <c r="Z573" i="62"/>
  <c r="Z572" i="62"/>
  <c r="Z571" i="62"/>
  <c r="Z570" i="62"/>
  <c r="Z569" i="62"/>
  <c r="Z568" i="62"/>
  <c r="Z567" i="62"/>
  <c r="Z566" i="62"/>
  <c r="Z565" i="62"/>
  <c r="Z564" i="62"/>
  <c r="Z563" i="62"/>
  <c r="Z562" i="62"/>
  <c r="Z561" i="62"/>
  <c r="Z560" i="62"/>
  <c r="Z559" i="62"/>
  <c r="Z558" i="62"/>
  <c r="Z557" i="62"/>
  <c r="Z556" i="62"/>
  <c r="Z555" i="62"/>
  <c r="Z554" i="62"/>
  <c r="Z553" i="62"/>
  <c r="Z552" i="62"/>
  <c r="Z551" i="62"/>
  <c r="Z550" i="62"/>
  <c r="Z549" i="62"/>
  <c r="Z548" i="62"/>
  <c r="Z547" i="62"/>
  <c r="Z546" i="62"/>
  <c r="Z545" i="62"/>
  <c r="Z544" i="62"/>
  <c r="Z543" i="62"/>
  <c r="Z542" i="62"/>
  <c r="Z541" i="62"/>
  <c r="Z540" i="62"/>
  <c r="Z539" i="62"/>
  <c r="Z538" i="62"/>
  <c r="Z537" i="62"/>
  <c r="Z536" i="62"/>
  <c r="Z535" i="62"/>
  <c r="Z534" i="62"/>
  <c r="Z533" i="62"/>
  <c r="Z532" i="62"/>
  <c r="Z531" i="62"/>
  <c r="Z530" i="62"/>
  <c r="Z529" i="62"/>
  <c r="Z528" i="62"/>
  <c r="Z527" i="62"/>
  <c r="Z526" i="62"/>
  <c r="Z525" i="62"/>
  <c r="Z524" i="62"/>
  <c r="Z523" i="62"/>
  <c r="Z522" i="62"/>
  <c r="Z521" i="62"/>
  <c r="Z520" i="62"/>
  <c r="Z519" i="62"/>
  <c r="Z518" i="62"/>
  <c r="Z517" i="62"/>
  <c r="Z516" i="62"/>
  <c r="Z515" i="62"/>
  <c r="Z514" i="62"/>
  <c r="Z513" i="62"/>
  <c r="Z512" i="62"/>
  <c r="Z511" i="62"/>
  <c r="Z510" i="62"/>
  <c r="Z509" i="62"/>
  <c r="Z508" i="62"/>
  <c r="Z507" i="62"/>
  <c r="Z506" i="62"/>
  <c r="Z505" i="62"/>
  <c r="Z504" i="62"/>
  <c r="Z503" i="62"/>
  <c r="Z502" i="62"/>
  <c r="Z501" i="62"/>
  <c r="Z500" i="62"/>
  <c r="Z499" i="62"/>
  <c r="Z498" i="62"/>
  <c r="Z497" i="62"/>
  <c r="Z496" i="62"/>
  <c r="Z495" i="62"/>
  <c r="Z494" i="62"/>
  <c r="Z493" i="62"/>
  <c r="Z492" i="62"/>
  <c r="Z491" i="62"/>
  <c r="Z490" i="62"/>
  <c r="Z489" i="62"/>
  <c r="Z488" i="62"/>
  <c r="Z487" i="62"/>
  <c r="Z486" i="62"/>
  <c r="Z485" i="62"/>
  <c r="Z484" i="62"/>
  <c r="Z483" i="62"/>
  <c r="Z482" i="62"/>
  <c r="Z481" i="62"/>
  <c r="Z480" i="62"/>
  <c r="Z479" i="62"/>
  <c r="Z478" i="62"/>
  <c r="Z477" i="62"/>
  <c r="Z476" i="62"/>
  <c r="Z475" i="62"/>
  <c r="Z474" i="62"/>
  <c r="Z473" i="62"/>
  <c r="Z472" i="62"/>
  <c r="Z471" i="62"/>
  <c r="Z470" i="62"/>
  <c r="Z469" i="62"/>
  <c r="Z468" i="62"/>
  <c r="Z467" i="62"/>
  <c r="Z466" i="62"/>
  <c r="Z465" i="62"/>
  <c r="Z464" i="62"/>
  <c r="Z463" i="62"/>
  <c r="Z462" i="62"/>
  <c r="Z461" i="62"/>
  <c r="Z460" i="62"/>
  <c r="Z459" i="62"/>
  <c r="Z458" i="62"/>
  <c r="Z457" i="62"/>
  <c r="Z456" i="62"/>
  <c r="Z455" i="62"/>
  <c r="Z454" i="62"/>
  <c r="Z453" i="62"/>
  <c r="Z452" i="62"/>
  <c r="Z451" i="62"/>
  <c r="Z450" i="62"/>
  <c r="Z449" i="62"/>
  <c r="Z448" i="62"/>
  <c r="Z447" i="62"/>
  <c r="Z446" i="62"/>
  <c r="Z445" i="62"/>
  <c r="Z444" i="62"/>
  <c r="Z443" i="62"/>
  <c r="Z442" i="62"/>
  <c r="Z441" i="62"/>
  <c r="Z440" i="62"/>
  <c r="Z439" i="62"/>
  <c r="Z438" i="62"/>
  <c r="Z437" i="62"/>
  <c r="Z436" i="62"/>
  <c r="Z435" i="62"/>
  <c r="Z434" i="62"/>
  <c r="Z433" i="62"/>
  <c r="Z432" i="62"/>
  <c r="Z431" i="62"/>
  <c r="Z430" i="62"/>
  <c r="Z429" i="62"/>
  <c r="Z428" i="62"/>
  <c r="Z427" i="62"/>
  <c r="Z426" i="62"/>
  <c r="Z425" i="62"/>
  <c r="Z424" i="62"/>
  <c r="Z423" i="62"/>
  <c r="Z422" i="62"/>
  <c r="Z421" i="62"/>
  <c r="Z420" i="62"/>
  <c r="Z419" i="62"/>
  <c r="Z418" i="62"/>
  <c r="Z417" i="62"/>
  <c r="Z416" i="62"/>
  <c r="Z415" i="62"/>
  <c r="Z414" i="62"/>
  <c r="Z413" i="62"/>
  <c r="Z412" i="62"/>
  <c r="Z411" i="62"/>
  <c r="Z410" i="62"/>
  <c r="Z409" i="62"/>
  <c r="Z408" i="62"/>
  <c r="Z407" i="62"/>
  <c r="Z406" i="62"/>
  <c r="Z405" i="62"/>
  <c r="Z404" i="62"/>
  <c r="Z403" i="62"/>
  <c r="Z402" i="62"/>
  <c r="Z401" i="62"/>
  <c r="Z400" i="62"/>
  <c r="Z399" i="62"/>
  <c r="Z398" i="62"/>
  <c r="Z397" i="62"/>
  <c r="Z396" i="62"/>
  <c r="Z395" i="62"/>
  <c r="Z394" i="62"/>
  <c r="Z393" i="62"/>
  <c r="Z392" i="62"/>
  <c r="Z391" i="62"/>
  <c r="Z390" i="62"/>
  <c r="Z389" i="62"/>
  <c r="Z388" i="62"/>
  <c r="Z387" i="62"/>
  <c r="Z386" i="62"/>
  <c r="Z385" i="62"/>
  <c r="Z384" i="62"/>
  <c r="Z383" i="62"/>
  <c r="Z382" i="62"/>
  <c r="Z381" i="62"/>
  <c r="Z380" i="62"/>
  <c r="Z379" i="62"/>
  <c r="Z378" i="62"/>
  <c r="Z377" i="62"/>
  <c r="Z376" i="62"/>
  <c r="Z375" i="62"/>
  <c r="Z374" i="62"/>
  <c r="Z373" i="62"/>
  <c r="Z372" i="62"/>
  <c r="Z371" i="62"/>
  <c r="Z370" i="62"/>
  <c r="Z369" i="62"/>
  <c r="Z368" i="62"/>
  <c r="Z367" i="62"/>
  <c r="Z366" i="62"/>
  <c r="Z365" i="62"/>
  <c r="Z364" i="62"/>
  <c r="Z363" i="62"/>
  <c r="Z362" i="62"/>
  <c r="Z361" i="62"/>
  <c r="Z360" i="62"/>
  <c r="Z359" i="62"/>
  <c r="Z358" i="62"/>
  <c r="Z357" i="62"/>
  <c r="Z356" i="62"/>
  <c r="Z355" i="62"/>
  <c r="Z354" i="62"/>
  <c r="Z353" i="62"/>
  <c r="Z352" i="62"/>
  <c r="Z351" i="62"/>
  <c r="Z350" i="62"/>
  <c r="Z349" i="62"/>
  <c r="Z348" i="62"/>
  <c r="Z347" i="62"/>
  <c r="Z346" i="62"/>
  <c r="Z345" i="62"/>
  <c r="Z344" i="62"/>
  <c r="Z343" i="62"/>
  <c r="Z342" i="62"/>
  <c r="Z341" i="62"/>
  <c r="Z340" i="62"/>
  <c r="Z339" i="62"/>
  <c r="Z338" i="62"/>
  <c r="Z337" i="62"/>
  <c r="Z336" i="62"/>
  <c r="Z335" i="62"/>
  <c r="Z334" i="62"/>
  <c r="Z333" i="62"/>
  <c r="Z332" i="62"/>
  <c r="Z331" i="62"/>
  <c r="Z330" i="62"/>
  <c r="Z329" i="62"/>
  <c r="Z328" i="62"/>
  <c r="Z327" i="62"/>
  <c r="Z326" i="62"/>
  <c r="Z325" i="62"/>
  <c r="Z324" i="62"/>
  <c r="Z323" i="62"/>
  <c r="Z322" i="62"/>
  <c r="Z321" i="62"/>
  <c r="Z320" i="62"/>
  <c r="Z319" i="62"/>
  <c r="Z318" i="62"/>
  <c r="Z317" i="62"/>
  <c r="Z316" i="62"/>
  <c r="Z315" i="62"/>
  <c r="Z314" i="62"/>
  <c r="Z313" i="62"/>
  <c r="Z312" i="62"/>
  <c r="Z311" i="62"/>
  <c r="Z310" i="62"/>
  <c r="Z309" i="62"/>
  <c r="Z308" i="62"/>
  <c r="Z307" i="62"/>
  <c r="Z306" i="62"/>
  <c r="Z305" i="62"/>
  <c r="Z304" i="62"/>
  <c r="Z303" i="62"/>
  <c r="Z302" i="62"/>
  <c r="Z301" i="62"/>
  <c r="Z300" i="62"/>
  <c r="Z299" i="62"/>
  <c r="Z298" i="62"/>
  <c r="Z297" i="62"/>
  <c r="Z296" i="62"/>
  <c r="Z295" i="62"/>
  <c r="Z294" i="62"/>
  <c r="Z293" i="62"/>
  <c r="Z292" i="62"/>
  <c r="Z291" i="62"/>
  <c r="Z290" i="62"/>
  <c r="Z289" i="62"/>
  <c r="Z288" i="62"/>
  <c r="Z287" i="62"/>
  <c r="Z286" i="62"/>
  <c r="Z285" i="62"/>
  <c r="Z284" i="62"/>
  <c r="Z283" i="62"/>
  <c r="Z282" i="62"/>
  <c r="Z281" i="62"/>
  <c r="Z280" i="62"/>
  <c r="Z279" i="62"/>
  <c r="Z278" i="62"/>
  <c r="Z277" i="62"/>
  <c r="Z276" i="62"/>
  <c r="Z275" i="62"/>
  <c r="Z274" i="62"/>
  <c r="Z273" i="62"/>
  <c r="Z272" i="62"/>
  <c r="Z271" i="62"/>
  <c r="Z270" i="62"/>
  <c r="Z269" i="62"/>
  <c r="Z268" i="62"/>
  <c r="Z267" i="62"/>
  <c r="Z266" i="62"/>
  <c r="Z265" i="62"/>
  <c r="Z264" i="62"/>
  <c r="Z263" i="62"/>
  <c r="Z262" i="62"/>
  <c r="Z261" i="62"/>
  <c r="Z260" i="62"/>
  <c r="Z259" i="62"/>
  <c r="Z258" i="62"/>
  <c r="Z257" i="62"/>
  <c r="Z256" i="62"/>
  <c r="Z255" i="62"/>
  <c r="Z254" i="62"/>
  <c r="Z253" i="62"/>
  <c r="Z252" i="62"/>
  <c r="Z251" i="62"/>
  <c r="Z250" i="62"/>
  <c r="Z249" i="62"/>
  <c r="Z248" i="62"/>
  <c r="Z247" i="62"/>
  <c r="Z246" i="62"/>
  <c r="Z245" i="62"/>
  <c r="Z244" i="62"/>
  <c r="Z243" i="62"/>
  <c r="Z242" i="62"/>
  <c r="Z241" i="62"/>
  <c r="Z240" i="62"/>
  <c r="Z239" i="62"/>
  <c r="Z238" i="62"/>
  <c r="Z237" i="62"/>
  <c r="Z236" i="62"/>
  <c r="Z235" i="62"/>
  <c r="Z234" i="62"/>
  <c r="Z233" i="62"/>
  <c r="Z232" i="62"/>
  <c r="Z231" i="62"/>
  <c r="Z230" i="62"/>
  <c r="Z229" i="62"/>
  <c r="Z228" i="62"/>
  <c r="Z227" i="62"/>
  <c r="Z226" i="62"/>
  <c r="Z225" i="62"/>
  <c r="Z224" i="62"/>
  <c r="Z223" i="62"/>
  <c r="Z222" i="62"/>
  <c r="Z221" i="62"/>
  <c r="Z220" i="62"/>
  <c r="Z219" i="62"/>
  <c r="Z218" i="62"/>
  <c r="Z217" i="62"/>
  <c r="Z216" i="62"/>
  <c r="Z215" i="62"/>
  <c r="Z214" i="62"/>
  <c r="Z213" i="62"/>
  <c r="Z212" i="62"/>
  <c r="Z211" i="62"/>
  <c r="Z210" i="62"/>
  <c r="Z209" i="62"/>
  <c r="Z208" i="62"/>
  <c r="Z207" i="62"/>
  <c r="Z206" i="62"/>
  <c r="Z205" i="62"/>
  <c r="Z204" i="62"/>
  <c r="Z203" i="62"/>
  <c r="Z202" i="62"/>
  <c r="Z201" i="62"/>
  <c r="Z200" i="62"/>
  <c r="Z199" i="62"/>
  <c r="Z198" i="62"/>
  <c r="Z197" i="62"/>
  <c r="Z196" i="62"/>
  <c r="Z195" i="62"/>
  <c r="Z194" i="62"/>
  <c r="Z193" i="62"/>
  <c r="Z192" i="62"/>
  <c r="Z191" i="62"/>
  <c r="Z190" i="62"/>
  <c r="Z189" i="62"/>
  <c r="Z188" i="62"/>
  <c r="Z187" i="62"/>
  <c r="Z186" i="62"/>
  <c r="Z185" i="62"/>
  <c r="Z184" i="62"/>
  <c r="Z183" i="62"/>
  <c r="Z182" i="62"/>
  <c r="Z181" i="62"/>
  <c r="Z180" i="62"/>
  <c r="Z179" i="62"/>
  <c r="Z178" i="62"/>
  <c r="Z177" i="62"/>
  <c r="Z176" i="62"/>
  <c r="Z175" i="62"/>
  <c r="Z174" i="62"/>
  <c r="Z173" i="62"/>
  <c r="Z172" i="62"/>
  <c r="Z171" i="62"/>
  <c r="Z170" i="62"/>
  <c r="Z169" i="62"/>
  <c r="Z168" i="62"/>
  <c r="Z167" i="62"/>
  <c r="Z166" i="62"/>
  <c r="Z165" i="62"/>
  <c r="Z164" i="62"/>
  <c r="Z163" i="62"/>
  <c r="Z162" i="62"/>
  <c r="Z161" i="62"/>
  <c r="Z160" i="62"/>
  <c r="Z159" i="62"/>
  <c r="Z158" i="62"/>
  <c r="Z157" i="62"/>
  <c r="Z156" i="62"/>
  <c r="Z155" i="62"/>
  <c r="Z154" i="62"/>
  <c r="Z153" i="62"/>
  <c r="Z152" i="62"/>
  <c r="Z151" i="62"/>
  <c r="Z150" i="62"/>
  <c r="Z149" i="62"/>
  <c r="Z148" i="62"/>
  <c r="Z147" i="62"/>
  <c r="Z146" i="62"/>
  <c r="Z145" i="62"/>
  <c r="Z144" i="62"/>
  <c r="Z143" i="62"/>
  <c r="Z142" i="62"/>
  <c r="Z141" i="62"/>
  <c r="Z140" i="62"/>
  <c r="Z139" i="62"/>
  <c r="Z138" i="62"/>
  <c r="Z137" i="62"/>
  <c r="Z136" i="62"/>
  <c r="Z135" i="62"/>
  <c r="Z134" i="62"/>
  <c r="Z133" i="62"/>
  <c r="Z132" i="62"/>
  <c r="Z131" i="62"/>
  <c r="Z130" i="62"/>
  <c r="Z129" i="62"/>
  <c r="Z128" i="62"/>
  <c r="Z127" i="62"/>
  <c r="Z126" i="62"/>
  <c r="Z125" i="62"/>
  <c r="Z124" i="62"/>
  <c r="Z123" i="62"/>
  <c r="Z122" i="62"/>
  <c r="Z121" i="62"/>
  <c r="Z120" i="62"/>
  <c r="Z119" i="62"/>
  <c r="Z118" i="62"/>
  <c r="Z117" i="62"/>
  <c r="Z116" i="62"/>
  <c r="Z115" i="62"/>
  <c r="Z114" i="62"/>
  <c r="Z113" i="62"/>
  <c r="Z112" i="62"/>
  <c r="Z111" i="62"/>
  <c r="Z110" i="62"/>
  <c r="Z109" i="62"/>
  <c r="Z108" i="62"/>
  <c r="Z107" i="62"/>
  <c r="Z106" i="62"/>
  <c r="Z105" i="62"/>
  <c r="Z104" i="62"/>
  <c r="Z103" i="62"/>
  <c r="Z102" i="62"/>
  <c r="Z101" i="62"/>
  <c r="Z100" i="62"/>
  <c r="Z99" i="62"/>
  <c r="Z98" i="62"/>
  <c r="Z97" i="62"/>
  <c r="Z96" i="62"/>
  <c r="Z95" i="62"/>
  <c r="Z94" i="62"/>
  <c r="Z93" i="62"/>
  <c r="Z92" i="62"/>
  <c r="Z91" i="62"/>
  <c r="Z90" i="62"/>
  <c r="Z89" i="62"/>
  <c r="Z88" i="62"/>
  <c r="Z87" i="62"/>
  <c r="Z86" i="62"/>
  <c r="Z85" i="62"/>
  <c r="Z84" i="62"/>
  <c r="Z83" i="62"/>
  <c r="Z82" i="62"/>
  <c r="Z81" i="62"/>
  <c r="Z80" i="62"/>
  <c r="Z79" i="62"/>
  <c r="Z78" i="62"/>
  <c r="Z77" i="62"/>
  <c r="Z76" i="62"/>
  <c r="Z75" i="62"/>
  <c r="Z74" i="62"/>
  <c r="Z73" i="62"/>
  <c r="Z72" i="62"/>
  <c r="Z71" i="62"/>
  <c r="Z70" i="62"/>
  <c r="Z69" i="62"/>
  <c r="Z68" i="62"/>
  <c r="Z67" i="62"/>
  <c r="Z66" i="62"/>
  <c r="Z65" i="62"/>
  <c r="Z64" i="62"/>
  <c r="Z63" i="62"/>
  <c r="Z62" i="62"/>
  <c r="Z61" i="62"/>
  <c r="Z60" i="62"/>
  <c r="Z59" i="62"/>
  <c r="Z58" i="62"/>
  <c r="Z57" i="62"/>
  <c r="Z56" i="62"/>
  <c r="Z55" i="62"/>
  <c r="Z54" i="62"/>
  <c r="Z53" i="62"/>
  <c r="Z52" i="62"/>
  <c r="Z51" i="62"/>
  <c r="Z50" i="62"/>
  <c r="Z49" i="62"/>
  <c r="Z48" i="62"/>
  <c r="Z47" i="62"/>
  <c r="Z46" i="62"/>
  <c r="Z45" i="62"/>
  <c r="Z44" i="62"/>
  <c r="Z43" i="62"/>
  <c r="Z42" i="62"/>
  <c r="Z41" i="62"/>
  <c r="Z40" i="62"/>
  <c r="Z39" i="62"/>
  <c r="Z38" i="62"/>
  <c r="Z37" i="62"/>
  <c r="Z36" i="62"/>
  <c r="Z35" i="62"/>
  <c r="Z34" i="62"/>
  <c r="Z33" i="62"/>
  <c r="Z32" i="62"/>
  <c r="Z31" i="62"/>
  <c r="Z30" i="62"/>
  <c r="Z29" i="62"/>
  <c r="Z28" i="62"/>
  <c r="Z27" i="62"/>
  <c r="Z26" i="62"/>
  <c r="Z25" i="62"/>
  <c r="Z24" i="62"/>
  <c r="Z23" i="62"/>
  <c r="Z22" i="62"/>
  <c r="Z21" i="62"/>
  <c r="Z20" i="62"/>
  <c r="Z19" i="62"/>
  <c r="Z18" i="62"/>
  <c r="Z17" i="62"/>
  <c r="Z16" i="62"/>
  <c r="Z15" i="62"/>
  <c r="Z14" i="62"/>
  <c r="Z13" i="62"/>
  <c r="Z12" i="62"/>
  <c r="Z11" i="62"/>
  <c r="Z10" i="62"/>
  <c r="Z9" i="62"/>
  <c r="Z8" i="62"/>
  <c r="Z7" i="62"/>
  <c r="Z6" i="62"/>
  <c r="Z5" i="62"/>
  <c r="Z4" i="62"/>
  <c r="Z3" i="62"/>
  <c r="AB6036" i="62"/>
  <c r="AB6035" i="62"/>
  <c r="AB5769" i="62"/>
  <c r="AB5768" i="62"/>
  <c r="AB5767" i="62"/>
  <c r="AB5766" i="62"/>
  <c r="AB5765" i="62"/>
  <c r="AB5764" i="62"/>
  <c r="AB5763" i="62"/>
  <c r="AB5004" i="62"/>
  <c r="AB5003" i="62"/>
  <c r="AB5002" i="62"/>
  <c r="AB5001" i="62"/>
  <c r="AB4821" i="62"/>
  <c r="AB4820" i="62"/>
  <c r="AB4819" i="62"/>
  <c r="AB4818" i="62"/>
  <c r="AB4817" i="62"/>
  <c r="AB4816" i="62"/>
  <c r="AB4815" i="62"/>
  <c r="AB4814" i="62"/>
  <c r="AB4813" i="62"/>
  <c r="AB4812" i="62"/>
  <c r="AB4811" i="62"/>
  <c r="AB4810" i="62"/>
  <c r="AB4809" i="62"/>
  <c r="AB4808" i="62"/>
  <c r="AB4807" i="62"/>
  <c r="AB4806" i="62"/>
  <c r="AB4805" i="62"/>
  <c r="AB4804" i="62"/>
  <c r="AB4803" i="62"/>
  <c r="AB4802" i="62"/>
  <c r="AB4801" i="62"/>
  <c r="AB4800" i="62"/>
  <c r="AB4799" i="62"/>
  <c r="AB4798" i="62"/>
  <c r="AB4797" i="62"/>
  <c r="AB4796" i="62"/>
  <c r="AB4795" i="62"/>
  <c r="AB4794" i="62"/>
  <c r="AB4659" i="62"/>
  <c r="AB4658" i="62"/>
  <c r="AB4657" i="62"/>
  <c r="AB4656" i="62"/>
  <c r="AB4655" i="62"/>
  <c r="AB4654" i="62"/>
  <c r="AB4653" i="62"/>
  <c r="AB4652" i="62"/>
  <c r="AB4651" i="62"/>
  <c r="AB4650" i="62"/>
  <c r="AB4649" i="62"/>
  <c r="AB4648" i="62"/>
  <c r="AB4647" i="62"/>
  <c r="AB4646" i="62"/>
  <c r="AB4645" i="62"/>
  <c r="AB4644" i="62"/>
  <c r="AB4643" i="62"/>
  <c r="AB4642" i="62"/>
  <c r="AB4641" i="62"/>
  <c r="AB4640" i="62"/>
  <c r="AB4639" i="62"/>
  <c r="AB4638" i="62"/>
  <c r="AB4637" i="62"/>
  <c r="AB4636" i="62"/>
  <c r="AB4635" i="62"/>
  <c r="AB4634" i="62"/>
  <c r="AB4633" i="62"/>
  <c r="AB4632" i="62"/>
  <c r="AB4631" i="62"/>
  <c r="AB4630" i="62"/>
  <c r="AB4629" i="62"/>
  <c r="AB4628" i="62"/>
  <c r="AB4627" i="62"/>
  <c r="AB4626" i="62"/>
  <c r="AB4625" i="62"/>
  <c r="AB4624" i="62"/>
  <c r="AB4623" i="62"/>
  <c r="AB4622" i="62"/>
  <c r="AB4621" i="62"/>
  <c r="AB4620" i="62"/>
  <c r="AB4619" i="62"/>
  <c r="AB4618" i="62"/>
  <c r="AB4617" i="62"/>
  <c r="AB4616" i="62"/>
  <c r="AB4615" i="62"/>
  <c r="AB4614" i="62"/>
  <c r="AB4613" i="62"/>
  <c r="AB4612" i="62"/>
  <c r="AB4611" i="62"/>
  <c r="AB4610" i="62"/>
  <c r="AB4609" i="62"/>
  <c r="AB4608" i="62"/>
  <c r="AB3367" i="62"/>
  <c r="AB3366" i="62"/>
  <c r="AB3365" i="62"/>
  <c r="AB3364" i="62"/>
  <c r="AB3363" i="62"/>
  <c r="AB3362" i="62"/>
  <c r="AB3361" i="62"/>
  <c r="AB3292" i="62"/>
  <c r="AB3291" i="62"/>
  <c r="AB3290" i="62"/>
  <c r="AB3289" i="62"/>
  <c r="AB3288" i="62"/>
  <c r="AB3287" i="62"/>
  <c r="AB3286" i="62"/>
  <c r="AB3222" i="62"/>
  <c r="AB3221" i="62"/>
  <c r="AB3220" i="62"/>
  <c r="AB3219" i="62"/>
  <c r="AB3218" i="62"/>
  <c r="AB3217" i="62"/>
  <c r="AB3216" i="62"/>
  <c r="AB3152" i="62"/>
  <c r="AB3151" i="62"/>
  <c r="AB3150" i="62"/>
  <c r="AB3149" i="62"/>
  <c r="AB3148" i="62"/>
  <c r="AB3147" i="62"/>
  <c r="AB3146" i="62"/>
  <c r="AB3082" i="62"/>
  <c r="AB3081" i="62"/>
  <c r="AB3080" i="62"/>
  <c r="AB3079" i="62"/>
  <c r="AB3078" i="62"/>
  <c r="AB3077" i="62"/>
  <c r="AB3076" i="62"/>
  <c r="AB3012" i="62"/>
  <c r="AB3011" i="62"/>
  <c r="AB3010" i="62"/>
  <c r="AB3009" i="62"/>
  <c r="AB3008" i="62"/>
  <c r="AB3007" i="62"/>
  <c r="AB3006" i="62"/>
  <c r="AB2943" i="62"/>
  <c r="AB2942" i="62"/>
  <c r="AB2941" i="62"/>
  <c r="AB2940" i="62"/>
  <c r="AB2939" i="62"/>
  <c r="AB2938" i="62"/>
  <c r="AB2937" i="62"/>
  <c r="AB2873" i="62"/>
  <c r="AB2872" i="62"/>
  <c r="AB2871" i="62"/>
  <c r="AB2870" i="62"/>
  <c r="AB2869" i="62"/>
  <c r="AB2868" i="62"/>
  <c r="AB2867" i="62"/>
  <c r="AB2803" i="62"/>
  <c r="AB2802" i="62"/>
  <c r="AB2801" i="62"/>
  <c r="AB2800" i="62"/>
  <c r="AB2799" i="62"/>
  <c r="AB2798" i="62"/>
  <c r="AB2797" i="62"/>
  <c r="AB2733" i="62"/>
  <c r="AB2732" i="62"/>
  <c r="AB2731" i="62"/>
  <c r="AB2730" i="62"/>
  <c r="AB2729" i="62"/>
  <c r="AB2728" i="62"/>
  <c r="AB2727" i="62"/>
  <c r="AB2664" i="62"/>
  <c r="AB2663" i="62"/>
  <c r="AB2662" i="62"/>
  <c r="AB2661" i="62"/>
  <c r="AB2660" i="62"/>
  <c r="AB2659" i="62"/>
  <c r="AB2658" i="62"/>
  <c r="AB2595" i="62"/>
  <c r="AB2594" i="62"/>
  <c r="AB2593" i="62"/>
  <c r="AB2592" i="62"/>
  <c r="AB2591" i="62"/>
  <c r="AB2590" i="62"/>
  <c r="AB2589" i="62"/>
  <c r="AB2526" i="62"/>
  <c r="AB2525" i="62"/>
  <c r="AB2524" i="62"/>
  <c r="AB2523" i="62"/>
  <c r="AB2522" i="62"/>
  <c r="AB2521" i="62"/>
  <c r="AB2520" i="62"/>
  <c r="AB989" i="62"/>
  <c r="AB988" i="62"/>
  <c r="AB983" i="62"/>
  <c r="AB982" i="62"/>
  <c r="AB977" i="62"/>
  <c r="AB976" i="62"/>
  <c r="AB971" i="62"/>
  <c r="AB970" i="62"/>
  <c r="AB965" i="62"/>
  <c r="AB964" i="62"/>
  <c r="AC6036" i="62"/>
  <c r="AC6035" i="62"/>
  <c r="AC5769" i="62"/>
  <c r="AC5768" i="62"/>
  <c r="AC5767" i="62"/>
  <c r="AC5766" i="62"/>
  <c r="AC5765" i="62"/>
  <c r="AC5764" i="62"/>
  <c r="AC5763" i="62"/>
  <c r="AC5004" i="62"/>
  <c r="AC5003" i="62"/>
  <c r="AC5002" i="62"/>
  <c r="AC5001" i="62"/>
  <c r="AC4821" i="62"/>
  <c r="AC4820" i="62"/>
  <c r="AC4819" i="62"/>
  <c r="AC4818" i="62"/>
  <c r="AC4817" i="62"/>
  <c r="AC4816" i="62"/>
  <c r="AC4815" i="62"/>
  <c r="AC4814" i="62"/>
  <c r="AC4813" i="62"/>
  <c r="AC4812" i="62"/>
  <c r="AC4811" i="62"/>
  <c r="AC4810" i="62"/>
  <c r="AC4809" i="62"/>
  <c r="AC4808" i="62"/>
  <c r="AC4807" i="62"/>
  <c r="AC4806" i="62"/>
  <c r="AC4805" i="62"/>
  <c r="AC4804" i="62"/>
  <c r="AC4803" i="62"/>
  <c r="AC4802" i="62"/>
  <c r="AC4801" i="62"/>
  <c r="AC4800" i="62"/>
  <c r="AC4799" i="62"/>
  <c r="AC4798" i="62"/>
  <c r="AC4797" i="62"/>
  <c r="AC4796" i="62"/>
  <c r="AC4795" i="62"/>
  <c r="AC4794" i="62"/>
  <c r="AC4659" i="62"/>
  <c r="AC4658" i="62"/>
  <c r="AC4657" i="62"/>
  <c r="AC4656" i="62"/>
  <c r="AC4655" i="62"/>
  <c r="AC4654" i="62"/>
  <c r="AC4653" i="62"/>
  <c r="AC4652" i="62"/>
  <c r="AC4651" i="62"/>
  <c r="AC4650" i="62"/>
  <c r="AC4649" i="62"/>
  <c r="AC4648" i="62"/>
  <c r="AC4647" i="62"/>
  <c r="AC4646" i="62"/>
  <c r="AC4645" i="62"/>
  <c r="AC4644" i="62"/>
  <c r="AC4643" i="62"/>
  <c r="AC4642" i="62"/>
  <c r="AC4641" i="62"/>
  <c r="AC4640" i="62"/>
  <c r="AC4639" i="62"/>
  <c r="AC4638" i="62"/>
  <c r="AC4637" i="62"/>
  <c r="AC4636" i="62"/>
  <c r="AC4635" i="62"/>
  <c r="AC4634" i="62"/>
  <c r="AC4633" i="62"/>
  <c r="AC4632" i="62"/>
  <c r="AC4631" i="62"/>
  <c r="AC4630" i="62"/>
  <c r="AC4629" i="62"/>
  <c r="AC4628" i="62"/>
  <c r="AC4627" i="62"/>
  <c r="AC4626" i="62"/>
  <c r="AC4625" i="62"/>
  <c r="AC4624" i="62"/>
  <c r="AC4623" i="62"/>
  <c r="AC4622" i="62"/>
  <c r="AC4621" i="62"/>
  <c r="AC4620" i="62"/>
  <c r="AC4619" i="62"/>
  <c r="AC4618" i="62"/>
  <c r="AC4617" i="62"/>
  <c r="AC4616" i="62"/>
  <c r="AC4615" i="62"/>
  <c r="AC4614" i="62"/>
  <c r="AC4613" i="62"/>
  <c r="AC4612" i="62"/>
  <c r="AC4611" i="62"/>
  <c r="AC4610" i="62"/>
  <c r="AC4609" i="62"/>
  <c r="AC4608" i="62"/>
  <c r="AC3367" i="62"/>
  <c r="AC3366" i="62"/>
  <c r="AC3365" i="62"/>
  <c r="AC3364" i="62"/>
  <c r="AC3363" i="62"/>
  <c r="AC3362" i="62"/>
  <c r="AC3361" i="62"/>
  <c r="AC3292" i="62"/>
  <c r="AC3291" i="62"/>
  <c r="AC3290" i="62"/>
  <c r="AC3289" i="62"/>
  <c r="AC3288" i="62"/>
  <c r="AC3287" i="62"/>
  <c r="AC3286" i="62"/>
  <c r="AC3222" i="62"/>
  <c r="AC3221" i="62"/>
  <c r="AC3220" i="62"/>
  <c r="AC3219" i="62"/>
  <c r="AC3218" i="62"/>
  <c r="AC3217" i="62"/>
  <c r="AC3216" i="62"/>
  <c r="AC3152" i="62"/>
  <c r="AC3151" i="62"/>
  <c r="AC3150" i="62"/>
  <c r="AC3149" i="62"/>
  <c r="AC3148" i="62"/>
  <c r="AC3147" i="62"/>
  <c r="AC3146" i="62"/>
  <c r="AC3082" i="62"/>
  <c r="AC3081" i="62"/>
  <c r="AC3080" i="62"/>
  <c r="AC3079" i="62"/>
  <c r="AC3078" i="62"/>
  <c r="AC3077" i="62"/>
  <c r="AC3076" i="62"/>
  <c r="AC3012" i="62"/>
  <c r="AC3011" i="62"/>
  <c r="AC3010" i="62"/>
  <c r="AC3009" i="62"/>
  <c r="AC3008" i="62"/>
  <c r="AC3007" i="62"/>
  <c r="AC3006" i="62"/>
  <c r="AC2943" i="62"/>
  <c r="AC2942" i="62"/>
  <c r="AC2941" i="62"/>
  <c r="AC2940" i="62"/>
  <c r="AC2939" i="62"/>
  <c r="AC2938" i="62"/>
  <c r="AC2937" i="62"/>
  <c r="AC2873" i="62"/>
  <c r="AC2872" i="62"/>
  <c r="AC2871" i="62"/>
  <c r="AC2870" i="62"/>
  <c r="AC2869" i="62"/>
  <c r="AC2868" i="62"/>
  <c r="AC2867" i="62"/>
  <c r="AC2803" i="62"/>
  <c r="AC2802" i="62"/>
  <c r="AC2801" i="62"/>
  <c r="AC2800" i="62"/>
  <c r="AC2799" i="62"/>
  <c r="AC2798" i="62"/>
  <c r="AC2797" i="62"/>
  <c r="AC2733" i="62"/>
  <c r="AC2732" i="62"/>
  <c r="AC2731" i="62"/>
  <c r="AC2730" i="62"/>
  <c r="AC2729" i="62"/>
  <c r="AC2728" i="62"/>
  <c r="AC2727" i="62"/>
  <c r="AC2664" i="62"/>
  <c r="AC2663" i="62"/>
  <c r="AC2662" i="62"/>
  <c r="AC2661" i="62"/>
  <c r="AC2660" i="62"/>
  <c r="AC2659" i="62"/>
  <c r="AC2658" i="62"/>
  <c r="AC2595" i="62"/>
  <c r="AC2594" i="62"/>
  <c r="AC2593" i="62"/>
  <c r="AC2592" i="62"/>
  <c r="AC2591" i="62"/>
  <c r="AC2590" i="62"/>
  <c r="AC2589" i="62"/>
  <c r="AC2526" i="62"/>
  <c r="AC2525" i="62"/>
  <c r="AC2524" i="62"/>
  <c r="AC2523" i="62"/>
  <c r="AC2522" i="62"/>
  <c r="AC2521" i="62"/>
  <c r="AC2520" i="62"/>
  <c r="AC989" i="62"/>
  <c r="AC988" i="62"/>
  <c r="AC983" i="62"/>
  <c r="AC982" i="62"/>
  <c r="AC977" i="62"/>
  <c r="AC976" i="62"/>
  <c r="AC971" i="62"/>
  <c r="AC970" i="62"/>
  <c r="AC965" i="62"/>
  <c r="AC964" i="62"/>
  <c r="W69" i="56" l="1"/>
  <c r="V69" i="56" s="1"/>
  <c r="W73" i="56"/>
  <c r="V73" i="56" s="1"/>
  <c r="W77" i="56"/>
  <c r="V77" i="56" s="1"/>
  <c r="AB52" i="56"/>
  <c r="AB50" i="56"/>
  <c r="AB53" i="56"/>
  <c r="AB55" i="56"/>
  <c r="AB54" i="56"/>
  <c r="AA50" i="56"/>
  <c r="AA52" i="56"/>
  <c r="AA55" i="56"/>
  <c r="AA53" i="56"/>
  <c r="AA54" i="56"/>
  <c r="W50" i="56" l="1"/>
  <c r="W54" i="56"/>
  <c r="W53" i="56"/>
  <c r="W55" i="56"/>
  <c r="W52" i="56"/>
  <c r="C5692" i="62"/>
  <c r="O5692" i="62"/>
  <c r="R5692" i="62"/>
  <c r="W5692" i="62"/>
  <c r="T5693" i="62"/>
  <c r="T5672" i="62"/>
  <c r="W3615" i="62"/>
  <c r="W3616" i="62"/>
  <c r="W3617" i="62"/>
  <c r="W3618" i="62"/>
  <c r="W3619" i="62"/>
  <c r="W3620" i="62"/>
  <c r="W3621" i="62"/>
  <c r="W3622" i="62"/>
  <c r="W3623" i="62"/>
  <c r="W3624" i="62"/>
  <c r="W3625" i="62"/>
  <c r="W3626" i="62"/>
  <c r="W3627" i="62"/>
  <c r="W3298" i="62"/>
  <c r="W3299" i="62"/>
  <c r="W3300" i="62"/>
  <c r="W3301" i="62"/>
  <c r="W3302" i="62"/>
  <c r="W3303" i="62"/>
  <c r="W3304" i="62"/>
  <c r="W3305" i="62"/>
  <c r="W3306" i="62"/>
  <c r="W3307" i="62"/>
  <c r="W3308" i="62"/>
  <c r="W3309" i="62"/>
  <c r="W3310" i="62"/>
  <c r="W3311" i="62"/>
  <c r="W3312" i="62"/>
  <c r="W3313" i="62"/>
  <c r="W3314" i="62"/>
  <c r="W3315" i="62"/>
  <c r="W3316" i="62"/>
  <c r="W3317" i="62"/>
  <c r="W3318" i="62"/>
  <c r="W3319" i="62"/>
  <c r="W3320" i="62"/>
  <c r="W3321" i="62"/>
  <c r="W3322" i="62"/>
  <c r="W3323" i="62"/>
  <c r="W3324" i="62"/>
  <c r="W3325" i="62"/>
  <c r="W3326" i="62"/>
  <c r="W3327" i="62"/>
  <c r="W3328" i="62"/>
  <c r="W3329" i="62"/>
  <c r="W3330" i="62"/>
  <c r="W3331" i="62"/>
  <c r="W3332" i="62"/>
  <c r="W3333" i="62"/>
  <c r="W3334" i="62"/>
  <c r="W3335" i="62"/>
  <c r="W3336" i="62"/>
  <c r="W3337" i="62"/>
  <c r="W3338" i="62"/>
  <c r="W3339" i="62"/>
  <c r="W3340" i="62"/>
  <c r="W3341" i="62"/>
  <c r="W3342" i="62"/>
  <c r="W3343" i="62"/>
  <c r="W3344" i="62"/>
  <c r="W3345" i="62"/>
  <c r="W3346" i="62"/>
  <c r="W3347" i="62"/>
  <c r="W3348" i="62"/>
  <c r="W3349" i="62"/>
  <c r="W3350" i="62"/>
  <c r="W3351" i="62"/>
  <c r="W3352" i="62"/>
  <c r="W3353" i="62"/>
  <c r="W3354" i="62"/>
  <c r="W3355" i="62"/>
  <c r="W3356" i="62"/>
  <c r="W3357" i="62"/>
  <c r="W3358" i="62"/>
  <c r="W3359" i="62"/>
  <c r="W3360" i="62"/>
  <c r="W3361" i="62"/>
  <c r="W3362" i="62"/>
  <c r="W3363" i="62"/>
  <c r="W3364" i="62"/>
  <c r="W3365" i="62"/>
  <c r="W3366" i="62"/>
  <c r="W3367" i="62"/>
  <c r="W3368" i="62"/>
  <c r="W3369" i="62"/>
  <c r="W3370" i="62"/>
  <c r="W3371" i="62"/>
  <c r="W3372" i="62"/>
  <c r="W3373" i="62"/>
  <c r="W3374" i="62"/>
  <c r="W3375" i="62"/>
  <c r="W3376" i="62"/>
  <c r="W3377" i="62"/>
  <c r="W3378" i="62"/>
  <c r="W3379" i="62"/>
  <c r="W3380" i="62"/>
  <c r="W3381" i="62"/>
  <c r="W3382" i="62"/>
  <c r="W3383" i="62"/>
  <c r="W3384" i="62"/>
  <c r="W3385" i="62"/>
  <c r="W3386" i="62"/>
  <c r="W3387" i="62"/>
  <c r="W3388" i="62"/>
  <c r="W3389" i="62"/>
  <c r="W3390" i="62"/>
  <c r="W3391" i="62"/>
  <c r="W3392" i="62"/>
  <c r="W3393" i="62"/>
  <c r="W3394" i="62"/>
  <c r="W3395" i="62"/>
  <c r="W3396" i="62"/>
  <c r="W3397" i="62"/>
  <c r="W3398" i="62"/>
  <c r="W3399" i="62"/>
  <c r="W3400" i="62"/>
  <c r="W3401" i="62"/>
  <c r="W3402" i="62"/>
  <c r="W3403" i="62"/>
  <c r="W3404" i="62"/>
  <c r="W3405" i="62"/>
  <c r="W3406" i="62"/>
  <c r="W3407" i="62"/>
  <c r="W3408" i="62"/>
  <c r="W3409" i="62"/>
  <c r="W3410" i="62"/>
  <c r="W3411" i="62"/>
  <c r="W3412" i="62"/>
  <c r="W3413" i="62"/>
  <c r="W3414" i="62"/>
  <c r="W3415" i="62"/>
  <c r="W3416" i="62"/>
  <c r="W3417" i="62"/>
  <c r="W3418" i="62"/>
  <c r="W3419" i="62"/>
  <c r="W3420" i="62"/>
  <c r="W3421" i="62"/>
  <c r="W3422" i="62"/>
  <c r="W3423" i="62"/>
  <c r="W3424" i="62"/>
  <c r="W3425" i="62"/>
  <c r="W3426" i="62"/>
  <c r="W3427" i="62"/>
  <c r="W3428" i="62"/>
  <c r="W3429" i="62"/>
  <c r="W3430" i="62"/>
  <c r="W3431" i="62"/>
  <c r="W3432" i="62"/>
  <c r="W3433" i="62"/>
  <c r="W3434" i="62"/>
  <c r="W3435" i="62"/>
  <c r="W3436" i="62"/>
  <c r="W3437" i="62"/>
  <c r="W3438" i="62"/>
  <c r="W3439" i="62"/>
  <c r="W3440" i="62"/>
  <c r="W3441" i="62"/>
  <c r="W3442" i="62"/>
  <c r="W3443" i="62"/>
  <c r="W3444" i="62"/>
  <c r="W3445" i="62"/>
  <c r="W3446" i="62"/>
  <c r="W3447" i="62"/>
  <c r="W3448" i="62"/>
  <c r="W3449" i="62"/>
  <c r="W3450" i="62"/>
  <c r="W3451" i="62"/>
  <c r="W3452" i="62"/>
  <c r="W3453" i="62"/>
  <c r="W3454" i="62"/>
  <c r="W3455" i="62"/>
  <c r="W3456" i="62"/>
  <c r="W3457" i="62"/>
  <c r="W3458" i="62"/>
  <c r="W3459" i="62"/>
  <c r="W3460" i="62"/>
  <c r="W3461" i="62"/>
  <c r="W3462" i="62"/>
  <c r="W3463" i="62"/>
  <c r="W3464" i="62"/>
  <c r="W3465" i="62"/>
  <c r="W3466" i="62"/>
  <c r="W3467" i="62"/>
  <c r="W3468" i="62"/>
  <c r="W3469" i="62"/>
  <c r="W3470" i="62"/>
  <c r="W3471" i="62"/>
  <c r="W3472" i="62"/>
  <c r="W3473" i="62"/>
  <c r="W3474" i="62"/>
  <c r="W3475" i="62"/>
  <c r="W3476" i="62"/>
  <c r="W3477" i="62"/>
  <c r="W3478" i="62"/>
  <c r="W3479" i="62"/>
  <c r="W3480" i="62"/>
  <c r="W3481" i="62"/>
  <c r="W3482" i="62"/>
  <c r="W3483" i="62"/>
  <c r="W3484" i="62"/>
  <c r="W3485" i="62"/>
  <c r="W3486" i="62"/>
  <c r="W3487" i="62"/>
  <c r="W3488" i="62"/>
  <c r="W3489" i="62"/>
  <c r="W3490" i="62"/>
  <c r="W3491" i="62"/>
  <c r="W3492" i="62"/>
  <c r="W3493" i="62"/>
  <c r="W3494" i="62"/>
  <c r="W3495" i="62"/>
  <c r="W3496" i="62"/>
  <c r="W3497" i="62"/>
  <c r="W3498" i="62"/>
  <c r="W3499" i="62"/>
  <c r="W3500" i="62"/>
  <c r="W3501" i="62"/>
  <c r="W3502" i="62"/>
  <c r="W3503" i="62"/>
  <c r="W3504" i="62"/>
  <c r="W3505" i="62"/>
  <c r="W3506" i="62"/>
  <c r="W3507" i="62"/>
  <c r="W3508" i="62"/>
  <c r="W3509" i="62"/>
  <c r="W3510" i="62"/>
  <c r="W3511" i="62"/>
  <c r="W3512" i="62"/>
  <c r="W3513" i="62"/>
  <c r="W3514" i="62"/>
  <c r="W3515" i="62"/>
  <c r="W3516" i="62"/>
  <c r="W3517" i="62"/>
  <c r="W3518" i="62"/>
  <c r="W3519" i="62"/>
  <c r="W3520" i="62"/>
  <c r="W3521" i="62"/>
  <c r="W3522" i="62"/>
  <c r="W3523" i="62"/>
  <c r="W3524" i="62"/>
  <c r="W3525" i="62"/>
  <c r="W3526" i="62"/>
  <c r="W3527" i="62"/>
  <c r="W3528" i="62"/>
  <c r="W3529" i="62"/>
  <c r="W3530" i="62"/>
  <c r="W3531" i="62"/>
  <c r="W3532" i="62"/>
  <c r="W3533" i="62"/>
  <c r="W3534" i="62"/>
  <c r="W3535" i="62"/>
  <c r="W3536" i="62"/>
  <c r="W3537" i="62"/>
  <c r="W3538" i="62"/>
  <c r="W3539" i="62"/>
  <c r="W3540" i="62"/>
  <c r="W3541" i="62"/>
  <c r="W3542" i="62"/>
  <c r="W3543" i="62"/>
  <c r="W3544" i="62"/>
  <c r="W3545" i="62"/>
  <c r="W3546" i="62"/>
  <c r="W3547" i="62"/>
  <c r="W3548" i="62"/>
  <c r="W3549" i="62"/>
  <c r="W3550" i="62"/>
  <c r="W3551" i="62"/>
  <c r="W3552" i="62"/>
  <c r="W3553" i="62"/>
  <c r="W3554" i="62"/>
  <c r="W3555" i="62"/>
  <c r="W3556" i="62"/>
  <c r="W3557" i="62"/>
  <c r="W3558" i="62"/>
  <c r="W3559" i="62"/>
  <c r="W3560" i="62"/>
  <c r="W3561" i="62"/>
  <c r="W3562" i="62"/>
  <c r="W3563" i="62"/>
  <c r="W3564" i="62"/>
  <c r="W3565" i="62"/>
  <c r="W3566" i="62"/>
  <c r="W3567" i="62"/>
  <c r="W3568" i="62"/>
  <c r="W3569" i="62"/>
  <c r="W3570" i="62"/>
  <c r="W3571" i="62"/>
  <c r="W3572" i="62"/>
  <c r="W3573" i="62"/>
  <c r="W3574" i="62"/>
  <c r="W3575" i="62"/>
  <c r="W3576" i="62"/>
  <c r="W3577" i="62"/>
  <c r="W3578" i="62"/>
  <c r="W3579" i="62"/>
  <c r="W3580" i="62"/>
  <c r="W3581" i="62"/>
  <c r="W3582" i="62"/>
  <c r="W3583" i="62"/>
  <c r="W3584" i="62"/>
  <c r="W3585" i="62"/>
  <c r="W3586" i="62"/>
  <c r="W3587" i="62"/>
  <c r="W3588" i="62"/>
  <c r="W3589" i="62"/>
  <c r="W3590" i="62"/>
  <c r="W3591" i="62"/>
  <c r="W3592" i="62"/>
  <c r="W3593" i="62"/>
  <c r="W3594" i="62"/>
  <c r="W3595" i="62"/>
  <c r="W3596" i="62"/>
  <c r="W3597" i="62"/>
  <c r="W3598" i="62"/>
  <c r="W3599" i="62"/>
  <c r="W3600" i="62"/>
  <c r="W3601" i="62"/>
  <c r="W3602" i="62"/>
  <c r="W3603" i="62"/>
  <c r="W3604" i="62"/>
  <c r="W3605" i="62"/>
  <c r="W3606" i="62"/>
  <c r="W3607" i="62"/>
  <c r="W3608" i="62"/>
  <c r="W3609" i="62"/>
  <c r="W3610" i="62"/>
  <c r="W3611" i="62"/>
  <c r="W3612" i="62"/>
  <c r="W3613" i="62"/>
  <c r="W3614" i="62"/>
  <c r="W3628" i="62"/>
  <c r="W3629" i="62"/>
  <c r="W3630" i="62"/>
  <c r="W3631" i="62"/>
  <c r="W3632" i="62"/>
  <c r="W3633" i="62"/>
  <c r="W3634" i="62"/>
  <c r="W3635" i="62"/>
  <c r="W3636" i="62"/>
  <c r="W3637" i="62"/>
  <c r="W3638" i="62"/>
  <c r="W3639" i="62"/>
  <c r="W3640" i="62"/>
  <c r="W3641" i="62"/>
  <c r="W3642" i="62"/>
  <c r="W3643" i="62"/>
  <c r="W3644" i="62"/>
  <c r="W3645" i="62"/>
  <c r="W3646" i="62"/>
  <c r="W3647" i="62"/>
  <c r="W3648" i="62"/>
  <c r="W3649" i="62"/>
  <c r="W3650" i="62"/>
  <c r="W3651" i="62"/>
  <c r="W3652" i="62"/>
  <c r="W3653" i="62"/>
  <c r="W3654" i="62"/>
  <c r="W3655" i="62"/>
  <c r="W3656" i="62"/>
  <c r="W3657" i="62"/>
  <c r="W3658" i="62"/>
  <c r="W3659" i="62"/>
  <c r="W3660" i="62"/>
  <c r="W3661" i="62"/>
  <c r="W3662" i="62"/>
  <c r="W3663" i="62"/>
  <c r="W3664" i="62"/>
  <c r="W3665" i="62"/>
  <c r="W3666" i="62"/>
  <c r="W3667" i="62"/>
  <c r="W3668" i="62"/>
  <c r="W3669" i="62"/>
  <c r="W3670" i="62"/>
  <c r="W3671" i="62"/>
  <c r="W3672" i="62"/>
  <c r="W3673" i="62"/>
  <c r="W3674" i="62"/>
  <c r="W3675" i="62"/>
  <c r="W3676" i="62"/>
  <c r="W3677" i="62"/>
  <c r="W3678" i="62"/>
  <c r="W3679" i="62"/>
  <c r="W3680" i="62"/>
  <c r="W3681" i="62"/>
  <c r="W3682" i="62"/>
  <c r="W3683" i="62"/>
  <c r="W3684" i="62"/>
  <c r="W3685" i="62"/>
  <c r="W3686" i="62"/>
  <c r="W3687" i="62"/>
  <c r="W3688" i="62"/>
  <c r="W3689" i="62"/>
  <c r="W3690" i="62"/>
  <c r="W3691" i="62"/>
  <c r="W3692" i="62"/>
  <c r="W3693" i="62"/>
  <c r="W3694" i="62"/>
  <c r="W3695" i="62"/>
  <c r="W3696" i="62"/>
  <c r="W3697" i="62"/>
  <c r="W3698" i="62"/>
  <c r="W3699" i="62"/>
  <c r="W3700" i="62"/>
  <c r="W3701" i="62"/>
  <c r="W3702" i="62"/>
  <c r="W3703" i="62"/>
  <c r="W3704" i="62"/>
  <c r="W3705" i="62"/>
  <c r="W3706" i="62"/>
  <c r="W3707" i="62"/>
  <c r="W3708" i="62"/>
  <c r="W3709" i="62"/>
  <c r="W3710" i="62"/>
  <c r="W3711" i="62"/>
  <c r="W3712" i="62"/>
  <c r="W3713" i="62"/>
  <c r="W3714" i="62"/>
  <c r="W3715" i="62"/>
  <c r="W3716" i="62"/>
  <c r="W3717" i="62"/>
  <c r="W3718" i="62"/>
  <c r="W3719" i="62"/>
  <c r="W3720" i="62"/>
  <c r="W3721" i="62"/>
  <c r="W3722" i="62"/>
  <c r="W3723" i="62"/>
  <c r="W3724" i="62"/>
  <c r="W3725" i="62"/>
  <c r="W3726" i="62"/>
  <c r="W3727" i="62"/>
  <c r="W3728" i="62"/>
  <c r="W3729" i="62"/>
  <c r="W3730" i="62"/>
  <c r="W3731" i="62"/>
  <c r="W3732" i="62"/>
  <c r="W3733" i="62"/>
  <c r="W3734" i="62"/>
  <c r="W3735" i="62"/>
  <c r="W3736" i="62"/>
  <c r="W3737" i="62"/>
  <c r="W3738" i="62"/>
  <c r="W3739" i="62"/>
  <c r="W3740" i="62"/>
  <c r="W3741" i="62"/>
  <c r="W3742" i="62"/>
  <c r="W3743" i="62"/>
  <c r="W3744" i="62"/>
  <c r="W3745" i="62"/>
  <c r="W3746" i="62"/>
  <c r="W3747" i="62"/>
  <c r="W3748" i="62"/>
  <c r="W3749" i="62"/>
  <c r="W3750" i="62"/>
  <c r="W3751" i="62"/>
  <c r="W3752" i="62"/>
  <c r="W3753" i="62"/>
  <c r="W3754" i="62"/>
  <c r="W3755" i="62"/>
  <c r="W3756" i="62"/>
  <c r="W3757" i="62"/>
  <c r="W3758" i="62"/>
  <c r="W3759" i="62"/>
  <c r="W3760" i="62"/>
  <c r="W3761" i="62"/>
  <c r="W3762" i="62"/>
  <c r="W3763" i="62"/>
  <c r="W3764" i="62"/>
  <c r="W3765" i="62"/>
  <c r="W3766" i="62"/>
  <c r="W3767" i="62"/>
  <c r="W3768" i="62"/>
  <c r="W3769" i="62"/>
  <c r="W3770" i="62"/>
  <c r="W3771" i="62"/>
  <c r="W3772" i="62"/>
  <c r="W3773" i="62"/>
  <c r="W3774" i="62"/>
  <c r="W3775" i="62"/>
  <c r="W3776" i="62"/>
  <c r="W3777" i="62"/>
  <c r="W3778" i="62"/>
  <c r="W3779" i="62"/>
  <c r="W3780" i="62"/>
  <c r="W3781" i="62"/>
  <c r="W3782" i="62"/>
  <c r="W3783" i="62"/>
  <c r="W3784" i="62"/>
  <c r="W3785" i="62"/>
  <c r="W3786" i="62"/>
  <c r="W3787" i="62"/>
  <c r="W3788" i="62"/>
  <c r="W3789" i="62"/>
  <c r="W3790" i="62"/>
  <c r="W3791" i="62"/>
  <c r="W3792" i="62"/>
  <c r="W3793" i="62"/>
  <c r="W3794" i="62"/>
  <c r="W3795" i="62"/>
  <c r="W3796" i="62"/>
  <c r="W3797" i="62"/>
  <c r="W3798" i="62"/>
  <c r="W3799" i="62"/>
  <c r="W3800" i="62"/>
  <c r="W3801" i="62"/>
  <c r="W3802" i="62"/>
  <c r="W3803" i="62"/>
  <c r="W3804" i="62"/>
  <c r="W3805" i="62"/>
  <c r="W3806" i="62"/>
  <c r="W3807" i="62"/>
  <c r="W3808" i="62"/>
  <c r="W3809" i="62"/>
  <c r="W3810" i="62"/>
  <c r="W3811" i="62"/>
  <c r="W3812" i="62"/>
  <c r="W3813" i="62"/>
  <c r="W3814" i="62"/>
  <c r="W3815" i="62"/>
  <c r="W3816" i="62"/>
  <c r="W3817" i="62"/>
  <c r="W3818" i="62"/>
  <c r="W3819" i="62"/>
  <c r="W3820" i="62"/>
  <c r="W3821" i="62"/>
  <c r="W3822" i="62"/>
  <c r="W3823" i="62"/>
  <c r="W3824" i="62"/>
  <c r="W3825" i="62"/>
  <c r="W3826" i="62"/>
  <c r="W3827" i="62"/>
  <c r="W3828" i="62"/>
  <c r="W3829" i="62"/>
  <c r="W3830" i="62"/>
  <c r="W3831" i="62"/>
  <c r="W3832" i="62"/>
  <c r="W3833" i="62"/>
  <c r="W3834" i="62"/>
  <c r="W3835" i="62"/>
  <c r="W3836" i="62"/>
  <c r="W3837" i="62"/>
  <c r="W3838" i="62"/>
  <c r="W3839" i="62"/>
  <c r="W3840" i="62"/>
  <c r="W3841" i="62"/>
  <c r="W3842" i="62"/>
  <c r="W3843" i="62"/>
  <c r="W3844" i="62"/>
  <c r="W3845" i="62"/>
  <c r="W3846" i="62"/>
  <c r="W3847" i="62"/>
  <c r="W3848" i="62"/>
  <c r="W3849" i="62"/>
  <c r="W3850" i="62"/>
  <c r="W3851" i="62"/>
  <c r="W3852" i="62"/>
  <c r="W3853" i="62"/>
  <c r="W3854" i="62"/>
  <c r="W3855" i="62"/>
  <c r="W3856" i="62"/>
  <c r="W3857" i="62"/>
  <c r="W3858" i="62"/>
  <c r="W3859" i="62"/>
  <c r="W3860" i="62"/>
  <c r="W3861" i="62"/>
  <c r="W3862" i="62"/>
  <c r="W3863" i="62"/>
  <c r="W3864" i="62"/>
  <c r="W3865" i="62"/>
  <c r="W3866" i="62"/>
  <c r="W3867" i="62"/>
  <c r="W3868" i="62"/>
  <c r="W3869" i="62"/>
  <c r="W3870" i="62"/>
  <c r="W3871" i="62"/>
  <c r="W3872" i="62"/>
  <c r="W3873" i="62"/>
  <c r="W3874" i="62"/>
  <c r="W3875" i="62"/>
  <c r="W3876" i="62"/>
  <c r="W3877" i="62"/>
  <c r="W3878" i="62"/>
  <c r="W3879" i="62"/>
  <c r="W3880" i="62"/>
  <c r="W3881" i="62"/>
  <c r="W3882" i="62"/>
  <c r="W3883" i="62"/>
  <c r="W3884" i="62"/>
  <c r="W3885" i="62"/>
  <c r="W3886" i="62"/>
  <c r="W3887" i="62"/>
  <c r="W3888" i="62"/>
  <c r="W3889" i="62"/>
  <c r="W3890" i="62"/>
  <c r="W3891" i="62"/>
  <c r="W3892" i="62"/>
  <c r="W3893" i="62"/>
  <c r="W3894" i="62"/>
  <c r="W3895" i="62"/>
  <c r="W3896" i="62"/>
  <c r="W3897" i="62"/>
  <c r="W3898" i="62"/>
  <c r="W3899" i="62"/>
  <c r="W3900" i="62"/>
  <c r="W3901" i="62"/>
  <c r="W3902" i="62"/>
  <c r="W3903" i="62"/>
  <c r="W3904" i="62"/>
  <c r="W3905" i="62"/>
  <c r="W3906" i="62"/>
  <c r="W3907" i="62"/>
  <c r="W3908" i="62"/>
  <c r="W3909" i="62"/>
  <c r="W3910" i="62"/>
  <c r="W3911" i="62"/>
  <c r="W3912" i="62"/>
  <c r="W3913" i="62"/>
  <c r="W3914" i="62"/>
  <c r="W3915" i="62"/>
  <c r="W3916" i="62"/>
  <c r="W3917" i="62"/>
  <c r="W3918" i="62"/>
  <c r="W3919" i="62"/>
  <c r="W3920" i="62"/>
  <c r="W3921" i="62"/>
  <c r="W3922" i="62"/>
  <c r="W3923" i="62"/>
  <c r="W3924" i="62"/>
  <c r="W3925" i="62"/>
  <c r="W3926" i="62"/>
  <c r="W3927" i="62"/>
  <c r="W3928" i="62"/>
  <c r="W3929" i="62"/>
  <c r="W3930" i="62"/>
  <c r="W3931" i="62"/>
  <c r="W3932" i="62"/>
  <c r="W3933" i="62"/>
  <c r="W3934" i="62"/>
  <c r="W3935" i="62"/>
  <c r="W3936" i="62"/>
  <c r="W3937" i="62"/>
  <c r="W3938" i="62"/>
  <c r="W3939" i="62"/>
  <c r="W3940" i="62"/>
  <c r="W3941" i="62"/>
  <c r="W3942" i="62"/>
  <c r="W3943" i="62"/>
  <c r="W3944" i="62"/>
  <c r="W3945" i="62"/>
  <c r="W3946" i="62"/>
  <c r="W3947" i="62"/>
  <c r="W3948" i="62"/>
  <c r="W3949" i="62"/>
  <c r="W3950" i="62"/>
  <c r="W3951" i="62"/>
  <c r="W3952" i="62"/>
  <c r="W3953" i="62"/>
  <c r="W3954" i="62"/>
  <c r="W3955" i="62"/>
  <c r="W3956" i="62"/>
  <c r="W3957" i="62"/>
  <c r="W3958" i="62"/>
  <c r="W3959" i="62"/>
  <c r="W3960" i="62"/>
  <c r="W3961" i="62"/>
  <c r="W3962" i="62"/>
  <c r="W3963" i="62"/>
  <c r="W3964" i="62"/>
  <c r="W3965" i="62"/>
  <c r="W3966" i="62"/>
  <c r="W3967" i="62"/>
  <c r="W3968" i="62"/>
  <c r="W3969" i="62"/>
  <c r="W3970" i="62"/>
  <c r="W3971" i="62"/>
  <c r="W3972" i="62"/>
  <c r="W3973" i="62"/>
  <c r="W3974" i="62"/>
  <c r="W3975" i="62"/>
  <c r="W3976" i="62"/>
  <c r="W3977" i="62"/>
  <c r="W3978" i="62"/>
  <c r="W3979" i="62"/>
  <c r="W3980" i="62"/>
  <c r="W3981" i="62"/>
  <c r="W3982" i="62"/>
  <c r="W3983" i="62"/>
  <c r="W3984" i="62"/>
  <c r="W3985" i="62"/>
  <c r="W3986" i="62"/>
  <c r="W3987" i="62"/>
  <c r="W3988" i="62"/>
  <c r="W3989" i="62"/>
  <c r="W3990" i="62"/>
  <c r="W3991" i="62"/>
  <c r="W3992" i="62"/>
  <c r="W3993" i="62"/>
  <c r="W3994" i="62"/>
  <c r="W3995" i="62"/>
  <c r="W3996" i="62"/>
  <c r="W3997" i="62"/>
  <c r="W3998" i="62"/>
  <c r="W3999" i="62"/>
  <c r="W4000" i="62"/>
  <c r="W4001" i="62"/>
  <c r="W4002" i="62"/>
  <c r="W4003" i="62"/>
  <c r="W4004" i="62"/>
  <c r="W4005" i="62"/>
  <c r="W4006" i="62"/>
  <c r="W4007" i="62"/>
  <c r="W4008" i="62"/>
  <c r="W4009" i="62"/>
  <c r="W4010" i="62"/>
  <c r="W4011" i="62"/>
  <c r="W4012" i="62"/>
  <c r="W4013" i="62"/>
  <c r="W4014" i="62"/>
  <c r="W4015" i="62"/>
  <c r="W4016" i="62"/>
  <c r="W4017" i="62"/>
  <c r="W4018" i="62"/>
  <c r="W4019" i="62"/>
  <c r="W4020" i="62"/>
  <c r="W4021" i="62"/>
  <c r="W4022" i="62"/>
  <c r="W4023" i="62"/>
  <c r="W4024" i="62"/>
  <c r="W4025" i="62"/>
  <c r="W4026" i="62"/>
  <c r="W4027" i="62"/>
  <c r="W4028" i="62"/>
  <c r="W4029" i="62"/>
  <c r="W4030" i="62"/>
  <c r="W4031" i="62"/>
  <c r="W4032" i="62"/>
  <c r="W4033" i="62"/>
  <c r="W4034" i="62"/>
  <c r="W4035" i="62"/>
  <c r="W4036" i="62"/>
  <c r="W4037" i="62"/>
  <c r="W4038" i="62"/>
  <c r="W4039" i="62"/>
  <c r="W4040" i="62"/>
  <c r="W4041" i="62"/>
  <c r="W4042" i="62"/>
  <c r="W4043" i="62"/>
  <c r="W4044" i="62"/>
  <c r="W4045" i="62"/>
  <c r="W4046" i="62"/>
  <c r="W4047" i="62"/>
  <c r="W4048" i="62"/>
  <c r="W4049" i="62"/>
  <c r="W4050" i="62"/>
  <c r="W4051" i="62"/>
  <c r="W4052" i="62"/>
  <c r="W4053" i="62"/>
  <c r="W4054" i="62"/>
  <c r="W4055" i="62"/>
  <c r="W4056" i="62"/>
  <c r="W4057" i="62"/>
  <c r="W4058" i="62"/>
  <c r="W4059" i="62"/>
  <c r="W4060" i="62"/>
  <c r="W4061" i="62"/>
  <c r="W4062" i="62"/>
  <c r="W4063" i="62"/>
  <c r="W4064" i="62"/>
  <c r="W4065" i="62"/>
  <c r="W4066" i="62"/>
  <c r="W4067" i="62"/>
  <c r="W4068" i="62"/>
  <c r="W4069" i="62"/>
  <c r="W4070" i="62"/>
  <c r="W4071" i="62"/>
  <c r="W4072" i="62"/>
  <c r="W4073" i="62"/>
  <c r="W4074" i="62"/>
  <c r="W4075" i="62"/>
  <c r="W4076" i="62"/>
  <c r="W4077" i="62"/>
  <c r="W4078" i="62"/>
  <c r="W4079" i="62"/>
  <c r="W4080" i="62"/>
  <c r="W4081" i="62"/>
  <c r="W4082" i="62"/>
  <c r="W4083" i="62"/>
  <c r="W4084" i="62"/>
  <c r="W4085" i="62"/>
  <c r="W4086" i="62"/>
  <c r="W4087" i="62"/>
  <c r="W4088" i="62"/>
  <c r="W4089" i="62"/>
  <c r="W4090" i="62"/>
  <c r="W4091" i="62"/>
  <c r="W4092" i="62"/>
  <c r="W4093" i="62"/>
  <c r="W4094" i="62"/>
  <c r="W4095" i="62"/>
  <c r="W4096" i="62"/>
  <c r="W4097" i="62"/>
  <c r="W4098" i="62"/>
  <c r="W4099" i="62"/>
  <c r="W4100" i="62"/>
  <c r="W4101" i="62"/>
  <c r="W4102" i="62"/>
  <c r="W4103" i="62"/>
  <c r="W4104" i="62"/>
  <c r="W4105" i="62"/>
  <c r="W4106" i="62"/>
  <c r="W4107" i="62"/>
  <c r="W4108" i="62"/>
  <c r="W4109" i="62"/>
  <c r="W4110" i="62"/>
  <c r="W4111" i="62"/>
  <c r="W4112" i="62"/>
  <c r="W4113" i="62"/>
  <c r="W4114" i="62"/>
  <c r="W4115" i="62"/>
  <c r="W4116" i="62"/>
  <c r="W4117" i="62"/>
  <c r="W4118" i="62"/>
  <c r="W4119" i="62"/>
  <c r="W4120" i="62"/>
  <c r="W4121" i="62"/>
  <c r="W4122" i="62"/>
  <c r="W4123" i="62"/>
  <c r="W4124" i="62"/>
  <c r="W4125" i="62"/>
  <c r="W4126" i="62"/>
  <c r="W4127" i="62"/>
  <c r="W4128" i="62"/>
  <c r="W4129" i="62"/>
  <c r="W4130" i="62"/>
  <c r="W4131" i="62"/>
  <c r="W4132" i="62"/>
  <c r="W4133" i="62"/>
  <c r="W4134" i="62"/>
  <c r="W4135" i="62"/>
  <c r="W4136" i="62"/>
  <c r="W4137" i="62"/>
  <c r="W4138" i="62"/>
  <c r="W4139" i="62"/>
  <c r="W4140" i="62"/>
  <c r="W4141" i="62"/>
  <c r="W4142" i="62"/>
  <c r="W4143" i="62"/>
  <c r="W4144" i="62"/>
  <c r="W4145" i="62"/>
  <c r="W4146" i="62"/>
  <c r="W4147" i="62"/>
  <c r="W4148" i="62"/>
  <c r="W4149" i="62"/>
  <c r="W4150" i="62"/>
  <c r="W4151" i="62"/>
  <c r="W4152" i="62"/>
  <c r="W4153" i="62"/>
  <c r="W4154" i="62"/>
  <c r="W4155" i="62"/>
  <c r="W4156" i="62"/>
  <c r="W4157" i="62"/>
  <c r="W4158" i="62"/>
  <c r="W4159" i="62"/>
  <c r="W4160" i="62"/>
  <c r="W4161" i="62"/>
  <c r="W4162" i="62"/>
  <c r="W4163" i="62"/>
  <c r="W4164" i="62"/>
  <c r="W4165" i="62"/>
  <c r="W4166" i="62"/>
  <c r="W4167" i="62"/>
  <c r="W4168" i="62"/>
  <c r="W4169" i="62"/>
  <c r="W4170" i="62"/>
  <c r="W4171" i="62"/>
  <c r="W4172" i="62"/>
  <c r="W4173" i="62"/>
  <c r="W4174" i="62"/>
  <c r="W4175" i="62"/>
  <c r="W4176" i="62"/>
  <c r="W4177" i="62"/>
  <c r="W4178" i="62"/>
  <c r="W4179" i="62"/>
  <c r="W4180" i="62"/>
  <c r="W4181" i="62"/>
  <c r="W4182" i="62"/>
  <c r="W4183" i="62"/>
  <c r="W4184" i="62"/>
  <c r="W4185" i="62"/>
  <c r="W4186" i="62"/>
  <c r="W4187" i="62"/>
  <c r="W4188" i="62"/>
  <c r="W4189" i="62"/>
  <c r="W4190" i="62"/>
  <c r="W4191" i="62"/>
  <c r="W4192" i="62"/>
  <c r="W4193" i="62"/>
  <c r="W4194" i="62"/>
  <c r="W4195" i="62"/>
  <c r="W4196" i="62"/>
  <c r="W4197" i="62"/>
  <c r="W4198" i="62"/>
  <c r="W4199" i="62"/>
  <c r="W4200" i="62"/>
  <c r="W4201" i="62"/>
  <c r="W4202" i="62"/>
  <c r="W4203" i="62"/>
  <c r="W4204" i="62"/>
  <c r="W4205" i="62"/>
  <c r="W4206" i="62"/>
  <c r="W4207" i="62"/>
  <c r="W4208" i="62"/>
  <c r="W4209" i="62"/>
  <c r="W4210" i="62"/>
  <c r="W4211" i="62"/>
  <c r="W4212" i="62"/>
  <c r="W4213" i="62"/>
  <c r="W4214" i="62"/>
  <c r="W4215" i="62"/>
  <c r="W4216" i="62"/>
  <c r="W4217" i="62"/>
  <c r="W4218" i="62"/>
  <c r="W4219" i="62"/>
  <c r="W4220" i="62"/>
  <c r="W4221" i="62"/>
  <c r="W4222" i="62"/>
  <c r="W4223" i="62"/>
  <c r="W4224" i="62"/>
  <c r="W4225" i="62"/>
  <c r="W4226" i="62"/>
  <c r="W4227" i="62"/>
  <c r="W4228" i="62"/>
  <c r="W4229" i="62"/>
  <c r="W4230" i="62"/>
  <c r="W4231" i="62"/>
  <c r="W4232" i="62"/>
  <c r="W4233" i="62"/>
  <c r="W4234" i="62"/>
  <c r="W4235" i="62"/>
  <c r="W4236" i="62"/>
  <c r="W4237" i="62"/>
  <c r="W4238" i="62"/>
  <c r="W4239" i="62"/>
  <c r="W4240" i="62"/>
  <c r="W4241" i="62"/>
  <c r="W4242" i="62"/>
  <c r="W4243" i="62"/>
  <c r="W4244" i="62"/>
  <c r="W4245" i="62"/>
  <c r="W4246" i="62"/>
  <c r="W4247" i="62"/>
  <c r="W4248" i="62"/>
  <c r="W4249" i="62"/>
  <c r="W4250" i="62"/>
  <c r="W4251" i="62"/>
  <c r="W4252" i="62"/>
  <c r="W4253" i="62"/>
  <c r="W4254" i="62"/>
  <c r="W4255" i="62"/>
  <c r="W4256" i="62"/>
  <c r="W4257" i="62"/>
  <c r="W4258" i="62"/>
  <c r="W4259" i="62"/>
  <c r="W4260" i="62"/>
  <c r="W4261" i="62"/>
  <c r="W4262" i="62"/>
  <c r="W4263" i="62"/>
  <c r="W4264" i="62"/>
  <c r="W4265" i="62"/>
  <c r="W4266" i="62"/>
  <c r="W4267" i="62"/>
  <c r="W4268" i="62"/>
  <c r="W4269" i="62"/>
  <c r="W4270" i="62"/>
  <c r="W4271" i="62"/>
  <c r="W4272" i="62"/>
  <c r="W4273" i="62"/>
  <c r="W4274" i="62"/>
  <c r="W4275" i="62"/>
  <c r="W4276" i="62"/>
  <c r="W4277" i="62"/>
  <c r="W4278" i="62"/>
  <c r="W4279" i="62"/>
  <c r="W4280" i="62"/>
  <c r="W4281" i="62"/>
  <c r="W4282" i="62"/>
  <c r="W4283" i="62"/>
  <c r="W4284" i="62"/>
  <c r="W4285" i="62"/>
  <c r="W4286" i="62"/>
  <c r="W4287" i="62"/>
  <c r="W4288" i="62"/>
  <c r="W4289" i="62"/>
  <c r="W4290" i="62"/>
  <c r="W4291" i="62"/>
  <c r="W4292" i="62"/>
  <c r="W4293" i="62"/>
  <c r="W4294" i="62"/>
  <c r="W4295" i="62"/>
  <c r="W4296" i="62"/>
  <c r="W4297" i="62"/>
  <c r="W4298" i="62"/>
  <c r="W4299" i="62"/>
  <c r="W4300" i="62"/>
  <c r="W4301" i="62"/>
  <c r="W4302" i="62"/>
  <c r="W4303" i="62"/>
  <c r="W4304" i="62"/>
  <c r="W4305" i="62"/>
  <c r="W4306" i="62"/>
  <c r="W4307" i="62"/>
  <c r="W4308" i="62"/>
  <c r="W4309" i="62"/>
  <c r="W4310" i="62"/>
  <c r="W4311" i="62"/>
  <c r="W4312" i="62"/>
  <c r="W4313" i="62"/>
  <c r="W4314" i="62"/>
  <c r="W4315" i="62"/>
  <c r="W4316" i="62"/>
  <c r="W4317" i="62"/>
  <c r="W4318" i="62"/>
  <c r="W4319" i="62"/>
  <c r="W4320" i="62"/>
  <c r="W4321" i="62"/>
  <c r="W4322" i="62"/>
  <c r="W4323" i="62"/>
  <c r="W4324" i="62"/>
  <c r="W4325" i="62"/>
  <c r="W4326" i="62"/>
  <c r="W4327" i="62"/>
  <c r="W4328" i="62"/>
  <c r="W4329" i="62"/>
  <c r="W4330" i="62"/>
  <c r="W4331" i="62"/>
  <c r="W4332" i="62"/>
  <c r="W4333" i="62"/>
  <c r="W4334" i="62"/>
  <c r="W4335" i="62"/>
  <c r="W4336" i="62"/>
  <c r="W4337" i="62"/>
  <c r="W4338" i="62"/>
  <c r="W4339" i="62"/>
  <c r="W4340" i="62"/>
  <c r="W4341" i="62"/>
  <c r="W4342" i="62"/>
  <c r="W4343" i="62"/>
  <c r="W4344" i="62"/>
  <c r="W4345" i="62"/>
  <c r="W4346" i="62"/>
  <c r="W4347" i="62"/>
  <c r="W4348" i="62"/>
  <c r="W4349" i="62"/>
  <c r="W4350" i="62"/>
  <c r="W4351" i="62"/>
  <c r="W4352" i="62"/>
  <c r="W4353" i="62"/>
  <c r="W4354" i="62"/>
  <c r="W4355" i="62"/>
  <c r="W4356" i="62"/>
  <c r="W4357" i="62"/>
  <c r="W4358" i="62"/>
  <c r="W4359" i="62"/>
  <c r="W4360" i="62"/>
  <c r="W4361" i="62"/>
  <c r="W4362" i="62"/>
  <c r="W4363" i="62"/>
  <c r="W4364" i="62"/>
  <c r="W4365" i="62"/>
  <c r="W4366" i="62"/>
  <c r="W4367" i="62"/>
  <c r="W4368" i="62"/>
  <c r="W4369" i="62"/>
  <c r="W4370" i="62"/>
  <c r="W4371" i="62"/>
  <c r="W4372" i="62"/>
  <c r="W4373" i="62"/>
  <c r="W4374" i="62"/>
  <c r="W4375" i="62"/>
  <c r="W4376" i="62"/>
  <c r="W4377" i="62"/>
  <c r="W4378" i="62"/>
  <c r="W4379" i="62"/>
  <c r="W4380" i="62"/>
  <c r="W4381" i="62"/>
  <c r="W4382" i="62"/>
  <c r="W4383" i="62"/>
  <c r="W4384" i="62"/>
  <c r="W4385" i="62"/>
  <c r="W4386" i="62"/>
  <c r="W4387" i="62"/>
  <c r="W4388" i="62"/>
  <c r="W4389" i="62"/>
  <c r="W4390" i="62"/>
  <c r="W4391" i="62"/>
  <c r="W4392" i="62"/>
  <c r="W4393" i="62"/>
  <c r="W4394" i="62"/>
  <c r="W4395" i="62"/>
  <c r="W4396" i="62"/>
  <c r="W4397" i="62"/>
  <c r="W4398" i="62"/>
  <c r="W4399" i="62"/>
  <c r="W4400" i="62"/>
  <c r="W4401" i="62"/>
  <c r="W4402" i="62"/>
  <c r="W4403" i="62"/>
  <c r="W4404" i="62"/>
  <c r="W4405" i="62"/>
  <c r="W4406" i="62"/>
  <c r="W4407" i="62"/>
  <c r="W4408" i="62"/>
  <c r="W4409" i="62"/>
  <c r="W4410" i="62"/>
  <c r="W4411" i="62"/>
  <c r="W4412" i="62"/>
  <c r="W4413" i="62"/>
  <c r="W4414" i="62"/>
  <c r="W4415" i="62"/>
  <c r="W4416" i="62"/>
  <c r="W4417" i="62"/>
  <c r="W4418" i="62"/>
  <c r="W4419" i="62"/>
  <c r="W4420" i="62"/>
  <c r="W4421" i="62"/>
  <c r="W4422" i="62"/>
  <c r="W4423" i="62"/>
  <c r="W4424" i="62"/>
  <c r="W4425" i="62"/>
  <c r="W4426" i="62"/>
  <c r="W4427" i="62"/>
  <c r="W4428" i="62"/>
  <c r="W4429" i="62"/>
  <c r="W4430" i="62"/>
  <c r="W4431" i="62"/>
  <c r="W4432" i="62"/>
  <c r="W4433" i="62"/>
  <c r="W4434" i="62"/>
  <c r="W4435" i="62"/>
  <c r="W4436" i="62"/>
  <c r="W4437" i="62"/>
  <c r="W4438" i="62"/>
  <c r="W4439" i="62"/>
  <c r="W4440" i="62"/>
  <c r="W4441" i="62"/>
  <c r="W4442" i="62"/>
  <c r="W4443" i="62"/>
  <c r="W4444" i="62"/>
  <c r="W4445" i="62"/>
  <c r="W4446" i="62"/>
  <c r="W4447" i="62"/>
  <c r="W4448" i="62"/>
  <c r="W4449" i="62"/>
  <c r="W4450" i="62"/>
  <c r="W4451" i="62"/>
  <c r="W4452" i="62"/>
  <c r="W4453" i="62"/>
  <c r="W4454" i="62"/>
  <c r="W4455" i="62"/>
  <c r="W4456" i="62"/>
  <c r="W4457" i="62"/>
  <c r="W4458" i="62"/>
  <c r="W4459" i="62"/>
  <c r="W4460" i="62"/>
  <c r="W4461" i="62"/>
  <c r="W4462" i="62"/>
  <c r="W4463" i="62"/>
  <c r="W4464" i="62"/>
  <c r="W4465" i="62"/>
  <c r="W4466" i="62"/>
  <c r="W4467" i="62"/>
  <c r="W4468" i="62"/>
  <c r="W4469" i="62"/>
  <c r="W4470" i="62"/>
  <c r="W4471" i="62"/>
  <c r="W4472" i="62"/>
  <c r="W4473" i="62"/>
  <c r="W4474" i="62"/>
  <c r="W4475" i="62"/>
  <c r="W4476" i="62"/>
  <c r="W4477" i="62"/>
  <c r="W4478" i="62"/>
  <c r="W4479" i="62"/>
  <c r="W4480" i="62"/>
  <c r="W4481" i="62"/>
  <c r="W4482" i="62"/>
  <c r="W4483" i="62"/>
  <c r="W4484" i="62"/>
  <c r="W4485" i="62"/>
  <c r="W4486" i="62"/>
  <c r="W4487" i="62"/>
  <c r="W4488" i="62"/>
  <c r="W4489" i="62"/>
  <c r="W4490" i="62"/>
  <c r="W4491" i="62"/>
  <c r="W4492" i="62"/>
  <c r="W4493" i="62"/>
  <c r="W4494" i="62"/>
  <c r="W4495" i="62"/>
  <c r="W4496" i="62"/>
  <c r="W4497" i="62"/>
  <c r="W4498" i="62"/>
  <c r="W4499" i="62"/>
  <c r="W4500" i="62"/>
  <c r="W4501" i="62"/>
  <c r="W4502" i="62"/>
  <c r="W4503" i="62"/>
  <c r="W4504" i="62"/>
  <c r="W4505" i="62"/>
  <c r="W4506" i="62"/>
  <c r="W4507" i="62"/>
  <c r="W4508" i="62"/>
  <c r="W4509" i="62"/>
  <c r="W4510" i="62"/>
  <c r="W4511" i="62"/>
  <c r="W4512" i="62"/>
  <c r="W4513" i="62"/>
  <c r="W4514" i="62"/>
  <c r="W4515" i="62"/>
  <c r="W4516" i="62"/>
  <c r="W4517" i="62"/>
  <c r="W4518" i="62"/>
  <c r="W4519" i="62"/>
  <c r="W4520" i="62"/>
  <c r="W4521" i="62"/>
  <c r="W4522" i="62"/>
  <c r="W4523" i="62"/>
  <c r="W4524" i="62"/>
  <c r="W4525" i="62"/>
  <c r="W4526" i="62"/>
  <c r="W4527" i="62"/>
  <c r="W4528" i="62"/>
  <c r="W4529" i="62"/>
  <c r="W4530" i="62"/>
  <c r="W4531" i="62"/>
  <c r="W4532" i="62"/>
  <c r="W4533" i="62"/>
  <c r="W4534" i="62"/>
  <c r="W4535" i="62"/>
  <c r="W4536" i="62"/>
  <c r="W4537" i="62"/>
  <c r="W4538" i="62"/>
  <c r="W4539" i="62"/>
  <c r="W4540" i="62"/>
  <c r="W4541" i="62"/>
  <c r="W4542" i="62"/>
  <c r="W4543" i="62"/>
  <c r="W4544" i="62"/>
  <c r="W4545" i="62"/>
  <c r="W4546" i="62"/>
  <c r="W4547" i="62"/>
  <c r="W4548" i="62"/>
  <c r="W4549" i="62"/>
  <c r="W4550" i="62"/>
  <c r="W4551" i="62"/>
  <c r="W4552" i="62"/>
  <c r="W4553" i="62"/>
  <c r="W4554" i="62"/>
  <c r="W4555" i="62"/>
  <c r="W4556" i="62"/>
  <c r="W4557" i="62"/>
  <c r="W4558" i="62"/>
  <c r="W4559" i="62"/>
  <c r="W4560" i="62"/>
  <c r="W4561" i="62"/>
  <c r="W4562" i="62"/>
  <c r="W4563" i="62"/>
  <c r="W4564" i="62"/>
  <c r="W4565" i="62"/>
  <c r="W4566" i="62"/>
  <c r="W4567" i="62"/>
  <c r="W4568" i="62"/>
  <c r="W4569" i="62"/>
  <c r="W4570" i="62"/>
  <c r="W4571" i="62"/>
  <c r="W4572" i="62"/>
  <c r="W4573" i="62"/>
  <c r="W4574" i="62"/>
  <c r="W4575" i="62"/>
  <c r="W4576" i="62"/>
  <c r="W4577" i="62"/>
  <c r="W4578" i="62"/>
  <c r="W4579" i="62"/>
  <c r="W4580" i="62"/>
  <c r="W4581" i="62"/>
  <c r="W4582" i="62"/>
  <c r="W4583" i="62"/>
  <c r="W4584" i="62"/>
  <c r="W4585" i="62"/>
  <c r="W4586" i="62"/>
  <c r="W4587" i="62"/>
  <c r="W4588" i="62"/>
  <c r="W4589" i="62"/>
  <c r="W4590" i="62"/>
  <c r="W4591" i="62"/>
  <c r="W4592" i="62"/>
  <c r="W4593" i="62"/>
  <c r="W4594" i="62"/>
  <c r="W4595" i="62"/>
  <c r="W4596" i="62"/>
  <c r="W4597" i="62"/>
  <c r="W4598" i="62"/>
  <c r="W4599" i="62"/>
  <c r="W4600" i="62"/>
  <c r="W4601" i="62"/>
  <c r="W4602" i="62"/>
  <c r="W4603" i="62"/>
  <c r="W4604" i="62"/>
  <c r="W4605" i="62"/>
  <c r="W4606" i="62"/>
  <c r="W4607" i="62"/>
  <c r="W4608" i="62"/>
  <c r="W4609" i="62"/>
  <c r="W4610" i="62"/>
  <c r="W4611" i="62"/>
  <c r="W4612" i="62"/>
  <c r="W4613" i="62"/>
  <c r="W4614" i="62"/>
  <c r="W4615" i="62"/>
  <c r="W4616" i="62"/>
  <c r="W4617" i="62"/>
  <c r="W4618" i="62"/>
  <c r="W4619" i="62"/>
  <c r="W4620" i="62"/>
  <c r="W4621" i="62"/>
  <c r="W4622" i="62"/>
  <c r="W4623" i="62"/>
  <c r="W4624" i="62"/>
  <c r="W4625" i="62"/>
  <c r="W4626" i="62"/>
  <c r="W4627" i="62"/>
  <c r="W4628" i="62"/>
  <c r="W4629" i="62"/>
  <c r="W4630" i="62"/>
  <c r="W4631" i="62"/>
  <c r="W4632" i="62"/>
  <c r="W4633" i="62"/>
  <c r="W4634" i="62"/>
  <c r="W4635" i="62"/>
  <c r="W4636" i="62"/>
  <c r="W4637" i="62"/>
  <c r="W4638" i="62"/>
  <c r="W4639" i="62"/>
  <c r="W4640" i="62"/>
  <c r="W4641" i="62"/>
  <c r="W4642" i="62"/>
  <c r="W4643" i="62"/>
  <c r="W4644" i="62"/>
  <c r="W4645" i="62"/>
  <c r="W4646" i="62"/>
  <c r="W4647" i="62"/>
  <c r="W4648" i="62"/>
  <c r="W4649" i="62"/>
  <c r="W4650" i="62"/>
  <c r="W4651" i="62"/>
  <c r="W4652" i="62"/>
  <c r="W4653" i="62"/>
  <c r="W4654" i="62"/>
  <c r="W4655" i="62"/>
  <c r="W4656" i="62"/>
  <c r="W4657" i="62"/>
  <c r="W4658" i="62"/>
  <c r="W4659" i="62"/>
  <c r="W4660" i="62"/>
  <c r="W4661" i="62"/>
  <c r="W4662" i="62"/>
  <c r="W4663" i="62"/>
  <c r="W4664" i="62"/>
  <c r="W4665" i="62"/>
  <c r="W4666" i="62"/>
  <c r="W4667" i="62"/>
  <c r="W4668" i="62"/>
  <c r="W4669" i="62"/>
  <c r="W4670" i="62"/>
  <c r="W4671" i="62"/>
  <c r="W4672" i="62"/>
  <c r="W4673" i="62"/>
  <c r="W4674" i="62"/>
  <c r="W4675" i="62"/>
  <c r="W4676" i="62"/>
  <c r="W4677" i="62"/>
  <c r="W4678" i="62"/>
  <c r="W4679" i="62"/>
  <c r="W4680" i="62"/>
  <c r="W4681" i="62"/>
  <c r="W4682" i="62"/>
  <c r="W4683" i="62"/>
  <c r="W4684" i="62"/>
  <c r="W4685" i="62"/>
  <c r="W4686" i="62"/>
  <c r="W4687" i="62"/>
  <c r="W4688" i="62"/>
  <c r="W4689" i="62"/>
  <c r="W4690" i="62"/>
  <c r="W4691" i="62"/>
  <c r="W4692" i="62"/>
  <c r="W4693" i="62"/>
  <c r="W4694" i="62"/>
  <c r="W4695" i="62"/>
  <c r="W4696" i="62"/>
  <c r="W4697" i="62"/>
  <c r="W4698" i="62"/>
  <c r="W4699" i="62"/>
  <c r="W4700" i="62"/>
  <c r="W4701" i="62"/>
  <c r="W4702" i="62"/>
  <c r="W4703" i="62"/>
  <c r="W4704" i="62"/>
  <c r="W4705" i="62"/>
  <c r="W4706" i="62"/>
  <c r="W4707" i="62"/>
  <c r="W4708" i="62"/>
  <c r="W4709" i="62"/>
  <c r="W4710" i="62"/>
  <c r="W4711" i="62"/>
  <c r="W4712" i="62"/>
  <c r="W4713" i="62"/>
  <c r="W4714" i="62"/>
  <c r="W4715" i="62"/>
  <c r="W4716" i="62"/>
  <c r="W4717" i="62"/>
  <c r="W4718" i="62"/>
  <c r="W4719" i="62"/>
  <c r="W4720" i="62"/>
  <c r="W4721" i="62"/>
  <c r="W4722" i="62"/>
  <c r="W4723" i="62"/>
  <c r="W4724" i="62"/>
  <c r="W4725" i="62"/>
  <c r="W4726" i="62"/>
  <c r="W4727" i="62"/>
  <c r="W4728" i="62"/>
  <c r="W4729" i="62"/>
  <c r="W4730" i="62"/>
  <c r="W4731" i="62"/>
  <c r="W4732" i="62"/>
  <c r="W4733" i="62"/>
  <c r="W4734" i="62"/>
  <c r="W4735" i="62"/>
  <c r="W4736" i="62"/>
  <c r="W4737" i="62"/>
  <c r="W4738" i="62"/>
  <c r="W4739" i="62"/>
  <c r="W4740" i="62"/>
  <c r="W4741" i="62"/>
  <c r="W4742" i="62"/>
  <c r="W4743" i="62"/>
  <c r="W4744" i="62"/>
  <c r="W4745" i="62"/>
  <c r="W4746" i="62"/>
  <c r="W4747" i="62"/>
  <c r="W4748" i="62"/>
  <c r="W4749" i="62"/>
  <c r="W4750" i="62"/>
  <c r="W4751" i="62"/>
  <c r="W4752" i="62"/>
  <c r="W4753" i="62"/>
  <c r="W4754" i="62"/>
  <c r="W4755" i="62"/>
  <c r="W4756" i="62"/>
  <c r="W4757" i="62"/>
  <c r="W4758" i="62"/>
  <c r="W4759" i="62"/>
  <c r="W4760" i="62"/>
  <c r="W4761" i="62"/>
  <c r="W4762" i="62"/>
  <c r="W4763" i="62"/>
  <c r="W4764" i="62"/>
  <c r="W4765" i="62"/>
  <c r="W4766" i="62"/>
  <c r="W4767" i="62"/>
  <c r="W4768" i="62"/>
  <c r="W4769" i="62"/>
  <c r="W4770" i="62"/>
  <c r="W4771" i="62"/>
  <c r="W4772" i="62"/>
  <c r="W4773" i="62"/>
  <c r="W4774" i="62"/>
  <c r="W4775" i="62"/>
  <c r="W4776" i="62"/>
  <c r="W4777" i="62"/>
  <c r="W4778" i="62"/>
  <c r="W4779" i="62"/>
  <c r="W4780" i="62"/>
  <c r="W4781" i="62"/>
  <c r="W4782" i="62"/>
  <c r="W4783" i="62"/>
  <c r="W4784" i="62"/>
  <c r="W4785" i="62"/>
  <c r="W4786" i="62"/>
  <c r="W4787" i="62"/>
  <c r="W4788" i="62"/>
  <c r="W4789" i="62"/>
  <c r="W4790" i="62"/>
  <c r="W4791" i="62"/>
  <c r="W4792" i="62"/>
  <c r="W4793" i="62"/>
  <c r="W4794" i="62"/>
  <c r="W4795" i="62"/>
  <c r="W4796" i="62"/>
  <c r="W4797" i="62"/>
  <c r="W4798" i="62"/>
  <c r="W4799" i="62"/>
  <c r="W4800" i="62"/>
  <c r="W4801" i="62"/>
  <c r="W4802" i="62"/>
  <c r="W4803" i="62"/>
  <c r="W4804" i="62"/>
  <c r="W4805" i="62"/>
  <c r="W4806" i="62"/>
  <c r="W4807" i="62"/>
  <c r="W4808" i="62"/>
  <c r="W4809" i="62"/>
  <c r="W4810" i="62"/>
  <c r="W4811" i="62"/>
  <c r="W4812" i="62"/>
  <c r="W4813" i="62"/>
  <c r="W4814" i="62"/>
  <c r="W4815" i="62"/>
  <c r="W4816" i="62"/>
  <c r="W4817" i="62"/>
  <c r="W4818" i="62"/>
  <c r="W4819" i="62"/>
  <c r="W4820" i="62"/>
  <c r="W4821" i="62"/>
  <c r="W4822" i="62"/>
  <c r="W4823" i="62"/>
  <c r="W4824" i="62"/>
  <c r="W4825" i="62"/>
  <c r="W4826" i="62"/>
  <c r="W4827" i="62"/>
  <c r="W4828" i="62"/>
  <c r="W4829" i="62"/>
  <c r="W4830" i="62"/>
  <c r="W4831" i="62"/>
  <c r="W4832" i="62"/>
  <c r="W4833" i="62"/>
  <c r="W4834" i="62"/>
  <c r="W4835" i="62"/>
  <c r="W4836" i="62"/>
  <c r="W4837" i="62"/>
  <c r="W4838" i="62"/>
  <c r="W4839" i="62"/>
  <c r="W4840" i="62"/>
  <c r="W4841" i="62"/>
  <c r="W4842" i="62"/>
  <c r="W4843" i="62"/>
  <c r="W4844" i="62"/>
  <c r="W4845" i="62"/>
  <c r="W4846" i="62"/>
  <c r="W4847" i="62"/>
  <c r="W4848" i="62"/>
  <c r="W4849" i="62"/>
  <c r="W4850" i="62"/>
  <c r="W4851" i="62"/>
  <c r="W4852" i="62"/>
  <c r="W4853" i="62"/>
  <c r="W4854" i="62"/>
  <c r="W4855" i="62"/>
  <c r="W4856" i="62"/>
  <c r="W4857" i="62"/>
  <c r="W4858" i="62"/>
  <c r="W4859" i="62"/>
  <c r="W4860" i="62"/>
  <c r="W4861" i="62"/>
  <c r="W4862" i="62"/>
  <c r="W4863" i="62"/>
  <c r="W4864" i="62"/>
  <c r="W4865" i="62"/>
  <c r="W4866" i="62"/>
  <c r="W4867" i="62"/>
  <c r="W4868" i="62"/>
  <c r="W4869" i="62"/>
  <c r="W4870" i="62"/>
  <c r="W4871" i="62"/>
  <c r="W4872" i="62"/>
  <c r="W4873" i="62"/>
  <c r="W4874" i="62"/>
  <c r="W4875" i="62"/>
  <c r="W4876" i="62"/>
  <c r="W4877" i="62"/>
  <c r="W4878" i="62"/>
  <c r="W4879" i="62"/>
  <c r="W4880" i="62"/>
  <c r="W4881" i="62"/>
  <c r="W4882" i="62"/>
  <c r="W4883" i="62"/>
  <c r="W4884" i="62"/>
  <c r="W4885" i="62"/>
  <c r="W4886" i="62"/>
  <c r="W4887" i="62"/>
  <c r="W4888" i="62"/>
  <c r="W4889" i="62"/>
  <c r="W4890" i="62"/>
  <c r="W4891" i="62"/>
  <c r="W4892" i="62"/>
  <c r="W4893" i="62"/>
  <c r="W4894" i="62"/>
  <c r="W4895" i="62"/>
  <c r="W4896" i="62"/>
  <c r="W4897" i="62"/>
  <c r="W4898" i="62"/>
  <c r="W4899" i="62"/>
  <c r="W4900" i="62"/>
  <c r="W4901" i="62"/>
  <c r="W4902" i="62"/>
  <c r="W4903" i="62"/>
  <c r="W4904" i="62"/>
  <c r="W4905" i="62"/>
  <c r="W4906" i="62"/>
  <c r="W4907" i="62"/>
  <c r="W4908" i="62"/>
  <c r="W4909" i="62"/>
  <c r="W4910" i="62"/>
  <c r="W4911" i="62"/>
  <c r="W4912" i="62"/>
  <c r="W4913" i="62"/>
  <c r="W4914" i="62"/>
  <c r="W4915" i="62"/>
  <c r="W4916" i="62"/>
  <c r="W4917" i="62"/>
  <c r="W4918" i="62"/>
  <c r="W4919" i="62"/>
  <c r="W4920" i="62"/>
  <c r="W4921" i="62"/>
  <c r="W4922" i="62"/>
  <c r="W4923" i="62"/>
  <c r="W4924" i="62"/>
  <c r="W4925" i="62"/>
  <c r="W4926" i="62"/>
  <c r="W4927" i="62"/>
  <c r="W4928" i="62"/>
  <c r="W4929" i="62"/>
  <c r="W4930" i="62"/>
  <c r="W4931" i="62"/>
  <c r="W4932" i="62"/>
  <c r="W4933" i="62"/>
  <c r="W4934" i="62"/>
  <c r="W4935" i="62"/>
  <c r="W4936" i="62"/>
  <c r="W4937" i="62"/>
  <c r="W4938" i="62"/>
  <c r="W4939" i="62"/>
  <c r="W4940" i="62"/>
  <c r="W4941" i="62"/>
  <c r="W4942" i="62"/>
  <c r="W4943" i="62"/>
  <c r="W4944" i="62"/>
  <c r="W4945" i="62"/>
  <c r="W4946" i="62"/>
  <c r="W4947" i="62"/>
  <c r="W4948" i="62"/>
  <c r="W4949" i="62"/>
  <c r="W4950" i="62"/>
  <c r="W4951" i="62"/>
  <c r="W4952" i="62"/>
  <c r="W4953" i="62"/>
  <c r="W4954" i="62"/>
  <c r="W4955" i="62"/>
  <c r="W4956" i="62"/>
  <c r="W4957" i="62"/>
  <c r="W4958" i="62"/>
  <c r="W4959" i="62"/>
  <c r="W4960" i="62"/>
  <c r="W4961" i="62"/>
  <c r="W4962" i="62"/>
  <c r="W4963" i="62"/>
  <c r="W4964" i="62"/>
  <c r="W4965" i="62"/>
  <c r="W4966" i="62"/>
  <c r="W4967" i="62"/>
  <c r="W4968" i="62"/>
  <c r="W4969" i="62"/>
  <c r="W4970" i="62"/>
  <c r="W4971" i="62"/>
  <c r="W4972" i="62"/>
  <c r="W4973" i="62"/>
  <c r="W4974" i="62"/>
  <c r="W4975" i="62"/>
  <c r="W4976" i="62"/>
  <c r="W4977" i="62"/>
  <c r="W4978" i="62"/>
  <c r="W4979" i="62"/>
  <c r="W4980" i="62"/>
  <c r="W4981" i="62"/>
  <c r="W4982" i="62"/>
  <c r="W4983" i="62"/>
  <c r="W4984" i="62"/>
  <c r="W4985" i="62"/>
  <c r="W4986" i="62"/>
  <c r="W4987" i="62"/>
  <c r="W4988" i="62"/>
  <c r="W4989" i="62"/>
  <c r="W4990" i="62"/>
  <c r="W4991" i="62"/>
  <c r="W4992" i="62"/>
  <c r="W4993" i="62"/>
  <c r="W4994" i="62"/>
  <c r="W4995" i="62"/>
  <c r="W4996" i="62"/>
  <c r="W4997" i="62"/>
  <c r="W4998" i="62"/>
  <c r="W4999" i="62"/>
  <c r="W5000" i="62"/>
  <c r="W5001" i="62"/>
  <c r="W5002" i="62"/>
  <c r="W5003" i="62"/>
  <c r="W5004" i="62"/>
  <c r="W5005" i="62"/>
  <c r="W5006" i="62"/>
  <c r="W5007" i="62"/>
  <c r="W5008" i="62"/>
  <c r="W5009" i="62"/>
  <c r="W5010" i="62"/>
  <c r="W5011" i="62"/>
  <c r="W5012" i="62"/>
  <c r="W5013" i="62"/>
  <c r="W5014" i="62"/>
  <c r="W5015" i="62"/>
  <c r="W5016" i="62"/>
  <c r="W5017" i="62"/>
  <c r="W5018" i="62"/>
  <c r="W5019" i="62"/>
  <c r="W5020" i="62"/>
  <c r="W5021" i="62"/>
  <c r="W5022" i="62"/>
  <c r="W5023" i="62"/>
  <c r="W5024" i="62"/>
  <c r="W5025" i="62"/>
  <c r="W5026" i="62"/>
  <c r="W5027" i="62"/>
  <c r="W5028" i="62"/>
  <c r="W5029" i="62"/>
  <c r="W5030" i="62"/>
  <c r="W5031" i="62"/>
  <c r="W5032" i="62"/>
  <c r="W5033" i="62"/>
  <c r="W5034" i="62"/>
  <c r="W5035" i="62"/>
  <c r="W5036" i="62"/>
  <c r="W5037" i="62"/>
  <c r="W5038" i="62"/>
  <c r="W5039" i="62"/>
  <c r="W5040" i="62"/>
  <c r="W5041" i="62"/>
  <c r="W5042" i="62"/>
  <c r="W5043" i="62"/>
  <c r="W5044" i="62"/>
  <c r="W5045" i="62"/>
  <c r="W5046" i="62"/>
  <c r="W5047" i="62"/>
  <c r="W5048" i="62"/>
  <c r="W5049" i="62"/>
  <c r="W5050" i="62"/>
  <c r="W5051" i="62"/>
  <c r="W5052" i="62"/>
  <c r="W5053" i="62"/>
  <c r="W5054" i="62"/>
  <c r="W5055" i="62"/>
  <c r="W5056" i="62"/>
  <c r="W5057" i="62"/>
  <c r="W5058" i="62"/>
  <c r="W5059" i="62"/>
  <c r="W5060" i="62"/>
  <c r="W5061" i="62"/>
  <c r="W5062" i="62"/>
  <c r="W5063" i="62"/>
  <c r="W5064" i="62"/>
  <c r="W5065" i="62"/>
  <c r="W5066" i="62"/>
  <c r="W5067" i="62"/>
  <c r="W5068" i="62"/>
  <c r="W5069" i="62"/>
  <c r="W5070" i="62"/>
  <c r="W5071" i="62"/>
  <c r="W5072" i="62"/>
  <c r="W5073" i="62"/>
  <c r="W5074" i="62"/>
  <c r="W5075" i="62"/>
  <c r="W5076" i="62"/>
  <c r="W5077" i="62"/>
  <c r="W5078" i="62"/>
  <c r="W5079" i="62"/>
  <c r="W5080" i="62"/>
  <c r="W5081" i="62"/>
  <c r="W5082" i="62"/>
  <c r="W5083" i="62"/>
  <c r="W5084" i="62"/>
  <c r="W5085" i="62"/>
  <c r="W5086" i="62"/>
  <c r="W5087" i="62"/>
  <c r="W5088" i="62"/>
  <c r="W5089" i="62"/>
  <c r="W5090" i="62"/>
  <c r="W5091" i="62"/>
  <c r="W5092" i="62"/>
  <c r="W5093" i="62"/>
  <c r="W5094" i="62"/>
  <c r="W5095" i="62"/>
  <c r="W5096" i="62"/>
  <c r="W5097" i="62"/>
  <c r="W5098" i="62"/>
  <c r="W5099" i="62"/>
  <c r="W5100" i="62"/>
  <c r="W5101" i="62"/>
  <c r="W5102" i="62"/>
  <c r="W5103" i="62"/>
  <c r="W5104" i="62"/>
  <c r="W5105" i="62"/>
  <c r="W5106" i="62"/>
  <c r="W5107" i="62"/>
  <c r="W5108" i="62"/>
  <c r="W5109" i="62"/>
  <c r="W5110" i="62"/>
  <c r="W5111" i="62"/>
  <c r="W5112" i="62"/>
  <c r="W5113" i="62"/>
  <c r="W5114" i="62"/>
  <c r="W5115" i="62"/>
  <c r="W5116" i="62"/>
  <c r="W5117" i="62"/>
  <c r="W5118" i="62"/>
  <c r="W5119" i="62"/>
  <c r="W5120" i="62"/>
  <c r="W5121" i="62"/>
  <c r="W5122" i="62"/>
  <c r="W5123" i="62"/>
  <c r="W5124" i="62"/>
  <c r="W5125" i="62"/>
  <c r="W5126" i="62"/>
  <c r="W5127" i="62"/>
  <c r="W5128" i="62"/>
  <c r="W5129" i="62"/>
  <c r="W5130" i="62"/>
  <c r="W5131" i="62"/>
  <c r="W5132" i="62"/>
  <c r="W5133" i="62"/>
  <c r="W5134" i="62"/>
  <c r="W5135" i="62"/>
  <c r="W5136" i="62"/>
  <c r="W5137" i="62"/>
  <c r="W5138" i="62"/>
  <c r="W5139" i="62"/>
  <c r="W5140" i="62"/>
  <c r="W5141" i="62"/>
  <c r="W5142" i="62"/>
  <c r="W5143" i="62"/>
  <c r="W5144" i="62"/>
  <c r="W5145" i="62"/>
  <c r="W5146" i="62"/>
  <c r="W5147" i="62"/>
  <c r="W5148" i="62"/>
  <c r="W5149" i="62"/>
  <c r="W5150" i="62"/>
  <c r="W5151" i="62"/>
  <c r="W5152" i="62"/>
  <c r="W5153" i="62"/>
  <c r="W5154" i="62"/>
  <c r="W5155" i="62"/>
  <c r="W5156" i="62"/>
  <c r="W5157" i="62"/>
  <c r="W5158" i="62"/>
  <c r="W5159" i="62"/>
  <c r="W5160" i="62"/>
  <c r="W5161" i="62"/>
  <c r="W5162" i="62"/>
  <c r="W5163" i="62"/>
  <c r="W5164" i="62"/>
  <c r="W5165" i="62"/>
  <c r="W5166" i="62"/>
  <c r="W5167" i="62"/>
  <c r="W5168" i="62"/>
  <c r="W5169" i="62"/>
  <c r="W5170" i="62"/>
  <c r="W5171" i="62"/>
  <c r="W5172" i="62"/>
  <c r="W5173" i="62"/>
  <c r="W5174" i="62"/>
  <c r="W5175" i="62"/>
  <c r="W5176" i="62"/>
  <c r="W5177" i="62"/>
  <c r="W5178" i="62"/>
  <c r="W5179" i="62"/>
  <c r="W5180" i="62"/>
  <c r="W5181" i="62"/>
  <c r="W5182" i="62"/>
  <c r="W5183" i="62"/>
  <c r="W5184" i="62"/>
  <c r="W5185" i="62"/>
  <c r="W5186" i="62"/>
  <c r="W5187" i="62"/>
  <c r="W5188" i="62"/>
  <c r="W5189" i="62"/>
  <c r="W5190" i="62"/>
  <c r="W5191" i="62"/>
  <c r="W5192" i="62"/>
  <c r="W5193" i="62"/>
  <c r="W5194" i="62"/>
  <c r="W5195" i="62"/>
  <c r="W5196" i="62"/>
  <c r="W5197" i="62"/>
  <c r="W5198" i="62"/>
  <c r="W5199" i="62"/>
  <c r="W5200" i="62"/>
  <c r="W5201" i="62"/>
  <c r="W5202" i="62"/>
  <c r="W5203" i="62"/>
  <c r="W5204" i="62"/>
  <c r="W5205" i="62"/>
  <c r="W5206" i="62"/>
  <c r="W5207" i="62"/>
  <c r="W5208" i="62"/>
  <c r="W5209" i="62"/>
  <c r="W5210" i="62"/>
  <c r="W5211" i="62"/>
  <c r="W5212" i="62"/>
  <c r="W5213" i="62"/>
  <c r="W5214" i="62"/>
  <c r="W5215" i="62"/>
  <c r="W5216" i="62"/>
  <c r="W5217" i="62"/>
  <c r="W5218" i="62"/>
  <c r="W5219" i="62"/>
  <c r="W5220" i="62"/>
  <c r="W5221" i="62"/>
  <c r="W5222" i="62"/>
  <c r="W5223" i="62"/>
  <c r="W5224" i="62"/>
  <c r="W5225" i="62"/>
  <c r="W5226" i="62"/>
  <c r="W5227" i="62"/>
  <c r="W5228" i="62"/>
  <c r="W5229" i="62"/>
  <c r="W5230" i="62"/>
  <c r="W5231" i="62"/>
  <c r="W5232" i="62"/>
  <c r="W5233" i="62"/>
  <c r="W5234" i="62"/>
  <c r="W5235" i="62"/>
  <c r="W5236" i="62"/>
  <c r="W5237" i="62"/>
  <c r="W5238" i="62"/>
  <c r="W5239" i="62"/>
  <c r="W5240" i="62"/>
  <c r="W5241" i="62"/>
  <c r="W5242" i="62"/>
  <c r="W5243" i="62"/>
  <c r="W5244" i="62"/>
  <c r="W5245" i="62"/>
  <c r="W5246" i="62"/>
  <c r="W5247" i="62"/>
  <c r="W5248" i="62"/>
  <c r="W5249" i="62"/>
  <c r="W5250" i="62"/>
  <c r="W5251" i="62"/>
  <c r="W5252" i="62"/>
  <c r="W5253" i="62"/>
  <c r="W5254" i="62"/>
  <c r="W5255" i="62"/>
  <c r="W5256" i="62"/>
  <c r="W5257" i="62"/>
  <c r="W5258" i="62"/>
  <c r="W5259" i="62"/>
  <c r="W5260" i="62"/>
  <c r="W5261" i="62"/>
  <c r="W5262" i="62"/>
  <c r="W5263" i="62"/>
  <c r="W5264" i="62"/>
  <c r="W5265" i="62"/>
  <c r="W5266" i="62"/>
  <c r="W5267" i="62"/>
  <c r="W5268" i="62"/>
  <c r="W5269" i="62"/>
  <c r="W5270" i="62"/>
  <c r="W5271" i="62"/>
  <c r="W5272" i="62"/>
  <c r="W5273" i="62"/>
  <c r="W5274" i="62"/>
  <c r="W5275" i="62"/>
  <c r="W5276" i="62"/>
  <c r="W5277" i="62"/>
  <c r="W5278" i="62"/>
  <c r="W5279" i="62"/>
  <c r="W5280" i="62"/>
  <c r="W5281" i="62"/>
  <c r="W5282" i="62"/>
  <c r="W5283" i="62"/>
  <c r="W5284" i="62"/>
  <c r="W5285" i="62"/>
  <c r="W5286" i="62"/>
  <c r="W5287" i="62"/>
  <c r="W5288" i="62"/>
  <c r="W5289" i="62"/>
  <c r="W5290" i="62"/>
  <c r="W5291" i="62"/>
  <c r="W5292" i="62"/>
  <c r="W5293" i="62"/>
  <c r="W5294" i="62"/>
  <c r="W5295" i="62"/>
  <c r="W5296" i="62"/>
  <c r="W5297" i="62"/>
  <c r="W5298" i="62"/>
  <c r="W5299" i="62"/>
  <c r="W5300" i="62"/>
  <c r="W5301" i="62"/>
  <c r="W5302" i="62"/>
  <c r="W5303" i="62"/>
  <c r="W5304" i="62"/>
  <c r="W5305" i="62"/>
  <c r="W5306" i="62"/>
  <c r="W5307" i="62"/>
  <c r="W5308" i="62"/>
  <c r="W5309" i="62"/>
  <c r="W5310" i="62"/>
  <c r="W5311" i="62"/>
  <c r="W5312" i="62"/>
  <c r="W5313" i="62"/>
  <c r="W5314" i="62"/>
  <c r="W5315" i="62"/>
  <c r="W5316" i="62"/>
  <c r="W5317" i="62"/>
  <c r="W5318" i="62"/>
  <c r="W5319" i="62"/>
  <c r="W5320" i="62"/>
  <c r="W5321" i="62"/>
  <c r="W5322" i="62"/>
  <c r="W5323" i="62"/>
  <c r="W5324" i="62"/>
  <c r="W5325" i="62"/>
  <c r="W5326" i="62"/>
  <c r="W5327" i="62"/>
  <c r="W5328" i="62"/>
  <c r="W5329" i="62"/>
  <c r="W5330" i="62"/>
  <c r="W5331" i="62"/>
  <c r="W5332" i="62"/>
  <c r="W5333" i="62"/>
  <c r="W5334" i="62"/>
  <c r="W5335" i="62"/>
  <c r="W5336" i="62"/>
  <c r="W5337" i="62"/>
  <c r="W5338" i="62"/>
  <c r="W5339" i="62"/>
  <c r="W5340" i="62"/>
  <c r="W5341" i="62"/>
  <c r="W5342" i="62"/>
  <c r="W5343" i="62"/>
  <c r="W5344" i="62"/>
  <c r="W5345" i="62"/>
  <c r="W5346" i="62"/>
  <c r="W5347" i="62"/>
  <c r="W5348" i="62"/>
  <c r="W5349" i="62"/>
  <c r="W5350" i="62"/>
  <c r="W5351" i="62"/>
  <c r="W5352" i="62"/>
  <c r="W5353" i="62"/>
  <c r="W5354" i="62"/>
  <c r="W5355" i="62"/>
  <c r="W5356" i="62"/>
  <c r="W5357" i="62"/>
  <c r="W5358" i="62"/>
  <c r="W5359" i="62"/>
  <c r="W5360" i="62"/>
  <c r="W5361" i="62"/>
  <c r="W5362" i="62"/>
  <c r="W5363" i="62"/>
  <c r="W5364" i="62"/>
  <c r="W5365" i="62"/>
  <c r="W5366" i="62"/>
  <c r="W5367" i="62"/>
  <c r="W5368" i="62"/>
  <c r="W5369" i="62"/>
  <c r="W5370" i="62"/>
  <c r="W5371" i="62"/>
  <c r="W5372" i="62"/>
  <c r="W5373" i="62"/>
  <c r="W5374" i="62"/>
  <c r="W5375" i="62"/>
  <c r="W5376" i="62"/>
  <c r="W5377" i="62"/>
  <c r="W5378" i="62"/>
  <c r="W5379" i="62"/>
  <c r="W5380" i="62"/>
  <c r="W5381" i="62"/>
  <c r="W5382" i="62"/>
  <c r="W5383" i="62"/>
  <c r="W5384" i="62"/>
  <c r="W5385" i="62"/>
  <c r="W5386" i="62"/>
  <c r="W5387" i="62"/>
  <c r="W5388" i="62"/>
  <c r="W5389" i="62"/>
  <c r="W5390" i="62"/>
  <c r="W5391" i="62"/>
  <c r="W5392" i="62"/>
  <c r="W5393" i="62"/>
  <c r="W5394" i="62"/>
  <c r="W5395" i="62"/>
  <c r="W5396" i="62"/>
  <c r="W5397" i="62"/>
  <c r="W5398" i="62"/>
  <c r="W5399" i="62"/>
  <c r="W5400" i="62"/>
  <c r="W5401" i="62"/>
  <c r="W5402" i="62"/>
  <c r="W5403" i="62"/>
  <c r="W5404" i="62"/>
  <c r="W5405" i="62"/>
  <c r="W5406" i="62"/>
  <c r="W5407" i="62"/>
  <c r="W5408" i="62"/>
  <c r="W5409" i="62"/>
  <c r="W5410" i="62"/>
  <c r="W5411" i="62"/>
  <c r="W5412" i="62"/>
  <c r="W5413" i="62"/>
  <c r="W5414" i="62"/>
  <c r="W5415" i="62"/>
  <c r="W5416" i="62"/>
  <c r="W5417" i="62"/>
  <c r="W5418" i="62"/>
  <c r="W5419" i="62"/>
  <c r="W5420" i="62"/>
  <c r="W5421" i="62"/>
  <c r="W5422" i="62"/>
  <c r="W5423" i="62"/>
  <c r="W5424" i="62"/>
  <c r="W5425" i="62"/>
  <c r="W5426" i="62"/>
  <c r="W5427" i="62"/>
  <c r="W5428" i="62"/>
  <c r="W5429" i="62"/>
  <c r="W5430" i="62"/>
  <c r="W5431" i="62"/>
  <c r="W5432" i="62"/>
  <c r="W5433" i="62"/>
  <c r="W5434" i="62"/>
  <c r="W5435" i="62"/>
  <c r="W5436" i="62"/>
  <c r="W5437" i="62"/>
  <c r="W5438" i="62"/>
  <c r="W5439" i="62"/>
  <c r="W5440" i="62"/>
  <c r="W5441" i="62"/>
  <c r="W5442" i="62"/>
  <c r="W5443" i="62"/>
  <c r="W5444" i="62"/>
  <c r="W5445" i="62"/>
  <c r="W5446" i="62"/>
  <c r="W5447" i="62"/>
  <c r="W5448" i="62"/>
  <c r="W5449" i="62"/>
  <c r="W5450" i="62"/>
  <c r="W5451" i="62"/>
  <c r="W5452" i="62"/>
  <c r="W5453" i="62"/>
  <c r="W5454" i="62"/>
  <c r="W5455" i="62"/>
  <c r="W5456" i="62"/>
  <c r="W5457" i="62"/>
  <c r="W5458" i="62"/>
  <c r="W5459" i="62"/>
  <c r="W5460" i="62"/>
  <c r="W5461" i="62"/>
  <c r="W5462" i="62"/>
  <c r="W5463" i="62"/>
  <c r="W5464" i="62"/>
  <c r="W5465" i="62"/>
  <c r="W5466" i="62"/>
  <c r="W5467" i="62"/>
  <c r="W5468" i="62"/>
  <c r="W5469" i="62"/>
  <c r="W5470" i="62"/>
  <c r="W5471" i="62"/>
  <c r="W5472" i="62"/>
  <c r="W5473" i="62"/>
  <c r="W5474" i="62"/>
  <c r="W5475" i="62"/>
  <c r="W5476" i="62"/>
  <c r="W5477" i="62"/>
  <c r="W5478" i="62"/>
  <c r="W5479" i="62"/>
  <c r="W5480" i="62"/>
  <c r="W5481" i="62"/>
  <c r="W5482" i="62"/>
  <c r="W5483" i="62"/>
  <c r="W5484" i="62"/>
  <c r="W5485" i="62"/>
  <c r="W5486" i="62"/>
  <c r="W5487" i="62"/>
  <c r="W5488" i="62"/>
  <c r="W5489" i="62"/>
  <c r="W5490" i="62"/>
  <c r="W5491" i="62"/>
  <c r="W5492" i="62"/>
  <c r="W5493" i="62"/>
  <c r="W5494" i="62"/>
  <c r="W5495" i="62"/>
  <c r="W5496" i="62"/>
  <c r="W5497" i="62"/>
  <c r="W5498" i="62"/>
  <c r="W5499" i="62"/>
  <c r="W5500" i="62"/>
  <c r="W5501" i="62"/>
  <c r="W5502" i="62"/>
  <c r="W5503" i="62"/>
  <c r="W5504" i="62"/>
  <c r="W5505" i="62"/>
  <c r="W5506" i="62"/>
  <c r="W5507" i="62"/>
  <c r="W5508" i="62"/>
  <c r="W5509" i="62"/>
  <c r="W5510" i="62"/>
  <c r="W5511" i="62"/>
  <c r="W5512" i="62"/>
  <c r="W5513" i="62"/>
  <c r="W5514" i="62"/>
  <c r="W5515" i="62"/>
  <c r="W5516" i="62"/>
  <c r="W5517" i="62"/>
  <c r="W5518" i="62"/>
  <c r="W5519" i="62"/>
  <c r="W5520" i="62"/>
  <c r="W5521" i="62"/>
  <c r="W5522" i="62"/>
  <c r="W5523" i="62"/>
  <c r="W5524" i="62"/>
  <c r="W5525" i="62"/>
  <c r="W5526" i="62"/>
  <c r="W5527" i="62"/>
  <c r="W5528" i="62"/>
  <c r="W5529" i="62"/>
  <c r="W5530" i="62"/>
  <c r="W5531" i="62"/>
  <c r="W5532" i="62"/>
  <c r="W5533" i="62"/>
  <c r="W5534" i="62"/>
  <c r="W5535" i="62"/>
  <c r="W5536" i="62"/>
  <c r="W5537" i="62"/>
  <c r="W5538" i="62"/>
  <c r="W5539" i="62"/>
  <c r="W5540" i="62"/>
  <c r="W5541" i="62"/>
  <c r="W5542" i="62"/>
  <c r="W5543" i="62"/>
  <c r="W5544" i="62"/>
  <c r="W5545" i="62"/>
  <c r="W5546" i="62"/>
  <c r="W5547" i="62"/>
  <c r="W5548" i="62"/>
  <c r="W5549" i="62"/>
  <c r="W5550" i="62"/>
  <c r="W5551" i="62"/>
  <c r="W5552" i="62"/>
  <c r="W5553" i="62"/>
  <c r="W5554" i="62"/>
  <c r="W5555" i="62"/>
  <c r="W5556" i="62"/>
  <c r="W5557" i="62"/>
  <c r="W5558" i="62"/>
  <c r="W5559" i="62"/>
  <c r="W5560" i="62"/>
  <c r="W5561" i="62"/>
  <c r="W5562" i="62"/>
  <c r="W5563" i="62"/>
  <c r="W5564" i="62"/>
  <c r="W5565" i="62"/>
  <c r="W5566" i="62"/>
  <c r="W5567" i="62"/>
  <c r="W5571" i="62"/>
  <c r="W5572" i="62"/>
  <c r="W5573" i="62"/>
  <c r="W5574" i="62"/>
  <c r="W5575" i="62"/>
  <c r="W5576" i="62"/>
  <c r="W5577" i="62"/>
  <c r="W5578" i="62"/>
  <c r="W5579" i="62"/>
  <c r="W5580" i="62"/>
  <c r="W5581" i="62"/>
  <c r="W5582" i="62"/>
  <c r="W5583" i="62"/>
  <c r="W5584" i="62"/>
  <c r="W5585" i="62"/>
  <c r="W5586" i="62"/>
  <c r="W5587" i="62"/>
  <c r="W5588" i="62"/>
  <c r="W5589" i="62"/>
  <c r="W5590" i="62"/>
  <c r="W5591" i="62"/>
  <c r="W5592" i="62"/>
  <c r="W5593" i="62"/>
  <c r="W5594" i="62"/>
  <c r="W5595" i="62"/>
  <c r="W5596" i="62"/>
  <c r="W5597" i="62"/>
  <c r="W5598" i="62"/>
  <c r="W5599" i="62"/>
  <c r="W5600" i="62"/>
  <c r="W5601" i="62"/>
  <c r="W5602" i="62"/>
  <c r="W5603" i="62"/>
  <c r="W5604" i="62"/>
  <c r="W5605" i="62"/>
  <c r="W5606" i="62"/>
  <c r="W5607" i="62"/>
  <c r="W5608" i="62"/>
  <c r="W5609" i="62"/>
  <c r="W5610" i="62"/>
  <c r="W5611" i="62"/>
  <c r="W5612" i="62"/>
  <c r="W5613" i="62"/>
  <c r="W5614" i="62"/>
  <c r="W5615" i="62"/>
  <c r="W5616" i="62"/>
  <c r="W5617" i="62"/>
  <c r="W5618" i="62"/>
  <c r="W5619" i="62"/>
  <c r="W5620" i="62"/>
  <c r="W5621" i="62"/>
  <c r="W5622" i="62"/>
  <c r="W5623" i="62"/>
  <c r="W5624" i="62"/>
  <c r="W5625" i="62"/>
  <c r="W5626" i="62"/>
  <c r="W5627" i="62"/>
  <c r="W5628" i="62"/>
  <c r="W5629" i="62"/>
  <c r="W5630" i="62"/>
  <c r="W5631" i="62"/>
  <c r="W5632" i="62"/>
  <c r="W5633" i="62"/>
  <c r="W5634" i="62"/>
  <c r="W5635" i="62"/>
  <c r="W5636" i="62"/>
  <c r="W5637" i="62"/>
  <c r="W5638" i="62"/>
  <c r="W5639" i="62"/>
  <c r="W5640" i="62"/>
  <c r="W5641" i="62"/>
  <c r="W5642" i="62"/>
  <c r="W5643" i="62"/>
  <c r="W5644" i="62"/>
  <c r="W5645" i="62"/>
  <c r="W5646" i="62"/>
  <c r="W5647" i="62"/>
  <c r="W5648" i="62"/>
  <c r="W5649" i="62"/>
  <c r="W5650" i="62"/>
  <c r="W5651" i="62"/>
  <c r="W5652" i="62"/>
  <c r="W5653" i="62"/>
  <c r="W5654" i="62"/>
  <c r="W5655" i="62"/>
  <c r="W5656" i="62"/>
  <c r="W5657" i="62"/>
  <c r="W5658" i="62"/>
  <c r="W5659" i="62"/>
  <c r="W5660" i="62"/>
  <c r="W5661" i="62"/>
  <c r="W5662" i="62"/>
  <c r="W5663" i="62"/>
  <c r="W5664" i="62"/>
  <c r="W5665" i="62"/>
  <c r="W5666" i="62"/>
  <c r="W5667" i="62"/>
  <c r="W5668" i="62"/>
  <c r="W5669" i="62"/>
  <c r="W5670" i="62"/>
  <c r="W5671" i="62"/>
  <c r="W5678" i="62"/>
  <c r="W5679" i="62"/>
  <c r="W5681" i="62"/>
  <c r="W5682" i="62"/>
  <c r="W5686" i="62"/>
  <c r="W5687" i="62"/>
  <c r="W5689" i="62"/>
  <c r="W5690" i="62"/>
  <c r="W5710" i="62"/>
  <c r="W5711" i="62"/>
  <c r="W5712" i="62"/>
  <c r="W5713" i="62"/>
  <c r="W5714" i="62"/>
  <c r="W5715" i="62"/>
  <c r="W5716" i="62"/>
  <c r="W5717" i="62"/>
  <c r="W5718" i="62"/>
  <c r="W5719" i="62"/>
  <c r="W5720" i="62"/>
  <c r="W5721" i="62"/>
  <c r="W5722" i="62"/>
  <c r="W5723" i="62"/>
  <c r="W5724" i="62"/>
  <c r="W5725" i="62"/>
  <c r="W5726" i="62"/>
  <c r="W5727" i="62"/>
  <c r="W5728" i="62"/>
  <c r="W5729" i="62"/>
  <c r="W5730" i="62"/>
  <c r="W5731" i="62"/>
  <c r="W5732" i="62"/>
  <c r="W5733" i="62"/>
  <c r="W5734" i="62"/>
  <c r="W5735" i="62"/>
  <c r="W5736" i="62"/>
  <c r="W5737" i="62"/>
  <c r="W5738" i="62"/>
  <c r="W5739" i="62"/>
  <c r="W5740" i="62"/>
  <c r="W5741" i="62"/>
  <c r="W5742" i="62"/>
  <c r="W5743" i="62"/>
  <c r="W5744" i="62"/>
  <c r="W5745" i="62"/>
  <c r="W5746" i="62"/>
  <c r="W5747" i="62"/>
  <c r="W5748" i="62"/>
  <c r="W5749" i="62"/>
  <c r="W5750" i="62"/>
  <c r="W5751" i="62"/>
  <c r="W5752" i="62"/>
  <c r="W5753" i="62"/>
  <c r="W5754" i="62"/>
  <c r="W5755" i="62"/>
  <c r="W5756" i="62"/>
  <c r="W5757" i="62"/>
  <c r="W5758" i="62"/>
  <c r="W5759" i="62"/>
  <c r="W5760" i="62"/>
  <c r="W5761" i="62"/>
  <c r="W5762" i="62"/>
  <c r="W5763" i="62"/>
  <c r="W5764" i="62"/>
  <c r="W5765" i="62"/>
  <c r="W5766" i="62"/>
  <c r="W5767" i="62"/>
  <c r="W5768" i="62"/>
  <c r="W5769" i="62"/>
  <c r="W5770" i="62"/>
  <c r="W5771" i="62"/>
  <c r="W5772" i="62"/>
  <c r="W5773" i="62"/>
  <c r="W5774" i="62"/>
  <c r="W5775" i="62"/>
  <c r="W5776" i="62"/>
  <c r="W5777" i="62"/>
  <c r="W5778" i="62"/>
  <c r="W5779" i="62"/>
  <c r="W5780" i="62"/>
  <c r="W5781" i="62"/>
  <c r="W5782" i="62"/>
  <c r="W5783" i="62"/>
  <c r="W5784" i="62"/>
  <c r="W5785" i="62"/>
  <c r="W5786" i="62"/>
  <c r="W5787" i="62"/>
  <c r="W5788" i="62"/>
  <c r="W5789" i="62"/>
  <c r="W5790" i="62"/>
  <c r="W5791" i="62"/>
  <c r="W5792" i="62"/>
  <c r="W5793" i="62"/>
  <c r="W5794" i="62"/>
  <c r="W5795" i="62"/>
  <c r="W5796" i="62"/>
  <c r="W5797" i="62"/>
  <c r="W5798" i="62"/>
  <c r="W5799" i="62"/>
  <c r="W5800" i="62"/>
  <c r="W5801" i="62"/>
  <c r="W5802" i="62"/>
  <c r="W5803" i="62"/>
  <c r="W5804" i="62"/>
  <c r="W5805" i="62"/>
  <c r="W5806" i="62"/>
  <c r="W5807" i="62"/>
  <c r="W5808" i="62"/>
  <c r="W5809" i="62"/>
  <c r="W5810" i="62"/>
  <c r="W5811" i="62"/>
  <c r="W5812" i="62"/>
  <c r="W5813" i="62"/>
  <c r="W5814" i="62"/>
  <c r="W5815" i="62"/>
  <c r="W5816" i="62"/>
  <c r="W5817" i="62"/>
  <c r="W5818" i="62"/>
  <c r="W5819" i="62"/>
  <c r="W5820" i="62"/>
  <c r="W5821" i="62"/>
  <c r="W5822" i="62"/>
  <c r="W5823" i="62"/>
  <c r="W5824" i="62"/>
  <c r="W5825" i="62"/>
  <c r="W5826" i="62"/>
  <c r="W5827" i="62"/>
  <c r="W5828" i="62"/>
  <c r="W5829" i="62"/>
  <c r="W5830" i="62"/>
  <c r="W5831" i="62"/>
  <c r="W5832" i="62"/>
  <c r="W5833" i="62"/>
  <c r="W5834" i="62"/>
  <c r="W5835" i="62"/>
  <c r="W5836" i="62"/>
  <c r="W5837" i="62"/>
  <c r="W5838" i="62"/>
  <c r="W5839" i="62"/>
  <c r="W5840" i="62"/>
  <c r="W5841" i="62"/>
  <c r="W5842" i="62"/>
  <c r="W5843" i="62"/>
  <c r="W5844" i="62"/>
  <c r="W5845" i="62"/>
  <c r="W5846" i="62"/>
  <c r="W5847" i="62"/>
  <c r="W5849" i="62"/>
  <c r="W5850" i="62"/>
  <c r="W5851" i="62"/>
  <c r="W5852" i="62"/>
  <c r="W5853" i="62"/>
  <c r="W5854" i="62"/>
  <c r="W5855" i="62"/>
  <c r="W5856" i="62"/>
  <c r="W5857" i="62"/>
  <c r="W5858" i="62"/>
  <c r="W5859" i="62"/>
  <c r="W5860" i="62"/>
  <c r="W5861" i="62"/>
  <c r="W5862" i="62"/>
  <c r="W5863" i="62"/>
  <c r="W5864" i="62"/>
  <c r="W5865" i="62"/>
  <c r="W5866" i="62"/>
  <c r="W5867" i="62"/>
  <c r="W5868" i="62"/>
  <c r="W5869" i="62"/>
  <c r="W5870" i="62"/>
  <c r="W5871" i="62"/>
  <c r="W5872" i="62"/>
  <c r="W5873" i="62"/>
  <c r="W5874" i="62"/>
  <c r="W5875" i="62"/>
  <c r="W5876" i="62"/>
  <c r="W5877" i="62"/>
  <c r="W5878" i="62"/>
  <c r="W5879" i="62"/>
  <c r="W5880" i="62"/>
  <c r="W5881" i="62"/>
  <c r="W5882" i="62"/>
  <c r="W5883" i="62"/>
  <c r="W5884" i="62"/>
  <c r="W5885" i="62"/>
  <c r="W5886" i="62"/>
  <c r="W5887" i="62"/>
  <c r="W5888" i="62"/>
  <c r="W5889" i="62"/>
  <c r="W5890" i="62"/>
  <c r="W5891" i="62"/>
  <c r="W5892" i="62"/>
  <c r="W5893" i="62"/>
  <c r="W5894" i="62"/>
  <c r="W5895" i="62"/>
  <c r="W5896" i="62"/>
  <c r="W5897" i="62"/>
  <c r="W5898" i="62"/>
  <c r="W5899" i="62"/>
  <c r="W5900" i="62"/>
  <c r="W5901" i="62"/>
  <c r="W5902" i="62"/>
  <c r="W5903" i="62"/>
  <c r="W5904" i="62"/>
  <c r="W5905" i="62"/>
  <c r="W5906" i="62"/>
  <c r="W5907" i="62"/>
  <c r="W5908" i="62"/>
  <c r="W5909" i="62"/>
  <c r="W5910" i="62"/>
  <c r="W5911" i="62"/>
  <c r="W5912" i="62"/>
  <c r="W5913" i="62"/>
  <c r="W5914" i="62"/>
  <c r="W5915" i="62"/>
  <c r="W5916" i="62"/>
  <c r="W5917" i="62"/>
  <c r="W5918" i="62"/>
  <c r="W5919" i="62"/>
  <c r="W5920" i="62"/>
  <c r="W5921" i="62"/>
  <c r="W5922" i="62"/>
  <c r="W5923" i="62"/>
  <c r="W5924" i="62"/>
  <c r="W5925" i="62"/>
  <c r="W5926" i="62"/>
  <c r="W5927" i="62"/>
  <c r="W5928" i="62"/>
  <c r="W5929" i="62"/>
  <c r="W5930" i="62"/>
  <c r="W5931" i="62"/>
  <c r="W5932" i="62"/>
  <c r="W5933" i="62"/>
  <c r="W5934" i="62"/>
  <c r="W5935" i="62"/>
  <c r="W5936" i="62"/>
  <c r="W5937" i="62"/>
  <c r="W5938" i="62"/>
  <c r="W5939" i="62"/>
  <c r="W5940" i="62"/>
  <c r="W5941" i="62"/>
  <c r="W5942" i="62"/>
  <c r="W5943" i="62"/>
  <c r="W5944" i="62"/>
  <c r="W5945" i="62"/>
  <c r="W5946" i="62"/>
  <c r="W5947" i="62"/>
  <c r="W5948" i="62"/>
  <c r="W5949" i="62"/>
  <c r="W5950" i="62"/>
  <c r="W5951" i="62"/>
  <c r="W5952" i="62"/>
  <c r="W5953" i="62"/>
  <c r="W5954" i="62"/>
  <c r="W5955" i="62"/>
  <c r="W5956" i="62"/>
  <c r="W5957" i="62"/>
  <c r="W5958" i="62"/>
  <c r="W5959" i="62"/>
  <c r="W5960" i="62"/>
  <c r="W5961" i="62"/>
  <c r="W5962" i="62"/>
  <c r="W5963" i="62"/>
  <c r="W5964" i="62"/>
  <c r="W5965" i="62"/>
  <c r="W5966" i="62"/>
  <c r="W5967" i="62"/>
  <c r="W5968" i="62"/>
  <c r="W5969" i="62"/>
  <c r="W5970" i="62"/>
  <c r="W5971" i="62"/>
  <c r="W5972" i="62"/>
  <c r="W5973" i="62"/>
  <c r="W5974" i="62"/>
  <c r="W5975" i="62"/>
  <c r="W5976" i="62"/>
  <c r="W5977" i="62"/>
  <c r="W5978" i="62"/>
  <c r="W5979" i="62"/>
  <c r="W5993" i="62"/>
  <c r="W5994" i="62"/>
  <c r="W5995" i="62"/>
  <c r="W5996" i="62"/>
  <c r="W5997" i="62"/>
  <c r="W5998" i="62"/>
  <c r="W5999" i="62"/>
  <c r="W6000" i="62"/>
  <c r="W6001" i="62"/>
  <c r="W6002" i="62"/>
  <c r="W6006" i="62"/>
  <c r="W6007" i="62"/>
  <c r="W6008" i="62"/>
  <c r="W6009" i="62"/>
  <c r="W6010" i="62"/>
  <c r="W6011" i="62"/>
  <c r="W6012" i="62"/>
  <c r="W6013" i="62"/>
  <c r="W6014" i="62"/>
  <c r="W6015" i="62"/>
  <c r="W6016" i="62"/>
  <c r="W6017" i="62"/>
  <c r="W6018" i="62"/>
  <c r="W6019" i="62"/>
  <c r="W6020" i="62"/>
  <c r="W6021" i="62"/>
  <c r="W6022" i="62"/>
  <c r="W6023" i="62"/>
  <c r="W6024" i="62"/>
  <c r="W6025" i="62"/>
  <c r="W6026" i="62"/>
  <c r="W6027" i="62"/>
  <c r="W6028" i="62"/>
  <c r="W6029" i="62"/>
  <c r="W6030" i="62"/>
  <c r="W6031" i="62"/>
  <c r="W6038" i="62"/>
  <c r="W6039" i="62"/>
  <c r="W6040" i="62"/>
  <c r="W6041" i="62"/>
  <c r="W6042" i="62"/>
  <c r="W6043" i="62"/>
  <c r="W6044" i="62"/>
  <c r="W3" i="62"/>
  <c r="W4" i="62"/>
  <c r="W5" i="62"/>
  <c r="W6" i="62"/>
  <c r="W7" i="62"/>
  <c r="W8" i="62"/>
  <c r="W9" i="62"/>
  <c r="W10" i="62"/>
  <c r="W11" i="62"/>
  <c r="W12" i="62"/>
  <c r="W13" i="62"/>
  <c r="W14" i="62"/>
  <c r="W15" i="62"/>
  <c r="W16" i="62"/>
  <c r="W17" i="62"/>
  <c r="W18" i="62"/>
  <c r="W19" i="62"/>
  <c r="W20" i="62"/>
  <c r="W21" i="62"/>
  <c r="W22" i="62"/>
  <c r="W23" i="62"/>
  <c r="W24" i="62"/>
  <c r="W25" i="62"/>
  <c r="W26" i="62"/>
  <c r="W27" i="62"/>
  <c r="W28" i="62"/>
  <c r="W29" i="62"/>
  <c r="W30" i="62"/>
  <c r="W31" i="62"/>
  <c r="W32" i="62"/>
  <c r="W33" i="62"/>
  <c r="W34" i="62"/>
  <c r="W35" i="62"/>
  <c r="W36" i="62"/>
  <c r="W37" i="62"/>
  <c r="W38" i="62"/>
  <c r="W39" i="62"/>
  <c r="W40" i="62"/>
  <c r="W41" i="62"/>
  <c r="W42" i="62"/>
  <c r="W43" i="62"/>
  <c r="W44" i="62"/>
  <c r="W45" i="62"/>
  <c r="W46" i="62"/>
  <c r="W47" i="62"/>
  <c r="W48" i="62"/>
  <c r="W49" i="62"/>
  <c r="W50" i="62"/>
  <c r="W51" i="62"/>
  <c r="W52" i="62"/>
  <c r="W53" i="62"/>
  <c r="W54" i="62"/>
  <c r="W55" i="62"/>
  <c r="W56" i="62"/>
  <c r="W57" i="62"/>
  <c r="W58" i="62"/>
  <c r="W59" i="62"/>
  <c r="W60" i="62"/>
  <c r="W61" i="62"/>
  <c r="W62" i="62"/>
  <c r="W63" i="62"/>
  <c r="W64" i="62"/>
  <c r="W65" i="62"/>
  <c r="W66" i="62"/>
  <c r="W67" i="62"/>
  <c r="W68" i="62"/>
  <c r="W69" i="62"/>
  <c r="W70" i="62"/>
  <c r="W71" i="62"/>
  <c r="W72" i="62"/>
  <c r="W73" i="62"/>
  <c r="W74" i="62"/>
  <c r="W75" i="62"/>
  <c r="W76" i="62"/>
  <c r="W77" i="62"/>
  <c r="W78" i="62"/>
  <c r="W79" i="62"/>
  <c r="W80" i="62"/>
  <c r="W81" i="62"/>
  <c r="W82" i="62"/>
  <c r="W83" i="62"/>
  <c r="W84" i="62"/>
  <c r="W85" i="62"/>
  <c r="W86" i="62"/>
  <c r="W87" i="62"/>
  <c r="W88" i="62"/>
  <c r="W89" i="62"/>
  <c r="W90" i="62"/>
  <c r="W91" i="62"/>
  <c r="W92" i="62"/>
  <c r="W93" i="62"/>
  <c r="W94" i="62"/>
  <c r="W95" i="62"/>
  <c r="W96" i="62"/>
  <c r="W97" i="62"/>
  <c r="W98" i="62"/>
  <c r="W99" i="62"/>
  <c r="W100" i="62"/>
  <c r="W101" i="62"/>
  <c r="W102" i="62"/>
  <c r="W103" i="62"/>
  <c r="W104" i="62"/>
  <c r="W105" i="62"/>
  <c r="W106" i="62"/>
  <c r="W107" i="62"/>
  <c r="W108" i="62"/>
  <c r="W109" i="62"/>
  <c r="W110" i="62"/>
  <c r="W111" i="62"/>
  <c r="W112" i="62"/>
  <c r="W113" i="62"/>
  <c r="W114" i="62"/>
  <c r="W115" i="62"/>
  <c r="W116" i="62"/>
  <c r="W117" i="62"/>
  <c r="W118" i="62"/>
  <c r="W119" i="62"/>
  <c r="W120" i="62"/>
  <c r="W121" i="62"/>
  <c r="W122" i="62"/>
  <c r="W123" i="62"/>
  <c r="W124" i="62"/>
  <c r="W125" i="62"/>
  <c r="W126" i="62"/>
  <c r="W127" i="62"/>
  <c r="W128" i="62"/>
  <c r="W129" i="62"/>
  <c r="W130" i="62"/>
  <c r="W131" i="62"/>
  <c r="W132" i="62"/>
  <c r="W133" i="62"/>
  <c r="W134" i="62"/>
  <c r="W135" i="62"/>
  <c r="W136" i="62"/>
  <c r="W137" i="62"/>
  <c r="W138" i="62"/>
  <c r="W139" i="62"/>
  <c r="W140" i="62"/>
  <c r="W141" i="62"/>
  <c r="W142" i="62"/>
  <c r="W143" i="62"/>
  <c r="W144" i="62"/>
  <c r="W145" i="62"/>
  <c r="W146" i="62"/>
  <c r="W147" i="62"/>
  <c r="W148" i="62"/>
  <c r="W149" i="62"/>
  <c r="W150" i="62"/>
  <c r="W151" i="62"/>
  <c r="W152" i="62"/>
  <c r="W153" i="62"/>
  <c r="W154" i="62"/>
  <c r="W155" i="62"/>
  <c r="W156" i="62"/>
  <c r="W157" i="62"/>
  <c r="W158" i="62"/>
  <c r="W159" i="62"/>
  <c r="W160" i="62"/>
  <c r="W161" i="62"/>
  <c r="W162" i="62"/>
  <c r="W163" i="62"/>
  <c r="W164" i="62"/>
  <c r="W165" i="62"/>
  <c r="W166" i="62"/>
  <c r="W167" i="62"/>
  <c r="W168" i="62"/>
  <c r="W169" i="62"/>
  <c r="W170" i="62"/>
  <c r="W171" i="62"/>
  <c r="W172" i="62"/>
  <c r="W173" i="62"/>
  <c r="W174" i="62"/>
  <c r="W175" i="62"/>
  <c r="W176" i="62"/>
  <c r="W177" i="62"/>
  <c r="W178" i="62"/>
  <c r="W179" i="62"/>
  <c r="W180" i="62"/>
  <c r="W181" i="62"/>
  <c r="W182" i="62"/>
  <c r="W183" i="62"/>
  <c r="W184" i="62"/>
  <c r="W185" i="62"/>
  <c r="W186" i="62"/>
  <c r="W187" i="62"/>
  <c r="W188" i="62"/>
  <c r="W189" i="62"/>
  <c r="W190" i="62"/>
  <c r="W191" i="62"/>
  <c r="W192" i="62"/>
  <c r="W193" i="62"/>
  <c r="W194" i="62"/>
  <c r="W195" i="62"/>
  <c r="W196" i="62"/>
  <c r="W197" i="62"/>
  <c r="W198" i="62"/>
  <c r="W199" i="62"/>
  <c r="W200" i="62"/>
  <c r="W201" i="62"/>
  <c r="W202" i="62"/>
  <c r="W203" i="62"/>
  <c r="W204" i="62"/>
  <c r="W205" i="62"/>
  <c r="W206" i="62"/>
  <c r="W207" i="62"/>
  <c r="W208" i="62"/>
  <c r="W209" i="62"/>
  <c r="W210" i="62"/>
  <c r="W211" i="62"/>
  <c r="W212" i="62"/>
  <c r="W213" i="62"/>
  <c r="W214" i="62"/>
  <c r="W215" i="62"/>
  <c r="W216" i="62"/>
  <c r="W217" i="62"/>
  <c r="W218" i="62"/>
  <c r="W219" i="62"/>
  <c r="W220" i="62"/>
  <c r="W221" i="62"/>
  <c r="W222" i="62"/>
  <c r="W223" i="62"/>
  <c r="W224" i="62"/>
  <c r="W225" i="62"/>
  <c r="W226" i="62"/>
  <c r="W227" i="62"/>
  <c r="W228" i="62"/>
  <c r="W229" i="62"/>
  <c r="W230" i="62"/>
  <c r="W231" i="62"/>
  <c r="W232" i="62"/>
  <c r="W233" i="62"/>
  <c r="W234" i="62"/>
  <c r="W235" i="62"/>
  <c r="W236" i="62"/>
  <c r="W237" i="62"/>
  <c r="W238" i="62"/>
  <c r="W239" i="62"/>
  <c r="W240" i="62"/>
  <c r="W241" i="62"/>
  <c r="W242" i="62"/>
  <c r="W243" i="62"/>
  <c r="W244" i="62"/>
  <c r="W245" i="62"/>
  <c r="W246" i="62"/>
  <c r="W247" i="62"/>
  <c r="W248" i="62"/>
  <c r="W249" i="62"/>
  <c r="W250" i="62"/>
  <c r="W251" i="62"/>
  <c r="W252" i="62"/>
  <c r="W253" i="62"/>
  <c r="W254" i="62"/>
  <c r="W255" i="62"/>
  <c r="W256" i="62"/>
  <c r="W257" i="62"/>
  <c r="W258" i="62"/>
  <c r="W259" i="62"/>
  <c r="W260" i="62"/>
  <c r="W261" i="62"/>
  <c r="W262" i="62"/>
  <c r="W263" i="62"/>
  <c r="W264" i="62"/>
  <c r="W265" i="62"/>
  <c r="W266" i="62"/>
  <c r="W267" i="62"/>
  <c r="W268" i="62"/>
  <c r="W269" i="62"/>
  <c r="W270" i="62"/>
  <c r="W271" i="62"/>
  <c r="W272" i="62"/>
  <c r="W273" i="62"/>
  <c r="W274" i="62"/>
  <c r="W275" i="62"/>
  <c r="W276" i="62"/>
  <c r="W277" i="62"/>
  <c r="W278" i="62"/>
  <c r="W279" i="62"/>
  <c r="W280" i="62"/>
  <c r="W281" i="62"/>
  <c r="W282" i="62"/>
  <c r="W283" i="62"/>
  <c r="W284" i="62"/>
  <c r="W285" i="62"/>
  <c r="W286" i="62"/>
  <c r="W287" i="62"/>
  <c r="W288" i="62"/>
  <c r="W289" i="62"/>
  <c r="W290" i="62"/>
  <c r="W291" i="62"/>
  <c r="W292" i="62"/>
  <c r="W293" i="62"/>
  <c r="W294" i="62"/>
  <c r="W295" i="62"/>
  <c r="W296" i="62"/>
  <c r="W297" i="62"/>
  <c r="W298" i="62"/>
  <c r="W299" i="62"/>
  <c r="W300" i="62"/>
  <c r="W301" i="62"/>
  <c r="W302" i="62"/>
  <c r="W303" i="62"/>
  <c r="W304" i="62"/>
  <c r="W305" i="62"/>
  <c r="W306" i="62"/>
  <c r="W307" i="62"/>
  <c r="W308" i="62"/>
  <c r="W309" i="62"/>
  <c r="W310" i="62"/>
  <c r="W311" i="62"/>
  <c r="W312" i="62"/>
  <c r="W313" i="62"/>
  <c r="W314" i="62"/>
  <c r="W315" i="62"/>
  <c r="W316" i="62"/>
  <c r="W317" i="62"/>
  <c r="W318" i="62"/>
  <c r="W319" i="62"/>
  <c r="W320" i="62"/>
  <c r="W321" i="62"/>
  <c r="W322" i="62"/>
  <c r="W323" i="62"/>
  <c r="W324" i="62"/>
  <c r="W325" i="62"/>
  <c r="W326" i="62"/>
  <c r="W327" i="62"/>
  <c r="W328" i="62"/>
  <c r="W329" i="62"/>
  <c r="W330" i="62"/>
  <c r="W331" i="62"/>
  <c r="W332" i="62"/>
  <c r="W333" i="62"/>
  <c r="W334" i="62"/>
  <c r="W335" i="62"/>
  <c r="W336" i="62"/>
  <c r="W337" i="62"/>
  <c r="W338" i="62"/>
  <c r="W339" i="62"/>
  <c r="W340" i="62"/>
  <c r="W341" i="62"/>
  <c r="W342" i="62"/>
  <c r="W343" i="62"/>
  <c r="W344" i="62"/>
  <c r="W345" i="62"/>
  <c r="W346" i="62"/>
  <c r="W347" i="62"/>
  <c r="W348" i="62"/>
  <c r="W349" i="62"/>
  <c r="W350" i="62"/>
  <c r="W351" i="62"/>
  <c r="W352" i="62"/>
  <c r="W353" i="62"/>
  <c r="W354" i="62"/>
  <c r="W355" i="62"/>
  <c r="W356" i="62"/>
  <c r="W357" i="62"/>
  <c r="W358" i="62"/>
  <c r="W359" i="62"/>
  <c r="W360" i="62"/>
  <c r="W361" i="62"/>
  <c r="W362" i="62"/>
  <c r="W363" i="62"/>
  <c r="W364" i="62"/>
  <c r="W365" i="62"/>
  <c r="W366" i="62"/>
  <c r="W367" i="62"/>
  <c r="W368" i="62"/>
  <c r="W369" i="62"/>
  <c r="W370" i="62"/>
  <c r="W371" i="62"/>
  <c r="W372" i="62"/>
  <c r="W373" i="62"/>
  <c r="W374" i="62"/>
  <c r="W375" i="62"/>
  <c r="W376" i="62"/>
  <c r="W377" i="62"/>
  <c r="W378" i="62"/>
  <c r="W379" i="62"/>
  <c r="W380" i="62"/>
  <c r="W381" i="62"/>
  <c r="W382" i="62"/>
  <c r="W383" i="62"/>
  <c r="W384" i="62"/>
  <c r="W385" i="62"/>
  <c r="W386" i="62"/>
  <c r="W387" i="62"/>
  <c r="W388" i="62"/>
  <c r="W389" i="62"/>
  <c r="W390" i="62"/>
  <c r="W391" i="62"/>
  <c r="W392" i="62"/>
  <c r="W393" i="62"/>
  <c r="W394" i="62"/>
  <c r="W395" i="62"/>
  <c r="W396" i="62"/>
  <c r="W397" i="62"/>
  <c r="W398" i="62"/>
  <c r="W399" i="62"/>
  <c r="W400" i="62"/>
  <c r="W401" i="62"/>
  <c r="W402" i="62"/>
  <c r="W403" i="62"/>
  <c r="W404" i="62"/>
  <c r="W405" i="62"/>
  <c r="W406" i="62"/>
  <c r="W407" i="62"/>
  <c r="W408" i="62"/>
  <c r="W409" i="62"/>
  <c r="W410" i="62"/>
  <c r="W411" i="62"/>
  <c r="W412" i="62"/>
  <c r="W413" i="62"/>
  <c r="W414" i="62"/>
  <c r="W415" i="62"/>
  <c r="W416" i="62"/>
  <c r="W417" i="62"/>
  <c r="W418" i="62"/>
  <c r="W419" i="62"/>
  <c r="W420" i="62"/>
  <c r="W421" i="62"/>
  <c r="W422" i="62"/>
  <c r="W423" i="62"/>
  <c r="W424" i="62"/>
  <c r="W425" i="62"/>
  <c r="W426" i="62"/>
  <c r="W427" i="62"/>
  <c r="W428" i="62"/>
  <c r="W429" i="62"/>
  <c r="W430" i="62"/>
  <c r="W431" i="62"/>
  <c r="W432" i="62"/>
  <c r="W433" i="62"/>
  <c r="W434" i="62"/>
  <c r="W435" i="62"/>
  <c r="W436" i="62"/>
  <c r="W437" i="62"/>
  <c r="W438" i="62"/>
  <c r="W439" i="62"/>
  <c r="W440" i="62"/>
  <c r="W441" i="62"/>
  <c r="W442" i="62"/>
  <c r="W443" i="62"/>
  <c r="W444" i="62"/>
  <c r="W445" i="62"/>
  <c r="W446" i="62"/>
  <c r="W447" i="62"/>
  <c r="W448" i="62"/>
  <c r="W449" i="62"/>
  <c r="W450" i="62"/>
  <c r="W451" i="62"/>
  <c r="W452" i="62"/>
  <c r="W453" i="62"/>
  <c r="W454" i="62"/>
  <c r="W455" i="62"/>
  <c r="W456" i="62"/>
  <c r="W457" i="62"/>
  <c r="W458" i="62"/>
  <c r="W459" i="62"/>
  <c r="W460" i="62"/>
  <c r="W461" i="62"/>
  <c r="W462" i="62"/>
  <c r="W463" i="62"/>
  <c r="W464" i="62"/>
  <c r="W465" i="62"/>
  <c r="W466" i="62"/>
  <c r="W467" i="62"/>
  <c r="W468" i="62"/>
  <c r="W469" i="62"/>
  <c r="W470" i="62"/>
  <c r="W471" i="62"/>
  <c r="W472" i="62"/>
  <c r="W473" i="62"/>
  <c r="W474" i="62"/>
  <c r="W475" i="62"/>
  <c r="W476" i="62"/>
  <c r="W477" i="62"/>
  <c r="W478" i="62"/>
  <c r="W479" i="62"/>
  <c r="W480" i="62"/>
  <c r="W481" i="62"/>
  <c r="W482" i="62"/>
  <c r="W483" i="62"/>
  <c r="W484" i="62"/>
  <c r="W485" i="62"/>
  <c r="W486" i="62"/>
  <c r="W487" i="62"/>
  <c r="W488" i="62"/>
  <c r="W489" i="62"/>
  <c r="W490" i="62"/>
  <c r="W491" i="62"/>
  <c r="W492" i="62"/>
  <c r="W493" i="62"/>
  <c r="W494" i="62"/>
  <c r="W495" i="62"/>
  <c r="W496" i="62"/>
  <c r="W497" i="62"/>
  <c r="W498" i="62"/>
  <c r="W499" i="62"/>
  <c r="W500" i="62"/>
  <c r="W501" i="62"/>
  <c r="W502" i="62"/>
  <c r="W503" i="62"/>
  <c r="W504" i="62"/>
  <c r="W505" i="62"/>
  <c r="W506" i="62"/>
  <c r="W507" i="62"/>
  <c r="W508" i="62"/>
  <c r="W509" i="62"/>
  <c r="W510" i="62"/>
  <c r="W511" i="62"/>
  <c r="W512" i="62"/>
  <c r="W513" i="62"/>
  <c r="W514" i="62"/>
  <c r="W515" i="62"/>
  <c r="W516" i="62"/>
  <c r="W517" i="62"/>
  <c r="W518" i="62"/>
  <c r="W519" i="62"/>
  <c r="W520" i="62"/>
  <c r="W521" i="62"/>
  <c r="W522" i="62"/>
  <c r="W523" i="62"/>
  <c r="W524" i="62"/>
  <c r="W525" i="62"/>
  <c r="W526" i="62"/>
  <c r="W527" i="62"/>
  <c r="W528" i="62"/>
  <c r="W529" i="62"/>
  <c r="W530" i="62"/>
  <c r="W531" i="62"/>
  <c r="W532" i="62"/>
  <c r="W533" i="62"/>
  <c r="W534" i="62"/>
  <c r="W535" i="62"/>
  <c r="W536" i="62"/>
  <c r="W537" i="62"/>
  <c r="W538" i="62"/>
  <c r="W539" i="62"/>
  <c r="W540" i="62"/>
  <c r="W541" i="62"/>
  <c r="W542" i="62"/>
  <c r="W543" i="62"/>
  <c r="W544" i="62"/>
  <c r="W545" i="62"/>
  <c r="W546" i="62"/>
  <c r="W547" i="62"/>
  <c r="W548" i="62"/>
  <c r="W549" i="62"/>
  <c r="W550" i="62"/>
  <c r="W551" i="62"/>
  <c r="W552" i="62"/>
  <c r="W553" i="62"/>
  <c r="W554" i="62"/>
  <c r="W555" i="62"/>
  <c r="W556" i="62"/>
  <c r="W557" i="62"/>
  <c r="W558" i="62"/>
  <c r="W559" i="62"/>
  <c r="W560" i="62"/>
  <c r="W561" i="62"/>
  <c r="W562" i="62"/>
  <c r="W563" i="62"/>
  <c r="W564" i="62"/>
  <c r="W565" i="62"/>
  <c r="W566" i="62"/>
  <c r="W567" i="62"/>
  <c r="W568" i="62"/>
  <c r="W569" i="62"/>
  <c r="W570" i="62"/>
  <c r="W571" i="62"/>
  <c r="W572" i="62"/>
  <c r="W573" i="62"/>
  <c r="W574" i="62"/>
  <c r="W575" i="62"/>
  <c r="W576" i="62"/>
  <c r="W577" i="62"/>
  <c r="W578" i="62"/>
  <c r="W579" i="62"/>
  <c r="W580" i="62"/>
  <c r="W581" i="62"/>
  <c r="W582" i="62"/>
  <c r="W583" i="62"/>
  <c r="W584" i="62"/>
  <c r="W585" i="62"/>
  <c r="W586" i="62"/>
  <c r="W587" i="62"/>
  <c r="W588" i="62"/>
  <c r="W589" i="62"/>
  <c r="W590" i="62"/>
  <c r="W591" i="62"/>
  <c r="W592" i="62"/>
  <c r="W593" i="62"/>
  <c r="W594" i="62"/>
  <c r="W595" i="62"/>
  <c r="W596" i="62"/>
  <c r="W597" i="62"/>
  <c r="W598" i="62"/>
  <c r="W599" i="62"/>
  <c r="W600" i="62"/>
  <c r="W601" i="62"/>
  <c r="W602" i="62"/>
  <c r="W603" i="62"/>
  <c r="W604" i="62"/>
  <c r="W605" i="62"/>
  <c r="W606" i="62"/>
  <c r="W607" i="62"/>
  <c r="W608" i="62"/>
  <c r="W609" i="62"/>
  <c r="W610" i="62"/>
  <c r="W611" i="62"/>
  <c r="W612" i="62"/>
  <c r="W613" i="62"/>
  <c r="W614" i="62"/>
  <c r="W615" i="62"/>
  <c r="W616" i="62"/>
  <c r="W617" i="62"/>
  <c r="W618" i="62"/>
  <c r="W619" i="62"/>
  <c r="W620" i="62"/>
  <c r="W621" i="62"/>
  <c r="W622" i="62"/>
  <c r="W623" i="62"/>
  <c r="W624" i="62"/>
  <c r="W625" i="62"/>
  <c r="W626" i="62"/>
  <c r="W627" i="62"/>
  <c r="W628" i="62"/>
  <c r="W629" i="62"/>
  <c r="W630" i="62"/>
  <c r="W631" i="62"/>
  <c r="W632" i="62"/>
  <c r="W633" i="62"/>
  <c r="W634" i="62"/>
  <c r="W635" i="62"/>
  <c r="W636" i="62"/>
  <c r="W637" i="62"/>
  <c r="W638" i="62"/>
  <c r="W639" i="62"/>
  <c r="W640" i="62"/>
  <c r="W641" i="62"/>
  <c r="W642" i="62"/>
  <c r="W643" i="62"/>
  <c r="W644" i="62"/>
  <c r="W645" i="62"/>
  <c r="W646" i="62"/>
  <c r="W647" i="62"/>
  <c r="W648" i="62"/>
  <c r="W649" i="62"/>
  <c r="W650" i="62"/>
  <c r="W651" i="62"/>
  <c r="W652" i="62"/>
  <c r="W653" i="62"/>
  <c r="W654" i="62"/>
  <c r="W655" i="62"/>
  <c r="W656" i="62"/>
  <c r="W657" i="62"/>
  <c r="W658" i="62"/>
  <c r="W659" i="62"/>
  <c r="W660" i="62"/>
  <c r="W661" i="62"/>
  <c r="W662" i="62"/>
  <c r="W663" i="62"/>
  <c r="W664" i="62"/>
  <c r="W665" i="62"/>
  <c r="W666" i="62"/>
  <c r="W667" i="62"/>
  <c r="W668" i="62"/>
  <c r="W669" i="62"/>
  <c r="W670" i="62"/>
  <c r="W671" i="62"/>
  <c r="W672" i="62"/>
  <c r="W673" i="62"/>
  <c r="W674" i="62"/>
  <c r="W675" i="62"/>
  <c r="W676" i="62"/>
  <c r="W677" i="62"/>
  <c r="W678" i="62"/>
  <c r="W679" i="62"/>
  <c r="W680" i="62"/>
  <c r="W681" i="62"/>
  <c r="W682" i="62"/>
  <c r="W683" i="62"/>
  <c r="W684" i="62"/>
  <c r="W685" i="62"/>
  <c r="W686" i="62"/>
  <c r="W687" i="62"/>
  <c r="W688" i="62"/>
  <c r="W689" i="62"/>
  <c r="W690" i="62"/>
  <c r="W691" i="62"/>
  <c r="W692" i="62"/>
  <c r="W693" i="62"/>
  <c r="W694" i="62"/>
  <c r="W695" i="62"/>
  <c r="W696" i="62"/>
  <c r="W697" i="62"/>
  <c r="W698" i="62"/>
  <c r="W699" i="62"/>
  <c r="W700" i="62"/>
  <c r="W701" i="62"/>
  <c r="W702" i="62"/>
  <c r="W703" i="62"/>
  <c r="W704" i="62"/>
  <c r="W705" i="62"/>
  <c r="W706" i="62"/>
  <c r="W707" i="62"/>
  <c r="W708" i="62"/>
  <c r="W709" i="62"/>
  <c r="W710" i="62"/>
  <c r="W711" i="62"/>
  <c r="W712" i="62"/>
  <c r="W713" i="62"/>
  <c r="W714" i="62"/>
  <c r="W715" i="62"/>
  <c r="W716" i="62"/>
  <c r="W717" i="62"/>
  <c r="W718" i="62"/>
  <c r="W719" i="62"/>
  <c r="W720" i="62"/>
  <c r="W721" i="62"/>
  <c r="W722" i="62"/>
  <c r="W723" i="62"/>
  <c r="W724" i="62"/>
  <c r="W725" i="62"/>
  <c r="W726" i="62"/>
  <c r="W727" i="62"/>
  <c r="W728" i="62"/>
  <c r="W729" i="62"/>
  <c r="W730" i="62"/>
  <c r="W731" i="62"/>
  <c r="W732" i="62"/>
  <c r="W733" i="62"/>
  <c r="W734" i="62"/>
  <c r="W735" i="62"/>
  <c r="W736" i="62"/>
  <c r="W737" i="62"/>
  <c r="W738" i="62"/>
  <c r="W739" i="62"/>
  <c r="W740" i="62"/>
  <c r="W741" i="62"/>
  <c r="W742" i="62"/>
  <c r="W743" i="62"/>
  <c r="W744" i="62"/>
  <c r="W745" i="62"/>
  <c r="W746" i="62"/>
  <c r="W747" i="62"/>
  <c r="W748" i="62"/>
  <c r="W749" i="62"/>
  <c r="W750" i="62"/>
  <c r="W751" i="62"/>
  <c r="W752" i="62"/>
  <c r="W753" i="62"/>
  <c r="W754" i="62"/>
  <c r="W755" i="62"/>
  <c r="W756" i="62"/>
  <c r="W757" i="62"/>
  <c r="W758" i="62"/>
  <c r="W759" i="62"/>
  <c r="W760" i="62"/>
  <c r="W761" i="62"/>
  <c r="W762" i="62"/>
  <c r="W763" i="62"/>
  <c r="W764" i="62"/>
  <c r="W765" i="62"/>
  <c r="W766" i="62"/>
  <c r="W767" i="62"/>
  <c r="W768" i="62"/>
  <c r="W769" i="62"/>
  <c r="W770" i="62"/>
  <c r="W771" i="62"/>
  <c r="W772" i="62"/>
  <c r="W773" i="62"/>
  <c r="W774" i="62"/>
  <c r="W775" i="62"/>
  <c r="W776" i="62"/>
  <c r="W777" i="62"/>
  <c r="W778" i="62"/>
  <c r="W779" i="62"/>
  <c r="W780" i="62"/>
  <c r="W781" i="62"/>
  <c r="W782" i="62"/>
  <c r="W783" i="62"/>
  <c r="W784" i="62"/>
  <c r="W785" i="62"/>
  <c r="W786" i="62"/>
  <c r="W787" i="62"/>
  <c r="W788" i="62"/>
  <c r="W789" i="62"/>
  <c r="W790" i="62"/>
  <c r="W791" i="62"/>
  <c r="W792" i="62"/>
  <c r="W793" i="62"/>
  <c r="W794" i="62"/>
  <c r="W795" i="62"/>
  <c r="W796" i="62"/>
  <c r="W797" i="62"/>
  <c r="W798" i="62"/>
  <c r="W799" i="62"/>
  <c r="W800" i="62"/>
  <c r="W801" i="62"/>
  <c r="W802" i="62"/>
  <c r="W803" i="62"/>
  <c r="W804" i="62"/>
  <c r="W805" i="62"/>
  <c r="W806" i="62"/>
  <c r="W807" i="62"/>
  <c r="W808" i="62"/>
  <c r="W809" i="62"/>
  <c r="W810" i="62"/>
  <c r="W811" i="62"/>
  <c r="W812" i="62"/>
  <c r="W813" i="62"/>
  <c r="W814" i="62"/>
  <c r="W815" i="62"/>
  <c r="W816" i="62"/>
  <c r="W817" i="62"/>
  <c r="W818" i="62"/>
  <c r="W819" i="62"/>
  <c r="W820" i="62"/>
  <c r="W821" i="62"/>
  <c r="W822" i="62"/>
  <c r="W823" i="62"/>
  <c r="W824" i="62"/>
  <c r="W825" i="62"/>
  <c r="W826" i="62"/>
  <c r="W827" i="62"/>
  <c r="W828" i="62"/>
  <c r="W829" i="62"/>
  <c r="W830" i="62"/>
  <c r="W831" i="62"/>
  <c r="W832" i="62"/>
  <c r="W833" i="62"/>
  <c r="W834" i="62"/>
  <c r="W835" i="62"/>
  <c r="W836" i="62"/>
  <c r="W837" i="62"/>
  <c r="W838" i="62"/>
  <c r="W839" i="62"/>
  <c r="W840" i="62"/>
  <c r="W841" i="62"/>
  <c r="W842" i="62"/>
  <c r="W843" i="62"/>
  <c r="W844" i="62"/>
  <c r="W845" i="62"/>
  <c r="W846" i="62"/>
  <c r="W847" i="62"/>
  <c r="W848" i="62"/>
  <c r="W849" i="62"/>
  <c r="W850" i="62"/>
  <c r="W851" i="62"/>
  <c r="W852" i="62"/>
  <c r="W853" i="62"/>
  <c r="W854" i="62"/>
  <c r="W855" i="62"/>
  <c r="W856" i="62"/>
  <c r="W857" i="62"/>
  <c r="W858" i="62"/>
  <c r="W859" i="62"/>
  <c r="W860" i="62"/>
  <c r="W861" i="62"/>
  <c r="W862" i="62"/>
  <c r="W863" i="62"/>
  <c r="W864" i="62"/>
  <c r="W865" i="62"/>
  <c r="W866" i="62"/>
  <c r="W867" i="62"/>
  <c r="W868" i="62"/>
  <c r="W869" i="62"/>
  <c r="W870" i="62"/>
  <c r="W871" i="62"/>
  <c r="W872" i="62"/>
  <c r="W873" i="62"/>
  <c r="W874" i="62"/>
  <c r="W875" i="62"/>
  <c r="W876" i="62"/>
  <c r="W877" i="62"/>
  <c r="W878" i="62"/>
  <c r="W879" i="62"/>
  <c r="W880" i="62"/>
  <c r="W881" i="62"/>
  <c r="W882" i="62"/>
  <c r="W883" i="62"/>
  <c r="W884" i="62"/>
  <c r="W885" i="62"/>
  <c r="W886" i="62"/>
  <c r="W887" i="62"/>
  <c r="W888" i="62"/>
  <c r="W889" i="62"/>
  <c r="W890" i="62"/>
  <c r="W891" i="62"/>
  <c r="W892" i="62"/>
  <c r="W893" i="62"/>
  <c r="W894" i="62"/>
  <c r="W895" i="62"/>
  <c r="W896" i="62"/>
  <c r="W897" i="62"/>
  <c r="W898" i="62"/>
  <c r="W899" i="62"/>
  <c r="W900" i="62"/>
  <c r="W901" i="62"/>
  <c r="W902" i="62"/>
  <c r="W903" i="62"/>
  <c r="W904" i="62"/>
  <c r="W905" i="62"/>
  <c r="W906" i="62"/>
  <c r="W907" i="62"/>
  <c r="W908" i="62"/>
  <c r="W909" i="62"/>
  <c r="W910" i="62"/>
  <c r="W911" i="62"/>
  <c r="W912" i="62"/>
  <c r="W913" i="62"/>
  <c r="W914" i="62"/>
  <c r="W915" i="62"/>
  <c r="W916" i="62"/>
  <c r="W917" i="62"/>
  <c r="W918" i="62"/>
  <c r="W919" i="62"/>
  <c r="W920" i="62"/>
  <c r="W921" i="62"/>
  <c r="W922" i="62"/>
  <c r="W923" i="62"/>
  <c r="W924" i="62"/>
  <c r="W925" i="62"/>
  <c r="W926" i="62"/>
  <c r="W927" i="62"/>
  <c r="W928" i="62"/>
  <c r="W929" i="62"/>
  <c r="W930" i="62"/>
  <c r="W931" i="62"/>
  <c r="W932" i="62"/>
  <c r="W933" i="62"/>
  <c r="W934" i="62"/>
  <c r="W935" i="62"/>
  <c r="W936" i="62"/>
  <c r="W937" i="62"/>
  <c r="W938" i="62"/>
  <c r="W939" i="62"/>
  <c r="W940" i="62"/>
  <c r="W941" i="62"/>
  <c r="W942" i="62"/>
  <c r="W943" i="62"/>
  <c r="W944" i="62"/>
  <c r="W945" i="62"/>
  <c r="W946" i="62"/>
  <c r="W947" i="62"/>
  <c r="W948" i="62"/>
  <c r="W949" i="62"/>
  <c r="W950" i="62"/>
  <c r="W951" i="62"/>
  <c r="W952" i="62"/>
  <c r="W953" i="62"/>
  <c r="W954" i="62"/>
  <c r="W955" i="62"/>
  <c r="W956" i="62"/>
  <c r="W957" i="62"/>
  <c r="W958" i="62"/>
  <c r="W959" i="62"/>
  <c r="W960" i="62"/>
  <c r="W961" i="62"/>
  <c r="W962" i="62"/>
  <c r="W963" i="62"/>
  <c r="W964" i="62"/>
  <c r="W965" i="62"/>
  <c r="W966" i="62"/>
  <c r="W967" i="62"/>
  <c r="W968" i="62"/>
  <c r="W969" i="62"/>
  <c r="W970" i="62"/>
  <c r="W971" i="62"/>
  <c r="W972" i="62"/>
  <c r="W973" i="62"/>
  <c r="W974" i="62"/>
  <c r="W975" i="62"/>
  <c r="W976" i="62"/>
  <c r="W977" i="62"/>
  <c r="W978" i="62"/>
  <c r="W979" i="62"/>
  <c r="W980" i="62"/>
  <c r="W981" i="62"/>
  <c r="W982" i="62"/>
  <c r="W983" i="62"/>
  <c r="W984" i="62"/>
  <c r="W985" i="62"/>
  <c r="W986" i="62"/>
  <c r="W987" i="62"/>
  <c r="W988" i="62"/>
  <c r="W989" i="62"/>
  <c r="W990" i="62"/>
  <c r="W991" i="62"/>
  <c r="W992" i="62"/>
  <c r="W993" i="62"/>
  <c r="W994" i="62"/>
  <c r="W995" i="62"/>
  <c r="W996" i="62"/>
  <c r="W997" i="62"/>
  <c r="W998" i="62"/>
  <c r="W999" i="62"/>
  <c r="W1000" i="62"/>
  <c r="W1001" i="62"/>
  <c r="W1002" i="62"/>
  <c r="W1003" i="62"/>
  <c r="W1004" i="62"/>
  <c r="W1005" i="62"/>
  <c r="W1006" i="62"/>
  <c r="W1007" i="62"/>
  <c r="W1008" i="62"/>
  <c r="W1009" i="62"/>
  <c r="W1010" i="62"/>
  <c r="W1011" i="62"/>
  <c r="W1012" i="62"/>
  <c r="W1013" i="62"/>
  <c r="W1014" i="62"/>
  <c r="W1015" i="62"/>
  <c r="W1016" i="62"/>
  <c r="W1017" i="62"/>
  <c r="W1018" i="62"/>
  <c r="W1019" i="62"/>
  <c r="W1020" i="62"/>
  <c r="W1021" i="62"/>
  <c r="W1022" i="62"/>
  <c r="W1023" i="62"/>
  <c r="W1024" i="62"/>
  <c r="W1025" i="62"/>
  <c r="W1026" i="62"/>
  <c r="W1027" i="62"/>
  <c r="W1028" i="62"/>
  <c r="W1029" i="62"/>
  <c r="W1030" i="62"/>
  <c r="W1031" i="62"/>
  <c r="W1032" i="62"/>
  <c r="W1033" i="62"/>
  <c r="W1034" i="62"/>
  <c r="W1035" i="62"/>
  <c r="W1036" i="62"/>
  <c r="W1037" i="62"/>
  <c r="W1038" i="62"/>
  <c r="W1039" i="62"/>
  <c r="W1040" i="62"/>
  <c r="W1041" i="62"/>
  <c r="W1042" i="62"/>
  <c r="W1043" i="62"/>
  <c r="W1044" i="62"/>
  <c r="W1045" i="62"/>
  <c r="W1046" i="62"/>
  <c r="W1047" i="62"/>
  <c r="W1048" i="62"/>
  <c r="W1049" i="62"/>
  <c r="W1050" i="62"/>
  <c r="W1051" i="62"/>
  <c r="W1052" i="62"/>
  <c r="W1053" i="62"/>
  <c r="W1054" i="62"/>
  <c r="W1055" i="62"/>
  <c r="W1056" i="62"/>
  <c r="W1057" i="62"/>
  <c r="W1058" i="62"/>
  <c r="W1059" i="62"/>
  <c r="W1060" i="62"/>
  <c r="W1061" i="62"/>
  <c r="W1062" i="62"/>
  <c r="W1063" i="62"/>
  <c r="W1064" i="62"/>
  <c r="W1065" i="62"/>
  <c r="W1066" i="62"/>
  <c r="W1067" i="62"/>
  <c r="W1068" i="62"/>
  <c r="W1069" i="62"/>
  <c r="W1070" i="62"/>
  <c r="W1071" i="62"/>
  <c r="W1072" i="62"/>
  <c r="W1073" i="62"/>
  <c r="W1074" i="62"/>
  <c r="W1075" i="62"/>
  <c r="W1076" i="62"/>
  <c r="W1077" i="62"/>
  <c r="W1078" i="62"/>
  <c r="W1079" i="62"/>
  <c r="W1080" i="62"/>
  <c r="W1081" i="62"/>
  <c r="W1082" i="62"/>
  <c r="W1083" i="62"/>
  <c r="W1084" i="62"/>
  <c r="W1085" i="62"/>
  <c r="W1086" i="62"/>
  <c r="W1087" i="62"/>
  <c r="W1088" i="62"/>
  <c r="W1089" i="62"/>
  <c r="W1090" i="62"/>
  <c r="W1091" i="62"/>
  <c r="W1092" i="62"/>
  <c r="W1093" i="62"/>
  <c r="W1094" i="62"/>
  <c r="W1095" i="62"/>
  <c r="W1096" i="62"/>
  <c r="W1097" i="62"/>
  <c r="W1098" i="62"/>
  <c r="W1099" i="62"/>
  <c r="W1100" i="62"/>
  <c r="W1101" i="62"/>
  <c r="W1102" i="62"/>
  <c r="W1103" i="62"/>
  <c r="W1104" i="62"/>
  <c r="W1105" i="62"/>
  <c r="W1106" i="62"/>
  <c r="W1107" i="62"/>
  <c r="W1108" i="62"/>
  <c r="W1109" i="62"/>
  <c r="W1110" i="62"/>
  <c r="W1111" i="62"/>
  <c r="W1112" i="62"/>
  <c r="W1113" i="62"/>
  <c r="W1114" i="62"/>
  <c r="W1115" i="62"/>
  <c r="W1116" i="62"/>
  <c r="W1117" i="62"/>
  <c r="W1118" i="62"/>
  <c r="W1119" i="62"/>
  <c r="W1120" i="62"/>
  <c r="W1121" i="62"/>
  <c r="W1122" i="62"/>
  <c r="W1123" i="62"/>
  <c r="W1124" i="62"/>
  <c r="W1125" i="62"/>
  <c r="W1126" i="62"/>
  <c r="W1127" i="62"/>
  <c r="W1128" i="62"/>
  <c r="W1129" i="62"/>
  <c r="W1130" i="62"/>
  <c r="W1131" i="62"/>
  <c r="W1132" i="62"/>
  <c r="W1133" i="62"/>
  <c r="W1134" i="62"/>
  <c r="W1135" i="62"/>
  <c r="W1136" i="62"/>
  <c r="W1137" i="62"/>
  <c r="W1138" i="62"/>
  <c r="W1139" i="62"/>
  <c r="W1140" i="62"/>
  <c r="W1141" i="62"/>
  <c r="W1142" i="62"/>
  <c r="W1143" i="62"/>
  <c r="W1144" i="62"/>
  <c r="W1145" i="62"/>
  <c r="W1146" i="62"/>
  <c r="W1147" i="62"/>
  <c r="W1148" i="62"/>
  <c r="W1149" i="62"/>
  <c r="W1150" i="62"/>
  <c r="W1151" i="62"/>
  <c r="W1152" i="62"/>
  <c r="W1153" i="62"/>
  <c r="W1154" i="62"/>
  <c r="W1155" i="62"/>
  <c r="W1156" i="62"/>
  <c r="W1157" i="62"/>
  <c r="W1158" i="62"/>
  <c r="W1159" i="62"/>
  <c r="W1160" i="62"/>
  <c r="W1161" i="62"/>
  <c r="W1162" i="62"/>
  <c r="W1163" i="62"/>
  <c r="W1164" i="62"/>
  <c r="W1165" i="62"/>
  <c r="W1166" i="62"/>
  <c r="W1167" i="62"/>
  <c r="W1168" i="62"/>
  <c r="W1169" i="62"/>
  <c r="W1170" i="62"/>
  <c r="W1171" i="62"/>
  <c r="W1172" i="62"/>
  <c r="W1173" i="62"/>
  <c r="W1174" i="62"/>
  <c r="W1175" i="62"/>
  <c r="W1176" i="62"/>
  <c r="W1177" i="62"/>
  <c r="W1178" i="62"/>
  <c r="W1179" i="62"/>
  <c r="W1180" i="62"/>
  <c r="W1181" i="62"/>
  <c r="W1182" i="62"/>
  <c r="W1183" i="62"/>
  <c r="W1184" i="62"/>
  <c r="W1185" i="62"/>
  <c r="W1186" i="62"/>
  <c r="W1187" i="62"/>
  <c r="W1188" i="62"/>
  <c r="W1189" i="62"/>
  <c r="W1190" i="62"/>
  <c r="W1191" i="62"/>
  <c r="W1192" i="62"/>
  <c r="W1193" i="62"/>
  <c r="W1194" i="62"/>
  <c r="W1195" i="62"/>
  <c r="W1196" i="62"/>
  <c r="W1197" i="62"/>
  <c r="W1198" i="62"/>
  <c r="W1199" i="62"/>
  <c r="W1200" i="62"/>
  <c r="W1201" i="62"/>
  <c r="W1202" i="62"/>
  <c r="W1203" i="62"/>
  <c r="W1204" i="62"/>
  <c r="W1205" i="62"/>
  <c r="W1206" i="62"/>
  <c r="W1207" i="62"/>
  <c r="W1208" i="62"/>
  <c r="W1209" i="62"/>
  <c r="W1210" i="62"/>
  <c r="W1211" i="62"/>
  <c r="W1212" i="62"/>
  <c r="W1213" i="62"/>
  <c r="W1214" i="62"/>
  <c r="W1215" i="62"/>
  <c r="W1216" i="62"/>
  <c r="W1217" i="62"/>
  <c r="W1218" i="62"/>
  <c r="W1219" i="62"/>
  <c r="W1220" i="62"/>
  <c r="W1221" i="62"/>
  <c r="W1222" i="62"/>
  <c r="W1223" i="62"/>
  <c r="W1224" i="62"/>
  <c r="W1225" i="62"/>
  <c r="W1226" i="62"/>
  <c r="W1227" i="62"/>
  <c r="W1228" i="62"/>
  <c r="W1229" i="62"/>
  <c r="W1230" i="62"/>
  <c r="W1231" i="62"/>
  <c r="W1232" i="62"/>
  <c r="W1233" i="62"/>
  <c r="W1234" i="62"/>
  <c r="W1235" i="62"/>
  <c r="W1236" i="62"/>
  <c r="W1237" i="62"/>
  <c r="W1238" i="62"/>
  <c r="W1239" i="62"/>
  <c r="W1240" i="62"/>
  <c r="W1241" i="62"/>
  <c r="W1242" i="62"/>
  <c r="W1243" i="62"/>
  <c r="W1244" i="62"/>
  <c r="W1245" i="62"/>
  <c r="W1246" i="62"/>
  <c r="W1247" i="62"/>
  <c r="W1248" i="62"/>
  <c r="W1249" i="62"/>
  <c r="W1250" i="62"/>
  <c r="W1251" i="62"/>
  <c r="W1252" i="62"/>
  <c r="W1253" i="62"/>
  <c r="W1254" i="62"/>
  <c r="W1255" i="62"/>
  <c r="W1256" i="62"/>
  <c r="W1257" i="62"/>
  <c r="W1258" i="62"/>
  <c r="W1259" i="62"/>
  <c r="W1260" i="62"/>
  <c r="W1261" i="62"/>
  <c r="W1262" i="62"/>
  <c r="W1263" i="62"/>
  <c r="W1264" i="62"/>
  <c r="W1265" i="62"/>
  <c r="W1266" i="62"/>
  <c r="W1267" i="62"/>
  <c r="W1268" i="62"/>
  <c r="W1269" i="62"/>
  <c r="W1270" i="62"/>
  <c r="W1271" i="62"/>
  <c r="W1272" i="62"/>
  <c r="W1273" i="62"/>
  <c r="W1274" i="62"/>
  <c r="W1275" i="62"/>
  <c r="W1276" i="62"/>
  <c r="W1277" i="62"/>
  <c r="W1278" i="62"/>
  <c r="W1279" i="62"/>
  <c r="W1280" i="62"/>
  <c r="W1281" i="62"/>
  <c r="W1282" i="62"/>
  <c r="W1283" i="62"/>
  <c r="W1284" i="62"/>
  <c r="W1285" i="62"/>
  <c r="W1286" i="62"/>
  <c r="W1287" i="62"/>
  <c r="W1288" i="62"/>
  <c r="W1289" i="62"/>
  <c r="W1290" i="62"/>
  <c r="W1291" i="62"/>
  <c r="W1292" i="62"/>
  <c r="W1293" i="62"/>
  <c r="W1294" i="62"/>
  <c r="W1295" i="62"/>
  <c r="W1296" i="62"/>
  <c r="W1297" i="62"/>
  <c r="W1298" i="62"/>
  <c r="W1299" i="62"/>
  <c r="W1300" i="62"/>
  <c r="W1301" i="62"/>
  <c r="W1302" i="62"/>
  <c r="W1303" i="62"/>
  <c r="W1304" i="62"/>
  <c r="W1305" i="62"/>
  <c r="W1306" i="62"/>
  <c r="W1307" i="62"/>
  <c r="W1308" i="62"/>
  <c r="W1309" i="62"/>
  <c r="W1310" i="62"/>
  <c r="W1311" i="62"/>
  <c r="W1312" i="62"/>
  <c r="W1313" i="62"/>
  <c r="W1314" i="62"/>
  <c r="W1315" i="62"/>
  <c r="W1316" i="62"/>
  <c r="W1317" i="62"/>
  <c r="W1318" i="62"/>
  <c r="W1319" i="62"/>
  <c r="W1320" i="62"/>
  <c r="W1321" i="62"/>
  <c r="W1322" i="62"/>
  <c r="W1323" i="62"/>
  <c r="W1324" i="62"/>
  <c r="W1325" i="62"/>
  <c r="W1326" i="62"/>
  <c r="W1327" i="62"/>
  <c r="W1328" i="62"/>
  <c r="W1329" i="62"/>
  <c r="W1330" i="62"/>
  <c r="W1331" i="62"/>
  <c r="W1332" i="62"/>
  <c r="W1333" i="62"/>
  <c r="W1334" i="62"/>
  <c r="W1335" i="62"/>
  <c r="W1336" i="62"/>
  <c r="W1337" i="62"/>
  <c r="W1338" i="62"/>
  <c r="W1339" i="62"/>
  <c r="W1340" i="62"/>
  <c r="W1341" i="62"/>
  <c r="W1342" i="62"/>
  <c r="W1343" i="62"/>
  <c r="W1344" i="62"/>
  <c r="W1345" i="62"/>
  <c r="W1346" i="62"/>
  <c r="W1347" i="62"/>
  <c r="W1348" i="62"/>
  <c r="W1349" i="62"/>
  <c r="W1350" i="62"/>
  <c r="W1351" i="62"/>
  <c r="W1352" i="62"/>
  <c r="W1353" i="62"/>
  <c r="W1354" i="62"/>
  <c r="W1355" i="62"/>
  <c r="W1356" i="62"/>
  <c r="W1357" i="62"/>
  <c r="W1358" i="62"/>
  <c r="W1359" i="62"/>
  <c r="W1360" i="62"/>
  <c r="W1361" i="62"/>
  <c r="W1362" i="62"/>
  <c r="W1363" i="62"/>
  <c r="W1364" i="62"/>
  <c r="W1365" i="62"/>
  <c r="W1366" i="62"/>
  <c r="W1367" i="62"/>
  <c r="W1368" i="62"/>
  <c r="W1369" i="62"/>
  <c r="W1370" i="62"/>
  <c r="W1371" i="62"/>
  <c r="W1372" i="62"/>
  <c r="W1373" i="62"/>
  <c r="W1374" i="62"/>
  <c r="W1375" i="62"/>
  <c r="W1376" i="62"/>
  <c r="W1377" i="62"/>
  <c r="W1378" i="62"/>
  <c r="W1379" i="62"/>
  <c r="W1380" i="62"/>
  <c r="W1381" i="62"/>
  <c r="W1382" i="62"/>
  <c r="W1383" i="62"/>
  <c r="W1384" i="62"/>
  <c r="W1385" i="62"/>
  <c r="W1386" i="62"/>
  <c r="W1387" i="62"/>
  <c r="W1388" i="62"/>
  <c r="W1389" i="62"/>
  <c r="W1390" i="62"/>
  <c r="W1391" i="62"/>
  <c r="W1392" i="62"/>
  <c r="W1393" i="62"/>
  <c r="W1394" i="62"/>
  <c r="W1395" i="62"/>
  <c r="W1396" i="62"/>
  <c r="W1397" i="62"/>
  <c r="W1398" i="62"/>
  <c r="W1399" i="62"/>
  <c r="W1400" i="62"/>
  <c r="W1401" i="62"/>
  <c r="W1402" i="62"/>
  <c r="W1403" i="62"/>
  <c r="W1404" i="62"/>
  <c r="W1405" i="62"/>
  <c r="W1406" i="62"/>
  <c r="W1407" i="62"/>
  <c r="W1408" i="62"/>
  <c r="W1409" i="62"/>
  <c r="W1410" i="62"/>
  <c r="W1411" i="62"/>
  <c r="W1412" i="62"/>
  <c r="W1413" i="62"/>
  <c r="W1414" i="62"/>
  <c r="W1415" i="62"/>
  <c r="W1416" i="62"/>
  <c r="W1417" i="62"/>
  <c r="W1418" i="62"/>
  <c r="W1419" i="62"/>
  <c r="W1420" i="62"/>
  <c r="W1421" i="62"/>
  <c r="W1422" i="62"/>
  <c r="W1423" i="62"/>
  <c r="W1424" i="62"/>
  <c r="W1425" i="62"/>
  <c r="W1426" i="62"/>
  <c r="W1427" i="62"/>
  <c r="W1428" i="62"/>
  <c r="W1429" i="62"/>
  <c r="W1430" i="62"/>
  <c r="W1431" i="62"/>
  <c r="W1432" i="62"/>
  <c r="W1433" i="62"/>
  <c r="W1434" i="62"/>
  <c r="W1435" i="62"/>
  <c r="W1436" i="62"/>
  <c r="W1437" i="62"/>
  <c r="W1438" i="62"/>
  <c r="W1439" i="62"/>
  <c r="W1440" i="62"/>
  <c r="W1441" i="62"/>
  <c r="W1442" i="62"/>
  <c r="W1443" i="62"/>
  <c r="W1444" i="62"/>
  <c r="W1445" i="62"/>
  <c r="W1446" i="62"/>
  <c r="W1447" i="62"/>
  <c r="W1448" i="62"/>
  <c r="W1449" i="62"/>
  <c r="W1450" i="62"/>
  <c r="W1451" i="62"/>
  <c r="W1452" i="62"/>
  <c r="W1453" i="62"/>
  <c r="W1454" i="62"/>
  <c r="W1455" i="62"/>
  <c r="W1456" i="62"/>
  <c r="W1457" i="62"/>
  <c r="W1458" i="62"/>
  <c r="W1459" i="62"/>
  <c r="W1460" i="62"/>
  <c r="W1461" i="62"/>
  <c r="W1462" i="62"/>
  <c r="W1463" i="62"/>
  <c r="W1464" i="62"/>
  <c r="W1465" i="62"/>
  <c r="W1466" i="62"/>
  <c r="W1467" i="62"/>
  <c r="W1468" i="62"/>
  <c r="W1469" i="62"/>
  <c r="W1470" i="62"/>
  <c r="W1471" i="62"/>
  <c r="W1472" i="62"/>
  <c r="W1473" i="62"/>
  <c r="W1474" i="62"/>
  <c r="W1475" i="62"/>
  <c r="W1476" i="62"/>
  <c r="W1477" i="62"/>
  <c r="W1478" i="62"/>
  <c r="W1479" i="62"/>
  <c r="W1480" i="62"/>
  <c r="W1481" i="62"/>
  <c r="W1482" i="62"/>
  <c r="W1483" i="62"/>
  <c r="W1484" i="62"/>
  <c r="W1485" i="62"/>
  <c r="W1486" i="62"/>
  <c r="W1487" i="62"/>
  <c r="W1488" i="62"/>
  <c r="W1489" i="62"/>
  <c r="W1490" i="62"/>
  <c r="W1491" i="62"/>
  <c r="W1492" i="62"/>
  <c r="W1493" i="62"/>
  <c r="W1494" i="62"/>
  <c r="W1495" i="62"/>
  <c r="W1496" i="62"/>
  <c r="W1497" i="62"/>
  <c r="W1498" i="62"/>
  <c r="W1499" i="62"/>
  <c r="W1500" i="62"/>
  <c r="W1501" i="62"/>
  <c r="W1502" i="62"/>
  <c r="W1503" i="62"/>
  <c r="W1504" i="62"/>
  <c r="W1505" i="62"/>
  <c r="W1506" i="62"/>
  <c r="W1507" i="62"/>
  <c r="W1508" i="62"/>
  <c r="W1509" i="62"/>
  <c r="W1510" i="62"/>
  <c r="W1511" i="62"/>
  <c r="W1512" i="62"/>
  <c r="W1513" i="62"/>
  <c r="W1514" i="62"/>
  <c r="W1515" i="62"/>
  <c r="W1516" i="62"/>
  <c r="W1517" i="62"/>
  <c r="W1518" i="62"/>
  <c r="W1519" i="62"/>
  <c r="W1520" i="62"/>
  <c r="W1521" i="62"/>
  <c r="W1522" i="62"/>
  <c r="W1523" i="62"/>
  <c r="W1524" i="62"/>
  <c r="W1525" i="62"/>
  <c r="W1526" i="62"/>
  <c r="W1527" i="62"/>
  <c r="W1528" i="62"/>
  <c r="W1529" i="62"/>
  <c r="W1530" i="62"/>
  <c r="W1531" i="62"/>
  <c r="W1532" i="62"/>
  <c r="W1533" i="62"/>
  <c r="W1534" i="62"/>
  <c r="W1535" i="62"/>
  <c r="W1536" i="62"/>
  <c r="W1537" i="62"/>
  <c r="W1538" i="62"/>
  <c r="W1539" i="62"/>
  <c r="W1540" i="62"/>
  <c r="W1541" i="62"/>
  <c r="W1542" i="62"/>
  <c r="W1543" i="62"/>
  <c r="W1544" i="62"/>
  <c r="W1545" i="62"/>
  <c r="W1546" i="62"/>
  <c r="W1547" i="62"/>
  <c r="W1548" i="62"/>
  <c r="W1549" i="62"/>
  <c r="W1550" i="62"/>
  <c r="W1551" i="62"/>
  <c r="W1552" i="62"/>
  <c r="W1553" i="62"/>
  <c r="W1554" i="62"/>
  <c r="W1555" i="62"/>
  <c r="W1556" i="62"/>
  <c r="W1557" i="62"/>
  <c r="W1558" i="62"/>
  <c r="W1559" i="62"/>
  <c r="W1560" i="62"/>
  <c r="W1561" i="62"/>
  <c r="W1562" i="62"/>
  <c r="W1563" i="62"/>
  <c r="W1564" i="62"/>
  <c r="W1565" i="62"/>
  <c r="W1566" i="62"/>
  <c r="W1567" i="62"/>
  <c r="W1568" i="62"/>
  <c r="W1569" i="62"/>
  <c r="W1570" i="62"/>
  <c r="W1571" i="62"/>
  <c r="W1572" i="62"/>
  <c r="W1573" i="62"/>
  <c r="W1574" i="62"/>
  <c r="W1575" i="62"/>
  <c r="W1576" i="62"/>
  <c r="W1577" i="62"/>
  <c r="W1578" i="62"/>
  <c r="W1579" i="62"/>
  <c r="W1580" i="62"/>
  <c r="W1581" i="62"/>
  <c r="W1582" i="62"/>
  <c r="W1583" i="62"/>
  <c r="W1584" i="62"/>
  <c r="W1585" i="62"/>
  <c r="W1586" i="62"/>
  <c r="W1587" i="62"/>
  <c r="W1588" i="62"/>
  <c r="W1589" i="62"/>
  <c r="W1590" i="62"/>
  <c r="W1591" i="62"/>
  <c r="W1592" i="62"/>
  <c r="W1593" i="62"/>
  <c r="W1594" i="62"/>
  <c r="W1595" i="62"/>
  <c r="W1596" i="62"/>
  <c r="W1597" i="62"/>
  <c r="W1598" i="62"/>
  <c r="W1599" i="62"/>
  <c r="W1600" i="62"/>
  <c r="W1601" i="62"/>
  <c r="W1602" i="62"/>
  <c r="W1603" i="62"/>
  <c r="W1604" i="62"/>
  <c r="W1605" i="62"/>
  <c r="W1606" i="62"/>
  <c r="W1607" i="62"/>
  <c r="W1608" i="62"/>
  <c r="W1609" i="62"/>
  <c r="W1610" i="62"/>
  <c r="W1611" i="62"/>
  <c r="W1612" i="62"/>
  <c r="W1613" i="62"/>
  <c r="W1614" i="62"/>
  <c r="W1615" i="62"/>
  <c r="W1616" i="62"/>
  <c r="W1617" i="62"/>
  <c r="W1618" i="62"/>
  <c r="W1619" i="62"/>
  <c r="W1620" i="62"/>
  <c r="W1621" i="62"/>
  <c r="W1622" i="62"/>
  <c r="W1623" i="62"/>
  <c r="W1624" i="62"/>
  <c r="W1625" i="62"/>
  <c r="W1626" i="62"/>
  <c r="W1627" i="62"/>
  <c r="W1628" i="62"/>
  <c r="W1629" i="62"/>
  <c r="W1630" i="62"/>
  <c r="W1631" i="62"/>
  <c r="W1632" i="62"/>
  <c r="W1633" i="62"/>
  <c r="W1634" i="62"/>
  <c r="W1635" i="62"/>
  <c r="W1636" i="62"/>
  <c r="W1637" i="62"/>
  <c r="W1638" i="62"/>
  <c r="W1639" i="62"/>
  <c r="W1640" i="62"/>
  <c r="W1641" i="62"/>
  <c r="W1642" i="62"/>
  <c r="W1643" i="62"/>
  <c r="W1644" i="62"/>
  <c r="W1645" i="62"/>
  <c r="W1646" i="62"/>
  <c r="W1647" i="62"/>
  <c r="W1648" i="62"/>
  <c r="W1649" i="62"/>
  <c r="W1650" i="62"/>
  <c r="W1651" i="62"/>
  <c r="W1652" i="62"/>
  <c r="W1653" i="62"/>
  <c r="W1654" i="62"/>
  <c r="W1655" i="62"/>
  <c r="W1656" i="62"/>
  <c r="W1657" i="62"/>
  <c r="W1658" i="62"/>
  <c r="W1659" i="62"/>
  <c r="W1660" i="62"/>
  <c r="W1661" i="62"/>
  <c r="W1662" i="62"/>
  <c r="W1663" i="62"/>
  <c r="W1664" i="62"/>
  <c r="W1665" i="62"/>
  <c r="W1666" i="62"/>
  <c r="W1667" i="62"/>
  <c r="W1668" i="62"/>
  <c r="W1669" i="62"/>
  <c r="W1670" i="62"/>
  <c r="W1671" i="62"/>
  <c r="W1672" i="62"/>
  <c r="W1673" i="62"/>
  <c r="W1674" i="62"/>
  <c r="W1675" i="62"/>
  <c r="W1676" i="62"/>
  <c r="W1677" i="62"/>
  <c r="W1678" i="62"/>
  <c r="W1679" i="62"/>
  <c r="W1680" i="62"/>
  <c r="W1681" i="62"/>
  <c r="W1682" i="62"/>
  <c r="W1683" i="62"/>
  <c r="W1684" i="62"/>
  <c r="W1685" i="62"/>
  <c r="W1686" i="62"/>
  <c r="W1687" i="62"/>
  <c r="W1688" i="62"/>
  <c r="W1689" i="62"/>
  <c r="W1690" i="62"/>
  <c r="W1691" i="62"/>
  <c r="W1692" i="62"/>
  <c r="W1693" i="62"/>
  <c r="W1694" i="62"/>
  <c r="W1695" i="62"/>
  <c r="W1696" i="62"/>
  <c r="W1697" i="62"/>
  <c r="W1698" i="62"/>
  <c r="W1699" i="62"/>
  <c r="W1700" i="62"/>
  <c r="W1701" i="62"/>
  <c r="W1702" i="62"/>
  <c r="W1703" i="62"/>
  <c r="W1704" i="62"/>
  <c r="W1705" i="62"/>
  <c r="W1706" i="62"/>
  <c r="W1707" i="62"/>
  <c r="W1708" i="62"/>
  <c r="W1709" i="62"/>
  <c r="W1710" i="62"/>
  <c r="W1711" i="62"/>
  <c r="W1712" i="62"/>
  <c r="W1713" i="62"/>
  <c r="W1714" i="62"/>
  <c r="W1715" i="62"/>
  <c r="W1716" i="62"/>
  <c r="W1717" i="62"/>
  <c r="W1718" i="62"/>
  <c r="W1719" i="62"/>
  <c r="W1720" i="62"/>
  <c r="W1721" i="62"/>
  <c r="W1722" i="62"/>
  <c r="W1723" i="62"/>
  <c r="W1724" i="62"/>
  <c r="W1725" i="62"/>
  <c r="W1726" i="62"/>
  <c r="W1727" i="62"/>
  <c r="W1728" i="62"/>
  <c r="W1729" i="62"/>
  <c r="W1730" i="62"/>
  <c r="W1731" i="62"/>
  <c r="W1732" i="62"/>
  <c r="W1733" i="62"/>
  <c r="W1734" i="62"/>
  <c r="W1735" i="62"/>
  <c r="W1736" i="62"/>
  <c r="W1737" i="62"/>
  <c r="W1738" i="62"/>
  <c r="W1739" i="62"/>
  <c r="W1740" i="62"/>
  <c r="W1741" i="62"/>
  <c r="W1742" i="62"/>
  <c r="W1743" i="62"/>
  <c r="W1744" i="62"/>
  <c r="W1745" i="62"/>
  <c r="W1746" i="62"/>
  <c r="W1747" i="62"/>
  <c r="W1748" i="62"/>
  <c r="W1749" i="62"/>
  <c r="W1750" i="62"/>
  <c r="W1751" i="62"/>
  <c r="W1752" i="62"/>
  <c r="W1753" i="62"/>
  <c r="W1754" i="62"/>
  <c r="W1755" i="62"/>
  <c r="W1756" i="62"/>
  <c r="W1757" i="62"/>
  <c r="W1758" i="62"/>
  <c r="W1759" i="62"/>
  <c r="W1760" i="62"/>
  <c r="W1761" i="62"/>
  <c r="W1762" i="62"/>
  <c r="W1763" i="62"/>
  <c r="W1764" i="62"/>
  <c r="W1765" i="62"/>
  <c r="W1766" i="62"/>
  <c r="W1767" i="62"/>
  <c r="W1768" i="62"/>
  <c r="W1769" i="62"/>
  <c r="W1770" i="62"/>
  <c r="W1771" i="62"/>
  <c r="W1772" i="62"/>
  <c r="W1773" i="62"/>
  <c r="W1774" i="62"/>
  <c r="W1775" i="62"/>
  <c r="W1776" i="62"/>
  <c r="W1777" i="62"/>
  <c r="W1778" i="62"/>
  <c r="W1779" i="62"/>
  <c r="W1780" i="62"/>
  <c r="W1781" i="62"/>
  <c r="W1782" i="62"/>
  <c r="W1783" i="62"/>
  <c r="W1784" i="62"/>
  <c r="W1785" i="62"/>
  <c r="W1786" i="62"/>
  <c r="W1787" i="62"/>
  <c r="W1788" i="62"/>
  <c r="W1789" i="62"/>
  <c r="W1790" i="62"/>
  <c r="W1791" i="62"/>
  <c r="W1792" i="62"/>
  <c r="W1793" i="62"/>
  <c r="W1794" i="62"/>
  <c r="W1795" i="62"/>
  <c r="W1796" i="62"/>
  <c r="W1797" i="62"/>
  <c r="W1798" i="62"/>
  <c r="W1799" i="62"/>
  <c r="W1800" i="62"/>
  <c r="W1801" i="62"/>
  <c r="W1802" i="62"/>
  <c r="W1803" i="62"/>
  <c r="W1804" i="62"/>
  <c r="W1805" i="62"/>
  <c r="W1806" i="62"/>
  <c r="W1807" i="62"/>
  <c r="W1808" i="62"/>
  <c r="W1809" i="62"/>
  <c r="W1810" i="62"/>
  <c r="W1811" i="62"/>
  <c r="W1812" i="62"/>
  <c r="W1813" i="62"/>
  <c r="W1814" i="62"/>
  <c r="W1815" i="62"/>
  <c r="W1816" i="62"/>
  <c r="W1817" i="62"/>
  <c r="W1818" i="62"/>
  <c r="W1819" i="62"/>
  <c r="W1820" i="62"/>
  <c r="W1821" i="62"/>
  <c r="W1822" i="62"/>
  <c r="W1823" i="62"/>
  <c r="W1824" i="62"/>
  <c r="W1825" i="62"/>
  <c r="W1826" i="62"/>
  <c r="W1827" i="62"/>
  <c r="W1828" i="62"/>
  <c r="W1829" i="62"/>
  <c r="W1830" i="62"/>
  <c r="W1831" i="62"/>
  <c r="W1832" i="62"/>
  <c r="W1833" i="62"/>
  <c r="W1834" i="62"/>
  <c r="W1835" i="62"/>
  <c r="W1836" i="62"/>
  <c r="W1837" i="62"/>
  <c r="W1838" i="62"/>
  <c r="W1839" i="62"/>
  <c r="W1840" i="62"/>
  <c r="W1841" i="62"/>
  <c r="W1842" i="62"/>
  <c r="W1843" i="62"/>
  <c r="W1844" i="62"/>
  <c r="W1845" i="62"/>
  <c r="W1846" i="62"/>
  <c r="W1847" i="62"/>
  <c r="W1848" i="62"/>
  <c r="W1849" i="62"/>
  <c r="W1850" i="62"/>
  <c r="W1851" i="62"/>
  <c r="W1852" i="62"/>
  <c r="W1853" i="62"/>
  <c r="W1854" i="62"/>
  <c r="W1855" i="62"/>
  <c r="W1856" i="62"/>
  <c r="W1857" i="62"/>
  <c r="W1858" i="62"/>
  <c r="W1859" i="62"/>
  <c r="W1860" i="62"/>
  <c r="W1861" i="62"/>
  <c r="W1862" i="62"/>
  <c r="W1863" i="62"/>
  <c r="W1864" i="62"/>
  <c r="W1865" i="62"/>
  <c r="W1866" i="62"/>
  <c r="W1867" i="62"/>
  <c r="W1868" i="62"/>
  <c r="W1869" i="62"/>
  <c r="W1870" i="62"/>
  <c r="W1871" i="62"/>
  <c r="W1872" i="62"/>
  <c r="W1873" i="62"/>
  <c r="W1874" i="62"/>
  <c r="W1875" i="62"/>
  <c r="W1876" i="62"/>
  <c r="W1877" i="62"/>
  <c r="W1878" i="62"/>
  <c r="W1879" i="62"/>
  <c r="W1880" i="62"/>
  <c r="W1881" i="62"/>
  <c r="W1882" i="62"/>
  <c r="W1883" i="62"/>
  <c r="W1884" i="62"/>
  <c r="W1885" i="62"/>
  <c r="W1886" i="62"/>
  <c r="W1887" i="62"/>
  <c r="W1888" i="62"/>
  <c r="W1889" i="62"/>
  <c r="W1890" i="62"/>
  <c r="W1891" i="62"/>
  <c r="W1892" i="62"/>
  <c r="W1893" i="62"/>
  <c r="W1894" i="62"/>
  <c r="W1895" i="62"/>
  <c r="W1896" i="62"/>
  <c r="W1897" i="62"/>
  <c r="W1898" i="62"/>
  <c r="W1899" i="62"/>
  <c r="W1900" i="62"/>
  <c r="W1901" i="62"/>
  <c r="W1902" i="62"/>
  <c r="W1903" i="62"/>
  <c r="W1904" i="62"/>
  <c r="W1905" i="62"/>
  <c r="W1906" i="62"/>
  <c r="W1907" i="62"/>
  <c r="W1908" i="62"/>
  <c r="W1909" i="62"/>
  <c r="W1910" i="62"/>
  <c r="W1911" i="62"/>
  <c r="W1912" i="62"/>
  <c r="W1913" i="62"/>
  <c r="W1914" i="62"/>
  <c r="W1915" i="62"/>
  <c r="W1916" i="62"/>
  <c r="W1917" i="62"/>
  <c r="W1918" i="62"/>
  <c r="W1919" i="62"/>
  <c r="W1920" i="62"/>
  <c r="W1921" i="62"/>
  <c r="W1922" i="62"/>
  <c r="W1923" i="62"/>
  <c r="W1924" i="62"/>
  <c r="W1925" i="62"/>
  <c r="W1926" i="62"/>
  <c r="W1927" i="62"/>
  <c r="W1928" i="62"/>
  <c r="W1929" i="62"/>
  <c r="W1930" i="62"/>
  <c r="W1931" i="62"/>
  <c r="W1932" i="62"/>
  <c r="W1933" i="62"/>
  <c r="W1934" i="62"/>
  <c r="W1935" i="62"/>
  <c r="W1936" i="62"/>
  <c r="W1937" i="62"/>
  <c r="W1938" i="62"/>
  <c r="W1939" i="62"/>
  <c r="W1940" i="62"/>
  <c r="W1941" i="62"/>
  <c r="W1942" i="62"/>
  <c r="W1943" i="62"/>
  <c r="W1944" i="62"/>
  <c r="W1945" i="62"/>
  <c r="W1946" i="62"/>
  <c r="W1947" i="62"/>
  <c r="W1948" i="62"/>
  <c r="W1949" i="62"/>
  <c r="W1950" i="62"/>
  <c r="W1951" i="62"/>
  <c r="W1952" i="62"/>
  <c r="W1953" i="62"/>
  <c r="W1954" i="62"/>
  <c r="W1955" i="62"/>
  <c r="W1956" i="62"/>
  <c r="W1957" i="62"/>
  <c r="W1958" i="62"/>
  <c r="W1959" i="62"/>
  <c r="W1960" i="62"/>
  <c r="W1961" i="62"/>
  <c r="W1962" i="62"/>
  <c r="W1963" i="62"/>
  <c r="W1964" i="62"/>
  <c r="W1965" i="62"/>
  <c r="W1966" i="62"/>
  <c r="W1967" i="62"/>
  <c r="W1968" i="62"/>
  <c r="W1969" i="62"/>
  <c r="W1970" i="62"/>
  <c r="W1971" i="62"/>
  <c r="W1972" i="62"/>
  <c r="W1973" i="62"/>
  <c r="W1974" i="62"/>
  <c r="W1975" i="62"/>
  <c r="W1976" i="62"/>
  <c r="W1977" i="62"/>
  <c r="W1978" i="62"/>
  <c r="W1979" i="62"/>
  <c r="W1980" i="62"/>
  <c r="W1981" i="62"/>
  <c r="W1982" i="62"/>
  <c r="W1983" i="62"/>
  <c r="W1984" i="62"/>
  <c r="W1985" i="62"/>
  <c r="W1986" i="62"/>
  <c r="W1987" i="62"/>
  <c r="W1988" i="62"/>
  <c r="W1989" i="62"/>
  <c r="W1990" i="62"/>
  <c r="W1991" i="62"/>
  <c r="W1992" i="62"/>
  <c r="W1993" i="62"/>
  <c r="W1994" i="62"/>
  <c r="W1995" i="62"/>
  <c r="W1996" i="62"/>
  <c r="W1997" i="62"/>
  <c r="W1998" i="62"/>
  <c r="W1999" i="62"/>
  <c r="W2000" i="62"/>
  <c r="W2001" i="62"/>
  <c r="W2002" i="62"/>
  <c r="W2003" i="62"/>
  <c r="W2004" i="62"/>
  <c r="W2005" i="62"/>
  <c r="W2006" i="62"/>
  <c r="W2007" i="62"/>
  <c r="W2008" i="62"/>
  <c r="W2009" i="62"/>
  <c r="W2010" i="62"/>
  <c r="W2011" i="62"/>
  <c r="W2012" i="62"/>
  <c r="W2013" i="62"/>
  <c r="W2014" i="62"/>
  <c r="W2015" i="62"/>
  <c r="W2016" i="62"/>
  <c r="W2017" i="62"/>
  <c r="W2018" i="62"/>
  <c r="W2019" i="62"/>
  <c r="W2020" i="62"/>
  <c r="W2021" i="62"/>
  <c r="W2022" i="62"/>
  <c r="W2023" i="62"/>
  <c r="W2024" i="62"/>
  <c r="W2025" i="62"/>
  <c r="W2026" i="62"/>
  <c r="W2027" i="62"/>
  <c r="W2028" i="62"/>
  <c r="W2029" i="62"/>
  <c r="W2030" i="62"/>
  <c r="W2031" i="62"/>
  <c r="W2032" i="62"/>
  <c r="W2033" i="62"/>
  <c r="W2034" i="62"/>
  <c r="W2035" i="62"/>
  <c r="W2036" i="62"/>
  <c r="W2037" i="62"/>
  <c r="W2038" i="62"/>
  <c r="W2039" i="62"/>
  <c r="W2040" i="62"/>
  <c r="W2041" i="62"/>
  <c r="W2042" i="62"/>
  <c r="W2043" i="62"/>
  <c r="W2044" i="62"/>
  <c r="W2045" i="62"/>
  <c r="W2046" i="62"/>
  <c r="W2047" i="62"/>
  <c r="W2048" i="62"/>
  <c r="W2049" i="62"/>
  <c r="W2050" i="62"/>
  <c r="W2051" i="62"/>
  <c r="W2052" i="62"/>
  <c r="W2053" i="62"/>
  <c r="W2054" i="62"/>
  <c r="W2055" i="62"/>
  <c r="W2056" i="62"/>
  <c r="W2057" i="62"/>
  <c r="W2058" i="62"/>
  <c r="W2059" i="62"/>
  <c r="W2060" i="62"/>
  <c r="W2061" i="62"/>
  <c r="W2062" i="62"/>
  <c r="W2063" i="62"/>
  <c r="W2064" i="62"/>
  <c r="W2065" i="62"/>
  <c r="W2066" i="62"/>
  <c r="W2067" i="62"/>
  <c r="W2068" i="62"/>
  <c r="W2069" i="62"/>
  <c r="W2070" i="62"/>
  <c r="W2071" i="62"/>
  <c r="W2072" i="62"/>
  <c r="W2073" i="62"/>
  <c r="W2074" i="62"/>
  <c r="W2075" i="62"/>
  <c r="W2076" i="62"/>
  <c r="W2077" i="62"/>
  <c r="W2078" i="62"/>
  <c r="W2079" i="62"/>
  <c r="W2080" i="62"/>
  <c r="W2081" i="62"/>
  <c r="W2082" i="62"/>
  <c r="W2083" i="62"/>
  <c r="W2084" i="62"/>
  <c r="W2085" i="62"/>
  <c r="W2086" i="62"/>
  <c r="W2087" i="62"/>
  <c r="W2088" i="62"/>
  <c r="W2089" i="62"/>
  <c r="W2090" i="62"/>
  <c r="W2091" i="62"/>
  <c r="W2092" i="62"/>
  <c r="W2093" i="62"/>
  <c r="W2094" i="62"/>
  <c r="W2095" i="62"/>
  <c r="W2096" i="62"/>
  <c r="W2097" i="62"/>
  <c r="W2098" i="62"/>
  <c r="W2099" i="62"/>
  <c r="W2100" i="62"/>
  <c r="W2101" i="62"/>
  <c r="W2102" i="62"/>
  <c r="W2103" i="62"/>
  <c r="W2104" i="62"/>
  <c r="W2105" i="62"/>
  <c r="W2106" i="62"/>
  <c r="W2107" i="62"/>
  <c r="W2108" i="62"/>
  <c r="W2109" i="62"/>
  <c r="W2110" i="62"/>
  <c r="W2111" i="62"/>
  <c r="W2112" i="62"/>
  <c r="W2113" i="62"/>
  <c r="W2114" i="62"/>
  <c r="W2115" i="62"/>
  <c r="W2116" i="62"/>
  <c r="W2117" i="62"/>
  <c r="W2118" i="62"/>
  <c r="W2119" i="62"/>
  <c r="W2120" i="62"/>
  <c r="W2121" i="62"/>
  <c r="W2122" i="62"/>
  <c r="W2123" i="62"/>
  <c r="W2124" i="62"/>
  <c r="W2125" i="62"/>
  <c r="W2126" i="62"/>
  <c r="W2127" i="62"/>
  <c r="W2128" i="62"/>
  <c r="W2129" i="62"/>
  <c r="W2130" i="62"/>
  <c r="W2131" i="62"/>
  <c r="W2132" i="62"/>
  <c r="W2133" i="62"/>
  <c r="W2134" i="62"/>
  <c r="W2135" i="62"/>
  <c r="W2136" i="62"/>
  <c r="W2137" i="62"/>
  <c r="W2138" i="62"/>
  <c r="W2139" i="62"/>
  <c r="W2140" i="62"/>
  <c r="W2141" i="62"/>
  <c r="W2142" i="62"/>
  <c r="W2143" i="62"/>
  <c r="W2144" i="62"/>
  <c r="W2145" i="62"/>
  <c r="W2146" i="62"/>
  <c r="W2147" i="62"/>
  <c r="W2148" i="62"/>
  <c r="W2149" i="62"/>
  <c r="W2150" i="62"/>
  <c r="W2151" i="62"/>
  <c r="W2152" i="62"/>
  <c r="W2153" i="62"/>
  <c r="W2154" i="62"/>
  <c r="W2155" i="62"/>
  <c r="W2156" i="62"/>
  <c r="W2157" i="62"/>
  <c r="W2158" i="62"/>
  <c r="W2159" i="62"/>
  <c r="W2160" i="62"/>
  <c r="W2161" i="62"/>
  <c r="W2162" i="62"/>
  <c r="W2163" i="62"/>
  <c r="W2164" i="62"/>
  <c r="W2165" i="62"/>
  <c r="W2166" i="62"/>
  <c r="W2167" i="62"/>
  <c r="W2168" i="62"/>
  <c r="W2169" i="62"/>
  <c r="W2170" i="62"/>
  <c r="W2171" i="62"/>
  <c r="W2172" i="62"/>
  <c r="W2173" i="62"/>
  <c r="W2174" i="62"/>
  <c r="W2175" i="62"/>
  <c r="W2176" i="62"/>
  <c r="W2177" i="62"/>
  <c r="W2178" i="62"/>
  <c r="W2179" i="62"/>
  <c r="W2180" i="62"/>
  <c r="W2181" i="62"/>
  <c r="W2182" i="62"/>
  <c r="W2183" i="62"/>
  <c r="W2184" i="62"/>
  <c r="W2185" i="62"/>
  <c r="W2186" i="62"/>
  <c r="W2187" i="62"/>
  <c r="W2188" i="62"/>
  <c r="W2189" i="62"/>
  <c r="W2190" i="62"/>
  <c r="W2191" i="62"/>
  <c r="W2192" i="62"/>
  <c r="W2193" i="62"/>
  <c r="W2194" i="62"/>
  <c r="W2195" i="62"/>
  <c r="W2196" i="62"/>
  <c r="W2197" i="62"/>
  <c r="W2198" i="62"/>
  <c r="W2199" i="62"/>
  <c r="W2200" i="62"/>
  <c r="W2201" i="62"/>
  <c r="W2202" i="62"/>
  <c r="W2203" i="62"/>
  <c r="W2204" i="62"/>
  <c r="W2205" i="62"/>
  <c r="W2206" i="62"/>
  <c r="W2207" i="62"/>
  <c r="W2208" i="62"/>
  <c r="W2209" i="62"/>
  <c r="W2210" i="62"/>
  <c r="W2211" i="62"/>
  <c r="W2212" i="62"/>
  <c r="W2213" i="62"/>
  <c r="W2214" i="62"/>
  <c r="W2215" i="62"/>
  <c r="W2216" i="62"/>
  <c r="W2217" i="62"/>
  <c r="W2218" i="62"/>
  <c r="W2219" i="62"/>
  <c r="W2220" i="62"/>
  <c r="W2221" i="62"/>
  <c r="W2222" i="62"/>
  <c r="W2223" i="62"/>
  <c r="W2224" i="62"/>
  <c r="W2225" i="62"/>
  <c r="W2226" i="62"/>
  <c r="W2227" i="62"/>
  <c r="W2228" i="62"/>
  <c r="W2229" i="62"/>
  <c r="W2230" i="62"/>
  <c r="W2231" i="62"/>
  <c r="W2232" i="62"/>
  <c r="W2233" i="62"/>
  <c r="W2234" i="62"/>
  <c r="W2235" i="62"/>
  <c r="W2236" i="62"/>
  <c r="W2237" i="62"/>
  <c r="W2238" i="62"/>
  <c r="W2239" i="62"/>
  <c r="W2240" i="62"/>
  <c r="W2241" i="62"/>
  <c r="W2242" i="62"/>
  <c r="W2243" i="62"/>
  <c r="W2244" i="62"/>
  <c r="W2245" i="62"/>
  <c r="W2246" i="62"/>
  <c r="W2247" i="62"/>
  <c r="W2248" i="62"/>
  <c r="W2249" i="62"/>
  <c r="W2250" i="62"/>
  <c r="W2251" i="62"/>
  <c r="W2252" i="62"/>
  <c r="W2253" i="62"/>
  <c r="W2254" i="62"/>
  <c r="W2255" i="62"/>
  <c r="W2256" i="62"/>
  <c r="W2257" i="62"/>
  <c r="W2258" i="62"/>
  <c r="W2259" i="62"/>
  <c r="W2260" i="62"/>
  <c r="W2261" i="62"/>
  <c r="W2262" i="62"/>
  <c r="W2263" i="62"/>
  <c r="W2264" i="62"/>
  <c r="W2265" i="62"/>
  <c r="W2266" i="62"/>
  <c r="W2267" i="62"/>
  <c r="W2268" i="62"/>
  <c r="W2269" i="62"/>
  <c r="W2270" i="62"/>
  <c r="W2271" i="62"/>
  <c r="W2272" i="62"/>
  <c r="W2273" i="62"/>
  <c r="W2274" i="62"/>
  <c r="W2275" i="62"/>
  <c r="W2276" i="62"/>
  <c r="W2277" i="62"/>
  <c r="W2278" i="62"/>
  <c r="W2279" i="62"/>
  <c r="W2280" i="62"/>
  <c r="W2281" i="62"/>
  <c r="W2282" i="62"/>
  <c r="W2283" i="62"/>
  <c r="W2284" i="62"/>
  <c r="W2285" i="62"/>
  <c r="W2286" i="62"/>
  <c r="W2287" i="62"/>
  <c r="W2288" i="62"/>
  <c r="W2289" i="62"/>
  <c r="W2290" i="62"/>
  <c r="W2291" i="62"/>
  <c r="W2292" i="62"/>
  <c r="W2293" i="62"/>
  <c r="W2294" i="62"/>
  <c r="W2295" i="62"/>
  <c r="W2296" i="62"/>
  <c r="W2297" i="62"/>
  <c r="W2298" i="62"/>
  <c r="W2299" i="62"/>
  <c r="W2300" i="62"/>
  <c r="W2301" i="62"/>
  <c r="W2302" i="62"/>
  <c r="W2303" i="62"/>
  <c r="W2304" i="62"/>
  <c r="W2305" i="62"/>
  <c r="W2306" i="62"/>
  <c r="W2307" i="62"/>
  <c r="W2308" i="62"/>
  <c r="W2309" i="62"/>
  <c r="W2310" i="62"/>
  <c r="W2311" i="62"/>
  <c r="W2312" i="62"/>
  <c r="W2313" i="62"/>
  <c r="W2314" i="62"/>
  <c r="W2315" i="62"/>
  <c r="W2316" i="62"/>
  <c r="W2317" i="62"/>
  <c r="W2318" i="62"/>
  <c r="W2319" i="62"/>
  <c r="W2320" i="62"/>
  <c r="W2321" i="62"/>
  <c r="W2322" i="62"/>
  <c r="W2323" i="62"/>
  <c r="W2324" i="62"/>
  <c r="W2325" i="62"/>
  <c r="W2326" i="62"/>
  <c r="W2327" i="62"/>
  <c r="W2328" i="62"/>
  <c r="W2329" i="62"/>
  <c r="W2330" i="62"/>
  <c r="W2331" i="62"/>
  <c r="W2332" i="62"/>
  <c r="W2333" i="62"/>
  <c r="W2334" i="62"/>
  <c r="W2335" i="62"/>
  <c r="W2336" i="62"/>
  <c r="W2337" i="62"/>
  <c r="W2338" i="62"/>
  <c r="W2339" i="62"/>
  <c r="W2340" i="62"/>
  <c r="W2341" i="62"/>
  <c r="W2342" i="62"/>
  <c r="W2343" i="62"/>
  <c r="W2344" i="62"/>
  <c r="W2345" i="62"/>
  <c r="W2346" i="62"/>
  <c r="W2347" i="62"/>
  <c r="W2348" i="62"/>
  <c r="W2349" i="62"/>
  <c r="W2350" i="62"/>
  <c r="W2351" i="62"/>
  <c r="W2352" i="62"/>
  <c r="W2353" i="62"/>
  <c r="W2354" i="62"/>
  <c r="W2355" i="62"/>
  <c r="W2356" i="62"/>
  <c r="W2357" i="62"/>
  <c r="W2358" i="62"/>
  <c r="W2359" i="62"/>
  <c r="W2360" i="62"/>
  <c r="W2361" i="62"/>
  <c r="W2362" i="62"/>
  <c r="W2363" i="62"/>
  <c r="W2364" i="62"/>
  <c r="W2365" i="62"/>
  <c r="W2366" i="62"/>
  <c r="W2367" i="62"/>
  <c r="W2368" i="62"/>
  <c r="W2369" i="62"/>
  <c r="W2370" i="62"/>
  <c r="W2371" i="62"/>
  <c r="W2372" i="62"/>
  <c r="W2373" i="62"/>
  <c r="W2374" i="62"/>
  <c r="W2375" i="62"/>
  <c r="W2376" i="62"/>
  <c r="W2377" i="62"/>
  <c r="W2378" i="62"/>
  <c r="W2379" i="62"/>
  <c r="W2380" i="62"/>
  <c r="W2381" i="62"/>
  <c r="W2382" i="62"/>
  <c r="W2383" i="62"/>
  <c r="W2384" i="62"/>
  <c r="W2385" i="62"/>
  <c r="W2386" i="62"/>
  <c r="W2387" i="62"/>
  <c r="W2388" i="62"/>
  <c r="W2389" i="62"/>
  <c r="W2390" i="62"/>
  <c r="W2391" i="62"/>
  <c r="W2392" i="62"/>
  <c r="W2393" i="62"/>
  <c r="W2394" i="62"/>
  <c r="W2395" i="62"/>
  <c r="W2396" i="62"/>
  <c r="W2397" i="62"/>
  <c r="W2398" i="62"/>
  <c r="W2399" i="62"/>
  <c r="W2400" i="62"/>
  <c r="W2401" i="62"/>
  <c r="W2402" i="62"/>
  <c r="W2403" i="62"/>
  <c r="W2404" i="62"/>
  <c r="W2405" i="62"/>
  <c r="W2406" i="62"/>
  <c r="W2407" i="62"/>
  <c r="W2408" i="62"/>
  <c r="W2409" i="62"/>
  <c r="W2410" i="62"/>
  <c r="W2411" i="62"/>
  <c r="W2412" i="62"/>
  <c r="W2413" i="62"/>
  <c r="W2414" i="62"/>
  <c r="W2415" i="62"/>
  <c r="W2416" i="62"/>
  <c r="W2417" i="62"/>
  <c r="W2418" i="62"/>
  <c r="W2419" i="62"/>
  <c r="W2420" i="62"/>
  <c r="W2421" i="62"/>
  <c r="W2422" i="62"/>
  <c r="W2423" i="62"/>
  <c r="W2424" i="62"/>
  <c r="W2425" i="62"/>
  <c r="W2426" i="62"/>
  <c r="W2427" i="62"/>
  <c r="W2428" i="62"/>
  <c r="W2429" i="62"/>
  <c r="W2430" i="62"/>
  <c r="W2431" i="62"/>
  <c r="W2432" i="62"/>
  <c r="W2433" i="62"/>
  <c r="W2434" i="62"/>
  <c r="W2435" i="62"/>
  <c r="W2436" i="62"/>
  <c r="W2437" i="62"/>
  <c r="W2438" i="62"/>
  <c r="W2439" i="62"/>
  <c r="W2440" i="62"/>
  <c r="W2441" i="62"/>
  <c r="W2442" i="62"/>
  <c r="W2443" i="62"/>
  <c r="W2444" i="62"/>
  <c r="W2445" i="62"/>
  <c r="W2446" i="62"/>
  <c r="W2447" i="62"/>
  <c r="W2448" i="62"/>
  <c r="W2449" i="62"/>
  <c r="W2450" i="62"/>
  <c r="W2451" i="62"/>
  <c r="W2452" i="62"/>
  <c r="W2453" i="62"/>
  <c r="W2454" i="62"/>
  <c r="W2455" i="62"/>
  <c r="W2456" i="62"/>
  <c r="W2457" i="62"/>
  <c r="W2458" i="62"/>
  <c r="W2459" i="62"/>
  <c r="W2460" i="62"/>
  <c r="W2461" i="62"/>
  <c r="W2462" i="62"/>
  <c r="W2463" i="62"/>
  <c r="W2464" i="62"/>
  <c r="W2465" i="62"/>
  <c r="W2466" i="62"/>
  <c r="W2467" i="62"/>
  <c r="W2468" i="62"/>
  <c r="W2469" i="62"/>
  <c r="W2470" i="62"/>
  <c r="W2471" i="62"/>
  <c r="W2472" i="62"/>
  <c r="W2473" i="62"/>
  <c r="W2474" i="62"/>
  <c r="W2475" i="62"/>
  <c r="W2476" i="62"/>
  <c r="W2477" i="62"/>
  <c r="W2478" i="62"/>
  <c r="W2479" i="62"/>
  <c r="W2480" i="62"/>
  <c r="W2481" i="62"/>
  <c r="W2482" i="62"/>
  <c r="W2483" i="62"/>
  <c r="W2484" i="62"/>
  <c r="W2485" i="62"/>
  <c r="W2486" i="62"/>
  <c r="W2487" i="62"/>
  <c r="W2488" i="62"/>
  <c r="W2489" i="62"/>
  <c r="W2490" i="62"/>
  <c r="W2491" i="62"/>
  <c r="W2492" i="62"/>
  <c r="W2493" i="62"/>
  <c r="W2494" i="62"/>
  <c r="W2495" i="62"/>
  <c r="W2496" i="62"/>
  <c r="W2497" i="62"/>
  <c r="W2498" i="62"/>
  <c r="W2499" i="62"/>
  <c r="W2500" i="62"/>
  <c r="W2501" i="62"/>
  <c r="W2502" i="62"/>
  <c r="W2503" i="62"/>
  <c r="W2504" i="62"/>
  <c r="W2505" i="62"/>
  <c r="W2506" i="62"/>
  <c r="W2507" i="62"/>
  <c r="W2508" i="62"/>
  <c r="W2509" i="62"/>
  <c r="W2510" i="62"/>
  <c r="W2511" i="62"/>
  <c r="W2512" i="62"/>
  <c r="W2513" i="62"/>
  <c r="W2514" i="62"/>
  <c r="W2515" i="62"/>
  <c r="W2516" i="62"/>
  <c r="W2517" i="62"/>
  <c r="W2518" i="62"/>
  <c r="W2519" i="62"/>
  <c r="W2520" i="62"/>
  <c r="W2521" i="62"/>
  <c r="W2522" i="62"/>
  <c r="W2523" i="62"/>
  <c r="W2524" i="62"/>
  <c r="W2525" i="62"/>
  <c r="W2526" i="62"/>
  <c r="W2527" i="62"/>
  <c r="W2528" i="62"/>
  <c r="W2529" i="62"/>
  <c r="W2530" i="62"/>
  <c r="W2531" i="62"/>
  <c r="W2532" i="62"/>
  <c r="W2533" i="62"/>
  <c r="W2534" i="62"/>
  <c r="W2535" i="62"/>
  <c r="W2536" i="62"/>
  <c r="W2537" i="62"/>
  <c r="W2538" i="62"/>
  <c r="W2539" i="62"/>
  <c r="W2540" i="62"/>
  <c r="W2541" i="62"/>
  <c r="W2542" i="62"/>
  <c r="W2543" i="62"/>
  <c r="W2544" i="62"/>
  <c r="W2545" i="62"/>
  <c r="W2546" i="62"/>
  <c r="W2547" i="62"/>
  <c r="W2548" i="62"/>
  <c r="W2549" i="62"/>
  <c r="W2550" i="62"/>
  <c r="W2551" i="62"/>
  <c r="W2552" i="62"/>
  <c r="W2553" i="62"/>
  <c r="W2554" i="62"/>
  <c r="W2555" i="62"/>
  <c r="W2556" i="62"/>
  <c r="W2557" i="62"/>
  <c r="W2558" i="62"/>
  <c r="W2559" i="62"/>
  <c r="W2560" i="62"/>
  <c r="W2561" i="62"/>
  <c r="W2562" i="62"/>
  <c r="W2563" i="62"/>
  <c r="W2564" i="62"/>
  <c r="W2565" i="62"/>
  <c r="W2566" i="62"/>
  <c r="W2567" i="62"/>
  <c r="W2568" i="62"/>
  <c r="W2569" i="62"/>
  <c r="W2570" i="62"/>
  <c r="W2571" i="62"/>
  <c r="W2572" i="62"/>
  <c r="W2573" i="62"/>
  <c r="W2574" i="62"/>
  <c r="W2575" i="62"/>
  <c r="W2576" i="62"/>
  <c r="W2577" i="62"/>
  <c r="W2578" i="62"/>
  <c r="W2579" i="62"/>
  <c r="W2580" i="62"/>
  <c r="W2581" i="62"/>
  <c r="W2582" i="62"/>
  <c r="W2583" i="62"/>
  <c r="W2584" i="62"/>
  <c r="W2585" i="62"/>
  <c r="W2586" i="62"/>
  <c r="W2587" i="62"/>
  <c r="W2588" i="62"/>
  <c r="W2589" i="62"/>
  <c r="W2590" i="62"/>
  <c r="W2591" i="62"/>
  <c r="W2592" i="62"/>
  <c r="W2593" i="62"/>
  <c r="W2594" i="62"/>
  <c r="W2595" i="62"/>
  <c r="W2596" i="62"/>
  <c r="W2597" i="62"/>
  <c r="W2598" i="62"/>
  <c r="W2599" i="62"/>
  <c r="W2600" i="62"/>
  <c r="W2601" i="62"/>
  <c r="W2602" i="62"/>
  <c r="W2603" i="62"/>
  <c r="W2604" i="62"/>
  <c r="W2605" i="62"/>
  <c r="W2606" i="62"/>
  <c r="W2607" i="62"/>
  <c r="W2608" i="62"/>
  <c r="W2609" i="62"/>
  <c r="W2610" i="62"/>
  <c r="W2611" i="62"/>
  <c r="W2612" i="62"/>
  <c r="W2613" i="62"/>
  <c r="W2614" i="62"/>
  <c r="W2615" i="62"/>
  <c r="W2616" i="62"/>
  <c r="W2617" i="62"/>
  <c r="W2618" i="62"/>
  <c r="W2619" i="62"/>
  <c r="W2620" i="62"/>
  <c r="W2621" i="62"/>
  <c r="W2622" i="62"/>
  <c r="W2623" i="62"/>
  <c r="W2624" i="62"/>
  <c r="W2625" i="62"/>
  <c r="W2626" i="62"/>
  <c r="W2627" i="62"/>
  <c r="W2628" i="62"/>
  <c r="W2629" i="62"/>
  <c r="W2630" i="62"/>
  <c r="W2631" i="62"/>
  <c r="W2632" i="62"/>
  <c r="W2633" i="62"/>
  <c r="W2634" i="62"/>
  <c r="W2635" i="62"/>
  <c r="W2636" i="62"/>
  <c r="W2637" i="62"/>
  <c r="W2638" i="62"/>
  <c r="W2639" i="62"/>
  <c r="W2640" i="62"/>
  <c r="W2641" i="62"/>
  <c r="W2642" i="62"/>
  <c r="W2643" i="62"/>
  <c r="W2644" i="62"/>
  <c r="W2645" i="62"/>
  <c r="W2646" i="62"/>
  <c r="W2647" i="62"/>
  <c r="W2648" i="62"/>
  <c r="W2649" i="62"/>
  <c r="W2650" i="62"/>
  <c r="W2651" i="62"/>
  <c r="W2652" i="62"/>
  <c r="W2653" i="62"/>
  <c r="W2654" i="62"/>
  <c r="W2655" i="62"/>
  <c r="W2656" i="62"/>
  <c r="W2657" i="62"/>
  <c r="W2658" i="62"/>
  <c r="W2659" i="62"/>
  <c r="W2660" i="62"/>
  <c r="W2661" i="62"/>
  <c r="W2662" i="62"/>
  <c r="W2663" i="62"/>
  <c r="W2664" i="62"/>
  <c r="W2665" i="62"/>
  <c r="W2666" i="62"/>
  <c r="W2667" i="62"/>
  <c r="W2668" i="62"/>
  <c r="W2669" i="62"/>
  <c r="W2670" i="62"/>
  <c r="W2671" i="62"/>
  <c r="W2672" i="62"/>
  <c r="W2673" i="62"/>
  <c r="W2674" i="62"/>
  <c r="W2675" i="62"/>
  <c r="W2676" i="62"/>
  <c r="W2677" i="62"/>
  <c r="W2678" i="62"/>
  <c r="W2679" i="62"/>
  <c r="W2680" i="62"/>
  <c r="W2681" i="62"/>
  <c r="W2682" i="62"/>
  <c r="W2683" i="62"/>
  <c r="W2684" i="62"/>
  <c r="W2685" i="62"/>
  <c r="W2686" i="62"/>
  <c r="W2687" i="62"/>
  <c r="W2688" i="62"/>
  <c r="W2689" i="62"/>
  <c r="W2690" i="62"/>
  <c r="W2691" i="62"/>
  <c r="W2692" i="62"/>
  <c r="W2693" i="62"/>
  <c r="W2694" i="62"/>
  <c r="W2695" i="62"/>
  <c r="W2696" i="62"/>
  <c r="W2697" i="62"/>
  <c r="W2698" i="62"/>
  <c r="W2699" i="62"/>
  <c r="W2700" i="62"/>
  <c r="W2701" i="62"/>
  <c r="W2702" i="62"/>
  <c r="W2703" i="62"/>
  <c r="W2704" i="62"/>
  <c r="W2705" i="62"/>
  <c r="W2706" i="62"/>
  <c r="W2707" i="62"/>
  <c r="W2708" i="62"/>
  <c r="W2709" i="62"/>
  <c r="W2710" i="62"/>
  <c r="W2711" i="62"/>
  <c r="W2712" i="62"/>
  <c r="W2713" i="62"/>
  <c r="W2714" i="62"/>
  <c r="W2715" i="62"/>
  <c r="W2716" i="62"/>
  <c r="W2717" i="62"/>
  <c r="W2718" i="62"/>
  <c r="W2719" i="62"/>
  <c r="W2720" i="62"/>
  <c r="W2721" i="62"/>
  <c r="W2722" i="62"/>
  <c r="W2723" i="62"/>
  <c r="W2724" i="62"/>
  <c r="W2725" i="62"/>
  <c r="W2726" i="62"/>
  <c r="W2727" i="62"/>
  <c r="W2728" i="62"/>
  <c r="W2729" i="62"/>
  <c r="W2730" i="62"/>
  <c r="W2731" i="62"/>
  <c r="W2732" i="62"/>
  <c r="W2733" i="62"/>
  <c r="W2734" i="62"/>
  <c r="W2735" i="62"/>
  <c r="W2736" i="62"/>
  <c r="W2737" i="62"/>
  <c r="W2738" i="62"/>
  <c r="W2739" i="62"/>
  <c r="W2740" i="62"/>
  <c r="W2741" i="62"/>
  <c r="W2742" i="62"/>
  <c r="W2743" i="62"/>
  <c r="W2744" i="62"/>
  <c r="W2745" i="62"/>
  <c r="W2746" i="62"/>
  <c r="W2747" i="62"/>
  <c r="W2748" i="62"/>
  <c r="W2749" i="62"/>
  <c r="W2750" i="62"/>
  <c r="W2751" i="62"/>
  <c r="W2752" i="62"/>
  <c r="W2753" i="62"/>
  <c r="W2754" i="62"/>
  <c r="W2755" i="62"/>
  <c r="W2756" i="62"/>
  <c r="W2757" i="62"/>
  <c r="W2758" i="62"/>
  <c r="W2759" i="62"/>
  <c r="W2760" i="62"/>
  <c r="W2761" i="62"/>
  <c r="W2762" i="62"/>
  <c r="W2763" i="62"/>
  <c r="W2764" i="62"/>
  <c r="W2765" i="62"/>
  <c r="W2766" i="62"/>
  <c r="W2767" i="62"/>
  <c r="W2768" i="62"/>
  <c r="W2769" i="62"/>
  <c r="W2770" i="62"/>
  <c r="W2771" i="62"/>
  <c r="W2772" i="62"/>
  <c r="W2773" i="62"/>
  <c r="W2774" i="62"/>
  <c r="W2775" i="62"/>
  <c r="W2776" i="62"/>
  <c r="W2777" i="62"/>
  <c r="W2778" i="62"/>
  <c r="W2779" i="62"/>
  <c r="W2780" i="62"/>
  <c r="W2781" i="62"/>
  <c r="W2782" i="62"/>
  <c r="W2783" i="62"/>
  <c r="W2784" i="62"/>
  <c r="W2785" i="62"/>
  <c r="W2786" i="62"/>
  <c r="W2787" i="62"/>
  <c r="W2788" i="62"/>
  <c r="W2789" i="62"/>
  <c r="W2790" i="62"/>
  <c r="W2791" i="62"/>
  <c r="W2792" i="62"/>
  <c r="W2793" i="62"/>
  <c r="W2794" i="62"/>
  <c r="W2795" i="62"/>
  <c r="W2796" i="62"/>
  <c r="W2797" i="62"/>
  <c r="W2798" i="62"/>
  <c r="W2799" i="62"/>
  <c r="W2800" i="62"/>
  <c r="W2801" i="62"/>
  <c r="W2802" i="62"/>
  <c r="W2803" i="62"/>
  <c r="W2804" i="62"/>
  <c r="W2805" i="62"/>
  <c r="W2806" i="62"/>
  <c r="W2807" i="62"/>
  <c r="W2808" i="62"/>
  <c r="W2809" i="62"/>
  <c r="W2810" i="62"/>
  <c r="W2811" i="62"/>
  <c r="W2812" i="62"/>
  <c r="W2813" i="62"/>
  <c r="W2814" i="62"/>
  <c r="W2815" i="62"/>
  <c r="W2816" i="62"/>
  <c r="W2817" i="62"/>
  <c r="W2818" i="62"/>
  <c r="W2819" i="62"/>
  <c r="W2820" i="62"/>
  <c r="W2821" i="62"/>
  <c r="W2822" i="62"/>
  <c r="W2823" i="62"/>
  <c r="W2824" i="62"/>
  <c r="W2825" i="62"/>
  <c r="W2826" i="62"/>
  <c r="W2827" i="62"/>
  <c r="W2828" i="62"/>
  <c r="W2829" i="62"/>
  <c r="W2830" i="62"/>
  <c r="W2831" i="62"/>
  <c r="W2832" i="62"/>
  <c r="W2833" i="62"/>
  <c r="W2834" i="62"/>
  <c r="W2835" i="62"/>
  <c r="W2836" i="62"/>
  <c r="W2837" i="62"/>
  <c r="W2838" i="62"/>
  <c r="W2839" i="62"/>
  <c r="W2840" i="62"/>
  <c r="W2841" i="62"/>
  <c r="W2842" i="62"/>
  <c r="W2843" i="62"/>
  <c r="W2844" i="62"/>
  <c r="W2845" i="62"/>
  <c r="W2846" i="62"/>
  <c r="W2847" i="62"/>
  <c r="W2848" i="62"/>
  <c r="W2849" i="62"/>
  <c r="W2850" i="62"/>
  <c r="W2851" i="62"/>
  <c r="W2852" i="62"/>
  <c r="W2853" i="62"/>
  <c r="W2854" i="62"/>
  <c r="W2855" i="62"/>
  <c r="W2856" i="62"/>
  <c r="W2857" i="62"/>
  <c r="W2858" i="62"/>
  <c r="W2859" i="62"/>
  <c r="W2860" i="62"/>
  <c r="W2861" i="62"/>
  <c r="W2862" i="62"/>
  <c r="W2863" i="62"/>
  <c r="W2864" i="62"/>
  <c r="W2865" i="62"/>
  <c r="W2866" i="62"/>
  <c r="W2867" i="62"/>
  <c r="W2868" i="62"/>
  <c r="W2869" i="62"/>
  <c r="W2870" i="62"/>
  <c r="W2871" i="62"/>
  <c r="W2872" i="62"/>
  <c r="W2873" i="62"/>
  <c r="W2874" i="62"/>
  <c r="W2875" i="62"/>
  <c r="W2876" i="62"/>
  <c r="W2877" i="62"/>
  <c r="W2878" i="62"/>
  <c r="W2879" i="62"/>
  <c r="W2880" i="62"/>
  <c r="W2881" i="62"/>
  <c r="W2882" i="62"/>
  <c r="W2883" i="62"/>
  <c r="W2884" i="62"/>
  <c r="W2885" i="62"/>
  <c r="W2886" i="62"/>
  <c r="W2887" i="62"/>
  <c r="W2888" i="62"/>
  <c r="W2889" i="62"/>
  <c r="W2890" i="62"/>
  <c r="W2891" i="62"/>
  <c r="W2892" i="62"/>
  <c r="W2893" i="62"/>
  <c r="W2894" i="62"/>
  <c r="W2895" i="62"/>
  <c r="W2896" i="62"/>
  <c r="W2897" i="62"/>
  <c r="W2898" i="62"/>
  <c r="W2899" i="62"/>
  <c r="W2900" i="62"/>
  <c r="W2901" i="62"/>
  <c r="W2902" i="62"/>
  <c r="W2903" i="62"/>
  <c r="W2904" i="62"/>
  <c r="W2905" i="62"/>
  <c r="W2906" i="62"/>
  <c r="W2907" i="62"/>
  <c r="W2908" i="62"/>
  <c r="W2909" i="62"/>
  <c r="W2910" i="62"/>
  <c r="W2911" i="62"/>
  <c r="W2912" i="62"/>
  <c r="W2913" i="62"/>
  <c r="W2914" i="62"/>
  <c r="W2915" i="62"/>
  <c r="W2916" i="62"/>
  <c r="W2917" i="62"/>
  <c r="W2918" i="62"/>
  <c r="W2919" i="62"/>
  <c r="W2920" i="62"/>
  <c r="W2921" i="62"/>
  <c r="W2922" i="62"/>
  <c r="W2923" i="62"/>
  <c r="W2924" i="62"/>
  <c r="W2925" i="62"/>
  <c r="W2926" i="62"/>
  <c r="W2927" i="62"/>
  <c r="W2928" i="62"/>
  <c r="W2929" i="62"/>
  <c r="W2930" i="62"/>
  <c r="W2931" i="62"/>
  <c r="W2932" i="62"/>
  <c r="W2933" i="62"/>
  <c r="W2934" i="62"/>
  <c r="W2935" i="62"/>
  <c r="W2936" i="62"/>
  <c r="W2937" i="62"/>
  <c r="W2938" i="62"/>
  <c r="W2939" i="62"/>
  <c r="W2940" i="62"/>
  <c r="W2941" i="62"/>
  <c r="W2942" i="62"/>
  <c r="W2943" i="62"/>
  <c r="W2944" i="62"/>
  <c r="W2945" i="62"/>
  <c r="W2946" i="62"/>
  <c r="W2947" i="62"/>
  <c r="W2948" i="62"/>
  <c r="W2949" i="62"/>
  <c r="W2950" i="62"/>
  <c r="W2951" i="62"/>
  <c r="W2952" i="62"/>
  <c r="W2953" i="62"/>
  <c r="W2954" i="62"/>
  <c r="W2955" i="62"/>
  <c r="W2956" i="62"/>
  <c r="W2957" i="62"/>
  <c r="W2958" i="62"/>
  <c r="W2959" i="62"/>
  <c r="W2960" i="62"/>
  <c r="W2961" i="62"/>
  <c r="W2962" i="62"/>
  <c r="W2963" i="62"/>
  <c r="W2964" i="62"/>
  <c r="W2965" i="62"/>
  <c r="W2966" i="62"/>
  <c r="W2967" i="62"/>
  <c r="W2968" i="62"/>
  <c r="W2969" i="62"/>
  <c r="W2970" i="62"/>
  <c r="W2971" i="62"/>
  <c r="W2972" i="62"/>
  <c r="W2973" i="62"/>
  <c r="W2974" i="62"/>
  <c r="W2975" i="62"/>
  <c r="W2976" i="62"/>
  <c r="W2977" i="62"/>
  <c r="W2978" i="62"/>
  <c r="W2979" i="62"/>
  <c r="W2980" i="62"/>
  <c r="W2981" i="62"/>
  <c r="W2982" i="62"/>
  <c r="W2983" i="62"/>
  <c r="W2984" i="62"/>
  <c r="W2985" i="62"/>
  <c r="W2986" i="62"/>
  <c r="W2987" i="62"/>
  <c r="W2988" i="62"/>
  <c r="W2989" i="62"/>
  <c r="W2990" i="62"/>
  <c r="W2991" i="62"/>
  <c r="W2992" i="62"/>
  <c r="W2993" i="62"/>
  <c r="W2994" i="62"/>
  <c r="W2995" i="62"/>
  <c r="W2996" i="62"/>
  <c r="W2997" i="62"/>
  <c r="W2998" i="62"/>
  <c r="W2999" i="62"/>
  <c r="W3000" i="62"/>
  <c r="W3001" i="62"/>
  <c r="W3002" i="62"/>
  <c r="W3003" i="62"/>
  <c r="W3004" i="62"/>
  <c r="W3005" i="62"/>
  <c r="W3006" i="62"/>
  <c r="W3007" i="62"/>
  <c r="W3008" i="62"/>
  <c r="W3009" i="62"/>
  <c r="W3010" i="62"/>
  <c r="W3011" i="62"/>
  <c r="W3012" i="62"/>
  <c r="W3013" i="62"/>
  <c r="W3014" i="62"/>
  <c r="W3015" i="62"/>
  <c r="W3016" i="62"/>
  <c r="W3017" i="62"/>
  <c r="W3018" i="62"/>
  <c r="W3019" i="62"/>
  <c r="W3020" i="62"/>
  <c r="W3021" i="62"/>
  <c r="W3022" i="62"/>
  <c r="W3023" i="62"/>
  <c r="W3024" i="62"/>
  <c r="W3025" i="62"/>
  <c r="W3026" i="62"/>
  <c r="W3027" i="62"/>
  <c r="W3028" i="62"/>
  <c r="W3029" i="62"/>
  <c r="W3030" i="62"/>
  <c r="W3031" i="62"/>
  <c r="W3032" i="62"/>
  <c r="W3033" i="62"/>
  <c r="W3034" i="62"/>
  <c r="W3035" i="62"/>
  <c r="W3036" i="62"/>
  <c r="W3037" i="62"/>
  <c r="W3038" i="62"/>
  <c r="W3039" i="62"/>
  <c r="W3040" i="62"/>
  <c r="W3041" i="62"/>
  <c r="W3042" i="62"/>
  <c r="W3043" i="62"/>
  <c r="W3044" i="62"/>
  <c r="W3045" i="62"/>
  <c r="W3046" i="62"/>
  <c r="W3047" i="62"/>
  <c r="W3048" i="62"/>
  <c r="W3049" i="62"/>
  <c r="W3050" i="62"/>
  <c r="W3051" i="62"/>
  <c r="W3052" i="62"/>
  <c r="W3053" i="62"/>
  <c r="W3054" i="62"/>
  <c r="W3055" i="62"/>
  <c r="W3056" i="62"/>
  <c r="W3057" i="62"/>
  <c r="W3058" i="62"/>
  <c r="W3059" i="62"/>
  <c r="W3060" i="62"/>
  <c r="W3061" i="62"/>
  <c r="W3062" i="62"/>
  <c r="W3063" i="62"/>
  <c r="W3064" i="62"/>
  <c r="W3065" i="62"/>
  <c r="W3066" i="62"/>
  <c r="W3067" i="62"/>
  <c r="W3068" i="62"/>
  <c r="W3069" i="62"/>
  <c r="W3070" i="62"/>
  <c r="W3071" i="62"/>
  <c r="W3072" i="62"/>
  <c r="W3073" i="62"/>
  <c r="W3074" i="62"/>
  <c r="W3075" i="62"/>
  <c r="W3076" i="62"/>
  <c r="W3077" i="62"/>
  <c r="W3078" i="62"/>
  <c r="W3079" i="62"/>
  <c r="W3080" i="62"/>
  <c r="W3081" i="62"/>
  <c r="W3082" i="62"/>
  <c r="W3083" i="62"/>
  <c r="W3084" i="62"/>
  <c r="W3085" i="62"/>
  <c r="W3086" i="62"/>
  <c r="W3087" i="62"/>
  <c r="W3088" i="62"/>
  <c r="W3089" i="62"/>
  <c r="W3090" i="62"/>
  <c r="W3091" i="62"/>
  <c r="W3092" i="62"/>
  <c r="W3093" i="62"/>
  <c r="W3094" i="62"/>
  <c r="W3095" i="62"/>
  <c r="W3096" i="62"/>
  <c r="W3097" i="62"/>
  <c r="W3098" i="62"/>
  <c r="W3099" i="62"/>
  <c r="W3100" i="62"/>
  <c r="W3101" i="62"/>
  <c r="W3102" i="62"/>
  <c r="W3103" i="62"/>
  <c r="W3104" i="62"/>
  <c r="W3105" i="62"/>
  <c r="W3106" i="62"/>
  <c r="W3107" i="62"/>
  <c r="W3108" i="62"/>
  <c r="W3109" i="62"/>
  <c r="W3110" i="62"/>
  <c r="W3111" i="62"/>
  <c r="W3112" i="62"/>
  <c r="W3113" i="62"/>
  <c r="W3114" i="62"/>
  <c r="W3115" i="62"/>
  <c r="W3116" i="62"/>
  <c r="W3117" i="62"/>
  <c r="W3118" i="62"/>
  <c r="W3119" i="62"/>
  <c r="W3120" i="62"/>
  <c r="W3121" i="62"/>
  <c r="W3122" i="62"/>
  <c r="W3123" i="62"/>
  <c r="W3124" i="62"/>
  <c r="W3125" i="62"/>
  <c r="W3126" i="62"/>
  <c r="W3127" i="62"/>
  <c r="W3128" i="62"/>
  <c r="W3129" i="62"/>
  <c r="W3130" i="62"/>
  <c r="W3131" i="62"/>
  <c r="W3132" i="62"/>
  <c r="W3133" i="62"/>
  <c r="W3134" i="62"/>
  <c r="W3135" i="62"/>
  <c r="W3136" i="62"/>
  <c r="W3137" i="62"/>
  <c r="W3138" i="62"/>
  <c r="W3139" i="62"/>
  <c r="W3140" i="62"/>
  <c r="W3141" i="62"/>
  <c r="W3142" i="62"/>
  <c r="W3143" i="62"/>
  <c r="W3144" i="62"/>
  <c r="W3145" i="62"/>
  <c r="W3146" i="62"/>
  <c r="W3147" i="62"/>
  <c r="W3148" i="62"/>
  <c r="W3149" i="62"/>
  <c r="W3150" i="62"/>
  <c r="W3151" i="62"/>
  <c r="W3152" i="62"/>
  <c r="W3153" i="62"/>
  <c r="W3154" i="62"/>
  <c r="W3155" i="62"/>
  <c r="W3156" i="62"/>
  <c r="W3157" i="62"/>
  <c r="W3158" i="62"/>
  <c r="W3159" i="62"/>
  <c r="W3160" i="62"/>
  <c r="W3161" i="62"/>
  <c r="W3162" i="62"/>
  <c r="W3163" i="62"/>
  <c r="W3164" i="62"/>
  <c r="W3165" i="62"/>
  <c r="W3166" i="62"/>
  <c r="W3167" i="62"/>
  <c r="W3168" i="62"/>
  <c r="W3169" i="62"/>
  <c r="W3170" i="62"/>
  <c r="W3171" i="62"/>
  <c r="W3172" i="62"/>
  <c r="W3173" i="62"/>
  <c r="W3174" i="62"/>
  <c r="W3175" i="62"/>
  <c r="W3176" i="62"/>
  <c r="W3177" i="62"/>
  <c r="W3178" i="62"/>
  <c r="W3179" i="62"/>
  <c r="W3180" i="62"/>
  <c r="W3181" i="62"/>
  <c r="W3182" i="62"/>
  <c r="W3183" i="62"/>
  <c r="W3184" i="62"/>
  <c r="W3185" i="62"/>
  <c r="W3186" i="62"/>
  <c r="W3187" i="62"/>
  <c r="W3188" i="62"/>
  <c r="W3189" i="62"/>
  <c r="W3190" i="62"/>
  <c r="W3191" i="62"/>
  <c r="W3192" i="62"/>
  <c r="W3193" i="62"/>
  <c r="W3194" i="62"/>
  <c r="W3195" i="62"/>
  <c r="W3196" i="62"/>
  <c r="W3197" i="62"/>
  <c r="W3198" i="62"/>
  <c r="W3199" i="62"/>
  <c r="W3200" i="62"/>
  <c r="W3201" i="62"/>
  <c r="W3202" i="62"/>
  <c r="W3203" i="62"/>
  <c r="W3204" i="62"/>
  <c r="W3205" i="62"/>
  <c r="W3206" i="62"/>
  <c r="W3207" i="62"/>
  <c r="W3208" i="62"/>
  <c r="W3209" i="62"/>
  <c r="W3210" i="62"/>
  <c r="W3211" i="62"/>
  <c r="W3212" i="62"/>
  <c r="W3213" i="62"/>
  <c r="W3214" i="62"/>
  <c r="W3215" i="62"/>
  <c r="W3216" i="62"/>
  <c r="W3217" i="62"/>
  <c r="W3218" i="62"/>
  <c r="W3219" i="62"/>
  <c r="W3220" i="62"/>
  <c r="W3221" i="62"/>
  <c r="W3222" i="62"/>
  <c r="W3223" i="62"/>
  <c r="W3224" i="62"/>
  <c r="W3225" i="62"/>
  <c r="W3226" i="62"/>
  <c r="W3227" i="62"/>
  <c r="W3228" i="62"/>
  <c r="W3229" i="62"/>
  <c r="W3230" i="62"/>
  <c r="W3231" i="62"/>
  <c r="W3232" i="62"/>
  <c r="W3233" i="62"/>
  <c r="W3234" i="62"/>
  <c r="W3235" i="62"/>
  <c r="W3236" i="62"/>
  <c r="W3237" i="62"/>
  <c r="W3238" i="62"/>
  <c r="W3239" i="62"/>
  <c r="W3240" i="62"/>
  <c r="W3241" i="62"/>
  <c r="W3242" i="62"/>
  <c r="W3243" i="62"/>
  <c r="W3244" i="62"/>
  <c r="W3245" i="62"/>
  <c r="W3246" i="62"/>
  <c r="W3247" i="62"/>
  <c r="W3248" i="62"/>
  <c r="W3249" i="62"/>
  <c r="W3250" i="62"/>
  <c r="W3251" i="62"/>
  <c r="W3252" i="62"/>
  <c r="W3253" i="62"/>
  <c r="W3254" i="62"/>
  <c r="W3255" i="62"/>
  <c r="W3256" i="62"/>
  <c r="W3257" i="62"/>
  <c r="W3258" i="62"/>
  <c r="W3259" i="62"/>
  <c r="W3260" i="62"/>
  <c r="W3261" i="62"/>
  <c r="W3262" i="62"/>
  <c r="W3263" i="62"/>
  <c r="W3264" i="62"/>
  <c r="W3265" i="62"/>
  <c r="W3266" i="62"/>
  <c r="W3267" i="62"/>
  <c r="W3268" i="62"/>
  <c r="W3269" i="62"/>
  <c r="W3270" i="62"/>
  <c r="W3271" i="62"/>
  <c r="W3272" i="62"/>
  <c r="W3273" i="62"/>
  <c r="W3274" i="62"/>
  <c r="W3275" i="62"/>
  <c r="W3276" i="62"/>
  <c r="W3277" i="62"/>
  <c r="W3278" i="62"/>
  <c r="W3279" i="62"/>
  <c r="W3280" i="62"/>
  <c r="W3281" i="62"/>
  <c r="W3282" i="62"/>
  <c r="W3283" i="62"/>
  <c r="W3284" i="62"/>
  <c r="W3285" i="62"/>
  <c r="W3286" i="62"/>
  <c r="W3287" i="62"/>
  <c r="W3288" i="62"/>
  <c r="W3289" i="62"/>
  <c r="W3290" i="62"/>
  <c r="W3291" i="62"/>
  <c r="W3292" i="62"/>
  <c r="W3293" i="62"/>
  <c r="W3294" i="62"/>
  <c r="W3295" i="62"/>
  <c r="W3296" i="62"/>
  <c r="W3297" i="62"/>
  <c r="W2" i="62"/>
  <c r="P5692" i="62" l="1"/>
  <c r="Z5692" i="62"/>
  <c r="T5570" i="62" l="1"/>
  <c r="T5569" i="62"/>
  <c r="T5568" i="62"/>
  <c r="T6036" i="62"/>
  <c r="V6036" i="62" s="1"/>
  <c r="W6036" i="62" s="1"/>
  <c r="T6035" i="62"/>
  <c r="V6035" i="62" s="1"/>
  <c r="W6035" i="62" s="1"/>
  <c r="T6034" i="62"/>
  <c r="V6034" i="62" s="1"/>
  <c r="W6034" i="62" s="1"/>
  <c r="T6033" i="62"/>
  <c r="V6033" i="62" s="1"/>
  <c r="W6033" i="62" s="1"/>
  <c r="T6032" i="62"/>
  <c r="V6032" i="62" s="1"/>
  <c r="W6032" i="62" s="1"/>
  <c r="O5993" i="62"/>
  <c r="R5993" i="62"/>
  <c r="O5994" i="62"/>
  <c r="R5994" i="62"/>
  <c r="O5995" i="62"/>
  <c r="R5995" i="62"/>
  <c r="O5996" i="62"/>
  <c r="R5996" i="62"/>
  <c r="O5997" i="62"/>
  <c r="R5997" i="62"/>
  <c r="O5998" i="62"/>
  <c r="R5998" i="62"/>
  <c r="O5999" i="62"/>
  <c r="R5999" i="62"/>
  <c r="O6000" i="62"/>
  <c r="R6000" i="62"/>
  <c r="O6001" i="62"/>
  <c r="R6001" i="62"/>
  <c r="O6002" i="62"/>
  <c r="R6002" i="62"/>
  <c r="O6003" i="62"/>
  <c r="R6003" i="62"/>
  <c r="O6004" i="62"/>
  <c r="R6004" i="62"/>
  <c r="O6005" i="62"/>
  <c r="R6005" i="62"/>
  <c r="O6006" i="62"/>
  <c r="R6006" i="62"/>
  <c r="O6007" i="62"/>
  <c r="R6007" i="62"/>
  <c r="O6008" i="62"/>
  <c r="R6008" i="62"/>
  <c r="O6009" i="62"/>
  <c r="R6009" i="62"/>
  <c r="O6010" i="62"/>
  <c r="R6010" i="62"/>
  <c r="O6011" i="62"/>
  <c r="R6011" i="62"/>
  <c r="O6012" i="62"/>
  <c r="R6012" i="62"/>
  <c r="O6013" i="62"/>
  <c r="R6013" i="62"/>
  <c r="O6014" i="62"/>
  <c r="R6014" i="62"/>
  <c r="O6015" i="62"/>
  <c r="R6015" i="62"/>
  <c r="O6016" i="62"/>
  <c r="R6016" i="62"/>
  <c r="O6017" i="62"/>
  <c r="R6017" i="62"/>
  <c r="O6018" i="62"/>
  <c r="R6018" i="62"/>
  <c r="O6019" i="62"/>
  <c r="R6019" i="62"/>
  <c r="O6020" i="62"/>
  <c r="R6020" i="62"/>
  <c r="O6021" i="62"/>
  <c r="R6021" i="62"/>
  <c r="O6022" i="62"/>
  <c r="R6022" i="62"/>
  <c r="O6023" i="62"/>
  <c r="R6023" i="62"/>
  <c r="O6024" i="62"/>
  <c r="R6024" i="62"/>
  <c r="O6025" i="62"/>
  <c r="R6025" i="62"/>
  <c r="O6026" i="62"/>
  <c r="R6026" i="62"/>
  <c r="O6027" i="62"/>
  <c r="R6027" i="62"/>
  <c r="O6028" i="62"/>
  <c r="R6028" i="62"/>
  <c r="O6029" i="62"/>
  <c r="R6029" i="62"/>
  <c r="O6030" i="62"/>
  <c r="R6030" i="62"/>
  <c r="O6031" i="62"/>
  <c r="R6031" i="62"/>
  <c r="R5671" i="62"/>
  <c r="T5671" i="62"/>
  <c r="R5669" i="62"/>
  <c r="T5669" i="62"/>
  <c r="R5648" i="62"/>
  <c r="T5648" i="62"/>
  <c r="T5685" i="62" s="1"/>
  <c r="R5649" i="62"/>
  <c r="T5649" i="62"/>
  <c r="T5686" i="62" s="1"/>
  <c r="R5650" i="62"/>
  <c r="T5650" i="62"/>
  <c r="T5687" i="62" s="1"/>
  <c r="R5651" i="62"/>
  <c r="T5651" i="62"/>
  <c r="T5688" i="62" s="1"/>
  <c r="R5652" i="62"/>
  <c r="R5653" i="62"/>
  <c r="R5654" i="62"/>
  <c r="T5654" i="62"/>
  <c r="T5691" i="62" s="1"/>
  <c r="R5655" i="62"/>
  <c r="T5655" i="62"/>
  <c r="T5692" i="62" s="1"/>
  <c r="R5656" i="62"/>
  <c r="T5656" i="62"/>
  <c r="R5657" i="62"/>
  <c r="T5657" i="62"/>
  <c r="R5658" i="62"/>
  <c r="T5658" i="62"/>
  <c r="R5659" i="62"/>
  <c r="T5659" i="62"/>
  <c r="R5660" i="62"/>
  <c r="T5660" i="62"/>
  <c r="R5661" i="62"/>
  <c r="T5661" i="62"/>
  <c r="R5662" i="62"/>
  <c r="T5662" i="62"/>
  <c r="R5663" i="62"/>
  <c r="T5663" i="62"/>
  <c r="R5664" i="62"/>
  <c r="T5664" i="62"/>
  <c r="R5665" i="62"/>
  <c r="T5665" i="62"/>
  <c r="R5615" i="62"/>
  <c r="T5615" i="62"/>
  <c r="R5616" i="62"/>
  <c r="T5616" i="62"/>
  <c r="R5617" i="62"/>
  <c r="T5617" i="62"/>
  <c r="R5618" i="62"/>
  <c r="T5618" i="62"/>
  <c r="R5619" i="62"/>
  <c r="T5619" i="62"/>
  <c r="R5620" i="62"/>
  <c r="T5620" i="62"/>
  <c r="R5621" i="62"/>
  <c r="T5621" i="62"/>
  <c r="R5622" i="62"/>
  <c r="T5622" i="62"/>
  <c r="R5623" i="62"/>
  <c r="T5623" i="62"/>
  <c r="R5624" i="62"/>
  <c r="T5624" i="62"/>
  <c r="R5625" i="62"/>
  <c r="T5625" i="62"/>
  <c r="R5626" i="62"/>
  <c r="T5626" i="62"/>
  <c r="R5627" i="62"/>
  <c r="T5627" i="62"/>
  <c r="R5628" i="62"/>
  <c r="T5628" i="62"/>
  <c r="R5629" i="62"/>
  <c r="T5629" i="62"/>
  <c r="R5630" i="62"/>
  <c r="T5630" i="62"/>
  <c r="R5631" i="62"/>
  <c r="T5631" i="62"/>
  <c r="R5632" i="62"/>
  <c r="T5632" i="62"/>
  <c r="R5633" i="62"/>
  <c r="T5633" i="62"/>
  <c r="T5652" i="62" s="1"/>
  <c r="T5689" i="62" s="1"/>
  <c r="R5634" i="62"/>
  <c r="T5634" i="62"/>
  <c r="T5653" i="62" s="1"/>
  <c r="T5690" i="62" s="1"/>
  <c r="V5673" i="62"/>
  <c r="W5673" i="62" s="1"/>
  <c r="R6037" i="62"/>
  <c r="O6037" i="62"/>
  <c r="C6037" i="62"/>
  <c r="R6036" i="62"/>
  <c r="P6036" i="62"/>
  <c r="C6036" i="62"/>
  <c r="R6035" i="62"/>
  <c r="P6035" i="62"/>
  <c r="C6035" i="62"/>
  <c r="R6034" i="62"/>
  <c r="P6034" i="62"/>
  <c r="C6034" i="62"/>
  <c r="R6033" i="62"/>
  <c r="P6033" i="62"/>
  <c r="C6033" i="62"/>
  <c r="R6032" i="62"/>
  <c r="P6032" i="62"/>
  <c r="C6032" i="62"/>
  <c r="R5992" i="62"/>
  <c r="O5992" i="62"/>
  <c r="R5991" i="62"/>
  <c r="O5991" i="62"/>
  <c r="R5990" i="62"/>
  <c r="O5990" i="62"/>
  <c r="R5989" i="62"/>
  <c r="O5989" i="62"/>
  <c r="R5988" i="62"/>
  <c r="O5988" i="62"/>
  <c r="R5987" i="62"/>
  <c r="O5987" i="62"/>
  <c r="R5986" i="62"/>
  <c r="O5986" i="62"/>
  <c r="R5985" i="62"/>
  <c r="O5985" i="62"/>
  <c r="R5984" i="62"/>
  <c r="O5984" i="62"/>
  <c r="R5983" i="62"/>
  <c r="O5983" i="62"/>
  <c r="R5982" i="62"/>
  <c r="O5982" i="62"/>
  <c r="R5981" i="62"/>
  <c r="O5981" i="62"/>
  <c r="R5980" i="62"/>
  <c r="O5980" i="62"/>
  <c r="U5848" i="62"/>
  <c r="T5848" i="62"/>
  <c r="P5848" i="62"/>
  <c r="M5848" i="62"/>
  <c r="R5848" i="62" s="1"/>
  <c r="C5848" i="62"/>
  <c r="U5709" i="62"/>
  <c r="T5709" i="62"/>
  <c r="R5709" i="62"/>
  <c r="O5709" i="62"/>
  <c r="C5709" i="62"/>
  <c r="T5708" i="62"/>
  <c r="R5708" i="62"/>
  <c r="O5708" i="62"/>
  <c r="C5708" i="62"/>
  <c r="T5707" i="62"/>
  <c r="R5707" i="62"/>
  <c r="O5707" i="62"/>
  <c r="C5707" i="62"/>
  <c r="T5706" i="62"/>
  <c r="R5706" i="62"/>
  <c r="O5706" i="62"/>
  <c r="C5706" i="62"/>
  <c r="T5705" i="62"/>
  <c r="R5705" i="62"/>
  <c r="O5705" i="62"/>
  <c r="Z5705" i="62" s="1"/>
  <c r="C5705" i="62"/>
  <c r="T5704" i="62"/>
  <c r="R5704" i="62"/>
  <c r="O5704" i="62"/>
  <c r="C5704" i="62"/>
  <c r="T5703" i="62"/>
  <c r="R5703" i="62"/>
  <c r="O5703" i="62"/>
  <c r="Z5703" i="62" s="1"/>
  <c r="C5703" i="62"/>
  <c r="T5702" i="62"/>
  <c r="R5702" i="62"/>
  <c r="O5702" i="62"/>
  <c r="C5702" i="62"/>
  <c r="T5701" i="62"/>
  <c r="R5701" i="62"/>
  <c r="O5701" i="62"/>
  <c r="Z5701" i="62" s="1"/>
  <c r="C5701" i="62"/>
  <c r="T5700" i="62"/>
  <c r="R5700" i="62"/>
  <c r="O5700" i="62"/>
  <c r="C5700" i="62"/>
  <c r="U5699" i="62"/>
  <c r="T5699" i="62"/>
  <c r="R5699" i="62"/>
  <c r="O5699" i="62"/>
  <c r="C5699" i="62"/>
  <c r="U5698" i="62"/>
  <c r="T5698" i="62"/>
  <c r="R5698" i="62"/>
  <c r="O5698" i="62"/>
  <c r="C5698" i="62"/>
  <c r="U5697" i="62"/>
  <c r="T5697" i="62"/>
  <c r="R5697" i="62"/>
  <c r="O5697" i="62"/>
  <c r="C5697" i="62"/>
  <c r="U5696" i="62"/>
  <c r="T5696" i="62"/>
  <c r="R5696" i="62"/>
  <c r="O5696" i="62"/>
  <c r="C5696" i="62"/>
  <c r="U5695" i="62"/>
  <c r="T5695" i="62"/>
  <c r="R5695" i="62"/>
  <c r="O5695" i="62"/>
  <c r="C5695" i="62"/>
  <c r="U5694" i="62"/>
  <c r="T5694" i="62"/>
  <c r="R5694" i="62"/>
  <c r="O5694" i="62"/>
  <c r="C5694" i="62"/>
  <c r="U5693" i="62"/>
  <c r="R5693" i="62"/>
  <c r="O5693" i="62"/>
  <c r="C5693" i="62"/>
  <c r="U5691" i="62"/>
  <c r="R5691" i="62"/>
  <c r="O5691" i="62"/>
  <c r="C5691" i="62"/>
  <c r="R5690" i="62"/>
  <c r="O5690" i="62"/>
  <c r="C5690" i="62"/>
  <c r="R5689" i="62"/>
  <c r="O5689" i="62"/>
  <c r="C5689" i="62"/>
  <c r="R5688" i="62"/>
  <c r="O5688" i="62"/>
  <c r="C5688" i="62"/>
  <c r="R5687" i="62"/>
  <c r="O5687" i="62"/>
  <c r="C5687" i="62"/>
  <c r="R5686" i="62"/>
  <c r="O5686" i="62"/>
  <c r="C5686" i="62"/>
  <c r="R5685" i="62"/>
  <c r="O5685" i="62"/>
  <c r="C5685" i="62"/>
  <c r="U5684" i="62"/>
  <c r="R5684" i="62"/>
  <c r="O5684" i="62"/>
  <c r="C5684" i="62"/>
  <c r="R5683" i="62"/>
  <c r="O5683" i="62"/>
  <c r="C5683" i="62"/>
  <c r="R5682" i="62"/>
  <c r="O5682" i="62"/>
  <c r="C5682" i="62"/>
  <c r="R5681" i="62"/>
  <c r="O5681" i="62"/>
  <c r="C5681" i="62"/>
  <c r="U5680" i="62"/>
  <c r="R5680" i="62"/>
  <c r="O5680" i="62"/>
  <c r="C5680" i="62"/>
  <c r="R5679" i="62"/>
  <c r="O5679" i="62"/>
  <c r="C5679" i="62"/>
  <c r="R5678" i="62"/>
  <c r="O5678" i="62"/>
  <c r="C5678" i="62"/>
  <c r="U5677" i="62"/>
  <c r="R5677" i="62"/>
  <c r="O5677" i="62"/>
  <c r="C5677" i="62"/>
  <c r="R5676" i="62"/>
  <c r="O5676" i="62"/>
  <c r="Z5676" i="62" s="1"/>
  <c r="R5675" i="62"/>
  <c r="R5674" i="62"/>
  <c r="R5673" i="62"/>
  <c r="U5672" i="62"/>
  <c r="R5672" i="62"/>
  <c r="T5670" i="62"/>
  <c r="R5670" i="62"/>
  <c r="T5668" i="62"/>
  <c r="R5668" i="62"/>
  <c r="T5667" i="62"/>
  <c r="R5667" i="62"/>
  <c r="T5666" i="62"/>
  <c r="R5666" i="62"/>
  <c r="T5647" i="62"/>
  <c r="R5647" i="62"/>
  <c r="T5646" i="62"/>
  <c r="R5646" i="62"/>
  <c r="T5645" i="62"/>
  <c r="T5684" i="62" s="1"/>
  <c r="R5645" i="62"/>
  <c r="T5644" i="62"/>
  <c r="T5683" i="62" s="1"/>
  <c r="R5644" i="62"/>
  <c r="T5643" i="62"/>
  <c r="T5682" i="62" s="1"/>
  <c r="R5643" i="62"/>
  <c r="T5642" i="62"/>
  <c r="T5681" i="62" s="1"/>
  <c r="R5642" i="62"/>
  <c r="T5641" i="62"/>
  <c r="T5680" i="62" s="1"/>
  <c r="R5641" i="62"/>
  <c r="T5640" i="62"/>
  <c r="T5679" i="62" s="1"/>
  <c r="R5640" i="62"/>
  <c r="T5639" i="62"/>
  <c r="T5678" i="62" s="1"/>
  <c r="R5639" i="62"/>
  <c r="T5638" i="62"/>
  <c r="T5677" i="62" s="1"/>
  <c r="R5638" i="62"/>
  <c r="T5637" i="62"/>
  <c r="T5676" i="62" s="1"/>
  <c r="R5637" i="62"/>
  <c r="T5636" i="62"/>
  <c r="T5675" i="62" s="1"/>
  <c r="V5675" i="62" s="1"/>
  <c r="W5675" i="62" s="1"/>
  <c r="R5636" i="62"/>
  <c r="T5635" i="62"/>
  <c r="T5674" i="62" s="1"/>
  <c r="V5674" i="62" s="1"/>
  <c r="W5674" i="62" s="1"/>
  <c r="R5635" i="62"/>
  <c r="R5570" i="62"/>
  <c r="O5570" i="62"/>
  <c r="C5570" i="62"/>
  <c r="R5569" i="62"/>
  <c r="O5569" i="62"/>
  <c r="C5569" i="62"/>
  <c r="R5568" i="62"/>
  <c r="O5568" i="62"/>
  <c r="Z5568" i="62" s="1"/>
  <c r="C5568" i="62"/>
  <c r="Q46" i="56"/>
  <c r="W46" i="56" s="1"/>
  <c r="V46" i="56"/>
  <c r="AT22" i="56"/>
  <c r="AW37" i="56"/>
  <c r="AX37" i="56"/>
  <c r="AY37" i="56"/>
  <c r="AZ37" i="56"/>
  <c r="BA37" i="56"/>
  <c r="BB37" i="56"/>
  <c r="BC37" i="56"/>
  <c r="BD37" i="56"/>
  <c r="BE37" i="56"/>
  <c r="AV37" i="56"/>
  <c r="V37" i="56" s="1"/>
  <c r="AA48" i="56" l="1"/>
  <c r="AB48" i="56"/>
  <c r="AB60" i="56"/>
  <c r="AA60" i="56"/>
  <c r="P5685" i="62"/>
  <c r="Z5685" i="62"/>
  <c r="P5689" i="62"/>
  <c r="Z5689" i="62"/>
  <c r="P5696" i="62"/>
  <c r="Z5696" i="62"/>
  <c r="P5704" i="62"/>
  <c r="Z5704" i="62"/>
  <c r="P5707" i="62"/>
  <c r="Z5707" i="62"/>
  <c r="P5570" i="62"/>
  <c r="Z5570" i="62"/>
  <c r="P5678" i="62"/>
  <c r="Z5678" i="62"/>
  <c r="V5984" i="62"/>
  <c r="W5984" i="62" s="1"/>
  <c r="Z5984" i="62"/>
  <c r="V5990" i="62"/>
  <c r="W5990" i="62" s="1"/>
  <c r="Z5990" i="62"/>
  <c r="P6029" i="62"/>
  <c r="Z6029" i="62"/>
  <c r="P6023" i="62"/>
  <c r="Z6023" i="62"/>
  <c r="P6017" i="62"/>
  <c r="Z6017" i="62"/>
  <c r="P6011" i="62"/>
  <c r="Z6011" i="62"/>
  <c r="V6005" i="62"/>
  <c r="W6005" i="62" s="1"/>
  <c r="Z6005" i="62"/>
  <c r="P5999" i="62"/>
  <c r="Z5999" i="62"/>
  <c r="P5993" i="62"/>
  <c r="Z5993" i="62"/>
  <c r="P5682" i="62"/>
  <c r="Z5682" i="62"/>
  <c r="P5694" i="62"/>
  <c r="Z5694" i="62"/>
  <c r="P5686" i="62"/>
  <c r="Z5686" i="62"/>
  <c r="P5690" i="62"/>
  <c r="Z5690" i="62"/>
  <c r="P5699" i="62"/>
  <c r="Z5699" i="62"/>
  <c r="P5985" i="62"/>
  <c r="Z5985" i="62"/>
  <c r="V5991" i="62"/>
  <c r="W5991" i="62" s="1"/>
  <c r="Z5991" i="62"/>
  <c r="P6028" i="62"/>
  <c r="Z6028" i="62"/>
  <c r="P6022" i="62"/>
  <c r="Z6022" i="62"/>
  <c r="P6016" i="62"/>
  <c r="Z6016" i="62"/>
  <c r="P6010" i="62"/>
  <c r="Z6010" i="62"/>
  <c r="V6004" i="62"/>
  <c r="W6004" i="62" s="1"/>
  <c r="Z6004" i="62"/>
  <c r="P5998" i="62"/>
  <c r="Z5998" i="62"/>
  <c r="P5679" i="62"/>
  <c r="Z5679" i="62"/>
  <c r="P5702" i="62"/>
  <c r="Z5702" i="62"/>
  <c r="P5708" i="62"/>
  <c r="Z5708" i="62"/>
  <c r="P5683" i="62"/>
  <c r="Z5683" i="62"/>
  <c r="P5697" i="62"/>
  <c r="Z5697" i="62"/>
  <c r="P5980" i="62"/>
  <c r="Z5980" i="62"/>
  <c r="V5986" i="62"/>
  <c r="W5986" i="62" s="1"/>
  <c r="Z5986" i="62"/>
  <c r="P5992" i="62"/>
  <c r="Z5992" i="62"/>
  <c r="P6027" i="62"/>
  <c r="Z6027" i="62"/>
  <c r="P6021" i="62"/>
  <c r="Z6021" i="62"/>
  <c r="P6015" i="62"/>
  <c r="Z6015" i="62"/>
  <c r="P6009" i="62"/>
  <c r="Z6009" i="62"/>
  <c r="P6003" i="62"/>
  <c r="Z6003" i="62"/>
  <c r="P5997" i="62"/>
  <c r="Z5997" i="62"/>
  <c r="P5569" i="62"/>
  <c r="Z5569" i="62"/>
  <c r="P5687" i="62"/>
  <c r="Z5687" i="62"/>
  <c r="P5691" i="62"/>
  <c r="Z5691" i="62"/>
  <c r="P5680" i="62"/>
  <c r="Z5680" i="62"/>
  <c r="P5695" i="62"/>
  <c r="Z5695" i="62"/>
  <c r="V5981" i="62"/>
  <c r="W5981" i="62" s="1"/>
  <c r="Z5981" i="62"/>
  <c r="V5987" i="62"/>
  <c r="W5987" i="62" s="1"/>
  <c r="Z5987" i="62"/>
  <c r="P6026" i="62"/>
  <c r="Z6026" i="62"/>
  <c r="P6020" i="62"/>
  <c r="Z6020" i="62"/>
  <c r="P6014" i="62"/>
  <c r="Z6014" i="62"/>
  <c r="P6008" i="62"/>
  <c r="Z6008" i="62"/>
  <c r="P6002" i="62"/>
  <c r="Z6002" i="62"/>
  <c r="P5996" i="62"/>
  <c r="Z5996" i="62"/>
  <c r="P5684" i="62"/>
  <c r="Z5684" i="62"/>
  <c r="P5700" i="62"/>
  <c r="Z5700" i="62"/>
  <c r="P5706" i="62"/>
  <c r="Z5706" i="62"/>
  <c r="P5709" i="62"/>
  <c r="Z5709" i="62"/>
  <c r="P5677" i="62"/>
  <c r="Z5677" i="62"/>
  <c r="P5688" i="62"/>
  <c r="Z5688" i="62"/>
  <c r="P5982" i="62"/>
  <c r="Z5982" i="62"/>
  <c r="P5988" i="62"/>
  <c r="Z5988" i="62"/>
  <c r="P6031" i="62"/>
  <c r="Z6031" i="62"/>
  <c r="P6025" i="62"/>
  <c r="Z6025" i="62"/>
  <c r="P6019" i="62"/>
  <c r="Z6019" i="62"/>
  <c r="P6013" i="62"/>
  <c r="Z6013" i="62"/>
  <c r="P6007" i="62"/>
  <c r="Z6007" i="62"/>
  <c r="P6001" i="62"/>
  <c r="Z6001" i="62"/>
  <c r="P5995" i="62"/>
  <c r="Z5995" i="62"/>
  <c r="P5693" i="62"/>
  <c r="Z5693" i="62"/>
  <c r="P5698" i="62"/>
  <c r="Z5698" i="62"/>
  <c r="P5681" i="62"/>
  <c r="Z5681" i="62"/>
  <c r="P5983" i="62"/>
  <c r="Z5983" i="62"/>
  <c r="P5989" i="62"/>
  <c r="Z5989" i="62"/>
  <c r="V6037" i="62"/>
  <c r="W6037" i="62" s="1"/>
  <c r="Z6037" i="62"/>
  <c r="P6030" i="62"/>
  <c r="Z6030" i="62"/>
  <c r="P6024" i="62"/>
  <c r="Z6024" i="62"/>
  <c r="P6018" i="62"/>
  <c r="Z6018" i="62"/>
  <c r="P6012" i="62"/>
  <c r="Z6012" i="62"/>
  <c r="P6006" i="62"/>
  <c r="Z6006" i="62"/>
  <c r="P6000" i="62"/>
  <c r="Z6000" i="62"/>
  <c r="P5994" i="62"/>
  <c r="Z5994" i="62"/>
  <c r="AC7" i="62"/>
  <c r="V5691" i="62"/>
  <c r="W5691" i="62" s="1"/>
  <c r="P6005" i="62"/>
  <c r="P6004" i="62"/>
  <c r="V6003" i="62"/>
  <c r="W6003" i="62" s="1"/>
  <c r="V5983" i="62"/>
  <c r="W5983" i="62" s="1"/>
  <c r="V5848" i="62"/>
  <c r="W5848" i="62" s="1"/>
  <c r="V5699" i="62"/>
  <c r="W5699" i="62" s="1"/>
  <c r="V5703" i="62"/>
  <c r="W5703" i="62" s="1"/>
  <c r="V5695" i="62"/>
  <c r="W5695" i="62" s="1"/>
  <c r="V5701" i="62"/>
  <c r="W5701" i="62" s="1"/>
  <c r="V5676" i="62"/>
  <c r="W5676" i="62" s="1"/>
  <c r="V5705" i="62"/>
  <c r="W5705" i="62" s="1"/>
  <c r="V5700" i="62"/>
  <c r="W5700" i="62" s="1"/>
  <c r="P5990" i="62"/>
  <c r="V5693" i="62"/>
  <c r="W5693" i="62" s="1"/>
  <c r="P5986" i="62"/>
  <c r="P5981" i="62"/>
  <c r="V5568" i="62"/>
  <c r="W5568" i="62" s="1"/>
  <c r="V5988" i="62"/>
  <c r="W5988" i="62" s="1"/>
  <c r="V5688" i="62"/>
  <c r="W5688" i="62" s="1"/>
  <c r="V5684" i="62"/>
  <c r="W5684" i="62" s="1"/>
  <c r="V5677" i="62"/>
  <c r="W5677" i="62" s="1"/>
  <c r="V5698" i="62"/>
  <c r="W5698" i="62" s="1"/>
  <c r="V5708" i="62"/>
  <c r="W5708" i="62" s="1"/>
  <c r="V5694" i="62"/>
  <c r="W5694" i="62" s="1"/>
  <c r="V5672" i="62"/>
  <c r="W5672" i="62" s="1"/>
  <c r="V5696" i="62"/>
  <c r="W5696" i="62" s="1"/>
  <c r="V5704" i="62"/>
  <c r="W5704" i="62" s="1"/>
  <c r="V5709" i="62"/>
  <c r="W5709" i="62" s="1"/>
  <c r="V5685" i="62"/>
  <c r="W5685" i="62" s="1"/>
  <c r="V5680" i="62"/>
  <c r="W5680" i="62" s="1"/>
  <c r="P5703" i="62"/>
  <c r="P5568" i="62"/>
  <c r="V5569" i="62"/>
  <c r="W5569" i="62" s="1"/>
  <c r="P5701" i="62"/>
  <c r="V5702" i="62"/>
  <c r="W5702" i="62" s="1"/>
  <c r="P5705" i="62"/>
  <c r="V5706" i="62"/>
  <c r="W5706" i="62" s="1"/>
  <c r="V5989" i="62"/>
  <c r="W5989" i="62" s="1"/>
  <c r="P5991" i="62"/>
  <c r="P6037" i="62"/>
  <c r="V5982" i="62"/>
  <c r="W5982" i="62" s="1"/>
  <c r="P5984" i="62"/>
  <c r="V5697" i="62"/>
  <c r="W5697" i="62" s="1"/>
  <c r="V5985" i="62"/>
  <c r="W5985" i="62" s="1"/>
  <c r="P5987" i="62"/>
  <c r="V5570" i="62"/>
  <c r="W5570" i="62" s="1"/>
  <c r="V5683" i="62"/>
  <c r="W5683" i="62" s="1"/>
  <c r="V5707" i="62"/>
  <c r="W5707" i="62" s="1"/>
  <c r="V5980" i="62"/>
  <c r="W5980" i="62" s="1"/>
  <c r="V5992" i="62"/>
  <c r="W5992" i="62" s="1"/>
  <c r="W60" i="56" l="1"/>
  <c r="AA68" i="56"/>
  <c r="AB68" i="56"/>
  <c r="AA51" i="56"/>
  <c r="AB51" i="56"/>
  <c r="AA59" i="56"/>
  <c r="AB59" i="56"/>
  <c r="AA58" i="56"/>
  <c r="AB58" i="56"/>
  <c r="U86" i="56"/>
  <c r="U87" i="56"/>
  <c r="U88" i="56"/>
  <c r="Q86" i="56"/>
  <c r="Q87" i="56"/>
  <c r="Q88" i="56"/>
  <c r="U74" i="56"/>
  <c r="V75" i="56"/>
  <c r="V74" i="56"/>
  <c r="V44" i="56"/>
  <c r="V42" i="56"/>
  <c r="S85" i="56"/>
  <c r="U85" i="56" s="1"/>
  <c r="Q85" i="56"/>
  <c r="V39" i="56"/>
  <c r="W58" i="56" l="1"/>
  <c r="W59" i="56"/>
  <c r="W68" i="56"/>
  <c r="W51" i="56"/>
  <c r="W48" i="56"/>
  <c r="W86" i="56"/>
  <c r="W88" i="56"/>
  <c r="U35" i="56" l="1"/>
  <c r="U82" i="56" l="1"/>
  <c r="BF21" i="56" l="1"/>
  <c r="V24" i="56" l="1"/>
  <c r="S18" i="56" l="1"/>
  <c r="W82" i="56" l="1"/>
  <c r="X82" i="56" s="1"/>
  <c r="U21" i="56" l="1"/>
  <c r="S84" i="56" l="1"/>
  <c r="U84" i="56" s="1"/>
  <c r="Q84" i="56"/>
  <c r="S81" i="56"/>
  <c r="S72" i="56"/>
  <c r="S71" i="56"/>
  <c r="Q81" i="56"/>
  <c r="U81" i="56" l="1"/>
  <c r="W84" i="56"/>
  <c r="X84" i="56" s="1"/>
  <c r="AV10" i="56"/>
  <c r="W81" i="56" l="1"/>
  <c r="X81" i="56" s="1"/>
  <c r="BF12" i="56" l="1"/>
  <c r="BF82" i="56"/>
  <c r="BF81" i="56"/>
  <c r="BF80" i="56"/>
  <c r="BF79" i="56"/>
  <c r="BF78" i="56"/>
  <c r="BF77" i="56"/>
  <c r="BF75" i="56"/>
  <c r="BF74" i="56"/>
  <c r="BF73" i="56"/>
  <c r="BF72" i="56"/>
  <c r="BF71" i="56"/>
  <c r="BF70" i="56"/>
  <c r="BF69" i="56"/>
  <c r="BF68" i="56"/>
  <c r="BF67" i="56"/>
  <c r="BF66" i="56"/>
  <c r="BF63" i="56"/>
  <c r="BF61" i="56"/>
  <c r="BF57" i="56"/>
  <c r="BF56" i="56"/>
  <c r="BF49" i="56"/>
  <c r="BF45" i="56"/>
  <c r="BF44" i="56"/>
  <c r="BF43" i="56"/>
  <c r="BF42" i="56"/>
  <c r="BF39" i="56"/>
  <c r="BF38" i="56"/>
  <c r="BF37" i="56"/>
  <c r="BF36" i="56"/>
  <c r="BF35" i="56"/>
  <c r="BF34" i="56"/>
  <c r="BF33" i="56"/>
  <c r="BF32" i="56"/>
  <c r="BF31" i="56"/>
  <c r="BF30" i="56"/>
  <c r="BF29" i="56"/>
  <c r="BF28" i="56"/>
  <c r="BF27" i="56"/>
  <c r="BF26" i="56"/>
  <c r="BF25" i="56"/>
  <c r="BF24" i="56"/>
  <c r="BF20" i="56"/>
  <c r="BF19" i="56"/>
  <c r="BF16" i="56"/>
  <c r="BF15" i="56"/>
  <c r="Q10" i="56"/>
  <c r="AW40" i="56" l="1"/>
  <c r="BF40" i="56" s="1"/>
  <c r="V40" i="56"/>
  <c r="V16" i="56"/>
  <c r="V20" i="56"/>
  <c r="AT18" i="56"/>
  <c r="AZ11" i="56" l="1"/>
  <c r="BA11" i="56"/>
  <c r="BB11" i="56"/>
  <c r="BC11" i="56"/>
  <c r="BD11" i="56"/>
  <c r="BE11" i="56"/>
  <c r="V11" i="56"/>
  <c r="W11" i="56" l="1"/>
  <c r="BF11" i="56"/>
  <c r="Q83" i="56" l="1"/>
  <c r="V33" i="56"/>
  <c r="V32" i="56"/>
  <c r="V31" i="56"/>
  <c r="V30" i="56"/>
  <c r="V29" i="56"/>
  <c r="V28" i="56"/>
  <c r="V27" i="56"/>
  <c r="V26" i="56"/>
  <c r="V25" i="56"/>
  <c r="AV65" i="56" l="1"/>
  <c r="AW65" i="56"/>
  <c r="AX65" i="56"/>
  <c r="AY65" i="56"/>
  <c r="AZ65" i="56"/>
  <c r="BA65" i="56"/>
  <c r="BB65" i="56"/>
  <c r="BC65" i="56"/>
  <c r="BD65" i="56"/>
  <c r="BE65" i="56"/>
  <c r="AU65" i="56"/>
  <c r="AU64" i="56"/>
  <c r="AV76" i="56"/>
  <c r="AW76" i="56"/>
  <c r="AX76" i="56"/>
  <c r="AY76" i="56"/>
  <c r="AZ76" i="56"/>
  <c r="BA76" i="56"/>
  <c r="BB76" i="56"/>
  <c r="BC76" i="56"/>
  <c r="BD76" i="56"/>
  <c r="BE76" i="56"/>
  <c r="AU76" i="56"/>
  <c r="AV64" i="56"/>
  <c r="AW64" i="56"/>
  <c r="AX64" i="56"/>
  <c r="AY64" i="56"/>
  <c r="AZ64" i="56"/>
  <c r="BA64" i="56"/>
  <c r="BB64" i="56"/>
  <c r="BC64" i="56"/>
  <c r="BD64" i="56"/>
  <c r="BE64" i="56"/>
  <c r="AU48" i="56"/>
  <c r="BF76" i="56" l="1"/>
  <c r="BF64" i="56"/>
  <c r="BF65" i="56"/>
  <c r="BE52" i="56" l="1"/>
  <c r="BD10" i="56"/>
  <c r="BE10" i="56"/>
  <c r="AT58" i="56"/>
  <c r="AU58" i="56"/>
  <c r="AV58" i="56"/>
  <c r="AW58" i="56"/>
  <c r="AX58" i="56"/>
  <c r="AY58" i="56"/>
  <c r="AZ58" i="56"/>
  <c r="BA58" i="56"/>
  <c r="AX60" i="56" l="1"/>
  <c r="S80" i="56" l="1"/>
  <c r="Q80" i="56"/>
  <c r="S79" i="56"/>
  <c r="Q79" i="56"/>
  <c r="S78" i="56"/>
  <c r="Q78" i="56"/>
  <c r="S77" i="56"/>
  <c r="Q77" i="56"/>
  <c r="S76" i="56"/>
  <c r="Q76" i="56"/>
  <c r="U75" i="56"/>
  <c r="Q75" i="56"/>
  <c r="Q74" i="56"/>
  <c r="S73" i="56"/>
  <c r="Q73" i="56"/>
  <c r="U72" i="56"/>
  <c r="Q72" i="56"/>
  <c r="U71" i="56"/>
  <c r="Q71" i="56"/>
  <c r="U70" i="56"/>
  <c r="Q70" i="56"/>
  <c r="U69" i="56"/>
  <c r="Q69" i="56"/>
  <c r="U68" i="56"/>
  <c r="Q68" i="56"/>
  <c r="U67" i="56"/>
  <c r="Q67" i="56"/>
  <c r="U66" i="56"/>
  <c r="Q66" i="56"/>
  <c r="U65" i="56"/>
  <c r="Q65" i="56"/>
  <c r="U64" i="56"/>
  <c r="Q64" i="56"/>
  <c r="U63" i="56"/>
  <c r="Q63" i="56"/>
  <c r="BE62" i="56"/>
  <c r="BD62" i="56"/>
  <c r="BC62" i="56"/>
  <c r="BB62" i="56"/>
  <c r="BA62" i="56"/>
  <c r="AZ62" i="56"/>
  <c r="AY62" i="56"/>
  <c r="AX62" i="56"/>
  <c r="AW62" i="56"/>
  <c r="AV62" i="56"/>
  <c r="AU62" i="56"/>
  <c r="AT62" i="56"/>
  <c r="U62" i="56"/>
  <c r="Q62" i="56"/>
  <c r="V61" i="56"/>
  <c r="U61" i="56"/>
  <c r="Q61" i="56"/>
  <c r="BE60" i="56"/>
  <c r="BD60" i="56"/>
  <c r="BC60" i="56"/>
  <c r="BB60" i="56"/>
  <c r="BA60" i="56"/>
  <c r="AZ60" i="56"/>
  <c r="AY60" i="56"/>
  <c r="AW60" i="56"/>
  <c r="AV60" i="56"/>
  <c r="AU60" i="56"/>
  <c r="AT60" i="56"/>
  <c r="U60" i="56"/>
  <c r="Q60" i="56"/>
  <c r="BE59" i="56"/>
  <c r="BD59" i="56"/>
  <c r="BC59" i="56"/>
  <c r="BB59" i="56"/>
  <c r="BA59" i="56"/>
  <c r="AZ59" i="56"/>
  <c r="AY59" i="56"/>
  <c r="AX59" i="56"/>
  <c r="AW59" i="56"/>
  <c r="AV59" i="56"/>
  <c r="AU59" i="56"/>
  <c r="AT59" i="56"/>
  <c r="U59" i="56"/>
  <c r="Q59" i="56"/>
  <c r="BE58" i="56"/>
  <c r="BD58" i="56"/>
  <c r="BC58" i="56"/>
  <c r="BB58" i="56"/>
  <c r="U58" i="56"/>
  <c r="Q58" i="56"/>
  <c r="R57" i="56"/>
  <c r="Q57" i="56"/>
  <c r="R56" i="56"/>
  <c r="Q56" i="56"/>
  <c r="BE55" i="56"/>
  <c r="BD55" i="56"/>
  <c r="BC55" i="56"/>
  <c r="BB55" i="56"/>
  <c r="BA55" i="56"/>
  <c r="AZ55" i="56"/>
  <c r="AY55" i="56"/>
  <c r="AX55" i="56"/>
  <c r="AW55" i="56"/>
  <c r="AV55" i="56"/>
  <c r="AU55" i="56"/>
  <c r="AT55" i="56"/>
  <c r="U55" i="56"/>
  <c r="Q55" i="56"/>
  <c r="BE54" i="56"/>
  <c r="BD54" i="56"/>
  <c r="BC54" i="56"/>
  <c r="BB54" i="56"/>
  <c r="BA54" i="56"/>
  <c r="AZ54" i="56"/>
  <c r="AY54" i="56"/>
  <c r="AX54" i="56"/>
  <c r="AW54" i="56"/>
  <c r="AV54" i="56"/>
  <c r="AU54" i="56"/>
  <c r="AT54" i="56"/>
  <c r="U54" i="56"/>
  <c r="Q54" i="56"/>
  <c r="BE53" i="56"/>
  <c r="BD53" i="56"/>
  <c r="BC53" i="56"/>
  <c r="BB53" i="56"/>
  <c r="BA53" i="56"/>
  <c r="AZ53" i="56"/>
  <c r="AY53" i="56"/>
  <c r="AX53" i="56"/>
  <c r="AW53" i="56"/>
  <c r="AV53" i="56"/>
  <c r="AU53" i="56"/>
  <c r="AT53" i="56"/>
  <c r="U53" i="56"/>
  <c r="Q53" i="56"/>
  <c r="BD52" i="56"/>
  <c r="BC52" i="56"/>
  <c r="BB52" i="56"/>
  <c r="BA52" i="56"/>
  <c r="AZ52" i="56"/>
  <c r="AY52" i="56"/>
  <c r="AX52" i="56"/>
  <c r="AW52" i="56"/>
  <c r="AV52" i="56"/>
  <c r="AU52" i="56"/>
  <c r="AT52" i="56"/>
  <c r="U52" i="56"/>
  <c r="Q52" i="56"/>
  <c r="U51" i="56"/>
  <c r="Q51" i="56"/>
  <c r="BE50" i="56"/>
  <c r="BD50" i="56"/>
  <c r="BC50" i="56"/>
  <c r="BB50" i="56"/>
  <c r="BA50" i="56"/>
  <c r="AZ50" i="56"/>
  <c r="AY50" i="56"/>
  <c r="AX50" i="56"/>
  <c r="AW50" i="56"/>
  <c r="AV50" i="56"/>
  <c r="AU50" i="56"/>
  <c r="AT50" i="56"/>
  <c r="U50" i="56"/>
  <c r="Q50" i="56"/>
  <c r="U49" i="56"/>
  <c r="BE48" i="56"/>
  <c r="BD48" i="56"/>
  <c r="BC48" i="56"/>
  <c r="BB48" i="56"/>
  <c r="BA48" i="56"/>
  <c r="AZ48" i="56"/>
  <c r="AY48" i="56"/>
  <c r="AX48" i="56"/>
  <c r="AW48" i="56"/>
  <c r="AV48" i="56"/>
  <c r="U48" i="56"/>
  <c r="BE47" i="56"/>
  <c r="BD47" i="56"/>
  <c r="BC47" i="56"/>
  <c r="BB47" i="56"/>
  <c r="BA47" i="56"/>
  <c r="AZ47" i="56"/>
  <c r="AY47" i="56"/>
  <c r="AX47" i="56"/>
  <c r="AW47" i="56"/>
  <c r="AV47" i="56"/>
  <c r="AU47" i="56"/>
  <c r="AT47" i="56"/>
  <c r="V47" i="56"/>
  <c r="U47" i="56"/>
  <c r="Q47" i="56"/>
  <c r="BE46" i="56"/>
  <c r="BD46" i="56"/>
  <c r="BC46" i="56"/>
  <c r="BB46" i="56"/>
  <c r="BA46" i="56"/>
  <c r="AZ46" i="56"/>
  <c r="AY46" i="56"/>
  <c r="AX46" i="56"/>
  <c r="AW46" i="56"/>
  <c r="AV46" i="56"/>
  <c r="AU46" i="56"/>
  <c r="U46" i="56"/>
  <c r="W45" i="56"/>
  <c r="U45" i="56"/>
  <c r="Q45" i="56"/>
  <c r="U44" i="56"/>
  <c r="Q44" i="56"/>
  <c r="U43" i="56"/>
  <c r="Q43" i="56"/>
  <c r="U42" i="56"/>
  <c r="Q42" i="56"/>
  <c r="BE41" i="56"/>
  <c r="BD41" i="56"/>
  <c r="BC41" i="56"/>
  <c r="BB41" i="56"/>
  <c r="BA41" i="56"/>
  <c r="AZ41" i="56"/>
  <c r="AY41" i="56"/>
  <c r="AX41" i="56"/>
  <c r="AW41" i="56"/>
  <c r="AV41" i="56"/>
  <c r="AU41" i="56"/>
  <c r="AT41" i="56"/>
  <c r="U41" i="56"/>
  <c r="Q41" i="56"/>
  <c r="U40" i="56"/>
  <c r="Q40" i="56"/>
  <c r="U39" i="56"/>
  <c r="Q39" i="56"/>
  <c r="U38" i="56"/>
  <c r="Q38" i="56"/>
  <c r="U37" i="56"/>
  <c r="Q37" i="56"/>
  <c r="U36" i="56"/>
  <c r="Q36" i="56"/>
  <c r="Q35" i="56"/>
  <c r="U34" i="56"/>
  <c r="Q34" i="56"/>
  <c r="U33" i="56"/>
  <c r="Q33" i="56"/>
  <c r="U32" i="56"/>
  <c r="Q32" i="56"/>
  <c r="U31" i="56"/>
  <c r="Q31" i="56"/>
  <c r="U30" i="56"/>
  <c r="Q30" i="56"/>
  <c r="U29" i="56"/>
  <c r="Q29" i="56"/>
  <c r="S28" i="56"/>
  <c r="Q28" i="56"/>
  <c r="S27" i="56"/>
  <c r="Q27" i="56"/>
  <c r="S26" i="56"/>
  <c r="Q26" i="56"/>
  <c r="S25" i="56"/>
  <c r="Q25" i="56"/>
  <c r="U24" i="56"/>
  <c r="Q24" i="56"/>
  <c r="U23" i="56"/>
  <c r="O23" i="56"/>
  <c r="BE22" i="56"/>
  <c r="BD22" i="56"/>
  <c r="BC22" i="56"/>
  <c r="BB22" i="56"/>
  <c r="BA22" i="56"/>
  <c r="AZ22" i="56"/>
  <c r="AY22" i="56"/>
  <c r="AX22" i="56"/>
  <c r="AW22" i="56"/>
  <c r="AV22" i="56"/>
  <c r="AU22" i="56"/>
  <c r="U22" i="56"/>
  <c r="R22" i="56"/>
  <c r="Q22" i="56"/>
  <c r="R21" i="56"/>
  <c r="Q21" i="56"/>
  <c r="V21" i="56" s="1"/>
  <c r="U20" i="56"/>
  <c r="Q20" i="56"/>
  <c r="U19" i="56"/>
  <c r="BE18" i="56"/>
  <c r="BD18" i="56"/>
  <c r="BC18" i="56"/>
  <c r="BB18" i="56"/>
  <c r="BA18" i="56"/>
  <c r="AZ18" i="56"/>
  <c r="AW18" i="56"/>
  <c r="AV18" i="56"/>
  <c r="AU18" i="56"/>
  <c r="U18" i="56"/>
  <c r="Q18" i="56"/>
  <c r="BE17" i="56"/>
  <c r="BD17" i="56"/>
  <c r="BC17" i="56"/>
  <c r="BB17" i="56"/>
  <c r="BA17" i="56"/>
  <c r="AZ17" i="56"/>
  <c r="AY17" i="56"/>
  <c r="AX17" i="56"/>
  <c r="AW17" i="56"/>
  <c r="AV17" i="56"/>
  <c r="AU17" i="56"/>
  <c r="AT17" i="56"/>
  <c r="S17" i="56"/>
  <c r="Q17" i="56"/>
  <c r="U16" i="56"/>
  <c r="Q16" i="56"/>
  <c r="U15" i="56"/>
  <c r="Q15" i="56"/>
  <c r="BE14" i="56"/>
  <c r="BD14" i="56"/>
  <c r="BC14" i="56"/>
  <c r="BB14" i="56"/>
  <c r="BA14" i="56"/>
  <c r="AZ14" i="56"/>
  <c r="AY14" i="56"/>
  <c r="AX14" i="56"/>
  <c r="AW14" i="56"/>
  <c r="AV14" i="56"/>
  <c r="S14" i="56"/>
  <c r="Q14" i="56"/>
  <c r="BE13" i="56"/>
  <c r="BD13" i="56"/>
  <c r="BC13" i="56"/>
  <c r="BB13" i="56"/>
  <c r="BA13" i="56"/>
  <c r="AZ13" i="56"/>
  <c r="AY13" i="56"/>
  <c r="AX13" i="56"/>
  <c r="AW13" i="56"/>
  <c r="AV13" i="56"/>
  <c r="AU13" i="56"/>
  <c r="AT13" i="56"/>
  <c r="U13" i="56"/>
  <c r="Q13" i="56"/>
  <c r="V12" i="56"/>
  <c r="U12" i="56"/>
  <c r="Q12" i="56"/>
  <c r="U11" i="56"/>
  <c r="Q11" i="56"/>
  <c r="BC10" i="56"/>
  <c r="BB10" i="56"/>
  <c r="BA10" i="56"/>
  <c r="AZ10" i="56"/>
  <c r="AY10" i="56"/>
  <c r="AX10" i="56"/>
  <c r="AW10" i="56"/>
  <c r="AU10" i="56"/>
  <c r="V10" i="56" s="1"/>
  <c r="U10" i="56"/>
  <c r="R3" i="56"/>
  <c r="Q2" i="56"/>
  <c r="R2" i="56" s="1"/>
  <c r="R54" i="56" l="1"/>
  <c r="V54" i="56" s="1"/>
  <c r="W21" i="56"/>
  <c r="X21" i="56" s="1"/>
  <c r="R58" i="56"/>
  <c r="R53" i="56"/>
  <c r="V53" i="56" s="1"/>
  <c r="R55" i="56"/>
  <c r="V55" i="56" s="1"/>
  <c r="AC50" i="56"/>
  <c r="R50" i="56"/>
  <c r="R51" i="56"/>
  <c r="AC52" i="56"/>
  <c r="R52" i="56"/>
  <c r="R59" i="56"/>
  <c r="R60" i="56"/>
  <c r="R68" i="56"/>
  <c r="AD20" i="56"/>
  <c r="AC69" i="56"/>
  <c r="AC55" i="56"/>
  <c r="AC51" i="56"/>
  <c r="AC59" i="56"/>
  <c r="AC60" i="56"/>
  <c r="AC53" i="56"/>
  <c r="AC68" i="56"/>
  <c r="AC77" i="56"/>
  <c r="AC54" i="56"/>
  <c r="AC58" i="56"/>
  <c r="AC73" i="56"/>
  <c r="X52" i="56"/>
  <c r="X50" i="56"/>
  <c r="X45" i="56"/>
  <c r="W47" i="56"/>
  <c r="R17" i="56"/>
  <c r="W35" i="56"/>
  <c r="X35" i="56" s="1"/>
  <c r="W61" i="56"/>
  <c r="W56" i="56"/>
  <c r="W57" i="56"/>
  <c r="W15" i="56"/>
  <c r="W49" i="56"/>
  <c r="X49" i="56" s="1"/>
  <c r="V62" i="56"/>
  <c r="X55" i="56"/>
  <c r="X60" i="56"/>
  <c r="V22" i="56"/>
  <c r="W19" i="56"/>
  <c r="X19" i="56" s="1"/>
  <c r="X53" i="56"/>
  <c r="X11" i="56"/>
  <c r="V41" i="56"/>
  <c r="W41" i="56" s="1"/>
  <c r="V18" i="56"/>
  <c r="X54" i="56"/>
  <c r="X59" i="56"/>
  <c r="BF10" i="56"/>
  <c r="U26" i="56"/>
  <c r="U17" i="56"/>
  <c r="Q23" i="56"/>
  <c r="Q48" i="56"/>
  <c r="U25" i="56"/>
  <c r="BF58" i="56"/>
  <c r="BF46" i="56"/>
  <c r="BF55" i="56"/>
  <c r="BF62" i="56"/>
  <c r="BF17" i="56"/>
  <c r="BF52" i="56"/>
  <c r="BF59" i="56"/>
  <c r="BF13" i="56"/>
  <c r="BF50" i="56"/>
  <c r="BF22" i="56"/>
  <c r="BF47" i="56"/>
  <c r="BF51" i="56"/>
  <c r="BF18" i="56"/>
  <c r="BF53" i="56"/>
  <c r="BF41" i="56"/>
  <c r="BF60" i="56"/>
  <c r="BF23" i="56"/>
  <c r="BF14" i="56"/>
  <c r="BF48" i="56"/>
  <c r="BF54" i="56"/>
  <c r="V14" i="56"/>
  <c r="V13" i="56"/>
  <c r="V17" i="56"/>
  <c r="U73" i="56"/>
  <c r="U77" i="56"/>
  <c r="U28" i="56"/>
  <c r="U79" i="56"/>
  <c r="U78" i="56"/>
  <c r="W78" i="56" s="1"/>
  <c r="X78" i="56" s="1"/>
  <c r="U76" i="56"/>
  <c r="W76" i="56" s="1"/>
  <c r="X76" i="56" s="1"/>
  <c r="U80" i="56"/>
  <c r="W80" i="56" s="1"/>
  <c r="X80" i="56" s="1"/>
  <c r="U14" i="56"/>
  <c r="U27" i="56"/>
  <c r="V23" i="56"/>
  <c r="R4" i="56"/>
  <c r="W71" i="56"/>
  <c r="X71" i="56" s="1"/>
  <c r="X68" i="56"/>
  <c r="X58" i="56"/>
  <c r="W39" i="56"/>
  <c r="X39" i="56" s="1"/>
  <c r="W37" i="56"/>
  <c r="X37" i="56" s="1"/>
  <c r="W70" i="56"/>
  <c r="W32" i="56"/>
  <c r="X32" i="56" s="1"/>
  <c r="W42" i="56"/>
  <c r="W16" i="56"/>
  <c r="X16" i="56" s="1"/>
  <c r="X51" i="56"/>
  <c r="W44" i="56"/>
  <c r="W63" i="56"/>
  <c r="X63" i="56" s="1"/>
  <c r="W24" i="56"/>
  <c r="X24" i="56" s="1"/>
  <c r="W31" i="56"/>
  <c r="X31" i="56" s="1"/>
  <c r="W66" i="56"/>
  <c r="X66" i="56" s="1"/>
  <c r="W64" i="56"/>
  <c r="X64" i="56" s="1"/>
  <c r="W40" i="56"/>
  <c r="X40" i="56" s="1"/>
  <c r="W29" i="56"/>
  <c r="X29" i="56" s="1"/>
  <c r="W67" i="56"/>
  <c r="X20" i="56"/>
  <c r="W30" i="56"/>
  <c r="X30" i="56" s="1"/>
  <c r="W34" i="56"/>
  <c r="X34" i="56" s="1"/>
  <c r="W33" i="56"/>
  <c r="X33" i="56" s="1"/>
  <c r="W36" i="56"/>
  <c r="X36" i="56" s="1"/>
  <c r="W43" i="56"/>
  <c r="S57" i="56"/>
  <c r="W65" i="56"/>
  <c r="X69" i="56"/>
  <c r="W38" i="56"/>
  <c r="X38" i="56" s="1"/>
  <c r="S56" i="56"/>
  <c r="W72" i="56"/>
  <c r="X72" i="56" s="1"/>
  <c r="V58" i="56" l="1"/>
  <c r="V60" i="56"/>
  <c r="R48" i="56"/>
  <c r="AC48" i="56"/>
  <c r="V59" i="56"/>
  <c r="V52" i="56"/>
  <c r="V68" i="56"/>
  <c r="V51" i="56"/>
  <c r="V50" i="56"/>
  <c r="AD60" i="56"/>
  <c r="AD52" i="56"/>
  <c r="AD50" i="56"/>
  <c r="AD24" i="56"/>
  <c r="X73" i="56"/>
  <c r="AD55" i="56"/>
  <c r="AD68" i="56"/>
  <c r="AD40" i="56"/>
  <c r="AD16" i="56"/>
  <c r="AD53" i="56"/>
  <c r="AD59" i="56"/>
  <c r="AD31" i="56"/>
  <c r="AD37" i="56"/>
  <c r="AD58" i="56"/>
  <c r="W27" i="56"/>
  <c r="X27" i="56" s="1"/>
  <c r="W28" i="56"/>
  <c r="X28" i="56" s="1"/>
  <c r="W26" i="56"/>
  <c r="X26" i="56" s="1"/>
  <c r="AD54" i="56"/>
  <c r="AD51" i="56"/>
  <c r="AD39" i="56"/>
  <c r="AD11" i="56"/>
  <c r="X48" i="56"/>
  <c r="W18" i="56"/>
  <c r="X18" i="56" s="1"/>
  <c r="X43" i="56"/>
  <c r="X42" i="56"/>
  <c r="X44" i="56"/>
  <c r="X67" i="56"/>
  <c r="X65" i="56"/>
  <c r="W25" i="56"/>
  <c r="X25" i="56" s="1"/>
  <c r="W22" i="56"/>
  <c r="X22" i="56" s="1"/>
  <c r="W13" i="56"/>
  <c r="X13" i="56" s="1"/>
  <c r="W62" i="56"/>
  <c r="W10" i="56"/>
  <c r="W17" i="56"/>
  <c r="X17" i="56" s="1"/>
  <c r="X77" i="56"/>
  <c r="W79" i="56"/>
  <c r="X79" i="56" s="1"/>
  <c r="W14" i="56"/>
  <c r="X14" i="56" s="1"/>
  <c r="Y55" i="56"/>
  <c r="Y30" i="56"/>
  <c r="Y53" i="56"/>
  <c r="Y52" i="56"/>
  <c r="Y32" i="56"/>
  <c r="Y59" i="56"/>
  <c r="Y29" i="56"/>
  <c r="Y51" i="56"/>
  <c r="Y54" i="56"/>
  <c r="Y33" i="56"/>
  <c r="Y31" i="56"/>
  <c r="Y50" i="56"/>
  <c r="Y40" i="56"/>
  <c r="Y60" i="56"/>
  <c r="Y58" i="56"/>
  <c r="Y20" i="56"/>
  <c r="Y24" i="56"/>
  <c r="Y16" i="56"/>
  <c r="U57" i="56"/>
  <c r="U56" i="56"/>
  <c r="AD48" i="56" l="1"/>
  <c r="Y27" i="56"/>
  <c r="Y28" i="56"/>
  <c r="V48" i="56"/>
  <c r="Y26" i="56"/>
  <c r="AD26" i="56"/>
  <c r="AD17" i="56"/>
  <c r="AD27" i="56"/>
  <c r="AD25" i="56"/>
  <c r="AD73" i="56"/>
  <c r="AD77" i="56"/>
  <c r="AD14" i="56"/>
  <c r="AD13" i="56"/>
  <c r="AD22" i="56"/>
  <c r="AD18" i="56"/>
  <c r="AD28" i="56"/>
  <c r="X10" i="56"/>
  <c r="AD10" i="56"/>
  <c r="Y18" i="56"/>
  <c r="X62" i="56"/>
  <c r="Y25" i="56"/>
  <c r="Y48" i="56"/>
  <c r="Y14" i="56"/>
  <c r="Y17" i="56"/>
  <c r="Y13" i="56"/>
  <c r="Y22" i="56"/>
  <c r="Y11" i="56"/>
  <c r="W23" i="56"/>
  <c r="Y10" i="56" l="1"/>
  <c r="X23" i="56"/>
  <c r="AD23" i="56" l="1"/>
  <c r="W12" i="5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饶云兵</author>
    <author>Angie Huang</author>
    <author>Daniel Aguirre</author>
    <author>Cailine Huang</author>
    <author>tc={E46BF0E3-C574-414C-8626-070120938603}</author>
    <author>tc={F9AF94E1-9A8E-4754-B135-E44F9002C8DB}</author>
    <author>tc={3F3B1543-7E91-467D-9C55-649EC38F3FA1}</author>
    <author>tc={D2607157-0712-4F0F-9879-4E9FC93DEC93}</author>
    <author>tc={C6D20622-E66C-449D-94F6-3FBDAF72DF0D}</author>
    <author>tc={055A9872-B461-48C0-8FAA-9B8198708637}</author>
    <author>tc={3BAB2B28-4424-45ED-B52D-D104846ACEF5}</author>
    <author>tc={8B983617-4090-4ED9-8486-4395923066E7}</author>
    <author>tc={A94190ED-5D89-41DA-BE57-A15DFF4A188E}</author>
    <author>tc={DC7BBA23-82A2-41B8-9A69-5CD46C70EACF}</author>
    <author>tc={790E4679-23BA-4F0E-B216-D479DB1D6950}</author>
    <author>tc={27500415-1AF5-4FFC-A55D-82200C0ACF56}</author>
    <author>tc={67CD9B4A-64F9-403F-BDF0-90EC33F883DE}</author>
    <author>tc={CF1CE1A2-F56D-4BF6-85B1-4546D55E05D5}</author>
    <author>tc={97C940BC-FF97-4F58-BB01-C742D1D4ED26}</author>
    <author>tc={635B5E58-28EB-4CFC-BA18-08F8700C5D3E}</author>
    <author>tc={6F6E0BEC-01DB-4C1E-AB74-9FD919E2EC9E}</author>
    <author>tc={67AAC067-CE11-4830-9F5C-2B2E00017B7A}</author>
    <author>tc={5F22C8E7-B83C-4D0F-AB0F-2AE51589F1D2}</author>
    <author>tc={5EECD397-AA6C-427F-B915-1F8F46360902}</author>
    <author>tc={7FA17C0D-E14B-4943-9E90-5A585DD4B9F2}</author>
    <author>tc={F3A01FB4-CE59-4D6A-894C-AEFD80F9DBA7}</author>
    <author>tc={BC36EF4C-71E8-4257-8B2B-3AAA1BA87200}</author>
    <author>tc={E017F08A-28D1-4996-B541-0CCDBDA9C292}</author>
    <author>tc={2D6A967B-685B-4951-A4FA-47729C9F2F0E}</author>
    <author>tc={BB7930EF-3BDB-4364-82DA-54D993FD13AE}</author>
    <author>tc={6BE298BA-7796-415C-B11E-B78A7275E6A6}</author>
    <author>tc={9AA275E0-925B-4EAA-984B-97D852F54158}</author>
    <author>tc={91F32ABE-C3D6-4FB2-A6E5-8108ABBAEB9C}</author>
    <author>tc={2BAF4825-A299-4F76-BEF8-A96A61CFB626}</author>
    <author>tc={192F6C72-4927-4C13-89EE-EFFE09B3468F}</author>
    <author>tc={27D021EF-A943-4C42-A92B-A8283022DFD2}</author>
    <author>tc={74BE8A72-BD17-4726-8F57-B58EB24D33A7}</author>
  </authors>
  <commentList>
    <comment ref="CJ10" authorId="0" shapeId="0" xr:uid="{9C918D9F-0293-4A0A-A7E2-F01834C82435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AV11" authorId="1" shapeId="0" xr:uid="{34B0772B-985A-44D3-A4AC-231A35E464FF}">
      <text>
        <r>
          <rPr>
            <b/>
            <sz val="9"/>
            <color indexed="81"/>
            <rFont val="Tahoma"/>
            <family val="2"/>
          </rPr>
          <t>Angie Huang:</t>
        </r>
        <r>
          <rPr>
            <sz val="9"/>
            <color indexed="81"/>
            <rFont val="Tahoma"/>
            <family val="2"/>
          </rPr>
          <t xml:space="preserve">
Prismatic prod. In China till Feb'25, then start production in Indo from Mar'25</t>
        </r>
      </text>
    </comment>
    <comment ref="CJ11" authorId="0" shapeId="0" xr:uid="{3E86BA32-435A-4070-9D48-C157F090D2B0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A12" authorId="2" shapeId="0" xr:uid="{8AA8DC4F-AE88-4D16-85F6-CDF18D7BD470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CHECK with Andrei and the US, and CANDY</t>
        </r>
      </text>
    </comment>
    <comment ref="A13" authorId="2" shapeId="0" xr:uid="{D6F832FE-D48A-46E0-B066-79A1A6B84B56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WHY is this CAPEX</t>
        </r>
      </text>
    </comment>
    <comment ref="D17" authorId="3" shapeId="0" xr:uid="{807C3BF6-3CD8-49A9-941A-60F9D1449DE1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M17" authorId="3" shapeId="0" xr:uid="{F2F6ECAF-25B8-42D5-BD09-58C4A2DC7718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N17" authorId="3" shapeId="0" xr:uid="{3EB12F02-2B31-40AA-8B4C-173E6893D858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R17" authorId="3" shapeId="0" xr:uid="{A1952516-5DF1-4252-9A23-2245820DD277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based on SOP3 Demand: 1k Pen default/Full+1k box full volume(1K box default: 1GBP cost limit, not to amortize)</t>
        </r>
      </text>
    </comment>
    <comment ref="Q18" authorId="2" shapeId="0" xr:uid="{0F2FA077-CBC1-4DFB-B8EF-45C6E8256897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Without ML 1,194mn GBP</t>
        </r>
      </text>
    </comment>
    <comment ref="R19" authorId="4" shapeId="0" xr:uid="{E46BF0E3-C574-414C-8626-0701209386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Applicable
Manual line not paid by BAT. Production efficiency gap between manual and auto reviewed and every month. </t>
      </text>
    </comment>
    <comment ref="Z19" authorId="5" shapeId="0" xr:uid="{F9AF94E1-9A8E-4754-B135-E44F9002C8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line not paid by BAT. Production efficiency gap between manual and auto reviewed and every month. </t>
      </text>
    </comment>
    <comment ref="M24" authorId="3" shapeId="0" xr:uid="{2EFC3BFE-3C37-4A73-B0F2-ED589A0A2F31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M25" authorId="3" shapeId="0" xr:uid="{FDCE942A-3889-4E23-8511-B827AE640D52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July'24 BOM Price</t>
        </r>
      </text>
    </comment>
    <comment ref="R25" authorId="3" shapeId="0" xr:uid="{A3C79717-9D8C-42A3-9F92-A10CD739BCD5}">
      <text>
        <r>
          <rPr>
            <b/>
            <sz val="9"/>
            <color indexed="81"/>
            <rFont val="Tahoma"/>
            <family val="2"/>
          </rPr>
          <t>Based on Forecast from Cameron on May 30th,2024, total volume of 202406-2025:8.89M pcs</t>
        </r>
      </text>
    </comment>
    <comment ref="M26" authorId="3" shapeId="0" xr:uid="{CCE95509-28EB-402B-88F9-17A920CEF510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Sep'24 bom price</t>
        </r>
      </text>
    </comment>
    <comment ref="R26" authorId="3" shapeId="0" xr:uid="{FA25BFC8-7539-4584-8398-50212CA2901D}">
      <text>
        <r>
          <rPr>
            <b/>
            <sz val="9"/>
            <color indexed="81"/>
            <rFont val="Tahoma"/>
            <family val="2"/>
          </rPr>
          <t>2 years volume</t>
        </r>
      </text>
    </comment>
    <comment ref="CJ26" authorId="0" shapeId="0" xr:uid="{F659228A-7721-44B8-993F-6698A871FC70}">
      <text>
        <r>
          <rPr>
            <sz val="9"/>
            <color indexed="81"/>
            <rFont val="Arial"/>
            <family val="2"/>
          </rPr>
          <t>Cut off 7/31 inventory 230000pcs</t>
        </r>
      </text>
    </comment>
    <comment ref="CJ32" authorId="0" shapeId="0" xr:uid="{D0954F11-C859-4719-B6E8-0E7872715EDB}">
      <text>
        <r>
          <rPr>
            <sz val="9"/>
            <color indexed="81"/>
            <rFont val="Arial"/>
            <family val="2"/>
          </rPr>
          <t>Cut off 7/31 inventory 10800pcs</t>
        </r>
      </text>
    </comment>
    <comment ref="Z34" authorId="6" shapeId="0" xr:uid="{3F3B1543-7E91-467D-9C55-649EC38F3F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cancelled</t>
      </text>
    </comment>
    <comment ref="R35" authorId="7" shapeId="0" xr:uid="{D2607157-0712-4F0F-9879-4E9FC93DEC93}">
      <text>
        <t>[Threaded comment]
Your version of Excel allows you to read this threaded comment; however, any edits to it will get removed if the file is opened in a newer version of Excel. Learn more: https://go.microsoft.com/fwlink/?linkid=870924
Comment:
    @Roy, please update in Apr.</t>
      </text>
    </comment>
    <comment ref="Z35" authorId="8" shapeId="0" xr:uid="{C6D20622-E66C-449D-94F6-3FBDAF72DF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Project cancelled
Reply:
    Project is still in NPD
</t>
      </text>
    </comment>
    <comment ref="Z36" authorId="9" shapeId="0" xr:uid="{055A9872-B461-48C0-8FAA-9B8198708637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to start amortization once we complete amortization in other 4 lines (AUG'25)</t>
      </text>
    </comment>
    <comment ref="Z37" authorId="10" shapeId="0" xr:uid="{3BAB2B28-4424-45ED-B52D-D104846ACEF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Amortization begining TBC
@Daisy Cai to confirm
Reply:
    @Laura Sanchez Curtidor , Amortization starts from Mar'25.</t>
      </text>
    </comment>
    <comment ref="Z38" authorId="11" shapeId="0" xr:uid="{8B983617-4090-4ED9-8486-4395923066E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Amortization begining TBC
Reply:
    @Laura Sanchez Curtidor , Amortization starts from Apr'25</t>
      </text>
    </comment>
    <comment ref="CJ38" authorId="0" shapeId="0" xr:uid="{1A1F9024-9D21-4A32-9E1D-73AFB3A9CB20}">
      <text>
        <r>
          <rPr>
            <sz val="9"/>
            <color indexed="81"/>
            <rFont val="Arial"/>
            <family val="2"/>
          </rPr>
          <t>Cut off 7/31 inventory 2250000pcs</t>
        </r>
      </text>
    </comment>
    <comment ref="Z39" authorId="12" shapeId="0" xr:uid="{A94190ED-5D89-41DA-BE57-A15DFF4A188E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EA44" authorId="3" shapeId="0" xr:uid="{C55D2B5F-75A6-404F-A7EA-B56014F0C4C2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EA45" authorId="3" shapeId="0" xr:uid="{23E78222-487A-4DD5-BCF3-1481B2C89FF4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EA46" authorId="3" shapeId="0" xr:uid="{247D507E-96B4-4CDC-99E1-AFCCA4FB86E7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D47" authorId="13" shapeId="0" xr:uid="{DC7BBA23-82A2-41B8-9A69-5CD46C70EA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@Candy Zhang @Roy Zhu </t>
      </text>
    </comment>
    <comment ref="Z49" authorId="14" shapeId="0" xr:uid="{790E4679-23BA-4F0E-B216-D479DB1D69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hard tooling investment</t>
      </text>
    </comment>
    <comment ref="CI54" authorId="0" shapeId="0" xr:uid="{FB187D6E-C382-4E86-BCD2-9972BCFBB505}">
      <text>
        <r>
          <rPr>
            <sz val="9"/>
            <color indexed="81"/>
            <rFont val="宋体"/>
            <family val="3"/>
            <charset val="134"/>
          </rPr>
          <t>the #21 is not approved yet,the QTY push out from May</t>
        </r>
      </text>
    </comment>
    <comment ref="C56" authorId="15" shapeId="0" xr:uid="{27500415-1AF5-4FFC-A55D-82200C0ACF56}">
      <text>
        <t>[Threaded comment]
Your version of Excel allows you to read this threaded comment; however, any edits to it will get removed if the file is opened in a newer version of Excel. Learn more: https://go.microsoft.com/fwlink/?linkid=870924
Comment:
    ODM</t>
      </text>
    </comment>
    <comment ref="C57" authorId="16" shapeId="0" xr:uid="{67CD9B4A-64F9-403F-BDF0-90EC33F883DE}">
      <text>
        <t>[Threaded comment]
Your version of Excel allows you to read this threaded comment; however, any edits to it will get removed if the file is opened in a newer version of Excel. Learn more: https://go.microsoft.com/fwlink/?linkid=870924
Comment:
    ODM</t>
      </text>
    </comment>
    <comment ref="Z63" authorId="17" shapeId="0" xr:uid="{CF1CE1A2-F56D-4BF6-85B1-4546D55E05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cancelled</t>
      </text>
    </comment>
    <comment ref="Z64" authorId="18" shapeId="0" xr:uid="{97C940BC-FF97-4F58-BB01-C742D1D4ED26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</t>
      </text>
    </comment>
    <comment ref="Z65" authorId="19" shapeId="0" xr:uid="{635B5E58-28EB-4CFC-BA18-08F8700C5D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
</t>
      </text>
    </comment>
    <comment ref="Z66" authorId="20" shapeId="0" xr:uid="{6F6E0BEC-01DB-4C1E-AB74-9FD919E2EC9E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
@Daisy Cai to confirm</t>
      </text>
    </comment>
    <comment ref="Z67" authorId="21" shapeId="0" xr:uid="{67AAC067-CE11-4830-9F5C-2B2E00017B7A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
@Daisy Cai to confirm</t>
      </text>
    </comment>
    <comment ref="Z68" authorId="22" shapeId="0" xr:uid="{5F22C8E7-B83C-4D0F-AB0F-2AE51589F1D2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Z69" authorId="23" shapeId="0" xr:uid="{5EECD397-AA6C-427F-B915-1F8F46360902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Z70" authorId="24" shapeId="0" xr:uid="{7FA17C0D-E14B-4943-9E90-5A585DD4B9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investment was paid with one time up front PO</t>
      </text>
    </comment>
    <comment ref="Z71" authorId="25" shapeId="0" xr:uid="{F3A01FB4-CE59-4D6A-894C-AEFD80F9DBA7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Z72" authorId="26" shapeId="0" xr:uid="{BC36EF4C-71E8-4257-8B2B-3AAA1BA8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Z73" authorId="27" shapeId="0" xr:uid="{E017F08A-28D1-4996-B541-0CCDBDA9C292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Z76" authorId="28" shapeId="0" xr:uid="{2D6A967B-685B-4951-A4FA-47729C9F2F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
</t>
      </text>
    </comment>
    <comment ref="Z77" authorId="29" shapeId="0" xr:uid="{BB7930EF-3BDB-4364-82DA-54D993FD13AE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please update formula</t>
      </text>
    </comment>
    <comment ref="Z78" authorId="30" shapeId="0" xr:uid="{6BE298BA-7796-415C-B11E-B78A7275E6A6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</t>
      </text>
    </comment>
    <comment ref="Z81" authorId="31" shapeId="0" xr:uid="{9AA275E0-925B-4EAA-984B-97D852F54158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Z82" authorId="32" shapeId="0" xr:uid="{91F32ABE-C3D6-4FB2-A6E5-8108ABBAEB9C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to start amortization once we complete amortization in other 4 lines (AUG'25)</t>
      </text>
    </comment>
    <comment ref="Z83" authorId="33" shapeId="0" xr:uid="{2BAF4825-A299-4F76-BEF8-A96A61CFB626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</t>
      </text>
    </comment>
    <comment ref="Z84" authorId="34" shapeId="0" xr:uid="{192F6C72-4927-4C13-89EE-EFFE09B3468F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S88" authorId="35" shapeId="0" xr:uid="{27D021EF-A943-4C42-A92B-A8283022DFD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@Daisy Cai  unit cost per USD?</t>
      </text>
    </comment>
    <comment ref="X88" authorId="36" shapeId="0" xr:uid="{74BE8A72-BD17-4726-8F57-B58EB24D3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off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yingye</author>
    <author>admin</author>
    <author>WU ZHENG</author>
    <author>Akyo Wen</author>
    <author>xbany</author>
    <author>Administrator</author>
    <author>Microsoft Office User</author>
  </authors>
  <commentList>
    <comment ref="U735" authorId="0" shapeId="0" xr:uid="{87D8CDD0-E219-4D48-B269-8E75EE480740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cost+104800 ECN cost</t>
        </r>
      </text>
    </comment>
    <comment ref="U736" authorId="0" shapeId="0" xr:uid="{E9FA92B3-CEE5-4B97-A5A8-A7631DBD63AC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cost+104800 ECN cost</t>
        </r>
      </text>
    </comment>
    <comment ref="U737" authorId="0" shapeId="0" xr:uid="{840870AE-A02E-45C4-8D7C-63956A9ABFA7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cost+104800 ECN cost</t>
        </r>
      </text>
    </comment>
    <comment ref="U738" authorId="0" shapeId="0" xr:uid="{02FB74A5-A16C-4527-AC95-9A9F8D7EF9AB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cost+104800 ECN cost+83600 ECN cost</t>
        </r>
      </text>
    </comment>
    <comment ref="U739" authorId="0" shapeId="0" xr:uid="{1508669B-6AB8-447C-B9E2-BE068A5638AF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cost+104800 ECN cost+83600 ECN cost</t>
        </r>
      </text>
    </comment>
    <comment ref="U740" authorId="0" shapeId="0" xr:uid="{527373A2-D281-4A6B-8C5E-28A4BE95F243}">
      <text>
        <r>
          <rPr>
            <sz val="11"/>
            <color theme="1"/>
            <rFont val="Calibri"/>
            <family val="2"/>
            <scheme val="minor"/>
          </rPr>
          <t>Goodmark：
550000 Tooling cost+104800 ECN cost+83600 ECN cost+43950  ECN cost</t>
        </r>
      </text>
    </comment>
    <comment ref="U741" authorId="0" shapeId="0" xr:uid="{45CD82EB-ACC7-4058-A9CC-43BC57623B85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742" authorId="0" shapeId="0" xr:uid="{590B60A9-0D70-4FD3-AAD2-4E40014C4526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743" authorId="0" shapeId="0" xr:uid="{47B94063-6C25-4687-96F6-3BB3F9D5E4DA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744" authorId="0" shapeId="0" xr:uid="{50CA5561-DDE8-47D9-8727-911231216435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745" authorId="0" shapeId="0" xr:uid="{A665D4C4-965D-497B-9A9A-6AE9D576F671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746" authorId="0" shapeId="0" xr:uid="{D66E880B-4071-4D43-9025-A765E563B3DB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747" authorId="0" shapeId="0" xr:uid="{EA0B6F57-F964-4183-82E3-600B6320979A}">
      <text>
        <r>
          <rPr>
            <b/>
            <sz val="9"/>
            <rFont val="宋体"/>
            <charset val="134"/>
          </rPr>
          <t>Goodmark：</t>
        </r>
        <r>
          <rPr>
            <sz val="9"/>
            <rFont val="宋体"/>
            <charset val="134"/>
          </rPr>
          <t xml:space="preserve">
550000 Tooling cost+80000 ECN cost</t>
        </r>
      </text>
    </comment>
    <comment ref="U748" authorId="0" shapeId="0" xr:uid="{3E616420-DCA6-4EA7-B7B3-F5F983616C0F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 xml:space="preserve">550000 Tooling cost+80000 ECN cost
</t>
        </r>
      </text>
    </comment>
    <comment ref="U749" authorId="0" shapeId="0" xr:uid="{E7EA100E-ED63-4730-90E2-181B459F82E6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cost+80000 ECN cost+102000 ECN cost</t>
        </r>
      </text>
    </comment>
    <comment ref="U750" authorId="0" shapeId="0" xr:uid="{34599231-5E2B-49CF-AB6F-E5E4C8C5C166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cost+80000 ECN cost+102000 ECN cost</t>
        </r>
      </text>
    </comment>
    <comment ref="U751" authorId="0" shapeId="0" xr:uid="{18903634-52CA-4605-8898-27F20390FE12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cost+80000 ECN cost+102000 ECN cost</t>
        </r>
      </text>
    </comment>
    <comment ref="U752" authorId="0" shapeId="0" xr:uid="{86E74969-61E8-4DBB-86ED-8B1FBD80D455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550000 Tooling cost+70400 ECN cost</t>
        </r>
      </text>
    </comment>
    <comment ref="U753" authorId="0" shapeId="0" xr:uid="{5B872F6C-BEE1-45CF-B861-5AEB6099B9B2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550000 Tooling cost+70400 ECN cost</t>
        </r>
      </text>
    </comment>
    <comment ref="U754" authorId="0" shapeId="0" xr:uid="{B89B8555-6353-4B4E-A017-14339E191B19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550000 Tooling cost+70400 ECN cost</t>
        </r>
      </text>
    </comment>
    <comment ref="U755" authorId="0" shapeId="0" xr:uid="{547152C8-4227-4985-BA33-874DD5841D23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550000 Tooling cost+70400 ECN cost</t>
        </r>
      </text>
    </comment>
    <comment ref="U756" authorId="0" shapeId="0" xr:uid="{FEE4C88E-8314-48E7-9EA4-62D6D307713A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550000 Tooling cost+70400 ECN cost</t>
        </r>
      </text>
    </comment>
    <comment ref="U757" authorId="0" shapeId="0" xr:uid="{3D5EF534-9144-4E21-A037-B089C3C6F044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900000 Tooling cost</t>
        </r>
      </text>
    </comment>
    <comment ref="U758" authorId="0" shapeId="0" xr:uid="{21FADAD0-BF77-4357-ABEE-965A34C5E537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900000 Tooling cost+25600 ECN cost+34000 ECN cost</t>
        </r>
      </text>
    </comment>
    <comment ref="U759" authorId="0" shapeId="0" xr:uid="{76B28668-926A-45E8-87D0-C946A5ED04C4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900000 Tooling cost+25600 ECN cost+34000 ECN cost</t>
        </r>
      </text>
    </comment>
    <comment ref="U760" authorId="0" shapeId="0" xr:uid="{E8248097-95FE-4D5B-8ED7-228A53B337F9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900000 Tooling cost+25600 ECN cost+34000 ECN cost</t>
        </r>
      </text>
    </comment>
    <comment ref="U1777" authorId="1" shapeId="0" xr:uid="{CBCFFECE-ADF3-44A3-BCE7-C78D31E2E4E2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Tooling cost has been paid in NPI</t>
        </r>
      </text>
    </comment>
    <comment ref="U1849" authorId="1" shapeId="0" xr:uid="{10D4DE02-2FAF-42E8-8F6B-C941CC23E632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此价格去除重复分摊喷涂280W，黑色占比70%，白色占比30%，按计算剩余分摊管Remaining Capex</t>
        </r>
      </text>
    </comment>
    <comment ref="U1850" authorId="1" shapeId="0" xr:uid="{82E5DEE4-E341-4775-9284-60F07B6177A3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 xml:space="preserve">此价格去除重复分摊喷涂280W，黑色占比70%，白色占比30%，按计算剩余分摊管Remaining Capex
</t>
        </r>
      </text>
    </comment>
    <comment ref="O2011" authorId="1" shapeId="0" xr:uid="{0EE690E2-60AE-4AEA-A0C4-350716174DD1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</t>
        </r>
      </text>
    </comment>
    <comment ref="O2012" authorId="1" shapeId="0" xr:uid="{A6C53107-4A6D-4014-8342-1CD67CE16B1E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
</t>
        </r>
      </text>
    </comment>
    <comment ref="O2013" authorId="1" shapeId="0" xr:uid="{E868615D-6D6D-4F86-AFEA-33BF5BFF0364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
</t>
        </r>
      </text>
    </comment>
    <comment ref="O2014" authorId="1" shapeId="0" xr:uid="{0D2DE179-BBCC-4486-A606-BA7A5910B7FE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
</t>
        </r>
      </text>
    </comment>
    <comment ref="U2110" authorId="1" shapeId="0" xr:uid="{D0A945AD-6222-4B16-AD57-14F4FA50FE21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此价格去除重复分摊喷涂280W，黑色占比70%，白色占比30%，按计算剩余分摊管Remaining Capex</t>
        </r>
      </text>
    </comment>
    <comment ref="U2111" authorId="1" shapeId="0" xr:uid="{7DA07150-209B-4B3A-86BC-B11D533C9727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 xml:space="preserve">此价格去除重复分摊喷涂280W，黑色占比70%，白色占比30%，按计算剩余分摊管Remaining Capex
</t>
        </r>
      </text>
    </comment>
    <comment ref="V2131" authorId="2" shapeId="0" xr:uid="{DEDE77AB-7167-4D4E-A37D-D50EB35F981D}">
      <text>
        <r>
          <rPr>
            <sz val="9"/>
            <rFont val="宋体"/>
            <charset val="134"/>
          </rPr>
          <t>ALto 无法按照数据计算，根据Candy提供数据进行填写</t>
        </r>
      </text>
    </comment>
    <comment ref="U3483" authorId="3" shapeId="0" xr:uid="{2BB05C54-FC7B-44DB-9DFE-454688927C39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84" authorId="3" shapeId="0" xr:uid="{B6B07BFA-7A3A-44EB-B933-D8D1044A0AF7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85" authorId="3" shapeId="0" xr:uid="{957DAC69-26E8-421D-A73A-395AD82F89BF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86" authorId="3" shapeId="0" xr:uid="{C59CBF9D-E8D8-4237-84B7-033DE34E357B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87" authorId="3" shapeId="0" xr:uid="{C88BE759-5600-481F-95B7-E4BB5716CAD9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88" authorId="3" shapeId="0" xr:uid="{C8A2BCC5-B018-4213-9037-F6EE963CA141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89" authorId="3" shapeId="0" xr:uid="{043888E6-786F-42AB-8E8A-70E30B1C45C5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0" authorId="3" shapeId="0" xr:uid="{CC912B29-F5BE-438C-AE4E-CEE6A3145595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1" authorId="3" shapeId="0" xr:uid="{A432A714-F433-44D7-BBC0-A0705D974D69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2" authorId="3" shapeId="0" xr:uid="{8F539F15-C2D2-47CC-9CE4-1A8374954DDF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3" authorId="3" shapeId="0" xr:uid="{7E32469F-60BC-4CE5-B33D-1C602B8A7C5A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4" authorId="3" shapeId="0" xr:uid="{EA96BD69-0741-403D-B6CC-51B8330D0D94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5" authorId="3" shapeId="0" xr:uid="{476AE660-9415-48B7-916A-82E7986F1076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3496" authorId="3" shapeId="0" xr:uid="{EC910113-654B-4599-8E46-3B7097EBE498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497" authorId="3" shapeId="0" xr:uid="{8C23BC0A-8E48-4313-A9B3-8636C6DB82E9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498" authorId="3" shapeId="0" xr:uid="{EFB52E9E-E8BE-4152-B56B-20E005B833A6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499" authorId="3" shapeId="0" xr:uid="{745D2EF9-7F27-4ABD-8B7C-F2924BB29BA4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0" authorId="3" shapeId="0" xr:uid="{FEBB832B-4320-4634-B50C-EC00F0CBC729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1" authorId="3" shapeId="0" xr:uid="{3689E8C7-406D-4A45-8390-FD3CC72AE7F7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2" authorId="3" shapeId="0" xr:uid="{9DE74593-F5BE-4F55-8804-6F08B1DDD1F3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3" authorId="3" shapeId="0" xr:uid="{98035E5C-4731-433F-A744-A946A785AA40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4" authorId="3" shapeId="0" xr:uid="{AECE9FB9-FAD4-42EE-9A7E-BC2C0CF04A5E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5" authorId="3" shapeId="0" xr:uid="{9FEACE67-CD0D-4C96-830E-C16079A300C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6" authorId="3" shapeId="0" xr:uid="{17753E76-2EEB-489B-8E60-62C282D98220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7" authorId="3" shapeId="0" xr:uid="{7812BBAE-202A-4506-B4B6-9BF8FF4BBBC2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8" authorId="3" shapeId="0" xr:uid="{577E99E6-12E1-43B6-A62C-64CA84C05201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09" authorId="3" shapeId="0" xr:uid="{01F51586-A603-4331-841F-769FC2DB6696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0" authorId="3" shapeId="0" xr:uid="{4D24971D-6A66-4A72-B95B-C64C9CABA0C9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1" authorId="3" shapeId="0" xr:uid="{42533B76-9000-4A4D-9E37-47F38C84E7E2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2" authorId="3" shapeId="0" xr:uid="{70EE90D1-BE3D-4549-97BC-681C009540CA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3" authorId="3" shapeId="0" xr:uid="{6901854C-D38B-45B7-8101-A5348E35F53E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4" authorId="3" shapeId="0" xr:uid="{772283CB-4771-443A-8667-BD47EAA91816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5" authorId="3" shapeId="0" xr:uid="{D03A858F-85C1-4112-AA9E-D8F4600C0EE0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6" authorId="3" shapeId="0" xr:uid="{C1268CE1-30C5-4979-835C-A609EC9C1370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7" authorId="3" shapeId="0" xr:uid="{8E9282BD-5DC2-4605-9850-5D224291019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8" authorId="3" shapeId="0" xr:uid="{BF876A4F-9710-4680-94CB-0F71733C3ACD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19" authorId="3" shapeId="0" xr:uid="{ACC1A990-BA16-4BB2-A1E8-3CF692050531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20" authorId="3" shapeId="0" xr:uid="{6046CF6A-09AA-4EDB-BDB7-E0BBC4C144A1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21" authorId="3" shapeId="0" xr:uid="{5BDD29FC-C920-4202-81DD-4DA6F62372A2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22" authorId="3" shapeId="0" xr:uid="{AAADECC2-59B6-4EDE-B6D4-4BE41C0D477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23" authorId="3" shapeId="0" xr:uid="{004CB3FF-444A-4626-BBF4-3C4BE017C79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3544" authorId="3" shapeId="0" xr:uid="{B83952E4-D5A8-483F-A3A7-90E0B56E5F07}">
      <text>
        <r>
          <rPr>
            <b/>
            <sz val="9"/>
            <color indexed="81"/>
            <rFont val="Tahoma"/>
            <family val="2"/>
          </rPr>
          <t>Added hard tool EC cost 90,400RMB</t>
        </r>
      </text>
    </comment>
    <comment ref="U3545" authorId="3" shapeId="0" xr:uid="{34F61A09-C3D3-480A-8974-D10BA01089C6}">
      <text>
        <r>
          <rPr>
            <b/>
            <sz val="9"/>
            <color indexed="81"/>
            <rFont val="Tahoma"/>
            <family val="2"/>
          </rPr>
          <t>Added hard tool EC cost 90,400RMB</t>
        </r>
      </text>
    </comment>
    <comment ref="N3558" authorId="3" shapeId="0" xr:uid="{5FB9A20E-4A58-4030-B1B0-E8FFEF8D4F2C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59" authorId="3" shapeId="0" xr:uid="{37778E0F-B5D3-4B4C-9BBA-0B7DFFD0A390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60" authorId="3" shapeId="0" xr:uid="{ADFF27C8-1620-489B-AD4D-D336E18C05E4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61" authorId="3" shapeId="0" xr:uid="{A4EB36AC-D5CC-4C60-AA4A-B25CBC45560B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71" authorId="3" shapeId="0" xr:uid="{75710A32-A02F-4D41-96BB-8AFD2A36C11D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72" authorId="3" shapeId="0" xr:uid="{C086EBDE-F786-4B7F-9AE2-7154DEDA9728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73" authorId="3" shapeId="0" xr:uid="{C2E68D84-BA92-4777-BDF3-BFA728741239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74" authorId="3" shapeId="0" xr:uid="{FE98CAE8-AEFA-4D15-9892-145D98350CEF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3" authorId="3" shapeId="0" xr:uid="{2492C160-525F-4F50-9050-B3FFE1649A88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4" authorId="3" shapeId="0" xr:uid="{097D81E8-178D-4B4E-B598-09F9B10C0166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5" authorId="3" shapeId="0" xr:uid="{3E30F8E1-C942-4384-96B7-D32C35B2D8EB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6" authorId="3" shapeId="0" xr:uid="{E66B057E-1FD1-4FA6-9D21-AEA92BC6EE47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7" authorId="3" shapeId="0" xr:uid="{8719D299-73BC-4B52-8BAF-D4CEF97D6FB2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8" authorId="3" shapeId="0" xr:uid="{430792FD-7882-41B4-B06C-65F7D05AB8DE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599" authorId="3" shapeId="0" xr:uid="{88C515BE-6901-45A3-9860-E251C78C87B6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00" authorId="3" shapeId="0" xr:uid="{F2E4F0A6-39F8-4495-B558-2EE12F27778D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19" authorId="3" shapeId="0" xr:uid="{12B8B9A1-2CF5-4308-8EB7-0684A2401F19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20" authorId="3" shapeId="0" xr:uid="{7DB860F9-6E32-4DC5-9746-894C65AEAFD8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21" authorId="3" shapeId="0" xr:uid="{0EF5CCE0-C879-4925-A5A8-1D0691C81EF2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22" authorId="3" shapeId="0" xr:uid="{178BA9B9-898B-43D0-A27A-570FBFC84EB6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23" authorId="3" shapeId="0" xr:uid="{1F406430-D468-4837-BAAD-3AB578BE3DDD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U3623" authorId="3" shapeId="0" xr:uid="{2611D770-3BB8-4033-9027-7328DD3D4BC4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V3623" authorId="3" shapeId="0" xr:uid="{D02E9425-08B3-4873-82BA-6207A32B87FB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N3624" authorId="3" shapeId="0" xr:uid="{D3FB6F7B-DDD5-41F7-A677-B9BC75FEC426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25" authorId="3" shapeId="0" xr:uid="{B7CF4EDD-E205-4935-82C6-F3CC0E930502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U3625" authorId="3" shapeId="0" xr:uid="{297792FA-F019-4634-B52F-7705EA5B7557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V3625" authorId="3" shapeId="0" xr:uid="{E0D90661-55C8-459B-AB4B-17531D18B28E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N3626" authorId="3" shapeId="0" xr:uid="{D2DDD6D6-B469-4EA6-8447-52180AE4362D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37" authorId="3" shapeId="0" xr:uid="{C3F34A6E-E711-47A3-88F7-CC11798C7504}">
      <text>
        <r>
          <rPr>
            <b/>
            <sz val="9"/>
            <color indexed="81"/>
            <rFont val="Tahoma"/>
            <family val="2"/>
          </rPr>
          <t>Removed capex amortization in Mar. then added back from Apr.</t>
        </r>
      </text>
    </comment>
    <comment ref="N3638" authorId="3" shapeId="0" xr:uid="{9BD57796-B18E-4E68-A611-E08345396A2A}">
      <text>
        <r>
          <rPr>
            <b/>
            <sz val="9"/>
            <color indexed="81"/>
            <rFont val="Tahoma"/>
            <family val="2"/>
          </rPr>
          <t>Removed capex amortization in Mar. then added back from Apr.</t>
        </r>
      </text>
    </comment>
    <comment ref="N3645" authorId="3" shapeId="0" xr:uid="{B14FD00A-9351-4BD5-ABE1-D5589E8419F8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46" authorId="3" shapeId="0" xr:uid="{D2E8F638-660D-4614-9752-95242EADBBC8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47" authorId="3" shapeId="0" xr:uid="{CCF96943-3E7A-40E6-95B7-64EA67945260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48" authorId="3" shapeId="0" xr:uid="{A7C50C20-4E46-40E2-841D-06B489B4A138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49" authorId="3" shapeId="0" xr:uid="{51D9494C-8CB2-4491-AB13-64DE1FD76531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50" authorId="3" shapeId="0" xr:uid="{E90D8F61-C6C8-4753-B1BE-96D8C9A6A0E7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51" authorId="3" shapeId="0" xr:uid="{9509A31B-B507-4759-8B42-AE4E53C5B21D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52" authorId="3" shapeId="0" xr:uid="{CA195BFA-D5AE-42CE-9DB5-F76AA0B9B4F5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58" authorId="3" shapeId="0" xr:uid="{D0B97E0A-DFB8-460C-B712-7B75605FF293}">
      <text>
        <r>
          <rPr>
            <b/>
            <sz val="9"/>
            <color indexed="81"/>
            <rFont val="Tahoma"/>
            <family val="2"/>
          </rPr>
          <t>Removed capex amortization in Mar. then added back from Apr.</t>
        </r>
      </text>
    </comment>
    <comment ref="N3662" authorId="3" shapeId="0" xr:uid="{EE3B265C-5487-4E8B-9921-B2EEA7E10DEA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63" authorId="3" shapeId="0" xr:uid="{5736819B-1FC3-4ED8-8AAF-0076874616BB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64" authorId="3" shapeId="0" xr:uid="{D9C21B55-3D0A-49F9-BFAD-67A1F55EC412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65" authorId="3" shapeId="0" xr:uid="{0CB0FC31-181F-47ED-87CC-5CA7531D8B37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76" authorId="3" shapeId="0" xr:uid="{A8D75FB3-0004-41A3-ACB0-A957D5AD55E9}">
      <text>
        <r>
          <rPr>
            <b/>
            <sz val="9"/>
            <color indexed="81"/>
            <rFont val="Tahoma"/>
            <family val="2"/>
          </rPr>
          <t>Removed capex amortization in Mar. then added back from Apr.</t>
        </r>
      </text>
    </comment>
    <comment ref="N3677" authorId="3" shapeId="0" xr:uid="{9E226721-7E5A-4E21-A836-702F5127738E}">
      <text>
        <r>
          <rPr>
            <b/>
            <sz val="9"/>
            <color indexed="81"/>
            <rFont val="Tahoma"/>
            <family val="2"/>
          </rPr>
          <t>Removed capex amortization in Mar. then added back from Apr.</t>
        </r>
      </text>
    </comment>
    <comment ref="N3684" authorId="3" shapeId="0" xr:uid="{EED8C58A-3E49-4F33-9EBD-CAF79DDF7ABC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85" authorId="3" shapeId="0" xr:uid="{F850124A-1B5D-48F7-A5CD-4D042EBA9445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86" authorId="3" shapeId="0" xr:uid="{36391C93-9827-4DF1-8357-49648B58F810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87" authorId="3" shapeId="0" xr:uid="{4493B75B-0711-4E73-ACAC-5CB8731423CE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88" authorId="3" shapeId="0" xr:uid="{30EA308B-2B47-4918-9C97-B89CFA752914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89" authorId="3" shapeId="0" xr:uid="{C6C26CE0-0F3C-49AE-8765-E905A3B2AC7D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90" authorId="3" shapeId="0" xr:uid="{D212CCF8-8488-4360-80D0-859C9844E9AE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N3691" authorId="3" shapeId="0" xr:uid="{7B5FF70F-A42F-4BD0-A875-3FCE531FAAA3}">
      <text>
        <r>
          <rPr>
            <b/>
            <sz val="9"/>
            <color indexed="81"/>
            <rFont val="Tahoma"/>
            <family val="2"/>
          </rPr>
          <t>Capex amortization completed</t>
        </r>
      </text>
    </comment>
    <comment ref="E3758" authorId="4" shapeId="0" xr:uid="{B2297065-B4AF-4D5A-B9ED-36F57995C27A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59" authorId="4" shapeId="0" xr:uid="{395D84B0-C707-4A66-AED9-32BF6E185E0F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0" authorId="4" shapeId="0" xr:uid="{7D0B3203-C137-4C06-BABB-C133D2D61130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1" authorId="4" shapeId="0" xr:uid="{BAA06EEA-FB08-4E59-8D2D-7BB468655516}">
      <text>
        <r>
          <rPr>
            <b/>
            <sz val="9"/>
            <rFont val="Tahoma"/>
            <family val="2"/>
          </rPr>
          <t>xbany:</t>
        </r>
        <r>
          <rPr>
            <sz val="9"/>
            <rFont val="Tahoma"/>
            <family val="2"/>
          </rPr>
          <t xml:space="preserve">
</t>
        </r>
      </text>
    </comment>
    <comment ref="E3762" authorId="4" shapeId="0" xr:uid="{456DAEA4-5AE6-4446-B329-D9C38AC827D6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3" authorId="4" shapeId="0" xr:uid="{FDAD6355-FF80-414D-BA4B-B7D6757AEA77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4" authorId="4" shapeId="0" xr:uid="{327DC4C8-4E17-4D53-B10E-3E71C8A8F141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5" authorId="4" shapeId="0" xr:uid="{E7CEA12C-B113-4653-9C29-96C73C7D7DB5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6" authorId="4" shapeId="0" xr:uid="{BCD7C46F-11B3-4117-BAF7-93EA506E1ACF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67" authorId="4" shapeId="0" xr:uid="{FD3F33C2-ACE0-4FC0-8C2F-8BA148CD6DC0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3774" authorId="5" shapeId="0" xr:uid="{4289F781-B384-445F-AA04-89B13F18F304}">
      <text>
        <r>
          <rPr>
            <sz val="9"/>
            <rFont val="宋体"/>
            <charset val="134"/>
          </rPr>
          <t xml:space="preserve">140010670091040
</t>
        </r>
      </text>
    </comment>
    <comment ref="E3775" authorId="5" shapeId="0" xr:uid="{26DF90AD-7B85-4215-AC9F-3A89B72BE9BE}">
      <text>
        <r>
          <rPr>
            <sz val="9"/>
            <rFont val="宋体"/>
            <charset val="134"/>
          </rPr>
          <t xml:space="preserve">140010670091040
</t>
        </r>
      </text>
    </comment>
    <comment ref="E3776" authorId="5" shapeId="0" xr:uid="{BE5E9E9C-D3F0-48F6-8841-4CC6A2C07609}">
      <text>
        <r>
          <rPr>
            <sz val="9"/>
            <rFont val="宋体"/>
            <charset val="134"/>
          </rPr>
          <t xml:space="preserve">140010670091040
</t>
        </r>
      </text>
    </comment>
    <comment ref="E3777" authorId="5" shapeId="0" xr:uid="{A75D86AB-107F-4FAF-90AE-A1B1CB585E8E}">
      <text>
        <r>
          <rPr>
            <sz val="9"/>
            <rFont val="宋体"/>
            <charset val="134"/>
          </rPr>
          <t xml:space="preserve">140010670091040
</t>
        </r>
      </text>
    </comment>
    <comment ref="E3778" authorId="4" shapeId="0" xr:uid="{7D4B33E7-CC22-47FB-A05B-4B09684A768C}">
      <text>
        <r>
          <rPr>
            <b/>
            <sz val="9"/>
            <rFont val="Tahoma"/>
            <family val="2"/>
          </rPr>
          <t>140020670027536</t>
        </r>
        <r>
          <rPr>
            <sz val="9"/>
            <rFont val="Tahoma"/>
            <family val="2"/>
          </rPr>
          <t xml:space="preserve">
</t>
        </r>
      </text>
    </comment>
    <comment ref="E3779" authorId="4" shapeId="0" xr:uid="{242F90B1-9969-4582-A927-15B98AB62153}">
      <text>
        <r>
          <rPr>
            <b/>
            <sz val="9"/>
            <rFont val="Tahoma"/>
            <family val="2"/>
          </rPr>
          <t>140020670027536</t>
        </r>
      </text>
    </comment>
    <comment ref="E3780" authorId="4" shapeId="0" xr:uid="{D2A9904B-186C-48C0-A80C-1FF494932AB5}">
      <text>
        <r>
          <rPr>
            <b/>
            <sz val="9"/>
            <rFont val="Tahoma"/>
            <family val="2"/>
          </rPr>
          <t>140020670027536</t>
        </r>
        <r>
          <rPr>
            <sz val="9"/>
            <rFont val="Tahoma"/>
            <family val="2"/>
          </rPr>
          <t xml:space="preserve">
</t>
        </r>
      </text>
    </comment>
    <comment ref="E3781" authorId="4" shapeId="0" xr:uid="{F31FE9D5-EC35-49F7-BD8D-5AE9FAB293D6}">
      <text>
        <r>
          <rPr>
            <b/>
            <sz val="9"/>
            <rFont val="Tahoma"/>
            <family val="2"/>
          </rPr>
          <t>140020670027536</t>
        </r>
        <r>
          <rPr>
            <sz val="9"/>
            <rFont val="Tahoma"/>
            <family val="2"/>
          </rPr>
          <t xml:space="preserve">
</t>
        </r>
      </text>
    </comment>
    <comment ref="E3782" authorId="4" shapeId="0" xr:uid="{C725C784-0E5E-4321-A44E-511A5BB0F5EA}">
      <text>
        <r>
          <rPr>
            <b/>
            <sz val="9"/>
            <rFont val="Tahoma"/>
            <family val="2"/>
          </rPr>
          <t>140020670027536</t>
        </r>
        <r>
          <rPr>
            <sz val="9"/>
            <rFont val="Tahoma"/>
            <family val="2"/>
          </rPr>
          <t xml:space="preserve">
</t>
        </r>
      </text>
    </comment>
    <comment ref="E3783" authorId="4" shapeId="0" xr:uid="{2CA759C2-3EF5-4A6B-8364-B93824D04571}">
      <text>
        <r>
          <rPr>
            <b/>
            <sz val="9"/>
            <rFont val="Tahoma"/>
            <family val="2"/>
          </rPr>
          <t>140020670027536</t>
        </r>
        <r>
          <rPr>
            <sz val="9"/>
            <rFont val="Tahoma"/>
            <family val="2"/>
          </rPr>
          <t xml:space="preserve">
</t>
        </r>
      </text>
    </comment>
    <comment ref="E3784" authorId="4" shapeId="0" xr:uid="{0267B18E-664A-4A5F-9459-02F5CCDB5AA1}">
      <text>
        <r>
          <rPr>
            <b/>
            <sz val="9"/>
            <rFont val="Tahoma"/>
            <family val="2"/>
          </rPr>
          <t>140020670027536</t>
        </r>
        <r>
          <rPr>
            <sz val="9"/>
            <rFont val="Tahoma"/>
            <family val="2"/>
          </rPr>
          <t xml:space="preserve">
</t>
        </r>
      </text>
    </comment>
    <comment ref="S4147" authorId="6" shapeId="0" xr:uid="{1AD9D357-D30A-44CF-8F95-73FDFC522DB5}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this was updated at 14th Oct and informed Charlie by wechat. </t>
        </r>
      </text>
    </comment>
    <comment ref="U4389" authorId="6" shapeId="0" xr:uid="{063135EE-8043-4F65-A09B-C7C7B7622775}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corrected this number from 3000 to 30000 at 20 Oct 2024</t>
        </r>
      </text>
    </comment>
    <comment ref="U5975" authorId="0" shapeId="0" xr:uid="{918C0A36-28DD-4939-B202-F7E28C09A9F7}">
      <text>
        <r>
          <rPr>
            <sz val="11"/>
            <color theme="1"/>
            <rFont val="Calibri"/>
            <family val="2"/>
            <scheme val="minor"/>
          </rPr>
          <t>Goodmark：
550000 Tooling cost+104800 ECN cost+83600 ECN cost+43950  ECN cost</t>
        </r>
      </text>
    </comment>
    <comment ref="U5976" authorId="0" shapeId="0" xr:uid="{624D1D53-33F8-4848-84E8-AFC67789E842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320000 Tooling cost+36800 ECN cost</t>
        </r>
      </text>
    </comment>
    <comment ref="U5977" authorId="0" shapeId="0" xr:uid="{F933C527-2584-4AE9-BC46-C868A66401E0}">
      <text>
        <r>
          <rPr>
            <b/>
            <sz val="9"/>
            <rFont val="宋体"/>
            <charset val="134"/>
          </rPr>
          <t xml:space="preserve">Goodmark：
</t>
        </r>
        <r>
          <rPr>
            <sz val="9"/>
            <rFont val="宋体"/>
            <charset val="134"/>
          </rPr>
          <t>550000 Tooling cost+80000 ECN cost+102000 ECN cost</t>
        </r>
      </text>
    </comment>
    <comment ref="U5978" authorId="0" shapeId="0" xr:uid="{7D25196D-7E61-40ED-9E28-81BE5FD7EF46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550000 Tooling cost+70400 ECN cost</t>
        </r>
      </text>
    </comment>
    <comment ref="U5979" authorId="0" shapeId="0" xr:uid="{EA34B559-EEFD-483C-AEAD-AE7086919671}">
      <text>
        <r>
          <rPr>
            <b/>
            <sz val="9"/>
            <rFont val="宋体"/>
            <charset val="134"/>
          </rPr>
          <t xml:space="preserve">Goodmark:
</t>
        </r>
        <r>
          <rPr>
            <sz val="9"/>
            <rFont val="宋体"/>
            <charset val="134"/>
          </rPr>
          <t>900000 Tooling cost+25600 ECN cost+34000 ECN cost</t>
        </r>
      </text>
    </comment>
    <comment ref="E6038" authorId="4" shapeId="0" xr:uid="{6D73EC66-D680-42B3-BC24-842D492A904F}">
      <text>
        <r>
          <rPr>
            <b/>
            <sz val="9"/>
            <rFont val="Tahoma"/>
            <family val="2"/>
          </rPr>
          <t>140020670027537</t>
        </r>
        <r>
          <rPr>
            <sz val="9"/>
            <rFont val="Tahoma"/>
            <family val="2"/>
          </rPr>
          <t xml:space="preserve">
</t>
        </r>
      </text>
    </comment>
    <comment ref="E6039" authorId="5" shapeId="0" xr:uid="{948DBF84-3811-403D-BCD7-BB71BC60D6E5}">
      <text>
        <r>
          <rPr>
            <sz val="9"/>
            <rFont val="宋体"/>
            <charset val="134"/>
          </rPr>
          <t xml:space="preserve">140010670091040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<sst xmlns="http://schemas.openxmlformats.org/spreadsheetml/2006/main" count="48061" uniqueCount="1551">
  <si>
    <t>Alto</t>
  </si>
  <si>
    <t>VEGA</t>
  </si>
  <si>
    <t>DP 1500</t>
  </si>
  <si>
    <t>Kuma</t>
  </si>
  <si>
    <t>BOX 1K</t>
  </si>
  <si>
    <t>Modi 2.0</t>
  </si>
  <si>
    <t>Liabilities Dashboard</t>
  </si>
  <si>
    <t>Summary</t>
  </si>
  <si>
    <t>Values</t>
  </si>
  <si>
    <t>Project</t>
  </si>
  <si>
    <t>Description Item</t>
  </si>
  <si>
    <t>Start Date</t>
  </si>
  <si>
    <t>End Date</t>
  </si>
  <si>
    <t>Sum of Investment (GBP)</t>
  </si>
  <si>
    <t>Sum of Balance (GBP)
Nov'24</t>
  </si>
  <si>
    <t>Addendum No.10 - Indonesia</t>
  </si>
  <si>
    <t>Addendum No.10 - Indonesia Total</t>
  </si>
  <si>
    <t>Alto Blister Reduction Capex</t>
  </si>
  <si>
    <t>Alto Blister Reduction Capex Total</t>
  </si>
  <si>
    <t>Alto Pod Investment fee for Inkjet printing</t>
  </si>
  <si>
    <t>Alto Pod Investment fee for Inkjet printing Total</t>
  </si>
  <si>
    <t>Alto tooling</t>
  </si>
  <si>
    <t>Alto tooling Total</t>
  </si>
  <si>
    <t>Alto tooling(IM tooling for 2p cost reduction)</t>
  </si>
  <si>
    <t>Alto tooling(IM tooling for 2p cost reduction) Total</t>
  </si>
  <si>
    <t>Device to Indo Equipment move cost</t>
  </si>
  <si>
    <t>Device to Indo Equipment move cost Total</t>
  </si>
  <si>
    <t>Prismastic China project capex</t>
  </si>
  <si>
    <t>-</t>
  </si>
  <si>
    <t>Prismastic China project capex Total</t>
  </si>
  <si>
    <t>Alto Total</t>
  </si>
  <si>
    <t>Alto &amp; Hestia &amp; Epod</t>
  </si>
  <si>
    <t>Aquila-US</t>
  </si>
  <si>
    <t>epod 2 Device</t>
  </si>
  <si>
    <t>Epod 3</t>
  </si>
  <si>
    <t>epod 3 Device</t>
  </si>
  <si>
    <t>Epod 3+</t>
  </si>
  <si>
    <t>epod 3+ Device</t>
  </si>
  <si>
    <t>Epod&amp;Modi</t>
  </si>
  <si>
    <t>ePod2 POD</t>
  </si>
  <si>
    <t>ePod2+ Device</t>
  </si>
  <si>
    <t>ePod3 Pod</t>
  </si>
  <si>
    <t>Hestia 1.0</t>
  </si>
  <si>
    <t>Hestia 1.1</t>
  </si>
  <si>
    <t xml:space="preserve">Kuma </t>
  </si>
  <si>
    <t>Kuma E 2.0</t>
  </si>
  <si>
    <t>Kuma E 2.0 Box</t>
  </si>
  <si>
    <t>Kuma E 2.0 Pen NZ</t>
  </si>
  <si>
    <t>Kuma E Max</t>
  </si>
  <si>
    <t>Mimosa 1.0</t>
  </si>
  <si>
    <t>Mimosa Smart Box PB88</t>
  </si>
  <si>
    <t>Modi</t>
  </si>
  <si>
    <t>Prismatic Pod</t>
  </si>
  <si>
    <t>Sensa</t>
  </si>
  <si>
    <t>Grand Total</t>
  </si>
  <si>
    <t>Supplier</t>
  </si>
  <si>
    <t>RCS</t>
  </si>
  <si>
    <t>APA - Automation Production Agreement</t>
  </si>
  <si>
    <t>USD</t>
  </si>
  <si>
    <t>N/A</t>
  </si>
  <si>
    <t>RMB</t>
  </si>
  <si>
    <t>Tax Stamp</t>
  </si>
  <si>
    <t>Tooling</t>
  </si>
  <si>
    <t>Smoore T2</t>
  </si>
  <si>
    <t>n/a</t>
  </si>
  <si>
    <t>CFU T2</t>
  </si>
  <si>
    <t>VEGA tooling</t>
  </si>
  <si>
    <t>DP 1500 tooling</t>
  </si>
  <si>
    <t>KUMA E BOX NZ</t>
  </si>
  <si>
    <t>KUMA E BOX ROW</t>
  </si>
  <si>
    <t>T1</t>
  </si>
  <si>
    <t>T2</t>
  </si>
  <si>
    <t>CNY</t>
  </si>
  <si>
    <t>GBP</t>
  </si>
  <si>
    <t>Investment/Liabilities Dashboard</t>
  </si>
  <si>
    <t>New Categories - Vapour</t>
  </si>
  <si>
    <t>USD-GBP</t>
  </si>
  <si>
    <t>RMB-GBP</t>
  </si>
  <si>
    <t>#</t>
  </si>
  <si>
    <t>Type</t>
  </si>
  <si>
    <t>Portfolio</t>
  </si>
  <si>
    <t>Contracting Entity</t>
  </si>
  <si>
    <t>Investment Quotation</t>
  </si>
  <si>
    <t>Investment Currency</t>
  </si>
  <si>
    <t>Investment (GBP)</t>
  </si>
  <si>
    <t>Committed PO Volume</t>
  </si>
  <si>
    <t xml:space="preserve"> epod 3 pod Tooling, Included in Hestia Carryover</t>
  </si>
  <si>
    <t>NVT</t>
  </si>
  <si>
    <t>Asset</t>
  </si>
  <si>
    <t>Smoore T1</t>
  </si>
  <si>
    <t>Hestia1.0 Manual line capex</t>
  </si>
  <si>
    <t>Not Applicable</t>
  </si>
  <si>
    <t>ePod Packer - Included in Hestia</t>
  </si>
  <si>
    <t>ePod 3 Automation Modification Capex Amortization (1P)
Modified from ePod2 to ePod3</t>
  </si>
  <si>
    <t>TBC</t>
  </si>
  <si>
    <t>KUMA E-ROW Ultra Sonic Machine</t>
  </si>
  <si>
    <t>Automation CFU Line (ACCRUED)</t>
  </si>
  <si>
    <t>MoDi</t>
  </si>
  <si>
    <t>CFU T1</t>
  </si>
  <si>
    <t>BOX 1000</t>
  </si>
  <si>
    <t>Reynolds</t>
  </si>
  <si>
    <t>Volume</t>
  </si>
  <si>
    <t>Asset - Tax Stamp</t>
  </si>
  <si>
    <t>ePod2 Device - Wave 1-B design</t>
  </si>
  <si>
    <t>epod 3 device tooling, To be Included in ePod 4+ no risk to flag yet.</t>
  </si>
  <si>
    <t>epod 3+ device tooling, To be Included in ePod 4+ no risk to flag yet.</t>
  </si>
  <si>
    <t>Vuse Go 2.0 1K Pen Default</t>
  </si>
  <si>
    <t>Vuse Go 2.0 1K Pen Full</t>
  </si>
  <si>
    <t>Vuse Go 2.0  1K Box Default</t>
  </si>
  <si>
    <t>Vuse Go 2.0 1K Box Full</t>
  </si>
  <si>
    <t>Vuse Go 2.0 8K Box Full</t>
  </si>
  <si>
    <t>Vuse Go 2.0 3K Box Full</t>
  </si>
  <si>
    <t>`</t>
  </si>
  <si>
    <t>Kuma 1.0</t>
  </si>
  <si>
    <t>KUMA E-ROW E Pen 1.0</t>
  </si>
  <si>
    <t>Vuse Go 2.0 5K Box Full(Include Sensa)</t>
  </si>
  <si>
    <t>ePod3 Pod tooling</t>
  </si>
  <si>
    <t>ePod 3</t>
  </si>
  <si>
    <t>Product</t>
  </si>
  <si>
    <t>Location</t>
  </si>
  <si>
    <t>Pod</t>
  </si>
  <si>
    <t>Indo</t>
  </si>
  <si>
    <t>Vuse Device( US Alto)</t>
  </si>
  <si>
    <t>Vuse device(ROW)</t>
  </si>
  <si>
    <t>CN</t>
  </si>
  <si>
    <t>MD</t>
  </si>
  <si>
    <t>MD 1.0</t>
  </si>
  <si>
    <t>MD 2.0</t>
  </si>
  <si>
    <t>Sensa Manual Line Capex</t>
  </si>
  <si>
    <t>Sensa Semi-Auto Line Capex</t>
  </si>
  <si>
    <t>Epod 3 - PCBA Tooling</t>
  </si>
  <si>
    <t>BYD T2</t>
  </si>
  <si>
    <t>Epod 3+ - PCBA Tooling</t>
  </si>
  <si>
    <t>Hestia 1.1 - PCBA Tooling</t>
  </si>
  <si>
    <t>Kuma E 2.0 Pen NZ - PCBA Tooling</t>
  </si>
  <si>
    <t>Kuma E 2.0 Box - PCBA Tooling</t>
  </si>
  <si>
    <t>Kuma E Max - PCBA Tooling</t>
  </si>
  <si>
    <t>Aquila-US - PCBA Tooling</t>
  </si>
  <si>
    <t>Hestia 1.1 tooling incremental</t>
  </si>
  <si>
    <t>Kuma E 2.0 Pen tooling initial</t>
  </si>
  <si>
    <t>Kuma E 2.0 Pen tooling incremental</t>
  </si>
  <si>
    <t>Mimosa 1.0 tooling initial</t>
  </si>
  <si>
    <t>Mimosa 1.0 tooling incremental</t>
  </si>
  <si>
    <t>Amortization 
per Unit</t>
  </si>
  <si>
    <t>Cumulative 
Vol. (from start date)</t>
  </si>
  <si>
    <t>'''''''''</t>
  </si>
  <si>
    <t>'''''''''''''''''''''''''''''''''''''''</t>
  </si>
  <si>
    <t>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</t>
  </si>
  <si>
    <t>NO SHIPMENT</t>
  </si>
  <si>
    <t>Automation Flexible Line for Modi 2.0 Platform 1K PEN Default/Full and 1k BOX Full</t>
  </si>
  <si>
    <t>NA</t>
  </si>
  <si>
    <t>Hestia 1.1 tooling NON-smart unique+ECN</t>
  </si>
  <si>
    <t>Hestia 1.1 tooling initial smart and commont parts</t>
  </si>
  <si>
    <t>NPD</t>
  </si>
  <si>
    <t xml:space="preserve"> China</t>
  </si>
  <si>
    <t>Status</t>
  </si>
  <si>
    <t>Alto &amp; ePod</t>
  </si>
  <si>
    <t>Paid-off</t>
  </si>
  <si>
    <t>No Hard tool investment</t>
  </si>
  <si>
    <t>Under Amortization</t>
  </si>
  <si>
    <t>Project Description</t>
  </si>
  <si>
    <t>Platform</t>
  </si>
  <si>
    <t>Portfolio1</t>
  </si>
  <si>
    <t>Tier</t>
  </si>
  <si>
    <t>Pod Automation</t>
  </si>
  <si>
    <t>Indo Facility</t>
  </si>
  <si>
    <t>Asset - Others</t>
  </si>
  <si>
    <t>Asset - RCS Device line</t>
  </si>
  <si>
    <t>Asset - Modi Line</t>
  </si>
  <si>
    <t>Automation - Packing</t>
  </si>
  <si>
    <t>KUMA E-Pen Laser  welding machine &amp; Kuma E-Pen 1.0 air tightness test machine</t>
  </si>
  <si>
    <t>MD1.0</t>
  </si>
  <si>
    <t>AZB T&amp;T longterm solution cost for TX500&amp;DP1500&amp;BOX1K&amp;3K&amp;5K for AZB Market（AZB—阿塞拜疆）</t>
  </si>
  <si>
    <t>epod2 to Hestia1.1 non-smart</t>
  </si>
  <si>
    <t>semi-auto for Kuma E 2.0 Pen</t>
  </si>
  <si>
    <t>Device</t>
  </si>
  <si>
    <t>semi-auto for Kuma E 2.0 Box</t>
  </si>
  <si>
    <t>Mimosa</t>
  </si>
  <si>
    <t>Tax stamp and CCD capex amortization</t>
  </si>
  <si>
    <t>By Volume</t>
  </si>
  <si>
    <t>By Unit</t>
  </si>
  <si>
    <t>Payment Type</t>
  </si>
  <si>
    <t>% Finished</t>
  </si>
  <si>
    <t>T&amp;T longterm solution cost
Amortize at Uzbekistan TX500 and DP1500（UZB—乌兹别克斯坦）</t>
  </si>
  <si>
    <t>KZ MODI testing / support for T&amp;T
Amortize at KAZ TX500 and DP1500（KZ—哈萨克斯坦）</t>
  </si>
  <si>
    <t>T&amp;T Interim programme of Azerbaijan
Amortize at Azerbaijan 1k/3k/5k product（AZB—阿塞拜疆）</t>
  </si>
  <si>
    <t>T&amp;T for Pre-Dispatch Advice --add extra function（UZB—乌兹别克斯坦
KZ—哈萨克斯坦）</t>
  </si>
  <si>
    <t>KZ MODI testing / support for T&amp;T
Amortize at BOX3K&amp;5K KAZ&amp;UZB market（KZ—哈萨克斯坦）</t>
  </si>
  <si>
    <t>Custom development
BAT CMO INEXTRACK GS1
Novarator removal CR for AZB
regulation（AZB—阿塞拜疆）</t>
  </si>
  <si>
    <t>SOP12.1</t>
  </si>
  <si>
    <t>Actual Shipment Qty</t>
  </si>
  <si>
    <t>Forecast (pls link tab'Summary')</t>
  </si>
  <si>
    <t>Y2021</t>
  </si>
  <si>
    <t>Y2022</t>
  </si>
  <si>
    <t>Y2023</t>
  </si>
  <si>
    <t>2022</t>
  </si>
  <si>
    <t>2023</t>
  </si>
  <si>
    <t>2024</t>
  </si>
  <si>
    <t>Pod Automation
(initial Investment)</t>
  </si>
  <si>
    <t>Kuma 1K</t>
  </si>
  <si>
    <t>Kuma Pen 1K</t>
  </si>
  <si>
    <t>Kuma Pen 2.0</t>
  </si>
  <si>
    <t>Kuma Pen NZ</t>
  </si>
  <si>
    <t>Hestia total（include Kuma）</t>
  </si>
  <si>
    <t>Pod Automation 
(Line Upgrade)</t>
  </si>
  <si>
    <t>ePod 2 Device(Wave 1)</t>
  </si>
  <si>
    <t>ePod2</t>
  </si>
  <si>
    <t>SOP7-2022/8/2</t>
  </si>
  <si>
    <t>ETMI</t>
  </si>
  <si>
    <t>SOP10-12/6 236M</t>
  </si>
  <si>
    <t>ePod2+</t>
  </si>
  <si>
    <t>SOP2</t>
  </si>
  <si>
    <t>2023/1/31-Core+Sensitivity</t>
  </si>
  <si>
    <t>ePod3+</t>
  </si>
  <si>
    <t>2022/2/3-Core+Sensitivity</t>
  </si>
  <si>
    <t>2022/2/3-PO+Production</t>
  </si>
  <si>
    <t>Box 800 Full 2.0</t>
    <phoneticPr fontId="3" type="noConversion"/>
  </si>
  <si>
    <t>Pen 800 Default 2.0</t>
    <phoneticPr fontId="3" type="noConversion"/>
  </si>
  <si>
    <t>Pen 800 Full 2.0</t>
    <phoneticPr fontId="3" type="noConversion"/>
  </si>
  <si>
    <t>Box 5K Default</t>
  </si>
  <si>
    <t>Box 8000 Full 2.0</t>
    <phoneticPr fontId="3" type="noConversion"/>
  </si>
  <si>
    <t>RJR</t>
  </si>
  <si>
    <t>Alto Pods total (cartridge +bundle kit pod)</t>
  </si>
  <si>
    <t>Prismatic Pods total(cartridge+Taste kit）</t>
  </si>
  <si>
    <t xml:space="preserve">Amortization Completed </t>
  </si>
  <si>
    <t>SC update</t>
  </si>
  <si>
    <t>BAT Demand Waterfall</t>
  </si>
  <si>
    <t xml:space="preserve"> Amortization _x000D_
per Unit (GBP) </t>
  </si>
  <si>
    <t>T2 Product</t>
    <phoneticPr fontId="6" type="noConversion"/>
  </si>
  <si>
    <t>Version</t>
    <phoneticPr fontId="6" type="noConversion"/>
  </si>
  <si>
    <t>Customer</t>
    <phoneticPr fontId="6" type="noConversion"/>
  </si>
  <si>
    <t>SOP Date</t>
    <phoneticPr fontId="6" type="noConversion"/>
  </si>
  <si>
    <t>2021</t>
    <phoneticPr fontId="6" type="noConversion"/>
  </si>
  <si>
    <t>epod2 pod</t>
    <phoneticPr fontId="6" type="noConversion"/>
  </si>
  <si>
    <t>BAT</t>
    <phoneticPr fontId="6" type="noConversion"/>
  </si>
  <si>
    <t>ePod2 Cartridges</t>
    <phoneticPr fontId="6" type="noConversion"/>
  </si>
  <si>
    <t>ePod 3 Pod</t>
    <phoneticPr fontId="6" type="noConversion"/>
  </si>
  <si>
    <t>ePod3 Cartridges</t>
    <phoneticPr fontId="6" type="noConversion"/>
  </si>
  <si>
    <t>Hestia 1.0</t>
    <phoneticPr fontId="6" type="noConversion"/>
  </si>
  <si>
    <t>Hestia</t>
    <phoneticPr fontId="6" type="noConversion"/>
  </si>
  <si>
    <t>Hestia 1.1</t>
    <phoneticPr fontId="6" type="noConversion"/>
  </si>
  <si>
    <t>Hestia 1.1 Premium</t>
    <phoneticPr fontId="6" type="noConversion"/>
  </si>
  <si>
    <t>KUMA E-Box ROW</t>
    <phoneticPr fontId="6" type="noConversion"/>
  </si>
  <si>
    <t>Tax Stamp(Pod2+ePod3 Czech,Germany,Poland&amp;Italy)</t>
    <phoneticPr fontId="25" type="noConversion"/>
  </si>
  <si>
    <t>KUMA E-Box NZ</t>
    <phoneticPr fontId="6" type="noConversion"/>
  </si>
  <si>
    <t>Kuma 950</t>
    <phoneticPr fontId="6" type="noConversion"/>
  </si>
  <si>
    <t>Kuma Box 2.0</t>
    <phoneticPr fontId="6" type="noConversion"/>
  </si>
  <si>
    <t>KUMA E-Pen 1.0 ROW</t>
    <phoneticPr fontId="6" type="noConversion"/>
  </si>
  <si>
    <t>ePod2 Pod</t>
  </si>
  <si>
    <t>Kuma Pen 950</t>
    <phoneticPr fontId="6" type="noConversion"/>
  </si>
  <si>
    <t>Hestia total（include Kuma）</t>
    <phoneticPr fontId="6" type="noConversion"/>
  </si>
  <si>
    <t>Mimosa</t>
    <phoneticPr fontId="6" type="noConversion"/>
  </si>
  <si>
    <t>SOP7-2022/8/2</t>
    <phoneticPr fontId="6" type="noConversion"/>
  </si>
  <si>
    <t>Atomiser</t>
    <phoneticPr fontId="6" type="noConversion"/>
  </si>
  <si>
    <t>2023/1/31Core</t>
    <phoneticPr fontId="6" type="noConversion"/>
  </si>
  <si>
    <t>2023/1/31-Core+Sensitivity</t>
    <phoneticPr fontId="6" type="noConversion"/>
  </si>
  <si>
    <t>2023/1/31-PO+Production</t>
    <phoneticPr fontId="6" type="noConversion"/>
  </si>
  <si>
    <t>ePod 3+ Device</t>
    <phoneticPr fontId="6" type="noConversion"/>
  </si>
  <si>
    <t>Epod Starter Kit</t>
    <phoneticPr fontId="6" type="noConversion"/>
  </si>
  <si>
    <t>Starter Kit</t>
    <phoneticPr fontId="6" type="noConversion"/>
  </si>
  <si>
    <t>epod2 to Hestia1.1 smart</t>
  </si>
  <si>
    <t>ePod 3 Device</t>
    <phoneticPr fontId="6" type="noConversion"/>
  </si>
  <si>
    <t>ePod3 descope</t>
    <phoneticPr fontId="6" type="noConversion"/>
  </si>
  <si>
    <t>TX500</t>
    <phoneticPr fontId="6" type="noConversion"/>
  </si>
  <si>
    <t>DP1500</t>
    <phoneticPr fontId="6" type="noConversion"/>
  </si>
  <si>
    <t>2022/2/3-Core+Sensitivity</t>
    <phoneticPr fontId="6" type="noConversion"/>
  </si>
  <si>
    <t>2022/2/3-PO+Production</t>
    <phoneticPr fontId="6" type="noConversion"/>
  </si>
  <si>
    <t>Box 800 1.0</t>
    <phoneticPr fontId="6" type="noConversion"/>
  </si>
  <si>
    <t>Modi Box 1K</t>
    <phoneticPr fontId="6" type="noConversion"/>
  </si>
  <si>
    <t>Box 800 Default 2.0</t>
    <phoneticPr fontId="6" type="noConversion"/>
  </si>
  <si>
    <t>Box 1K Default</t>
    <phoneticPr fontId="6" type="noConversion"/>
  </si>
  <si>
    <t>Box 800 Full 2.0</t>
    <phoneticPr fontId="6" type="noConversion"/>
  </si>
  <si>
    <t>Box 1K Full</t>
    <phoneticPr fontId="6" type="noConversion"/>
  </si>
  <si>
    <t>Pen 800 Default 2.0</t>
    <phoneticPr fontId="6" type="noConversion"/>
  </si>
  <si>
    <t>Pen 1K Default</t>
    <phoneticPr fontId="6" type="noConversion"/>
  </si>
  <si>
    <t>Pen 800 Full 2.0</t>
    <phoneticPr fontId="6" type="noConversion"/>
  </si>
  <si>
    <t>Pen 1K Full</t>
    <phoneticPr fontId="6" type="noConversion"/>
  </si>
  <si>
    <t>Box 3000 1.0</t>
    <phoneticPr fontId="6" type="noConversion"/>
  </si>
  <si>
    <t>Modi Box 3K</t>
    <phoneticPr fontId="6" type="noConversion"/>
  </si>
  <si>
    <t>Hestia 1.0 New Tooling + ePod3 Pod Tooling included</t>
  </si>
  <si>
    <t>Box 3K Default</t>
    <phoneticPr fontId="6" type="noConversion"/>
  </si>
  <si>
    <t>Box 3000 Full 2.0</t>
    <phoneticPr fontId="6" type="noConversion"/>
  </si>
  <si>
    <t>Box 3K Full</t>
    <phoneticPr fontId="6" type="noConversion"/>
  </si>
  <si>
    <t>Box 5000 1.0</t>
    <phoneticPr fontId="6" type="noConversion"/>
  </si>
  <si>
    <t>Modi Box 5K</t>
    <phoneticPr fontId="6" type="noConversion"/>
  </si>
  <si>
    <t>Box 5000 Full 2.0</t>
    <phoneticPr fontId="6" type="noConversion"/>
  </si>
  <si>
    <t>Box 5K Full</t>
    <phoneticPr fontId="6" type="noConversion"/>
  </si>
  <si>
    <t>Box 8000 1.0</t>
    <phoneticPr fontId="6" type="noConversion"/>
  </si>
  <si>
    <t>Modi Box 8K</t>
    <phoneticPr fontId="6" type="noConversion"/>
  </si>
  <si>
    <t>RJR</t>
    <phoneticPr fontId="6" type="noConversion"/>
  </si>
  <si>
    <t>Alto Cartridges-CN</t>
    <phoneticPr fontId="6" type="noConversion"/>
  </si>
  <si>
    <t>Box 8000 Full 2.0</t>
    <phoneticPr fontId="6" type="noConversion"/>
  </si>
  <si>
    <t>Box 8K Full</t>
    <phoneticPr fontId="6" type="noConversion"/>
  </si>
  <si>
    <t>DP 1500</t>
    <phoneticPr fontId="25" type="noConversion"/>
  </si>
  <si>
    <t>Alto Cartridges-IND</t>
    <phoneticPr fontId="6" type="noConversion"/>
  </si>
  <si>
    <t>Alto Device</t>
    <phoneticPr fontId="6" type="noConversion"/>
  </si>
  <si>
    <t>Alto bundle kit</t>
    <phoneticPr fontId="6" type="noConversion"/>
  </si>
  <si>
    <t>Alto Pods total (cartridge +bundle kit pod)</t>
    <phoneticPr fontId="6" type="noConversion"/>
  </si>
  <si>
    <t>Prismatic Taste Kit</t>
    <phoneticPr fontId="6" type="noConversion"/>
  </si>
  <si>
    <t>Prismatic Pod</t>
    <phoneticPr fontId="6" type="noConversion"/>
  </si>
  <si>
    <t>Prismatic Pods</t>
    <phoneticPr fontId="6" type="noConversion"/>
  </si>
  <si>
    <t>Prismatic Pods total(cartridge+Taste kit）</t>
    <phoneticPr fontId="6" type="noConversion"/>
  </si>
  <si>
    <t>Sensa 5K</t>
    <phoneticPr fontId="6" type="noConversion"/>
  </si>
  <si>
    <t>Alto 5K Full</t>
    <phoneticPr fontId="6" type="noConversion"/>
  </si>
  <si>
    <t>Cartridges Total</t>
  </si>
  <si>
    <t>Disposable Total</t>
  </si>
  <si>
    <t>Unique Ref Number</t>
  </si>
  <si>
    <t>Balance1</t>
  </si>
  <si>
    <t>Balance2</t>
  </si>
  <si>
    <t>YTG 2025</t>
  </si>
  <si>
    <t>RF001_Alto &amp;ePod</t>
  </si>
  <si>
    <t>SOP01.0</t>
    <phoneticPr fontId="4" type="noConversion"/>
  </si>
  <si>
    <t>BAT</t>
    <phoneticPr fontId="4" type="noConversion"/>
  </si>
  <si>
    <t>RF002_Alto</t>
  </si>
  <si>
    <t>SOP01.0</t>
  </si>
  <si>
    <t>RF003_Alto</t>
  </si>
  <si>
    <t>RF004_Alto</t>
  </si>
  <si>
    <t>RF005_Alto</t>
  </si>
  <si>
    <t>RF006_Alto</t>
  </si>
  <si>
    <t>RF007_Epod&amp;Modi</t>
  </si>
  <si>
    <t>RF008_Modi2.0</t>
  </si>
  <si>
    <t>RF009_Hestia1.0</t>
  </si>
  <si>
    <t>RF010_Hestia1.0</t>
  </si>
  <si>
    <t>RF011_ePod2Pod</t>
  </si>
  <si>
    <t>RF012_ePod3Pod</t>
  </si>
  <si>
    <t>RF013_Kuma</t>
  </si>
  <si>
    <t>RF014_Kuma</t>
  </si>
  <si>
    <t>RF015_Modi&amp;RCS</t>
  </si>
  <si>
    <t>Modi &amp; RCS</t>
  </si>
  <si>
    <t>CCD&amp;Tax Stamp Machine MD2.0  1K PEN Default Czech/Germany/Poland/Italy/BUL (Machines can be cross-used by both Modi &amp; RCS)</t>
  </si>
  <si>
    <t>RF016_Sensa</t>
  </si>
  <si>
    <t>RF017_Sensa</t>
  </si>
  <si>
    <t>RF018_Modi</t>
  </si>
  <si>
    <t>RF019_Modi</t>
  </si>
  <si>
    <t>RF020_Modi</t>
  </si>
  <si>
    <t>RF021_Modi</t>
  </si>
  <si>
    <t>RF022_Modi</t>
  </si>
  <si>
    <t>RF023_Modi</t>
  </si>
  <si>
    <t>RF024_Modi</t>
  </si>
  <si>
    <t>RF025_Hestia1.1</t>
  </si>
  <si>
    <t>RF026_Hestia1.1</t>
  </si>
  <si>
    <t>RF028_Kuma</t>
  </si>
  <si>
    <t>RF029_Kuma</t>
  </si>
  <si>
    <t>RF030_Mimosa</t>
  </si>
  <si>
    <t>RF031_Hestia1.0</t>
  </si>
  <si>
    <t>RF032_Alto</t>
  </si>
  <si>
    <t>RF033_ePod2Pod</t>
  </si>
  <si>
    <t>RF034_epod2Device</t>
  </si>
  <si>
    <t>RF035_epod2+Device</t>
  </si>
  <si>
    <t>RF036_Hestia1.0</t>
  </si>
  <si>
    <t>RF037_epod3Device</t>
  </si>
  <si>
    <t>RF038_epod3+Device</t>
  </si>
  <si>
    <t>RF039_Hestia1.0</t>
  </si>
  <si>
    <t>RF040_Kuma</t>
  </si>
  <si>
    <t>RF041_Kuma</t>
  </si>
  <si>
    <t>RF042_Kuma</t>
  </si>
  <si>
    <t>RF043_Modi2.0</t>
  </si>
  <si>
    <t>RF044_Modi2.0</t>
  </si>
  <si>
    <t>RF045_Modi2.0</t>
  </si>
  <si>
    <t>RF046_Modi2.0</t>
  </si>
  <si>
    <t>RF047_DP1500</t>
  </si>
  <si>
    <t>RF048_Box1k</t>
  </si>
  <si>
    <t>RF049_Modi2.0</t>
  </si>
  <si>
    <t>RF050_Modi2.0</t>
  </si>
  <si>
    <t>RF051_Modi2.0</t>
  </si>
  <si>
    <t>RF052_epod3pod</t>
  </si>
  <si>
    <t>RF053_Alto</t>
  </si>
  <si>
    <t>RF054_Hestia1.1</t>
  </si>
  <si>
    <t>RJR FC_0206</t>
  </si>
  <si>
    <t>RF055_Hestia1.1</t>
  </si>
  <si>
    <t>RF056_Hestia1.1</t>
  </si>
  <si>
    <t>RF057_KumaE2.0</t>
  </si>
  <si>
    <t>RF058_KumaE2.0</t>
  </si>
  <si>
    <t>RF059_Mimosa1.0</t>
  </si>
  <si>
    <t>RF060_Mimosa1.0</t>
  </si>
  <si>
    <t>RF061_PrismaticPod</t>
  </si>
  <si>
    <t>RF062_PrismaticPod</t>
  </si>
  <si>
    <t>RF063_PrismaticPod</t>
  </si>
  <si>
    <t>RF064_MimosaSmart</t>
  </si>
  <si>
    <t>RF065_Epod3</t>
  </si>
  <si>
    <t>RF066_Epod3+</t>
  </si>
  <si>
    <t>RF067_Hestia1.1</t>
  </si>
  <si>
    <t>RF068_KumaE2.0PenNZ</t>
  </si>
  <si>
    <t>RF069_KumaE2.0Box</t>
  </si>
  <si>
    <t>RF070_KumaEMax</t>
  </si>
  <si>
    <t>RF071_Aquila-US</t>
  </si>
  <si>
    <t>RF027_Hestia1.0</t>
  </si>
  <si>
    <t>Tooling Capex</t>
  </si>
  <si>
    <t>Balance(Feb'25)</t>
  </si>
  <si>
    <t>Total Paid 
Investment Currency</t>
  </si>
  <si>
    <t>Remaining Vol required</t>
  </si>
  <si>
    <t>Hestia 1.0 Automation Lines Modification (Modified from ePod3 to Hestia1.0) (1-4 line)</t>
  </si>
  <si>
    <t>Project Cancelled</t>
  </si>
  <si>
    <t>epod2 to Hestia1.0 (5th line)</t>
  </si>
  <si>
    <t>Kuma E 2.0 Pen</t>
  </si>
  <si>
    <t>semi-auto for Mimosa1.0 + 2 Glue Machine</t>
  </si>
  <si>
    <t>SOP01.4</t>
  </si>
  <si>
    <t>SOP1.4</t>
  </si>
  <si>
    <t>Prismatic Pod Indo Black</t>
  </si>
  <si>
    <t>Prismatic Pod Indo  white</t>
  </si>
  <si>
    <t>Mimosa 1.0 - PCBA Tooling</t>
  </si>
  <si>
    <t>RF072_PrismaticPod</t>
  </si>
  <si>
    <t>Indo POD T1 transfer Capex</t>
  </si>
  <si>
    <t>RF073_Hestia1.0</t>
  </si>
  <si>
    <t>ePod 2 to Hestia1.0 / ePod compatible line (6th line)</t>
  </si>
  <si>
    <t>Kuma E 2.0 Box Tooling</t>
  </si>
  <si>
    <t>Prismatic Kit</t>
  </si>
  <si>
    <t>Primsmatic Kit VAT/qualification cost</t>
  </si>
  <si>
    <t>Kuma E 2.0 Pen ROW</t>
  </si>
  <si>
    <t>Kuma E 2.0 Pen ROW - PCBA Tooling</t>
  </si>
  <si>
    <t>Kuma E Max Tooling</t>
  </si>
  <si>
    <t>Product Category</t>
  </si>
  <si>
    <t>Part Name</t>
  </si>
  <si>
    <t>Part No.</t>
  </si>
  <si>
    <t xml:space="preserve">Supplier </t>
  </si>
  <si>
    <t>Commonality</t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</si>
  <si>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</si>
  <si>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</si>
  <si>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</si>
  <si>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</si>
  <si>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</si>
  <si>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</si>
  <si>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</si>
  <si>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</si>
  <si>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</si>
  <si>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</si>
  <si>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</si>
  <si>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</si>
  <si>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</si>
  <si>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</si>
  <si>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 (RMB)</t>
  </si>
  <si>
    <t>Remaining Capex Cost (GBP)</t>
  </si>
  <si>
    <t>TOTAL VOLUME TO PAY INESTMENT  OFF</t>
  </si>
  <si>
    <t>Total PAID</t>
  </si>
  <si>
    <t>KUMA E-Pen 1.0 ROW</t>
  </si>
  <si>
    <t>RCS DEVICE</t>
  </si>
  <si>
    <t>Battery tube</t>
  </si>
  <si>
    <t>130040670046310</t>
  </si>
  <si>
    <t>BYD</t>
  </si>
  <si>
    <t>Plastic</t>
  </si>
  <si>
    <t>Bottom cap</t>
  </si>
  <si>
    <t>130020670034027</t>
  </si>
  <si>
    <t>Holder</t>
  </si>
  <si>
    <t>130020670031776</t>
  </si>
  <si>
    <t>Button</t>
  </si>
  <si>
    <t>130020670033987</t>
  </si>
  <si>
    <t>Light guide</t>
  </si>
  <si>
    <t>130020670035243</t>
  </si>
  <si>
    <t>Box 8000 Full 2.0</t>
  </si>
  <si>
    <t>MODI</t>
  </si>
  <si>
    <t>Plastic plug</t>
  </si>
  <si>
    <t>130040670043029</t>
  </si>
  <si>
    <t>X3 1P</t>
  </si>
  <si>
    <t>HP</t>
  </si>
  <si>
    <t>SUSCEPTOR</t>
  </si>
  <si>
    <t>22150201001</t>
  </si>
  <si>
    <t>X3 pro 2P/X3 pro 1P/X3 core</t>
  </si>
  <si>
    <t>Metal</t>
  </si>
  <si>
    <t>BOTTOM_COVER</t>
  </si>
  <si>
    <t>22150202014</t>
  </si>
  <si>
    <t>CLEANOUT_DOOR</t>
  </si>
  <si>
    <t>22150202015</t>
  </si>
  <si>
    <t>X3 2P</t>
  </si>
  <si>
    <t>SHUTTER_DOOR_SUPPORT</t>
  </si>
  <si>
    <t>22150202006</t>
  </si>
  <si>
    <t>X3 Pro 2P</t>
  </si>
  <si>
    <t>FRONT_COVER</t>
  </si>
  <si>
    <t>22150201009-A-
22150201009-E</t>
  </si>
  <si>
    <t>REAR_COVER</t>
  </si>
  <si>
    <t>22150201015-A-
22150201015-E</t>
  </si>
  <si>
    <t>BATTERY_CARRIER</t>
  </si>
  <si>
    <t>22150202011</t>
  </si>
  <si>
    <t>X3 Pro 2P/X3 Pro 1P</t>
  </si>
  <si>
    <t xml:space="preserve"> -   </t>
  </si>
  <si>
    <t>DISPLAY_BRACKET</t>
  </si>
  <si>
    <t>22150202021</t>
  </si>
  <si>
    <t>BOTTOM_SUPPORT</t>
  </si>
  <si>
    <t>22150202019</t>
  </si>
  <si>
    <t>CROWN_SUPPORT</t>
  </si>
  <si>
    <t>23590202001</t>
  </si>
  <si>
    <t>X3 Pro 1P/X3 Core</t>
  </si>
  <si>
    <t>X3 CORE</t>
  </si>
  <si>
    <t>MAIN_BODY</t>
  </si>
  <si>
    <t>23480201007</t>
  </si>
  <si>
    <t>X3 Core</t>
  </si>
  <si>
    <t>SHUTTER_DOOR_SUPP</t>
  </si>
  <si>
    <t>23480202005</t>
  </si>
  <si>
    <t>23480202012</t>
  </si>
  <si>
    <t>CONNECTOR_FRAME</t>
  </si>
  <si>
    <t>23480202015</t>
  </si>
  <si>
    <t>BUTTON</t>
  </si>
  <si>
    <t>23480202017</t>
  </si>
  <si>
    <t>BUTTON_BRACKET</t>
  </si>
  <si>
    <t>23480202011</t>
  </si>
  <si>
    <t>LIGHT GUIDE</t>
  </si>
  <si>
    <t>23480202018</t>
  </si>
  <si>
    <t>23590201002</t>
  </si>
  <si>
    <t>X3 Pro 1P</t>
  </si>
  <si>
    <t>HEATER_UPPER_HOLDER</t>
  </si>
  <si>
    <t>22150202001</t>
  </si>
  <si>
    <t xml:space="preserve"> ¥-   </t>
  </si>
  <si>
    <t>DOUBLE_COIL_SUPPORT</t>
  </si>
  <si>
    <t>22150202002</t>
  </si>
  <si>
    <t>BOT_HOLDER_ASSY</t>
  </si>
  <si>
    <t>22150202003-2</t>
  </si>
  <si>
    <t>EXPANSION_CHAMBER</t>
  </si>
  <si>
    <t>22150202004-2</t>
  </si>
  <si>
    <t>SHUTTER_DOOR</t>
  </si>
  <si>
    <t>22150202007</t>
  </si>
  <si>
    <t>GND_SPRING_USB</t>
  </si>
  <si>
    <t>22150201018</t>
  </si>
  <si>
    <t>22150202008</t>
  </si>
  <si>
    <t>SPIN_WHEEL</t>
  </si>
  <si>
    <t>22150202009</t>
  </si>
  <si>
    <t>PCBA_BRACKET</t>
  </si>
  <si>
    <t>22150202018</t>
  </si>
  <si>
    <t>BOT_THIMBLE</t>
  </si>
  <si>
    <t>22150201002</t>
  </si>
  <si>
    <t>TOP_SPIN_PART</t>
  </si>
  <si>
    <t>23480201005</t>
  </si>
  <si>
    <t>TOP_COVER_METAL</t>
  </si>
  <si>
    <t>23590201001</t>
  </si>
  <si>
    <t>22150202010</t>
  </si>
  <si>
    <t>BUTTON_RUBBER</t>
  </si>
  <si>
    <t>22150203002</t>
  </si>
  <si>
    <t>22150202017</t>
  </si>
  <si>
    <t>GND_SPRING</t>
  </si>
  <si>
    <t>22150201016</t>
  </si>
  <si>
    <t>CROWN</t>
  </si>
  <si>
    <t>22150201005-A-
22150201005-E</t>
  </si>
  <si>
    <t>22150201006-A-
22150201006-E</t>
  </si>
  <si>
    <t>TOP_SPIN</t>
  </si>
  <si>
    <t>23480202042</t>
  </si>
  <si>
    <t>23480202041</t>
  </si>
  <si>
    <t>SPIN WHEEL</t>
  </si>
  <si>
    <t>23480202044</t>
  </si>
  <si>
    <t>others outer-sourcing</t>
  </si>
  <si>
    <t>0</t>
  </si>
  <si>
    <t>Silicone</t>
  </si>
  <si>
    <t>KUMA-E 2.0 Pen</t>
  </si>
  <si>
    <t>Bottom case</t>
  </si>
  <si>
    <t>130020670081232</t>
  </si>
  <si>
    <t>130020670081259</t>
  </si>
  <si>
    <t>Lens</t>
  </si>
  <si>
    <t>130020670055576</t>
  </si>
  <si>
    <t>Lightguide</t>
  </si>
  <si>
    <t>130020670056967</t>
  </si>
  <si>
    <t>PCB Holder</t>
  </si>
  <si>
    <t>130020670055575</t>
  </si>
  <si>
    <t>protective shell</t>
  </si>
  <si>
    <t>130020670081239</t>
  </si>
  <si>
    <t>Catridge tank</t>
  </si>
  <si>
    <t>130040670044382</t>
  </si>
  <si>
    <t>　</t>
  </si>
  <si>
    <t>RCS POD</t>
  </si>
  <si>
    <t>Heater cover silicone(Automation ver)</t>
    <phoneticPr fontId="3" type="noConversion"/>
  </si>
  <si>
    <t>140010670059920</t>
  </si>
  <si>
    <t>Everwin</t>
    <phoneticPr fontId="3" type="noConversion"/>
  </si>
  <si>
    <t>Heater holder silicone</t>
    <phoneticPr fontId="3" type="noConversion"/>
  </si>
  <si>
    <t>140040670024857</t>
  </si>
  <si>
    <t>Heater silicone(Automation ver)</t>
    <phoneticPr fontId="3" type="noConversion"/>
  </si>
  <si>
    <t>140010670052941</t>
  </si>
  <si>
    <t>HYPER BESPOKE</t>
  </si>
  <si>
    <t>ALUMINUM SLEEVE MACHINED</t>
    <phoneticPr fontId="3" type="noConversion"/>
  </si>
  <si>
    <t>9702104</t>
  </si>
  <si>
    <t>X2</t>
  </si>
  <si>
    <t>HEATER_TUBE_AL</t>
    <phoneticPr fontId="3" type="noConversion"/>
  </si>
  <si>
    <t>107-22-005</t>
  </si>
  <si>
    <t>SHUTTER DOOR COVER</t>
    <phoneticPr fontId="3" type="noConversion"/>
  </si>
  <si>
    <t>107-22-015</t>
  </si>
  <si>
    <t>X2 Air</t>
  </si>
  <si>
    <t>HOUSING</t>
    <phoneticPr fontId="3" type="noConversion"/>
  </si>
  <si>
    <t>350052141000</t>
  </si>
  <si>
    <t>SLIDER COVER</t>
    <phoneticPr fontId="3" type="noConversion"/>
  </si>
  <si>
    <t>350052142000</t>
  </si>
  <si>
    <t>Silicone Seal 1</t>
    <phoneticPr fontId="3" type="noConversion"/>
  </si>
  <si>
    <t>14011044X</t>
  </si>
  <si>
    <t>Silicone Seal 3</t>
    <phoneticPr fontId="3" type="noConversion"/>
  </si>
  <si>
    <t>15120007X</t>
  </si>
  <si>
    <t>Silicone Seal 2</t>
    <phoneticPr fontId="3" type="noConversion"/>
  </si>
  <si>
    <t>344002983</t>
  </si>
  <si>
    <t>Artemis 1.1 PRO</t>
  </si>
  <si>
    <t>HOUSING</t>
  </si>
  <si>
    <t>660201001</t>
  </si>
  <si>
    <t>TOP_COVER</t>
  </si>
  <si>
    <t>660201002</t>
  </si>
  <si>
    <t>MAIN_CHASSIS</t>
  </si>
  <si>
    <t>660202005</t>
  </si>
  <si>
    <t>Modi Max</t>
  </si>
  <si>
    <t>Top Seal Silicone</t>
  </si>
  <si>
    <t>YJ49265-5</t>
  </si>
  <si>
    <t>Slider Cover Silicone</t>
  </si>
  <si>
    <t>YJ49265-8</t>
  </si>
  <si>
    <t>Slider Silicone</t>
  </si>
  <si>
    <t>YJ49265-10</t>
  </si>
  <si>
    <t>Mic Sensor Silicone</t>
  </si>
  <si>
    <t>YJ49265-13</t>
  </si>
  <si>
    <t>Top Block Silicone</t>
  </si>
  <si>
    <t>YJ49265-17</t>
  </si>
  <si>
    <t>Bottom Block Silicone</t>
  </si>
  <si>
    <t>YJ49265-18</t>
  </si>
  <si>
    <t>Top Silicone Cap</t>
  </si>
  <si>
    <t>YJ49265-25</t>
  </si>
  <si>
    <t>Bottom Silicone Cap</t>
  </si>
  <si>
    <t>YJ49265-26A</t>
  </si>
  <si>
    <t>YJ49265-26B</t>
  </si>
  <si>
    <t>HESTIA 1.1 (smart)</t>
  </si>
  <si>
    <t>Heater cover</t>
  </si>
  <si>
    <t>130010670061767</t>
  </si>
  <si>
    <t>goodmark</t>
  </si>
  <si>
    <t>HESTIA 1.1 (non smart)</t>
  </si>
  <si>
    <t>130010670098409</t>
  </si>
  <si>
    <t>Thimble holder</t>
  </si>
  <si>
    <t>130010670061770</t>
  </si>
  <si>
    <t>Heater holder</t>
  </si>
  <si>
    <t>130010670061769</t>
  </si>
  <si>
    <t>130010670098352</t>
  </si>
  <si>
    <t>130010670062041</t>
  </si>
  <si>
    <t>Bottom bung</t>
  </si>
  <si>
    <t>130010670083763</t>
  </si>
  <si>
    <t>REAR COVER</t>
  </si>
  <si>
    <t>22150201015</t>
  </si>
  <si>
    <t>Green</t>
  </si>
  <si>
    <t>Hyper Pro 2P</t>
  </si>
  <si>
    <t>22150201005</t>
  </si>
  <si>
    <t>TOP SPIN PART</t>
  </si>
  <si>
    <t>22150201006</t>
  </si>
  <si>
    <t>MAIN BODY</t>
  </si>
  <si>
    <t>Hyper Core</t>
  </si>
  <si>
    <t>TOP COVER METAL</t>
  </si>
  <si>
    <t>TOP COVER METAL(PURPLE)</t>
  </si>
  <si>
    <t>Artemis 1.1 core</t>
  </si>
  <si>
    <t>STICK RETAINER</t>
  </si>
  <si>
    <t>600202015</t>
  </si>
  <si>
    <t>GREEN</t>
  </si>
  <si>
    <t>Artemis</t>
  </si>
  <si>
    <t>BOTTOM COVER</t>
  </si>
  <si>
    <t>600202014</t>
  </si>
  <si>
    <t>SLIDER SUPPORT PLATE</t>
  </si>
  <si>
    <t>600202003</t>
  </si>
  <si>
    <t>MAIN BODY COVER</t>
  </si>
  <si>
    <t>600202007</t>
  </si>
  <si>
    <t>HEATING CHAMBER</t>
  </si>
  <si>
    <t>600202008</t>
  </si>
  <si>
    <t>UPPER HEATING PIN BASE BRACKET</t>
  </si>
  <si>
    <t>600202012</t>
  </si>
  <si>
    <t>LIGHT ISOLATOR</t>
  </si>
  <si>
    <t>600202013</t>
  </si>
  <si>
    <t>SLIDE</t>
  </si>
  <si>
    <t>600202002</t>
  </si>
  <si>
    <t>600202022</t>
  </si>
  <si>
    <t>Artemis 1.1 Brush</t>
  </si>
  <si>
    <t>600102016</t>
  </si>
  <si>
    <t>600202021</t>
  </si>
  <si>
    <t>601001004</t>
  </si>
  <si>
    <t>Artemis 1P</t>
  </si>
  <si>
    <t>SLIDER COVER</t>
  </si>
  <si>
    <t>600202001</t>
  </si>
  <si>
    <t>SLIDER</t>
  </si>
  <si>
    <t>EXTRACTOR</t>
  </si>
  <si>
    <t>600202004</t>
  </si>
  <si>
    <t>600202006</t>
  </si>
  <si>
    <t>BOTTOM COVER</t>
  </si>
  <si>
    <t>STICK RETAINER</t>
  </si>
  <si>
    <t>Artemis 2P</t>
  </si>
  <si>
    <t>HOUSING CHARGER</t>
  </si>
  <si>
    <t>620202002</t>
  </si>
  <si>
    <t>ANTI SCRATCH PAD</t>
  </si>
  <si>
    <t>620202003</t>
  </si>
  <si>
    <t>LED ISOLATION</t>
  </si>
  <si>
    <t>620202025</t>
  </si>
  <si>
    <t>DECO RING</t>
  </si>
  <si>
    <t>620201003</t>
  </si>
  <si>
    <t>TOP COVER 02</t>
  </si>
  <si>
    <t>610201009</t>
  </si>
  <si>
    <t>PEN HOUSING</t>
  </si>
  <si>
    <t>610201002</t>
  </si>
  <si>
    <t>Artemis Brush</t>
  </si>
  <si>
    <t>BRUSH TOP COVER</t>
  </si>
  <si>
    <t>600102015</t>
  </si>
  <si>
    <t xml:space="preserve">BRUSH BRACKET </t>
  </si>
  <si>
    <t>600102019</t>
  </si>
  <si>
    <t>BRUSH BOTTOM COVER</t>
  </si>
  <si>
    <t>MIMOSA 1.0</t>
  </si>
  <si>
    <t>Battery spring A</t>
  </si>
  <si>
    <t>150090670043259</t>
  </si>
  <si>
    <t>Hengli</t>
  </si>
  <si>
    <t>VUSE PRO SMART(TF1604A)-Lock pin</t>
  </si>
  <si>
    <t>150040670081833</t>
  </si>
  <si>
    <t>SCREW_C</t>
  </si>
  <si>
    <t>240000090204020</t>
  </si>
  <si>
    <t>SCREW_D</t>
  </si>
  <si>
    <t>240000090204021</t>
  </si>
  <si>
    <t>SCREW_E</t>
  </si>
  <si>
    <t>240000090204031</t>
  </si>
  <si>
    <t>SCREW_A</t>
  </si>
  <si>
    <t>240000090204018</t>
  </si>
  <si>
    <t>SCREW_B</t>
  </si>
  <si>
    <t>240000090204019</t>
  </si>
  <si>
    <t>Pen 800 Default 2.0</t>
  </si>
  <si>
    <t>Cylinder thimble</t>
  </si>
  <si>
    <t>150020670026101</t>
  </si>
  <si>
    <t>hongyuan</t>
  </si>
  <si>
    <t>Pen 800 Full 2.0</t>
  </si>
  <si>
    <t>150020670026557</t>
  </si>
  <si>
    <t>Thimble</t>
  </si>
  <si>
    <t>150020670030061</t>
  </si>
  <si>
    <t>ePod 2</t>
  </si>
  <si>
    <t>150020241000034</t>
  </si>
  <si>
    <t>150020241000275</t>
  </si>
  <si>
    <t>HESTIA 1.1 ( smart)</t>
  </si>
  <si>
    <t>150020670061773</t>
  </si>
  <si>
    <t>Box 800 Full 2.0</t>
  </si>
  <si>
    <t>MODI</t>
    <phoneticPr fontId="3" type="noConversion"/>
  </si>
  <si>
    <t>Protective shell</t>
  </si>
  <si>
    <t>120040670018926</t>
  </si>
  <si>
    <t>Huayu</t>
  </si>
  <si>
    <t>120040670017654</t>
  </si>
  <si>
    <t>Box 3000 Full 2.0</t>
  </si>
  <si>
    <t>Cartridge tank</t>
  </si>
  <si>
    <t>130040670057039</t>
  </si>
  <si>
    <t>130040670057034</t>
  </si>
  <si>
    <t>130040670057033</t>
  </si>
  <si>
    <t>130040670057032</t>
  </si>
  <si>
    <t>130040670057029</t>
  </si>
  <si>
    <t>130040670049754</t>
  </si>
  <si>
    <t>Heater top cover</t>
  </si>
  <si>
    <t>130040670023445</t>
  </si>
  <si>
    <t>Box 5000 Full 2.0</t>
  </si>
  <si>
    <t>Heating holder</t>
  </si>
  <si>
    <t>130040670023448</t>
  </si>
  <si>
    <t>Bottom cover</t>
  </si>
  <si>
    <t>130040670046840</t>
  </si>
  <si>
    <t>130040670026487</t>
  </si>
  <si>
    <t>130040670046842</t>
  </si>
  <si>
    <t>130040670026485</t>
  </si>
  <si>
    <t>130040670037668</t>
  </si>
  <si>
    <t>Inner bracket</t>
  </si>
  <si>
    <t>130040670046838</t>
  </si>
  <si>
    <t>130040670024785</t>
  </si>
  <si>
    <t>130040670026482</t>
  </si>
  <si>
    <t>130040670046837</t>
  </si>
  <si>
    <t>130040670037667</t>
  </si>
  <si>
    <t>PCBA Bracket</t>
  </si>
  <si>
    <t>130040670024534</t>
  </si>
  <si>
    <t xml:space="preserve">Battery bottom cover </t>
  </si>
  <si>
    <t>130040670048668</t>
  </si>
  <si>
    <t>Battery top cover</t>
  </si>
  <si>
    <t>130040670048670</t>
  </si>
  <si>
    <t>130040670017669</t>
  </si>
  <si>
    <t xml:space="preserve">Battery tube </t>
  </si>
  <si>
    <t>120040670048671</t>
  </si>
  <si>
    <t xml:space="preserve">End Cap </t>
  </si>
  <si>
    <t>120040670023461</t>
  </si>
  <si>
    <t>130040670023443</t>
  </si>
  <si>
    <t>130040670026491</t>
  </si>
  <si>
    <t>130040670024789</t>
  </si>
  <si>
    <t>130040670026490</t>
  </si>
  <si>
    <t>130040670039825</t>
  </si>
  <si>
    <t>130040670039828</t>
  </si>
  <si>
    <t>130040670027038</t>
  </si>
  <si>
    <t>120040670025621</t>
  </si>
  <si>
    <t>RCS DEVICE</t>
    <phoneticPr fontId="3" type="noConversion"/>
  </si>
  <si>
    <t>Middle frame cover AL</t>
  </si>
  <si>
    <t>130020670077867</t>
  </si>
  <si>
    <t>Middle frame</t>
  </si>
  <si>
    <t>130020670077396</t>
  </si>
  <si>
    <t>130020670081837</t>
  </si>
  <si>
    <t>130020670081839</t>
  </si>
  <si>
    <t>Back cover body</t>
  </si>
  <si>
    <t>130020670077413</t>
  </si>
  <si>
    <t>130020670081828</t>
  </si>
  <si>
    <t>130020670081829</t>
  </si>
  <si>
    <t>Back cover plate(Vuse)</t>
  </si>
  <si>
    <t>130020670114567</t>
  </si>
  <si>
    <t>130020670114570</t>
  </si>
  <si>
    <t>130020670114571</t>
  </si>
  <si>
    <t>Back cover plate(Korea Vimo)</t>
  </si>
  <si>
    <t>130020670081523</t>
  </si>
  <si>
    <t>Front cover AL</t>
  </si>
  <si>
    <t>120020670068218</t>
  </si>
  <si>
    <t>120020670081814</t>
  </si>
  <si>
    <t>120020670081815</t>
  </si>
  <si>
    <t>HESTIA 1.1 (smart)</t>
    <phoneticPr fontId="3" type="noConversion"/>
  </si>
  <si>
    <t>RCS POD</t>
    <phoneticPr fontId="3" type="noConversion"/>
  </si>
  <si>
    <t>End cap</t>
  </si>
  <si>
    <t>120010670058202</t>
  </si>
  <si>
    <t>X3 Pro</t>
  </si>
  <si>
    <t>BUTTON_RUBBER_ADHESIVE_V_A_20230912</t>
  </si>
  <si>
    <t>22150204018</t>
  </si>
  <si>
    <t>HYX</t>
  </si>
  <si>
    <t>Die-cut</t>
  </si>
  <si>
    <t xml:space="preserve">¥-   </t>
  </si>
  <si>
    <t>DISPLAY_LENS_ADHESIVE_V_A_20230912</t>
  </si>
  <si>
    <t>22150204022</t>
  </si>
  <si>
    <t>B_DISPLAY_BRACKET_AD_20231016</t>
  </si>
  <si>
    <t>22150204023</t>
  </si>
  <si>
    <t>A_VENTING_FILM_20231109</t>
  </si>
  <si>
    <t>23480204001</t>
  </si>
  <si>
    <t>A_BUTTON_RUBBER_20231110</t>
  </si>
  <si>
    <t>23480204012</t>
  </si>
  <si>
    <t>A_BUTTON_ADHESIVE_20231110</t>
  </si>
  <si>
    <t>23480204013</t>
  </si>
  <si>
    <t>BATTERY_ADHESIVE_V_A_20230915</t>
  </si>
  <si>
    <t>22150204019</t>
  </si>
  <si>
    <t>BATT_BOTTOM_GASKET_V_A_20230911</t>
  </si>
  <si>
    <t>22150204021</t>
  </si>
  <si>
    <t>BATTERY_PROTECT_GASKET_V_A_20230912</t>
  </si>
  <si>
    <t>22150204025</t>
  </si>
  <si>
    <t>SENSOR_CONN_GASKET_V_A_20230911</t>
  </si>
  <si>
    <t>22150204038</t>
  </si>
  <si>
    <t>MOTOR_GASKET_V_A_20230911</t>
  </si>
  <si>
    <t>22150204041</t>
  </si>
  <si>
    <t>THIMBLE_GND_GASKET_V_A_20230915</t>
  </si>
  <si>
    <t>22150204042</t>
  </si>
  <si>
    <t>USB_FPC_GND_GASKET_V_A_20230915</t>
  </si>
  <si>
    <t>22150204051</t>
  </si>
  <si>
    <t>INNER_AEROGEL(AUTO)_V_A_20230912</t>
  </si>
  <si>
    <t>22150204060</t>
  </si>
  <si>
    <t>INNER_AEROGEL_H_TEMP_TAPE(AUTO)_V_A_20230912</t>
  </si>
  <si>
    <t>22150204061</t>
  </si>
  <si>
    <t>BATTERY_GASKET_BOTTOM_V1.00_20231208</t>
  </si>
  <si>
    <t>23590204003</t>
  </si>
  <si>
    <t>BATTERY_GASKET_TOP_V1.00_20231208</t>
  </si>
  <si>
    <t>23590204004</t>
  </si>
  <si>
    <t>BATT_AND_USB_CONN_GASKET_V_A_20230911</t>
  </si>
  <si>
    <t>22150204039</t>
  </si>
  <si>
    <t>DECO_SHEET_V_A_20230911</t>
  </si>
  <si>
    <t>22150204033</t>
  </si>
  <si>
    <t>B_C_AEROGEL_ASSY_202311230</t>
  </si>
  <si>
    <t>23480204040</t>
  </si>
  <si>
    <t>GASKET_DISPLAY_CONNECTOR_V_A_20230912</t>
  </si>
  <si>
    <t>22150204031</t>
  </si>
  <si>
    <t>A_LED_GASKET_20231109</t>
  </si>
  <si>
    <t>23480204038</t>
  </si>
  <si>
    <t>Mimosa Smart Box-Right button silicone-3M-A0-20241121</t>
  </si>
  <si>
    <t>180010670090893</t>
  </si>
  <si>
    <t>Mimosa Smart Box-Battery pack EVA-V2.0-20240616</t>
  </si>
  <si>
    <t>180010670040503</t>
  </si>
  <si>
    <t>kuma-e-2.0-pen-venting-silicone-V2.2-20241029</t>
  </si>
  <si>
    <t>140020670081220</t>
  </si>
  <si>
    <t>Mimosa Smart Box-Oled adheisive 3M-V2.0-20240616</t>
  </si>
  <si>
    <t>180010670068123</t>
  </si>
  <si>
    <t>Adonis 1P</t>
  </si>
  <si>
    <t>240000090204001_COPPER_FOIL_REV_A_20250115</t>
  </si>
  <si>
    <t>240000090204001</t>
  </si>
  <si>
    <t>240000090204014_AMOLED_FPC_FOAM_REV_A_20250115</t>
  </si>
  <si>
    <t>240000090204014</t>
  </si>
  <si>
    <t>240000090204010_CONNECTOR_FOAM_REV_A_20250115</t>
  </si>
  <si>
    <t>240000090204010</t>
  </si>
  <si>
    <t>240000090204009_MYLAR_SLICE_C_REV_A_20250115</t>
  </si>
  <si>
    <t>240000090204009</t>
  </si>
  <si>
    <t>240000090204008_NET_REV_A_20250115</t>
  </si>
  <si>
    <t>240000090204008</t>
  </si>
  <si>
    <t>240000090204011_MAIN_BRACKET_FOAM_A_REV_A_20250115</t>
  </si>
  <si>
    <t>240000090204011</t>
  </si>
  <si>
    <t>240000090204013_BATTERY_BRACKET_FOAM_REV_A_20250115</t>
  </si>
  <si>
    <t>240000090204013</t>
  </si>
  <si>
    <t>240000090204002_THERMAL_SILICONE_PAD_REV_A_20250115</t>
  </si>
  <si>
    <t>240000090204002</t>
  </si>
  <si>
    <t>240000090204006_LENS_TAPE_A_REV_A_20250115</t>
  </si>
  <si>
    <t>240000090204006</t>
  </si>
  <si>
    <t>240000090204004_LOWER_DECO_TAPE_REV_A_20250115</t>
  </si>
  <si>
    <t>240000090204004</t>
  </si>
  <si>
    <t>240000090204007_LENS_TAPE_B_REV_A_20250115</t>
  </si>
  <si>
    <t>240000090204007</t>
  </si>
  <si>
    <t>240000090204030_TEMP_TAPE_REV_A_20250116</t>
  </si>
  <si>
    <t>240000090204030</t>
  </si>
  <si>
    <t>240000090204005_BUTTON_TAPE_REV_A_20250115</t>
  </si>
  <si>
    <t>240000090204005</t>
  </si>
  <si>
    <t>KUMA-E 2.0 BOX</t>
  </si>
  <si>
    <t>Kuma-E2.0-Box_Decoration-Part-1_V1.5_20240827</t>
  </si>
  <si>
    <t>140020670097476</t>
  </si>
  <si>
    <t>Kuma-E2.0-Box_Waterproof-Mesh_V1.0_20241031</t>
  </si>
  <si>
    <t>180010670100330</t>
  </si>
  <si>
    <t>140020670097473</t>
  </si>
  <si>
    <t>Kuma-E2.0-Box_Battery-Tail-EVA-Foam_V1.5_20241019</t>
  </si>
  <si>
    <t>180010670084388</t>
  </si>
  <si>
    <t>Kuma-E2.0-Box_Battery-Bottom-EVA-Foam_V1.3_20240813</t>
  </si>
  <si>
    <t>180010670084389</t>
  </si>
  <si>
    <t>140020670097474</t>
  </si>
  <si>
    <t>140020670097472</t>
  </si>
  <si>
    <t>140020670097477</t>
  </si>
  <si>
    <t>140020670097471</t>
  </si>
  <si>
    <t>140020670097475</t>
  </si>
  <si>
    <t>Mimosa Smart Box-Battery sticker-V3.0-20240617</t>
  </si>
  <si>
    <t>160070670069225</t>
  </si>
  <si>
    <t>180010670106044</t>
  </si>
  <si>
    <t>180010670106035</t>
  </si>
  <si>
    <t>130020670106051</t>
  </si>
  <si>
    <t>180010670106039</t>
  </si>
  <si>
    <t>180010670106046</t>
  </si>
  <si>
    <t>180010670106031</t>
  </si>
  <si>
    <t>180010670106047</t>
  </si>
  <si>
    <t>180010670059467</t>
  </si>
  <si>
    <t>180010670059469</t>
  </si>
  <si>
    <t>180010670106060</t>
  </si>
  <si>
    <t>180010670106059</t>
  </si>
  <si>
    <t>180010670106036</t>
  </si>
  <si>
    <t>KUMA MAX</t>
  </si>
  <si>
    <t>KUMA E MAX-Waterproof_Mesh-20241113</t>
  </si>
  <si>
    <t>180010670105046</t>
  </si>
  <si>
    <t>Adonis 2P</t>
  </si>
  <si>
    <t>240000600204046 CASE_COPPER_FOIL_V2.0_A_20240920</t>
  </si>
  <si>
    <t>180010670066259</t>
  </si>
  <si>
    <t>240000600204003_BUTTON_SILICONE_TAPE_SMP_V2.0_20240919</t>
  </si>
  <si>
    <t>180010670060259</t>
  </si>
  <si>
    <t>240000600204052_CASE_EVA_BATTERY_PCM_V2.0_A_20240925</t>
  </si>
  <si>
    <t>180010670066270</t>
  </si>
  <si>
    <t>240000600204006_DECO_BOTTOM_COVER_TAPE_V2.0B_20240925</t>
  </si>
  <si>
    <t>180010670060261</t>
  </si>
  <si>
    <t>240000600204027_OUTER_TEMP_TAPE_V2.0_20240919</t>
  </si>
  <si>
    <t>180010670081913</t>
  </si>
  <si>
    <t>240000600204011_BATTERY_CONNECTOR_FOAM_V2.0A_20240919</t>
  </si>
  <si>
    <t>180010670065818</t>
  </si>
  <si>
    <t>240000600204067_CASE_BTB_CAP_EVA_V2.0_A_20240925</t>
  </si>
  <si>
    <t>180010670081515</t>
  </si>
  <si>
    <t>240000600204008_BATTERY_FOAM_V2.0B_20240925</t>
  </si>
  <si>
    <t>180010670060250</t>
  </si>
  <si>
    <t>240000600204068_CASE_BATTERY_CONTAINER_EVA_V2.0_A_20240925</t>
  </si>
  <si>
    <t>180010670081531</t>
  </si>
  <si>
    <t>240000600204004_LED_SHIELD_FOAM_TAPE_V2.0_20240919</t>
  </si>
  <si>
    <t>180010670060252</t>
  </si>
  <si>
    <t>240000600204044_CASE_ANTI_SCRATCH_FILM_V2.0_A_20240919</t>
  </si>
  <si>
    <t>180010670066239</t>
  </si>
  <si>
    <t>240000600204026_INNER_TEMP_TAPE_V2.0_20240919</t>
  </si>
  <si>
    <t>180010670081912</t>
  </si>
  <si>
    <t>240000600204015_BUTTON_BRACKET_SMP_TAPE_V2.0_20240919</t>
  </si>
  <si>
    <t>180010670060260</t>
  </si>
  <si>
    <t>240000600204050_CASE_THERMAL_SILICONE_PAD_V2.0_A_20240920</t>
  </si>
  <si>
    <t>180010670066263</t>
  </si>
  <si>
    <t>240000600204005_LED_DIFFUSER_V2.0_20240919</t>
  </si>
  <si>
    <t>130020670060244</t>
  </si>
  <si>
    <t>240000600204051_CASE_EVA_LED_V2.0_A_20240920</t>
  </si>
  <si>
    <t>180010670066267</t>
  </si>
  <si>
    <t>240000600204058_CASE_BOTTOM_BRACKET_TAPE_V2.0_A_20240919</t>
  </si>
  <si>
    <t>180010670066273</t>
  </si>
  <si>
    <t>240000600204057_CASE_MEMBRANE_V2.0_A_20240920</t>
  </si>
  <si>
    <t>180010670066283</t>
  </si>
  <si>
    <t>240000600204056_CASE_MAGNET_TAPE_V2.0_A_20240925</t>
  </si>
  <si>
    <t>180010670066272</t>
  </si>
  <si>
    <t>180010670059460</t>
  </si>
  <si>
    <t>240000600204060_CASE_EVA_BATTERY_CONNECTOR_V2.0_A_20240925</t>
  </si>
  <si>
    <t>180010670066271</t>
  </si>
  <si>
    <t>Mimosa Smart Box-Battery pack EVA-V4.1-20241127</t>
  </si>
  <si>
    <t>180010670108043</t>
  </si>
  <si>
    <t>CASE_MAGNET_TAPE_V2.1_A_20241205</t>
  </si>
  <si>
    <t>180010670103724</t>
  </si>
  <si>
    <t>CASE_COPPER_FOIL_V2.1_B_20241212</t>
  </si>
  <si>
    <t>180010670103717</t>
  </si>
  <si>
    <t>CASE_BATTERY_CONTAINER_EVA_V2.1_B_20241212</t>
  </si>
  <si>
    <t>180010670103722</t>
  </si>
  <si>
    <t>DECO_BOTTOM_COVER_TAPE_V2.0_20241211</t>
  </si>
  <si>
    <t>180010670100323</t>
  </si>
  <si>
    <t>INNER_TEMP_TAPE_V2.0A_20241106</t>
  </si>
  <si>
    <t>180010670100317</t>
  </si>
  <si>
    <t>OUTER_TEMP_TAPE_V2.0A_20241106</t>
  </si>
  <si>
    <t>180010670100318</t>
  </si>
  <si>
    <t>CASE_BOTTOM_COVER_TAPE_V2.1_B_20241211</t>
  </si>
  <si>
    <t>180010670103733</t>
  </si>
  <si>
    <t>CASE_EVA_LED_V2.1_A_20241205</t>
  </si>
  <si>
    <t>180010670103718</t>
  </si>
  <si>
    <t>BATTERY_FOAM_V2.0_20241121</t>
  </si>
  <si>
    <t>180010670100422</t>
  </si>
  <si>
    <t>240000870204051_CASE_EVA_BATTERY_PCM_V2.0_B_20241114.pdf</t>
  </si>
  <si>
    <t>180010670103719</t>
  </si>
  <si>
    <t>BUTTON_SILICONE_TAPE_V2.0_20241216</t>
  </si>
  <si>
    <t>180010670100320</t>
  </si>
  <si>
    <t>CASE_BATTERY_BTB_SILICONE_FOAM_V2.0_B_20241114</t>
  </si>
  <si>
    <t>180010670105431</t>
  </si>
  <si>
    <t>CONNECTOR_FOAM_V2.0_20241121</t>
  </si>
  <si>
    <t>180010670100324</t>
  </si>
  <si>
    <t>BATTERY_CONNECTOR_FOAM_V2.0_20241211</t>
  </si>
  <si>
    <t>180010670101111</t>
  </si>
  <si>
    <t>CASE_BATTERY_BRACKET_FOAM_V2.1_20241216</t>
  </si>
  <si>
    <t>180010670103720</t>
  </si>
  <si>
    <t>140020670081216</t>
  </si>
  <si>
    <t>140020670081215</t>
  </si>
  <si>
    <t>140020670081218</t>
  </si>
  <si>
    <t>140020670081217</t>
  </si>
  <si>
    <t>140020670081222</t>
  </si>
  <si>
    <t>140020670081219</t>
  </si>
  <si>
    <t>180010670108086</t>
  </si>
  <si>
    <t>Mimosa Smart Box-OLED FPC EVA-V4.0-20241105</t>
  </si>
  <si>
    <t>180010670102435</t>
  </si>
  <si>
    <t>Vega</t>
  </si>
  <si>
    <t>Mouth Piece</t>
  </si>
  <si>
    <t>310493191000</t>
  </si>
  <si>
    <t>JEE</t>
  </si>
  <si>
    <t>unique</t>
  </si>
  <si>
    <t>Top Plastic Bracket</t>
  </si>
  <si>
    <t>310493192000</t>
  </si>
  <si>
    <t xml:space="preserve"> Bottom Plastic Bracket</t>
  </si>
  <si>
    <t>310493193000</t>
  </si>
  <si>
    <t xml:space="preserve"> Bottom cap</t>
  </si>
  <si>
    <t>310493194000</t>
  </si>
  <si>
    <t>Air Flow slider</t>
  </si>
  <si>
    <t>310493195000</t>
  </si>
  <si>
    <t>KUMA E-Box NZ</t>
  </si>
  <si>
    <t>Top cover</t>
  </si>
  <si>
    <t>130040670021260</t>
  </si>
  <si>
    <t>Unique</t>
  </si>
  <si>
    <t>130040670021261</t>
  </si>
  <si>
    <t>130040670021263</t>
  </si>
  <si>
    <t>PCB holder</t>
  </si>
  <si>
    <t>130040670021262</t>
  </si>
  <si>
    <t>120020670031773</t>
  </si>
  <si>
    <t>130020670031775</t>
  </si>
  <si>
    <t>130020670031777</t>
  </si>
  <si>
    <t>Light guide</t>
  </si>
  <si>
    <t>Cartomizer tube</t>
  </si>
  <si>
    <t>130010390000214</t>
  </si>
  <si>
    <t xml:space="preserve">Hyper Pro </t>
  </si>
  <si>
    <t>Botton cover</t>
  </si>
  <si>
    <t>X3 Pro/unibody/Core</t>
  </si>
  <si>
    <t>Cleanout door</t>
  </si>
  <si>
    <t>X3 Pro/unibody</t>
  </si>
  <si>
    <t>Crown Support</t>
  </si>
  <si>
    <t>Connector frame</t>
  </si>
  <si>
    <t>Spin Wheel</t>
  </si>
  <si>
    <t>Display bracket</t>
  </si>
  <si>
    <t xml:space="preserve"> PCBA Bracket </t>
  </si>
  <si>
    <t xml:space="preserve"> Shut Door</t>
  </si>
  <si>
    <t>X3 Hyper Pro/uinbody pro/core</t>
  </si>
  <si>
    <t>X3 uinbody /core</t>
  </si>
  <si>
    <t>X3 Hyper core/unibody</t>
  </si>
  <si>
    <t>Battery carrier</t>
  </si>
  <si>
    <t>Shutter Door Support</t>
  </si>
  <si>
    <t>X3 uinbody pro/core</t>
  </si>
  <si>
    <t>Button Bracket</t>
  </si>
  <si>
    <t xml:space="preserve">Alto Pod </t>
  </si>
  <si>
    <t>130010390000215</t>
  </si>
  <si>
    <t>130010390000216</t>
  </si>
  <si>
    <t>Cartomizer holder tap</t>
  </si>
  <si>
    <t>130010390000221</t>
  </si>
  <si>
    <t>cartomizer bottom cover</t>
  </si>
  <si>
    <t xml:space="preserve"> ¥4,760,000.0000 </t>
  </si>
  <si>
    <t xml:space="preserve"> ¥3,450,000.0000 </t>
  </si>
  <si>
    <t xml:space="preserve"> ¥3,740,000.0000 </t>
  </si>
  <si>
    <t xml:space="preserve"> ¥3,400,000.0000 </t>
  </si>
  <si>
    <t xml:space="preserve"> ¥0.0066 </t>
  </si>
  <si>
    <t xml:space="preserve"> ¥0.0027 </t>
  </si>
  <si>
    <t xml:space="preserve"> ¥0.0014 </t>
  </si>
  <si>
    <t>Prismatic Device</t>
  </si>
  <si>
    <t xml:space="preserve"> Prismatic Silver Device</t>
  </si>
  <si>
    <t xml:space="preserve"> Prismatic  Device</t>
  </si>
  <si>
    <t>Alto Device</t>
  </si>
  <si>
    <t>Alto Device-normal color</t>
  </si>
  <si>
    <t>Hyper Pro</t>
  </si>
  <si>
    <t>120020670049784</t>
  </si>
  <si>
    <t>120020670039294</t>
  </si>
  <si>
    <t>130010660052557</t>
  </si>
  <si>
    <t>310493191001</t>
  </si>
  <si>
    <t>310493191002</t>
  </si>
  <si>
    <t>310493191003</t>
  </si>
  <si>
    <t>310493191004</t>
  </si>
  <si>
    <t>310493191005</t>
  </si>
  <si>
    <t>310493191006</t>
  </si>
  <si>
    <t>310493191009</t>
  </si>
  <si>
    <t>310493194001</t>
  </si>
  <si>
    <t>310493194002</t>
  </si>
  <si>
    <t>310493194003</t>
  </si>
  <si>
    <t>310493194004</t>
  </si>
  <si>
    <t>310493194005</t>
  </si>
  <si>
    <t>310493194006</t>
  </si>
  <si>
    <t>310493194009</t>
  </si>
  <si>
    <t>310493196001</t>
  </si>
  <si>
    <t>310493196002</t>
  </si>
  <si>
    <t>310493196003</t>
  </si>
  <si>
    <t>310493196004</t>
  </si>
  <si>
    <t>310493196005</t>
  </si>
  <si>
    <t>310493196006</t>
  </si>
  <si>
    <t>310493196009</t>
  </si>
  <si>
    <t>130040670043095</t>
  </si>
  <si>
    <t>130040670043098</t>
  </si>
  <si>
    <t>130040670043096</t>
  </si>
  <si>
    <t>130040670054811</t>
  </si>
  <si>
    <t>130040670054813</t>
  </si>
  <si>
    <t>130020670058316</t>
  </si>
  <si>
    <t>130020670058313</t>
  </si>
  <si>
    <t>130040670028165</t>
  </si>
  <si>
    <t>130040670028166</t>
  </si>
  <si>
    <t>130040670028167</t>
  </si>
  <si>
    <t>130040670028168</t>
  </si>
  <si>
    <t>130040670028169</t>
  </si>
  <si>
    <t>130040670028170</t>
  </si>
  <si>
    <t>130020670058317</t>
  </si>
  <si>
    <t>130020670058314</t>
  </si>
  <si>
    <t>130020670034026</t>
  </si>
  <si>
    <t>130020670034025</t>
  </si>
  <si>
    <t>130020670034024</t>
  </si>
  <si>
    <t>130020670034023</t>
  </si>
  <si>
    <t>130020670034014</t>
  </si>
  <si>
    <t>130040670046308</t>
  </si>
  <si>
    <t>130020670033986</t>
  </si>
  <si>
    <t>130020670033985</t>
  </si>
  <si>
    <t>130020670033984</t>
  </si>
  <si>
    <t>130020670033983</t>
  </si>
  <si>
    <t>130020670033964</t>
  </si>
  <si>
    <t>22150202014-14401849-00</t>
  </si>
  <si>
    <t>22150202014-15389489-00</t>
  </si>
  <si>
    <t>22150202014-15389491-00</t>
  </si>
  <si>
    <t>22150202014-15389512-00</t>
  </si>
  <si>
    <t>22150202014-17214720-00</t>
  </si>
  <si>
    <t>22150202015-16061490-00</t>
  </si>
  <si>
    <t>22150202015-16061372-00</t>
  </si>
  <si>
    <t>22150202015-16061560-00</t>
  </si>
  <si>
    <t>22150202015-16061491-00</t>
  </si>
  <si>
    <t>22150202010-15185126-00</t>
  </si>
  <si>
    <t>22150202010-15918613-00</t>
  </si>
  <si>
    <t>22150202008-14416668-00</t>
  </si>
  <si>
    <t>22150202017-15038886-00</t>
  </si>
  <si>
    <t>22150202009-14416414-00</t>
  </si>
  <si>
    <t>22150202021-14416669-00</t>
  </si>
  <si>
    <t>22150202018-14416761-00</t>
  </si>
  <si>
    <t>22150202007-14416663-00</t>
  </si>
  <si>
    <t>23590202001-15365695-00</t>
  </si>
  <si>
    <t>23590202001-15038886-00</t>
  </si>
  <si>
    <t>23480202012-16562410-00</t>
  </si>
  <si>
    <t>23480202005-16562024-00</t>
  </si>
  <si>
    <t>23480202011-16562262-00</t>
  </si>
  <si>
    <t>23480202017-16869567-00</t>
  </si>
  <si>
    <t>23480202017-16917637-00</t>
  </si>
  <si>
    <t>23480202018-16562213-00</t>
  </si>
  <si>
    <t>AB208CSA.012117E001</t>
  </si>
  <si>
    <t>AB1008CSA.130217E001</t>
  </si>
  <si>
    <t>Battery holder</t>
  </si>
  <si>
    <t>130020390000222</t>
  </si>
  <si>
    <t>Housing</t>
  </si>
  <si>
    <t>240000090201004</t>
  </si>
  <si>
    <t>240000090201003</t>
  </si>
  <si>
    <t>Slider bracket</t>
  </si>
  <si>
    <t>240000090201001</t>
  </si>
  <si>
    <t>Slider cover</t>
  </si>
  <si>
    <t>240000090201002</t>
  </si>
  <si>
    <t>Endcap</t>
    <phoneticPr fontId="3" type="noConversion"/>
  </si>
  <si>
    <t>120040670020900</t>
  </si>
  <si>
    <t>Kersen</t>
    <phoneticPr fontId="3" type="noConversion"/>
  </si>
  <si>
    <t>Protective shell(shell)</t>
    <phoneticPr fontId="3" type="noConversion"/>
  </si>
  <si>
    <t>120040670025620</t>
  </si>
  <si>
    <t>120040670025622</t>
  </si>
  <si>
    <t>End cap</t>
    <phoneticPr fontId="3" type="noConversion"/>
  </si>
  <si>
    <t>HESTIA 1.1 (non smart)</t>
    <phoneticPr fontId="3" type="noConversion"/>
  </si>
  <si>
    <t>Endcap</t>
  </si>
  <si>
    <t>Kersen</t>
  </si>
  <si>
    <t>Protective shell(shell)</t>
  </si>
  <si>
    <t>Right button</t>
  </si>
  <si>
    <t>130020670107433</t>
  </si>
  <si>
    <t>Left button</t>
  </si>
  <si>
    <t>130020670107432</t>
  </si>
  <si>
    <t>130020670043073</t>
  </si>
  <si>
    <t>130020670101248</t>
  </si>
  <si>
    <t>Battery end cap</t>
  </si>
  <si>
    <t>130020670107436</t>
  </si>
  <si>
    <t>Battery slider cover</t>
  </si>
  <si>
    <t>130020670107441</t>
  </si>
  <si>
    <t>Battery slider</t>
  </si>
  <si>
    <t>130020670043229</t>
  </si>
  <si>
    <t>MB holder</t>
  </si>
  <si>
    <t>130020670068294</t>
  </si>
  <si>
    <t>Thimble holder</t>
    <phoneticPr fontId="3" type="noConversion"/>
  </si>
  <si>
    <t>Heater cover</t>
    <phoneticPr fontId="3" type="noConversion"/>
  </si>
  <si>
    <t xml:space="preserve">Heater top cover </t>
  </si>
  <si>
    <t xml:space="preserve">Bottom cover </t>
  </si>
  <si>
    <t>130040670023442</t>
  </si>
  <si>
    <t>130040670023440</t>
  </si>
  <si>
    <t>130040670023444</t>
  </si>
  <si>
    <r>
      <rPr>
        <sz val="10"/>
        <color theme="1"/>
        <rFont val="Calibri"/>
        <family val="2"/>
      </rPr>
      <t>Top Block silicone</t>
    </r>
    <r>
      <rPr>
        <sz val="10"/>
        <color theme="1"/>
        <rFont val="宋体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</si>
  <si>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140040670021249</t>
  </si>
  <si>
    <t>MGC</t>
  </si>
  <si>
    <t>silicone</t>
  </si>
  <si>
    <r>
      <rPr>
        <sz val="10"/>
        <color theme="1"/>
        <rFont val="Calibri"/>
        <family val="2"/>
      </rPr>
      <t>Silicone seal 1</t>
    </r>
    <r>
      <rPr>
        <sz val="10"/>
        <color theme="1"/>
        <rFont val="宋体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</si>
  <si>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140040670021250</t>
  </si>
  <si>
    <t>Silicone seal 1(whole piece)</t>
  </si>
  <si>
    <t>140040670046719</t>
  </si>
  <si>
    <t>Slider silicone</t>
  </si>
  <si>
    <t>140040670027771</t>
  </si>
  <si>
    <t>Bottom silicone</t>
  </si>
  <si>
    <t>140040670029420</t>
  </si>
  <si>
    <t>Silicone seal3</t>
  </si>
  <si>
    <t>140040670021251</t>
  </si>
  <si>
    <t>Airflow silicone</t>
  </si>
  <si>
    <t>140040670026560</t>
  </si>
  <si>
    <t>airflow-silicone</t>
  </si>
  <si>
    <t>140040670017655</t>
  </si>
  <si>
    <t>140040670064006</t>
  </si>
  <si>
    <t>Top Block silicone(whole piece)</t>
  </si>
  <si>
    <t>140040670046302</t>
  </si>
  <si>
    <t>Rotate silicone</t>
  </si>
  <si>
    <t>140040670036019</t>
  </si>
  <si>
    <t>O-Ring</t>
  </si>
  <si>
    <t>140040670017661</t>
  </si>
  <si>
    <t>Silicone seal1</t>
  </si>
  <si>
    <t>140040670035896</t>
  </si>
  <si>
    <t>Heating holder silicone</t>
  </si>
  <si>
    <t>140040670018918</t>
  </si>
  <si>
    <t>140040670023896</t>
  </si>
  <si>
    <t>battery-silicone</t>
  </si>
  <si>
    <t>140040670023895</t>
  </si>
  <si>
    <t>thimble-holder-silicone</t>
  </si>
  <si>
    <t>140040670036468</t>
  </si>
  <si>
    <t>Box 800 Default 2.0</t>
  </si>
  <si>
    <t>140040670018911</t>
  </si>
  <si>
    <t>Battery silicone</t>
  </si>
  <si>
    <t>140040670018909</t>
  </si>
  <si>
    <t>bottom-silicone</t>
  </si>
  <si>
    <t>140040670038175</t>
  </si>
  <si>
    <t>140040670042086</t>
  </si>
  <si>
    <t>140040670040597</t>
  </si>
  <si>
    <t>140040670049751</t>
  </si>
  <si>
    <t>cartridge B</t>
  </si>
  <si>
    <t>140040670062528</t>
  </si>
  <si>
    <t>140040670040580</t>
  </si>
  <si>
    <t>KUMA E-Box ROW</t>
  </si>
  <si>
    <t>Button_silicone</t>
  </si>
  <si>
    <t>140040670019388</t>
  </si>
  <si>
    <t>Main_silicone_seal-1.4mm</t>
  </si>
  <si>
    <t>140040670019346</t>
  </si>
  <si>
    <t>Main_silicone_seal-1.6mm</t>
  </si>
  <si>
    <t>MIC_sensor_silicone_seal</t>
  </si>
  <si>
    <t>140040670013938</t>
  </si>
  <si>
    <t>main silicone seal</t>
  </si>
  <si>
    <t>140020670054757</t>
  </si>
  <si>
    <t>Mic silicone</t>
  </si>
  <si>
    <t>140020670031781</t>
  </si>
  <si>
    <t>Heater Cover Silicone</t>
  </si>
  <si>
    <t>140010670088983</t>
  </si>
  <si>
    <t>Heater Silicone</t>
  </si>
  <si>
    <t>140010670088985</t>
  </si>
  <si>
    <t>Heater cover silicone</t>
  </si>
  <si>
    <t>Heater silicone</t>
  </si>
  <si>
    <t>Heater holder silicone</t>
  </si>
  <si>
    <t>140010670091040</t>
  </si>
  <si>
    <t>Silicone 1</t>
  </si>
  <si>
    <t>140010390000231</t>
  </si>
  <si>
    <t>Silicone 2</t>
  </si>
  <si>
    <t>140010390000232</t>
  </si>
  <si>
    <t>Silicone 3</t>
  </si>
  <si>
    <t>130010344000165</t>
  </si>
  <si>
    <t>Silicone 4</t>
  </si>
  <si>
    <t>140010344002543</t>
  </si>
  <si>
    <t>battery silicone1</t>
  </si>
  <si>
    <t>140020390000223</t>
  </si>
  <si>
    <t>Mic Holder</t>
  </si>
  <si>
    <t>140020344000192</t>
  </si>
  <si>
    <t>Led rubber cover</t>
  </si>
  <si>
    <t>140020344000201</t>
  </si>
  <si>
    <t>140010390000231印尼</t>
  </si>
  <si>
    <t>MGC Indo.</t>
  </si>
  <si>
    <t>140010390000232印尼</t>
  </si>
  <si>
    <t>130010344000165印尼</t>
  </si>
  <si>
    <t>140010344002543印尼</t>
  </si>
  <si>
    <t>320493193000</t>
  </si>
  <si>
    <t>Top Bracket Silicone</t>
  </si>
  <si>
    <t>320493191000</t>
  </si>
  <si>
    <t>Bottom Bracket Silicone</t>
  </si>
  <si>
    <t>320493192000</t>
  </si>
  <si>
    <t>Paddle Silicone</t>
  </si>
  <si>
    <t>320493194000</t>
  </si>
  <si>
    <t>320493195000</t>
  </si>
  <si>
    <t>320493196000</t>
  </si>
  <si>
    <t>Alto Pod</t>
  </si>
  <si>
    <t>silicone_bung_bottom</t>
  </si>
  <si>
    <t>140020670006924</t>
  </si>
  <si>
    <t>kuma E BOX</t>
  </si>
  <si>
    <t xml:space="preserve"> Led rubber cover</t>
  </si>
  <si>
    <t>BUTTON_SILICONE</t>
  </si>
  <si>
    <t>CASE_POWER PCBA_B2B_SILICON</t>
  </si>
  <si>
    <t>CASE_POGO_PIN_SILICON</t>
  </si>
  <si>
    <t>CASE_BUZZER_SILICONE_</t>
  </si>
  <si>
    <t>top block silicone-Full sheet</t>
  </si>
  <si>
    <t>140010670108440</t>
  </si>
  <si>
    <t>ePod 3+ Device</t>
  </si>
  <si>
    <r>
      <t>TF1604A-</t>
    </r>
    <r>
      <rPr>
        <sz val="10"/>
        <rFont val="微软雅黑"/>
        <family val="2"/>
        <charset val="134"/>
      </rPr>
      <t>电池支架</t>
    </r>
    <r>
      <rPr>
        <sz val="10"/>
        <rFont val="Calibri"/>
        <family val="2"/>
      </rPr>
      <t xml:space="preserve"> VUSE PRO SMART
(TF1604A) Battery holder</t>
    </r>
  </si>
  <si>
    <t>130020353003719</t>
  </si>
  <si>
    <t>Nolato</t>
  </si>
  <si>
    <r>
      <t>TF1604A-</t>
    </r>
    <r>
      <rPr>
        <sz val="10"/>
        <color rgb="FF000000"/>
        <rFont val="微软雅黑"/>
        <family val="2"/>
        <charset val="134"/>
      </rPr>
      <t>电池支架</t>
    </r>
    <r>
      <rPr>
        <sz val="10"/>
        <color rgb="FF000000"/>
        <rFont val="Calibri"/>
        <family val="2"/>
      </rPr>
      <t xml:space="preserve"> VUSE PRO SMART
(TF1604A) Battery holder</t>
    </r>
  </si>
  <si>
    <t>TF1604-导光支架 VUSE PRO SMART
(TF1604A)-Diffuser holder</t>
  </si>
  <si>
    <t>130020341000584</t>
  </si>
  <si>
    <t>TF1604A-按纽 VUSE PRO SMART
(TF1604A)-Button</t>
  </si>
  <si>
    <t>130020353003718</t>
  </si>
  <si>
    <t>TF1604A-PCB支架 VUSE PRO SMART
（TF1604A)-PCB lock</t>
  </si>
  <si>
    <t>130020341000585</t>
  </si>
  <si>
    <t>ePod 3 Device</t>
  </si>
  <si>
    <t>TF1606A-电池支架 Vuse Pro(TF1606A)
-Battery holder</t>
  </si>
  <si>
    <t>130020353003959</t>
  </si>
  <si>
    <t>TF1606A-导光支架 Vuse Pro(TF1606A)
-Diffuser holder</t>
  </si>
  <si>
    <t>130020353003960</t>
  </si>
  <si>
    <r>
      <t>TF1605A-</t>
    </r>
    <r>
      <rPr>
        <sz val="10"/>
        <rFont val="等线"/>
        <charset val="134"/>
      </rPr>
      <t>烟弹管</t>
    </r>
    <r>
      <rPr>
        <sz val="10"/>
        <rFont val="Calibri"/>
        <family val="2"/>
      </rPr>
      <t xml:space="preserve"> Vuse Pro Pod(TF1605A)-Cartridge tank</t>
    </r>
  </si>
  <si>
    <t>130010390000252</t>
  </si>
  <si>
    <r>
      <t>TF1605A-</t>
    </r>
    <r>
      <rPr>
        <sz val="10"/>
        <color rgb="FF000000"/>
        <rFont val="等线"/>
        <charset val="134"/>
      </rPr>
      <t>烟弹管</t>
    </r>
    <r>
      <rPr>
        <sz val="10"/>
        <color rgb="FF000000"/>
        <rFont val="Calibri"/>
        <family val="2"/>
      </rPr>
      <t xml:space="preserve"> Vuse Pro Pod(TF1605A)-Cartridge tank</t>
    </r>
  </si>
  <si>
    <r>
      <t>TF1605A-</t>
    </r>
    <r>
      <rPr>
        <sz val="10"/>
        <rFont val="等线"/>
        <charset val="134"/>
      </rPr>
      <t>发热座</t>
    </r>
    <r>
      <rPr>
        <sz val="10"/>
        <rFont val="Calibri"/>
        <family val="2"/>
      </rPr>
      <t xml:space="preserve"> Vuse Pro Pod(TF1605A)-Heating holder</t>
    </r>
  </si>
  <si>
    <t>130010390000258</t>
  </si>
  <si>
    <r>
      <t>TF1605A-</t>
    </r>
    <r>
      <rPr>
        <sz val="10"/>
        <color rgb="FF000000"/>
        <rFont val="等线"/>
        <charset val="134"/>
      </rPr>
      <t>发热座</t>
    </r>
    <r>
      <rPr>
        <sz val="10"/>
        <color rgb="FF000000"/>
        <rFont val="Calibri"/>
        <family val="2"/>
      </rPr>
      <t xml:space="preserve"> Vuse Pro Pod(TF1605A)-Heating holder</t>
    </r>
  </si>
  <si>
    <r>
      <t>TF1605A-</t>
    </r>
    <r>
      <rPr>
        <sz val="10"/>
        <rFont val="等线"/>
        <charset val="134"/>
      </rPr>
      <t>发热顶盖</t>
    </r>
    <r>
      <rPr>
        <sz val="10"/>
        <rFont val="Calibri"/>
        <family val="2"/>
      </rPr>
      <t xml:space="preserve"> Vuse Pro Pod(TF1605A)-Heater top cover</t>
    </r>
  </si>
  <si>
    <t>130010390000259</t>
  </si>
  <si>
    <r>
      <t>TF1605A-</t>
    </r>
    <r>
      <rPr>
        <sz val="10"/>
        <color rgb="FF000000"/>
        <rFont val="等线"/>
        <charset val="134"/>
      </rPr>
      <t>发热顶盖</t>
    </r>
    <r>
      <rPr>
        <sz val="10"/>
        <color rgb="FF000000"/>
        <rFont val="Calibri"/>
        <family val="2"/>
      </rPr>
      <t xml:space="preserve"> Vuse Pro Pod(TF1605A)-Heater top cover</t>
    </r>
  </si>
  <si>
    <t>130040670029868</t>
  </si>
  <si>
    <t>130040670020898</t>
  </si>
  <si>
    <t>130010670062062</t>
  </si>
  <si>
    <t>130040670049756</t>
  </si>
  <si>
    <t>HEATER UPPER HOLDER</t>
  </si>
  <si>
    <t>22150202001-C</t>
  </si>
  <si>
    <t>X3 Core, X3 Pro</t>
  </si>
  <si>
    <t>DOUBLE COIL SUPPORT</t>
  </si>
  <si>
    <t>22150202002-A</t>
  </si>
  <si>
    <t>BOT HOLDER ASSY</t>
  </si>
  <si>
    <t>EXPANSION CHAMBER</t>
  </si>
  <si>
    <t>22150202004-2-C</t>
  </si>
  <si>
    <t>SHUTTER DOOR SUPPORT</t>
  </si>
  <si>
    <t>22150202006-A</t>
  </si>
  <si>
    <t>22150202011-A</t>
  </si>
  <si>
    <t>22150202019-B</t>
  </si>
  <si>
    <t>Heater cover silicone (Automation ver)</t>
  </si>
  <si>
    <t>140020670059920</t>
  </si>
  <si>
    <t>Rubtop</t>
  </si>
  <si>
    <t>Heater silicone (Automation ver)</t>
  </si>
  <si>
    <t>Button silicone</t>
  </si>
  <si>
    <t>140020670055609</t>
  </si>
  <si>
    <t>PD silicone</t>
  </si>
  <si>
    <t>140020670055579</t>
  </si>
  <si>
    <t>USB silicone</t>
  </si>
  <si>
    <t>140020670055641</t>
  </si>
  <si>
    <t>O ring</t>
  </si>
  <si>
    <t>140020670055600</t>
  </si>
  <si>
    <t>EMS silicone</t>
  </si>
  <si>
    <t>140020670077417</t>
  </si>
  <si>
    <t>MIMOSA 1.0 US</t>
  </si>
  <si>
    <t>Left button silicone</t>
  </si>
  <si>
    <t>140020670068254</t>
  </si>
  <si>
    <t>Battery relieve silicone</t>
  </si>
  <si>
    <t>140020670043227</t>
  </si>
  <si>
    <t>Right button silicone</t>
  </si>
  <si>
    <t>140020670068234</t>
  </si>
  <si>
    <t>Battery slider cover silicone</t>
  </si>
  <si>
    <t>140020670068298</t>
  </si>
  <si>
    <t>Back_cover-plate silicone</t>
  </si>
  <si>
    <t>140020670079515</t>
  </si>
  <si>
    <t>left button silicone</t>
  </si>
  <si>
    <t>140020670090892</t>
  </si>
  <si>
    <t>140020670090891</t>
  </si>
  <si>
    <t>Tatfook</t>
  </si>
  <si>
    <t>Battery module tube</t>
  </si>
  <si>
    <t>120040670017660</t>
  </si>
  <si>
    <t>Metal Shell</t>
  </si>
  <si>
    <t>350493192000</t>
  </si>
  <si>
    <t>slider Silicone</t>
  </si>
  <si>
    <t>SUSCEPTOR_UP_O_RING</t>
  </si>
  <si>
    <t>BOT THIMBLE</t>
  </si>
  <si>
    <t>GND_SPRING_MCU</t>
  </si>
  <si>
    <t>THIMBLE_RUBBER</t>
  </si>
  <si>
    <t>X2 AIR</t>
  </si>
  <si>
    <t>350052144000</t>
  </si>
  <si>
    <t>ePod 3 DEVICE</t>
  </si>
  <si>
    <t>TF1606A-Main silicone</t>
  </si>
  <si>
    <t>140020344002986</t>
  </si>
  <si>
    <t>TF1606A MEMS sensor silicone</t>
  </si>
  <si>
    <t>140020344002987</t>
  </si>
  <si>
    <t>TF1606A ePod3 Descope(TF1606A)-sleeve</t>
  </si>
  <si>
    <t>120020247001971</t>
  </si>
  <si>
    <t>ePod 3+</t>
  </si>
  <si>
    <t>TF1604A ePod3+ TF1604A-Sleeve</t>
  </si>
  <si>
    <t>120020247001751</t>
  </si>
  <si>
    <t>TF1604A RF silicone</t>
  </si>
  <si>
    <t>140020344001888</t>
  </si>
  <si>
    <t>TF1604A Silicone diffuser</t>
  </si>
  <si>
    <t>140020344002747</t>
  </si>
  <si>
    <t>TF1604A Main silicone seal</t>
  </si>
  <si>
    <t>140020344002748</t>
  </si>
  <si>
    <t>TF1604A MEMS sensor silicone</t>
  </si>
  <si>
    <t>140020344002774</t>
  </si>
  <si>
    <t>TF1604A Button silicone seal</t>
  </si>
  <si>
    <t>140020344002750</t>
  </si>
  <si>
    <t>TF1604A 12ompression silicone plug</t>
  </si>
  <si>
    <t>140020344002751</t>
  </si>
  <si>
    <t>TF1604A Silicone sheet</t>
  </si>
  <si>
    <t>14002014020018X</t>
  </si>
  <si>
    <t>POD</t>
  </si>
  <si>
    <t>TF1605A-Metal Endcap</t>
  </si>
  <si>
    <t>120010221000100</t>
  </si>
  <si>
    <t>POD silicone bung bottom</t>
  </si>
  <si>
    <t>140040670006924</t>
  </si>
  <si>
    <t>Main silicone seal</t>
  </si>
  <si>
    <t>140040670021264</t>
  </si>
  <si>
    <t>Airflow sensor silicone</t>
  </si>
  <si>
    <t>140040670021265</t>
  </si>
  <si>
    <t>Key button silicone</t>
  </si>
  <si>
    <t>140040670021269</t>
  </si>
  <si>
    <t>DP1500</t>
  </si>
  <si>
    <t>DP1500-Heating holder silicone</t>
  </si>
  <si>
    <t>140040353003912</t>
  </si>
  <si>
    <t>DP1500-PTC--Airflow silicone</t>
  </si>
  <si>
    <t>140040660001513</t>
  </si>
  <si>
    <t>DP1500-Silicone cover</t>
  </si>
  <si>
    <t>140040344002995</t>
  </si>
  <si>
    <t>DP1500-T-shaped plug</t>
  </si>
  <si>
    <t>140040344002993</t>
  </si>
  <si>
    <t>DP1500-U-shaped plug</t>
  </si>
  <si>
    <t>140040344002994</t>
  </si>
  <si>
    <t>ePod 2</t>
    <phoneticPr fontId="3" type="noConversion"/>
  </si>
  <si>
    <t>TF16-Cartridge Tube</t>
    <phoneticPr fontId="3" type="noConversion"/>
  </si>
  <si>
    <t>390000214</t>
  </si>
  <si>
    <t>TK</t>
    <phoneticPr fontId="3" type="noConversion"/>
  </si>
  <si>
    <t>/</t>
    <phoneticPr fontId="3" type="noConversion"/>
  </si>
  <si>
    <t>TF16-Cartomizer Holder Tap</t>
    <phoneticPr fontId="3" type="noConversion"/>
  </si>
  <si>
    <t>390000221</t>
  </si>
  <si>
    <t>TF16 Heating Holder</t>
    <phoneticPr fontId="3" type="noConversion"/>
  </si>
  <si>
    <t>390000215</t>
  </si>
  <si>
    <t>TF16-Heater top cover</t>
    <phoneticPr fontId="3" type="noConversion"/>
  </si>
  <si>
    <t>390000216</t>
  </si>
  <si>
    <t>Mouth piece</t>
    <phoneticPr fontId="3" type="noConversion"/>
  </si>
  <si>
    <t>Top Plastic Bracket</t>
    <phoneticPr fontId="3" type="noConversion"/>
  </si>
  <si>
    <t>Bottom Plastic Bracket</t>
    <phoneticPr fontId="3" type="noConversion"/>
  </si>
  <si>
    <t>battery bracket-Cuvre</t>
    <phoneticPr fontId="3" type="noConversion"/>
  </si>
  <si>
    <t>Air Flow slider</t>
    <phoneticPr fontId="3" type="noConversion"/>
  </si>
  <si>
    <t>310493196000</t>
  </si>
  <si>
    <t>DP1500-Battery tube</t>
    <phoneticPr fontId="8" type="noConversion"/>
  </si>
  <si>
    <t>353003232</t>
  </si>
  <si>
    <t>DP1500-Heater bottom</t>
    <phoneticPr fontId="8" type="noConversion"/>
  </si>
  <si>
    <t>353003233</t>
  </si>
  <si>
    <t>DP1500-Mouthpiece</t>
    <phoneticPr fontId="8" type="noConversion"/>
  </si>
  <si>
    <t>353003231</t>
  </si>
  <si>
    <t>Cartridge tank</t>
    <phoneticPr fontId="3" type="noConversion"/>
  </si>
  <si>
    <t>Heater top cover</t>
    <phoneticPr fontId="3" type="noConversion"/>
  </si>
  <si>
    <t>130040670020899</t>
  </si>
  <si>
    <t>Heater holder</t>
    <phoneticPr fontId="3" type="noConversion"/>
  </si>
  <si>
    <t>130040670018928</t>
  </si>
  <si>
    <t>130040670018929</t>
  </si>
  <si>
    <t>Heating holder</t>
    <phoneticPr fontId="3" type="noConversion"/>
  </si>
  <si>
    <t>130040670018930</t>
  </si>
  <si>
    <t>Slider</t>
    <phoneticPr fontId="3" type="noConversion"/>
  </si>
  <si>
    <t>130040670027765</t>
  </si>
  <si>
    <t>Bottom cover</t>
    <phoneticPr fontId="3" type="noConversion"/>
  </si>
  <si>
    <t>130040670018919</t>
  </si>
  <si>
    <t>Plastic plug</t>
    <phoneticPr fontId="3" type="noConversion"/>
  </si>
  <si>
    <t>130040670018925</t>
  </si>
  <si>
    <t>Inner bracket</t>
    <phoneticPr fontId="3" type="noConversion"/>
  </si>
  <si>
    <t>130040670023899</t>
  </si>
  <si>
    <t>130040670023900</t>
  </si>
  <si>
    <t>PCB BRACKET</t>
    <phoneticPr fontId="3" type="noConversion"/>
  </si>
  <si>
    <t>130040670023906</t>
  </si>
  <si>
    <t>Battery top cover</t>
    <phoneticPr fontId="3" type="noConversion"/>
  </si>
  <si>
    <t>130040670039455</t>
  </si>
  <si>
    <t>Box 5000 Full 2.0/8K BOX FULL</t>
    <phoneticPr fontId="3" type="noConversion"/>
  </si>
  <si>
    <t>Battery bottom cover</t>
    <phoneticPr fontId="3" type="noConversion"/>
  </si>
  <si>
    <t>130040670039442</t>
  </si>
  <si>
    <t>Button</t>
    <phoneticPr fontId="3" type="noConversion"/>
  </si>
  <si>
    <t>Pen 800 Full 2.0/Box 5000 Full 2.0/8K BOX FULL</t>
    <phoneticPr fontId="3" type="noConversion"/>
  </si>
  <si>
    <t>130040670021245</t>
  </si>
  <si>
    <t>130040670021246</t>
  </si>
  <si>
    <t>130040670026558</t>
  </si>
  <si>
    <t>bottom cover</t>
    <phoneticPr fontId="3" type="noConversion"/>
  </si>
  <si>
    <t>130040670021244</t>
  </si>
  <si>
    <t>130040670017656</t>
  </si>
  <si>
    <t>130040670017662</t>
  </si>
  <si>
    <t>/</t>
  </si>
  <si>
    <t>Battery module top cover</t>
    <phoneticPr fontId="3" type="noConversion"/>
  </si>
  <si>
    <t>130040670017658</t>
  </si>
  <si>
    <t>PCBA Bracket</t>
    <phoneticPr fontId="3" type="noConversion"/>
  </si>
  <si>
    <t xml:space="preserve"> Plastic plug</t>
    <phoneticPr fontId="3" type="noConversion"/>
  </si>
  <si>
    <t>8k box full</t>
    <phoneticPr fontId="3" type="noConversion"/>
  </si>
  <si>
    <t>ePod2 device(Wave1)</t>
  </si>
  <si>
    <t>Wave1-B-battery holder</t>
    <phoneticPr fontId="3" type="noConversion"/>
  </si>
  <si>
    <t>Wave1-B-PCB holder</t>
    <phoneticPr fontId="3" type="noConversion"/>
  </si>
  <si>
    <t>ePw2(TF1601C)- battery holder</t>
    <phoneticPr fontId="3" type="noConversion"/>
  </si>
  <si>
    <t>ePw2(TF1601C)-Led holder</t>
    <phoneticPr fontId="3" type="noConversion"/>
  </si>
  <si>
    <t>ePw2(TF1601C)- PCB holder</t>
    <phoneticPr fontId="3" type="noConversion"/>
  </si>
  <si>
    <t>ePw2(TF1601C)- Button</t>
    <phoneticPr fontId="3" type="noConversion"/>
  </si>
  <si>
    <t>TK</t>
  </si>
  <si>
    <t xml:space="preserve">                              -  </t>
  </si>
  <si>
    <t xml:space="preserve">                                 -  </t>
  </si>
  <si>
    <t xml:space="preserve"> Plastic plug</t>
  </si>
  <si>
    <t>Battery module top cover</t>
  </si>
  <si>
    <t>bottom cover</t>
  </si>
  <si>
    <t>Box 5000 Full 2.0/8K BOX FULL</t>
  </si>
  <si>
    <t>PCB BRACKET</t>
  </si>
  <si>
    <t>Battery bottom cover</t>
  </si>
  <si>
    <t>Pen 800 Full 2.0/Box 5000 Full 2.0/8K BOX FULL</t>
  </si>
  <si>
    <t>Slider</t>
  </si>
  <si>
    <t>Mouth piece</t>
  </si>
  <si>
    <t>Bottom Plastic Bracket</t>
  </si>
  <si>
    <t>battery bracket-Cuvre</t>
  </si>
  <si>
    <t>Thimble</t>
    <phoneticPr fontId="3" type="noConversion"/>
  </si>
  <si>
    <t>Uni</t>
    <phoneticPr fontId="3" type="noConversion"/>
  </si>
  <si>
    <t>Uni</t>
  </si>
  <si>
    <t>130040670013934</t>
  </si>
  <si>
    <t>Dongguan Wellsun Plastic</t>
  </si>
  <si>
    <t>130040670019337</t>
  </si>
  <si>
    <t>130040670019383</t>
  </si>
  <si>
    <t>PCBA holder</t>
  </si>
  <si>
    <t>130040670013937</t>
  </si>
  <si>
    <t>130040670019391</t>
  </si>
  <si>
    <t>130040670043027</t>
  </si>
  <si>
    <t>Bottom cover-KC</t>
  </si>
  <si>
    <t>130040670019338</t>
  </si>
  <si>
    <t>130040670034715</t>
  </si>
  <si>
    <t>130040670034735</t>
  </si>
  <si>
    <t>130040660001514</t>
  </si>
  <si>
    <t>13004013040453X</t>
  </si>
  <si>
    <t>Cartridge Tube</t>
  </si>
  <si>
    <t>Indonesia Wellsun Plastic</t>
  </si>
  <si>
    <t>Heating Holder</t>
  </si>
  <si>
    <t>Cartomizer Holder Tap</t>
  </si>
  <si>
    <t xml:space="preserve">                                   -  </t>
  </si>
  <si>
    <t>130020670107451</t>
  </si>
  <si>
    <t>130020670107371</t>
  </si>
  <si>
    <t>130020670107452</t>
  </si>
  <si>
    <t>130020670107387</t>
  </si>
  <si>
    <t>130020670107453</t>
  </si>
  <si>
    <t>130020670107388</t>
  </si>
  <si>
    <t>130020670043229</t>
    <phoneticPr fontId="3" type="noConversion"/>
  </si>
  <si>
    <t>130020670068294</t>
    <phoneticPr fontId="3" type="noConversion"/>
  </si>
  <si>
    <t>130010670062041</t>
    <phoneticPr fontId="3" type="noConversion"/>
  </si>
  <si>
    <t>130010670061770</t>
    <phoneticPr fontId="3" type="noConversion"/>
  </si>
  <si>
    <t>130010670061767</t>
    <phoneticPr fontId="3" type="noConversion"/>
  </si>
  <si>
    <t>130010670061769</t>
    <phoneticPr fontId="3" type="noConversion"/>
  </si>
  <si>
    <t>130010670083763</t>
    <phoneticPr fontId="3" type="noConversion"/>
  </si>
  <si>
    <t>Top Block silicone（single piece)</t>
  </si>
  <si>
    <t>Silicone seal 1（single piece)</t>
  </si>
  <si>
    <t>TF1604A compression silicone plug</t>
  </si>
  <si>
    <t xml:space="preserve"> ¥                        0.7006</t>
  </si>
  <si>
    <t xml:space="preserve"> ¥                        0.1297</t>
  </si>
  <si>
    <t xml:space="preserve"> ¥                        0.1135</t>
  </si>
  <si>
    <t xml:space="preserve"> ¥                        0.1056</t>
  </si>
  <si>
    <t xml:space="preserve"> ¥                        0.0953</t>
  </si>
  <si>
    <t xml:space="preserve"> ¥                        0.0523</t>
  </si>
  <si>
    <t xml:space="preserve"> ¥                        0.0341</t>
  </si>
  <si>
    <t xml:space="preserve"> ¥                        0.0440</t>
  </si>
  <si>
    <t xml:space="preserve"> ¥                        0.0960</t>
  </si>
  <si>
    <t xml:space="preserve"> ¥                        0.0480</t>
  </si>
  <si>
    <t xml:space="preserve"> ¥                        0.2810</t>
  </si>
  <si>
    <t xml:space="preserve"> ¥                        0.0470</t>
  </si>
  <si>
    <t xml:space="preserve"> ¥                        0.0600</t>
  </si>
  <si>
    <t xml:space="preserve"> ¥                        0.1200</t>
  </si>
  <si>
    <t xml:space="preserve"> ¥                        0.0653</t>
  </si>
  <si>
    <t xml:space="preserve"> ¥                        0.0393</t>
  </si>
  <si>
    <t xml:space="preserve"> ¥                        0.0667</t>
  </si>
  <si>
    <t xml:space="preserve"> ¥                        0.1128</t>
  </si>
  <si>
    <t xml:space="preserve"> ¥                        0.0615</t>
  </si>
  <si>
    <t xml:space="preserve"> ¥                        0.3100</t>
  </si>
  <si>
    <t xml:space="preserve"> ¥                        0.1280</t>
  </si>
  <si>
    <t xml:space="preserve"> ¥                        0.0320</t>
  </si>
  <si>
    <t xml:space="preserve"> ¥                        0.0540</t>
  </si>
  <si>
    <t xml:space="preserve"> ¥                        0.0800</t>
  </si>
  <si>
    <t xml:space="preserve"> ¥                        0.0370</t>
  </si>
  <si>
    <t xml:space="preserve"> ¥                        0.1802</t>
  </si>
  <si>
    <t xml:space="preserve"> ¥                        0.0503</t>
  </si>
  <si>
    <t xml:space="preserve"> ¥                        0.0627</t>
  </si>
  <si>
    <t>黑银</t>
  </si>
  <si>
    <t>黑金</t>
  </si>
  <si>
    <t>Hard tool ECN(按总价分摊不分产品）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</si>
</sst>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[$£-809]* #,##0_-;\-[$£-809]* #,##0_-;_-[$£-809]* &quot;-&quot;??_-;_-@_-"/>
    <numFmt numFmtId="167" formatCode="0.000"/>
    <numFmt numFmtId="168" formatCode="_-[$$-409]* #,##0.00_ ;_-[$$-409]* \-#,##0.00\ ;_-[$$-409]* &quot;-&quot;??_ ;_-@_ "/>
    <numFmt numFmtId="175" formatCode="_-[$£-809]* #,##0.00_-;\-[$£-809]* #,##0.00_-;_-[$£-809]* &quot;-&quot;??_-;_-@_-"/>
    <numFmt numFmtId="180" formatCode="_ * #,##0.00_ ;_ * \-#,##0.00_ ;_ * &quot;-&quot;??_ ;_ @_ "/>
    <numFmt numFmtId="185" formatCode="_ * #,##0_ ;_ * \-#,##0_ ;_ * &quot;-&quot;??_ ;_ @_ "/>
    <numFmt numFmtId="188" formatCode="_ [$¥-804]* #,##0_ ;_ [$¥-804]* \-#,##0_ ;_ [$¥-804]* &quot;-&quot;??_ ;_ @_ "/>
    <numFmt numFmtId="189" formatCode="_ [$¥-804]* #,##0.000_ ;_ [$¥-804]* \-#,##0.000_ ;_ [$¥-804]* &quot;-&quot;??_ ;_ @_ "/>
    <numFmt numFmtId="193" formatCode="\$#,##0;\-\$#,##0"/>
    <numFmt numFmtId="198" formatCode="_ [$¥-804]* #,##0.0000_ ;_ [$¥-804]* \-#,##0.0000_ ;_ [$¥-804]* &quot;-&quot;??_ ;_ @_ "/>
    <numFmt numFmtId="200" formatCode="_ [$¥-804]* #,##0.00_ ;_ [$¥-804]* \-#,##0.00_ ;_ [$¥-804]* &quot;-&quot;??_ ;_ @_ "/>
    <numFmt numFmtId="204" formatCode="_(* #,##0_);_(* \(#,##0\);_(* &quot;-&quot;??_);_(@_)"/>
    <numFmt numFmtId="205" formatCode="[$-409]mmm\-yy;@"/>
    <numFmt numFmtId="207" formatCode="_ [$¥-804]* #,##0.0000_ ;_ [$¥-804]* \-#,##0.0000_ ;_ [$¥-804]* &quot;-&quot;????_ ;_ @_ "/>
    <numFmt numFmtId="208" formatCode="0.0000"/>
    <numFmt numFmtId="211" formatCode="[$¥-804]#,##0.0000"/>
    <numFmt numFmtId="212" formatCode="_(&quot;$&quot;* #,##0.0000_);_(&quot;$&quot;* \(#,##0.0000\);_(&quot;$&quot;* &quot;-&quot;??_);_(@_)"/>
    <numFmt numFmtId="213" formatCode="_(&quot;$&quot;* #,##0_);_(&quot;$&quot;* \(#,##0\);_(&quot;$&quot;* &quot;-&quot;??_);_(@_)"/>
    <numFmt numFmtId="214" formatCode="[$-F400]h:mm:ss\ AM/PM"/>
    <numFmt numFmtId="215" formatCode="[$-409]d\-mmm;@"/>
    <numFmt numFmtId="218" formatCode="#,##0_ "/>
    <numFmt numFmtId="222" formatCode="_-[$$-409]* #,##0.0000_ ;_-[$$-409]* \-#,##0.0000\ ;_-[$$-409]* &quot;-&quot;??_ ;_-@_ "/>
    <numFmt numFmtId="223" formatCode="0_);[Red]\(0\)"/>
    <numFmt numFmtId="224" formatCode="#,##0,"/>
    <numFmt numFmtId="225" formatCode="#,###,"/>
    <numFmt numFmtId="226" formatCode="#,###.0,"/>
    <numFmt numFmtId="229" formatCode="_([$$-409]* #,##0.000_);_([$$-409]* \(#,##0.000\);_([$$-409]* &quot;-&quot;??_);_(@_)"/>
    <numFmt numFmtId="235" formatCode="0.0%"/>
    <numFmt numFmtId="236" formatCode="[$¥-804]#,##0"/>
    <numFmt numFmtId="237" formatCode="[$$-409]#,##0.0000000"/>
    <numFmt numFmtId="238" formatCode="0_ "/>
    <numFmt numFmtId="239" formatCode="[$¥-804]#,##0;[$¥-804]\-#,##0"/>
    <numFmt numFmtId="240" formatCode="m/d/yyyy;@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微软雅黑"/>
      <charset val="134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9"/>
      <color indexed="81"/>
      <name val="宋体"/>
      <family val="3"/>
      <charset val="134"/>
    </font>
    <font>
      <sz val="9"/>
      <color indexed="81"/>
      <name val="Arial"/>
      <family val="2"/>
    </font>
    <font>
      <sz val="11"/>
      <color theme="1"/>
      <name val="Montserrat"/>
    </font>
    <font>
      <b/>
      <sz val="14"/>
      <color theme="1"/>
      <name val="Montserrat"/>
    </font>
    <font>
      <b/>
      <sz val="12"/>
      <color theme="0" tint="-0.499984740745262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2"/>
      <color theme="6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theme="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7"/>
      <name val="Montserrat"/>
    </font>
    <font>
      <sz val="1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微软雅黑"/>
      <charset val="134"/>
    </font>
    <font>
      <sz val="8"/>
      <color rgb="FF0000FF"/>
      <name val="微软雅黑"/>
      <charset val="134"/>
    </font>
    <font>
      <i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  <scheme val="minor"/>
    </font>
    <font>
      <sz val="10"/>
      <color rgb="FF000000"/>
      <name val="等线"/>
      <charset val="134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1"/>
      <name val="宋体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等线"/>
      <charset val="134"/>
    </font>
    <font>
      <sz val="10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0"/>
      <color theme="8"/>
      <name val="Calibri"/>
      <family val="2"/>
    </font>
    <font>
      <sz val="11"/>
      <color indexed="8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8"/>
      <name val="Calibri"/>
      <family val="2"/>
    </font>
    <font>
      <sz val="10"/>
      <color theme="1" tint="0.499984740745262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4C216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n">
        <color indexed="64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 style="thick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>
      <alignment vertical="center"/>
    </xf>
    <xf numFmtId="180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5" fontId="21" fillId="0" borderId="0">
      <alignment vertical="center"/>
    </xf>
    <xf numFmtId="0" fontId="22" fillId="0" borderId="0"/>
    <xf numFmtId="0" fontId="23" fillId="0" borderId="0">
      <alignment vertical="center"/>
    </xf>
    <xf numFmtId="180" fontId="23" fillId="0" borderId="0" applyFont="0" applyFill="0" applyBorder="0" applyAlignment="0" applyProtection="0"/>
    <xf numFmtId="0" fontId="21" fillId="0" borderId="0">
      <alignment vertical="center"/>
    </xf>
    <xf numFmtId="0" fontId="22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180" fontId="1" fillId="0" borderId="0" applyFont="0" applyFill="0" applyBorder="0" applyAlignment="0" applyProtection="0">
      <alignment vertical="center"/>
    </xf>
    <xf numFmtId="214" fontId="28" fillId="0" borderId="0">
      <alignment vertical="center"/>
    </xf>
    <xf numFmtId="0" fontId="29" fillId="0" borderId="0"/>
    <xf numFmtId="214" fontId="28" fillId="0" borderId="0">
      <alignment vertical="center"/>
    </xf>
    <xf numFmtId="180" fontId="1" fillId="0" borderId="0" applyFont="0" applyFill="0" applyBorder="0" applyAlignment="0" applyProtection="0">
      <alignment vertical="center"/>
    </xf>
    <xf numFmtId="215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15" fontId="1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5" fontId="1" fillId="0" borderId="0">
      <alignment vertical="center"/>
    </xf>
    <xf numFmtId="205" fontId="48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205" fontId="1" fillId="0" borderId="0">
      <alignment vertical="center"/>
    </xf>
    <xf numFmtId="205" fontId="1" fillId="0" borderId="0">
      <alignment vertical="center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37" fontId="21" fillId="0" borderId="0"/>
    <xf numFmtId="239" fontId="1" fillId="0" borderId="0"/>
    <xf numFmtId="239" fontId="21" fillId="0" borderId="0"/>
    <xf numFmtId="239" fontId="1" fillId="0" borderId="0"/>
    <xf numFmtId="239" fontId="1" fillId="0" borderId="0"/>
    <xf numFmtId="198" fontId="1" fillId="0" borderId="0"/>
    <xf numFmtId="0" fontId="72" fillId="0" borderId="0"/>
    <xf numFmtId="0" fontId="1" fillId="0" borderId="0"/>
    <xf numFmtId="0" fontId="74" fillId="0" borderId="0"/>
  </cellStyleXfs>
  <cellXfs count="827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166" fontId="13" fillId="0" borderId="0" xfId="0" applyNumberFormat="1" applyFont="1" applyAlignment="1">
      <alignment horizontal="center" vertical="center"/>
    </xf>
    <xf numFmtId="165" fontId="13" fillId="0" borderId="0" xfId="1" applyNumberFormat="1" applyFont="1" applyAlignment="1">
      <alignment vertical="center"/>
    </xf>
    <xf numFmtId="165" fontId="13" fillId="0" borderId="0" xfId="1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 vertical="center"/>
    </xf>
    <xf numFmtId="0" fontId="0" fillId="0" borderId="0" xfId="0" pivotButton="1"/>
    <xf numFmtId="165" fontId="36" fillId="0" borderId="0" xfId="1" applyNumberFormat="1" applyFont="1"/>
    <xf numFmtId="205" fontId="12" fillId="2" borderId="12" xfId="9" applyFont="1" applyFill="1" applyBorder="1" applyAlignment="1">
      <alignment horizontal="center" vertical="center"/>
    </xf>
    <xf numFmtId="205" fontId="12" fillId="2" borderId="12" xfId="9" applyFont="1" applyFill="1" applyBorder="1">
      <alignment vertical="center"/>
    </xf>
    <xf numFmtId="205" fontId="38" fillId="2" borderId="12" xfId="9" applyFont="1" applyFill="1" applyBorder="1" applyAlignment="1">
      <alignment horizontal="center" vertical="center"/>
    </xf>
    <xf numFmtId="205" fontId="39" fillId="2" borderId="12" xfId="9" applyFont="1" applyFill="1" applyBorder="1" applyAlignment="1">
      <alignment horizontal="center" vertical="center"/>
    </xf>
    <xf numFmtId="205" fontId="40" fillId="2" borderId="12" xfId="9" applyFont="1" applyFill="1" applyBorder="1" applyAlignment="1">
      <alignment horizontal="center" vertical="center"/>
    </xf>
    <xf numFmtId="0" fontId="17" fillId="0" borderId="0" xfId="35" applyFont="1" applyAlignment="1">
      <alignment horizontal="center" vertical="center"/>
    </xf>
    <xf numFmtId="0" fontId="17" fillId="0" borderId="0" xfId="35" applyFont="1" applyAlignment="1">
      <alignment horizontal="center" vertical="center" wrapText="1"/>
    </xf>
    <xf numFmtId="165" fontId="17" fillId="0" borderId="0" xfId="36" applyNumberFormat="1" applyFont="1" applyAlignment="1">
      <alignment horizontal="center" vertical="center"/>
    </xf>
    <xf numFmtId="166" fontId="17" fillId="0" borderId="0" xfId="35" applyNumberFormat="1" applyFont="1" applyAlignment="1">
      <alignment horizontal="center" vertical="center"/>
    </xf>
    <xf numFmtId="0" fontId="17" fillId="0" borderId="0" xfId="35" applyFont="1"/>
    <xf numFmtId="164" fontId="20" fillId="0" borderId="0" xfId="36" applyFont="1" applyAlignment="1">
      <alignment horizontal="left" vertical="center"/>
    </xf>
    <xf numFmtId="166" fontId="17" fillId="0" borderId="0" xfId="36" applyNumberFormat="1" applyFont="1" applyAlignment="1">
      <alignment horizontal="center" vertical="center"/>
    </xf>
    <xf numFmtId="9" fontId="17" fillId="0" borderId="0" xfId="36" applyNumberFormat="1" applyFont="1" applyAlignment="1">
      <alignment horizontal="center" vertical="center"/>
    </xf>
    <xf numFmtId="164" fontId="17" fillId="0" borderId="0" xfId="36" applyFont="1" applyAlignment="1">
      <alignment horizontal="left" vertical="center"/>
    </xf>
    <xf numFmtId="164" fontId="18" fillId="0" borderId="0" xfId="36" applyFont="1" applyAlignment="1">
      <alignment horizontal="left" vertical="center"/>
    </xf>
    <xf numFmtId="0" fontId="7" fillId="0" borderId="0" xfId="35" applyFont="1" applyAlignment="1">
      <alignment horizontal="left" vertical="center" wrapText="1"/>
    </xf>
    <xf numFmtId="0" fontId="7" fillId="0" borderId="0" xfId="35" applyFont="1" applyAlignment="1">
      <alignment horizontal="center" vertical="center" wrapText="1"/>
    </xf>
    <xf numFmtId="0" fontId="19" fillId="12" borderId="0" xfId="35" applyFont="1" applyFill="1" applyAlignment="1">
      <alignment horizontal="right" vertical="center"/>
    </xf>
    <xf numFmtId="200" fontId="17" fillId="0" borderId="0" xfId="35" applyNumberFormat="1" applyFont="1"/>
    <xf numFmtId="165" fontId="17" fillId="0" borderId="0" xfId="36" applyNumberFormat="1" applyFont="1" applyFill="1" applyAlignment="1">
      <alignment horizontal="center" vertical="center"/>
    </xf>
    <xf numFmtId="164" fontId="17" fillId="0" borderId="0" xfId="36" applyFont="1" applyAlignment="1">
      <alignment horizontal="center" vertical="center"/>
    </xf>
    <xf numFmtId="164" fontId="17" fillId="0" borderId="0" xfId="36" applyFont="1" applyAlignment="1"/>
    <xf numFmtId="164" fontId="7" fillId="0" borderId="0" xfId="36" applyFont="1" applyAlignment="1">
      <alignment horizontal="center" vertical="center"/>
    </xf>
    <xf numFmtId="0" fontId="49" fillId="14" borderId="0" xfId="35" applyFont="1" applyFill="1" applyAlignment="1">
      <alignment horizontal="center" vertical="center"/>
    </xf>
    <xf numFmtId="205" fontId="2" fillId="14" borderId="0" xfId="37" applyFont="1" applyFill="1" applyAlignment="1">
      <alignment horizontal="center" vertical="center"/>
    </xf>
    <xf numFmtId="0" fontId="12" fillId="2" borderId="0" xfId="35" applyFont="1" applyFill="1" applyAlignment="1">
      <alignment horizontal="center" vertical="center" wrapText="1"/>
    </xf>
    <xf numFmtId="0" fontId="12" fillId="2" borderId="33" xfId="35" applyFont="1" applyFill="1" applyBorder="1" applyAlignment="1">
      <alignment horizontal="center" vertical="center" wrapText="1"/>
    </xf>
    <xf numFmtId="0" fontId="12" fillId="2" borderId="8" xfId="35" applyFont="1" applyFill="1" applyBorder="1" applyAlignment="1">
      <alignment horizontal="center" vertical="center" wrapText="1"/>
    </xf>
    <xf numFmtId="0" fontId="12" fillId="11" borderId="0" xfId="35" applyFont="1" applyFill="1" applyAlignment="1">
      <alignment horizontal="center" vertical="center" wrapText="1"/>
    </xf>
    <xf numFmtId="165" fontId="12" fillId="2" borderId="0" xfId="36" applyNumberFormat="1" applyFont="1" applyFill="1" applyBorder="1" applyAlignment="1">
      <alignment horizontal="center" vertical="center" wrapText="1"/>
    </xf>
    <xf numFmtId="166" fontId="12" fillId="2" borderId="0" xfId="35" applyNumberFormat="1" applyFont="1" applyFill="1" applyAlignment="1">
      <alignment horizontal="center" vertical="center" wrapText="1"/>
    </xf>
    <xf numFmtId="0" fontId="12" fillId="11" borderId="0" xfId="35" applyFont="1" applyFill="1" applyAlignment="1">
      <alignment wrapText="1"/>
    </xf>
    <xf numFmtId="166" fontId="12" fillId="2" borderId="33" xfId="35" applyNumberFormat="1" applyFont="1" applyFill="1" applyBorder="1" applyAlignment="1">
      <alignment horizontal="center" vertical="center" wrapText="1"/>
    </xf>
    <xf numFmtId="205" fontId="12" fillId="18" borderId="9" xfId="35" applyNumberFormat="1" applyFont="1" applyFill="1" applyBorder="1" applyAlignment="1">
      <alignment horizontal="center" vertical="center"/>
    </xf>
    <xf numFmtId="0" fontId="13" fillId="0" borderId="0" xfId="35" applyFont="1" applyAlignment="1">
      <alignment horizontal="center" vertical="center" wrapText="1"/>
    </xf>
    <xf numFmtId="0" fontId="16" fillId="0" borderId="0" xfId="35" applyFont="1" applyAlignment="1">
      <alignment horizontal="center" vertical="center"/>
    </xf>
    <xf numFmtId="3" fontId="13" fillId="0" borderId="0" xfId="35" applyNumberFormat="1" applyFont="1" applyAlignment="1">
      <alignment vertical="center"/>
    </xf>
    <xf numFmtId="204" fontId="13" fillId="0" borderId="0" xfId="35" applyNumberFormat="1" applyFont="1" applyAlignment="1">
      <alignment vertical="center"/>
    </xf>
    <xf numFmtId="204" fontId="33" fillId="0" borderId="0" xfId="35" applyNumberFormat="1" applyFont="1" applyAlignment="1">
      <alignment vertical="center"/>
    </xf>
    <xf numFmtId="0" fontId="13" fillId="0" borderId="0" xfId="35" applyFont="1" applyAlignment="1">
      <alignment vertical="center"/>
    </xf>
    <xf numFmtId="205" fontId="13" fillId="3" borderId="9" xfId="37" applyFont="1" applyFill="1" applyBorder="1">
      <alignment vertical="center"/>
    </xf>
    <xf numFmtId="205" fontId="25" fillId="3" borderId="9" xfId="37" applyFont="1" applyFill="1" applyBorder="1" applyAlignment="1">
      <alignment horizontal="left" vertical="center"/>
    </xf>
    <xf numFmtId="224" fontId="13" fillId="3" borderId="15" xfId="37" applyNumberFormat="1" applyFont="1" applyFill="1" applyBorder="1" applyAlignment="1">
      <alignment horizontal="center" vertical="center"/>
    </xf>
    <xf numFmtId="225" fontId="41" fillId="3" borderId="15" xfId="37" applyNumberFormat="1" applyFont="1" applyFill="1" applyBorder="1" applyAlignment="1">
      <alignment horizontal="center" vertical="center"/>
    </xf>
    <xf numFmtId="225" fontId="42" fillId="3" borderId="9" xfId="37" applyNumberFormat="1" applyFont="1" applyFill="1" applyBorder="1" applyAlignment="1">
      <alignment horizontal="center" vertical="center"/>
    </xf>
    <xf numFmtId="205" fontId="13" fillId="0" borderId="9" xfId="37" applyFont="1" applyBorder="1">
      <alignment vertical="center"/>
    </xf>
    <xf numFmtId="205" fontId="13" fillId="5" borderId="13" xfId="37" applyFont="1" applyFill="1" applyBorder="1">
      <alignment vertical="center"/>
    </xf>
    <xf numFmtId="205" fontId="13" fillId="5" borderId="9" xfId="37" applyFont="1" applyFill="1" applyBorder="1">
      <alignment vertical="center"/>
    </xf>
    <xf numFmtId="14" fontId="13" fillId="5" borderId="9" xfId="37" applyNumberFormat="1" applyFont="1" applyFill="1" applyBorder="1" applyAlignment="1">
      <alignment horizontal="left" vertical="center"/>
    </xf>
    <xf numFmtId="205" fontId="25" fillId="5" borderId="9" xfId="37" applyFont="1" applyFill="1" applyBorder="1" applyAlignment="1">
      <alignment horizontal="left" vertical="center"/>
    </xf>
    <xf numFmtId="224" fontId="13" fillId="5" borderId="15" xfId="37" applyNumberFormat="1" applyFont="1" applyFill="1" applyBorder="1" applyAlignment="1">
      <alignment horizontal="center" vertical="center"/>
    </xf>
    <xf numFmtId="225" fontId="41" fillId="5" borderId="9" xfId="37" applyNumberFormat="1" applyFont="1" applyFill="1" applyBorder="1" applyAlignment="1">
      <alignment horizontal="center" vertical="center"/>
    </xf>
    <xf numFmtId="226" fontId="41" fillId="5" borderId="9" xfId="37" applyNumberFormat="1" applyFont="1" applyFill="1" applyBorder="1" applyAlignment="1">
      <alignment horizontal="center" vertical="center"/>
    </xf>
    <xf numFmtId="225" fontId="25" fillId="5" borderId="9" xfId="37" applyNumberFormat="1" applyFont="1" applyFill="1" applyBorder="1" applyAlignment="1">
      <alignment horizontal="center" vertical="center"/>
    </xf>
    <xf numFmtId="225" fontId="41" fillId="5" borderId="15" xfId="37" applyNumberFormat="1" applyFont="1" applyFill="1" applyBorder="1" applyAlignment="1">
      <alignment horizontal="center" vertical="center"/>
    </xf>
    <xf numFmtId="225" fontId="42" fillId="5" borderId="9" xfId="37" applyNumberFormat="1" applyFont="1" applyFill="1" applyBorder="1" applyAlignment="1">
      <alignment horizontal="center" vertical="center"/>
    </xf>
    <xf numFmtId="205" fontId="13" fillId="19" borderId="13" xfId="37" applyFont="1" applyFill="1" applyBorder="1">
      <alignment vertical="center"/>
    </xf>
    <xf numFmtId="205" fontId="13" fillId="5" borderId="23" xfId="37" applyFont="1" applyFill="1" applyBorder="1">
      <alignment vertical="center"/>
    </xf>
    <xf numFmtId="3" fontId="33" fillId="0" borderId="0" xfId="35" applyNumberFormat="1" applyFont="1" applyAlignment="1">
      <alignment vertical="center"/>
    </xf>
    <xf numFmtId="205" fontId="13" fillId="0" borderId="13" xfId="37" applyFont="1" applyBorder="1">
      <alignment vertical="center"/>
    </xf>
    <xf numFmtId="205" fontId="25" fillId="0" borderId="9" xfId="37" applyFont="1" applyBorder="1" applyAlignment="1">
      <alignment horizontal="left" vertical="center"/>
    </xf>
    <xf numFmtId="224" fontId="13" fillId="0" borderId="15" xfId="37" applyNumberFormat="1" applyFont="1" applyBorder="1" applyAlignment="1">
      <alignment horizontal="center" vertical="center"/>
    </xf>
    <xf numFmtId="225" fontId="41" fillId="0" borderId="15" xfId="37" applyNumberFormat="1" applyFont="1" applyBorder="1" applyAlignment="1">
      <alignment horizontal="center" vertical="center"/>
    </xf>
    <xf numFmtId="225" fontId="42" fillId="0" borderId="9" xfId="37" applyNumberFormat="1" applyFont="1" applyBorder="1" applyAlignment="1">
      <alignment horizontal="center" vertical="center"/>
    </xf>
    <xf numFmtId="0" fontId="33" fillId="0" borderId="0" xfId="35" applyFont="1" applyAlignment="1">
      <alignment vertical="center"/>
    </xf>
    <xf numFmtId="225" fontId="41" fillId="5" borderId="23" xfId="37" applyNumberFormat="1" applyFont="1" applyFill="1" applyBorder="1" applyAlignment="1">
      <alignment horizontal="center" vertical="center"/>
    </xf>
    <xf numFmtId="224" fontId="13" fillId="5" borderId="23" xfId="37" applyNumberFormat="1" applyFont="1" applyFill="1" applyBorder="1" applyAlignment="1">
      <alignment horizontal="center" vertical="center"/>
    </xf>
    <xf numFmtId="224" fontId="42" fillId="5" borderId="23" xfId="37" applyNumberFormat="1" applyFont="1" applyFill="1" applyBorder="1" applyAlignment="1">
      <alignment horizontal="center" vertical="center"/>
    </xf>
    <xf numFmtId="14" fontId="13" fillId="19" borderId="9" xfId="37" applyNumberFormat="1" applyFont="1" applyFill="1" applyBorder="1" applyAlignment="1">
      <alignment horizontal="left" vertical="center"/>
    </xf>
    <xf numFmtId="0" fontId="1" fillId="0" borderId="0" xfId="35" applyAlignment="1">
      <alignment horizontal="center" vertical="center"/>
    </xf>
    <xf numFmtId="0" fontId="1" fillId="0" borderId="0" xfId="35"/>
    <xf numFmtId="0" fontId="13" fillId="0" borderId="0" xfId="35" applyFont="1"/>
    <xf numFmtId="3" fontId="1" fillId="0" borderId="0" xfId="35" applyNumberFormat="1" applyAlignment="1">
      <alignment horizontal="center" vertical="center"/>
    </xf>
    <xf numFmtId="4" fontId="13" fillId="0" borderId="0" xfId="35" applyNumberFormat="1" applyFont="1" applyAlignment="1">
      <alignment vertical="center"/>
    </xf>
    <xf numFmtId="14" fontId="13" fillId="0" borderId="9" xfId="37" applyNumberFormat="1" applyFont="1" applyBorder="1" applyAlignment="1">
      <alignment horizontal="left" vertical="center"/>
    </xf>
    <xf numFmtId="225" fontId="41" fillId="0" borderId="9" xfId="37" applyNumberFormat="1" applyFont="1" applyBorder="1" applyAlignment="1">
      <alignment horizontal="center" vertical="center"/>
    </xf>
    <xf numFmtId="205" fontId="13" fillId="6" borderId="13" xfId="37" applyFont="1" applyFill="1" applyBorder="1">
      <alignment vertical="center"/>
    </xf>
    <xf numFmtId="205" fontId="13" fillId="6" borderId="9" xfId="37" applyFont="1" applyFill="1" applyBorder="1">
      <alignment vertical="center"/>
    </xf>
    <xf numFmtId="14" fontId="13" fillId="6" borderId="9" xfId="37" applyNumberFormat="1" applyFont="1" applyFill="1" applyBorder="1" applyAlignment="1">
      <alignment horizontal="left" vertical="center"/>
    </xf>
    <xf numFmtId="205" fontId="25" fillId="6" borderId="9" xfId="37" applyFont="1" applyFill="1" applyBorder="1" applyAlignment="1">
      <alignment horizontal="left" vertical="center"/>
    </xf>
    <xf numFmtId="225" fontId="42" fillId="6" borderId="9" xfId="37" applyNumberFormat="1" applyFont="1" applyFill="1" applyBorder="1" applyAlignment="1">
      <alignment horizontal="center" vertical="center"/>
    </xf>
    <xf numFmtId="225" fontId="41" fillId="5" borderId="12" xfId="37" applyNumberFormat="1" applyFont="1" applyFill="1" applyBorder="1" applyAlignment="1">
      <alignment horizontal="center" vertical="center"/>
    </xf>
    <xf numFmtId="225" fontId="42" fillId="5" borderId="12" xfId="37" applyNumberFormat="1" applyFont="1" applyFill="1" applyBorder="1" applyAlignment="1">
      <alignment horizontal="center" vertical="center"/>
    </xf>
    <xf numFmtId="0" fontId="13" fillId="0" borderId="0" xfId="35" quotePrefix="1" applyFont="1" applyAlignment="1">
      <alignment vertical="center"/>
    </xf>
    <xf numFmtId="205" fontId="14" fillId="3" borderId="9" xfId="37" applyFont="1" applyFill="1" applyBorder="1">
      <alignment vertical="center"/>
    </xf>
    <xf numFmtId="205" fontId="14" fillId="3" borderId="13" xfId="37" applyFont="1" applyFill="1" applyBorder="1">
      <alignment vertical="center"/>
    </xf>
    <xf numFmtId="205" fontId="14" fillId="3" borderId="12" xfId="37" applyFont="1" applyFill="1" applyBorder="1">
      <alignment vertical="center"/>
    </xf>
    <xf numFmtId="14" fontId="14" fillId="3" borderId="12" xfId="37" applyNumberFormat="1" applyFont="1" applyFill="1" applyBorder="1" applyAlignment="1">
      <alignment horizontal="left" vertical="center"/>
    </xf>
    <xf numFmtId="205" fontId="24" fillId="3" borderId="9" xfId="37" applyFont="1" applyFill="1" applyBorder="1" applyAlignment="1">
      <alignment horizontal="left" vertical="center"/>
    </xf>
    <xf numFmtId="225" fontId="38" fillId="3" borderId="12" xfId="37" applyNumberFormat="1" applyFont="1" applyFill="1" applyBorder="1" applyAlignment="1">
      <alignment horizontal="center" vertical="center"/>
    </xf>
    <xf numFmtId="229" fontId="16" fillId="0" borderId="0" xfId="35" applyNumberFormat="1" applyFont="1" applyAlignment="1">
      <alignment vertical="center"/>
    </xf>
    <xf numFmtId="225" fontId="38" fillId="3" borderId="13" xfId="37" applyNumberFormat="1" applyFont="1" applyFill="1" applyBorder="1" applyAlignment="1">
      <alignment horizontal="center" vertical="center"/>
    </xf>
    <xf numFmtId="225" fontId="43" fillId="3" borderId="12" xfId="37" applyNumberFormat="1" applyFont="1" applyFill="1" applyBorder="1" applyAlignment="1">
      <alignment horizontal="center" vertical="center"/>
    </xf>
    <xf numFmtId="205" fontId="13" fillId="6" borderId="12" xfId="37" applyFont="1" applyFill="1" applyBorder="1">
      <alignment vertical="center"/>
    </xf>
    <xf numFmtId="14" fontId="13" fillId="19" borderId="12" xfId="37" applyNumberFormat="1" applyFont="1" applyFill="1" applyBorder="1" applyAlignment="1">
      <alignment horizontal="left" vertical="center"/>
    </xf>
    <xf numFmtId="205" fontId="25" fillId="5" borderId="12" xfId="37" applyFont="1" applyFill="1" applyBorder="1" applyAlignment="1">
      <alignment horizontal="left" vertical="center"/>
    </xf>
    <xf numFmtId="225" fontId="44" fillId="5" borderId="12" xfId="37" applyNumberFormat="1" applyFont="1" applyFill="1" applyBorder="1" applyAlignment="1">
      <alignment horizontal="center" vertical="center"/>
    </xf>
    <xf numFmtId="225" fontId="41" fillId="5" borderId="14" xfId="37" applyNumberFormat="1" applyFont="1" applyFill="1" applyBorder="1" applyAlignment="1">
      <alignment horizontal="center" vertical="center"/>
    </xf>
    <xf numFmtId="0" fontId="31" fillId="0" borderId="0" xfId="35" applyFont="1"/>
    <xf numFmtId="205" fontId="13" fillId="0" borderId="24" xfId="37" applyFont="1" applyBorder="1">
      <alignment vertical="center"/>
    </xf>
    <xf numFmtId="205" fontId="13" fillId="6" borderId="25" xfId="37" applyFont="1" applyFill="1" applyBorder="1" applyAlignment="1">
      <alignment horizontal="left" vertical="center"/>
    </xf>
    <xf numFmtId="205" fontId="13" fillId="6" borderId="5" xfId="37" applyFont="1" applyFill="1" applyBorder="1" applyAlignment="1">
      <alignment horizontal="left" vertical="center"/>
    </xf>
    <xf numFmtId="205" fontId="13" fillId="6" borderId="18" xfId="37" applyFont="1" applyFill="1" applyBorder="1" applyAlignment="1">
      <alignment horizontal="left" vertical="center"/>
    </xf>
    <xf numFmtId="224" fontId="13" fillId="15" borderId="14" xfId="37" applyNumberFormat="1" applyFont="1" applyFill="1" applyBorder="1" applyAlignment="1">
      <alignment horizontal="center" vertical="center"/>
    </xf>
    <xf numFmtId="224" fontId="45" fillId="15" borderId="14" xfId="37" applyNumberFormat="1" applyFont="1" applyFill="1" applyBorder="1" applyAlignment="1">
      <alignment horizontal="center" vertical="center"/>
    </xf>
    <xf numFmtId="224" fontId="25" fillId="15" borderId="14" xfId="37" applyNumberFormat="1" applyFont="1" applyFill="1" applyBorder="1" applyAlignment="1">
      <alignment horizontal="center" vertical="center"/>
    </xf>
    <xf numFmtId="224" fontId="42" fillId="15" borderId="26" xfId="37" applyNumberFormat="1" applyFont="1" applyFill="1" applyBorder="1" applyAlignment="1">
      <alignment horizontal="center" vertical="center"/>
    </xf>
    <xf numFmtId="205" fontId="13" fillId="6" borderId="28" xfId="37" applyFont="1" applyFill="1" applyBorder="1" applyAlignment="1">
      <alignment horizontal="left" vertical="center"/>
    </xf>
    <xf numFmtId="205" fontId="13" fillId="6" borderId="0" xfId="37" applyFont="1" applyFill="1" applyAlignment="1">
      <alignment horizontal="left" vertical="center"/>
    </xf>
    <xf numFmtId="205" fontId="13" fillId="6" borderId="20" xfId="37" applyFont="1" applyFill="1" applyBorder="1" applyAlignment="1">
      <alignment horizontal="left" vertical="center"/>
    </xf>
    <xf numFmtId="225" fontId="41" fillId="15" borderId="13" xfId="37" applyNumberFormat="1" applyFont="1" applyFill="1" applyBorder="1" applyAlignment="1">
      <alignment horizontal="center" vertical="center"/>
    </xf>
    <xf numFmtId="225" fontId="41" fillId="6" borderId="13" xfId="37" applyNumberFormat="1" applyFont="1" applyFill="1" applyBorder="1" applyAlignment="1">
      <alignment horizontal="center" vertical="center"/>
    </xf>
    <xf numFmtId="225" fontId="13" fillId="6" borderId="13" xfId="37" applyNumberFormat="1" applyFont="1" applyFill="1" applyBorder="1" applyAlignment="1">
      <alignment horizontal="center" vertical="center"/>
    </xf>
    <xf numFmtId="225" fontId="46" fillId="6" borderId="13" xfId="37" applyNumberFormat="1" applyFont="1" applyFill="1" applyBorder="1" applyAlignment="1">
      <alignment horizontal="center" vertical="center"/>
    </xf>
    <xf numFmtId="225" fontId="47" fillId="6" borderId="13" xfId="37" applyNumberFormat="1" applyFont="1" applyFill="1" applyBorder="1" applyAlignment="1">
      <alignment horizontal="center" vertical="center"/>
    </xf>
    <xf numFmtId="225" fontId="25" fillId="6" borderId="13" xfId="37" applyNumberFormat="1" applyFont="1" applyFill="1" applyBorder="1" applyAlignment="1">
      <alignment horizontal="center" vertical="center"/>
    </xf>
    <xf numFmtId="225" fontId="42" fillId="6" borderId="29" xfId="37" applyNumberFormat="1" applyFont="1" applyFill="1" applyBorder="1" applyAlignment="1">
      <alignment horizontal="center" vertical="center"/>
    </xf>
    <xf numFmtId="205" fontId="13" fillId="6" borderId="30" xfId="37" applyFont="1" applyFill="1" applyBorder="1" applyAlignment="1">
      <alignment horizontal="left" vertical="center"/>
    </xf>
    <xf numFmtId="205" fontId="13" fillId="6" borderId="1" xfId="37" applyFont="1" applyFill="1" applyBorder="1" applyAlignment="1">
      <alignment horizontal="left" vertical="center"/>
    </xf>
    <xf numFmtId="205" fontId="13" fillId="6" borderId="22" xfId="37" applyFont="1" applyFill="1" applyBorder="1" applyAlignment="1">
      <alignment horizontal="left" vertical="center"/>
    </xf>
    <xf numFmtId="225" fontId="41" fillId="15" borderId="16" xfId="37" applyNumberFormat="1" applyFont="1" applyFill="1" applyBorder="1" applyAlignment="1">
      <alignment horizontal="center" vertical="center"/>
    </xf>
    <xf numFmtId="225" fontId="41" fillId="6" borderId="16" xfId="37" applyNumberFormat="1" applyFont="1" applyFill="1" applyBorder="1" applyAlignment="1">
      <alignment horizontal="center" vertical="center"/>
    </xf>
    <xf numFmtId="225" fontId="13" fillId="6" borderId="16" xfId="37" applyNumberFormat="1" applyFont="1" applyFill="1" applyBorder="1" applyAlignment="1">
      <alignment horizontal="center" vertical="center"/>
    </xf>
    <xf numFmtId="225" fontId="46" fillId="6" borderId="16" xfId="37" applyNumberFormat="1" applyFont="1" applyFill="1" applyBorder="1" applyAlignment="1">
      <alignment horizontal="center" vertical="center"/>
    </xf>
    <xf numFmtId="225" fontId="47" fillId="6" borderId="16" xfId="37" applyNumberFormat="1" applyFont="1" applyFill="1" applyBorder="1" applyAlignment="1">
      <alignment horizontal="center" vertical="center"/>
    </xf>
    <xf numFmtId="225" fontId="25" fillId="6" borderId="16" xfId="37" applyNumberFormat="1" applyFont="1" applyFill="1" applyBorder="1" applyAlignment="1">
      <alignment horizontal="center" vertical="center"/>
    </xf>
    <xf numFmtId="225" fontId="42" fillId="6" borderId="31" xfId="37" applyNumberFormat="1" applyFont="1" applyFill="1" applyBorder="1" applyAlignment="1">
      <alignment horizontal="center" vertical="center"/>
    </xf>
    <xf numFmtId="205" fontId="13" fillId="5" borderId="15" xfId="37" applyFont="1" applyFill="1" applyBorder="1" applyAlignment="1">
      <alignment vertical="center" wrapText="1"/>
    </xf>
    <xf numFmtId="205" fontId="13" fillId="5" borderId="17" xfId="37" applyFont="1" applyFill="1" applyBorder="1">
      <alignment vertical="center"/>
    </xf>
    <xf numFmtId="205" fontId="13" fillId="19" borderId="15" xfId="37" applyFont="1" applyFill="1" applyBorder="1" applyAlignment="1">
      <alignment horizontal="left" vertical="center"/>
    </xf>
    <xf numFmtId="205" fontId="25" fillId="5" borderId="15" xfId="37" applyFont="1" applyFill="1" applyBorder="1" applyAlignment="1">
      <alignment horizontal="left" vertical="center"/>
    </xf>
    <xf numFmtId="225" fontId="13" fillId="5" borderId="15" xfId="37" applyNumberFormat="1" applyFont="1" applyFill="1" applyBorder="1">
      <alignment vertical="center"/>
    </xf>
    <xf numFmtId="225" fontId="41" fillId="5" borderId="15" xfId="37" applyNumberFormat="1" applyFont="1" applyFill="1" applyBorder="1">
      <alignment vertical="center"/>
    </xf>
    <xf numFmtId="225" fontId="46" fillId="5" borderId="15" xfId="37" applyNumberFormat="1" applyFont="1" applyFill="1" applyBorder="1">
      <alignment vertical="center"/>
    </xf>
    <xf numFmtId="225" fontId="25" fillId="5" borderId="15" xfId="37" applyNumberFormat="1" applyFont="1" applyFill="1" applyBorder="1">
      <alignment vertical="center"/>
    </xf>
    <xf numFmtId="225" fontId="42" fillId="5" borderId="15" xfId="37" applyNumberFormat="1" applyFont="1" applyFill="1" applyBorder="1">
      <alignment vertical="center"/>
    </xf>
    <xf numFmtId="205" fontId="13" fillId="5" borderId="23" xfId="37" applyFont="1" applyFill="1" applyBorder="1" applyAlignment="1">
      <alignment vertical="center" wrapText="1"/>
    </xf>
    <xf numFmtId="205" fontId="13" fillId="5" borderId="19" xfId="37" applyFont="1" applyFill="1" applyBorder="1">
      <alignment vertical="center"/>
    </xf>
    <xf numFmtId="205" fontId="13" fillId="19" borderId="9" xfId="37" applyFont="1" applyFill="1" applyBorder="1" applyAlignment="1">
      <alignment horizontal="left" vertical="center"/>
    </xf>
    <xf numFmtId="225" fontId="13" fillId="5" borderId="9" xfId="37" applyNumberFormat="1" applyFont="1" applyFill="1" applyBorder="1">
      <alignment vertical="center"/>
    </xf>
    <xf numFmtId="225" fontId="41" fillId="5" borderId="9" xfId="37" applyNumberFormat="1" applyFont="1" applyFill="1" applyBorder="1">
      <alignment vertical="center"/>
    </xf>
    <xf numFmtId="225" fontId="46" fillId="5" borderId="9" xfId="37" applyNumberFormat="1" applyFont="1" applyFill="1" applyBorder="1">
      <alignment vertical="center"/>
    </xf>
    <xf numFmtId="225" fontId="25" fillId="5" borderId="9" xfId="37" applyNumberFormat="1" applyFont="1" applyFill="1" applyBorder="1">
      <alignment vertical="center"/>
    </xf>
    <xf numFmtId="225" fontId="42" fillId="5" borderId="9" xfId="37" applyNumberFormat="1" applyFont="1" applyFill="1" applyBorder="1">
      <alignment vertical="center"/>
    </xf>
    <xf numFmtId="205" fontId="25" fillId="5" borderId="23" xfId="37" applyFont="1" applyFill="1" applyBorder="1" applyAlignment="1">
      <alignment horizontal="left" vertical="center"/>
    </xf>
    <xf numFmtId="165" fontId="0" fillId="0" borderId="0" xfId="36" applyNumberFormat="1" applyFont="1" applyAlignment="1">
      <alignment horizontal="center" vertical="center"/>
    </xf>
    <xf numFmtId="166" fontId="1" fillId="0" borderId="0" xfId="35" applyNumberFormat="1" applyAlignment="1">
      <alignment horizontal="center" vertical="center"/>
    </xf>
    <xf numFmtId="0" fontId="1" fillId="0" borderId="0" xfId="35" applyAlignment="1">
      <alignment horizontal="center" vertical="center" wrapText="1"/>
    </xf>
    <xf numFmtId="205" fontId="13" fillId="5" borderId="12" xfId="37" applyFont="1" applyFill="1" applyBorder="1">
      <alignment vertical="center"/>
    </xf>
    <xf numFmtId="205" fontId="13" fillId="19" borderId="12" xfId="37" applyFont="1" applyFill="1" applyBorder="1" applyAlignment="1">
      <alignment horizontal="left" vertical="center"/>
    </xf>
    <xf numFmtId="225" fontId="13" fillId="5" borderId="12" xfId="37" applyNumberFormat="1" applyFont="1" applyFill="1" applyBorder="1">
      <alignment vertical="center"/>
    </xf>
    <xf numFmtId="225" fontId="41" fillId="5" borderId="12" xfId="37" applyNumberFormat="1" applyFont="1" applyFill="1" applyBorder="1">
      <alignment vertical="center"/>
    </xf>
    <xf numFmtId="225" fontId="46" fillId="5" borderId="12" xfId="37" applyNumberFormat="1" applyFont="1" applyFill="1" applyBorder="1">
      <alignment vertical="center"/>
    </xf>
    <xf numFmtId="225" fontId="25" fillId="5" borderId="12" xfId="37" applyNumberFormat="1" applyFont="1" applyFill="1" applyBorder="1">
      <alignment vertical="center"/>
    </xf>
    <xf numFmtId="225" fontId="42" fillId="5" borderId="12" xfId="37" applyNumberFormat="1" applyFont="1" applyFill="1" applyBorder="1">
      <alignment vertical="center"/>
    </xf>
    <xf numFmtId="205" fontId="13" fillId="5" borderId="15" xfId="37" applyFont="1" applyFill="1" applyBorder="1">
      <alignment vertical="center"/>
    </xf>
    <xf numFmtId="205" fontId="13" fillId="6" borderId="17" xfId="37" applyFont="1" applyFill="1" applyBorder="1">
      <alignment vertical="center"/>
    </xf>
    <xf numFmtId="205" fontId="25" fillId="15" borderId="15" xfId="37" applyFont="1" applyFill="1" applyBorder="1" applyAlignment="1">
      <alignment horizontal="left" vertical="center"/>
    </xf>
    <xf numFmtId="205" fontId="13" fillId="19" borderId="23" xfId="37" applyFont="1" applyFill="1" applyBorder="1" applyAlignment="1">
      <alignment horizontal="left" vertical="center"/>
    </xf>
    <xf numFmtId="225" fontId="13" fillId="5" borderId="23" xfId="37" applyNumberFormat="1" applyFont="1" applyFill="1" applyBorder="1">
      <alignment vertical="center"/>
    </xf>
    <xf numFmtId="225" fontId="41" fillId="5" borderId="23" xfId="37" applyNumberFormat="1" applyFont="1" applyFill="1" applyBorder="1">
      <alignment vertical="center"/>
    </xf>
    <xf numFmtId="205" fontId="14" fillId="0" borderId="9" xfId="37" applyFont="1" applyBorder="1">
      <alignment vertical="center"/>
    </xf>
    <xf numFmtId="205" fontId="24" fillId="5" borderId="9" xfId="37" applyFont="1" applyFill="1" applyBorder="1" applyAlignment="1">
      <alignment horizontal="left" vertical="center"/>
    </xf>
    <xf numFmtId="225" fontId="13" fillId="5" borderId="32" xfId="37" applyNumberFormat="1" applyFont="1" applyFill="1" applyBorder="1">
      <alignment vertical="center"/>
    </xf>
    <xf numFmtId="205" fontId="13" fillId="6" borderId="17" xfId="37" applyFont="1" applyFill="1" applyBorder="1" applyAlignment="1">
      <alignment horizontal="left" vertical="center"/>
    </xf>
    <xf numFmtId="224" fontId="13" fillId="6" borderId="14" xfId="37" applyNumberFormat="1" applyFont="1" applyFill="1" applyBorder="1" applyAlignment="1">
      <alignment horizontal="center" vertical="center"/>
    </xf>
    <xf numFmtId="224" fontId="41" fillId="15" borderId="14" xfId="37" applyNumberFormat="1" applyFont="1" applyFill="1" applyBorder="1" applyAlignment="1">
      <alignment horizontal="center" vertical="center"/>
    </xf>
    <xf numFmtId="224" fontId="41" fillId="6" borderId="14" xfId="37" applyNumberFormat="1" applyFont="1" applyFill="1" applyBorder="1" applyAlignment="1">
      <alignment horizontal="center" vertical="center"/>
    </xf>
    <xf numFmtId="224" fontId="46" fillId="6" borderId="14" xfId="37" applyNumberFormat="1" applyFont="1" applyFill="1" applyBorder="1" applyAlignment="1">
      <alignment horizontal="center" vertical="center"/>
    </xf>
    <xf numFmtId="224" fontId="25" fillId="6" borderId="14" xfId="37" applyNumberFormat="1" applyFont="1" applyFill="1" applyBorder="1" applyAlignment="1">
      <alignment horizontal="center" vertical="center"/>
    </xf>
    <xf numFmtId="224" fontId="42" fillId="6" borderId="14" xfId="37" applyNumberFormat="1" applyFont="1" applyFill="1" applyBorder="1" applyAlignment="1">
      <alignment horizontal="center" vertical="center"/>
    </xf>
    <xf numFmtId="224" fontId="42" fillId="6" borderId="26" xfId="37" applyNumberFormat="1" applyFont="1" applyFill="1" applyBorder="1" applyAlignment="1">
      <alignment horizontal="center" vertical="center"/>
    </xf>
    <xf numFmtId="205" fontId="13" fillId="6" borderId="19" xfId="37" applyFont="1" applyFill="1" applyBorder="1" applyAlignment="1">
      <alignment horizontal="left" vertical="center"/>
    </xf>
    <xf numFmtId="224" fontId="13" fillId="6" borderId="13" xfId="37" applyNumberFormat="1" applyFont="1" applyFill="1" applyBorder="1" applyAlignment="1">
      <alignment horizontal="center" vertical="center"/>
    </xf>
    <xf numFmtId="224" fontId="41" fillId="15" borderId="13" xfId="37" applyNumberFormat="1" applyFont="1" applyFill="1" applyBorder="1" applyAlignment="1">
      <alignment horizontal="center" vertical="center"/>
    </xf>
    <xf numFmtId="224" fontId="41" fillId="6" borderId="13" xfId="37" applyNumberFormat="1" applyFont="1" applyFill="1" applyBorder="1" applyAlignment="1">
      <alignment horizontal="center" vertical="center"/>
    </xf>
    <xf numFmtId="224" fontId="41" fillId="6" borderId="19" xfId="37" applyNumberFormat="1" applyFont="1" applyFill="1" applyBorder="1" applyAlignment="1">
      <alignment horizontal="center" vertical="center"/>
    </xf>
    <xf numFmtId="224" fontId="46" fillId="6" borderId="13" xfId="37" applyNumberFormat="1" applyFont="1" applyFill="1" applyBorder="1" applyAlignment="1">
      <alignment horizontal="center" vertical="center"/>
    </xf>
    <xf numFmtId="224" fontId="25" fillId="6" borderId="13" xfId="37" applyNumberFormat="1" applyFont="1" applyFill="1" applyBorder="1" applyAlignment="1">
      <alignment horizontal="center" vertical="center"/>
    </xf>
    <xf numFmtId="224" fontId="42" fillId="6" borderId="13" xfId="37" applyNumberFormat="1" applyFont="1" applyFill="1" applyBorder="1" applyAlignment="1">
      <alignment horizontal="center" vertical="center"/>
    </xf>
    <xf numFmtId="224" fontId="42" fillId="6" borderId="29" xfId="37" applyNumberFormat="1" applyFont="1" applyFill="1" applyBorder="1" applyAlignment="1">
      <alignment horizontal="center" vertical="center"/>
    </xf>
    <xf numFmtId="205" fontId="13" fillId="6" borderId="21" xfId="37" applyFont="1" applyFill="1" applyBorder="1" applyAlignment="1">
      <alignment horizontal="left" vertical="center"/>
    </xf>
    <xf numFmtId="224" fontId="13" fillId="6" borderId="16" xfId="37" applyNumberFormat="1" applyFont="1" applyFill="1" applyBorder="1" applyAlignment="1">
      <alignment horizontal="center" vertical="center"/>
    </xf>
    <xf numFmtId="224" fontId="41" fillId="15" borderId="16" xfId="37" applyNumberFormat="1" applyFont="1" applyFill="1" applyBorder="1" applyAlignment="1">
      <alignment horizontal="center" vertical="center"/>
    </xf>
    <xf numFmtId="224" fontId="41" fillId="6" borderId="16" xfId="37" applyNumberFormat="1" applyFont="1" applyFill="1" applyBorder="1" applyAlignment="1">
      <alignment horizontal="center" vertical="center"/>
    </xf>
    <xf numFmtId="224" fontId="46" fillId="6" borderId="16" xfId="37" applyNumberFormat="1" applyFont="1" applyFill="1" applyBorder="1" applyAlignment="1">
      <alignment horizontal="center" vertical="center"/>
    </xf>
    <xf numFmtId="224" fontId="25" fillId="6" borderId="16" xfId="37" applyNumberFormat="1" applyFont="1" applyFill="1" applyBorder="1" applyAlignment="1">
      <alignment horizontal="center" vertical="center"/>
    </xf>
    <xf numFmtId="224" fontId="42" fillId="6" borderId="16" xfId="37" applyNumberFormat="1" applyFont="1" applyFill="1" applyBorder="1" applyAlignment="1">
      <alignment horizontal="center" vertical="center"/>
    </xf>
    <xf numFmtId="224" fontId="42" fillId="6" borderId="31" xfId="37" applyNumberFormat="1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3" fontId="13" fillId="0" borderId="0" xfId="35" applyNumberFormat="1" applyFont="1" applyAlignment="1">
      <alignment horizontal="center" vertical="center"/>
    </xf>
    <xf numFmtId="204" fontId="13" fillId="10" borderId="0" xfId="35" applyNumberFormat="1" applyFont="1" applyFill="1" applyAlignment="1">
      <alignment vertical="center"/>
    </xf>
    <xf numFmtId="204" fontId="33" fillId="10" borderId="0" xfId="35" applyNumberFormat="1" applyFont="1" applyFill="1" applyAlignment="1">
      <alignment vertical="center"/>
    </xf>
    <xf numFmtId="0" fontId="13" fillId="0" borderId="0" xfId="35" applyFont="1" applyAlignment="1">
      <alignment horizontal="center" vertical="center"/>
    </xf>
    <xf numFmtId="3" fontId="33" fillId="0" borderId="0" xfId="35" applyNumberFormat="1" applyFont="1" applyAlignment="1">
      <alignment horizontal="center" vertical="center"/>
    </xf>
    <xf numFmtId="0" fontId="16" fillId="6" borderId="0" xfId="35" applyFont="1" applyFill="1" applyAlignment="1">
      <alignment horizontal="center" vertical="center"/>
    </xf>
    <xf numFmtId="0" fontId="13" fillId="6" borderId="0" xfId="35" applyFont="1" applyFill="1" applyAlignment="1">
      <alignment vertical="center"/>
    </xf>
    <xf numFmtId="223" fontId="13" fillId="6" borderId="0" xfId="35" applyNumberFormat="1" applyFont="1" applyFill="1" applyAlignment="1">
      <alignment horizontal="center" vertical="center"/>
    </xf>
    <xf numFmtId="205" fontId="13" fillId="6" borderId="23" xfId="37" applyFont="1" applyFill="1" applyBorder="1">
      <alignment vertical="center"/>
    </xf>
    <xf numFmtId="224" fontId="13" fillId="6" borderId="15" xfId="37" applyNumberFormat="1" applyFont="1" applyFill="1" applyBorder="1" applyAlignment="1">
      <alignment horizontal="center" vertical="center"/>
    </xf>
    <xf numFmtId="225" fontId="41" fillId="6" borderId="15" xfId="37" applyNumberFormat="1" applyFont="1" applyFill="1" applyBorder="1" applyAlignment="1">
      <alignment horizontal="center" vertical="center"/>
    </xf>
    <xf numFmtId="0" fontId="13" fillId="10" borderId="0" xfId="35" applyFont="1" applyFill="1" applyAlignment="1">
      <alignment vertical="center"/>
    </xf>
    <xf numFmtId="225" fontId="41" fillId="6" borderId="9" xfId="37" applyNumberFormat="1" applyFont="1" applyFill="1" applyBorder="1" applyAlignment="1">
      <alignment horizontal="center" vertical="center"/>
    </xf>
    <xf numFmtId="0" fontId="13" fillId="6" borderId="0" xfId="35" applyFont="1" applyFill="1" applyAlignment="1">
      <alignment horizontal="center" vertical="center"/>
    </xf>
    <xf numFmtId="225" fontId="25" fillId="6" borderId="9" xfId="37" applyNumberFormat="1" applyFont="1" applyFill="1" applyBorder="1" applyAlignment="1">
      <alignment horizontal="center" vertical="center"/>
    </xf>
    <xf numFmtId="0" fontId="1" fillId="0" borderId="0" xfId="35" applyAlignment="1">
      <alignment horizontal="center"/>
    </xf>
    <xf numFmtId="204" fontId="13" fillId="0" borderId="0" xfId="35" applyNumberFormat="1" applyFont="1" applyAlignment="1">
      <alignment horizontal="center" vertical="center"/>
    </xf>
    <xf numFmtId="0" fontId="16" fillId="4" borderId="0" xfId="35" applyFont="1" applyFill="1" applyAlignment="1">
      <alignment horizontal="center" vertical="center"/>
    </xf>
    <xf numFmtId="0" fontId="13" fillId="4" borderId="0" xfId="35" applyFont="1" applyFill="1" applyAlignment="1">
      <alignment vertical="center"/>
    </xf>
    <xf numFmtId="0" fontId="33" fillId="4" borderId="0" xfId="35" applyFont="1" applyFill="1" applyAlignment="1">
      <alignment horizontal="center" vertical="center"/>
    </xf>
    <xf numFmtId="205" fontId="13" fillId="4" borderId="9" xfId="37" applyFont="1" applyFill="1" applyBorder="1">
      <alignment vertical="center"/>
    </xf>
    <xf numFmtId="205" fontId="13" fillId="4" borderId="13" xfId="37" applyFont="1" applyFill="1" applyBorder="1">
      <alignment vertical="center"/>
    </xf>
    <xf numFmtId="205" fontId="13" fillId="4" borderId="23" xfId="37" applyFont="1" applyFill="1" applyBorder="1">
      <alignment vertical="center"/>
    </xf>
    <xf numFmtId="14" fontId="13" fillId="4" borderId="9" xfId="37" applyNumberFormat="1" applyFont="1" applyFill="1" applyBorder="1" applyAlignment="1">
      <alignment horizontal="left" vertical="center"/>
    </xf>
    <xf numFmtId="205" fontId="25" fillId="4" borderId="9" xfId="37" applyFont="1" applyFill="1" applyBorder="1" applyAlignment="1">
      <alignment horizontal="left" vertical="center"/>
    </xf>
    <xf numFmtId="225" fontId="41" fillId="4" borderId="9" xfId="37" applyNumberFormat="1" applyFont="1" applyFill="1" applyBorder="1" applyAlignment="1">
      <alignment horizontal="center" vertical="center"/>
    </xf>
    <xf numFmtId="225" fontId="41" fillId="4" borderId="15" xfId="37" applyNumberFormat="1" applyFont="1" applyFill="1" applyBorder="1" applyAlignment="1">
      <alignment horizontal="center" vertical="center"/>
    </xf>
    <xf numFmtId="225" fontId="42" fillId="4" borderId="9" xfId="37" applyNumberFormat="1" applyFont="1" applyFill="1" applyBorder="1" applyAlignment="1">
      <alignment horizontal="center" vertical="center"/>
    </xf>
    <xf numFmtId="0" fontId="13" fillId="4" borderId="0" xfId="35" applyFont="1" applyFill="1"/>
    <xf numFmtId="225" fontId="41" fillId="4" borderId="12" xfId="37" applyNumberFormat="1" applyFont="1" applyFill="1" applyBorder="1" applyAlignment="1">
      <alignment horizontal="center" vertical="center"/>
    </xf>
    <xf numFmtId="225" fontId="42" fillId="4" borderId="12" xfId="37" applyNumberFormat="1" applyFont="1" applyFill="1" applyBorder="1" applyAlignment="1">
      <alignment horizontal="center" vertical="center"/>
    </xf>
    <xf numFmtId="0" fontId="13" fillId="4" borderId="0" xfId="35" quotePrefix="1" applyFont="1" applyFill="1" applyAlignment="1">
      <alignment vertical="center"/>
    </xf>
    <xf numFmtId="0" fontId="13" fillId="6" borderId="0" xfId="35" applyFont="1" applyFill="1"/>
    <xf numFmtId="225" fontId="41" fillId="6" borderId="12" xfId="37" applyNumberFormat="1" applyFont="1" applyFill="1" applyBorder="1" applyAlignment="1">
      <alignment horizontal="center" vertical="center"/>
    </xf>
    <xf numFmtId="225" fontId="42" fillId="6" borderId="12" xfId="37" applyNumberFormat="1" applyFont="1" applyFill="1" applyBorder="1" applyAlignment="1">
      <alignment horizontal="center" vertical="center"/>
    </xf>
    <xf numFmtId="0" fontId="13" fillId="6" borderId="0" xfId="35" quotePrefix="1" applyFont="1" applyFill="1" applyAlignment="1">
      <alignment vertical="center"/>
    </xf>
    <xf numFmtId="205" fontId="14" fillId="4" borderId="9" xfId="37" applyFont="1" applyFill="1" applyBorder="1">
      <alignment vertical="center"/>
    </xf>
    <xf numFmtId="205" fontId="14" fillId="4" borderId="12" xfId="37" applyFont="1" applyFill="1" applyBorder="1">
      <alignment vertical="center"/>
    </xf>
    <xf numFmtId="14" fontId="14" fillId="4" borderId="12" xfId="37" applyNumberFormat="1" applyFont="1" applyFill="1" applyBorder="1" applyAlignment="1">
      <alignment horizontal="left" vertical="center"/>
    </xf>
    <xf numFmtId="205" fontId="24" fillId="4" borderId="9" xfId="37" applyFont="1" applyFill="1" applyBorder="1" applyAlignment="1">
      <alignment horizontal="left" vertical="center"/>
    </xf>
    <xf numFmtId="225" fontId="38" fillId="4" borderId="12" xfId="37" applyNumberFormat="1" applyFont="1" applyFill="1" applyBorder="1" applyAlignment="1">
      <alignment horizontal="center" vertical="center"/>
    </xf>
    <xf numFmtId="225" fontId="38" fillId="4" borderId="15" xfId="37" applyNumberFormat="1" applyFont="1" applyFill="1" applyBorder="1" applyAlignment="1">
      <alignment horizontal="center" vertical="center"/>
    </xf>
    <xf numFmtId="225" fontId="43" fillId="4" borderId="24" xfId="37" applyNumberFormat="1" applyFont="1" applyFill="1" applyBorder="1" applyAlignment="1">
      <alignment horizontal="center" vertical="center"/>
    </xf>
    <xf numFmtId="0" fontId="31" fillId="0" borderId="0" xfId="35" applyFont="1" applyAlignment="1">
      <alignment horizontal="center"/>
    </xf>
    <xf numFmtId="0" fontId="13" fillId="0" borderId="0" xfId="35" applyFont="1" applyAlignment="1">
      <alignment horizontal="center"/>
    </xf>
    <xf numFmtId="0" fontId="52" fillId="0" borderId="0" xfId="35" applyFont="1" applyAlignment="1">
      <alignment horizontal="center"/>
    </xf>
    <xf numFmtId="223" fontId="13" fillId="0" borderId="0" xfId="35" applyNumberFormat="1" applyFont="1" applyAlignment="1">
      <alignment horizontal="center" vertical="center"/>
    </xf>
    <xf numFmtId="223" fontId="33" fillId="0" borderId="0" xfId="35" applyNumberFormat="1" applyFont="1" applyAlignment="1">
      <alignment horizontal="center" vertical="center"/>
    </xf>
    <xf numFmtId="0" fontId="33" fillId="0" borderId="0" xfId="35" applyFont="1" applyAlignment="1">
      <alignment horizontal="center" vertical="center"/>
    </xf>
    <xf numFmtId="165" fontId="1" fillId="0" borderId="0" xfId="35" applyNumberFormat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225" fontId="13" fillId="4" borderId="0" xfId="35" applyNumberFormat="1" applyFont="1" applyFill="1" applyAlignment="1">
      <alignment vertical="center"/>
    </xf>
    <xf numFmtId="205" fontId="13" fillId="21" borderId="9" xfId="37" applyFont="1" applyFill="1" applyBorder="1">
      <alignment vertical="center"/>
    </xf>
    <xf numFmtId="205" fontId="24" fillId="18" borderId="9" xfId="35" applyNumberFormat="1" applyFont="1" applyFill="1" applyBorder="1" applyAlignment="1">
      <alignment horizontal="center" vertical="center" wrapText="1"/>
    </xf>
    <xf numFmtId="205" fontId="24" fillId="11" borderId="9" xfId="35" applyNumberFormat="1" applyFont="1" applyFill="1" applyBorder="1" applyAlignment="1">
      <alignment horizontal="center" vertical="center"/>
    </xf>
    <xf numFmtId="0" fontId="30" fillId="19" borderId="14" xfId="0" applyFont="1" applyFill="1" applyBorder="1" applyAlignment="1">
      <alignment vertical="center"/>
    </xf>
    <xf numFmtId="0" fontId="30" fillId="5" borderId="15" xfId="0" applyFont="1" applyFill="1" applyBorder="1" applyAlignment="1">
      <alignment vertical="center"/>
    </xf>
    <xf numFmtId="14" fontId="30" fillId="19" borderId="15" xfId="0" applyNumberFormat="1" applyFont="1" applyFill="1" applyBorder="1" applyAlignment="1">
      <alignment horizontal="left" vertical="center"/>
    </xf>
    <xf numFmtId="0" fontId="30" fillId="19" borderId="13" xfId="0" applyFont="1" applyFill="1" applyBorder="1" applyAlignment="1">
      <alignment vertical="center"/>
    </xf>
    <xf numFmtId="0" fontId="30" fillId="5" borderId="23" xfId="0" applyFont="1" applyFill="1" applyBorder="1" applyAlignment="1">
      <alignment vertical="center"/>
    </xf>
    <xf numFmtId="225" fontId="31" fillId="0" borderId="0" xfId="35" applyNumberFormat="1" applyFont="1"/>
    <xf numFmtId="225" fontId="13" fillId="0" borderId="0" xfId="35" applyNumberFormat="1" applyFont="1" applyAlignment="1">
      <alignment vertical="center"/>
    </xf>
    <xf numFmtId="0" fontId="1" fillId="0" borderId="0" xfId="35" applyAlignment="1">
      <alignment horizontal="left" vertical="center"/>
    </xf>
    <xf numFmtId="0" fontId="0" fillId="0" borderId="0" xfId="35" applyFont="1" applyAlignment="1">
      <alignment horizontal="center" vertical="center"/>
    </xf>
    <xf numFmtId="0" fontId="17" fillId="0" borderId="0" xfId="35" applyFont="1" applyAlignment="1">
      <alignment wrapText="1"/>
    </xf>
    <xf numFmtId="0" fontId="19" fillId="16" borderId="0" xfId="35" applyFont="1" applyFill="1" applyAlignment="1">
      <alignment horizontal="right" vertical="center"/>
    </xf>
    <xf numFmtId="0" fontId="55" fillId="0" borderId="0" xfId="35" applyFont="1" applyAlignment="1">
      <alignment horizontal="center" vertical="center"/>
    </xf>
    <xf numFmtId="0" fontId="57" fillId="22" borderId="0" xfId="35" applyFont="1" applyFill="1" applyAlignment="1">
      <alignment horizontal="center" vertical="center"/>
    </xf>
    <xf numFmtId="0" fontId="12" fillId="23" borderId="0" xfId="35" applyFont="1" applyFill="1" applyAlignment="1">
      <alignment horizontal="center" vertical="center" wrapText="1"/>
    </xf>
    <xf numFmtId="204" fontId="13" fillId="13" borderId="0" xfId="35" applyNumberFormat="1" applyFont="1" applyFill="1" applyAlignment="1">
      <alignment vertical="center"/>
    </xf>
    <xf numFmtId="165" fontId="58" fillId="0" borderId="0" xfId="1" applyNumberFormat="1" applyFont="1" applyAlignment="1">
      <alignment horizontal="center" vertical="center"/>
    </xf>
    <xf numFmtId="204" fontId="0" fillId="0" borderId="0" xfId="8" applyNumberFormat="1" applyFont="1"/>
    <xf numFmtId="204" fontId="31" fillId="0" borderId="0" xfId="35" applyNumberFormat="1" applyFont="1"/>
    <xf numFmtId="205" fontId="50" fillId="2" borderId="34" xfId="37" applyFont="1" applyFill="1" applyBorder="1" applyAlignment="1">
      <alignment horizontal="center" vertical="center" wrapText="1"/>
    </xf>
    <xf numFmtId="205" fontId="50" fillId="2" borderId="34" xfId="38" applyFont="1" applyFill="1" applyBorder="1" applyAlignment="1">
      <alignment horizontal="center" vertical="center" wrapText="1"/>
    </xf>
    <xf numFmtId="214" fontId="12" fillId="2" borderId="12" xfId="35" applyNumberFormat="1" applyFont="1" applyFill="1" applyBorder="1" applyAlignment="1">
      <alignment horizontal="center" vertical="center"/>
    </xf>
    <xf numFmtId="205" fontId="12" fillId="18" borderId="12" xfId="35" applyNumberFormat="1" applyFont="1" applyFill="1" applyBorder="1" applyAlignment="1">
      <alignment horizontal="center" vertical="center"/>
    </xf>
    <xf numFmtId="0" fontId="15" fillId="0" borderId="0" xfId="35" applyFont="1" applyAlignment="1">
      <alignment horizontal="left" vertical="center" wrapText="1"/>
    </xf>
    <xf numFmtId="17" fontId="13" fillId="0" borderId="0" xfId="35" applyNumberFormat="1" applyFont="1" applyAlignment="1">
      <alignment horizontal="center" vertical="center"/>
    </xf>
    <xf numFmtId="165" fontId="13" fillId="0" borderId="0" xfId="36" applyNumberFormat="1" applyFont="1" applyFill="1" applyBorder="1" applyAlignment="1">
      <alignment horizontal="center" vertical="center"/>
    </xf>
    <xf numFmtId="166" fontId="13" fillId="0" borderId="0" xfId="35" applyNumberFormat="1" applyFont="1" applyAlignment="1">
      <alignment horizontal="center" vertical="center"/>
    </xf>
    <xf numFmtId="165" fontId="13" fillId="0" borderId="0" xfId="36" applyNumberFormat="1" applyFont="1" applyFill="1" applyBorder="1" applyAlignment="1">
      <alignment vertical="center"/>
    </xf>
    <xf numFmtId="167" fontId="13" fillId="0" borderId="0" xfId="35" applyNumberFormat="1" applyFont="1" applyAlignment="1">
      <alignment horizontal="right" vertical="center"/>
    </xf>
    <xf numFmtId="165" fontId="13" fillId="0" borderId="0" xfId="36" applyNumberFormat="1" applyFont="1" applyFill="1" applyBorder="1" applyAlignment="1">
      <alignment horizontal="right" vertical="center"/>
    </xf>
    <xf numFmtId="9" fontId="13" fillId="0" borderId="0" xfId="40" applyFont="1" applyFill="1" applyBorder="1" applyAlignment="1">
      <alignment horizontal="right" vertical="center"/>
    </xf>
    <xf numFmtId="175" fontId="13" fillId="0" borderId="0" xfId="35" applyNumberFormat="1" applyFont="1" applyAlignment="1">
      <alignment horizontal="right" vertical="center"/>
    </xf>
    <xf numFmtId="222" fontId="13" fillId="0" borderId="0" xfId="35" applyNumberFormat="1" applyFont="1" applyAlignment="1">
      <alignment vertical="center"/>
    </xf>
    <xf numFmtId="167" fontId="13" fillId="0" borderId="0" xfId="35" applyNumberFormat="1" applyFont="1" applyAlignment="1">
      <alignment vertical="center"/>
    </xf>
    <xf numFmtId="168" fontId="13" fillId="0" borderId="0" xfId="35" applyNumberFormat="1" applyFont="1" applyAlignment="1">
      <alignment vertical="center"/>
    </xf>
    <xf numFmtId="212" fontId="13" fillId="0" borderId="0" xfId="39" applyNumberFormat="1" applyFont="1" applyFill="1" applyBorder="1" applyAlignment="1">
      <alignment vertical="center"/>
    </xf>
    <xf numFmtId="198" fontId="13" fillId="0" borderId="0" xfId="35" applyNumberFormat="1" applyFont="1" applyAlignment="1">
      <alignment vertical="center"/>
    </xf>
    <xf numFmtId="208" fontId="13" fillId="0" borderId="0" xfId="35" applyNumberFormat="1" applyFont="1" applyAlignment="1">
      <alignment horizontal="right" vertical="center"/>
    </xf>
    <xf numFmtId="165" fontId="13" fillId="0" borderId="0" xfId="36" quotePrefix="1" applyNumberFormat="1" applyFont="1" applyFill="1" applyBorder="1" applyAlignment="1">
      <alignment horizontal="center" vertical="center"/>
    </xf>
    <xf numFmtId="175" fontId="13" fillId="0" borderId="0" xfId="35" applyNumberFormat="1" applyFont="1" applyAlignment="1">
      <alignment vertical="center"/>
    </xf>
    <xf numFmtId="198" fontId="13" fillId="0" borderId="0" xfId="36" applyNumberFormat="1" applyFont="1" applyFill="1" applyBorder="1" applyAlignment="1">
      <alignment vertical="center"/>
    </xf>
    <xf numFmtId="207" fontId="13" fillId="0" borderId="0" xfId="35" applyNumberFormat="1" applyFont="1" applyAlignment="1">
      <alignment vertical="center"/>
    </xf>
    <xf numFmtId="164" fontId="13" fillId="0" borderId="0" xfId="1" applyFont="1" applyFill="1" applyBorder="1" applyAlignment="1">
      <alignment horizontal="right" vertical="center"/>
    </xf>
    <xf numFmtId="0" fontId="15" fillId="0" borderId="0" xfId="35" applyFont="1"/>
    <xf numFmtId="168" fontId="13" fillId="0" borderId="0" xfId="35" applyNumberFormat="1" applyFont="1" applyAlignment="1">
      <alignment horizontal="center" vertical="center"/>
    </xf>
    <xf numFmtId="0" fontId="0" fillId="0" borderId="0" xfId="35" applyFont="1"/>
    <xf numFmtId="167" fontId="13" fillId="0" borderId="0" xfId="35" applyNumberFormat="1" applyFont="1" applyAlignment="1">
      <alignment horizontal="center" vertical="center"/>
    </xf>
    <xf numFmtId="166" fontId="13" fillId="0" borderId="0" xfId="35" applyNumberFormat="1" applyFont="1" applyAlignment="1">
      <alignment horizontal="right" vertical="center"/>
    </xf>
    <xf numFmtId="198" fontId="13" fillId="0" borderId="0" xfId="41" applyNumberFormat="1" applyFont="1" applyFill="1" applyBorder="1" applyAlignment="1">
      <alignment horizontal="center" vertical="center"/>
    </xf>
    <xf numFmtId="198" fontId="13" fillId="0" borderId="0" xfId="35" applyNumberFormat="1" applyFont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235" fontId="13" fillId="0" borderId="0" xfId="40" applyNumberFormat="1" applyFont="1" applyFill="1" applyBorder="1" applyAlignment="1">
      <alignment horizontal="right" vertical="center"/>
    </xf>
    <xf numFmtId="200" fontId="13" fillId="0" borderId="0" xfId="35" applyNumberFormat="1" applyFont="1" applyAlignment="1">
      <alignment horizontal="center" vertical="center"/>
    </xf>
    <xf numFmtId="213" fontId="13" fillId="0" borderId="0" xfId="39" applyNumberFormat="1" applyFont="1" applyFill="1" applyBorder="1" applyAlignment="1">
      <alignment horizontal="center" vertical="center"/>
    </xf>
    <xf numFmtId="189" fontId="13" fillId="0" borderId="0" xfId="35" applyNumberFormat="1" applyFont="1" applyAlignment="1">
      <alignment vertical="center"/>
    </xf>
    <xf numFmtId="211" fontId="13" fillId="0" borderId="0" xfId="35" applyNumberFormat="1" applyFont="1"/>
    <xf numFmtId="0" fontId="15" fillId="0" borderId="0" xfId="35" applyFont="1" applyAlignment="1">
      <alignment horizontal="left" vertical="center"/>
    </xf>
    <xf numFmtId="17" fontId="13" fillId="0" borderId="0" xfId="35" applyNumberFormat="1" applyFont="1" applyAlignment="1">
      <alignment horizontal="right" vertical="center"/>
    </xf>
    <xf numFmtId="207" fontId="13" fillId="0" borderId="0" xfId="35" applyNumberFormat="1" applyFont="1" applyAlignment="1">
      <alignment horizontal="right" vertical="center"/>
    </xf>
    <xf numFmtId="0" fontId="0" fillId="0" borderId="0" xfId="35" applyFont="1" applyAlignment="1">
      <alignment horizontal="left" vertical="center"/>
    </xf>
    <xf numFmtId="193" fontId="0" fillId="0" borderId="0" xfId="0" applyNumberFormat="1" applyAlignment="1">
      <alignment horizontal="right" vertical="center"/>
    </xf>
    <xf numFmtId="185" fontId="0" fillId="0" borderId="0" xfId="1" applyNumberFormat="1" applyFont="1" applyFill="1" applyBorder="1" applyAlignment="1">
      <alignment vertical="center"/>
    </xf>
    <xf numFmtId="165" fontId="0" fillId="0" borderId="0" xfId="35" applyNumberFormat="1" applyFont="1" applyAlignment="1">
      <alignment horizontal="center" vertical="center"/>
    </xf>
    <xf numFmtId="204" fontId="0" fillId="0" borderId="0" xfId="35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7" fontId="13" fillId="0" borderId="0" xfId="0" applyNumberFormat="1" applyFont="1" applyAlignment="1">
      <alignment horizontal="center" vertical="center"/>
    </xf>
    <xf numFmtId="165" fontId="13" fillId="0" borderId="0" xfId="7" applyNumberFormat="1" applyFont="1" applyFill="1" applyBorder="1" applyAlignment="1">
      <alignment horizontal="center" vertical="center"/>
    </xf>
    <xf numFmtId="165" fontId="13" fillId="0" borderId="0" xfId="7" applyNumberFormat="1" applyFont="1" applyFill="1" applyBorder="1" applyAlignment="1">
      <alignment vertical="center"/>
    </xf>
    <xf numFmtId="189" fontId="13" fillId="0" borderId="0" xfId="0" applyNumberFormat="1" applyFont="1" applyAlignment="1">
      <alignment vertical="center"/>
    </xf>
    <xf numFmtId="198" fontId="13" fillId="0" borderId="0" xfId="0" applyNumberFormat="1" applyFont="1" applyAlignment="1">
      <alignment vertical="center"/>
    </xf>
    <xf numFmtId="0" fontId="8" fillId="0" borderId="35" xfId="0" applyFont="1" applyBorder="1" applyAlignment="1" applyProtection="1">
      <alignment horizontal="left" vertical="center"/>
      <protection locked="0"/>
    </xf>
    <xf numFmtId="1" fontId="8" fillId="0" borderId="35" xfId="0" applyNumberFormat="1" applyFont="1" applyBorder="1" applyAlignment="1" applyProtection="1">
      <alignment horizontal="left" vertical="center"/>
      <protection locked="0"/>
    </xf>
    <xf numFmtId="198" fontId="51" fillId="0" borderId="35" xfId="0" applyNumberFormat="1" applyFont="1" applyBorder="1" applyAlignment="1">
      <alignment horizontal="left" vertical="center"/>
    </xf>
    <xf numFmtId="3" fontId="8" fillId="0" borderId="35" xfId="0" applyNumberFormat="1" applyFont="1" applyBorder="1" applyAlignment="1" applyProtection="1">
      <alignment horizontal="left" vertical="center"/>
      <protection locked="0"/>
    </xf>
    <xf numFmtId="0" fontId="8" fillId="9" borderId="35" xfId="0" applyFont="1" applyFill="1" applyBorder="1" applyAlignment="1" applyProtection="1">
      <alignment horizontal="left" vertical="center"/>
      <protection locked="0"/>
    </xf>
    <xf numFmtId="198" fontId="8" fillId="9" borderId="35" xfId="0" applyNumberFormat="1" applyFont="1" applyFill="1" applyBorder="1" applyAlignment="1" applyProtection="1">
      <alignment horizontal="left" vertical="center"/>
      <protection locked="0"/>
    </xf>
    <xf numFmtId="204" fontId="8" fillId="9" borderId="35" xfId="8" applyNumberFormat="1" applyFont="1" applyFill="1" applyBorder="1" applyAlignment="1" applyProtection="1">
      <alignment vertical="center"/>
      <protection locked="0"/>
    </xf>
    <xf numFmtId="0" fontId="8" fillId="9" borderId="0" xfId="0" applyFont="1" applyFill="1" applyAlignment="1" applyProtection="1">
      <alignment vertical="center"/>
      <protection locked="0"/>
    </xf>
    <xf numFmtId="0" fontId="59" fillId="18" borderId="35" xfId="0" applyFont="1" applyFill="1" applyBorder="1" applyAlignment="1" applyProtection="1">
      <alignment horizontal="left" vertical="center"/>
      <protection locked="0"/>
    </xf>
    <xf numFmtId="0" fontId="59" fillId="11" borderId="35" xfId="0" applyFont="1" applyFill="1" applyBorder="1" applyAlignment="1" applyProtection="1">
      <alignment horizontal="left" vertical="center"/>
      <protection locked="0"/>
    </xf>
    <xf numFmtId="1" fontId="59" fillId="18" borderId="35" xfId="0" applyNumberFormat="1" applyFont="1" applyFill="1" applyBorder="1" applyAlignment="1" applyProtection="1">
      <alignment horizontal="left" vertical="center"/>
      <protection locked="0"/>
    </xf>
    <xf numFmtId="0" fontId="59" fillId="11" borderId="35" xfId="0" applyFont="1" applyFill="1" applyBorder="1" applyAlignment="1" applyProtection="1">
      <alignment horizontal="left" vertical="center"/>
      <protection hidden="1"/>
    </xf>
    <xf numFmtId="1" fontId="59" fillId="11" borderId="35" xfId="0" applyNumberFormat="1" applyFont="1" applyFill="1" applyBorder="1" applyAlignment="1" applyProtection="1">
      <alignment horizontal="left" vertical="center"/>
      <protection hidden="1"/>
    </xf>
    <xf numFmtId="198" fontId="61" fillId="25" borderId="35" xfId="0" applyNumberFormat="1" applyFont="1" applyFill="1" applyBorder="1" applyAlignment="1">
      <alignment horizontal="left" vertical="center" wrapText="1"/>
    </xf>
    <xf numFmtId="198" fontId="61" fillId="25" borderId="35" xfId="0" applyNumberFormat="1" applyFont="1" applyFill="1" applyBorder="1" applyAlignment="1">
      <alignment vertical="center" wrapText="1"/>
    </xf>
    <xf numFmtId="198" fontId="59" fillId="11" borderId="35" xfId="0" applyNumberFormat="1" applyFont="1" applyFill="1" applyBorder="1" applyAlignment="1" applyProtection="1">
      <alignment horizontal="left" vertical="center" wrapText="1"/>
      <protection hidden="1"/>
    </xf>
    <xf numFmtId="3" fontId="59" fillId="13" borderId="35" xfId="0" applyNumberFormat="1" applyFont="1" applyFill="1" applyBorder="1" applyAlignment="1" applyProtection="1">
      <alignment horizontal="left" vertical="center" wrapText="1"/>
      <protection hidden="1"/>
    </xf>
    <xf numFmtId="198" fontId="59" fillId="13" borderId="35" xfId="0" applyNumberFormat="1" applyFont="1" applyFill="1" applyBorder="1" applyAlignment="1" applyProtection="1">
      <alignment horizontal="left" vertical="center" wrapText="1"/>
      <protection hidden="1"/>
    </xf>
    <xf numFmtId="204" fontId="59" fillId="18" borderId="35" xfId="8" applyNumberFormat="1" applyFont="1" applyFill="1" applyBorder="1" applyAlignment="1" applyProtection="1">
      <alignment vertical="center" wrapText="1"/>
      <protection locked="0"/>
    </xf>
    <xf numFmtId="165" fontId="59" fillId="18" borderId="35" xfId="8" applyNumberFormat="1" applyFont="1" applyFill="1" applyBorder="1" applyAlignment="1" applyProtection="1">
      <alignment horizontal="right" vertical="center" wrapText="1"/>
      <protection locked="0"/>
    </xf>
    <xf numFmtId="188" fontId="61" fillId="25" borderId="35" xfId="0" applyNumberFormat="1" applyFont="1" applyFill="1" applyBorder="1" applyAlignment="1">
      <alignment vertical="center" wrapText="1"/>
    </xf>
    <xf numFmtId="0" fontId="51" fillId="0" borderId="35" xfId="0" applyFont="1" applyBorder="1" applyAlignment="1">
      <alignment horizontal="left" vertical="center"/>
    </xf>
    <xf numFmtId="49" fontId="51" fillId="0" borderId="35" xfId="8" applyNumberFormat="1" applyFont="1" applyFill="1" applyBorder="1" applyAlignment="1">
      <alignment horizontal="left" vertical="center"/>
    </xf>
    <xf numFmtId="1" fontId="51" fillId="0" borderId="35" xfId="0" applyNumberFormat="1" applyFont="1" applyBorder="1" applyAlignment="1">
      <alignment horizontal="left" vertical="center"/>
    </xf>
    <xf numFmtId="14" fontId="8" fillId="0" borderId="35" xfId="0" applyNumberFormat="1" applyFont="1" applyBorder="1" applyAlignment="1">
      <alignment horizontal="left" vertical="center"/>
    </xf>
    <xf numFmtId="9" fontId="51" fillId="0" borderId="35" xfId="0" applyNumberFormat="1" applyFont="1" applyBorder="1" applyAlignment="1">
      <alignment horizontal="left" vertical="center"/>
    </xf>
    <xf numFmtId="198" fontId="62" fillId="0" borderId="35" xfId="0" applyNumberFormat="1" applyFont="1" applyBorder="1" applyAlignment="1">
      <alignment horizontal="left" vertical="center"/>
    </xf>
    <xf numFmtId="211" fontId="51" fillId="0" borderId="35" xfId="0" applyNumberFormat="1" applyFont="1" applyBorder="1" applyAlignment="1">
      <alignment horizontal="left" vertical="center"/>
    </xf>
    <xf numFmtId="211" fontId="8" fillId="0" borderId="35" xfId="0" applyNumberFormat="1" applyFont="1" applyBorder="1" applyAlignment="1" applyProtection="1">
      <alignment horizontal="left" vertical="center"/>
      <protection locked="0"/>
    </xf>
    <xf numFmtId="204" fontId="51" fillId="0" borderId="35" xfId="8" applyNumberFormat="1" applyFont="1" applyFill="1" applyBorder="1" applyAlignment="1">
      <alignment horizontal="left" vertical="center"/>
    </xf>
    <xf numFmtId="3" fontId="51" fillId="0" borderId="35" xfId="0" applyNumberFormat="1" applyFont="1" applyBorder="1" applyAlignment="1">
      <alignment horizontal="left" vertical="center"/>
    </xf>
    <xf numFmtId="236" fontId="51" fillId="0" borderId="35" xfId="0" applyNumberFormat="1" applyFont="1" applyBorder="1" applyAlignment="1">
      <alignment horizontal="left" vertical="center"/>
    </xf>
    <xf numFmtId="188" fontId="8" fillId="0" borderId="35" xfId="0" applyNumberFormat="1" applyFont="1" applyBorder="1" applyAlignment="1" applyProtection="1">
      <alignment horizontal="left" vertical="center"/>
      <protection locked="0"/>
    </xf>
    <xf numFmtId="0" fontId="62" fillId="0" borderId="35" xfId="0" applyFont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51" fillId="0" borderId="7" xfId="0" applyFont="1" applyBorder="1" applyAlignment="1">
      <alignment horizontal="left" vertical="center"/>
    </xf>
    <xf numFmtId="49" fontId="51" fillId="0" borderId="7" xfId="8" applyNumberFormat="1" applyFont="1" applyFill="1" applyBorder="1" applyAlignment="1">
      <alignment horizontal="left" vertical="center"/>
    </xf>
    <xf numFmtId="1" fontId="51" fillId="0" borderId="7" xfId="0" applyNumberFormat="1" applyFont="1" applyBorder="1" applyAlignment="1">
      <alignment horizontal="left" vertical="center"/>
    </xf>
    <xf numFmtId="14" fontId="8" fillId="0" borderId="7" xfId="0" applyNumberFormat="1" applyFont="1" applyBorder="1" applyAlignment="1">
      <alignment horizontal="left" vertical="center"/>
    </xf>
    <xf numFmtId="9" fontId="51" fillId="0" borderId="7" xfId="0" applyNumberFormat="1" applyFont="1" applyBorder="1" applyAlignment="1">
      <alignment horizontal="left" vertical="center"/>
    </xf>
    <xf numFmtId="198" fontId="51" fillId="0" borderId="7" xfId="0" applyNumberFormat="1" applyFont="1" applyBorder="1" applyAlignment="1">
      <alignment horizontal="left" vertical="center"/>
    </xf>
    <xf numFmtId="211" fontId="51" fillId="0" borderId="7" xfId="0" applyNumberFormat="1" applyFont="1" applyBorder="1" applyAlignment="1">
      <alignment horizontal="left" vertical="center"/>
    </xf>
    <xf numFmtId="3" fontId="51" fillId="0" borderId="7" xfId="0" applyNumberFormat="1" applyFont="1" applyBorder="1" applyAlignment="1">
      <alignment horizontal="left" vertical="center"/>
    </xf>
    <xf numFmtId="204" fontId="51" fillId="0" borderId="7" xfId="0" applyNumberFormat="1" applyFont="1" applyBorder="1" applyAlignment="1">
      <alignment horizontal="left" vertical="center"/>
    </xf>
    <xf numFmtId="236" fontId="51" fillId="0" borderId="7" xfId="0" applyNumberFormat="1" applyFont="1" applyBorder="1" applyAlignment="1">
      <alignment horizontal="left" vertical="center"/>
    </xf>
    <xf numFmtId="188" fontId="51" fillId="0" borderId="7" xfId="0" applyNumberFormat="1" applyFont="1" applyBorder="1" applyAlignment="1">
      <alignment horizontal="left" vertical="center"/>
    </xf>
    <xf numFmtId="204" fontId="51" fillId="0" borderId="35" xfId="0" applyNumberFormat="1" applyFont="1" applyBorder="1" applyAlignment="1">
      <alignment horizontal="left" vertical="center"/>
    </xf>
    <xf numFmtId="188" fontId="51" fillId="0" borderId="35" xfId="0" applyNumberFormat="1" applyFont="1" applyBorder="1" applyAlignment="1">
      <alignment horizontal="left" vertical="center"/>
    </xf>
    <xf numFmtId="188" fontId="63" fillId="0" borderId="35" xfId="0" applyNumberFormat="1" applyFont="1" applyBorder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49" fontId="51" fillId="0" borderId="6" xfId="8" applyNumberFormat="1" applyFont="1" applyFill="1" applyBorder="1" applyAlignment="1">
      <alignment horizontal="left" vertical="center"/>
    </xf>
    <xf numFmtId="1" fontId="51" fillId="0" borderId="6" xfId="0" applyNumberFormat="1" applyFont="1" applyBorder="1" applyAlignment="1">
      <alignment horizontal="left" vertical="center"/>
    </xf>
    <xf numFmtId="14" fontId="8" fillId="0" borderId="6" xfId="0" applyNumberFormat="1" applyFont="1" applyBorder="1" applyAlignment="1">
      <alignment horizontal="left" vertical="center"/>
    </xf>
    <xf numFmtId="9" fontId="51" fillId="0" borderId="6" xfId="0" applyNumberFormat="1" applyFont="1" applyBorder="1" applyAlignment="1">
      <alignment horizontal="left" vertical="center"/>
    </xf>
    <xf numFmtId="198" fontId="51" fillId="0" borderId="6" xfId="0" applyNumberFormat="1" applyFont="1" applyBorder="1" applyAlignment="1">
      <alignment horizontal="left" vertical="center"/>
    </xf>
    <xf numFmtId="211" fontId="51" fillId="0" borderId="6" xfId="0" applyNumberFormat="1" applyFont="1" applyBorder="1" applyAlignment="1">
      <alignment horizontal="left" vertical="center"/>
    </xf>
    <xf numFmtId="3" fontId="51" fillId="0" borderId="6" xfId="0" applyNumberFormat="1" applyFont="1" applyBorder="1" applyAlignment="1">
      <alignment horizontal="left" vertical="center"/>
    </xf>
    <xf numFmtId="204" fontId="51" fillId="0" borderId="6" xfId="0" applyNumberFormat="1" applyFont="1" applyBorder="1" applyAlignment="1">
      <alignment horizontal="left" vertical="center"/>
    </xf>
    <xf numFmtId="236" fontId="51" fillId="0" borderId="6" xfId="0" applyNumberFormat="1" applyFont="1" applyBorder="1" applyAlignment="1">
      <alignment horizontal="left" vertical="center"/>
    </xf>
    <xf numFmtId="188" fontId="51" fillId="0" borderId="6" xfId="0" applyNumberFormat="1" applyFont="1" applyBorder="1" applyAlignment="1">
      <alignment horizontal="left" vertical="center"/>
    </xf>
    <xf numFmtId="0" fontId="8" fillId="0" borderId="7" xfId="0" applyFont="1" applyBorder="1" applyAlignment="1" applyProtection="1">
      <alignment horizontal="left" vertical="center"/>
      <protection locked="0"/>
    </xf>
    <xf numFmtId="49" fontId="8" fillId="0" borderId="7" xfId="8" applyNumberFormat="1" applyFont="1" applyFill="1" applyBorder="1" applyAlignment="1" applyProtection="1">
      <alignment horizontal="left" vertical="center"/>
      <protection locked="0"/>
    </xf>
    <xf numFmtId="211" fontId="8" fillId="0" borderId="7" xfId="0" applyNumberFormat="1" applyFont="1" applyBorder="1" applyAlignment="1" applyProtection="1">
      <alignment horizontal="left" vertical="center"/>
      <protection locked="0"/>
    </xf>
    <xf numFmtId="49" fontId="8" fillId="0" borderId="35" xfId="8" applyNumberFormat="1" applyFont="1" applyFill="1" applyBorder="1" applyAlignment="1" applyProtection="1">
      <alignment horizontal="left" vertical="center"/>
      <protection locked="0"/>
    </xf>
    <xf numFmtId="14" fontId="8" fillId="0" borderId="35" xfId="0" applyNumberFormat="1" applyFont="1" applyBorder="1" applyAlignment="1" applyProtection="1">
      <alignment horizontal="left" vertical="center"/>
      <protection locked="0"/>
    </xf>
    <xf numFmtId="9" fontId="62" fillId="0" borderId="35" xfId="0" applyNumberFormat="1" applyFont="1" applyBorder="1" applyAlignment="1">
      <alignment horizontal="left" vertical="center"/>
    </xf>
    <xf numFmtId="204" fontId="62" fillId="0" borderId="35" xfId="8" applyNumberFormat="1" applyFont="1" applyFill="1" applyBorder="1" applyAlignment="1">
      <alignment horizontal="left" vertical="center"/>
    </xf>
    <xf numFmtId="3" fontId="62" fillId="0" borderId="35" xfId="0" applyNumberFormat="1" applyFont="1" applyBorder="1" applyAlignment="1">
      <alignment horizontal="left" vertical="center"/>
    </xf>
    <xf numFmtId="236" fontId="62" fillId="0" borderId="35" xfId="0" applyNumberFormat="1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62" fillId="0" borderId="7" xfId="0" applyFont="1" applyBorder="1" applyAlignment="1">
      <alignment horizontal="left" vertical="center"/>
    </xf>
    <xf numFmtId="49" fontId="62" fillId="0" borderId="7" xfId="8" applyNumberFormat="1" applyFont="1" applyFill="1" applyBorder="1" applyAlignment="1">
      <alignment horizontal="left" vertical="center"/>
    </xf>
    <xf numFmtId="1" fontId="8" fillId="0" borderId="7" xfId="0" applyNumberFormat="1" applyFont="1" applyBorder="1" applyAlignment="1" applyProtection="1">
      <alignment horizontal="left" vertical="center"/>
      <protection locked="0"/>
    </xf>
    <xf numFmtId="14" fontId="62" fillId="0" borderId="7" xfId="0" applyNumberFormat="1" applyFont="1" applyBorder="1" applyAlignment="1">
      <alignment horizontal="left" vertical="center"/>
    </xf>
    <xf numFmtId="9" fontId="62" fillId="0" borderId="7" xfId="0" applyNumberFormat="1" applyFont="1" applyBorder="1" applyAlignment="1">
      <alignment horizontal="left" vertical="center"/>
    </xf>
    <xf numFmtId="198" fontId="51" fillId="0" borderId="36" xfId="0" applyNumberFormat="1" applyFont="1" applyBorder="1" applyAlignment="1">
      <alignment horizontal="left" vertical="center"/>
    </xf>
    <xf numFmtId="0" fontId="64" fillId="0" borderId="35" xfId="0" applyFont="1" applyBorder="1" applyAlignment="1">
      <alignment horizontal="left" vertical="center"/>
    </xf>
    <xf numFmtId="49" fontId="62" fillId="0" borderId="35" xfId="8" applyNumberFormat="1" applyFont="1" applyFill="1" applyBorder="1" applyAlignment="1">
      <alignment horizontal="left" vertical="center"/>
    </xf>
    <xf numFmtId="14" fontId="62" fillId="0" borderId="35" xfId="0" applyNumberFormat="1" applyFont="1" applyBorder="1" applyAlignment="1">
      <alignment horizontal="left" vertical="center"/>
    </xf>
    <xf numFmtId="0" fontId="62" fillId="0" borderId="6" xfId="0" applyFont="1" applyBorder="1" applyAlignment="1">
      <alignment horizontal="left" vertical="center"/>
    </xf>
    <xf numFmtId="49" fontId="62" fillId="0" borderId="6" xfId="8" applyNumberFormat="1" applyFont="1" applyFill="1" applyBorder="1" applyAlignment="1">
      <alignment horizontal="left" vertical="center"/>
    </xf>
    <xf numFmtId="1" fontId="8" fillId="0" borderId="6" xfId="0" applyNumberFormat="1" applyFont="1" applyBorder="1" applyAlignment="1" applyProtection="1">
      <alignment horizontal="left" vertical="center"/>
      <protection locked="0"/>
    </xf>
    <xf numFmtId="14" fontId="62" fillId="0" borderId="6" xfId="0" applyNumberFormat="1" applyFont="1" applyBorder="1" applyAlignment="1">
      <alignment horizontal="left" vertical="center"/>
    </xf>
    <xf numFmtId="9" fontId="62" fillId="0" borderId="6" xfId="0" applyNumberFormat="1" applyFont="1" applyBorder="1" applyAlignment="1">
      <alignment horizontal="left" vertical="center"/>
    </xf>
    <xf numFmtId="211" fontId="8" fillId="0" borderId="6" xfId="0" applyNumberFormat="1" applyFont="1" applyBorder="1" applyAlignment="1" applyProtection="1">
      <alignment horizontal="left" vertical="center"/>
      <protection locked="0"/>
    </xf>
    <xf numFmtId="0" fontId="64" fillId="0" borderId="6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65" fillId="0" borderId="35" xfId="0" applyFont="1" applyBorder="1" applyAlignment="1">
      <alignment horizontal="left" vertical="center"/>
    </xf>
    <xf numFmtId="0" fontId="65" fillId="0" borderId="38" xfId="0" applyFont="1" applyBorder="1" applyAlignment="1">
      <alignment horizontal="left" vertical="center"/>
    </xf>
    <xf numFmtId="14" fontId="65" fillId="0" borderId="38" xfId="0" applyNumberFormat="1" applyFont="1" applyBorder="1" applyAlignment="1">
      <alignment horizontal="left" vertical="center"/>
    </xf>
    <xf numFmtId="9" fontId="65" fillId="0" borderId="38" xfId="0" applyNumberFormat="1" applyFont="1" applyBorder="1" applyAlignment="1">
      <alignment horizontal="left" vertical="center"/>
    </xf>
    <xf numFmtId="3" fontId="65" fillId="0" borderId="35" xfId="0" applyNumberFormat="1" applyFont="1" applyBorder="1" applyAlignment="1">
      <alignment horizontal="left" vertical="center"/>
    </xf>
    <xf numFmtId="3" fontId="65" fillId="0" borderId="38" xfId="0" applyNumberFormat="1" applyFont="1" applyBorder="1" applyAlignment="1">
      <alignment horizontal="left" vertical="center"/>
    </xf>
    <xf numFmtId="0" fontId="65" fillId="0" borderId="7" xfId="0" applyFont="1" applyBorder="1" applyAlignment="1">
      <alignment horizontal="left" vertical="center"/>
    </xf>
    <xf numFmtId="0" fontId="65" fillId="0" borderId="39" xfId="0" applyFont="1" applyBorder="1" applyAlignment="1">
      <alignment horizontal="left" vertical="center"/>
    </xf>
    <xf numFmtId="14" fontId="65" fillId="0" borderId="39" xfId="0" applyNumberFormat="1" applyFont="1" applyBorder="1" applyAlignment="1">
      <alignment horizontal="left" vertical="center"/>
    </xf>
    <xf numFmtId="9" fontId="65" fillId="0" borderId="39" xfId="0" applyNumberFormat="1" applyFont="1" applyBorder="1" applyAlignment="1">
      <alignment horizontal="left" vertical="center"/>
    </xf>
    <xf numFmtId="3" fontId="65" fillId="0" borderId="7" xfId="0" applyNumberFormat="1" applyFont="1" applyBorder="1" applyAlignment="1">
      <alignment horizontal="left" vertical="center"/>
    </xf>
    <xf numFmtId="3" fontId="65" fillId="0" borderId="39" xfId="0" applyNumberFormat="1" applyFont="1" applyBorder="1" applyAlignment="1">
      <alignment horizontal="left" vertical="center"/>
    </xf>
    <xf numFmtId="0" fontId="64" fillId="0" borderId="37" xfId="0" applyFont="1" applyBorder="1" applyAlignment="1">
      <alignment horizontal="left" vertical="center"/>
    </xf>
    <xf numFmtId="49" fontId="62" fillId="0" borderId="38" xfId="8" applyNumberFormat="1" applyFont="1" applyFill="1" applyBorder="1" applyAlignment="1">
      <alignment horizontal="left" vertical="center"/>
    </xf>
    <xf numFmtId="0" fontId="64" fillId="0" borderId="38" xfId="0" applyFont="1" applyBorder="1" applyAlignment="1">
      <alignment horizontal="left" vertical="center"/>
    </xf>
    <xf numFmtId="9" fontId="62" fillId="0" borderId="38" xfId="0" applyNumberFormat="1" applyFont="1" applyBorder="1" applyAlignment="1">
      <alignment horizontal="left" vertical="center"/>
    </xf>
    <xf numFmtId="3" fontId="62" fillId="0" borderId="38" xfId="0" applyNumberFormat="1" applyFont="1" applyBorder="1" applyAlignment="1">
      <alignment horizontal="left" vertical="center"/>
    </xf>
    <xf numFmtId="0" fontId="64" fillId="0" borderId="7" xfId="0" applyFont="1" applyBorder="1" applyAlignment="1">
      <alignment horizontal="left" vertical="center"/>
    </xf>
    <xf numFmtId="0" fontId="62" fillId="0" borderId="39" xfId="0" applyFont="1" applyBorder="1" applyAlignment="1">
      <alignment horizontal="left" vertical="center"/>
    </xf>
    <xf numFmtId="49" fontId="62" fillId="0" borderId="39" xfId="8" applyNumberFormat="1" applyFont="1" applyFill="1" applyBorder="1" applyAlignment="1">
      <alignment horizontal="left" vertical="center"/>
    </xf>
    <xf numFmtId="0" fontId="64" fillId="0" borderId="39" xfId="0" applyFont="1" applyBorder="1" applyAlignment="1">
      <alignment horizontal="left" vertical="center"/>
    </xf>
    <xf numFmtId="9" fontId="62" fillId="0" borderId="39" xfId="0" applyNumberFormat="1" applyFont="1" applyBorder="1" applyAlignment="1">
      <alignment horizontal="left" vertical="center"/>
    </xf>
    <xf numFmtId="3" fontId="62" fillId="0" borderId="7" xfId="0" applyNumberFormat="1" applyFont="1" applyBorder="1" applyAlignment="1">
      <alignment horizontal="left" vertical="center"/>
    </xf>
    <xf numFmtId="3" fontId="62" fillId="0" borderId="39" xfId="0" applyNumberFormat="1" applyFont="1" applyBorder="1" applyAlignment="1">
      <alignment horizontal="left" vertical="center"/>
    </xf>
    <xf numFmtId="204" fontId="62" fillId="0" borderId="7" xfId="8" applyNumberFormat="1" applyFont="1" applyFill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49" fontId="62" fillId="0" borderId="40" xfId="8" applyNumberFormat="1" applyFont="1" applyFill="1" applyBorder="1" applyAlignment="1">
      <alignment horizontal="left" vertical="center"/>
    </xf>
    <xf numFmtId="0" fontId="62" fillId="0" borderId="36" xfId="0" applyFont="1" applyBorder="1" applyAlignment="1">
      <alignment horizontal="left" vertical="center"/>
    </xf>
    <xf numFmtId="0" fontId="64" fillId="0" borderId="40" xfId="0" applyFont="1" applyBorder="1" applyAlignment="1">
      <alignment horizontal="left" vertical="center"/>
    </xf>
    <xf numFmtId="14" fontId="62" fillId="0" borderId="36" xfId="0" applyNumberFormat="1" applyFont="1" applyBorder="1" applyAlignment="1">
      <alignment horizontal="left" vertical="center"/>
    </xf>
    <xf numFmtId="9" fontId="62" fillId="0" borderId="40" xfId="0" applyNumberFormat="1" applyFont="1" applyBorder="1" applyAlignment="1">
      <alignment horizontal="left" vertical="center"/>
    </xf>
    <xf numFmtId="3" fontId="62" fillId="0" borderId="36" xfId="0" applyNumberFormat="1" applyFont="1" applyBorder="1" applyAlignment="1">
      <alignment horizontal="left" vertical="center"/>
    </xf>
    <xf numFmtId="3" fontId="62" fillId="0" borderId="40" xfId="0" applyNumberFormat="1" applyFont="1" applyBorder="1" applyAlignment="1">
      <alignment horizontal="left" vertical="center"/>
    </xf>
    <xf numFmtId="188" fontId="8" fillId="0" borderId="6" xfId="0" applyNumberFormat="1" applyFont="1" applyBorder="1" applyAlignment="1" applyProtection="1">
      <alignment horizontal="left" vertical="center"/>
      <protection locked="0"/>
    </xf>
    <xf numFmtId="0" fontId="64" fillId="0" borderId="41" xfId="0" applyFont="1" applyBorder="1" applyAlignment="1">
      <alignment horizontal="left" vertical="center"/>
    </xf>
    <xf numFmtId="0" fontId="64" fillId="0" borderId="2" xfId="0" applyFont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49" fontId="62" fillId="0" borderId="2" xfId="8" applyNumberFormat="1" applyFont="1" applyFill="1" applyBorder="1" applyAlignment="1">
      <alignment horizontal="left" vertical="center"/>
    </xf>
    <xf numFmtId="14" fontId="62" fillId="0" borderId="2" xfId="0" applyNumberFormat="1" applyFont="1" applyBorder="1" applyAlignment="1">
      <alignment horizontal="left" vertical="center"/>
    </xf>
    <xf numFmtId="9" fontId="62" fillId="0" borderId="2" xfId="0" applyNumberFormat="1" applyFont="1" applyBorder="1" applyAlignment="1">
      <alignment horizontal="left" vertical="center"/>
    </xf>
    <xf numFmtId="198" fontId="51" fillId="0" borderId="2" xfId="0" applyNumberFormat="1" applyFont="1" applyBorder="1" applyAlignment="1">
      <alignment horizontal="left" vertical="center"/>
    </xf>
    <xf numFmtId="211" fontId="8" fillId="0" borderId="2" xfId="0" applyNumberFormat="1" applyFont="1" applyBorder="1" applyAlignment="1" applyProtection="1">
      <alignment horizontal="left" vertical="center"/>
      <protection locked="0"/>
    </xf>
    <xf numFmtId="211" fontId="51" fillId="0" borderId="2" xfId="0" applyNumberFormat="1" applyFont="1" applyBorder="1" applyAlignment="1">
      <alignment horizontal="left" vertical="center"/>
    </xf>
    <xf numFmtId="3" fontId="62" fillId="0" borderId="2" xfId="0" applyNumberFormat="1" applyFont="1" applyBorder="1" applyAlignment="1">
      <alignment horizontal="left" vertical="center"/>
    </xf>
    <xf numFmtId="236" fontId="51" fillId="0" borderId="2" xfId="0" applyNumberFormat="1" applyFont="1" applyBorder="1" applyAlignment="1">
      <alignment horizontal="left" vertical="center"/>
    </xf>
    <xf numFmtId="188" fontId="8" fillId="0" borderId="2" xfId="0" applyNumberFormat="1" applyFont="1" applyBorder="1" applyAlignment="1" applyProtection="1">
      <alignment horizontal="left" vertical="center"/>
      <protection locked="0"/>
    </xf>
    <xf numFmtId="204" fontId="62" fillId="0" borderId="2" xfId="8" applyNumberFormat="1" applyFont="1" applyFill="1" applyBorder="1" applyAlignment="1">
      <alignment horizontal="left" vertical="center"/>
    </xf>
    <xf numFmtId="211" fontId="8" fillId="26" borderId="2" xfId="0" applyNumberFormat="1" applyFont="1" applyFill="1" applyBorder="1" applyAlignment="1" applyProtection="1">
      <alignment horizontal="left" vertical="center"/>
      <protection locked="0"/>
    </xf>
    <xf numFmtId="198" fontId="8" fillId="0" borderId="2" xfId="0" applyNumberFormat="1" applyFont="1" applyBorder="1" applyAlignment="1" applyProtection="1">
      <alignment horizontal="left" vertical="center"/>
      <protection locked="0"/>
    </xf>
    <xf numFmtId="188" fontId="66" fillId="9" borderId="2" xfId="0" applyNumberFormat="1" applyFont="1" applyFill="1" applyBorder="1" applyAlignment="1" applyProtection="1">
      <alignment horizontal="left" vertical="center"/>
      <protection locked="0"/>
    </xf>
    <xf numFmtId="211" fontId="8" fillId="0" borderId="2" xfId="0" applyNumberFormat="1" applyFont="1" applyBorder="1" applyAlignment="1" applyProtection="1">
      <alignment vertical="center"/>
      <protection locked="0"/>
    </xf>
    <xf numFmtId="236" fontId="51" fillId="0" borderId="2" xfId="0" applyNumberFormat="1" applyFont="1" applyBorder="1" applyAlignment="1">
      <alignment vertical="center"/>
    </xf>
    <xf numFmtId="188" fontId="8" fillId="0" borderId="2" xfId="0" applyNumberFormat="1" applyFont="1" applyBorder="1" applyAlignment="1" applyProtection="1">
      <alignment vertical="center"/>
      <protection locked="0"/>
    </xf>
    <xf numFmtId="198" fontId="66" fillId="9" borderId="2" xfId="0" applyNumberFormat="1" applyFont="1" applyFill="1" applyBorder="1" applyAlignment="1" applyProtection="1">
      <alignment vertical="center"/>
      <protection locked="0"/>
    </xf>
    <xf numFmtId="0" fontId="66" fillId="0" borderId="2" xfId="0" applyFont="1" applyBorder="1" applyAlignment="1">
      <alignment horizontal="left" vertical="center"/>
    </xf>
    <xf numFmtId="0" fontId="66" fillId="9" borderId="2" xfId="0" applyFont="1" applyFill="1" applyBorder="1" applyAlignment="1" applyProtection="1">
      <alignment horizontal="left" vertical="center"/>
      <protection locked="0"/>
    </xf>
    <xf numFmtId="0" fontId="66" fillId="0" borderId="2" xfId="0" applyFont="1" applyBorder="1" applyAlignment="1" applyProtection="1">
      <alignment horizontal="left" vertical="center"/>
      <protection locked="0"/>
    </xf>
    <xf numFmtId="0" fontId="66" fillId="0" borderId="2" xfId="0" quotePrefix="1" applyFont="1" applyBorder="1" applyAlignment="1" applyProtection="1">
      <alignment horizontal="left" vertical="center"/>
      <protection locked="0"/>
    </xf>
    <xf numFmtId="14" fontId="65" fillId="0" borderId="2" xfId="42" applyNumberFormat="1" applyFont="1" applyBorder="1" applyAlignment="1" applyProtection="1">
      <alignment horizontal="left" vertical="center"/>
      <protection locked="0"/>
    </xf>
    <xf numFmtId="14" fontId="66" fillId="9" borderId="2" xfId="0" applyNumberFormat="1" applyFont="1" applyFill="1" applyBorder="1" applyAlignment="1">
      <alignment horizontal="left" vertical="center"/>
    </xf>
    <xf numFmtId="9" fontId="66" fillId="9" borderId="2" xfId="0" applyNumberFormat="1" applyFont="1" applyFill="1" applyBorder="1" applyAlignment="1" applyProtection="1">
      <alignment horizontal="left" vertical="center"/>
      <protection locked="0"/>
    </xf>
    <xf numFmtId="198" fontId="66" fillId="0" borderId="2" xfId="0" applyNumberFormat="1" applyFont="1" applyBorder="1" applyAlignment="1" applyProtection="1">
      <alignment horizontal="left" vertical="center"/>
      <protection locked="0"/>
    </xf>
    <xf numFmtId="198" fontId="66" fillId="9" borderId="2" xfId="0" applyNumberFormat="1" applyFont="1" applyFill="1" applyBorder="1" applyAlignment="1" applyProtection="1">
      <alignment horizontal="left" vertical="center"/>
      <protection locked="0"/>
    </xf>
    <xf numFmtId="37" fontId="66" fillId="9" borderId="2" xfId="0" applyNumberFormat="1" applyFont="1" applyFill="1" applyBorder="1" applyAlignment="1" applyProtection="1">
      <alignment horizontal="left" vertical="center"/>
      <protection locked="0"/>
    </xf>
    <xf numFmtId="165" fontId="66" fillId="0" borderId="2" xfId="8" applyNumberFormat="1" applyFont="1" applyFill="1" applyBorder="1" applyAlignment="1" applyProtection="1">
      <alignment horizontal="right" vertical="center"/>
      <protection locked="0"/>
    </xf>
    <xf numFmtId="188" fontId="66" fillId="0" borderId="2" xfId="0" applyNumberFormat="1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198" fontId="66" fillId="3" borderId="2" xfId="0" applyNumberFormat="1" applyFont="1" applyFill="1" applyBorder="1" applyAlignment="1" applyProtection="1">
      <alignment horizontal="left" vertical="center"/>
      <protection locked="0"/>
    </xf>
    <xf numFmtId="237" fontId="66" fillId="0" borderId="2" xfId="0" applyNumberFormat="1" applyFont="1" applyBorder="1" applyAlignment="1" applyProtection="1">
      <alignment horizontal="left" vertical="center"/>
      <protection locked="0"/>
    </xf>
    <xf numFmtId="165" fontId="66" fillId="9" borderId="2" xfId="8" applyNumberFormat="1" applyFont="1" applyFill="1" applyBorder="1" applyAlignment="1" applyProtection="1">
      <alignment horizontal="right" vertical="center"/>
      <protection locked="0"/>
    </xf>
    <xf numFmtId="0" fontId="66" fillId="9" borderId="2" xfId="0" applyFont="1" applyFill="1" applyBorder="1" applyAlignment="1">
      <alignment horizontal="left"/>
    </xf>
    <xf numFmtId="0" fontId="66" fillId="9" borderId="2" xfId="0" quotePrefix="1" applyFont="1" applyFill="1" applyBorder="1" applyAlignment="1" applyProtection="1">
      <alignment horizontal="left" vertical="center"/>
      <protection locked="0"/>
    </xf>
    <xf numFmtId="237" fontId="66" fillId="9" borderId="2" xfId="0" applyNumberFormat="1" applyFont="1" applyFill="1" applyBorder="1" applyAlignment="1" applyProtection="1">
      <alignment horizontal="left"/>
      <protection locked="0"/>
    </xf>
    <xf numFmtId="9" fontId="66" fillId="9" borderId="2" xfId="0" applyNumberFormat="1" applyFont="1" applyFill="1" applyBorder="1" applyAlignment="1" applyProtection="1">
      <alignment horizontal="left"/>
      <protection locked="0"/>
    </xf>
    <xf numFmtId="43" fontId="66" fillId="9" borderId="2" xfId="8" applyFont="1" applyFill="1" applyBorder="1" applyAlignment="1" applyProtection="1">
      <alignment horizontal="right" vertical="center"/>
      <protection locked="0"/>
    </xf>
    <xf numFmtId="0" fontId="0" fillId="9" borderId="0" xfId="0" applyFill="1" applyAlignment="1" applyProtection="1">
      <alignment vertical="center"/>
      <protection locked="0"/>
    </xf>
    <xf numFmtId="0" fontId="66" fillId="9" borderId="2" xfId="0" applyFont="1" applyFill="1" applyBorder="1" applyAlignment="1" applyProtection="1">
      <alignment horizontal="left"/>
      <protection locked="0"/>
    </xf>
    <xf numFmtId="0" fontId="66" fillId="9" borderId="2" xfId="0" applyFont="1" applyFill="1" applyBorder="1" applyAlignment="1">
      <alignment horizontal="left" vertical="center"/>
    </xf>
    <xf numFmtId="0" fontId="62" fillId="27" borderId="35" xfId="0" applyFont="1" applyFill="1" applyBorder="1" applyAlignment="1">
      <alignment horizontal="left"/>
    </xf>
    <xf numFmtId="0" fontId="11" fillId="9" borderId="0" xfId="0" applyFont="1" applyFill="1" applyAlignment="1" applyProtection="1">
      <alignment vertical="center"/>
      <protection locked="0"/>
    </xf>
    <xf numFmtId="0" fontId="65" fillId="9" borderId="2" xfId="0" applyFont="1" applyFill="1" applyBorder="1" applyAlignment="1">
      <alignment horizontal="left" vertical="center"/>
    </xf>
    <xf numFmtId="0" fontId="65" fillId="9" borderId="2" xfId="0" applyFont="1" applyFill="1" applyBorder="1" applyAlignment="1" applyProtection="1">
      <alignment horizontal="left" vertical="center"/>
      <protection locked="0"/>
    </xf>
    <xf numFmtId="238" fontId="65" fillId="9" borderId="2" xfId="0" applyNumberFormat="1" applyFont="1" applyFill="1" applyBorder="1" applyAlignment="1" applyProtection="1">
      <alignment horizontal="left" vertical="center"/>
      <protection locked="0"/>
    </xf>
    <xf numFmtId="14" fontId="65" fillId="9" borderId="2" xfId="42" applyNumberFormat="1" applyFont="1" applyFill="1" applyBorder="1" applyAlignment="1" applyProtection="1">
      <alignment horizontal="left"/>
      <protection locked="0"/>
    </xf>
    <xf numFmtId="1" fontId="65" fillId="9" borderId="2" xfId="42" applyNumberFormat="1" applyFont="1" applyFill="1" applyBorder="1" applyAlignment="1" applyProtection="1">
      <alignment horizontal="left"/>
      <protection locked="0"/>
    </xf>
    <xf numFmtId="14" fontId="71" fillId="9" borderId="2" xfId="0" applyNumberFormat="1" applyFont="1" applyFill="1" applyBorder="1" applyAlignment="1" applyProtection="1">
      <alignment horizontal="left"/>
      <protection locked="0"/>
    </xf>
    <xf numFmtId="9" fontId="65" fillId="9" borderId="2" xfId="0" applyNumberFormat="1" applyFont="1" applyFill="1" applyBorder="1" applyAlignment="1" applyProtection="1">
      <alignment horizontal="left" vertical="center"/>
      <protection locked="0"/>
    </xf>
    <xf numFmtId="198" fontId="65" fillId="9" borderId="2" xfId="0" applyNumberFormat="1" applyFont="1" applyFill="1" applyBorder="1" applyAlignment="1" applyProtection="1">
      <alignment horizontal="left" vertical="center"/>
      <protection locked="0"/>
    </xf>
    <xf numFmtId="37" fontId="65" fillId="9" borderId="2" xfId="0" applyNumberFormat="1" applyFont="1" applyFill="1" applyBorder="1" applyAlignment="1" applyProtection="1">
      <alignment horizontal="left" vertical="center"/>
      <protection locked="0"/>
    </xf>
    <xf numFmtId="165" fontId="65" fillId="9" borderId="2" xfId="8" applyNumberFormat="1" applyFont="1" applyFill="1" applyBorder="1" applyAlignment="1" applyProtection="1">
      <alignment horizontal="right" vertical="center"/>
      <protection locked="0"/>
    </xf>
    <xf numFmtId="188" fontId="65" fillId="9" borderId="2" xfId="0" applyNumberFormat="1" applyFont="1" applyFill="1" applyBorder="1" applyAlignment="1" applyProtection="1">
      <alignment horizontal="left" vertical="center"/>
      <protection locked="0"/>
    </xf>
    <xf numFmtId="0" fontId="65" fillId="9" borderId="2" xfId="0" applyFont="1" applyFill="1" applyBorder="1" applyAlignment="1">
      <alignment horizontal="left"/>
    </xf>
    <xf numFmtId="0" fontId="65" fillId="9" borderId="2" xfId="0" applyFont="1" applyFill="1" applyBorder="1" applyAlignment="1" applyProtection="1">
      <alignment horizontal="left"/>
      <protection locked="0"/>
    </xf>
    <xf numFmtId="1" fontId="65" fillId="9" borderId="2" xfId="0" applyNumberFormat="1" applyFont="1" applyFill="1" applyBorder="1" applyAlignment="1" applyProtection="1">
      <alignment horizontal="left"/>
      <protection locked="0"/>
    </xf>
    <xf numFmtId="9" fontId="65" fillId="9" borderId="2" xfId="0" applyNumberFormat="1" applyFont="1" applyFill="1" applyBorder="1" applyAlignment="1" applyProtection="1">
      <alignment horizontal="left"/>
      <protection locked="0"/>
    </xf>
    <xf numFmtId="14" fontId="66" fillId="9" borderId="2" xfId="0" applyNumberFormat="1" applyFont="1" applyFill="1" applyBorder="1" applyAlignment="1" applyProtection="1">
      <alignment horizontal="left" vertical="center"/>
      <protection locked="0"/>
    </xf>
    <xf numFmtId="204" fontId="66" fillId="9" borderId="2" xfId="8" applyNumberFormat="1" applyFont="1" applyFill="1" applyBorder="1" applyAlignment="1" applyProtection="1">
      <alignment vertical="center"/>
      <protection locked="0"/>
    </xf>
    <xf numFmtId="9" fontId="66" fillId="9" borderId="2" xfId="2" applyFont="1" applyFill="1" applyBorder="1" applyAlignment="1" applyProtection="1">
      <alignment horizontal="left" vertical="center"/>
      <protection locked="0"/>
    </xf>
    <xf numFmtId="0" fontId="0" fillId="9" borderId="0" xfId="0" applyFill="1" applyProtection="1">
      <protection locked="0"/>
    </xf>
    <xf numFmtId="239" fontId="66" fillId="9" borderId="2" xfId="43" applyFont="1" applyFill="1" applyBorder="1" applyAlignment="1">
      <alignment horizontal="left" vertical="center"/>
    </xf>
    <xf numFmtId="239" fontId="66" fillId="9" borderId="2" xfId="43" applyFont="1" applyFill="1" applyBorder="1" applyAlignment="1" applyProtection="1">
      <alignment horizontal="left" vertical="center"/>
      <protection locked="0"/>
    </xf>
    <xf numFmtId="238" fontId="66" fillId="9" borderId="2" xfId="43" applyNumberFormat="1" applyFont="1" applyFill="1" applyBorder="1" applyAlignment="1" applyProtection="1">
      <alignment horizontal="left" vertical="center"/>
      <protection locked="0"/>
    </xf>
    <xf numFmtId="14" fontId="65" fillId="9" borderId="2" xfId="44" applyNumberFormat="1" applyFont="1" applyFill="1" applyBorder="1" applyAlignment="1" applyProtection="1">
      <alignment horizontal="left"/>
      <protection locked="0"/>
    </xf>
    <xf numFmtId="1" fontId="65" fillId="9" borderId="2" xfId="44" applyNumberFormat="1" applyFont="1" applyFill="1" applyBorder="1" applyAlignment="1" applyProtection="1">
      <alignment horizontal="left"/>
      <protection locked="0"/>
    </xf>
    <xf numFmtId="1" fontId="66" fillId="9" borderId="2" xfId="43" applyNumberFormat="1" applyFont="1" applyFill="1" applyBorder="1" applyAlignment="1" applyProtection="1">
      <alignment horizontal="left" vertical="center"/>
      <protection locked="0"/>
    </xf>
    <xf numFmtId="188" fontId="66" fillId="9" borderId="2" xfId="43" applyNumberFormat="1" applyFont="1" applyFill="1" applyBorder="1" applyAlignment="1" applyProtection="1">
      <alignment horizontal="left" vertical="center"/>
      <protection locked="0"/>
    </xf>
    <xf numFmtId="188" fontId="66" fillId="9" borderId="2" xfId="45" applyNumberFormat="1" applyFont="1" applyFill="1" applyBorder="1" applyAlignment="1" applyProtection="1">
      <alignment horizontal="left" vertical="center"/>
      <protection locked="0"/>
    </xf>
    <xf numFmtId="239" fontId="66" fillId="9" borderId="2" xfId="43" applyFont="1" applyFill="1" applyBorder="1" applyAlignment="1">
      <alignment horizontal="left"/>
    </xf>
    <xf numFmtId="239" fontId="66" fillId="9" borderId="2" xfId="43" applyFont="1" applyFill="1" applyBorder="1" applyAlignment="1" applyProtection="1">
      <alignment horizontal="left"/>
      <protection locked="0"/>
    </xf>
    <xf numFmtId="9" fontId="66" fillId="9" borderId="2" xfId="2" applyFont="1" applyFill="1" applyBorder="1" applyAlignment="1" applyProtection="1">
      <alignment horizontal="left"/>
      <protection locked="0"/>
    </xf>
    <xf numFmtId="188" fontId="66" fillId="9" borderId="2" xfId="46" applyNumberFormat="1" applyFont="1" applyFill="1" applyBorder="1" applyAlignment="1">
      <alignment horizontal="left" vertical="center"/>
    </xf>
    <xf numFmtId="238" fontId="66" fillId="9" borderId="2" xfId="46" applyNumberFormat="1" applyFont="1" applyFill="1" applyBorder="1" applyAlignment="1">
      <alignment horizontal="left" vertical="center"/>
    </xf>
    <xf numFmtId="0" fontId="62" fillId="0" borderId="35" xfId="0" applyFont="1" applyBorder="1" applyAlignment="1">
      <alignment horizontal="left"/>
    </xf>
    <xf numFmtId="0" fontId="62" fillId="24" borderId="35" xfId="0" applyFont="1" applyFill="1" applyBorder="1" applyAlignment="1">
      <alignment horizontal="left"/>
    </xf>
    <xf numFmtId="0" fontId="8" fillId="9" borderId="35" xfId="0" applyFont="1" applyFill="1" applyBorder="1" applyAlignment="1">
      <alignment horizontal="left"/>
    </xf>
    <xf numFmtId="14" fontId="8" fillId="9" borderId="35" xfId="0" applyNumberFormat="1" applyFont="1" applyFill="1" applyBorder="1" applyAlignment="1" applyProtection="1">
      <alignment horizontal="left"/>
      <protection locked="0"/>
    </xf>
    <xf numFmtId="9" fontId="8" fillId="9" borderId="35" xfId="2" applyFont="1" applyFill="1" applyBorder="1" applyAlignment="1" applyProtection="1">
      <alignment horizontal="left"/>
      <protection locked="0"/>
    </xf>
    <xf numFmtId="198" fontId="8" fillId="9" borderId="35" xfId="0" applyNumberFormat="1" applyFont="1" applyFill="1" applyBorder="1" applyAlignment="1" applyProtection="1">
      <alignment horizontal="left"/>
      <protection locked="0"/>
    </xf>
    <xf numFmtId="3" fontId="62" fillId="24" borderId="39" xfId="0" applyNumberFormat="1" applyFont="1" applyFill="1" applyBorder="1" applyAlignment="1">
      <alignment horizontal="right"/>
    </xf>
    <xf numFmtId="188" fontId="8" fillId="9" borderId="35" xfId="0" applyNumberFormat="1" applyFont="1" applyFill="1" applyBorder="1" applyAlignment="1" applyProtection="1">
      <alignment horizontal="left"/>
      <protection locked="0"/>
    </xf>
    <xf numFmtId="0" fontId="0" fillId="9" borderId="0" xfId="0" applyFill="1"/>
    <xf numFmtId="49" fontId="62" fillId="0" borderId="35" xfId="0" applyNumberFormat="1" applyFont="1" applyBorder="1" applyAlignment="1">
      <alignment horizontal="left"/>
    </xf>
    <xf numFmtId="0" fontId="66" fillId="0" borderId="2" xfId="0" applyFont="1" applyBorder="1" applyAlignment="1">
      <alignment horizontal="left"/>
    </xf>
    <xf numFmtId="49" fontId="66" fillId="0" borderId="2" xfId="0" quotePrefix="1" applyNumberFormat="1" applyFont="1" applyBorder="1" applyAlignment="1">
      <alignment horizontal="left"/>
    </xf>
    <xf numFmtId="14" fontId="65" fillId="0" borderId="2" xfId="42" applyNumberFormat="1" applyFont="1" applyBorder="1" applyAlignment="1" applyProtection="1">
      <alignment horizontal="left"/>
      <protection locked="0"/>
    </xf>
    <xf numFmtId="1" fontId="65" fillId="0" borderId="2" xfId="42" applyNumberFormat="1" applyFont="1" applyBorder="1" applyAlignment="1" applyProtection="1">
      <alignment horizontal="left"/>
      <protection locked="0"/>
    </xf>
    <xf numFmtId="37" fontId="66" fillId="9" borderId="2" xfId="0" applyNumberFormat="1" applyFont="1" applyFill="1" applyBorder="1" applyAlignment="1" applyProtection="1">
      <alignment horizontal="left" vertical="center" wrapText="1"/>
      <protection locked="0"/>
    </xf>
    <xf numFmtId="204" fontId="66" fillId="9" borderId="2" xfId="8" applyNumberFormat="1" applyFont="1" applyFill="1" applyBorder="1" applyAlignment="1" applyProtection="1">
      <alignment vertical="center" wrapText="1"/>
      <protection locked="0"/>
    </xf>
    <xf numFmtId="188" fontId="66" fillId="9" borderId="2" xfId="8" applyNumberFormat="1" applyFont="1" applyFill="1" applyBorder="1" applyAlignment="1" applyProtection="1">
      <alignment horizontal="left" vertical="center"/>
      <protection locked="0"/>
    </xf>
    <xf numFmtId="49" fontId="66" fillId="9" borderId="2" xfId="0" applyNumberFormat="1" applyFont="1" applyFill="1" applyBorder="1" applyAlignment="1">
      <alignment horizontal="left"/>
    </xf>
    <xf numFmtId="49" fontId="66" fillId="9" borderId="2" xfId="0" quotePrefix="1" applyNumberFormat="1" applyFont="1" applyFill="1" applyBorder="1" applyAlignment="1">
      <alignment horizontal="left"/>
    </xf>
    <xf numFmtId="49" fontId="66" fillId="0" borderId="2" xfId="0" applyNumberFormat="1" applyFont="1" applyBorder="1" applyAlignment="1">
      <alignment horizontal="left"/>
    </xf>
    <xf numFmtId="188" fontId="66" fillId="9" borderId="2" xfId="0" applyNumberFormat="1" applyFont="1" applyFill="1" applyBorder="1" applyAlignment="1">
      <alignment horizontal="left" vertical="center"/>
    </xf>
    <xf numFmtId="0" fontId="66" fillId="9" borderId="4" xfId="0" applyFont="1" applyFill="1" applyBorder="1" applyAlignment="1">
      <alignment horizontal="left" vertical="center"/>
    </xf>
    <xf numFmtId="238" fontId="66" fillId="9" borderId="2" xfId="0" applyNumberFormat="1" applyFont="1" applyFill="1" applyBorder="1" applyAlignment="1" applyProtection="1">
      <alignment horizontal="left" vertical="center"/>
      <protection locked="0"/>
    </xf>
    <xf numFmtId="3" fontId="62" fillId="9" borderId="35" xfId="0" applyNumberFormat="1" applyFont="1" applyFill="1" applyBorder="1" applyAlignment="1">
      <alignment horizontal="right"/>
    </xf>
    <xf numFmtId="204" fontId="62" fillId="9" borderId="35" xfId="8" applyNumberFormat="1" applyFont="1" applyFill="1" applyBorder="1" applyAlignment="1"/>
    <xf numFmtId="9" fontId="66" fillId="9" borderId="3" xfId="2" applyFont="1" applyFill="1" applyBorder="1" applyAlignment="1" applyProtection="1">
      <alignment horizontal="left" vertical="center"/>
      <protection locked="0"/>
    </xf>
    <xf numFmtId="0" fontId="62" fillId="9" borderId="35" xfId="0" applyFont="1" applyFill="1" applyBorder="1" applyAlignment="1">
      <alignment horizontal="left"/>
    </xf>
    <xf numFmtId="9" fontId="62" fillId="9" borderId="35" xfId="2" applyFont="1" applyFill="1" applyBorder="1" applyAlignment="1">
      <alignment horizontal="left"/>
    </xf>
    <xf numFmtId="9" fontId="64" fillId="9" borderId="35" xfId="2" applyFont="1" applyFill="1" applyBorder="1" applyAlignment="1">
      <alignment horizontal="left"/>
    </xf>
    <xf numFmtId="9" fontId="64" fillId="9" borderId="0" xfId="2" applyFont="1" applyFill="1" applyAlignment="1">
      <alignment horizontal="left"/>
    </xf>
    <xf numFmtId="0" fontId="0" fillId="9" borderId="0" xfId="0" applyFill="1" applyAlignment="1" applyProtection="1">
      <alignment horizontal="center" vertical="center"/>
      <protection locked="0"/>
    </xf>
    <xf numFmtId="198" fontId="66" fillId="0" borderId="2" xfId="47" applyFont="1" applyBorder="1" applyAlignment="1">
      <alignment horizontal="left" vertical="center" wrapText="1"/>
    </xf>
    <xf numFmtId="0" fontId="66" fillId="0" borderId="42" xfId="0" applyFont="1" applyBorder="1" applyAlignment="1">
      <alignment horizontal="left" vertical="center"/>
    </xf>
    <xf numFmtId="0" fontId="65" fillId="0" borderId="2" xfId="42" applyNumberFormat="1" applyFont="1" applyBorder="1" applyAlignment="1" applyProtection="1">
      <alignment horizontal="left"/>
      <protection locked="0"/>
    </xf>
    <xf numFmtId="204" fontId="62" fillId="14" borderId="35" xfId="8" applyNumberFormat="1" applyFont="1" applyFill="1" applyBorder="1" applyAlignment="1"/>
    <xf numFmtId="165" fontId="66" fillId="10" borderId="2" xfId="8" applyNumberFormat="1" applyFont="1" applyFill="1" applyBorder="1" applyAlignment="1" applyProtection="1">
      <alignment horizontal="right" vertical="center"/>
      <protection locked="0"/>
    </xf>
    <xf numFmtId="188" fontId="66" fillId="14" borderId="2" xfId="0" applyNumberFormat="1" applyFont="1" applyFill="1" applyBorder="1" applyAlignment="1" applyProtection="1">
      <alignment horizontal="left" vertical="center"/>
      <protection locked="0"/>
    </xf>
    <xf numFmtId="0" fontId="65" fillId="9" borderId="2" xfId="42" applyNumberFormat="1" applyFont="1" applyFill="1" applyBorder="1" applyAlignment="1" applyProtection="1">
      <alignment horizontal="left"/>
      <protection locked="0"/>
    </xf>
    <xf numFmtId="198" fontId="66" fillId="9" borderId="3" xfId="0" applyNumberFormat="1" applyFont="1" applyFill="1" applyBorder="1" applyAlignment="1" applyProtection="1">
      <alignment horizontal="left" vertical="center"/>
      <protection locked="0"/>
    </xf>
    <xf numFmtId="204" fontId="66" fillId="14" borderId="35" xfId="8" applyNumberFormat="1" applyFont="1" applyFill="1" applyBorder="1" applyAlignment="1" applyProtection="1">
      <alignment vertical="center"/>
      <protection locked="0"/>
    </xf>
    <xf numFmtId="165" fontId="66" fillId="10" borderId="4" xfId="8" applyNumberFormat="1" applyFont="1" applyFill="1" applyBorder="1" applyAlignment="1" applyProtection="1">
      <alignment horizontal="right" vertical="center"/>
      <protection locked="0"/>
    </xf>
    <xf numFmtId="204" fontId="66" fillId="14" borderId="2" xfId="8" applyNumberFormat="1" applyFont="1" applyFill="1" applyBorder="1" applyAlignment="1" applyProtection="1">
      <alignment vertical="center"/>
      <protection locked="0"/>
    </xf>
    <xf numFmtId="0" fontId="62" fillId="0" borderId="35" xfId="48" applyFont="1" applyBorder="1" applyAlignment="1">
      <alignment horizontal="left" vertical="center" wrapText="1"/>
    </xf>
    <xf numFmtId="165" fontId="66" fillId="3" borderId="2" xfId="8" applyNumberFormat="1" applyFont="1" applyFill="1" applyBorder="1" applyAlignment="1" applyProtection="1">
      <alignment horizontal="right" vertical="center"/>
      <protection locked="0"/>
    </xf>
    <xf numFmtId="188" fontId="66" fillId="3" borderId="2" xfId="0" applyNumberFormat="1" applyFont="1" applyFill="1" applyBorder="1" applyAlignment="1" applyProtection="1">
      <alignment horizontal="left" vertical="center"/>
      <protection locked="0"/>
    </xf>
    <xf numFmtId="0" fontId="62" fillId="9" borderId="2" xfId="0" applyFont="1" applyFill="1" applyBorder="1" applyAlignment="1">
      <alignment horizontal="left"/>
    </xf>
    <xf numFmtId="0" fontId="62" fillId="28" borderId="4" xfId="0" applyFont="1" applyFill="1" applyBorder="1" applyAlignment="1">
      <alignment horizontal="left"/>
    </xf>
    <xf numFmtId="0" fontId="65" fillId="9" borderId="4" xfId="0" applyFont="1" applyFill="1" applyBorder="1" applyAlignment="1">
      <alignment horizontal="left" wrapText="1"/>
    </xf>
    <xf numFmtId="223" fontId="66" fillId="9" borderId="2" xfId="0" applyNumberFormat="1" applyFont="1" applyFill="1" applyBorder="1" applyAlignment="1">
      <alignment horizontal="left" vertical="center"/>
    </xf>
    <xf numFmtId="0" fontId="65" fillId="28" borderId="4" xfId="0" applyFont="1" applyFill="1" applyBorder="1" applyAlignment="1">
      <alignment horizontal="left"/>
    </xf>
    <xf numFmtId="0" fontId="62" fillId="9" borderId="10" xfId="0" applyFont="1" applyFill="1" applyBorder="1" applyAlignment="1">
      <alignment horizontal="left"/>
    </xf>
    <xf numFmtId="240" fontId="62" fillId="28" borderId="10" xfId="0" applyNumberFormat="1" applyFont="1" applyFill="1" applyBorder="1" applyAlignment="1">
      <alignment horizontal="left"/>
    </xf>
    <xf numFmtId="0" fontId="64" fillId="28" borderId="4" xfId="0" applyFont="1" applyFill="1" applyBorder="1" applyAlignment="1">
      <alignment horizontal="left"/>
    </xf>
    <xf numFmtId="204" fontId="71" fillId="9" borderId="2" xfId="8" applyNumberFormat="1" applyFont="1" applyFill="1" applyBorder="1" applyAlignment="1"/>
    <xf numFmtId="3" fontId="62" fillId="28" borderId="4" xfId="0" applyNumberFormat="1" applyFont="1" applyFill="1" applyBorder="1" applyAlignment="1">
      <alignment horizontal="right"/>
    </xf>
    <xf numFmtId="188" fontId="62" fillId="9" borderId="4" xfId="0" applyNumberFormat="1" applyFont="1" applyFill="1" applyBorder="1"/>
    <xf numFmtId="188" fontId="66" fillId="9" borderId="2" xfId="0" applyNumberFormat="1" applyFont="1" applyFill="1" applyBorder="1" applyAlignment="1" applyProtection="1">
      <alignment vertical="center"/>
      <protection locked="0"/>
    </xf>
    <xf numFmtId="0" fontId="62" fillId="28" borderId="43" xfId="0" applyFont="1" applyFill="1" applyBorder="1" applyAlignment="1">
      <alignment horizontal="left"/>
    </xf>
    <xf numFmtId="0" fontId="65" fillId="9" borderId="43" xfId="0" applyFont="1" applyFill="1" applyBorder="1" applyAlignment="1">
      <alignment horizontal="left" wrapText="1"/>
    </xf>
    <xf numFmtId="0" fontId="65" fillId="28" borderId="43" xfId="0" applyFont="1" applyFill="1" applyBorder="1" applyAlignment="1">
      <alignment horizontal="left"/>
    </xf>
    <xf numFmtId="0" fontId="64" fillId="28" borderId="43" xfId="0" applyFont="1" applyFill="1" applyBorder="1" applyAlignment="1">
      <alignment horizontal="left"/>
    </xf>
    <xf numFmtId="3" fontId="62" fillId="28" borderId="43" xfId="0" applyNumberFormat="1" applyFont="1" applyFill="1" applyBorder="1" applyAlignment="1">
      <alignment horizontal="right"/>
    </xf>
    <xf numFmtId="188" fontId="62" fillId="9" borderId="43" xfId="0" applyNumberFormat="1" applyFont="1" applyFill="1" applyBorder="1"/>
    <xf numFmtId="1" fontId="66" fillId="9" borderId="2" xfId="0" applyNumberFormat="1" applyFont="1" applyFill="1" applyBorder="1" applyAlignment="1" applyProtection="1">
      <alignment horizontal="left"/>
      <protection locked="0"/>
    </xf>
    <xf numFmtId="14" fontId="66" fillId="9" borderId="2" xfId="0" applyNumberFormat="1" applyFont="1" applyFill="1" applyBorder="1" applyAlignment="1" applyProtection="1">
      <alignment horizontal="left"/>
      <protection locked="0"/>
    </xf>
    <xf numFmtId="165" fontId="66" fillId="9" borderId="2" xfId="8" applyNumberFormat="1" applyFont="1" applyFill="1" applyBorder="1" applyAlignment="1" applyProtection="1">
      <alignment horizontal="left" vertical="center"/>
      <protection locked="0"/>
    </xf>
    <xf numFmtId="0" fontId="8" fillId="9" borderId="35" xfId="0" applyFont="1" applyFill="1" applyBorder="1" applyAlignment="1" applyProtection="1">
      <alignment horizontal="left"/>
      <protection locked="0"/>
    </xf>
    <xf numFmtId="49" fontId="8" fillId="9" borderId="35" xfId="0" applyNumberFormat="1" applyFont="1" applyFill="1" applyBorder="1" applyAlignment="1" applyProtection="1">
      <alignment horizontal="left"/>
      <protection locked="0"/>
    </xf>
    <xf numFmtId="0" fontId="62" fillId="0" borderId="6" xfId="0" applyFont="1" applyBorder="1" applyAlignment="1">
      <alignment horizontal="left"/>
    </xf>
    <xf numFmtId="14" fontId="62" fillId="27" borderId="6" xfId="0" applyNumberFormat="1" applyFont="1" applyFill="1" applyBorder="1" applyAlignment="1">
      <alignment horizontal="left"/>
    </xf>
    <xf numFmtId="9" fontId="62" fillId="27" borderId="6" xfId="0" applyNumberFormat="1" applyFont="1" applyFill="1" applyBorder="1" applyAlignment="1">
      <alignment horizontal="left"/>
    </xf>
    <xf numFmtId="1" fontId="8" fillId="9" borderId="35" xfId="0" applyNumberFormat="1" applyFont="1" applyFill="1" applyBorder="1" applyAlignment="1" applyProtection="1">
      <alignment horizontal="left"/>
      <protection locked="0"/>
    </xf>
    <xf numFmtId="198" fontId="62" fillId="9" borderId="6" xfId="0" applyNumberFormat="1" applyFont="1" applyFill="1" applyBorder="1" applyAlignment="1" applyProtection="1">
      <alignment horizontal="left" vertical="center"/>
      <protection locked="0"/>
    </xf>
    <xf numFmtId="204" fontId="8" fillId="9" borderId="6" xfId="8" applyNumberFormat="1" applyFont="1" applyFill="1" applyBorder="1" applyAlignment="1" applyProtection="1">
      <alignment vertical="center"/>
      <protection locked="0"/>
    </xf>
    <xf numFmtId="0" fontId="62" fillId="27" borderId="44" xfId="0" applyFont="1" applyFill="1" applyBorder="1" applyAlignment="1">
      <alignment horizontal="right"/>
    </xf>
    <xf numFmtId="188" fontId="62" fillId="0" borderId="45" xfId="0" applyNumberFormat="1" applyFont="1" applyBorder="1" applyAlignment="1">
      <alignment horizontal="left" vertical="center"/>
    </xf>
    <xf numFmtId="188" fontId="62" fillId="0" borderId="35" xfId="0" applyNumberFormat="1" applyFont="1" applyBorder="1" applyAlignment="1" applyProtection="1">
      <alignment horizontal="left" vertical="center"/>
      <protection locked="0"/>
    </xf>
    <xf numFmtId="188" fontId="73" fillId="0" borderId="35" xfId="0" applyNumberFormat="1" applyFont="1" applyBorder="1" applyAlignment="1" applyProtection="1">
      <alignment horizontal="left" vertical="center"/>
      <protection locked="0"/>
    </xf>
    <xf numFmtId="3" fontId="62" fillId="27" borderId="44" xfId="0" applyNumberFormat="1" applyFont="1" applyFill="1" applyBorder="1" applyAlignment="1">
      <alignment horizontal="right"/>
    </xf>
    <xf numFmtId="14" fontId="62" fillId="27" borderId="35" xfId="0" applyNumberFormat="1" applyFont="1" applyFill="1" applyBorder="1" applyAlignment="1">
      <alignment horizontal="left"/>
    </xf>
    <xf numFmtId="9" fontId="62" fillId="27" borderId="35" xfId="0" applyNumberFormat="1" applyFont="1" applyFill="1" applyBorder="1" applyAlignment="1">
      <alignment horizontal="left"/>
    </xf>
    <xf numFmtId="0" fontId="71" fillId="28" borderId="10" xfId="0" applyFont="1" applyFill="1" applyBorder="1" applyAlignment="1">
      <alignment horizontal="left"/>
    </xf>
    <xf numFmtId="0" fontId="71" fillId="28" borderId="43" xfId="0" applyFont="1" applyFill="1" applyBorder="1" applyAlignment="1">
      <alignment horizontal="left"/>
    </xf>
    <xf numFmtId="0" fontId="71" fillId="28" borderId="43" xfId="0" applyFont="1" applyFill="1" applyBorder="1" applyAlignment="1">
      <alignment horizontal="left" wrapText="1"/>
    </xf>
    <xf numFmtId="14" fontId="71" fillId="28" borderId="43" xfId="0" applyNumberFormat="1" applyFont="1" applyFill="1" applyBorder="1" applyAlignment="1">
      <alignment horizontal="left"/>
    </xf>
    <xf numFmtId="9" fontId="71" fillId="28" borderId="43" xfId="0" applyNumberFormat="1" applyFont="1" applyFill="1" applyBorder="1" applyAlignment="1">
      <alignment horizontal="left"/>
    </xf>
    <xf numFmtId="0" fontId="71" fillId="28" borderId="43" xfId="0" applyFont="1" applyFill="1" applyBorder="1" applyAlignment="1">
      <alignment horizontal="right"/>
    </xf>
    <xf numFmtId="188" fontId="71" fillId="28" borderId="43" xfId="0" applyNumberFormat="1" applyFont="1" applyFill="1" applyBorder="1" applyAlignment="1">
      <alignment horizontal="left"/>
    </xf>
    <xf numFmtId="14" fontId="65" fillId="9" borderId="2" xfId="42" applyNumberFormat="1" applyFont="1" applyFill="1" applyBorder="1" applyAlignment="1" applyProtection="1">
      <alignment horizontal="left" vertical="center"/>
      <protection locked="0"/>
    </xf>
    <xf numFmtId="1" fontId="65" fillId="9" borderId="2" xfId="42" applyNumberFormat="1" applyFont="1" applyFill="1" applyBorder="1" applyAlignment="1" applyProtection="1">
      <alignment horizontal="left" vertical="center"/>
      <protection locked="0"/>
    </xf>
    <xf numFmtId="1" fontId="66" fillId="9" borderId="2" xfId="0" applyNumberFormat="1" applyFont="1" applyFill="1" applyBorder="1" applyAlignment="1" applyProtection="1">
      <alignment horizontal="left" vertical="center"/>
      <protection locked="0"/>
    </xf>
    <xf numFmtId="204" fontId="62" fillId="9" borderId="2" xfId="8" applyNumberFormat="1" applyFont="1" applyFill="1" applyBorder="1" applyAlignment="1" applyProtection="1">
      <alignment vertical="center"/>
      <protection locked="0"/>
    </xf>
    <xf numFmtId="237" fontId="66" fillId="9" borderId="2" xfId="0" applyNumberFormat="1" applyFont="1" applyFill="1" applyBorder="1" applyAlignment="1" applyProtection="1">
      <alignment horizontal="left" vertical="center"/>
      <protection locked="0"/>
    </xf>
    <xf numFmtId="0" fontId="8" fillId="9" borderId="0" xfId="0" applyFont="1" applyFill="1" applyProtection="1">
      <protection locked="0"/>
    </xf>
    <xf numFmtId="1" fontId="62" fillId="27" borderId="35" xfId="0" applyNumberFormat="1" applyFont="1" applyFill="1" applyBorder="1" applyAlignment="1">
      <alignment horizontal="left"/>
    </xf>
    <xf numFmtId="0" fontId="62" fillId="27" borderId="45" xfId="0" applyFont="1" applyFill="1" applyBorder="1" applyAlignment="1">
      <alignment horizontal="left"/>
    </xf>
    <xf numFmtId="204" fontId="62" fillId="27" borderId="35" xfId="8" applyNumberFormat="1" applyFont="1" applyFill="1" applyBorder="1" applyAlignment="1"/>
    <xf numFmtId="3" fontId="62" fillId="27" borderId="35" xfId="0" applyNumberFormat="1" applyFont="1" applyFill="1" applyBorder="1" applyAlignment="1">
      <alignment horizontal="right"/>
    </xf>
    <xf numFmtId="188" fontId="51" fillId="0" borderId="35" xfId="0" applyNumberFormat="1" applyFont="1" applyBorder="1" applyAlignment="1">
      <alignment horizontal="left"/>
    </xf>
    <xf numFmtId="198" fontId="8" fillId="9" borderId="45" xfId="0" applyNumberFormat="1" applyFont="1" applyFill="1" applyBorder="1" applyAlignment="1" applyProtection="1">
      <alignment horizontal="left"/>
      <protection locked="0"/>
    </xf>
    <xf numFmtId="188" fontId="8" fillId="9" borderId="6" xfId="0" applyNumberFormat="1" applyFont="1" applyFill="1" applyBorder="1" applyAlignment="1" applyProtection="1">
      <alignment horizontal="left"/>
      <protection locked="0"/>
    </xf>
    <xf numFmtId="0" fontId="64" fillId="24" borderId="35" xfId="0" applyFont="1" applyFill="1" applyBorder="1" applyAlignment="1">
      <alignment horizontal="left"/>
    </xf>
    <xf numFmtId="0" fontId="64" fillId="24" borderId="37" xfId="0" applyFont="1" applyFill="1" applyBorder="1" applyAlignment="1">
      <alignment horizontal="left"/>
    </xf>
    <xf numFmtId="0" fontId="64" fillId="24" borderId="38" xfId="0" applyFont="1" applyFill="1" applyBorder="1" applyAlignment="1">
      <alignment horizontal="left"/>
    </xf>
    <xf numFmtId="0" fontId="64" fillId="0" borderId="38" xfId="0" applyFont="1" applyBorder="1" applyAlignment="1">
      <alignment horizontal="left"/>
    </xf>
    <xf numFmtId="0" fontId="64" fillId="24" borderId="7" xfId="0" applyFont="1" applyFill="1" applyBorder="1" applyAlignment="1">
      <alignment horizontal="left"/>
    </xf>
    <xf numFmtId="0" fontId="64" fillId="24" borderId="39" xfId="0" applyFont="1" applyFill="1" applyBorder="1" applyAlignment="1">
      <alignment horizontal="left"/>
    </xf>
    <xf numFmtId="0" fontId="64" fillId="0" borderId="7" xfId="0" applyFont="1" applyBorder="1" applyAlignment="1">
      <alignment horizontal="left"/>
    </xf>
    <xf numFmtId="0" fontId="64" fillId="0" borderId="37" xfId="0" applyFont="1" applyBorder="1" applyAlignment="1">
      <alignment horizontal="left"/>
    </xf>
    <xf numFmtId="0" fontId="64" fillId="0" borderId="39" xfId="0" applyFont="1" applyBorder="1" applyAlignment="1">
      <alignment horizontal="left"/>
    </xf>
    <xf numFmtId="188" fontId="8" fillId="9" borderId="7" xfId="0" applyNumberFormat="1" applyFont="1" applyFill="1" applyBorder="1" applyAlignment="1" applyProtection="1">
      <alignment horizontal="left"/>
      <protection locked="0"/>
    </xf>
    <xf numFmtId="0" fontId="64" fillId="27" borderId="35" xfId="0" applyFont="1" applyFill="1" applyBorder="1" applyAlignment="1">
      <alignment horizontal="left"/>
    </xf>
    <xf numFmtId="0" fontId="64" fillId="27" borderId="6" xfId="0" applyFont="1" applyFill="1" applyBorder="1" applyAlignment="1">
      <alignment horizontal="left"/>
    </xf>
    <xf numFmtId="0" fontId="66" fillId="9" borderId="2" xfId="0" quotePrefix="1" applyFont="1" applyFill="1" applyBorder="1" applyAlignment="1">
      <alignment horizontal="left" vertical="center"/>
    </xf>
    <xf numFmtId="238" fontId="66" fillId="9" borderId="2" xfId="49" applyNumberFormat="1" applyFont="1" applyFill="1" applyBorder="1" applyAlignment="1">
      <alignment horizontal="left"/>
    </xf>
    <xf numFmtId="14" fontId="62" fillId="9" borderId="35" xfId="0" applyNumberFormat="1" applyFont="1" applyFill="1" applyBorder="1" applyAlignment="1">
      <alignment horizontal="left"/>
    </xf>
    <xf numFmtId="9" fontId="62" fillId="9" borderId="35" xfId="0" applyNumberFormat="1" applyFont="1" applyFill="1" applyBorder="1" applyAlignment="1">
      <alignment horizontal="left"/>
    </xf>
    <xf numFmtId="218" fontId="65" fillId="9" borderId="2" xfId="50" applyNumberFormat="1" applyFont="1" applyFill="1" applyBorder="1" applyAlignment="1">
      <alignment horizontal="right" vertical="center"/>
    </xf>
    <xf numFmtId="1" fontId="62" fillId="9" borderId="35" xfId="0" applyNumberFormat="1" applyFont="1" applyFill="1" applyBorder="1" applyAlignment="1">
      <alignment horizontal="left"/>
    </xf>
    <xf numFmtId="0" fontId="62" fillId="9" borderId="38" xfId="0" applyFont="1" applyFill="1" applyBorder="1" applyAlignment="1">
      <alignment horizontal="left"/>
    </xf>
    <xf numFmtId="0" fontId="8" fillId="9" borderId="0" xfId="0" applyFont="1" applyFill="1" applyAlignment="1" applyProtection="1">
      <alignment horizontal="left" vertical="center"/>
      <protection locked="0"/>
    </xf>
    <xf numFmtId="1" fontId="8" fillId="9" borderId="0" xfId="0" applyNumberFormat="1" applyFont="1" applyFill="1" applyAlignment="1" applyProtection="1">
      <alignment horizontal="left" vertical="center"/>
      <protection locked="0"/>
    </xf>
    <xf numFmtId="1" fontId="8" fillId="0" borderId="0" xfId="0" applyNumberFormat="1" applyFont="1" applyAlignment="1" applyProtection="1">
      <alignment horizontal="left" vertical="center"/>
      <protection locked="0"/>
    </xf>
    <xf numFmtId="9" fontId="8" fillId="9" borderId="0" xfId="2" applyFont="1" applyFill="1" applyAlignment="1" applyProtection="1">
      <alignment horizontal="left" vertical="center"/>
      <protection locked="0"/>
    </xf>
    <xf numFmtId="198" fontId="8" fillId="9" borderId="0" xfId="0" applyNumberFormat="1" applyFont="1" applyFill="1" applyAlignment="1" applyProtection="1">
      <alignment horizontal="left" vertical="center"/>
      <protection locked="0"/>
    </xf>
    <xf numFmtId="198" fontId="8" fillId="9" borderId="0" xfId="0" applyNumberFormat="1" applyFont="1" applyFill="1" applyAlignment="1" applyProtection="1">
      <alignment vertical="center"/>
      <protection locked="0"/>
    </xf>
    <xf numFmtId="3" fontId="8" fillId="9" borderId="0" xfId="0" applyNumberFormat="1" applyFont="1" applyFill="1" applyAlignment="1" applyProtection="1">
      <alignment horizontal="left" vertical="center"/>
      <protection locked="0"/>
    </xf>
    <xf numFmtId="204" fontId="8" fillId="9" borderId="0" xfId="8" applyNumberFormat="1" applyFont="1" applyFill="1" applyAlignment="1" applyProtection="1">
      <alignment vertical="center"/>
      <protection locked="0"/>
    </xf>
    <xf numFmtId="165" fontId="8" fillId="9" borderId="0" xfId="8" applyNumberFormat="1" applyFont="1" applyFill="1" applyAlignment="1" applyProtection="1">
      <alignment horizontal="right" vertical="center"/>
      <protection locked="0"/>
    </xf>
    <xf numFmtId="188" fontId="8" fillId="9" borderId="0" xfId="0" applyNumberFormat="1" applyFont="1" applyFill="1" applyAlignment="1" applyProtection="1">
      <alignment vertical="center"/>
      <protection locked="0"/>
    </xf>
    <xf numFmtId="9" fontId="80" fillId="9" borderId="2" xfId="2" applyFont="1" applyFill="1" applyBorder="1" applyAlignment="1" applyProtection="1">
      <alignment horizontal="left" vertical="center"/>
      <protection locked="0"/>
    </xf>
    <xf numFmtId="188" fontId="80" fillId="9" borderId="2" xfId="0" applyNumberFormat="1" applyFont="1" applyFill="1" applyBorder="1" applyAlignment="1" applyProtection="1">
      <alignment horizontal="left" vertical="center"/>
      <protection locked="0"/>
    </xf>
    <xf numFmtId="165" fontId="80" fillId="9" borderId="2" xfId="8" applyNumberFormat="1" applyFont="1" applyFill="1" applyBorder="1" applyAlignment="1" applyProtection="1">
      <alignment horizontal="right" vertical="center"/>
      <protection locked="0"/>
    </xf>
    <xf numFmtId="37" fontId="80" fillId="9" borderId="2" xfId="0" applyNumberFormat="1" applyFont="1" applyFill="1" applyBorder="1" applyAlignment="1" applyProtection="1">
      <alignment horizontal="left" vertical="center"/>
      <protection locked="0"/>
    </xf>
    <xf numFmtId="198" fontId="80" fillId="9" borderId="2" xfId="0" applyNumberFormat="1" applyFont="1" applyFill="1" applyBorder="1" applyAlignment="1" applyProtection="1">
      <alignment horizontal="left" vertical="center"/>
      <protection locked="0"/>
    </xf>
    <xf numFmtId="9" fontId="80" fillId="9" borderId="2" xfId="0" applyNumberFormat="1" applyFont="1" applyFill="1" applyBorder="1" applyAlignment="1" applyProtection="1">
      <alignment horizontal="left" vertical="center"/>
      <protection locked="0"/>
    </xf>
    <xf numFmtId="14" fontId="80" fillId="9" borderId="2" xfId="0" applyNumberFormat="1" applyFont="1" applyFill="1" applyBorder="1" applyAlignment="1" applyProtection="1">
      <alignment horizontal="left" vertical="center"/>
      <protection locked="0"/>
    </xf>
    <xf numFmtId="14" fontId="81" fillId="9" borderId="2" xfId="42" applyNumberFormat="1" applyFont="1" applyFill="1" applyBorder="1" applyAlignment="1" applyProtection="1">
      <alignment horizontal="left"/>
      <protection locked="0"/>
    </xf>
    <xf numFmtId="0" fontId="80" fillId="9" borderId="2" xfId="0" applyFont="1" applyFill="1" applyBorder="1" applyAlignment="1" applyProtection="1">
      <alignment horizontal="left" vertical="center"/>
      <protection locked="0"/>
    </xf>
    <xf numFmtId="0" fontId="80" fillId="9" borderId="2" xfId="0" applyFont="1" applyFill="1" applyBorder="1" applyAlignment="1">
      <alignment horizontal="left" vertical="center"/>
    </xf>
    <xf numFmtId="3" fontId="82" fillId="24" borderId="39" xfId="0" applyNumberFormat="1" applyFont="1" applyFill="1" applyBorder="1" applyAlignment="1">
      <alignment horizontal="right"/>
    </xf>
    <xf numFmtId="198" fontId="80" fillId="0" borderId="2" xfId="0" applyNumberFormat="1" applyFont="1" applyBorder="1" applyAlignment="1" applyProtection="1">
      <alignment horizontal="left" vertical="center"/>
      <protection locked="0"/>
    </xf>
    <xf numFmtId="0" fontId="82" fillId="24" borderId="35" xfId="0" applyFont="1" applyFill="1" applyBorder="1" applyAlignment="1">
      <alignment horizontal="left"/>
    </xf>
    <xf numFmtId="0" fontId="82" fillId="0" borderId="35" xfId="0" applyFont="1" applyBorder="1" applyAlignment="1">
      <alignment horizontal="left"/>
    </xf>
    <xf numFmtId="49" fontId="82" fillId="0" borderId="35" xfId="0" applyNumberFormat="1" applyFont="1" applyBorder="1" applyAlignment="1">
      <alignment horizontal="left"/>
    </xf>
    <xf numFmtId="3" fontId="82" fillId="9" borderId="35" xfId="0" applyNumberFormat="1" applyFont="1" applyFill="1" applyBorder="1" applyAlignment="1">
      <alignment horizontal="right"/>
    </xf>
    <xf numFmtId="204" fontId="82" fillId="9" borderId="35" xfId="8" applyNumberFormat="1" applyFont="1" applyFill="1" applyBorder="1"/>
    <xf numFmtId="9" fontId="82" fillId="9" borderId="35" xfId="2" applyFont="1" applyFill="1" applyBorder="1" applyAlignment="1">
      <alignment horizontal="left"/>
    </xf>
    <xf numFmtId="238" fontId="80" fillId="9" borderId="2" xfId="0" applyNumberFormat="1" applyFont="1" applyFill="1" applyBorder="1" applyAlignment="1" applyProtection="1">
      <alignment horizontal="left" vertical="center"/>
      <protection locked="0"/>
    </xf>
    <xf numFmtId="0" fontId="82" fillId="9" borderId="35" xfId="0" applyFont="1" applyFill="1" applyBorder="1" applyAlignment="1">
      <alignment horizontal="left"/>
    </xf>
    <xf numFmtId="0" fontId="80" fillId="9" borderId="4" xfId="0" applyFont="1" applyFill="1" applyBorder="1" applyAlignment="1">
      <alignment horizontal="left" vertical="center"/>
    </xf>
    <xf numFmtId="43" fontId="80" fillId="9" borderId="2" xfId="8" applyFont="1" applyFill="1" applyBorder="1" applyAlignment="1" applyProtection="1">
      <alignment horizontal="right" vertical="center"/>
      <protection locked="0"/>
    </xf>
    <xf numFmtId="188" fontId="83" fillId="0" borderId="35" xfId="0" applyNumberFormat="1" applyFont="1" applyBorder="1" applyAlignment="1" applyProtection="1">
      <alignment horizontal="left" vertical="center"/>
      <protection locked="0"/>
    </xf>
    <xf numFmtId="188" fontId="84" fillId="0" borderId="35" xfId="0" applyNumberFormat="1" applyFont="1" applyBorder="1" applyAlignment="1" applyProtection="1">
      <alignment horizontal="left" vertical="center"/>
      <protection locked="0"/>
    </xf>
    <xf numFmtId="188" fontId="82" fillId="0" borderId="45" xfId="0" applyNumberFormat="1" applyFont="1" applyBorder="1" applyAlignment="1">
      <alignment horizontal="left" vertical="center"/>
    </xf>
    <xf numFmtId="0" fontId="82" fillId="27" borderId="44" xfId="0" applyFont="1" applyFill="1" applyBorder="1" applyAlignment="1">
      <alignment horizontal="right"/>
    </xf>
    <xf numFmtId="198" fontId="82" fillId="9" borderId="6" xfId="0" applyNumberFormat="1" applyFont="1" applyFill="1" applyBorder="1" applyAlignment="1" applyProtection="1">
      <alignment horizontal="left" vertical="center"/>
      <protection locked="0"/>
    </xf>
    <xf numFmtId="9" fontId="82" fillId="27" borderId="6" xfId="0" applyNumberFormat="1" applyFont="1" applyFill="1" applyBorder="1" applyAlignment="1">
      <alignment horizontal="left"/>
    </xf>
    <xf numFmtId="14" fontId="82" fillId="27" borderId="6" xfId="0" applyNumberFormat="1" applyFont="1" applyFill="1" applyBorder="1" applyAlignment="1">
      <alignment horizontal="left"/>
    </xf>
    <xf numFmtId="0" fontId="82" fillId="0" borderId="6" xfId="0" applyFont="1" applyBorder="1" applyAlignment="1">
      <alignment horizontal="left"/>
    </xf>
    <xf numFmtId="204" fontId="71" fillId="28" borderId="43" xfId="8" applyNumberFormat="1" applyFont="1" applyFill="1" applyBorder="1"/>
    <xf numFmtId="188" fontId="82" fillId="0" borderId="35" xfId="0" applyNumberFormat="1" applyFont="1" applyBorder="1" applyAlignment="1">
      <alignment horizontal="left" vertical="center"/>
    </xf>
    <xf numFmtId="0" fontId="82" fillId="27" borderId="35" xfId="0" applyFont="1" applyFill="1" applyBorder="1" applyAlignment="1">
      <alignment horizontal="right"/>
    </xf>
    <xf numFmtId="198" fontId="82" fillId="9" borderId="35" xfId="0" applyNumberFormat="1" applyFont="1" applyFill="1" applyBorder="1" applyAlignment="1" applyProtection="1">
      <alignment horizontal="left" vertical="center"/>
      <protection locked="0"/>
    </xf>
    <xf numFmtId="9" fontId="82" fillId="27" borderId="35" xfId="0" applyNumberFormat="1" applyFont="1" applyFill="1" applyBorder="1" applyAlignment="1">
      <alignment horizontal="left"/>
    </xf>
    <xf numFmtId="14" fontId="82" fillId="27" borderId="35" xfId="0" applyNumberFormat="1" applyFont="1" applyFill="1" applyBorder="1" applyAlignment="1">
      <alignment horizontal="left"/>
    </xf>
    <xf numFmtId="188" fontId="82" fillId="0" borderId="35" xfId="0" applyNumberFormat="1" applyFont="1" applyBorder="1" applyAlignment="1" applyProtection="1">
      <alignment horizontal="left" vertical="center"/>
      <protection locked="0"/>
    </xf>
    <xf numFmtId="0" fontId="82" fillId="27" borderId="6" xfId="0" applyFont="1" applyFill="1" applyBorder="1" applyAlignment="1">
      <alignment horizontal="left"/>
    </xf>
    <xf numFmtId="204" fontId="82" fillId="27" borderId="35" xfId="8" applyNumberFormat="1" applyFont="1" applyFill="1" applyBorder="1"/>
    <xf numFmtId="0" fontId="82" fillId="27" borderId="35" xfId="0" applyFont="1" applyFill="1" applyBorder="1" applyAlignment="1">
      <alignment horizontal="left"/>
    </xf>
    <xf numFmtId="0" fontId="82" fillId="24" borderId="39" xfId="0" applyFont="1" applyFill="1" applyBorder="1" applyAlignment="1">
      <alignment horizontal="left" wrapText="1"/>
    </xf>
    <xf numFmtId="204" fontId="82" fillId="0" borderId="7" xfId="8" applyNumberFormat="1" applyFont="1" applyBorder="1"/>
    <xf numFmtId="9" fontId="82" fillId="0" borderId="39" xfId="0" applyNumberFormat="1" applyFont="1" applyBorder="1" applyAlignment="1">
      <alignment horizontal="left"/>
    </xf>
    <xf numFmtId="0" fontId="82" fillId="0" borderId="7" xfId="0" applyFont="1" applyBorder="1" applyAlignment="1">
      <alignment horizontal="left"/>
    </xf>
    <xf numFmtId="204" fontId="82" fillId="24" borderId="7" xfId="8" applyNumberFormat="1" applyFont="1" applyFill="1" applyBorder="1"/>
    <xf numFmtId="9" fontId="82" fillId="24" borderId="39" xfId="0" applyNumberFormat="1" applyFont="1" applyFill="1" applyBorder="1" applyAlignment="1">
      <alignment horizontal="left"/>
    </xf>
    <xf numFmtId="0" fontId="82" fillId="0" borderId="39" xfId="0" applyFont="1" applyBorder="1" applyAlignment="1">
      <alignment horizontal="left"/>
    </xf>
    <xf numFmtId="0" fontId="82" fillId="24" borderId="7" xfId="0" applyFont="1" applyFill="1" applyBorder="1" applyAlignment="1">
      <alignment horizontal="left"/>
    </xf>
    <xf numFmtId="0" fontId="82" fillId="24" borderId="39" xfId="0" applyFont="1" applyFill="1" applyBorder="1" applyAlignment="1">
      <alignment horizontal="left"/>
    </xf>
    <xf numFmtId="3" fontId="82" fillId="24" borderId="38" xfId="0" applyNumberFormat="1" applyFont="1" applyFill="1" applyBorder="1" applyAlignment="1">
      <alignment horizontal="right"/>
    </xf>
    <xf numFmtId="204" fontId="82" fillId="24" borderId="35" xfId="8" applyNumberFormat="1" applyFont="1" applyFill="1" applyBorder="1"/>
    <xf numFmtId="0" fontId="82" fillId="27" borderId="45" xfId="0" applyFont="1" applyFill="1" applyBorder="1" applyAlignment="1">
      <alignment horizontal="left"/>
    </xf>
    <xf numFmtId="9" fontId="82" fillId="24" borderId="38" xfId="0" applyNumberFormat="1" applyFont="1" applyFill="1" applyBorder="1" applyAlignment="1">
      <alignment horizontal="left"/>
    </xf>
    <xf numFmtId="14" fontId="82" fillId="24" borderId="35" xfId="0" applyNumberFormat="1" applyFont="1" applyFill="1" applyBorder="1" applyAlignment="1">
      <alignment horizontal="left"/>
    </xf>
    <xf numFmtId="0" fontId="82" fillId="0" borderId="38" xfId="0" applyFont="1" applyBorder="1" applyAlignment="1">
      <alignment horizontal="left"/>
    </xf>
    <xf numFmtId="0" fontId="82" fillId="24" borderId="38" xfId="0" applyFont="1" applyFill="1" applyBorder="1" applyAlignment="1">
      <alignment horizontal="left"/>
    </xf>
    <xf numFmtId="166" fontId="8" fillId="0" borderId="0" xfId="0" applyNumberFormat="1" applyFont="1" applyAlignment="1" applyProtection="1">
      <alignment vertical="center"/>
      <protection locked="0"/>
    </xf>
    <xf numFmtId="165" fontId="13" fillId="13" borderId="0" xfId="36" applyNumberFormat="1" applyFont="1" applyFill="1" applyBorder="1" applyAlignment="1">
      <alignment horizontal="center" vertical="center"/>
    </xf>
    <xf numFmtId="0" fontId="13" fillId="0" borderId="0" xfId="35" applyFont="1" applyAlignment="1">
      <alignment horizontal="left" vertical="center" wrapText="1"/>
    </xf>
    <xf numFmtId="0" fontId="64" fillId="3" borderId="41" xfId="0" applyFont="1" applyFill="1" applyBorder="1" applyAlignment="1">
      <alignment horizontal="left" vertical="center"/>
    </xf>
    <xf numFmtId="0" fontId="64" fillId="3" borderId="2" xfId="0" applyFont="1" applyFill="1" applyBorder="1" applyAlignment="1">
      <alignment horizontal="left" vertical="center"/>
    </xf>
    <xf numFmtId="0" fontId="62" fillId="3" borderId="2" xfId="0" applyFont="1" applyFill="1" applyBorder="1" applyAlignment="1">
      <alignment horizontal="left" vertical="center"/>
    </xf>
    <xf numFmtId="49" fontId="62" fillId="3" borderId="2" xfId="8" applyNumberFormat="1" applyFont="1" applyFill="1" applyBorder="1" applyAlignment="1">
      <alignment horizontal="left" vertical="center"/>
    </xf>
    <xf numFmtId="14" fontId="62" fillId="3" borderId="2" xfId="0" applyNumberFormat="1" applyFont="1" applyFill="1" applyBorder="1" applyAlignment="1">
      <alignment horizontal="left" vertical="center"/>
    </xf>
    <xf numFmtId="9" fontId="62" fillId="3" borderId="2" xfId="0" applyNumberFormat="1" applyFont="1" applyFill="1" applyBorder="1" applyAlignment="1">
      <alignment horizontal="left" vertical="center"/>
    </xf>
    <xf numFmtId="198" fontId="51" fillId="3" borderId="2" xfId="0" applyNumberFormat="1" applyFont="1" applyFill="1" applyBorder="1" applyAlignment="1">
      <alignment horizontal="left" vertical="center"/>
    </xf>
    <xf numFmtId="211" fontId="8" fillId="3" borderId="2" xfId="0" applyNumberFormat="1" applyFont="1" applyFill="1" applyBorder="1" applyAlignment="1" applyProtection="1">
      <alignment horizontal="left" vertical="center"/>
      <protection locked="0"/>
    </xf>
    <xf numFmtId="211" fontId="51" fillId="3" borderId="2" xfId="0" applyNumberFormat="1" applyFont="1" applyFill="1" applyBorder="1" applyAlignment="1">
      <alignment horizontal="left" vertical="center"/>
    </xf>
    <xf numFmtId="204" fontId="62" fillId="3" borderId="2" xfId="8" applyNumberFormat="1" applyFont="1" applyFill="1" applyBorder="1" applyAlignment="1">
      <alignment horizontal="left" vertical="center"/>
    </xf>
    <xf numFmtId="3" fontId="62" fillId="3" borderId="2" xfId="0" applyNumberFormat="1" applyFont="1" applyFill="1" applyBorder="1" applyAlignment="1">
      <alignment horizontal="left" vertical="center"/>
    </xf>
    <xf numFmtId="236" fontId="51" fillId="3" borderId="2" xfId="0" applyNumberFormat="1" applyFont="1" applyFill="1" applyBorder="1" applyAlignment="1">
      <alignment horizontal="left" vertical="center"/>
    </xf>
    <xf numFmtId="188" fontId="8" fillId="3" borderId="2" xfId="0" applyNumberFormat="1" applyFont="1" applyFill="1" applyBorder="1" applyAlignment="1" applyProtection="1">
      <alignment horizontal="left" vertical="center"/>
      <protection locked="0"/>
    </xf>
    <xf numFmtId="166" fontId="8" fillId="3" borderId="0" xfId="0" applyNumberFormat="1" applyFont="1" applyFill="1" applyAlignment="1" applyProtection="1">
      <alignment vertical="center"/>
      <protection locked="0"/>
    </xf>
    <xf numFmtId="0" fontId="8" fillId="3" borderId="0" xfId="0" applyFont="1" applyFill="1" applyAlignment="1" applyProtection="1">
      <alignment vertical="center"/>
      <protection locked="0"/>
    </xf>
    <xf numFmtId="211" fontId="8" fillId="3" borderId="2" xfId="0" applyNumberFormat="1" applyFont="1" applyFill="1" applyBorder="1" applyAlignment="1" applyProtection="1">
      <alignment vertical="center"/>
      <protection locked="0"/>
    </xf>
    <xf numFmtId="236" fontId="51" fillId="3" borderId="2" xfId="0" applyNumberFormat="1" applyFont="1" applyFill="1" applyBorder="1" applyAlignment="1">
      <alignment vertical="center"/>
    </xf>
    <xf numFmtId="188" fontId="8" fillId="3" borderId="2" xfId="0" applyNumberFormat="1" applyFont="1" applyFill="1" applyBorder="1" applyAlignment="1" applyProtection="1">
      <alignment vertical="center"/>
      <protection locked="0"/>
    </xf>
    <xf numFmtId="198" fontId="8" fillId="9" borderId="0" xfId="0" applyNumberFormat="1" applyFont="1" applyFill="1" applyAlignment="1" applyProtection="1">
      <alignment horizontal="left" vertical="center" wrapText="1"/>
      <protection locked="0"/>
    </xf>
    <xf numFmtId="0" fontId="15" fillId="10" borderId="0" xfId="35" applyFont="1" applyFill="1" applyAlignment="1">
      <alignment horizontal="left" vertical="center" wrapText="1"/>
    </xf>
    <xf numFmtId="165" fontId="8" fillId="0" borderId="0" xfId="1" applyNumberFormat="1" applyFont="1" applyAlignment="1" applyProtection="1">
      <alignment vertical="center"/>
      <protection locked="0"/>
    </xf>
    <xf numFmtId="9" fontId="13" fillId="13" borderId="0" xfId="2" applyFont="1" applyFill="1" applyAlignment="1">
      <alignment horizontal="right" vertical="center"/>
    </xf>
    <xf numFmtId="235" fontId="13" fillId="13" borderId="0" xfId="2" applyNumberFormat="1" applyFont="1" applyFill="1" applyAlignment="1">
      <alignment horizontal="right" vertical="center"/>
    </xf>
    <xf numFmtId="0" fontId="60" fillId="3" borderId="0" xfId="0" applyFont="1" applyFill="1" applyAlignment="1" applyProtection="1">
      <alignment vertical="center" wrapText="1"/>
      <protection locked="0"/>
    </xf>
    <xf numFmtId="175" fontId="13" fillId="17" borderId="0" xfId="35" applyNumberFormat="1" applyFont="1" applyFill="1" applyAlignment="1">
      <alignment horizontal="right" vertical="center"/>
    </xf>
    <xf numFmtId="168" fontId="13" fillId="17" borderId="0" xfId="35" applyNumberFormat="1" applyFont="1" applyFill="1" applyAlignment="1">
      <alignment horizontal="center" vertical="center"/>
    </xf>
    <xf numFmtId="167" fontId="13" fillId="17" borderId="0" xfId="35" applyNumberFormat="1" applyFont="1" applyFill="1" applyAlignment="1">
      <alignment horizontal="center" vertical="center"/>
    </xf>
    <xf numFmtId="0" fontId="0" fillId="17" borderId="0" xfId="35" applyFont="1" applyFill="1" applyAlignment="1">
      <alignment horizontal="center" vertical="center"/>
    </xf>
    <xf numFmtId="0" fontId="1" fillId="17" borderId="0" xfId="35" applyFill="1" applyAlignment="1">
      <alignment horizontal="center" vertical="center"/>
    </xf>
    <xf numFmtId="10" fontId="13" fillId="13" borderId="0" xfId="2" applyNumberFormat="1" applyFont="1" applyFill="1" applyAlignment="1">
      <alignment horizontal="right" vertical="center"/>
    </xf>
    <xf numFmtId="165" fontId="54" fillId="5" borderId="9" xfId="1" applyNumberFormat="1" applyFont="1" applyFill="1" applyBorder="1" applyAlignment="1">
      <alignment horizontal="center" vertical="center"/>
    </xf>
    <xf numFmtId="165" fontId="53" fillId="5" borderId="9" xfId="1" applyNumberFormat="1" applyFont="1" applyFill="1" applyBorder="1" applyAlignment="1">
      <alignment horizontal="center" vertical="center"/>
    </xf>
    <xf numFmtId="165" fontId="53" fillId="5" borderId="15" xfId="1" applyNumberFormat="1" applyFont="1" applyFill="1" applyBorder="1" applyAlignment="1">
      <alignment horizontal="center" vertical="center"/>
    </xf>
    <xf numFmtId="165" fontId="54" fillId="5" borderId="15" xfId="1" applyNumberFormat="1" applyFont="1" applyFill="1" applyBorder="1" applyAlignment="1">
      <alignment horizontal="center" vertical="center"/>
    </xf>
    <xf numFmtId="165" fontId="42" fillId="5" borderId="9" xfId="1" applyNumberFormat="1" applyFont="1" applyFill="1" applyBorder="1" applyAlignment="1">
      <alignment horizontal="center" vertical="center"/>
    </xf>
    <xf numFmtId="165" fontId="42" fillId="6" borderId="9" xfId="1" applyNumberFormat="1" applyFont="1" applyFill="1" applyBorder="1" applyAlignment="1">
      <alignment horizontal="center" vertical="center"/>
    </xf>
    <xf numFmtId="165" fontId="25" fillId="5" borderId="9" xfId="1" applyNumberFormat="1" applyFont="1" applyFill="1" applyBorder="1" applyAlignment="1">
      <alignment horizontal="center" vertical="center"/>
    </xf>
    <xf numFmtId="165" fontId="41" fillId="5" borderId="15" xfId="1" applyNumberFormat="1" applyFont="1" applyFill="1" applyBorder="1" applyAlignment="1">
      <alignment horizontal="center" vertical="center"/>
    </xf>
    <xf numFmtId="165" fontId="42" fillId="0" borderId="9" xfId="1" applyNumberFormat="1" applyFont="1" applyBorder="1" applyAlignment="1">
      <alignment horizontal="center" vertical="center"/>
    </xf>
    <xf numFmtId="165" fontId="42" fillId="7" borderId="9" xfId="1" applyNumberFormat="1" applyFont="1" applyFill="1" applyBorder="1" applyAlignment="1">
      <alignment horizontal="center" vertical="center"/>
    </xf>
    <xf numFmtId="165" fontId="42" fillId="16" borderId="9" xfId="1" applyNumberFormat="1" applyFont="1" applyFill="1" applyBorder="1" applyAlignment="1">
      <alignment horizontal="center" vertical="center"/>
    </xf>
    <xf numFmtId="165" fontId="42" fillId="4" borderId="9" xfId="1" applyNumberFormat="1" applyFont="1" applyFill="1" applyBorder="1" applyAlignment="1">
      <alignment horizontal="center" vertical="center"/>
    </xf>
    <xf numFmtId="165" fontId="42" fillId="4" borderId="12" xfId="1" applyNumberFormat="1" applyFont="1" applyFill="1" applyBorder="1" applyAlignment="1">
      <alignment horizontal="center" vertical="center"/>
    </xf>
    <xf numFmtId="165" fontId="42" fillId="7" borderId="12" xfId="1" applyNumberFormat="1" applyFont="1" applyFill="1" applyBorder="1" applyAlignment="1">
      <alignment horizontal="center" vertical="center"/>
    </xf>
    <xf numFmtId="165" fontId="13" fillId="6" borderId="9" xfId="1" applyNumberFormat="1" applyFont="1" applyFill="1" applyBorder="1" applyAlignment="1">
      <alignment horizontal="center" vertical="center"/>
    </xf>
    <xf numFmtId="165" fontId="42" fillId="6" borderId="12" xfId="1" applyNumberFormat="1" applyFont="1" applyFill="1" applyBorder="1" applyAlignment="1">
      <alignment horizontal="center" vertical="center"/>
    </xf>
    <xf numFmtId="165" fontId="43" fillId="4" borderId="27" xfId="1" applyNumberFormat="1" applyFont="1" applyFill="1" applyBorder="1" applyAlignment="1">
      <alignment horizontal="center" vertical="center"/>
    </xf>
    <xf numFmtId="165" fontId="43" fillId="4" borderId="9" xfId="1" applyNumberFormat="1" applyFont="1" applyFill="1" applyBorder="1" applyAlignment="1">
      <alignment horizontal="center" vertical="center"/>
    </xf>
    <xf numFmtId="165" fontId="42" fillId="5" borderId="12" xfId="1" applyNumberFormat="1" applyFont="1" applyFill="1" applyBorder="1" applyAlignment="1">
      <alignment horizontal="center" vertical="center"/>
    </xf>
    <xf numFmtId="165" fontId="43" fillId="3" borderId="12" xfId="1" applyNumberFormat="1" applyFont="1" applyFill="1" applyBorder="1" applyAlignment="1">
      <alignment horizontal="center" vertical="center"/>
    </xf>
    <xf numFmtId="165" fontId="42" fillId="16" borderId="12" xfId="1" applyNumberFormat="1" applyFont="1" applyFill="1" applyBorder="1" applyAlignment="1">
      <alignment horizontal="center" vertical="center"/>
    </xf>
    <xf numFmtId="165" fontId="17" fillId="0" borderId="0" xfId="1" applyNumberFormat="1" applyFont="1"/>
    <xf numFmtId="165" fontId="2" fillId="14" borderId="0" xfId="1" applyNumberFormat="1" applyFont="1" applyFill="1" applyAlignment="1">
      <alignment horizontal="center" vertical="center"/>
    </xf>
    <xf numFmtId="165" fontId="12" fillId="2" borderId="12" xfId="1" quotePrefix="1" applyNumberFormat="1" applyFont="1" applyFill="1" applyBorder="1" applyAlignment="1">
      <alignment horizontal="center" vertical="center"/>
    </xf>
    <xf numFmtId="165" fontId="13" fillId="3" borderId="15" xfId="1" applyNumberFormat="1" applyFont="1" applyFill="1" applyBorder="1" applyAlignment="1">
      <alignment horizontal="center" vertical="center"/>
    </xf>
    <xf numFmtId="165" fontId="13" fillId="5" borderId="15" xfId="1" applyNumberFormat="1" applyFont="1" applyFill="1" applyBorder="1" applyAlignment="1">
      <alignment horizontal="center" vertical="center"/>
    </xf>
    <xf numFmtId="165" fontId="13" fillId="6" borderId="15" xfId="1" applyNumberFormat="1" applyFont="1" applyFill="1" applyBorder="1" applyAlignment="1">
      <alignment horizontal="center" vertical="center"/>
    </xf>
    <xf numFmtId="165" fontId="13" fillId="0" borderId="15" xfId="1" applyNumberFormat="1" applyFont="1" applyBorder="1" applyAlignment="1">
      <alignment horizontal="center" vertical="center"/>
    </xf>
    <xf numFmtId="165" fontId="13" fillId="5" borderId="9" xfId="1" applyNumberFormat="1" applyFont="1" applyFill="1" applyBorder="1" applyAlignment="1">
      <alignment horizontal="center" vertical="center"/>
    </xf>
    <xf numFmtId="165" fontId="13" fillId="0" borderId="9" xfId="1" applyNumberFormat="1" applyFont="1" applyBorder="1" applyAlignment="1">
      <alignment horizontal="center" vertical="center"/>
    </xf>
    <xf numFmtId="165" fontId="13" fillId="4" borderId="9" xfId="1" applyNumberFormat="1" applyFont="1" applyFill="1" applyBorder="1" applyAlignment="1">
      <alignment horizontal="center" vertical="center"/>
    </xf>
    <xf numFmtId="165" fontId="13" fillId="6" borderId="12" xfId="1" applyNumberFormat="1" applyFont="1" applyFill="1" applyBorder="1" applyAlignment="1">
      <alignment horizontal="center" vertical="center"/>
    </xf>
    <xf numFmtId="165" fontId="14" fillId="4" borderId="12" xfId="1" applyNumberFormat="1" applyFont="1" applyFill="1" applyBorder="1" applyAlignment="1">
      <alignment horizontal="center" vertical="center"/>
    </xf>
    <xf numFmtId="165" fontId="13" fillId="4" borderId="12" xfId="1" applyNumberFormat="1" applyFont="1" applyFill="1" applyBorder="1" applyAlignment="1">
      <alignment horizontal="center" vertical="center"/>
    </xf>
    <xf numFmtId="165" fontId="14" fillId="3" borderId="12" xfId="1" applyNumberFormat="1" applyFont="1" applyFill="1" applyBorder="1" applyAlignment="1">
      <alignment horizontal="center" vertical="center"/>
    </xf>
    <xf numFmtId="165" fontId="13" fillId="3" borderId="12" xfId="1" applyNumberFormat="1" applyFont="1" applyFill="1" applyBorder="1" applyAlignment="1">
      <alignment horizontal="center" vertical="center"/>
    </xf>
    <xf numFmtId="165" fontId="44" fillId="5" borderId="12" xfId="1" applyNumberFormat="1" applyFont="1" applyFill="1" applyBorder="1" applyAlignment="1">
      <alignment horizontal="center" vertical="center"/>
    </xf>
    <xf numFmtId="165" fontId="25" fillId="5" borderId="12" xfId="1" applyNumberFormat="1" applyFont="1" applyFill="1" applyBorder="1" applyAlignment="1">
      <alignment horizontal="center" vertical="center"/>
    </xf>
    <xf numFmtId="165" fontId="13" fillId="15" borderId="14" xfId="1" applyNumberFormat="1" applyFont="1" applyFill="1" applyBorder="1" applyAlignment="1">
      <alignment horizontal="center" vertical="center"/>
    </xf>
    <xf numFmtId="165" fontId="13" fillId="15" borderId="13" xfId="1" applyNumberFormat="1" applyFont="1" applyFill="1" applyBorder="1" applyAlignment="1">
      <alignment horizontal="center" vertical="center"/>
    </xf>
    <xf numFmtId="165" fontId="13" fillId="15" borderId="16" xfId="1" applyNumberFormat="1" applyFont="1" applyFill="1" applyBorder="1" applyAlignment="1">
      <alignment horizontal="center" vertical="center"/>
    </xf>
    <xf numFmtId="165" fontId="25" fillId="5" borderId="15" xfId="1" applyNumberFormat="1" applyFont="1" applyFill="1" applyBorder="1" applyAlignment="1">
      <alignment horizontal="center" vertical="center"/>
    </xf>
    <xf numFmtId="165" fontId="25" fillId="5" borderId="14" xfId="1" applyNumberFormat="1" applyFont="1" applyFill="1" applyBorder="1" applyAlignment="1">
      <alignment horizontal="center" vertical="center"/>
    </xf>
    <xf numFmtId="165" fontId="46" fillId="5" borderId="12" xfId="1" applyNumberFormat="1" applyFont="1" applyFill="1" applyBorder="1" applyAlignment="1">
      <alignment vertical="center"/>
    </xf>
    <xf numFmtId="165" fontId="13" fillId="6" borderId="14" xfId="1" applyNumberFormat="1" applyFont="1" applyFill="1" applyBorder="1" applyAlignment="1">
      <alignment horizontal="center" vertical="center"/>
    </xf>
    <xf numFmtId="165" fontId="13" fillId="6" borderId="13" xfId="1" applyNumberFormat="1" applyFont="1" applyFill="1" applyBorder="1" applyAlignment="1">
      <alignment horizontal="center" vertical="center"/>
    </xf>
    <xf numFmtId="165" fontId="13" fillId="6" borderId="16" xfId="1" applyNumberFormat="1" applyFont="1" applyFill="1" applyBorder="1" applyAlignment="1">
      <alignment horizontal="center" vertical="center"/>
    </xf>
    <xf numFmtId="165" fontId="1" fillId="0" borderId="0" xfId="1" applyNumberFormat="1"/>
    <xf numFmtId="165" fontId="12" fillId="26" borderId="0" xfId="36" applyNumberFormat="1" applyFont="1" applyFill="1" applyBorder="1" applyAlignment="1">
      <alignment horizontal="center" vertical="center" wrapText="1"/>
    </xf>
    <xf numFmtId="0" fontId="17" fillId="0" borderId="0" xfId="35" applyFont="1" applyAlignment="1">
      <alignment vertical="center"/>
    </xf>
    <xf numFmtId="204" fontId="13" fillId="11" borderId="0" xfId="35" applyNumberFormat="1" applyFont="1" applyFill="1" applyAlignment="1">
      <alignment vertical="center"/>
    </xf>
    <xf numFmtId="0" fontId="13" fillId="11" borderId="0" xfId="35" applyFont="1" applyFill="1" applyAlignment="1">
      <alignment vertical="center"/>
    </xf>
    <xf numFmtId="3" fontId="33" fillId="11" borderId="0" xfId="35" applyNumberFormat="1" applyFont="1" applyFill="1" applyAlignment="1">
      <alignment vertical="center"/>
    </xf>
    <xf numFmtId="223" fontId="13" fillId="11" borderId="0" xfId="35" applyNumberFormat="1" applyFont="1" applyFill="1" applyAlignment="1">
      <alignment horizontal="center" vertical="center"/>
    </xf>
    <xf numFmtId="0" fontId="1" fillId="11" borderId="0" xfId="35" applyFill="1" applyAlignment="1">
      <alignment horizontal="center" vertical="center"/>
    </xf>
    <xf numFmtId="165" fontId="1" fillId="11" borderId="0" xfId="1" applyNumberFormat="1" applyFill="1" applyAlignment="1">
      <alignment horizontal="center" vertical="center"/>
    </xf>
    <xf numFmtId="0" fontId="17" fillId="11" borderId="0" xfId="35" applyFont="1" applyFill="1"/>
    <xf numFmtId="165" fontId="13" fillId="0" borderId="0" xfId="36" applyNumberFormat="1" applyFont="1" applyAlignment="1">
      <alignment horizontal="right" vertical="center"/>
    </xf>
    <xf numFmtId="204" fontId="13" fillId="20" borderId="0" xfId="35" applyNumberFormat="1" applyFont="1" applyFill="1" applyAlignment="1">
      <alignment vertical="center"/>
    </xf>
    <xf numFmtId="165" fontId="13" fillId="13" borderId="0" xfId="36" applyNumberFormat="1" applyFont="1" applyFill="1" applyBorder="1" applyAlignment="1">
      <alignment vertical="center"/>
    </xf>
    <xf numFmtId="166" fontId="13" fillId="13" borderId="0" xfId="35" applyNumberFormat="1" applyFont="1" applyFill="1" applyAlignment="1">
      <alignment horizontal="right" vertical="center"/>
    </xf>
    <xf numFmtId="10" fontId="17" fillId="0" borderId="0" xfId="2" applyNumberFormat="1" applyFont="1"/>
    <xf numFmtId="165" fontId="13" fillId="13" borderId="0" xfId="36" applyNumberFormat="1" applyFont="1" applyFill="1" applyBorder="1" applyAlignment="1">
      <alignment horizontal="right" vertical="center"/>
    </xf>
    <xf numFmtId="9" fontId="13" fillId="16" borderId="0" xfId="40" applyFont="1" applyFill="1" applyBorder="1" applyAlignment="1">
      <alignment horizontal="right" vertical="center"/>
    </xf>
    <xf numFmtId="9" fontId="13" fillId="16" borderId="0" xfId="40" applyFont="1" applyFill="1" applyAlignment="1">
      <alignment horizontal="right" vertical="center"/>
    </xf>
    <xf numFmtId="165" fontId="0" fillId="11" borderId="0" xfId="1" applyNumberFormat="1" applyFont="1" applyFill="1" applyAlignment="1">
      <alignment horizontal="center" vertical="center"/>
    </xf>
    <xf numFmtId="165" fontId="13" fillId="6" borderId="0" xfId="36" applyNumberFormat="1" applyFont="1" applyFill="1" applyBorder="1" applyAlignment="1">
      <alignment horizontal="right" vertical="center"/>
    </xf>
    <xf numFmtId="0" fontId="7" fillId="11" borderId="0" xfId="35" applyFont="1" applyFill="1" applyAlignment="1">
      <alignment horizontal="center" vertical="center"/>
    </xf>
    <xf numFmtId="205" fontId="1" fillId="0" borderId="0" xfId="33">
      <alignment vertical="center"/>
    </xf>
    <xf numFmtId="0" fontId="7" fillId="8" borderId="0" xfId="35" applyFont="1" applyFill="1" applyAlignment="1">
      <alignment horizontal="center" vertical="center"/>
    </xf>
    <xf numFmtId="205" fontId="0" fillId="0" borderId="0" xfId="33" applyFont="1" applyAlignment="1">
      <alignment horizontal="center" vertical="center"/>
    </xf>
    <xf numFmtId="0" fontId="7" fillId="11" borderId="11" xfId="35" applyFont="1" applyFill="1" applyBorder="1" applyAlignment="1">
      <alignment horizontal="center" vertical="center"/>
    </xf>
    <xf numFmtId="205" fontId="1" fillId="0" borderId="11" xfId="33" applyBorder="1" applyAlignment="1">
      <alignment vertical="center"/>
    </xf>
    <xf numFmtId="0" fontId="7" fillId="8" borderId="11" xfId="35" applyFont="1" applyFill="1" applyBorder="1" applyAlignment="1">
      <alignment horizontal="center" vertical="center"/>
    </xf>
    <xf numFmtId="205" fontId="0" fillId="0" borderId="11" xfId="33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</cellXfs>
  <cellStyles count="51">
    <cellStyle name="Comma" xfId="1" builtinId="3"/>
    <cellStyle name="Comma 2" xfId="4" xr:uid="{F4549A77-3D8C-4071-B25C-39997217FCB9}"/>
    <cellStyle name="Comma 2 2" xfId="7" xr:uid="{98086E2A-DED4-447C-910D-C0AAE6710139}"/>
    <cellStyle name="Comma 2 2 2" xfId="30" xr:uid="{519D1F4D-9328-4BA3-9195-F69B75AC7023}"/>
    <cellStyle name="Comma 2 2 5" xfId="36" xr:uid="{3352CB95-FA18-4C0A-B9CB-9B7BAB4C854A}"/>
    <cellStyle name="Comma 2 3" xfId="18" xr:uid="{6FF31E32-5573-456E-9158-92D2E9836C3B}"/>
    <cellStyle name="Comma 3" xfId="8" xr:uid="{7DD2E453-60C2-4C5C-B6DD-1A19B1B6149C}"/>
    <cellStyle name="Comma 4" xfId="22" xr:uid="{8465C679-EA1D-46DF-A51C-7D0EFCD960E3}"/>
    <cellStyle name="Currency 2" xfId="6" xr:uid="{9E4B9B74-AF6C-48FF-9682-348E50B6945F}"/>
    <cellStyle name="Currency 2 2" xfId="31" xr:uid="{5D5BB6C7-354F-4061-88C2-9D9759DC81AF}"/>
    <cellStyle name="Currency 2 5" xfId="39" xr:uid="{6AC90018-2BD2-4079-B74E-9E0E0280E1CB}"/>
    <cellStyle name="Normal" xfId="0" builtinId="0"/>
    <cellStyle name="Normal 2" xfId="3" xr:uid="{DBD13172-BB58-40A9-A8B9-6BB62A0476D1}"/>
    <cellStyle name="Normal 2 16" xfId="50" xr:uid="{0769DE8C-1187-4B18-BB86-2E6D69DB1F8C}"/>
    <cellStyle name="Normal 2 2" xfId="14" xr:uid="{80E49689-246B-4951-B0EE-7E14C2FD3677}"/>
    <cellStyle name="Normal 2 2 2" xfId="29" xr:uid="{CC9E4784-7AFF-480E-84F1-218929737AB2}"/>
    <cellStyle name="Normal 2 2 2 3" xfId="35" xr:uid="{00222478-4E4C-4191-8E53-90DDC0DA43DB}"/>
    <cellStyle name="Normal 2 3" xfId="23" xr:uid="{F1B284E4-9193-42A0-8E54-445580590A66}"/>
    <cellStyle name="Normal 3" xfId="5" xr:uid="{FF4685DE-273F-4DE8-9723-919DEBACB231}"/>
    <cellStyle name="Normal 4" xfId="19" xr:uid="{C83F5488-0051-4518-99AA-EAF50D16B5BD}"/>
    <cellStyle name="Normal 5" xfId="24" xr:uid="{A964E08B-F469-44DF-8B62-157B42C6D579}"/>
    <cellStyle name="Normal 6" xfId="33" xr:uid="{1725F5AB-DB28-424F-B38D-8068823B121B}"/>
    <cellStyle name="Normal 6 3" xfId="37" xr:uid="{05592C21-3259-4EDD-8B83-9170B439F97F}"/>
    <cellStyle name="Normal 7" xfId="34" xr:uid="{3CAC07F4-AF60-4C9C-A6AB-FEF0AF19050B}"/>
    <cellStyle name="Normal 7 2" xfId="38" xr:uid="{3EFFFE21-36F9-4D29-A62F-F4918C421FC7}"/>
    <cellStyle name="Percent" xfId="2" builtinId="5"/>
    <cellStyle name="Percent 2" xfId="16" xr:uid="{D496DD62-5979-4391-BCF2-0CF1C4BC0C41}"/>
    <cellStyle name="Percent 2 2" xfId="32" xr:uid="{576E1312-9D20-4ED5-A7C0-4FC21A5F3693}"/>
    <cellStyle name="Percent 2 2 3" xfId="41" xr:uid="{203EB109-FEEA-42C7-9114-C1748F3AD38C}"/>
    <cellStyle name="Percent 3" xfId="25" xr:uid="{C5619BC9-3336-4252-B9C8-E071A36E990C}"/>
    <cellStyle name="Percent 5" xfId="40" xr:uid="{AAF1BD9B-E7E9-4867-8DED-129E25777C30}"/>
    <cellStyle name="千位分隔 2" xfId="12" xr:uid="{B20AA1D7-81AF-4F1E-B6E1-BB8F8547F539}"/>
    <cellStyle name="千位分隔 2 2" xfId="26" xr:uid="{0A1CE7B0-0CF8-4EE3-8E07-DE7DC0956153}"/>
    <cellStyle name="常规 142" xfId="49" xr:uid="{D7B4CC3F-D5FB-446D-94C8-D835DAF1CD09}"/>
    <cellStyle name="常规 2" xfId="15" xr:uid="{6BB3A90F-72FD-458C-8519-3949B212208F}"/>
    <cellStyle name="常规 2 2" xfId="11" xr:uid="{057F6809-B34D-47AC-B0CF-D1E7FACDA068}"/>
    <cellStyle name="常规 2 3" xfId="13" xr:uid="{1036408F-75E3-462E-AA53-7E42CE0BCC91}"/>
    <cellStyle name="常规 2 4" xfId="27" xr:uid="{C3FC5D9B-9562-4F0B-9F8D-FFDE652CA871}"/>
    <cellStyle name="常规 2 5" xfId="47" xr:uid="{3EEDBC1B-2728-42D4-A231-51C4C9AA4BDD}"/>
    <cellStyle name="常规 3" xfId="9" xr:uid="{4E021284-6F68-4D01-82F6-90F299408786}"/>
    <cellStyle name="常规 3 2" xfId="10" xr:uid="{3E9953AC-8D01-40D2-BC7C-C5C80958BD29}"/>
    <cellStyle name="常规 3 2 2" xfId="20" xr:uid="{989829CF-A24D-41CB-BCFD-CA35235271D1}"/>
    <cellStyle name="常规 3 2 3" xfId="28" xr:uid="{910C020C-9EAE-4F0C-975E-C9ECCE390058}"/>
    <cellStyle name="常规 3 2 4" xfId="44" xr:uid="{595BA9C0-EAC5-4BA1-B715-A414CF40D941}"/>
    <cellStyle name="常规 3 3" xfId="42" xr:uid="{92D7214A-6CD5-46CF-B9EC-87E39A494637}"/>
    <cellStyle name="常规 4 2" xfId="21" xr:uid="{18411AE5-4F8B-4324-9EC1-2D073DBFED0C}"/>
    <cellStyle name="常规 4 2 2" xfId="48" xr:uid="{A0336062-14F8-4702-A941-2E38D442C7CA}"/>
    <cellStyle name="常规 6" xfId="17" xr:uid="{6B34FD5A-6EB0-4BE2-8242-6EDE1902B4F2}"/>
    <cellStyle name="常规 6 2" xfId="46" xr:uid="{A15BEC8F-4ED4-4092-AB35-C3F28211B392}"/>
    <cellStyle name="常规 7" xfId="43" xr:uid="{2A6E5137-7F7E-4034-99A2-373B9A8FBDE8}"/>
    <cellStyle name="常规 8" xfId="45" xr:uid="{6A29BD99-D33E-4A79-923C-E0AAB834ACF7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colors>
    <mruColors>
      <color rgb="FFFF66CC"/>
      <color rgb="FF70319F"/>
      <color rgb="FF4C216D"/>
      <color rgb="FFFFC7CE"/>
      <color rgb="FFFF9999"/>
      <color rgb="FFFF7C80"/>
      <color rgb="FFFF99CC"/>
      <color rgb="FFFF66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5B19653E-0E3A-40D2-9F0D-389858A9735D}">
    <Anchor>
      <Comment id="{8B983617-4090-4ED9-8486-4395923066E7}"/>
    </Anchor>
    <History>
      <Event time="2025-03-28T08:29:11.76" id="{F0ADEB48-A424-4308-98EE-42DC1721AFE2}">
        <Attribution userId="S::daisy_cai@bat.com::d229c6e9-b27a-479b-89bd-1e5b44ad3300" userName="Daisy Cai" userProvider="AD"/>
        <Anchor>
          <Comment id="{B3A6908A-9B16-4AC5-8C41-C3A0734B22F4}"/>
        </Anchor>
        <Create/>
      </Event>
      <Event time="2025-03-28T08:29:11.76" id="{A41F94C8-DB2D-4956-9DAC-F53C3E6DAC19}">
        <Attribution userId="S::daisy_cai@bat.com::d229c6e9-b27a-479b-89bd-1e5b44ad3300" userName="Daisy Cai" userProvider="AD"/>
        <Anchor>
          <Comment id="{B3A6908A-9B16-4AC5-8C41-C3A0734B22F4}"/>
        </Anchor>
        <Assign userId="S::85186727@bat.com::336aaaff-ca7d-47c9-8b45-91845f8f8752" userName="Laura Sanchez Curtidor" userProvider="AD"/>
      </Event>
      <Event time="2025-03-28T08:29:11.76" id="{067EAC67-D67E-475F-A1DA-181519A01110}">
        <Attribution userId="S::daisy_cai@bat.com::d229c6e9-b27a-479b-89bd-1e5b44ad3300" userName="Daisy Cai" userProvider="AD"/>
        <Anchor>
          <Comment id="{B3A6908A-9B16-4AC5-8C41-C3A0734B22F4}"/>
        </Anchor>
        <SetTitle title="@Laura Sanchez Curtidor , Amortization starts from Apr'25"/>
      </Event>
    </History>
  </Task>
  <Task id="{72A00661-0840-414C-8FCD-2113A428BCD2}">
    <Anchor>
      <Comment id="{3BAB2B28-4424-45ED-B52D-D104846ACEF5}"/>
    </Anchor>
    <History>
      <Event time="2025-03-28T08:28:10.04" id="{2F0E936F-199B-45ED-A048-95E86D97CEEE}">
        <Attribution userId="S::daisy_cai@bat.com::d229c6e9-b27a-479b-89bd-1e5b44ad3300" userName="Daisy Cai" userProvider="AD"/>
        <Anchor>
          <Comment id="{C1B682E8-B882-451C-B0BB-5C0AEB7DBC4F}"/>
        </Anchor>
        <Create/>
      </Event>
      <Event time="2025-03-28T08:28:10.04" id="{B5EC37B5-1D82-4658-B265-C3AD974BF306}">
        <Attribution userId="S::daisy_cai@bat.com::d229c6e9-b27a-479b-89bd-1e5b44ad3300" userName="Daisy Cai" userProvider="AD"/>
        <Anchor>
          <Comment id="{C1B682E8-B882-451C-B0BB-5C0AEB7DBC4F}"/>
        </Anchor>
        <Assign userId="S::85186727@bat.com::336aaaff-ca7d-47c9-8b45-91845f8f8752" userName="Laura Sanchez Curtidor" userProvider="AD"/>
      </Event>
      <Event time="2025-03-28T08:28:10.04" id="{47207A7F-1E93-4D61-A1E5-E1A9F0EC250F}">
        <Attribution userId="S::daisy_cai@bat.com::d229c6e9-b27a-479b-89bd-1e5b44ad3300" userName="Daisy Cai" userProvider="AD"/>
        <Anchor>
          <Comment id="{C1B682E8-B882-451C-B0BB-5C0AEB7DBC4F}"/>
        </Anchor>
        <SetTitle title="@Laura Sanchez Curtidor , Amortization starts from Mar'25."/>
      </Event>
    </History>
  </Task>
  <Task id="{22C47FFB-721D-4A70-B09D-51E8B19A6909}">
    <Anchor>
      <Comment id="{27D021EF-A943-4C42-A92B-A8283022DFD2}"/>
    </Anchor>
    <History>
      <Event time="2024-07-31T13:38:06.79" id="{6FCADDBF-05C5-4175-8AAF-00F94E03FEDE}">
        <Attribution userId="S::85184835@bat.com::8afab3d2-7605-4469-82d0-bb95bcd5101b" userName="Cailine Huang" userProvider="AD"/>
        <Anchor>
          <Comment id="{27D021EF-A943-4C42-A92B-A8283022DFD2}"/>
        </Anchor>
        <Create/>
      </Event>
      <Event time="2024-07-31T13:38:06.79" id="{CF2D4A8D-8A11-4A95-BC64-571D11FFA0B9}">
        <Attribution userId="S::85184835@bat.com::8afab3d2-7605-4469-82d0-bb95bcd5101b" userName="Cailine Huang" userProvider="AD"/>
        <Anchor>
          <Comment id="{27D021EF-A943-4C42-A92B-A8283022DFD2}"/>
        </Anchor>
        <Assign userId="S::daisy_cai@bat.com::d229c6e9-b27a-479b-89bd-1e5b44ad3300" userName="Daisy Cai" userProvider="AD"/>
      </Event>
      <Event time="2024-07-31T13:38:06.79" id="{20B22A77-261E-43E3-A1B3-63AAA3048CD4}">
        <Attribution userId="S::85184835@bat.com::8afab3d2-7605-4469-82d0-bb95bcd5101b" userName="Cailine Huang" userProvider="AD"/>
        <Anchor>
          <Comment id="{27D021EF-A943-4C42-A92B-A8283022DFD2}"/>
        </Anchor>
        <SetTitle title="@Daisy Cai unit cost per USD?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CN16-Chris/Shared%20Documents/General/Spend%20tracker/HYX/Spend%20Tracker%20file-HYX-2024-9-5.xlsx" TargetMode="External"/><Relationship Id="rId1" Type="http://schemas.openxmlformats.org/officeDocument/2006/relationships/externalLinkPath" Target="https://bat.sharepoint.com/sites/CN16-Chris/Shared%20Documents/General/Spend%20tracker/HYX/Spend%20Tracker%20file-HYX-2024-9-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Relationship Id="rId1" Type="http://schemas.openxmlformats.org/officeDocument/2006/relationships/externalLinkPath" Target="https://bat.sharepoint.com/personal/85204634_bat_com/Documents/Project/Spend%20&amp;%20Capex%20tracker/Spend%20Tracker%20&amp;%20Capex%20Tracker%20template%2020241023%20V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CN16-Chris/Shared%20Documents/General/Spend%20tracker/Kersen/Kersen%20Spend%20Tracker%20&amp;%20Capex%20Tracker%20template%2020241106%20V4.xlsx" TargetMode="External"/><Relationship Id="rId1" Type="http://schemas.openxmlformats.org/officeDocument/2006/relationships/externalLinkPath" Target="https://bat.sharepoint.com/sites/CN16-Chris/Shared%20Documents/General/Spend%20tracker/Kersen/Kersen%20Spend%20Tracker%20&amp;%20Capex%20Tracker%20template%2020241106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/>
      <sheetData sheetId="1"/>
      <sheetData sheetId="2">
        <row r="3">
          <cell r="I3">
            <v>2022</v>
          </cell>
          <cell r="J3">
            <v>1</v>
          </cell>
        </row>
        <row r="4">
          <cell r="I4">
            <v>2023</v>
          </cell>
          <cell r="J4">
            <v>2</v>
          </cell>
        </row>
        <row r="5">
          <cell r="I5">
            <v>2024</v>
          </cell>
          <cell r="J5">
            <v>3</v>
          </cell>
        </row>
        <row r="6">
          <cell r="I6">
            <v>2025</v>
          </cell>
          <cell r="J6">
            <v>4</v>
          </cell>
        </row>
        <row r="7">
          <cell r="I7">
            <v>2026</v>
          </cell>
          <cell r="J7">
            <v>5</v>
          </cell>
        </row>
        <row r="8">
          <cell r="I8">
            <v>2027</v>
          </cell>
          <cell r="J8">
            <v>6</v>
          </cell>
        </row>
        <row r="9">
          <cell r="I9">
            <v>2028</v>
          </cell>
          <cell r="J9">
            <v>7</v>
          </cell>
        </row>
        <row r="10">
          <cell r="I10">
            <v>2029</v>
          </cell>
          <cell r="J10">
            <v>8</v>
          </cell>
        </row>
        <row r="11">
          <cell r="I11">
            <v>2030</v>
          </cell>
          <cell r="J11">
            <v>9</v>
          </cell>
        </row>
        <row r="12">
          <cell r="I12">
            <v>2031</v>
          </cell>
          <cell r="J12">
            <v>10</v>
          </cell>
        </row>
        <row r="13">
          <cell r="I13">
            <v>2032</v>
          </cell>
          <cell r="J13">
            <v>11</v>
          </cell>
        </row>
        <row r="14">
          <cell r="I14">
            <v>2033</v>
          </cell>
          <cell r="J14">
            <v>12</v>
          </cell>
        </row>
        <row r="15">
          <cell r="I15">
            <v>2034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 xml:space="preserve">Box 8000 1.0 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 xml:space="preserve">Alto Pod 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 2P</v>
          </cell>
          <cell r="B16" t="str">
            <v>HP</v>
          </cell>
        </row>
        <row r="17">
          <cell r="A17" t="str">
            <v>X3 Core</v>
          </cell>
          <cell r="B17" t="str">
            <v>HP</v>
          </cell>
        </row>
        <row r="18">
          <cell r="A18" t="str">
            <v>X3 Pro</v>
          </cell>
          <cell r="B18" t="str">
            <v>HP</v>
          </cell>
        </row>
        <row r="19">
          <cell r="A19" t="str">
            <v>Artemis 1P</v>
          </cell>
          <cell r="B19" t="str">
            <v>HP</v>
          </cell>
        </row>
        <row r="20">
          <cell r="A20" t="str">
            <v>Artemis 2P</v>
          </cell>
          <cell r="B20" t="str">
            <v>HP</v>
          </cell>
        </row>
        <row r="21">
          <cell r="A21" t="str">
            <v>Artemis BRUSH</v>
          </cell>
          <cell r="B21" t="str">
            <v>HP</v>
          </cell>
        </row>
        <row r="22">
          <cell r="A22" t="str">
            <v>Artemis 1.1 CORE</v>
          </cell>
          <cell r="B22" t="str">
            <v>HP</v>
          </cell>
        </row>
        <row r="23">
          <cell r="A23" t="str">
            <v>Artemis 1.1 PRO</v>
          </cell>
          <cell r="B23" t="str">
            <v>HP</v>
          </cell>
        </row>
        <row r="24">
          <cell r="A24" t="str">
            <v>Clyde POD</v>
          </cell>
          <cell r="B24" t="str">
            <v>HP</v>
          </cell>
        </row>
        <row r="25">
          <cell r="A25" t="str">
            <v>Clyde RCS DEVICE</v>
          </cell>
          <cell r="B25" t="str">
            <v>HP</v>
          </cell>
        </row>
        <row r="26">
          <cell r="A26" t="str">
            <v>Bacchus</v>
          </cell>
          <cell r="B26" t="str">
            <v>HP</v>
          </cell>
        </row>
        <row r="27">
          <cell r="A27" t="str">
            <v>Adonis 1P</v>
          </cell>
          <cell r="B27" t="str">
            <v>HP</v>
          </cell>
        </row>
        <row r="28">
          <cell r="A28" t="str">
            <v>Adonis 2P</v>
          </cell>
          <cell r="B28" t="str">
            <v>HP</v>
          </cell>
        </row>
        <row r="29">
          <cell r="A29" t="str">
            <v>1K BOX ESG</v>
          </cell>
          <cell r="B29" t="str">
            <v>MODI</v>
          </cell>
        </row>
        <row r="30">
          <cell r="A30" t="str">
            <v>1K BOX SEMI</v>
          </cell>
          <cell r="B30" t="str">
            <v>MODI</v>
          </cell>
        </row>
        <row r="31">
          <cell r="A31" t="str">
            <v>HYPER BESPOKE</v>
          </cell>
          <cell r="B31" t="str">
            <v>HP</v>
          </cell>
        </row>
        <row r="32">
          <cell r="A32" t="str">
            <v>X2</v>
          </cell>
          <cell r="B32" t="str">
            <v>HP</v>
          </cell>
        </row>
        <row r="33">
          <cell r="A33" t="str">
            <v>X2 Air</v>
          </cell>
          <cell r="B33" t="str">
            <v>HP</v>
          </cell>
        </row>
        <row r="34">
          <cell r="A34" t="str">
            <v>Modi Max</v>
          </cell>
          <cell r="B34" t="str">
            <v>MODI</v>
          </cell>
        </row>
        <row r="35">
          <cell r="A35" t="str">
            <v>Hestia 1.0</v>
          </cell>
          <cell r="B35" t="str">
            <v>RCS POD</v>
          </cell>
        </row>
        <row r="36">
          <cell r="A36" t="str">
            <v>Alto PUK</v>
          </cell>
          <cell r="B36" t="str">
            <v>RCS POD</v>
          </cell>
        </row>
        <row r="37">
          <cell r="A37" t="str">
            <v>ePod 2</v>
          </cell>
          <cell r="B37" t="str">
            <v>RCS POD</v>
          </cell>
        </row>
        <row r="38">
          <cell r="A38" t="str">
            <v>ePod 3</v>
          </cell>
          <cell r="B38" t="str">
            <v>RCS POD</v>
          </cell>
        </row>
        <row r="39">
          <cell r="A39" t="str">
            <v>ePod2 device</v>
          </cell>
          <cell r="B39"/>
        </row>
        <row r="40">
          <cell r="A40" t="str">
            <v>ePod2+ device</v>
          </cell>
          <cell r="B40"/>
        </row>
        <row r="41">
          <cell r="A41" t="str">
            <v>ePod 3 DS</v>
          </cell>
          <cell r="B41"/>
        </row>
        <row r="42">
          <cell r="A42" t="str">
            <v>ePod 3+</v>
          </cell>
          <cell r="B42" t="str">
            <v>RCS DEVICE</v>
          </cell>
        </row>
        <row r="43">
          <cell r="A43" t="str">
            <v>KUMA E-Box NZ</v>
          </cell>
          <cell r="B43" t="str">
            <v>RCS DEVICE</v>
          </cell>
        </row>
        <row r="44">
          <cell r="A44" t="str">
            <v>KUMA E-Box ROW</v>
          </cell>
          <cell r="B44" t="str">
            <v>RCS DEVICE</v>
          </cell>
        </row>
        <row r="45">
          <cell r="A45" t="str">
            <v>KUMA E-Pen 1.0 ROW</v>
          </cell>
          <cell r="B45" t="str">
            <v>RCS DEVICE</v>
          </cell>
        </row>
        <row r="46">
          <cell r="A46" t="str">
            <v>US Aquila</v>
          </cell>
          <cell r="B46" t="str">
            <v>RCS DEVICE</v>
          </cell>
        </row>
        <row r="47">
          <cell r="A47" t="str">
            <v>MIMOSA 1.0</v>
          </cell>
          <cell r="B47" t="str">
            <v>RCS DEVICE</v>
          </cell>
        </row>
        <row r="48">
          <cell r="A48" t="str">
            <v>MIMOSA 1.0 US</v>
          </cell>
          <cell r="B48" t="str">
            <v>RCS DEVICE</v>
          </cell>
        </row>
        <row r="49">
          <cell r="A49" t="str">
            <v>HESTIA XL US (Smart) 2ml / 2.4ml</v>
          </cell>
          <cell r="B49" t="str">
            <v>RCS POD</v>
          </cell>
        </row>
        <row r="50">
          <cell r="A50" t="str">
            <v>HESTIA 1.1 (non smart)</v>
          </cell>
          <cell r="B50" t="str">
            <v>RCS POD</v>
          </cell>
        </row>
        <row r="51">
          <cell r="A51" t="str">
            <v>HESTIA 1.1 (smart)</v>
          </cell>
          <cell r="B51" t="str">
            <v>RCS POD</v>
          </cell>
        </row>
        <row r="52">
          <cell r="A52" t="str">
            <v>KUMA-E 2.0 Pen</v>
          </cell>
          <cell r="B52" t="str">
            <v>RCS DEVICE</v>
          </cell>
        </row>
        <row r="53">
          <cell r="A53" t="str">
            <v>KUMA-E 2.0 BOX</v>
          </cell>
          <cell r="B53" t="str">
            <v>RCS DEVICE</v>
          </cell>
        </row>
        <row r="54">
          <cell r="A54" t="str">
            <v>ePod4+ (Pre-POP Study)</v>
          </cell>
          <cell r="B54" t="str">
            <v>RCS DEVICE</v>
          </cell>
        </row>
        <row r="55">
          <cell r="A55" t="str">
            <v>HESTIA MAX (smart)</v>
          </cell>
          <cell r="B55" t="str">
            <v>RCS POD</v>
          </cell>
        </row>
        <row r="56">
          <cell r="A56" t="str">
            <v>HESTIA MAX (non smart)</v>
          </cell>
          <cell r="B56" t="str">
            <v>RCS POD</v>
          </cell>
        </row>
        <row r="57">
          <cell r="A57" t="str">
            <v>KUMA MAX</v>
          </cell>
          <cell r="B57" t="str">
            <v>RCS DEVICE</v>
          </cell>
        </row>
        <row r="58">
          <cell r="A58" t="str">
            <v>MIMOSA MAX</v>
          </cell>
          <cell r="B58" t="str">
            <v>RCS DEVICE</v>
          </cell>
        </row>
        <row r="59">
          <cell r="A59" t="str">
            <v>ePod4+ (Pre-POP Study)</v>
          </cell>
          <cell r="B59" t="str">
            <v>RCS DEVICE</v>
          </cell>
        </row>
        <row r="60">
          <cell r="A60" t="str">
            <v>HESTIA MAX (smart)</v>
          </cell>
          <cell r="B60" t="str">
            <v>RCS POD</v>
          </cell>
        </row>
        <row r="61">
          <cell r="A61" t="str">
            <v>HESTIA MAX (non smart)</v>
          </cell>
          <cell r="B61" t="str">
            <v>RCS POD</v>
          </cell>
        </row>
        <row r="62">
          <cell r="A62" t="str">
            <v>KUMA MAX</v>
          </cell>
          <cell r="B62" t="str">
            <v>RCS DEVICE</v>
          </cell>
        </row>
        <row r="63">
          <cell r="A63" t="str">
            <v>MIMOSA MAX</v>
          </cell>
          <cell r="B63" t="str">
            <v>RCS DEVICE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pend Track (part)"/>
      <sheetName val="Sheet3"/>
      <sheetName val="Capex tracker"/>
      <sheetName val="Capex summary Dec 2024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 xml:space="preserve">Box 8000 1.0 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 xml:space="preserve">Alto Pod 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 2P</v>
          </cell>
          <cell r="B16" t="str">
            <v>HP</v>
          </cell>
        </row>
        <row r="17">
          <cell r="A17" t="str">
            <v>X3 Core</v>
          </cell>
          <cell r="B17" t="str">
            <v>HP</v>
          </cell>
        </row>
        <row r="18">
          <cell r="A18" t="str">
            <v>X3 1P</v>
          </cell>
          <cell r="B18" t="str">
            <v>HP</v>
          </cell>
        </row>
        <row r="19">
          <cell r="A19" t="str">
            <v>Artemis 1P</v>
          </cell>
          <cell r="B19" t="str">
            <v>HP</v>
          </cell>
        </row>
        <row r="20">
          <cell r="A20" t="str">
            <v>Artemis 2P</v>
          </cell>
          <cell r="B20" t="str">
            <v>HP</v>
          </cell>
        </row>
        <row r="21">
          <cell r="A21" t="str">
            <v>Artemis BRUSH</v>
          </cell>
          <cell r="B21" t="str">
            <v>HP</v>
          </cell>
        </row>
        <row r="22">
          <cell r="A22" t="str">
            <v>Artemis 1.1 CORE</v>
          </cell>
          <cell r="B22" t="str">
            <v>HP</v>
          </cell>
        </row>
        <row r="23">
          <cell r="A23" t="str">
            <v>Artemis 1.1 PRO</v>
          </cell>
          <cell r="B23" t="str">
            <v>HP</v>
          </cell>
        </row>
        <row r="24">
          <cell r="A24" t="str">
            <v>Clyde POD</v>
          </cell>
          <cell r="B24" t="str">
            <v>HP</v>
          </cell>
        </row>
        <row r="25">
          <cell r="A25" t="str">
            <v>Clyde RCS DEVICE</v>
          </cell>
          <cell r="B25" t="str">
            <v>HP</v>
          </cell>
        </row>
        <row r="26">
          <cell r="A26" t="str">
            <v>Bacchus</v>
          </cell>
          <cell r="B26" t="str">
            <v>HP</v>
          </cell>
        </row>
        <row r="27">
          <cell r="A27" t="str">
            <v>Adonis 1P</v>
          </cell>
          <cell r="B27" t="str">
            <v>HP</v>
          </cell>
        </row>
        <row r="28">
          <cell r="A28" t="str">
            <v>Adonis 2P</v>
          </cell>
          <cell r="B28" t="str">
            <v>HP</v>
          </cell>
        </row>
        <row r="29">
          <cell r="A29" t="str">
            <v>1K BOX ESG</v>
          </cell>
          <cell r="B29" t="str">
            <v>MODI</v>
          </cell>
        </row>
        <row r="30">
          <cell r="A30" t="str">
            <v>1K BOX SEMI</v>
          </cell>
          <cell r="B30" t="str">
            <v>MODI</v>
          </cell>
        </row>
        <row r="31">
          <cell r="A31" t="str">
            <v>HYPER BESPOKE</v>
          </cell>
          <cell r="B31" t="str">
            <v>HP</v>
          </cell>
        </row>
        <row r="32">
          <cell r="A32" t="str">
            <v>X2</v>
          </cell>
          <cell r="B32" t="str">
            <v>HP</v>
          </cell>
        </row>
        <row r="33">
          <cell r="A33" t="str">
            <v>X2 Air</v>
          </cell>
          <cell r="B33" t="str">
            <v>HP</v>
          </cell>
        </row>
        <row r="34">
          <cell r="A34" t="str">
            <v>Modi Max</v>
          </cell>
          <cell r="B34" t="str">
            <v>MODI</v>
          </cell>
        </row>
        <row r="35">
          <cell r="A35" t="str">
            <v>Hestia 1.0</v>
          </cell>
          <cell r="B35" t="str">
            <v>RCS POD</v>
          </cell>
        </row>
        <row r="36">
          <cell r="A36" t="str">
            <v>Alto PUK</v>
          </cell>
          <cell r="B36" t="str">
            <v>RCS POD</v>
          </cell>
        </row>
        <row r="37">
          <cell r="A37" t="str">
            <v>Echo</v>
          </cell>
          <cell r="B37" t="str">
            <v>RCS DEVICE</v>
          </cell>
        </row>
        <row r="38">
          <cell r="A38" t="str">
            <v>ePod 1</v>
          </cell>
          <cell r="B38" t="str">
            <v>RCS POD</v>
          </cell>
        </row>
        <row r="39">
          <cell r="A39" t="str">
            <v>ePod 2</v>
          </cell>
          <cell r="B39" t="str">
            <v>RCS POD</v>
          </cell>
        </row>
        <row r="40">
          <cell r="A40" t="str">
            <v>ePod 2+</v>
          </cell>
          <cell r="B40" t="str">
            <v>RCS POD</v>
          </cell>
        </row>
        <row r="41">
          <cell r="A41" t="str">
            <v>ePod 3</v>
          </cell>
          <cell r="B41" t="str">
            <v>RCS POD</v>
          </cell>
        </row>
        <row r="42">
          <cell r="A42" t="str">
            <v>ePod 3+</v>
          </cell>
          <cell r="B42" t="str">
            <v>RCS POD</v>
          </cell>
        </row>
        <row r="43">
          <cell r="A43" t="str">
            <v>ePod2 Catridges</v>
          </cell>
          <cell r="B43"/>
        </row>
        <row r="44">
          <cell r="A44" t="str">
            <v>ePod2 device(Wave1)</v>
          </cell>
          <cell r="B44" t="str">
            <v>RCS DEVICE</v>
          </cell>
        </row>
        <row r="45">
          <cell r="A45" t="str">
            <v>ePod2+ device</v>
          </cell>
          <cell r="B45" t="str">
            <v>RCS DEVICE</v>
          </cell>
        </row>
        <row r="46">
          <cell r="A46" t="str">
            <v>ePod 3 Device</v>
          </cell>
          <cell r="B46" t="str">
            <v>RCS DEVICE</v>
          </cell>
        </row>
        <row r="47">
          <cell r="A47" t="str">
            <v>ePod 3 descope</v>
          </cell>
          <cell r="B47"/>
        </row>
        <row r="48">
          <cell r="A48" t="str">
            <v>ePod 3+ Device</v>
          </cell>
          <cell r="B48" t="str">
            <v>RCS DEVICE</v>
          </cell>
        </row>
        <row r="49">
          <cell r="A49" t="str">
            <v>KUMA E-Box NZ</v>
          </cell>
          <cell r="B49" t="str">
            <v>RCS DEVICE</v>
          </cell>
        </row>
        <row r="50">
          <cell r="A50" t="str">
            <v>KUMA E-Box ROW</v>
          </cell>
          <cell r="B50" t="str">
            <v>RCS DEVICE</v>
          </cell>
        </row>
        <row r="51">
          <cell r="A51" t="str">
            <v>KUMA E-Pen 1.0 ROW</v>
          </cell>
          <cell r="B51" t="str">
            <v>RCS DEVICE</v>
          </cell>
        </row>
        <row r="52">
          <cell r="A52" t="str">
            <v>US Aquila</v>
          </cell>
          <cell r="B52" t="str">
            <v>RCS DEVICE</v>
          </cell>
        </row>
        <row r="53">
          <cell r="A53" t="str">
            <v>MIMOSA 1.0</v>
          </cell>
          <cell r="B53" t="str">
            <v>RCS DEVICE</v>
          </cell>
        </row>
        <row r="54">
          <cell r="A54" t="str">
            <v>MIMOSA 1.0 US</v>
          </cell>
          <cell r="B54" t="str">
            <v>RCS DEVICE</v>
          </cell>
        </row>
        <row r="55">
          <cell r="A55" t="str">
            <v>HESTIA XL US (Smart) 2ml / 2.4ml</v>
          </cell>
          <cell r="B55" t="str">
            <v>RCS POD</v>
          </cell>
        </row>
        <row r="56">
          <cell r="A56" t="str">
            <v>HESTIA 1.1 (non smart)</v>
          </cell>
          <cell r="B56" t="str">
            <v>RCS POD</v>
          </cell>
        </row>
        <row r="57">
          <cell r="A57" t="str">
            <v>HESTIA 1.1 (smart)</v>
          </cell>
          <cell r="B57" t="str">
            <v>RCS POD</v>
          </cell>
        </row>
        <row r="58">
          <cell r="A58" t="str">
            <v>KUMA-E 2.0 Pen</v>
          </cell>
          <cell r="B58" t="str">
            <v>RCS DEVICE</v>
          </cell>
        </row>
        <row r="59">
          <cell r="A59" t="str">
            <v>KUMA-E 2.0 BOX</v>
          </cell>
          <cell r="B59" t="str">
            <v>RCS DEVICE</v>
          </cell>
        </row>
        <row r="60">
          <cell r="A60" t="str">
            <v>ePod4+ (Pre-POP Study)</v>
          </cell>
          <cell r="B60" t="str">
            <v>RCS DEVICE</v>
          </cell>
        </row>
        <row r="61">
          <cell r="A61" t="str">
            <v>HESTIA MAX (smart)</v>
          </cell>
          <cell r="B61" t="str">
            <v>RCS POD</v>
          </cell>
        </row>
        <row r="62">
          <cell r="A62" t="str">
            <v>HESTIA MAX (non smart)</v>
          </cell>
          <cell r="B62" t="str">
            <v>RCS POD</v>
          </cell>
        </row>
        <row r="63">
          <cell r="A63" t="str">
            <v>KUMA MAX</v>
          </cell>
          <cell r="B63" t="str">
            <v>RCS DEVICE</v>
          </cell>
        </row>
        <row r="64">
          <cell r="A64" t="str">
            <v>MIMOSA MAX</v>
          </cell>
          <cell r="B64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ura Sanchez Curtidor" id="{AD625FAF-BE01-48A9-8351-E9BF17B65B14}" userId="85186727@bat.com" providerId="PeoplePicker"/>
  <person displayName="Candy Zhang" id="{FA2D4BB9-82C8-4CB8-82B5-A6F5EF82348A}" userId="85194835@bat.com" providerId="PeoplePicker"/>
  <person displayName="Roy Zhu" id="{14984C10-E146-4392-A6F1-93B8ED31D0A4}" userId="85195622@bat.com" providerId="PeoplePicker"/>
  <person displayName="Reggie Zhu (External)" id="{E87E69D0-F423-4AC6-A0D8-F78F5100D4B2}" userId="85204989@bat.com" providerId="PeoplePicker"/>
  <person displayName="Daisy Cai" id="{0077A8A1-8691-430C-9E5C-600C98CF277B}" userId="daisy_cai@bat.com" providerId="PeoplePicker"/>
  <person displayName="Cailine Huang" id="{9AA151CD-C78D-45F5-AADF-2E75BCDFC401}" userId="S::85184835@bat.com::8afab3d2-7605-4469-82d0-bb95bcd5101b" providerId="AD"/>
  <person displayName="Laura Sanchez Curtidor" id="{54F15C0F-FC5F-4D59-8F81-B5106B502186}" userId="S::85186727@bat.com::336aaaff-ca7d-47c9-8b45-91845f8f8752" providerId="AD"/>
  <person displayName="Candy Zhang" id="{07AB540A-417A-49FD-B48D-12DFAEE60F74}" userId="S::85194835@bat.com::215fbd32-35c6-4cb7-80b9-e1d5aeba28c1" providerId="AD"/>
  <person displayName="Daisy Cai" id="{045A567D-9171-4CEA-B7A5-0C94C1F42FF9}" userId="S::daisy_cai@bat.com::d229c6e9-b27a-479b-89bd-1e5b44ad3300" providerId="AD"/>
  <person displayName="Daniel Aguirre" id="{6279CCD9-67D8-41B1-AA76-095B254016B8}" userId="S::daniel_eugenio_aguirre1@bat.com::29c07d64-c781-4147-bb32-e556cc9e077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Aguirre" refreshedDate="45645.418431828701" createdVersion="8" refreshedVersion="8" minRefreshableVersion="3" recordCount="63" xr:uid="{572C1862-0484-42F4-BC0E-20210DCAF6AC}">
  <cacheSource type="worksheet">
    <worksheetSource ref="A9:AB72" sheet="By Project -Nov"/>
  </cacheSource>
  <cacheFields count="27">
    <cacheField name="#" numFmtId="0">
      <sharedItems containsSemiMixedTypes="0" containsString="0" containsNumber="1" containsInteger="1" minValue="1" maxValue="63"/>
    </cacheField>
    <cacheField name="Project" numFmtId="0">
      <sharedItems count="29">
        <s v="Alto &amp; Hestia &amp; Epod"/>
        <s v="Alto"/>
        <s v="Epod&amp;Modi"/>
        <s v="Modi 2.0"/>
        <s v="ePod2 POD"/>
        <s v="epod 2 Device"/>
        <s v="ePod2+ Device"/>
        <s v="Hestia 1.0"/>
        <s v="epod 3 Device"/>
        <s v="epod 3+ Device"/>
        <s v="Kuma "/>
        <s v="Kuma"/>
        <s v="Mimosa Smart Box PB88"/>
        <s v="VEGA"/>
        <s v="DP 1500"/>
        <s v="BOX 1K"/>
        <s v="Sensa"/>
        <s v="ePod3 Pod"/>
        <s v="Epod 3"/>
        <s v="Epod 3+"/>
        <s v="Hestia 1.1"/>
        <s v="Kuma E 2.0 Pen NZ"/>
        <s v="Kuma E 2.0 Box"/>
        <s v="Kuma E Max"/>
        <s v="Modi"/>
        <s v="Aquila-US"/>
        <s v="Kuma E 2.0"/>
        <s v="Mimosa 1.0"/>
        <s v="Prismatic Pod"/>
      </sharedItems>
    </cacheField>
    <cacheField name="Description Item" numFmtId="0">
      <sharedItems count="62">
        <s v="APA - Automation Production Agreement"/>
        <s v="Addendum No.10 - Indonesia"/>
        <s v="Alto Pod Investment fee for Inkjet printing"/>
        <s v="Device to Indo Equipment move cost"/>
        <s v="Alto Blister Reduction Capex"/>
        <s v="Prismastic China project capex"/>
        <s v="Alto tooling(IM tooling for 2p cost reduction)"/>
        <s v="Tax Stamp"/>
        <s v="Automation Flexible Line for Modi 2.0 Platform 1K PEN Default/Full and 1k BOX Full"/>
        <s v="ePod2 POD"/>
        <s v="ePod2 Device - Wave 1-B design"/>
        <s v="ePod2+ Device"/>
        <s v=" epod 3 pod Tooling, Included in Hestia Carryover"/>
        <s v="epod 3 device tooling, To be Included in ePod 4+ no risk to flag yet."/>
        <s v="epod 3+ device tooling, To be Included in ePod 4+ no risk to flag yet."/>
        <s v="Hestia 1.0 Automation Line Modification (Modified from ePod3 to Hestia1.0)"/>
        <s v="Hestia1.0 Manual line capex"/>
        <s v="ePod Packer - Included in Hestia"/>
        <s v="ePod 3 Automation Modification Capex Amortization (1P)_x000a_Modified from ePod2 to ePod3"/>
        <s v="Hestia 1.0 New Tooling"/>
        <s v="KUMA E BOX NZ"/>
        <s v="KUMA E BOX ROW"/>
        <s v="KUMA E-ROW Ultra Sonic Machine"/>
        <s v="KUMA E-Pen Laser  welding machine"/>
        <s v="Kuma E-Pen 1.0 air tightness test machine"/>
        <s v="KUMA E-ROW E Pen 1"/>
        <s v="Vuse Go 2.0 1K Pen Default"/>
        <s v="Vuse Go 2.0  1K Box Default"/>
        <s v="Vuse Go 2.0 1K Box Full"/>
        <s v="CCD&amp;Tax Stamp Machine MD2.0  1K PEN Default Czech/Germany/Poland/Italy/BUL"/>
        <s v="Mimosa Smart Box PB88 - PCBA Tooling"/>
        <s v="Vuse Go 2.0 1K Pen Full"/>
        <s v="Automation CFU Line (ACCRUED)"/>
        <s v="VEGA tooling"/>
        <s v="DP 1500 tooling"/>
        <s v="BOX 1000"/>
        <s v="Vuse Go 2.0 5K Box Full(Include Sensa)"/>
        <s v="Vuse Go 2.0 8K Box Full"/>
        <s v="Vuse Go 2.0 3K Box Full"/>
        <s v="Sensa Manual Line Capex"/>
        <s v="Sensa Semi-Auto Line Capex"/>
        <s v="ePod3 Pod tooling"/>
        <s v="Epod 3 - PCBA Tooling"/>
        <s v="Epod 3+ - PCBA Tooling"/>
        <s v="Hestia 1.1 - PCBA Tooling"/>
        <s v="Kuma E 2.0 Pen NZ - PCBA Tooling"/>
        <s v="Kuma E 2.0 Box - PCBA Tooling"/>
        <s v="Kuma E Max - PCBA Tooling"/>
        <s v="t&amp;t"/>
        <s v="Aquila-US - PCBA Tooling"/>
        <s v="Alto tooling"/>
        <s v="Hestia 1.1 auto line upgrade - 3M/month"/>
        <s v="Hestia 1.1 tooling NON-smart unique+ECN"/>
        <s v="Hestia 1.1 tooling initial smart and commont parts"/>
        <s v="Hestia 1.1 tooling incremental"/>
        <s v="Kuma E 2.0 Pen tooling initial"/>
        <s v="Kuma E 2.0 Pen tooling incremental"/>
        <s v="Mimosa 1.0 tooling initial"/>
        <s v="Mimosa 1.0 tooling incremental"/>
        <s v=" China"/>
        <s v="Indo Black"/>
        <s v="Indo  white"/>
      </sharedItems>
    </cacheField>
    <cacheField name="Category" numFmtId="0">
      <sharedItems containsBlank="1" count="4">
        <s v="Pod"/>
        <s v="RCS"/>
        <s v="MD"/>
        <m/>
      </sharedItems>
    </cacheField>
    <cacheField name="Product" numFmtId="0">
      <sharedItems containsBlank="1"/>
    </cacheField>
    <cacheField name="Location" numFmtId="0">
      <sharedItems containsBlank="1"/>
    </cacheField>
    <cacheField name="SC Owner" numFmtId="0">
      <sharedItems/>
    </cacheField>
    <cacheField name="Procurement Owner" numFmtId="0">
      <sharedItems/>
    </cacheField>
    <cacheField name="Type" numFmtId="0">
      <sharedItems/>
    </cacheField>
    <cacheField name="Portfolio" numFmtId="0">
      <sharedItems containsBlank="1"/>
    </cacheField>
    <cacheField name="Supplier" numFmtId="0">
      <sharedItems/>
    </cacheField>
    <cacheField name="Contracting Entity" numFmtId="0">
      <sharedItems containsBlank="1"/>
    </cacheField>
    <cacheField name="Start Date" numFmtId="17">
      <sharedItems containsDate="1" containsMixedTypes="1" minDate="2021-01-01T00:00:00" maxDate="2025-04-02T00:00:00" count="34">
        <d v="2021-01-01T00:00:00"/>
        <d v="2022-05-01T00:00:00"/>
        <d v="2024-02-22T00:00:00"/>
        <d v="2024-02-23T00:00:00"/>
        <d v="2024-10-23T00:00:00"/>
        <s v="-"/>
        <d v="2023-02-23T00:00:00"/>
        <d v="2023-12-01T00:00:00"/>
        <d v="2024-08-01T00:00:00"/>
        <d v="2023-03-01T00:00:00"/>
        <d v="2021-02-01T00:00:00"/>
        <d v="2022-02-01T00:00:00"/>
        <d v="2023-03-23T00:00:00"/>
        <d v="2024-04-24T00:00:00"/>
        <d v="2024-04-01T00:00:00"/>
        <s v="TBC"/>
        <d v="2023-08-01T00:00:00"/>
        <d v="2023-11-01T00:00:00"/>
        <d v="2023-04-01T00:00:00"/>
        <d v="2022-07-01T00:00:00"/>
        <d v="2023-09-01T00:00:00"/>
        <d v="2024-05-01T00:00:00"/>
        <d v="2024-09-01T00:00:00"/>
        <d v="2024-07-01T00:00:00"/>
        <s v="NA"/>
        <d v="2025-02-01T00:00:00"/>
        <d v="2024-11-08T00:00:00"/>
        <d v="2022-10-23T00:00:00"/>
        <d v="2024-12-24T00:00:00"/>
        <d v="2025-01-01T00:00:00"/>
        <d v="2024-11-24T00:00:00"/>
        <d v="2025-01-24T00:00:00"/>
        <d v="2024-03-01T00:00:00"/>
        <d v="2025-04-01T00:00:00"/>
      </sharedItems>
    </cacheField>
    <cacheField name="End Date" numFmtId="17">
      <sharedItems containsDate="1" containsMixedTypes="1" minDate="2024-07-01T00:00:00" maxDate="2030-12-02T00:00:00" count="24">
        <d v="2027-12-01T00:00:00"/>
        <s v="-"/>
        <d v="2030-12-01T00:00:00"/>
        <d v="2026-08-01T00:00:00"/>
        <d v="2024-12-31T00:00:00"/>
        <d v="2026-12-01T00:00:00"/>
        <d v="2024-12-01T00:00:00"/>
        <d v="2026-04-01T00:00:00"/>
        <d v="2024-08-01T00:00:00"/>
        <s v="N/A"/>
        <d v="2025-12-01T00:00:00"/>
        <s v="TBC"/>
        <d v="2024-10-01T00:00:00"/>
        <d v="2024-07-01T00:00:00"/>
        <d v="2024-08-24T00:00:00"/>
        <s v="NA"/>
        <d v="2026-11-08T00:00:00"/>
        <d v="2030-03-01T00:00:00"/>
        <d v="2027-02-01T00:00:00"/>
        <d v="2026-12-30T00:00:00"/>
        <d v="2026-11-24T00:00:00"/>
        <d v="2027-01-24T00:00:00"/>
        <d v="2026-03-01T00:00:00"/>
        <d v="2027-04-01T00:00:00"/>
      </sharedItems>
    </cacheField>
    <cacheField name="Investment Quotation" numFmtId="0">
      <sharedItems containsMixedTypes="1" containsNumber="1" minValue="72300" maxValue="72000000"/>
    </cacheField>
    <cacheField name="Investment paid" numFmtId="0">
      <sharedItems containsString="0" containsBlank="1" containsNumber="1" minValue="0" maxValue="11386258.799881442"/>
    </cacheField>
    <cacheField name="Investment Currency" numFmtId="0">
      <sharedItems/>
    </cacheField>
    <cacheField name="Investment (GBP)" numFmtId="166">
      <sharedItems containsMixedTypes="1" containsNumber="1" minValue="0" maxValue="57899223.185422257" count="63">
        <n v="57899223.185422257"/>
        <n v="33083221.561027389"/>
        <n v="1624734.3310227252"/>
        <n v="522701.32042395097"/>
        <n v="712555.79723421752"/>
        <n v="177315.66960166954"/>
        <n v="4099802.5233582989"/>
        <n v="81025.597960969259"/>
        <n v="557462.92284524674"/>
        <n v="2669816.1490598647"/>
        <n v="61960.751381917675"/>
        <n v="175986.69092138816"/>
        <n v="1034974.3475680405"/>
        <n v="172492.37689839912"/>
        <n v="217261.05108584513"/>
        <n v="1194911.9555879859"/>
        <s v=" "/>
        <n v="2139054.6343503222"/>
        <n v="2918737.2262690892"/>
        <n v="2564575.5858752183"/>
        <n v="0"/>
        <n v="440988.05837020528"/>
        <n v="72627.986967815581"/>
        <n v="80344.710583145992"/>
        <n v="8204.6929027704173"/>
        <n v="636970.14195367019"/>
        <n v="1389918.1005965709"/>
        <n v="946557.6217162254"/>
        <n v="548375.3459758989"/>
        <n v="137312.28786102636"/>
        <n v="192713.82416991316"/>
        <n v="442973.97988885647"/>
        <n v="3538310.6957193743"/>
        <n v="38583.618076652034"/>
        <n v="4509001.8985409718"/>
        <n v="850699.37869227643"/>
        <n v="445583.4432242185"/>
        <n v="2184582.1312330985"/>
        <n v="512044"/>
        <n v="1209509.0461562206"/>
        <n v="102515.56999999999"/>
        <n v="682978.15599810716"/>
        <n v="1839959.5779860031"/>
        <n v="92759.557105456974"/>
        <n v="153994.02861769649"/>
        <n v="24143.131605316823"/>
        <n v="81241.21229727997"/>
        <n v="66034.727525893584"/>
        <n v="78619.795892660375"/>
        <n v="327949.15712089039"/>
        <n v="168020.30860085587"/>
        <n v="7011014.5230551483"/>
        <n v="1230915.1239839175"/>
        <n v="231311.1734753513"/>
        <n v="1167962.2289075274"/>
        <n v="235634.46788084018"/>
        <n v="948028.16717600834"/>
        <n v="62557.435687350131"/>
        <n v="1152697.5055690913"/>
        <n v="24659.471200166136"/>
        <n v="11121.160504446761"/>
        <n v="520283.16398803907"/>
        <n v="446373.46427634498"/>
      </sharedItems>
    </cacheField>
    <cacheField name="Committed PO Volume" numFmtId="0">
      <sharedItems containsBlank="1" containsMixedTypes="1" containsNumber="1" minValue="0" maxValue="2570000000"/>
    </cacheField>
    <cacheField name="Amortization _x000a_per Unit" numFmtId="0">
      <sharedItems containsBlank="1" containsMixedTypes="1" containsNumber="1" minValue="0" maxValue="1.9922"/>
    </cacheField>
    <cacheField name="Cumulative _x000a_Vol. (from start date)" numFmtId="0">
      <sharedItems containsBlank="1" containsMixedTypes="1" containsNumber="1" containsInteger="1" minValue="0" maxValue="1804348300"/>
    </cacheField>
    <cacheField name="Finished %" numFmtId="0">
      <sharedItems containsString="0" containsBlank="1" containsNumber="1" minValue="0" maxValue="1.6476474177224276"/>
    </cacheField>
    <cacheField name="Balance (GBP)_x000a_Nov'24" numFmtId="166">
      <sharedItems containsString="0" containsBlank="1" containsNumber="1" minValue="-251525.32441201402" maxValue="20218013.429644406"/>
    </cacheField>
    <cacheField name="Balance Date" numFmtId="17">
      <sharedItems containsNonDate="0" containsDate="1" containsString="0" containsBlank="1" minDate="2024-09-30T00:00:00" maxDate="2024-10-01T00:00:00"/>
    </cacheField>
    <cacheField name="Accum Vol till Sep 2024 (from project actual start date) for tooling only" numFmtId="165">
      <sharedItems containsBlank="1" containsMixedTypes="1" containsNumber="1" containsInteger="1" minValue="45565" maxValue="1477240"/>
    </cacheField>
    <cacheField name="Forecast YE Accumulative Vol 2024" numFmtId="0">
      <sharedItems containsString="0" containsBlank="1" containsNumber="1" containsInteger="1" minValue="0" maxValue="1868188777"/>
    </cacheField>
    <cacheField name="Balance (GBP)_x000a_Dec'24" numFmtId="166">
      <sharedItems containsString="0" containsBlank="1" containsNumber="1" minValue="-332890.75495447032" maxValue="20052729.2892066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"/>
    <x v="0"/>
    <x v="0"/>
    <x v="0"/>
    <s v="Pod"/>
    <s v="Indo"/>
    <s v="Angie Huang"/>
    <s v="Reggie  Zhu"/>
    <s v="Asset"/>
    <s v="RCS"/>
    <s v="Smoore T1"/>
    <s v="Reynolds"/>
    <x v="0"/>
    <x v="0"/>
    <n v="72000000"/>
    <m/>
    <s v="USD"/>
    <x v="0"/>
    <n v="2570000000"/>
    <s v="Volume"/>
    <n v="1804348300"/>
    <n v="0.70208105058365755"/>
    <n v="17249275.743423335"/>
    <m/>
    <m/>
    <n v="1868188777"/>
    <n v="15811021.258564651"/>
  </r>
  <r>
    <n v="2"/>
    <x v="1"/>
    <x v="1"/>
    <x v="0"/>
    <s v="Pod"/>
    <s v="Indo"/>
    <s v="Angie Huang"/>
    <s v="Reggie  Zhu"/>
    <s v="Asset"/>
    <s v="RCS"/>
    <s v="Smoore T1"/>
    <s v="Reynolds"/>
    <x v="1"/>
    <x v="0"/>
    <n v="41140309.340000004"/>
    <m/>
    <s v="USD"/>
    <x v="1"/>
    <n v="2340000000"/>
    <n v="1.52E-2"/>
    <n v="686927550"/>
    <n v="0.38887410367974629"/>
    <n v="20218013.429644406"/>
    <m/>
    <m/>
    <n v="700449750"/>
    <n v="20052729.289206624"/>
  </r>
  <r>
    <n v="3"/>
    <x v="1"/>
    <x v="2"/>
    <x v="0"/>
    <s v="Pod"/>
    <s v="Indo"/>
    <s v="Angie Huang"/>
    <s v="Reggie  Zhu"/>
    <s v="Asset"/>
    <s v="RCS"/>
    <s v="Smoore T1"/>
    <s v="Reynolds"/>
    <x v="2"/>
    <x v="1"/>
    <n v="2020422.13"/>
    <m/>
    <s v="USD"/>
    <x v="2"/>
    <n v="0"/>
    <s v="n/a"/>
    <n v="0"/>
    <n v="0"/>
    <m/>
    <m/>
    <m/>
    <n v="0"/>
    <m/>
  </r>
  <r>
    <n v="4"/>
    <x v="1"/>
    <x v="3"/>
    <x v="1"/>
    <s v="Vuse Device( US Alto)"/>
    <s v="Indo"/>
    <s v="Angie Huang"/>
    <s v="Reggie  Zhu"/>
    <s v="Asset"/>
    <s v="RCS"/>
    <s v="Smoore T1"/>
    <s v="Reynolds"/>
    <x v="3"/>
    <x v="0"/>
    <n v="650000"/>
    <m/>
    <s v="USD"/>
    <x v="3"/>
    <n v="20000000"/>
    <n v="3.2288551937629001E-2"/>
    <n v="7996400"/>
    <n v="0.39982000000000001"/>
    <n v="313714.87849204685"/>
    <m/>
    <m/>
    <n v="9546650"/>
    <n v="274822.27804866282"/>
  </r>
  <r>
    <n v="5"/>
    <x v="1"/>
    <x v="4"/>
    <x v="0"/>
    <s v="Pod"/>
    <s v="Indo"/>
    <s v="Angie Huang"/>
    <s v="Reggie  Zhu"/>
    <s v="Asset"/>
    <s v="RCS"/>
    <s v="Smoore T1"/>
    <s v="Reynolds"/>
    <x v="4"/>
    <x v="0"/>
    <n v="886091.63609263895"/>
    <m/>
    <s v="USD"/>
    <x v="4"/>
    <n v="400000000"/>
    <n v="2.2152290902315974E-3"/>
    <n v="32156400"/>
    <n v="8.0391000000000004E-2"/>
    <n v="655272.72413876152"/>
    <m/>
    <m/>
    <n v="45678600"/>
    <n v="631184.41913536016"/>
  </r>
  <r>
    <n v="6"/>
    <x v="1"/>
    <x v="5"/>
    <x v="0"/>
    <s v="Pod"/>
    <s v="Indo"/>
    <s v="Angie Huang"/>
    <s v="Reggie  Zhu"/>
    <s v="Asset"/>
    <s v="RCS"/>
    <s v="Smoore T1"/>
    <s v="Reynolds"/>
    <x v="5"/>
    <x v="1"/>
    <n v="1562511"/>
    <m/>
    <s v="RMB"/>
    <x v="5"/>
    <m/>
    <m/>
    <m/>
    <m/>
    <m/>
    <m/>
    <m/>
    <m/>
    <m/>
  </r>
  <r>
    <n v="7"/>
    <x v="1"/>
    <x v="6"/>
    <x v="0"/>
    <s v="Pod"/>
    <s v="Indo"/>
    <s v="Angie Huang"/>
    <s v="Candy Zhang"/>
    <s v="Tooling"/>
    <s v="RCS"/>
    <s v="Smoore T2"/>
    <s v="Reynolds"/>
    <x v="6"/>
    <x v="0"/>
    <n v="5098268.4298969796"/>
    <m/>
    <s v="USD"/>
    <x v="6"/>
    <n v="480000000"/>
    <n v="1.0621392562285401E-2"/>
    <n v="518216131"/>
    <n v="1"/>
    <n v="0"/>
    <d v="2024-09-30T00:00:00"/>
    <m/>
    <n v="473346200"/>
    <n v="0"/>
  </r>
  <r>
    <n v="8"/>
    <x v="2"/>
    <x v="7"/>
    <x v="1"/>
    <s v="Vuse device(ROW)"/>
    <s v="CN"/>
    <s v="Susie Su"/>
    <s v="Reggie  Zhu"/>
    <s v="Asset - Tax Stamp"/>
    <s v="RCS"/>
    <s v="Smoore T1"/>
    <s v="NVT"/>
    <x v="7"/>
    <x v="2"/>
    <n v="714000"/>
    <m/>
    <s v="RMB"/>
    <x v="7"/>
    <n v="8572763"/>
    <n v="8.3287033596986207E-2"/>
    <n v="4605440"/>
    <n v="0.53721769749146242"/>
    <n v="37497.212786508419"/>
    <d v="2024-09-30T00:00:00"/>
    <m/>
    <n v="4605440"/>
    <n v="37497.212786508419"/>
  </r>
  <r>
    <n v="27"/>
    <x v="3"/>
    <x v="8"/>
    <x v="2"/>
    <s v="MD 2.0"/>
    <s v="CN"/>
    <s v="Allan Liang"/>
    <s v="Cailine Huang"/>
    <s v="Asset"/>
    <s v="MoDi"/>
    <s v="Smoore T1"/>
    <s v="NVT"/>
    <x v="8"/>
    <x v="3"/>
    <n v="4912380"/>
    <m/>
    <s v="RMB"/>
    <x v="8"/>
    <n v="79637560.406463817"/>
    <n v="6.1684210000000003E-2"/>
    <n v="34050000"/>
    <n v="0.42756206777570144"/>
    <n v="319112.92284524674"/>
    <d v="2024-09-30T00:00:00"/>
    <n v="45565"/>
    <n v="39078000"/>
    <n v="283916.92284524668"/>
  </r>
  <r>
    <n v="10"/>
    <x v="4"/>
    <x v="9"/>
    <x v="0"/>
    <s v="Pod"/>
    <s v="CN"/>
    <s v="Susie Su"/>
    <s v="Candy Zhang"/>
    <s v="Tooling"/>
    <s v="RCS"/>
    <s v="Smoore T2"/>
    <s v="NVT"/>
    <x v="9"/>
    <x v="4"/>
    <n v="23526500"/>
    <m/>
    <s v="RMB"/>
    <x v="9"/>
    <m/>
    <n v="0.1048"/>
    <m/>
    <n v="1"/>
    <n v="0"/>
    <d v="2024-09-30T00:00:00"/>
    <m/>
    <m/>
    <n v="0"/>
  </r>
  <r>
    <n v="11"/>
    <x v="5"/>
    <x v="10"/>
    <x v="1"/>
    <s v="Vuse device(ROW)"/>
    <s v="CN"/>
    <s v="Susie Su"/>
    <s v="Candy Zhang"/>
    <s v="Tooling"/>
    <s v="RCS"/>
    <s v="Smoore T2"/>
    <s v="NVT"/>
    <x v="10"/>
    <x v="4"/>
    <n v="546000"/>
    <m/>
    <s v="RMB"/>
    <x v="10"/>
    <m/>
    <s v="NO SHIPMENT"/>
    <m/>
    <n v="1"/>
    <n v="0"/>
    <d v="2024-09-30T00:00:00"/>
    <m/>
    <m/>
    <n v="0"/>
  </r>
  <r>
    <n v="12"/>
    <x v="6"/>
    <x v="11"/>
    <x v="1"/>
    <s v="Vuse device(ROW)"/>
    <s v="CN"/>
    <s v="Susie Su"/>
    <s v="Candy Zhang"/>
    <s v="Tooling"/>
    <s v="RCS"/>
    <s v="Smoore T2"/>
    <s v="NVT"/>
    <x v="11"/>
    <x v="4"/>
    <n v="1550800"/>
    <m/>
    <s v="RMB"/>
    <x v="11"/>
    <m/>
    <n v="0.7016"/>
    <m/>
    <n v="1"/>
    <n v="0"/>
    <d v="2024-09-30T00:00:00"/>
    <m/>
    <m/>
    <n v="0"/>
  </r>
  <r>
    <n v="13"/>
    <x v="7"/>
    <x v="12"/>
    <x v="0"/>
    <s v="Pod"/>
    <s v="CN"/>
    <s v="Susie Su"/>
    <s v="Candy Zhang"/>
    <s v="Tooling"/>
    <s v="RCS"/>
    <s v="Smoore T2"/>
    <s v="NVT"/>
    <x v="12"/>
    <x v="5"/>
    <n v="9120225"/>
    <n v="2859028.9852261906"/>
    <s v="RMB"/>
    <x v="12"/>
    <n v="0"/>
    <n v="0.10970000000000001"/>
    <m/>
    <n v="0"/>
    <n v="1034974.3475680405"/>
    <d v="2024-09-30T00:00:00"/>
    <m/>
    <n v="0"/>
    <n v="1034974.3475680405"/>
  </r>
  <r>
    <n v="14"/>
    <x v="8"/>
    <x v="13"/>
    <x v="1"/>
    <s v="Vuse device(ROW)"/>
    <s v="CN"/>
    <s v="Susie Su"/>
    <s v="Candy Zhang"/>
    <s v="Tooling"/>
    <s v="RCS"/>
    <s v="Smoore T2"/>
    <s v="NVT"/>
    <x v="12"/>
    <x v="6"/>
    <n v="1520008"/>
    <n v="395744.02381262835"/>
    <s v="RMB"/>
    <x v="13"/>
    <n v="3933837.2148372601"/>
    <n v="0.10059999999999999"/>
    <m/>
    <n v="0.26035654010546549"/>
    <n v="127582.858454564"/>
    <d v="2024-09-30T00:00:00"/>
    <n v="45565"/>
    <n v="4152000"/>
    <n v="80702.927156100428"/>
  </r>
  <r>
    <n v="15"/>
    <x v="9"/>
    <x v="14"/>
    <x v="1"/>
    <s v="Vuse device(ROW)"/>
    <s v="CN"/>
    <s v="Susie Su"/>
    <s v="Candy Zhang"/>
    <s v="Tooling"/>
    <s v="RCS"/>
    <s v="Smoore T2"/>
    <s v="NVT"/>
    <x v="12"/>
    <x v="6"/>
    <n v="1914510.9"/>
    <n v="98288.356132842135"/>
    <s v="RMB"/>
    <x v="14"/>
    <n v="850981.43837958551"/>
    <n v="0.11550000000000001"/>
    <s v="epod3+ shipped qty? 961k"/>
    <n v="5.1338624466876759E-2"/>
    <n v="206107.16757287001"/>
    <d v="2024-09-30T00:00:00"/>
    <n v="45565"/>
    <n v="831000"/>
    <n v="195812.40660405805"/>
  </r>
  <r>
    <n v="16"/>
    <x v="7"/>
    <x v="15"/>
    <x v="0"/>
    <s v="Pod"/>
    <s v="CN"/>
    <s v="Susie Su"/>
    <s v="Daisy Cai"/>
    <s v="Asset"/>
    <s v="RCS"/>
    <s v="Smoore T1"/>
    <s v="NVT"/>
    <x v="13"/>
    <x v="7"/>
    <n v="10529600"/>
    <m/>
    <s v="RMB"/>
    <x v="15"/>
    <n v="74681997.224249095"/>
    <n v="0.14099248"/>
    <n v="90402330"/>
    <n v="1"/>
    <n v="-251525.32441201402"/>
    <d v="2024-09-30T00:00:00"/>
    <m/>
    <n v="90402330"/>
    <n v="-251525.32441201457"/>
  </r>
  <r>
    <n v="17"/>
    <x v="7"/>
    <x v="16"/>
    <x v="0"/>
    <s v="Pod"/>
    <s v="CN"/>
    <s v="Susie Su"/>
    <s v="Daisy Cai"/>
    <s v="Asset"/>
    <s v="RCS"/>
    <s v="Smoore T1"/>
    <s v="NVT"/>
    <x v="13"/>
    <x v="8"/>
    <s v="-"/>
    <m/>
    <s v="RMB"/>
    <x v="16"/>
    <s v="Not Applicable"/>
    <n v="3.5999999999999997E-2"/>
    <m/>
    <m/>
    <m/>
    <d v="2024-09-30T00:00:00"/>
    <m/>
    <m/>
    <n v="0"/>
  </r>
  <r>
    <n v="18"/>
    <x v="7"/>
    <x v="17"/>
    <x v="0"/>
    <s v="Pod"/>
    <s v="CN"/>
    <s v="Susie Su"/>
    <s v="Daisy Cai"/>
    <s v="Asset"/>
    <s v="RCS"/>
    <s v="Smoore T1"/>
    <s v="NVT"/>
    <x v="0"/>
    <x v="5"/>
    <n v="2660000"/>
    <m/>
    <s v="USD"/>
    <x v="17"/>
    <n v="175000000"/>
    <s v="Volume commitment"/>
    <n v="144866505"/>
    <n v="0.82780860000000001"/>
    <n v="368326.81216527004"/>
    <d v="2024-09-30T00:00:00"/>
    <m/>
    <n v="144866505"/>
    <n v="368326.81216527004"/>
  </r>
  <r>
    <n v="19"/>
    <x v="7"/>
    <x v="18"/>
    <x v="0"/>
    <s v="Pod"/>
    <s v="CN"/>
    <s v="Susie Su"/>
    <s v="Daisy Cai"/>
    <s v="Asset"/>
    <s v="RCS"/>
    <s v="Smoore T1"/>
    <s v="NVT"/>
    <x v="6"/>
    <x v="5"/>
    <n v="25720000"/>
    <m/>
    <s v="RMB"/>
    <x v="18"/>
    <n v="289872386.27411419"/>
    <n v="8.8728399999999999E-2"/>
    <n v="18026607"/>
    <n v="6.2187869227791591E-2"/>
    <n v="2737227.1773315798"/>
    <d v="2024-09-30T00:00:00"/>
    <m/>
    <n v="18026607"/>
    <n v="2737227.1773315798"/>
  </r>
  <r>
    <n v="20"/>
    <x v="7"/>
    <x v="19"/>
    <x v="0"/>
    <s v="Pod"/>
    <s v="CN"/>
    <s v="Susie Su"/>
    <s v="Candy Zhang"/>
    <s v="Tooling"/>
    <s v="RCS"/>
    <s v="Smoore T2"/>
    <s v="NVT"/>
    <x v="14"/>
    <x v="7"/>
    <n v="22599117"/>
    <n v="11386258.799881442"/>
    <s v="RMB"/>
    <x v="19"/>
    <m/>
    <n v="0.10970000000000001"/>
    <s v="all Hestai shipped qty? 83mn included Kuma starter kit usage of pod"/>
    <n v="0.50383644634794544"/>
    <n v="1272448.9362971482"/>
    <d v="2024-09-30T00:00:00"/>
    <n v="45565"/>
    <n v="129000000"/>
    <n v="-332890.75495447032"/>
  </r>
  <r>
    <n v="21"/>
    <x v="10"/>
    <x v="20"/>
    <x v="1"/>
    <s v="Vuse device(ROW)"/>
    <s v="CN"/>
    <s v="Lyn Wu"/>
    <s v="Candy Zhang"/>
    <s v="Tooling"/>
    <s v="RCS"/>
    <s v="Smoore T2"/>
    <s v="NVT"/>
    <x v="14"/>
    <x v="9"/>
    <s v="No Hard tool investment"/>
    <n v="0"/>
    <s v="RMB"/>
    <x v="20"/>
    <m/>
    <n v="0"/>
    <m/>
    <m/>
    <m/>
    <d v="2024-09-30T00:00:00"/>
    <n v="45565"/>
    <m/>
    <m/>
  </r>
  <r>
    <n v="22"/>
    <x v="11"/>
    <x v="21"/>
    <x v="1"/>
    <s v="Vuse device(ROW)"/>
    <s v="CN"/>
    <s v="Lyn Wu"/>
    <s v="Candy Zhang"/>
    <s v="Tooling"/>
    <s v="RCS"/>
    <s v="Smoore T2"/>
    <s v="NVT"/>
    <x v="14"/>
    <x v="7"/>
    <n v="3886000"/>
    <n v="557834"/>
    <s v="RMB"/>
    <x v="21"/>
    <n v="3571280.4097311138"/>
    <n v="0.15620000000000001"/>
    <n v="3746000"/>
    <n v="1.048923514880771"/>
    <n v="377684.37011676084"/>
    <d v="2024-09-30T00:00:00"/>
    <n v="45565"/>
    <n v="4505332"/>
    <n v="298631.57463149808"/>
  </r>
  <r>
    <n v="23"/>
    <x v="11"/>
    <x v="22"/>
    <x v="1"/>
    <s v="Vuse device(ROW)"/>
    <s v="CN"/>
    <s v="Lyn Wu"/>
    <s v="Daisy Cai"/>
    <s v="Asset"/>
    <s v="RCS"/>
    <s v="Smoore T1"/>
    <s v="NVT"/>
    <x v="14"/>
    <x v="7"/>
    <n v="640000"/>
    <m/>
    <s v="RMB"/>
    <x v="22"/>
    <n v="11034482.758620689"/>
    <n v="5.8000000000000003E-2"/>
    <n v="2806332"/>
    <n v="0.25432383749999998"/>
    <n v="54156.958612260736"/>
    <d v="2024-09-30T00:00:00"/>
    <n v="45565"/>
    <n v="3565332"/>
    <n v="49161.287921171395"/>
  </r>
  <r>
    <n v="24"/>
    <x v="11"/>
    <x v="23"/>
    <x v="1"/>
    <s v="Vuse device(ROW)"/>
    <s v="CN"/>
    <s v="Lyn Wu"/>
    <s v="Daisy Cai"/>
    <s v="Asset"/>
    <s v="RCS"/>
    <s v="Smoore T1"/>
    <s v="NVT"/>
    <x v="8"/>
    <x v="3"/>
    <n v="708000"/>
    <m/>
    <s v="RMB"/>
    <x v="23"/>
    <m/>
    <n v="9.4700000000000006E-2"/>
    <n v="1477240"/>
    <n v="0.19759128248587571"/>
    <n v="64469.29617806567"/>
    <d v="2024-09-30T00:00:00"/>
    <e v="#N/A"/>
    <n v="3556240"/>
    <n v="42126.964161492862"/>
  </r>
  <r>
    <n v="25"/>
    <x v="11"/>
    <x v="24"/>
    <x v="1"/>
    <s v="Vuse device(ROW)"/>
    <s v="CN"/>
    <s v="Lyn Wu"/>
    <s v="Daisy Cai"/>
    <s v="Asset"/>
    <s v="RCS"/>
    <s v="Smoore T1"/>
    <s v="NVT"/>
    <x v="8"/>
    <x v="3"/>
    <n v="72300"/>
    <m/>
    <s v="RMB"/>
    <x v="24"/>
    <m/>
    <n v="9.4700000000000006E-2"/>
    <n v="1477240"/>
    <n v="1"/>
    <n v="0"/>
    <d v="2024-09-30T00:00:00"/>
    <n v="1477240"/>
    <n v="3556240"/>
    <n v="0"/>
  </r>
  <r>
    <n v="26"/>
    <x v="11"/>
    <x v="25"/>
    <x v="1"/>
    <s v="Vuse device(ROW)"/>
    <s v="CN"/>
    <s v="Lyn Wu"/>
    <s v="Candy Zhang"/>
    <s v="Tooling"/>
    <s v="RCS"/>
    <s v="Smoore T2"/>
    <s v="NVT"/>
    <x v="14"/>
    <x v="7"/>
    <n v="5613000"/>
    <n v="334356"/>
    <s v="RMB"/>
    <x v="25"/>
    <n v="1463905.4290718038"/>
    <n v="0.22839999999999999"/>
    <n v="2412000"/>
    <n v="1.6476474177224276"/>
    <n v="599027.01193709054"/>
    <d v="2024-09-30T00:00:00"/>
    <n v="45565"/>
    <n v="4490640"/>
    <n v="483814.61138920317"/>
  </r>
  <r>
    <n v="28"/>
    <x v="3"/>
    <x v="26"/>
    <x v="2"/>
    <s v="MD 2.0"/>
    <s v="CN"/>
    <s v="Allan Liang"/>
    <s v="Candy Zhang"/>
    <s v="Tooling"/>
    <s v="MoDi"/>
    <s v="Smoore T2"/>
    <s v="NVT"/>
    <x v="14"/>
    <x v="10"/>
    <n v="12248000"/>
    <n v="3069949"/>
    <s v="RMB"/>
    <x v="26"/>
    <n v="46270384.94750084"/>
    <n v="6.6348032407407373E-2"/>
    <m/>
    <n v="0.25064900391900719"/>
    <n v="1041536.5131530419"/>
    <d v="2024-09-30T00:00:00"/>
    <n v="45565"/>
    <n v="42529000"/>
    <n v="721667.8424655858"/>
  </r>
  <r>
    <n v="30"/>
    <x v="3"/>
    <x v="27"/>
    <x v="2"/>
    <s v="MD 2.0"/>
    <s v="CN"/>
    <s v="Allan Liang"/>
    <s v="Candy Zhang"/>
    <s v="Tooling"/>
    <s v="MoDi"/>
    <s v="Smoore T2"/>
    <s v="NVT"/>
    <x v="14"/>
    <x v="10"/>
    <n v="8341094.1592920301"/>
    <n v="1381964"/>
    <s v="RMB"/>
    <x v="27"/>
    <n v="15754219.367915714"/>
    <n v="8.772024609575016E-2"/>
    <m/>
    <n v="0.16568138107642427"/>
    <n v="789730.64768186561"/>
    <d v="2024-09-30T00:00:00"/>
    <n v="45565"/>
    <n v="9451000"/>
    <n v="696103.29134767456"/>
  </r>
  <r>
    <n v="31"/>
    <x v="3"/>
    <x v="28"/>
    <x v="2"/>
    <s v="MD 2.0"/>
    <s v="CN"/>
    <s v="Allan Liang"/>
    <s v="Candy Zhang"/>
    <s v="Tooling"/>
    <s v="MoDi"/>
    <s v="Smoore T2"/>
    <s v="NVT"/>
    <x v="14"/>
    <x v="10"/>
    <n v="4832300"/>
    <n v="1078502"/>
    <s v="RMB"/>
    <x v="28"/>
    <n v="6759979.2679884806"/>
    <n v="0.15954220527083396"/>
    <m/>
    <n v="0.22318606046810011"/>
    <n v="425985.61284970661"/>
    <d v="2024-09-30T00:00:00"/>
    <n v="45565"/>
    <n v="7811000"/>
    <n v="285392.05781331676"/>
  </r>
  <r>
    <n v="32"/>
    <x v="3"/>
    <x v="29"/>
    <x v="2"/>
    <s v="MD 2.0"/>
    <s v="CN"/>
    <s v="Allan Liang"/>
    <s v="Cailine Huang"/>
    <s v="Asset - Tax Stamp"/>
    <s v="MoDi"/>
    <s v="Smoore T1"/>
    <s v="NVT"/>
    <x v="8"/>
    <x v="10"/>
    <n v="1210000"/>
    <m/>
    <s v="RMB"/>
    <x v="29"/>
    <n v="29491560"/>
    <n v="4.1028687529584738E-2"/>
    <n v="12361940"/>
    <n v="0.4191687384458469"/>
    <n v="79755.269385206964"/>
    <d v="2024-09-30T00:00:00"/>
    <n v="45565"/>
    <n v="13094780"/>
    <n v="76343.176670000496"/>
  </r>
  <r>
    <n v="50"/>
    <x v="12"/>
    <x v="30"/>
    <x v="1"/>
    <s v="Vuse device(ROW)"/>
    <s v="CN"/>
    <s v="Allan Liang"/>
    <s v="Richard Yang"/>
    <s v="Tooling"/>
    <s v="RCS"/>
    <s v="BYD T2"/>
    <s v="NVT"/>
    <x v="15"/>
    <x v="11"/>
    <n v="1698200"/>
    <m/>
    <s v="RMB"/>
    <x v="30"/>
    <n v="4000000"/>
    <n v="0.42454999999999998"/>
    <m/>
    <m/>
    <n v="192713.82416991316"/>
    <d v="2024-09-30T00:00:00"/>
    <m/>
    <n v="0"/>
    <n v="192713.82416991316"/>
  </r>
  <r>
    <n v="29"/>
    <x v="3"/>
    <x v="31"/>
    <x v="2"/>
    <s v="MD 2.0"/>
    <s v="CN"/>
    <s v="Allan Liang"/>
    <s v="Candy Zhang"/>
    <s v="Tooling"/>
    <s v="MoDi"/>
    <s v="Smoore T2"/>
    <s v="NVT"/>
    <x v="14"/>
    <x v="10"/>
    <n v="3903500"/>
    <n v="129179"/>
    <s v="RMB"/>
    <x v="31"/>
    <n v="1295704.6531365893"/>
    <n v="9.969787457912474E-2"/>
    <m/>
    <n v="3.3093121557576446E-2"/>
    <n v="428314.58812555112"/>
    <d v="2024-09-30T00:00:00"/>
    <n v="45565"/>
    <n v="5636000"/>
    <n v="365065.31554332556"/>
  </r>
  <r>
    <n v="33"/>
    <x v="13"/>
    <x v="32"/>
    <x v="2"/>
    <s v="MD 1.0"/>
    <s v="CN"/>
    <s v="Angie Huang"/>
    <s v="Daisy Cai"/>
    <s v="Asset"/>
    <s v="MoDi"/>
    <s v="CFU T1"/>
    <s v="NVT"/>
    <x v="16"/>
    <x v="12"/>
    <n v="31179700"/>
    <m/>
    <s v="RMB"/>
    <x v="32"/>
    <n v="40000000"/>
    <n v="0"/>
    <n v="40437900"/>
    <n v="0.37112845324040822"/>
    <n v="2225142.9201330501"/>
    <d v="2024-09-30T00:00:00"/>
    <m/>
    <n v="41057100"/>
    <n v="0"/>
  </r>
  <r>
    <n v="34"/>
    <x v="13"/>
    <x v="7"/>
    <x v="2"/>
    <s v="MD 1.0"/>
    <s v="CN"/>
    <s v="Angie Huang"/>
    <s v="Daisy Cai"/>
    <s v="Asset - Tax Stamp"/>
    <s v="MoDi"/>
    <s v="CFU T1"/>
    <s v="NVT"/>
    <x v="17"/>
    <x v="13"/>
    <n v="340000"/>
    <m/>
    <s v="RMB"/>
    <x v="33"/>
    <n v="2000000"/>
    <n v="0.17"/>
    <m/>
    <n v="1"/>
    <n v="0"/>
    <d v="2024-09-30T00:00:00"/>
    <m/>
    <n v="403200"/>
    <n v="0"/>
  </r>
  <r>
    <n v="35"/>
    <x v="13"/>
    <x v="33"/>
    <x v="2"/>
    <s v="MD 1.0"/>
    <s v="CN"/>
    <s v="Angie Huang"/>
    <s v="Candy Zhang"/>
    <s v="Tooling"/>
    <s v="MoDi"/>
    <s v="CFU T2"/>
    <s v="NVT"/>
    <x v="18"/>
    <x v="12"/>
    <n v="39733460"/>
    <m/>
    <s v="RMB"/>
    <x v="34"/>
    <m/>
    <n v="0.1792"/>
    <n v="76530700"/>
    <n v="0.25069226289379276"/>
    <n v="3378630.0092033278"/>
    <d v="2024-09-30T00:00:00"/>
    <n v="45565"/>
    <n v="77149900"/>
    <n v="0"/>
  </r>
  <r>
    <n v="36"/>
    <x v="14"/>
    <x v="34"/>
    <x v="2"/>
    <s v="MD 1.0"/>
    <s v="CN"/>
    <s v="Angie Huang"/>
    <s v="Daisy Cai"/>
    <s v="Tooling"/>
    <s v="MoDi"/>
    <s v="Smoore T2"/>
    <s v="NVT"/>
    <x v="19"/>
    <x v="6"/>
    <n v="7496388.4460177002"/>
    <m/>
    <s v="RMB"/>
    <x v="35"/>
    <n v="38468379"/>
    <m/>
    <n v="21540000"/>
    <n v="0.79722454180447888"/>
    <n v="172500.95630097151"/>
    <d v="2024-09-30T00:00:00"/>
    <m/>
    <n v="21840000"/>
    <n v="0"/>
  </r>
  <r>
    <n v="37"/>
    <x v="15"/>
    <x v="35"/>
    <x v="2"/>
    <s v="MD 1.0"/>
    <s v="CN"/>
    <s v="Angie Huang"/>
    <s v="Daisy Cai"/>
    <s v="Tooling"/>
    <s v="MoDi"/>
    <s v="Smoore T2"/>
    <s v="NVT"/>
    <x v="20"/>
    <x v="14"/>
    <n v="3926494.66919511"/>
    <m/>
    <s v="RMB"/>
    <x v="36"/>
    <n v="44000000"/>
    <m/>
    <n v="16945176"/>
    <n v="0.34184209256729881"/>
    <n v="293264.26657910948"/>
    <d v="2024-09-30T00:00:00"/>
    <m/>
    <n v="16945176"/>
    <n v="0"/>
  </r>
  <r>
    <n v="38"/>
    <x v="3"/>
    <x v="36"/>
    <x v="2"/>
    <s v="MD 2.0"/>
    <s v="CN"/>
    <s v="Frank Lin"/>
    <s v="Candy Zhang"/>
    <s v="Tooling"/>
    <s v="MoDi"/>
    <s v="Smoore T2"/>
    <s v="NVT"/>
    <x v="21"/>
    <x v="10"/>
    <n v="19250603.27789"/>
    <n v="1376136"/>
    <s v="RMB"/>
    <x v="37"/>
    <n v="5735926.0539357392"/>
    <n v="0.2399152267759373"/>
    <m/>
    <n v="7.148534412843785E-2"/>
    <n v="2028416.5258050642"/>
    <d v="2024-09-30T00:00:00"/>
    <n v="45565"/>
    <n v="10890000"/>
    <n v="1733167.2946651438"/>
  </r>
  <r>
    <n v="39"/>
    <x v="3"/>
    <x v="37"/>
    <x v="2"/>
    <s v="MD 2.0"/>
    <s v="CN"/>
    <s v="Frank Lin"/>
    <s v="Candy Zhang"/>
    <s v="Tooling"/>
    <s v="MoDi"/>
    <s v="Smoore T2"/>
    <s v="NVT"/>
    <x v="8"/>
    <x v="10"/>
    <n v="4512147.0893200003"/>
    <n v="18283"/>
    <s v="RMB"/>
    <x v="38"/>
    <n v="69300.609621359385"/>
    <n v="0.26382163302593709"/>
    <n v="0"/>
    <n v="0"/>
    <n v="509969.22267854289"/>
    <d v="2024-09-30T00:00:00"/>
    <m/>
    <n v="372000"/>
    <n v="498831.98784324969"/>
  </r>
  <r>
    <n v="40"/>
    <x v="3"/>
    <x v="38"/>
    <x v="2"/>
    <s v="MD 2.0"/>
    <s v="CN"/>
    <s v="Frank Lin"/>
    <s v="Candy Zhang"/>
    <s v="Tooling"/>
    <s v="MoDi"/>
    <s v="Smoore T2"/>
    <s v="NVT"/>
    <x v="22"/>
    <x v="10"/>
    <n v="10658230"/>
    <n v="547331"/>
    <s v="RMB"/>
    <x v="39"/>
    <n v="2147784.1801322475"/>
    <n v="0.25483519483149314"/>
    <n v="0"/>
    <n v="0"/>
    <n v="1147397.2512576557"/>
    <d v="2024-09-30T00:00:00"/>
    <m/>
    <n v="1368000"/>
    <n v="1107836.043848071"/>
  </r>
  <r>
    <n v="41"/>
    <x v="16"/>
    <x v="39"/>
    <x v="2"/>
    <s v="MD 2.0"/>
    <s v="CN"/>
    <s v="Frank Lin"/>
    <s v="Cailine Huang"/>
    <s v="Asset"/>
    <s v="MoDi"/>
    <s v="Smoore T1"/>
    <s v="NVT"/>
    <x v="23"/>
    <x v="10"/>
    <n v="903370.27830709994"/>
    <m/>
    <s v="RMB"/>
    <x v="40"/>
    <n v="8895000"/>
    <n v="0.101338345"/>
    <n v="1160000"/>
    <n v="0.13012657491930252"/>
    <n v="89175.569999999992"/>
    <d v="2024-09-30T00:00:00"/>
    <m/>
    <n v="1160000"/>
    <n v="89175.569999999992"/>
  </r>
  <r>
    <n v="42"/>
    <x v="16"/>
    <x v="40"/>
    <x v="2"/>
    <s v="MD 2.0"/>
    <s v="CN"/>
    <s v="Frank Lin"/>
    <s v="Cailine Huang"/>
    <s v="Asset"/>
    <s v="MoDi"/>
    <s v="Smoore T1"/>
    <s v="NVT"/>
    <x v="22"/>
    <x v="10"/>
    <n v="6018424"/>
    <m/>
    <s v="RMB"/>
    <x v="41"/>
    <n v="12960000"/>
    <n v="0.46439398099999996"/>
    <n v="0"/>
    <n v="0"/>
    <n v="682978.15599810716"/>
    <d v="2024-09-30T00:00:00"/>
    <m/>
    <m/>
    <n v="682978.15599810716"/>
  </r>
  <r>
    <n v="43"/>
    <x v="17"/>
    <x v="41"/>
    <x v="0"/>
    <s v="Pod"/>
    <s v="CN"/>
    <s v="Susie Su"/>
    <s v="Candy Zhang"/>
    <s v="Tooling"/>
    <s v="RCS"/>
    <s v="Smoore T2"/>
    <s v="NVT"/>
    <x v="12"/>
    <x v="6"/>
    <n v="16213779"/>
    <n v="2501575"/>
    <s v="RMB"/>
    <x v="42"/>
    <n v="84799152.542372882"/>
    <n v="2.9499999999999998E-2"/>
    <s v="epod3 pod alto+manual assembly qty? 18mn"/>
    <n v="0.71678539592774748"/>
    <n v="521103.4233882546"/>
    <d v="2024-09-30T00:00:00"/>
    <n v="45565"/>
    <n v="18061000"/>
    <n v="460793.21875890129"/>
  </r>
  <r>
    <n v="44"/>
    <x v="18"/>
    <x v="42"/>
    <x v="1"/>
    <s v="Vuse device(ROW)"/>
    <s v="CN"/>
    <s v="Susie Su"/>
    <s v="Richard Yang"/>
    <s v="Tooling"/>
    <s v="RCS"/>
    <s v="BYD T2"/>
    <s v="NVT"/>
    <x v="24"/>
    <x v="15"/>
    <n v="817400"/>
    <m/>
    <s v="RMB"/>
    <x v="43"/>
    <s v="NA"/>
    <s v="NA"/>
    <s v="NA"/>
    <n v="1"/>
    <n v="0"/>
    <d v="2024-09-30T00:00:00"/>
    <m/>
    <m/>
    <n v="0"/>
  </r>
  <r>
    <n v="45"/>
    <x v="19"/>
    <x v="43"/>
    <x v="1"/>
    <s v="Vuse device(ROW)"/>
    <s v="CN"/>
    <s v="Susie Su"/>
    <s v="Richard Yang"/>
    <s v="Tooling"/>
    <s v="RCS"/>
    <s v="BYD T2"/>
    <s v="NVT"/>
    <x v="24"/>
    <x v="15"/>
    <n v="1357000"/>
    <m/>
    <s v="RMB"/>
    <x v="44"/>
    <s v="NA"/>
    <s v="NA"/>
    <s v="NA"/>
    <n v="1"/>
    <n v="0"/>
    <d v="2024-09-30T00:00:00"/>
    <m/>
    <m/>
    <n v="0"/>
  </r>
  <r>
    <n v="46"/>
    <x v="20"/>
    <x v="44"/>
    <x v="0"/>
    <s v="Pod"/>
    <s v="CN"/>
    <s v="Susie Su"/>
    <s v="Richard Yang"/>
    <s v="Tooling"/>
    <s v="RCS"/>
    <s v="BYD T2"/>
    <s v="NVT"/>
    <x v="25"/>
    <x v="11"/>
    <n v="212750"/>
    <m/>
    <s v="RMB"/>
    <x v="45"/>
    <n v="1000000"/>
    <n v="0.21274999999999999"/>
    <n v="0"/>
    <m/>
    <n v="24143.131605316823"/>
    <d v="2024-09-30T00:00:00"/>
    <m/>
    <n v="0"/>
    <n v="24143.131605316823"/>
  </r>
  <r>
    <n v="47"/>
    <x v="21"/>
    <x v="45"/>
    <x v="1"/>
    <s v="Vuse device(ROW)"/>
    <s v="CN"/>
    <s v="Lyn Wu"/>
    <s v="Alex Xu"/>
    <s v="Tooling"/>
    <s v="RCS"/>
    <s v="BYD T2"/>
    <s v="NVT"/>
    <x v="26"/>
    <x v="16"/>
    <n v="715900"/>
    <m/>
    <s v="RMB"/>
    <x v="46"/>
    <n v="4000000"/>
    <n v="0.178975"/>
    <m/>
    <m/>
    <n v="81241.21229727997"/>
    <d v="2024-09-30T00:00:00"/>
    <m/>
    <n v="107000"/>
    <n v="79068.009868327732"/>
  </r>
  <r>
    <n v="48"/>
    <x v="22"/>
    <x v="46"/>
    <x v="1"/>
    <s v="Vuse device(ROW)"/>
    <s v="CN"/>
    <s v="Lyn Wu"/>
    <s v="Richard Yang"/>
    <s v="Tooling"/>
    <s v="RCS"/>
    <s v="BYD T2"/>
    <s v="NVT"/>
    <x v="15"/>
    <x v="11"/>
    <n v="581900"/>
    <m/>
    <s v="RMB"/>
    <x v="47"/>
    <n v="4000000"/>
    <n v="0.14547499999999999"/>
    <m/>
    <m/>
    <n v="66034.727525893584"/>
    <d v="2024-09-30T00:00:00"/>
    <m/>
    <m/>
    <n v="66034.727525893584"/>
  </r>
  <r>
    <n v="49"/>
    <x v="23"/>
    <x v="47"/>
    <x v="1"/>
    <s v="Vuse device(ROW)"/>
    <s v="CN"/>
    <s v="Lyn Wu"/>
    <s v="Richard Yang"/>
    <s v="Tooling"/>
    <s v="RCS"/>
    <s v="BYD T2"/>
    <s v="NVT"/>
    <x v="15"/>
    <x v="11"/>
    <n v="692800"/>
    <m/>
    <s v="RMB"/>
    <x v="48"/>
    <n v="4000000"/>
    <n v="0.17319999999999999"/>
    <m/>
    <m/>
    <n v="78619.795892660375"/>
    <d v="2024-09-30T00:00:00"/>
    <m/>
    <m/>
    <n v="78619.795892660375"/>
  </r>
  <r>
    <n v="9"/>
    <x v="24"/>
    <x v="48"/>
    <x v="2"/>
    <s v="MD 2.0"/>
    <s v="CN"/>
    <s v="Allan Liang"/>
    <s v="Reggie  Zhu"/>
    <s v="Asset T&amp;T"/>
    <s v="RCS"/>
    <s v="Smoore T1"/>
    <s v="NVT"/>
    <x v="9"/>
    <x v="17"/>
    <n v="2889897.8110239999"/>
    <m/>
    <s v="RMB"/>
    <x v="49"/>
    <m/>
    <m/>
    <n v="1388080"/>
    <n v="5.6196700244724118E-2"/>
    <n v="309519.49664265779"/>
    <d v="2024-09-30T00:00:00"/>
    <n v="45565"/>
    <n v="1407880"/>
    <n v="309519.49664265779"/>
  </r>
  <r>
    <n v="51"/>
    <x v="25"/>
    <x v="49"/>
    <x v="1"/>
    <s v="Vuse Device( US Alto)"/>
    <s v="CN"/>
    <s v="Angie Huang"/>
    <s v="Richard Yang"/>
    <s v="Tooling"/>
    <s v="RCS"/>
    <s v="BYD T2"/>
    <s v="NVT"/>
    <x v="15"/>
    <x v="9"/>
    <n v="1480600"/>
    <m/>
    <s v="RMB"/>
    <x v="50"/>
    <n v="4000000"/>
    <n v="0.37014999999999998"/>
    <m/>
    <m/>
    <n v="168020.30860085587"/>
    <d v="2024-09-30T00:00:00"/>
    <m/>
    <m/>
    <n v="168020.30860085587"/>
  </r>
  <r>
    <n v="52"/>
    <x v="1"/>
    <x v="50"/>
    <x v="1"/>
    <s v="Pod"/>
    <s v="Indo"/>
    <s v="Angie Huang"/>
    <s v="Candy Zhang"/>
    <s v="Tooling"/>
    <s v="RCS"/>
    <s v="Smoore T2"/>
    <s v="Reynolds"/>
    <x v="27"/>
    <x v="9"/>
    <n v="8718477"/>
    <n v="0"/>
    <s v="USD"/>
    <x v="51"/>
    <m/>
    <n v="1.62489730058509E-2"/>
    <n v="620907420"/>
    <n v="1"/>
    <n v="0"/>
    <d v="2024-09-30T00:00:00"/>
    <m/>
    <m/>
    <n v="0"/>
  </r>
  <r>
    <n v="53"/>
    <x v="20"/>
    <x v="51"/>
    <x v="1"/>
    <s v="Pod"/>
    <s v="CN"/>
    <s v="Susie Su"/>
    <s v="Roy Zhu"/>
    <s v="Asset"/>
    <s v="RCS"/>
    <s v="Smoore T1"/>
    <s v="NVT"/>
    <x v="28"/>
    <x v="9"/>
    <n v="10846861"/>
    <m/>
    <s v="RMB"/>
    <x v="52"/>
    <m/>
    <s v="TBC"/>
    <n v="0"/>
    <n v="0"/>
    <n v="1230915.1239839175"/>
    <d v="2024-09-30T00:00:00"/>
    <m/>
    <n v="0"/>
    <n v="1230915.1239839175"/>
  </r>
  <r>
    <n v="54"/>
    <x v="20"/>
    <x v="52"/>
    <x v="3"/>
    <m/>
    <m/>
    <s v="Susie Su"/>
    <s v="Candy Zhang"/>
    <s v="Tooling"/>
    <m/>
    <s v="Smoore T2"/>
    <m/>
    <x v="25"/>
    <x v="18"/>
    <n v="2038321"/>
    <m/>
    <s v="RMB"/>
    <x v="53"/>
    <n v="0"/>
    <m/>
    <m/>
    <m/>
    <m/>
    <d v="2024-09-30T00:00:00"/>
    <m/>
    <m/>
    <n v="231311.1734753513"/>
  </r>
  <r>
    <n v="55"/>
    <x v="20"/>
    <x v="53"/>
    <x v="1"/>
    <s v="Pod"/>
    <s v="CN"/>
    <s v="Susie Su"/>
    <s v="Candy Zhang"/>
    <s v="Tooling"/>
    <s v="RCS"/>
    <s v="Smoore T2"/>
    <s v="NVT"/>
    <x v="29"/>
    <x v="19"/>
    <n v="10292118.199999999"/>
    <n v="0"/>
    <s v="RMB"/>
    <x v="54"/>
    <m/>
    <n v="0.12939999999999999"/>
    <s v="Hestia .1 with chip fcst? Same with item 56?"/>
    <n v="0"/>
    <n v="1167962.2289075274"/>
    <d v="2024-09-30T00:00:00"/>
    <m/>
    <n v="0"/>
    <n v="1167962.2289075274"/>
  </r>
  <r>
    <n v="56"/>
    <x v="20"/>
    <x v="54"/>
    <x v="1"/>
    <s v="Pod"/>
    <s v="CN"/>
    <s v="Susie Su"/>
    <s v="Candy Zhang"/>
    <s v="Tooling"/>
    <s v="RCS"/>
    <s v="Smoore T2"/>
    <s v="NVT"/>
    <x v="29"/>
    <x v="19"/>
    <n v="2076418"/>
    <n v="0"/>
    <s v="RMB"/>
    <x v="55"/>
    <m/>
    <m/>
    <s v="Hestia .1 with chip fcst?"/>
    <n v="0"/>
    <n v="235634.46788084018"/>
    <d v="2024-09-30T00:00:00"/>
    <m/>
    <n v="0"/>
    <n v="235634.46788084018"/>
  </r>
  <r>
    <n v="57"/>
    <x v="26"/>
    <x v="55"/>
    <x v="1"/>
    <s v="Vuse device(ROW)"/>
    <s v="CN"/>
    <s v="Lyn Wu"/>
    <s v="Candy Zhang"/>
    <s v="Tooling"/>
    <s v="RCS"/>
    <s v="Smoore T2"/>
    <s v="NVT"/>
    <x v="30"/>
    <x v="20"/>
    <n v="8354052.6500000004"/>
    <n v="0"/>
    <s v="RMB"/>
    <x v="56"/>
    <n v="0"/>
    <n v="0.20150000000000001"/>
    <m/>
    <n v="0"/>
    <n v="948028.16717600834"/>
    <d v="2024-09-30T00:00:00"/>
    <m/>
    <m/>
    <n v="948028.16717600834"/>
  </r>
  <r>
    <n v="58"/>
    <x v="26"/>
    <x v="56"/>
    <x v="1"/>
    <s v="Vuse device(ROW)"/>
    <s v="CN"/>
    <s v="Lyn Wu"/>
    <s v="Candy Zhang"/>
    <s v="Tooling"/>
    <s v="RCS"/>
    <s v="Smoore T2"/>
    <s v="NVT"/>
    <x v="30"/>
    <x v="20"/>
    <n v="551258"/>
    <n v="0"/>
    <s v="RMB"/>
    <x v="57"/>
    <m/>
    <m/>
    <m/>
    <n v="0"/>
    <n v="62557.435687350131"/>
    <d v="2024-09-30T00:00:00"/>
    <m/>
    <m/>
    <n v="62557.435687350131"/>
  </r>
  <r>
    <n v="59"/>
    <x v="27"/>
    <x v="57"/>
    <x v="1"/>
    <s v="Vuse device(ROW)"/>
    <s v="CN"/>
    <s v="Allan Liang"/>
    <s v="Candy Zhang"/>
    <s v="Tooling"/>
    <s v="RCS"/>
    <s v="Smoore T2"/>
    <s v="NVT"/>
    <x v="31"/>
    <x v="21"/>
    <n v="10157605"/>
    <n v="0"/>
    <s v="RMB"/>
    <x v="58"/>
    <m/>
    <n v="1.9922"/>
    <m/>
    <n v="0"/>
    <n v="1152697.5055690913"/>
    <d v="2024-09-30T00:00:00"/>
    <m/>
    <n v="0"/>
    <n v="1152697.5055690913"/>
  </r>
  <r>
    <n v="60"/>
    <x v="27"/>
    <x v="58"/>
    <x v="1"/>
    <s v="Vuse device(ROW)"/>
    <s v="CN"/>
    <s v="Allan Liang"/>
    <s v="Candy Zhang"/>
    <s v="Tooling"/>
    <s v="RCS"/>
    <s v="Smoore T2"/>
    <s v="NVT"/>
    <x v="31"/>
    <x v="21"/>
    <n v="217300"/>
    <n v="0"/>
    <s v="RMB"/>
    <x v="59"/>
    <m/>
    <m/>
    <m/>
    <n v="0"/>
    <n v="24659.471200166136"/>
    <d v="2024-09-30T00:00:00"/>
    <m/>
    <n v="0"/>
    <n v="24659.471200166136"/>
  </r>
  <r>
    <n v="61"/>
    <x v="28"/>
    <x v="59"/>
    <x v="1"/>
    <s v="Pod"/>
    <s v="CN"/>
    <s v="Angie Huang"/>
    <s v="Candy Zhang"/>
    <s v="Asset"/>
    <s v="RCS"/>
    <s v="Smoore T2"/>
    <s v="NVT"/>
    <x v="32"/>
    <x v="22"/>
    <n v="98000"/>
    <n v="31179.47"/>
    <s v="RMB"/>
    <x v="60"/>
    <m/>
    <n v="3.062500000000079E-3"/>
    <n v="22717600"/>
    <n v="0.31815781250000807"/>
    <n v="7582.8764058904935"/>
    <d v="2024-09-30T00:00:00"/>
    <n v="45565"/>
    <n v="24822400"/>
    <n v="-1027.9723074595468"/>
  </r>
  <r>
    <n v="62"/>
    <x v="28"/>
    <x v="60"/>
    <x v="1"/>
    <s v="Pod"/>
    <s v="Indo"/>
    <s v="Angie Huang"/>
    <s v="Candy Zhang"/>
    <s v="Asset"/>
    <s v="RCS"/>
    <s v="Smoore T2"/>
    <s v="NVT"/>
    <x v="33"/>
    <x v="23"/>
    <n v="4584750.8495575199"/>
    <n v="0"/>
    <s v="RMB"/>
    <x v="61"/>
    <m/>
    <n v="0.16952346404867003"/>
    <n v="0"/>
    <n v="0"/>
    <n v="520283.16398803907"/>
    <d v="2024-09-30T00:00:00"/>
    <m/>
    <n v="0"/>
    <n v="520283.16398803907"/>
  </r>
  <r>
    <n v="63"/>
    <x v="28"/>
    <x v="61"/>
    <x v="1"/>
    <s v="Pod"/>
    <s v="Indo"/>
    <s v="Angie Huang"/>
    <s v="Candy Zhang"/>
    <s v="Asset"/>
    <s v="RCS"/>
    <s v="Smoore T2"/>
    <s v="NVT"/>
    <x v="33"/>
    <x v="23"/>
    <n v="3933456.3584070802"/>
    <n v="0"/>
    <s v="RMB"/>
    <x v="62"/>
    <m/>
    <n v="0.18417051120022987"/>
    <n v="0"/>
    <n v="0"/>
    <n v="446373.46427634498"/>
    <d v="2024-09-30T00:00:00"/>
    <m/>
    <n v="0"/>
    <n v="446373.46427634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71B25-B108-459B-80E3-42D80332923D}" name="PivotTable1" cacheId="51" applyNumberFormats="0" applyBorderFormats="0" applyFontFormats="0" applyPatternFormats="0" applyAlignmentFormats="0" applyWidthHeightFormats="1" dataCaption="Values" updatedVersion="8" minRefreshableVersion="3" createdVersion="8" indent="0" compact="0" compactData="0" gridDropZones="1" multipleFieldFilters="0">
  <location ref="B5:G50" firstHeaderRow="1" firstDataRow="2" firstDataCol="4"/>
  <pivotFields count="27">
    <pivotField compact="0" outline="0" showAll="0"/>
    <pivotField axis="axisRow" compact="0" outline="0" showAll="0">
      <items count="30">
        <item x="1"/>
        <item sd="0" x="0"/>
        <item sd="0" x="25"/>
        <item sd="0" x="15"/>
        <item sd="0" x="14"/>
        <item sd="0" x="5"/>
        <item sd="0" x="18"/>
        <item sd="0" x="8"/>
        <item sd="0" x="19"/>
        <item sd="0" x="9"/>
        <item sd="0" x="2"/>
        <item sd="0" x="4"/>
        <item sd="0" x="6"/>
        <item sd="0" x="17"/>
        <item sd="0" x="7"/>
        <item sd="0" x="20"/>
        <item sd="0" x="11"/>
        <item sd="0" x="10"/>
        <item sd="0" x="26"/>
        <item sd="0" x="22"/>
        <item sd="0" x="21"/>
        <item sd="0" x="23"/>
        <item sd="0" x="27"/>
        <item sd="0" x="12"/>
        <item sd="0" x="24"/>
        <item sd="0" x="3"/>
        <item sd="0" x="28"/>
        <item sd="0" x="16"/>
        <item sd="0" x="13"/>
        <item t="default" sd="0"/>
      </items>
    </pivotField>
    <pivotField axis="axisRow" compact="0" outline="0" showAll="0">
      <items count="63">
        <item x="59"/>
        <item x="12"/>
        <item x="1"/>
        <item x="4"/>
        <item x="2"/>
        <item x="50"/>
        <item x="6"/>
        <item x="0"/>
        <item x="49"/>
        <item x="32"/>
        <item x="8"/>
        <item x="35"/>
        <item x="29"/>
        <item x="3"/>
        <item x="34"/>
        <item x="42"/>
        <item x="18"/>
        <item x="13"/>
        <item x="43"/>
        <item x="14"/>
        <item x="17"/>
        <item x="10"/>
        <item x="9"/>
        <item x="11"/>
        <item x="41"/>
        <item x="15"/>
        <item x="19"/>
        <item x="44"/>
        <item x="51"/>
        <item x="54"/>
        <item x="53"/>
        <item x="52"/>
        <item x="16"/>
        <item x="61"/>
        <item x="60"/>
        <item x="46"/>
        <item x="45"/>
        <item x="56"/>
        <item x="55"/>
        <item x="20"/>
        <item x="21"/>
        <item x="47"/>
        <item x="24"/>
        <item x="23"/>
        <item x="25"/>
        <item x="22"/>
        <item x="58"/>
        <item x="57"/>
        <item x="30"/>
        <item x="5"/>
        <item x="39"/>
        <item x="40"/>
        <item x="48"/>
        <item x="7"/>
        <item x="33"/>
        <item x="27"/>
        <item x="28"/>
        <item x="26"/>
        <item x="31"/>
        <item x="38"/>
        <item x="36"/>
        <item x="37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5">
        <item sd="0" x="5"/>
        <item sd="0" x="24"/>
        <item sd="0" x="15"/>
        <item sd="0" x="0"/>
        <item sd="0" x="10"/>
        <item sd="0" x="11"/>
        <item sd="0" x="1"/>
        <item sd="0" x="19"/>
        <item sd="0" x="27"/>
        <item sd="0" x="6"/>
        <item sd="0" x="9"/>
        <item sd="0" x="12"/>
        <item sd="0" x="18"/>
        <item sd="0" x="16"/>
        <item sd="0" x="20"/>
        <item sd="0" x="17"/>
        <item sd="0" x="7"/>
        <item sd="0" x="2"/>
        <item sd="0" x="3"/>
        <item sd="0" x="32"/>
        <item sd="0" x="14"/>
        <item sd="0" x="13"/>
        <item sd="0" x="21"/>
        <item sd="0" x="23"/>
        <item sd="0" x="8"/>
        <item sd="0" x="22"/>
        <item sd="0" x="4"/>
        <item sd="0" x="26"/>
        <item sd="0" x="30"/>
        <item sd="0" x="28"/>
        <item sd="0" x="29"/>
        <item sd="0" x="31"/>
        <item sd="0" x="25"/>
        <item sd="0" x="33"/>
        <item t="default" sd="0"/>
      </items>
    </pivotField>
    <pivotField axis="axisRow" compact="0" outline="0" showAll="0">
      <items count="25">
        <item sd="0" x="1"/>
        <item sd="0" x="9"/>
        <item sd="0" x="15"/>
        <item sd="0" x="11"/>
        <item sd="0" x="13"/>
        <item sd="0" x="8"/>
        <item sd="0" x="14"/>
        <item sd="0" x="12"/>
        <item sd="0" x="6"/>
        <item sd="0" x="4"/>
        <item sd="0" x="10"/>
        <item sd="0" x="22"/>
        <item sd="0" x="7"/>
        <item sd="0" x="3"/>
        <item sd="0" x="16"/>
        <item sd="0" x="20"/>
        <item sd="0" x="5"/>
        <item sd="0" x="19"/>
        <item sd="0" x="21"/>
        <item sd="0" x="18"/>
        <item sd="0" x="23"/>
        <item sd="0" x="0"/>
        <item sd="0" x="17"/>
        <item sd="0" x="2"/>
        <item t="default" sd="0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64">
        <item x="20"/>
        <item x="24"/>
        <item x="60"/>
        <item x="45"/>
        <item x="59"/>
        <item x="33"/>
        <item x="10"/>
        <item x="57"/>
        <item x="47"/>
        <item x="22"/>
        <item x="48"/>
        <item x="23"/>
        <item x="7"/>
        <item x="46"/>
        <item x="43"/>
        <item x="40"/>
        <item x="29"/>
        <item x="44"/>
        <item x="50"/>
        <item x="13"/>
        <item x="11"/>
        <item x="5"/>
        <item x="30"/>
        <item x="14"/>
        <item x="53"/>
        <item x="55"/>
        <item x="49"/>
        <item x="21"/>
        <item x="31"/>
        <item x="36"/>
        <item x="62"/>
        <item x="38"/>
        <item x="61"/>
        <item x="3"/>
        <item x="28"/>
        <item x="8"/>
        <item x="25"/>
        <item x="41"/>
        <item x="4"/>
        <item x="35"/>
        <item x="27"/>
        <item x="56"/>
        <item x="12"/>
        <item x="58"/>
        <item x="54"/>
        <item x="15"/>
        <item x="39"/>
        <item x="52"/>
        <item x="26"/>
        <item x="2"/>
        <item x="42"/>
        <item x="17"/>
        <item x="37"/>
        <item x="19"/>
        <item x="9"/>
        <item x="18"/>
        <item x="32"/>
        <item x="6"/>
        <item x="34"/>
        <item x="51"/>
        <item x="1"/>
        <item x="0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"/>
    <field x="2"/>
    <field x="12"/>
    <field x="13"/>
  </rowFields>
  <rowItems count="44">
    <i>
      <x/>
      <x v="2"/>
      <x v="6"/>
    </i>
    <i t="default" r="1">
      <x v="2"/>
    </i>
    <i r="1">
      <x v="3"/>
      <x v="26"/>
    </i>
    <i t="default" r="1">
      <x v="3"/>
    </i>
    <i r="1">
      <x v="4"/>
      <x v="17"/>
    </i>
    <i t="default" r="1">
      <x v="4"/>
    </i>
    <i r="1">
      <x v="5"/>
      <x v="8"/>
    </i>
    <i t="default" r="1">
      <x v="5"/>
    </i>
    <i r="1">
      <x v="6"/>
      <x v="9"/>
    </i>
    <i t="default" r="1">
      <x v="6"/>
    </i>
    <i r="1">
      <x v="13"/>
      <x v="18"/>
    </i>
    <i t="default" r="1">
      <x v="13"/>
    </i>
    <i r="1">
      <x v="49"/>
      <x/>
    </i>
    <i t="default" r="1">
      <x v="49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estment (GBP)" fld="17" baseField="12" baseItem="6" numFmtId="165"/>
    <dataField name="Sum of Balance (GBP)_x000a_Nov'24" fld="22" baseField="0" baseItem="0"/>
  </dataFields>
  <formats count="2">
    <format dxfId="4">
      <pivotArea outline="0" collapsedLevelsAreSubtotals="1" fieldPosition="0"/>
    </format>
    <format dxfId="3">
      <pivotArea type="topRight" dataOnly="0" labelOnly="1" outline="0" fieldPosition="0"/>
    </format>
  </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9" dT="2025-03-26T08:53:26.12" personId="{54F15C0F-FC5F-4D59-8F81-B5106B502186}" id="{E46BF0E3-C574-414C-8626-070120938603}">
    <text xml:space="preserve">Not Applicable
Manual line not paid by BAT. Production efficiency gap between manual and auto reviewed and every month. </text>
  </threadedComment>
  <threadedComment ref="Z19" dT="2025-03-25T10:24:44.31" personId="{54F15C0F-FC5F-4D59-8F81-B5106B502186}" id="{F9AF94E1-9A8E-4754-B135-E44F9002C8DB}">
    <text xml:space="preserve">Manual line not paid by BAT. Production efficiency gap between manual and auto reviewed and every month. </text>
  </threadedComment>
  <threadedComment ref="Z34" dT="2025-03-25T10:42:26.51" personId="{54F15C0F-FC5F-4D59-8F81-B5106B502186}" id="{3F3B1543-7E91-467D-9C55-649EC38F3FA1}">
    <text>Project cancelled</text>
  </threadedComment>
  <threadedComment ref="R35" dT="2025-03-25T11:58:03.53" personId="{045A567D-9171-4CEA-B7A5-0C94C1F42FF9}" id="{D2607157-0712-4F0F-9879-4E9FC93DEC93}">
    <text>@Roy, please update in Apr.</text>
  </threadedComment>
  <threadedComment ref="Z35" dT="2025-03-25T10:42:26.51" personId="{54F15C0F-FC5F-4D59-8F81-B5106B502186}" id="{C6D20622-E66C-449D-94F6-3FBDAF72DF0D}">
    <text>Project cancelled</text>
  </threadedComment>
  <threadedComment ref="Z35" dT="2025-03-28T08:26:46.04" personId="{045A567D-9171-4CEA-B7A5-0C94C1F42FF9}" id="{5EE69C5A-0E07-4F07-B3E1-767E8C8D8D11}" parentId="{C6D20622-E66C-449D-94F6-3FBDAF72DF0D}">
    <text xml:space="preserve">Project is still in NPD
</text>
  </threadedComment>
  <threadedComment ref="Z36" dT="2025-03-25T10:40:35.95" personId="{54F15C0F-FC5F-4D59-8F81-B5106B502186}" id="{055A9872-B461-48C0-8FAA-9B8198708637}">
    <text>Waiting to start amortization once we complete amortization in other 4 lines (AUG'25)</text>
  </threadedComment>
  <threadedComment ref="Z37" dT="2025-03-25T10:51:02.24" personId="{54F15C0F-FC5F-4D59-8F81-B5106B502186}" id="{3BAB2B28-4424-45ED-B52D-D104846ACEF5}">
    <text>Amortization begining TBC
@Daisy Cai to confirm</text>
    <mentions>
      <mention mentionpersonId="{0077A8A1-8691-430C-9E5C-600C98CF277B}" mentionId="{FCB3D13B-5FE6-4028-8E6C-13C2D10C755C}" startIndex="26" length="10"/>
    </mentions>
  </threadedComment>
  <threadedComment ref="Z37" dT="2025-03-28T08:28:10.04" personId="{045A567D-9171-4CEA-B7A5-0C94C1F42FF9}" id="{C1B682E8-B882-451C-B0BB-5C0AEB7DBC4F}" parentId="{3BAB2B28-4424-45ED-B52D-D104846ACEF5}">
    <text>@Laura Sanchez Curtidor , Amortization starts from Mar'25.</text>
    <mentions>
      <mention mentionpersonId="{AD625FAF-BE01-48A9-8351-E9BF17B65B14}" mentionId="{E6E4781D-4BD3-40E3-A498-C613D20EE8AB}" startIndex="0" length="23"/>
    </mentions>
  </threadedComment>
  <threadedComment ref="Z38" dT="2025-03-25T10:51:02.24" personId="{54F15C0F-FC5F-4D59-8F81-B5106B502186}" id="{8B983617-4090-4ED9-8486-4395923066E7}">
    <text>Amortization begining TBC</text>
  </threadedComment>
  <threadedComment ref="Z38" dT="2025-03-28T08:29:11.76" personId="{045A567D-9171-4CEA-B7A5-0C94C1F42FF9}" id="{B3A6908A-9B16-4AC5-8C41-C3A0734B22F4}" parentId="{8B983617-4090-4ED9-8486-4395923066E7}">
    <text>@Laura Sanchez Curtidor , Amortization starts from Apr'25</text>
    <mentions>
      <mention mentionpersonId="{AD625FAF-BE01-48A9-8351-E9BF17B65B14}" mentionId="{FB7C19C8-E183-4DA4-AD15-144E8989EBFA}" startIndex="0" length="23"/>
    </mentions>
  </threadedComment>
  <threadedComment ref="Z39" dT="2025-03-25T11:00:21.80" personId="{54F15C0F-FC5F-4D59-8F81-B5106B502186}" id="{A94190ED-5D89-41DA-BE57-A15DFF4A188E}">
    <text>@Daisy Cai to check amortization start date and method</text>
    <mentions>
      <mention mentionpersonId="{0077A8A1-8691-430C-9E5C-600C98CF277B}" mentionId="{51229907-8D74-445B-BE83-F25B0B891E96}" startIndex="0" length="10"/>
    </mentions>
  </threadedComment>
  <threadedComment ref="D47" dT="2024-05-24T10:20:05.97" personId="{6279CCD9-67D8-41B1-AA76-095B254016B8}" id="{DC7BBA23-82A2-41B8-9A69-5CD46C70EACF}">
    <text xml:space="preserve">@Candy Zhang @Roy Zhu </text>
    <mentions>
      <mention mentionpersonId="{FA2D4BB9-82C8-4CB8-82B5-A6F5EF82348A}" mentionId="{31311366-DEA9-4F41-B53D-526F45887ACA}" startIndex="0" length="12"/>
      <mention mentionpersonId="{14984C10-E146-4392-A6F1-93B8ED31D0A4}" mentionId="{9360FE45-E3BF-486B-A30F-3971F24E8B84}" startIndex="13" length="8"/>
    </mentions>
  </threadedComment>
  <threadedComment ref="Z49" dT="2025-03-25T10:25:11.13" personId="{54F15C0F-FC5F-4D59-8F81-B5106B502186}" id="{790E4679-23BA-4F0E-B216-D479DB1D6950}">
    <text>No hard tooling investment</text>
  </threadedComment>
  <threadedComment ref="C56" dT="2024-10-28T03:30:42.10" personId="{07AB540A-417A-49FD-B48D-12DFAEE60F74}" id="{27500415-1AF5-4FFC-A55D-82200C0ACF56}">
    <text>ODM</text>
  </threadedComment>
  <threadedComment ref="C57" dT="2024-10-28T03:30:55.55" personId="{07AB540A-417A-49FD-B48D-12DFAEE60F74}" id="{67CD9B4A-64F9-403F-BDF0-90EC33F883DE}">
    <text>ODM</text>
  </threadedComment>
  <threadedComment ref="Z63" dT="2025-03-25T10:42:26.51" personId="{54F15C0F-FC5F-4D59-8F81-B5106B502186}" id="{CF1CE1A2-F56D-4BF6-85B1-4546D55E05D5}">
    <text>Project cancelled</text>
  </threadedComment>
  <threadedComment ref="Z64" dT="2025-03-25T10:44:17.71" personId="{54F15C0F-FC5F-4D59-8F81-B5106B502186}" id="{97C940BC-FF97-4F58-BB01-C742D1D4ED26}">
    <text>Amortization will start in April
@Reggie Zhu (External) &amp; @Daisy Cai status to be changed to "under amortization in April"</text>
    <mentions>
      <mention mentionpersonId="{E87E69D0-F423-4AC6-A0D8-F78F5100D4B2}" mentionId="{473EEA8E-8DE3-492D-A044-0FF166B86231}" startIndex="33" length="22"/>
      <mention mentionpersonId="{0077A8A1-8691-430C-9E5C-600C98CF277B}" mentionId="{D43A1B7C-7B06-4529-849A-B7C0403A625D}" startIndex="58" length="10"/>
    </mentions>
  </threadedComment>
  <threadedComment ref="Z65" dT="2025-03-25T10:47:43.95" personId="{54F15C0F-FC5F-4D59-8F81-B5106B502186}" id="{635B5E58-28EB-4CFC-BA18-08F8700C5D3E}">
    <text xml:space="preserve">Amortization will start in April
@Reggie Zhu (External) &amp; @Daisy Cai status to be changed to "under amortization in April"
</text>
  </threadedComment>
  <threadedComment ref="Z66" dT="2025-03-25T10:51:02.24" personId="{54F15C0F-FC5F-4D59-8F81-B5106B502186}" id="{6F6E0BEC-01DB-4C1E-AB74-9FD919E2EC9E}">
    <text>Amortization begining TBC
@Daisy Cai to confirm</text>
    <mentions>
      <mention mentionpersonId="{0077A8A1-8691-430C-9E5C-600C98CF277B}" mentionId="{0964436F-9E94-48F6-8358-3EA4709730C5}" startIndex="26" length="10"/>
    </mentions>
  </threadedComment>
  <threadedComment ref="Z67" dT="2025-03-25T10:51:02.24" personId="{54F15C0F-FC5F-4D59-8F81-B5106B502186}" id="{67AAC067-CE11-4830-9F5C-2B2E00017B7A}">
    <text>Amortization begining TBC
@Daisy Cai to confirm</text>
    <mentions>
      <mention mentionpersonId="{0077A8A1-8691-430C-9E5C-600C98CF277B}" mentionId="{CF498CE7-F54D-4AA4-99FA-7DC0ECA9FDED}" startIndex="26" length="10"/>
    </mentions>
  </threadedComment>
  <threadedComment ref="Z68" dT="2025-03-25T11:00:21.80" personId="{54F15C0F-FC5F-4D59-8F81-B5106B502186}" id="{5F22C8E7-B83C-4D0F-AB0F-2AE51589F1D2}">
    <text>@Daisy Cai to check amortization start date and method</text>
    <mentions>
      <mention mentionpersonId="{0077A8A1-8691-430C-9E5C-600C98CF277B}" mentionId="{C34383BE-FDB1-47AA-84DB-A25C9E5F558A}" startIndex="0" length="10"/>
    </mentions>
  </threadedComment>
  <threadedComment ref="Z69" dT="2025-03-25T11:00:21.80" personId="{54F15C0F-FC5F-4D59-8F81-B5106B502186}" id="{5EECD397-AA6C-427F-B915-1F8F46360902}">
    <text>@Daisy Cai to check amortization start date and method</text>
    <mentions>
      <mention mentionpersonId="{0077A8A1-8691-430C-9E5C-600C98CF277B}" mentionId="{14088627-0411-46BA-9CD8-0D3DF05FD3A6}" startIndex="0" length="10"/>
    </mentions>
  </threadedComment>
  <threadedComment ref="Z70" dT="2025-03-25T10:27:21.55" personId="{54F15C0F-FC5F-4D59-8F81-B5106B502186}" id="{7FA17C0D-E14B-4943-9E90-5A585DD4B9F2}">
    <text>This investment was paid with one time up front PO</text>
  </threadedComment>
  <threadedComment ref="Z71" dT="2025-03-25T11:02:52.98" personId="{54F15C0F-FC5F-4D59-8F81-B5106B502186}" id="{F3A01FB4-CE59-4D6A-894C-AEFD80F9DBA7}">
    <text>Amortization to start est. Jul'25</text>
  </threadedComment>
  <threadedComment ref="Z72" dT="2025-03-25T11:02:52.98" personId="{54F15C0F-FC5F-4D59-8F81-B5106B502186}" id="{BC36EF4C-71E8-4257-8B2B-3AAA1BA87200}">
    <text>Amortization to start est. Jul'25</text>
  </threadedComment>
  <threadedComment ref="Z73" dT="2025-03-25T11:00:21.80" personId="{54F15C0F-FC5F-4D59-8F81-B5106B502186}" id="{E017F08A-28D1-4996-B541-0CCDBDA9C292}">
    <text>@Daisy Cai to check amortization start date and method</text>
    <mentions>
      <mention mentionpersonId="{0077A8A1-8691-430C-9E5C-600C98CF277B}" mentionId="{658C319E-835F-4E6B-A581-A6C6CBD2A958}" startIndex="0" length="10"/>
    </mentions>
  </threadedComment>
  <threadedComment ref="Z76" dT="2025-03-25T10:47:48.42" personId="{54F15C0F-FC5F-4D59-8F81-B5106B502186}" id="{2D6A967B-685B-4951-A4FA-47729C9F2F0E}">
    <text xml:space="preserve">Amortization will start in April
@Reggie Zhu (External) &amp; @Daisy Cai status to be changed to "under amortization in April"
</text>
  </threadedComment>
  <threadedComment ref="Z77" dT="2025-03-25T10:57:09.96" personId="{54F15C0F-FC5F-4D59-8F81-B5106B502186}" id="{BB7930EF-3BDB-4364-82DA-54D993FD13AE}">
    <text>@Daisy Cai please update formula</text>
    <mentions>
      <mention mentionpersonId="{0077A8A1-8691-430C-9E5C-600C98CF277B}" mentionId="{CECA1194-4E92-409E-9779-EF44669B0917}" startIndex="0" length="10"/>
    </mentions>
  </threadedComment>
  <threadedComment ref="Z78" dT="2025-03-25T10:51:02.24" personId="{54F15C0F-FC5F-4D59-8F81-B5106B502186}" id="{6BE298BA-7796-415C-B11E-B78A7275E6A6}">
    <text>Amortization begining TBC</text>
  </threadedComment>
  <threadedComment ref="Z81" dT="2025-03-25T11:02:52.98" personId="{54F15C0F-FC5F-4D59-8F81-B5106B502186}" id="{9AA275E0-925B-4EAA-984B-97D852F54158}">
    <text>Amortization to start est. Jul'25</text>
  </threadedComment>
  <threadedComment ref="Z82" dT="2025-03-25T10:40:44.38" personId="{54F15C0F-FC5F-4D59-8F81-B5106B502186}" id="{91F32ABE-C3D6-4FB2-A6E5-8108ABBAEB9C}">
    <text>Waiting to start amortization once we complete amortization in other 4 lines (AUG'25)</text>
  </threadedComment>
  <threadedComment ref="Z83" dT="2025-03-25T10:51:02.24" personId="{54F15C0F-FC5F-4D59-8F81-B5106B502186}" id="{2BAF4825-A299-4F76-BEF8-A96A61CFB626}">
    <text>Amortization begining TBC</text>
  </threadedComment>
  <threadedComment ref="Z84" dT="2025-03-25T11:02:52.98" personId="{54F15C0F-FC5F-4D59-8F81-B5106B502186}" id="{192F6C72-4927-4C13-89EE-EFFE09B3468F}">
    <text>Amortization to start est. Jul'25</text>
  </threadedComment>
  <threadedComment ref="S88" dT="2024-07-31T13:38:06.79" personId="{9AA151CD-C78D-45F5-AADF-2E75BCDFC401}" id="{27D021EF-A943-4C42-A92B-A8283022DFD2}">
    <text>@Daisy Cai  unit cost per USD?</text>
    <mentions>
      <mention mentionpersonId="{0077A8A1-8691-430C-9E5C-600C98CF277B}" mentionId="{F81AAB8C-BB12-4528-B393-B4D810EEB074}" startIndex="0" length="10"/>
    </mentions>
  </threadedComment>
  <threadedComment ref="X88" dT="2024-10-24T11:57:40.12" personId="{07AB540A-417A-49FD-B48D-12DFAEE60F74}" id="{74BE8A72-BD17-4726-8F57-B58EB24D33A7}">
    <text>Pay off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836-2234-4BD9-86E2-FA839C634E6D}">
  <dimension ref="B2:BQ225"/>
  <sheetViews>
    <sheetView showGridLines="0" zoomScale="50" zoomScaleNormal="50" workbookViewId="0">
      <selection activeCell="G10" sqref="G10"/>
    </sheetView>
  </sheetViews>
  <sheetFormatPr defaultColWidth="9.1796875" defaultRowHeight="16.5"/>
  <cols>
    <col min="1" max="1" width="2.81640625" style="12" customWidth="1"/>
    <col min="2" max="2" width="30.1796875" style="12" bestFit="1" customWidth="1"/>
    <col min="3" max="3" width="83.54296875" style="12" bestFit="1" customWidth="1"/>
    <col min="4" max="5" width="14.1796875" style="12" customWidth="1"/>
    <col min="6" max="6" width="18" style="12" customWidth="1"/>
    <col min="7" max="7" width="21.1796875" style="12" customWidth="1"/>
    <col min="8" max="11" width="14.1796875" style="12" customWidth="1"/>
    <col min="12" max="36" width="10.453125" style="12" bestFit="1" customWidth="1"/>
    <col min="37" max="37" width="10.54296875" style="12" bestFit="1" customWidth="1"/>
    <col min="38" max="16384" width="9.1796875" style="12"/>
  </cols>
  <sheetData>
    <row r="2" spans="2:69" ht="21.5">
      <c r="B2" s="13" t="s">
        <v>6</v>
      </c>
      <c r="F2" s="16"/>
    </row>
    <row r="3" spans="2:69" ht="22.5" customHeight="1">
      <c r="B3" s="14" t="s">
        <v>7</v>
      </c>
      <c r="F3" s="16"/>
    </row>
    <row r="4" spans="2:69" ht="25.15" customHeight="1">
      <c r="F4" s="16"/>
    </row>
    <row r="5" spans="2:69" ht="21" customHeight="1">
      <c r="B5"/>
      <c r="C5"/>
      <c r="D5"/>
      <c r="E5"/>
      <c r="F5" s="15" t="s">
        <v>8</v>
      </c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</row>
    <row r="6" spans="2:69" ht="22.5" customHeight="1">
      <c r="B6" s="15" t="s">
        <v>9</v>
      </c>
      <c r="C6" s="15" t="s">
        <v>10</v>
      </c>
      <c r="D6" s="15" t="s">
        <v>11</v>
      </c>
      <c r="E6" s="15" t="s">
        <v>12</v>
      </c>
      <c r="F6" t="s">
        <v>13</v>
      </c>
      <c r="G6" t="s">
        <v>14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</row>
    <row r="7" spans="2:69" ht="16.149999999999999" customHeight="1">
      <c r="B7" t="s">
        <v>0</v>
      </c>
      <c r="C7" t="s">
        <v>15</v>
      </c>
      <c r="D7" s="3">
        <v>44682</v>
      </c>
      <c r="E7"/>
      <c r="F7" s="2">
        <v>33083221.561027389</v>
      </c>
      <c r="G7" s="2">
        <v>20218013.429644406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</row>
    <row r="8" spans="2:69" ht="16.149999999999999" customHeight="1">
      <c r="B8"/>
      <c r="C8" t="s">
        <v>16</v>
      </c>
      <c r="D8"/>
      <c r="E8"/>
      <c r="F8" s="2">
        <v>33083221.561027389</v>
      </c>
      <c r="G8" s="2">
        <v>20218013.429644406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</row>
    <row r="9" spans="2:69" ht="16.149999999999999" customHeight="1">
      <c r="B9"/>
      <c r="C9" t="s">
        <v>17</v>
      </c>
      <c r="D9" s="3">
        <v>45588</v>
      </c>
      <c r="E9"/>
      <c r="F9" s="2">
        <v>712555.79723421752</v>
      </c>
      <c r="G9" s="2">
        <v>655272.72413876152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</row>
    <row r="10" spans="2:69" ht="16.149999999999999" customHeight="1">
      <c r="B10"/>
      <c r="C10" t="s">
        <v>18</v>
      </c>
      <c r="D10"/>
      <c r="E10"/>
      <c r="F10" s="2">
        <v>712555.79723421752</v>
      </c>
      <c r="G10" s="2">
        <v>655272.72413876152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2:69" ht="16.149999999999999" customHeight="1">
      <c r="B11"/>
      <c r="C11" t="s">
        <v>19</v>
      </c>
      <c r="D11" s="3">
        <v>45344</v>
      </c>
      <c r="E11"/>
      <c r="F11" s="2">
        <v>1624734.3310227252</v>
      </c>
      <c r="G11" s="2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2:69" ht="16.149999999999999" customHeight="1">
      <c r="B12"/>
      <c r="C12" t="s">
        <v>20</v>
      </c>
      <c r="D12"/>
      <c r="E12"/>
      <c r="F12" s="2">
        <v>1624734.3310227252</v>
      </c>
      <c r="G12" s="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2:69" ht="16.149999999999999" customHeight="1">
      <c r="B13"/>
      <c r="C13" t="s">
        <v>21</v>
      </c>
      <c r="D13" s="3">
        <v>44857</v>
      </c>
      <c r="E13"/>
      <c r="F13" s="2">
        <v>7011014.5230551483</v>
      </c>
      <c r="G13" s="2"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2:69" ht="16.149999999999999" customHeight="1">
      <c r="B14"/>
      <c r="C14" t="s">
        <v>22</v>
      </c>
      <c r="D14"/>
      <c r="E14"/>
      <c r="F14" s="2">
        <v>7011014.5230551483</v>
      </c>
      <c r="G14" s="2"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2:69" ht="16.149999999999999" customHeight="1">
      <c r="B15"/>
      <c r="C15" t="s">
        <v>23</v>
      </c>
      <c r="D15" s="3">
        <v>44980</v>
      </c>
      <c r="E15"/>
      <c r="F15" s="2">
        <v>4099802.5233582989</v>
      </c>
      <c r="G15" s="2"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2:69" ht="16.149999999999999" customHeight="1">
      <c r="B16"/>
      <c r="C16" t="s">
        <v>24</v>
      </c>
      <c r="D16"/>
      <c r="E16"/>
      <c r="F16" s="2">
        <v>4099802.5233582989</v>
      </c>
      <c r="G16" s="2"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2:69" ht="16.149999999999999" customHeight="1">
      <c r="B17"/>
      <c r="C17" t="s">
        <v>25</v>
      </c>
      <c r="D17" s="3">
        <v>45345</v>
      </c>
      <c r="E17"/>
      <c r="F17" s="2">
        <v>522701.32042395097</v>
      </c>
      <c r="G17" s="2">
        <v>313714.87849204685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2:69" ht="16.149999999999999" customHeight="1">
      <c r="B18"/>
      <c r="C18" t="s">
        <v>26</v>
      </c>
      <c r="D18"/>
      <c r="E18"/>
      <c r="F18" s="2">
        <v>522701.32042395097</v>
      </c>
      <c r="G18" s="2">
        <v>313714.87849204685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2:69" ht="16.149999999999999" customHeight="1">
      <c r="B19"/>
      <c r="C19" t="s">
        <v>27</v>
      </c>
      <c r="D19" t="s">
        <v>28</v>
      </c>
      <c r="E19"/>
      <c r="F19" s="2">
        <v>177315.66960166954</v>
      </c>
      <c r="G19" s="2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2:69" ht="16.149999999999999" customHeight="1">
      <c r="B20"/>
      <c r="C20" t="s">
        <v>29</v>
      </c>
      <c r="D20"/>
      <c r="E20"/>
      <c r="F20" s="2">
        <v>177315.66960166954</v>
      </c>
      <c r="G20" s="2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2:69" ht="16.149999999999999" customHeight="1">
      <c r="B21" t="s">
        <v>30</v>
      </c>
      <c r="C21"/>
      <c r="D21"/>
      <c r="E21"/>
      <c r="F21" s="2">
        <v>47231345.725723408</v>
      </c>
      <c r="G21" s="2">
        <v>21187001.032275215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2:69" ht="16.149999999999999" customHeight="1">
      <c r="B22" t="s">
        <v>31</v>
      </c>
      <c r="C22"/>
      <c r="D22"/>
      <c r="E22"/>
      <c r="F22" s="2">
        <v>57899223.185422257</v>
      </c>
      <c r="G22" s="2">
        <v>17249275.743423335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2:69" ht="16.149999999999999" customHeight="1">
      <c r="B23" t="s">
        <v>32</v>
      </c>
      <c r="C23"/>
      <c r="D23"/>
      <c r="E23"/>
      <c r="F23" s="2">
        <v>168020.30860085587</v>
      </c>
      <c r="G23" s="2">
        <v>168020.30860085587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2:69" ht="16.149999999999999" customHeight="1">
      <c r="B24" t="s">
        <v>4</v>
      </c>
      <c r="C24"/>
      <c r="D24"/>
      <c r="E24"/>
      <c r="F24" s="2">
        <v>445583.4432242185</v>
      </c>
      <c r="G24" s="2">
        <v>293264.26657910948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2:69" ht="16.149999999999999" customHeight="1">
      <c r="B25" t="s">
        <v>2</v>
      </c>
      <c r="C25"/>
      <c r="D25"/>
      <c r="E25"/>
      <c r="F25" s="2">
        <v>850699.37869227643</v>
      </c>
      <c r="G25" s="2">
        <v>172500.95630097151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2:69" ht="16.149999999999999" customHeight="1">
      <c r="B26" t="s">
        <v>33</v>
      </c>
      <c r="C26"/>
      <c r="D26"/>
      <c r="E26"/>
      <c r="F26" s="2">
        <v>61960.751381917675</v>
      </c>
      <c r="G26" s="2">
        <v>0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2:69" ht="16.149999999999999" customHeight="1">
      <c r="B27" t="s">
        <v>34</v>
      </c>
      <c r="C27"/>
      <c r="D27"/>
      <c r="E27"/>
      <c r="F27" s="2">
        <v>92759.557105456974</v>
      </c>
      <c r="G27" s="2"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2:69" ht="16.149999999999999" customHeight="1">
      <c r="B28" t="s">
        <v>35</v>
      </c>
      <c r="C28"/>
      <c r="D28"/>
      <c r="E28"/>
      <c r="F28" s="2">
        <v>172492.37689839912</v>
      </c>
      <c r="G28" s="2">
        <v>127582.858454564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2:69" ht="16.149999999999999" customHeight="1">
      <c r="B29" t="s">
        <v>36</v>
      </c>
      <c r="C29"/>
      <c r="D29"/>
      <c r="E29"/>
      <c r="F29" s="2">
        <v>153994.02861769649</v>
      </c>
      <c r="G29" s="2">
        <v>0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2:69" ht="16.149999999999999" customHeight="1">
      <c r="B30" t="s">
        <v>37</v>
      </c>
      <c r="C30"/>
      <c r="D30"/>
      <c r="E30"/>
      <c r="F30" s="2">
        <v>217261.05108584513</v>
      </c>
      <c r="G30" s="2">
        <v>206107.16757287001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2:69" ht="16.149999999999999" customHeight="1">
      <c r="B31" t="s">
        <v>38</v>
      </c>
      <c r="C31"/>
      <c r="D31"/>
      <c r="E31"/>
      <c r="F31" s="2">
        <v>81025.597960969259</v>
      </c>
      <c r="G31" s="2">
        <v>37497.212786508419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2:69" ht="16.149999999999999" customHeight="1">
      <c r="B32" t="s">
        <v>39</v>
      </c>
      <c r="C32"/>
      <c r="D32"/>
      <c r="E32"/>
      <c r="F32" s="2">
        <v>2669816.1490598647</v>
      </c>
      <c r="G32" s="2">
        <v>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2:69" ht="16.149999999999999" customHeight="1">
      <c r="B33" t="s">
        <v>40</v>
      </c>
      <c r="C33"/>
      <c r="D33"/>
      <c r="E33"/>
      <c r="F33" s="2">
        <v>175986.69092138816</v>
      </c>
      <c r="G33" s="2">
        <v>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2:69" ht="16.149999999999999" customHeight="1">
      <c r="B34" t="s">
        <v>41</v>
      </c>
      <c r="C34"/>
      <c r="D34"/>
      <c r="E34"/>
      <c r="F34" s="2">
        <v>1839959.5779860031</v>
      </c>
      <c r="G34" s="2">
        <v>521103.4233882546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2:69" ht="16.149999999999999" customHeight="1">
      <c r="B35" t="s">
        <v>42</v>
      </c>
      <c r="C35"/>
      <c r="D35"/>
      <c r="E35"/>
      <c r="F35" s="2">
        <v>9852253.7496506572</v>
      </c>
      <c r="G35" s="2">
        <v>5161451.9489500243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2:69" ht="16.149999999999999" customHeight="1">
      <c r="B36" t="s">
        <v>43</v>
      </c>
      <c r="C36"/>
      <c r="D36"/>
      <c r="E36"/>
      <c r="F36" s="2">
        <v>2889966.1258529536</v>
      </c>
      <c r="G36" s="2">
        <v>2658654.9523776025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2:69" ht="16.149999999999999" customHeight="1">
      <c r="B37" t="s">
        <v>3</v>
      </c>
      <c r="C37"/>
      <c r="D37"/>
      <c r="E37"/>
      <c r="F37" s="2">
        <v>1239135.5907776074</v>
      </c>
      <c r="G37" s="2">
        <v>1095337.6368441777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2:69" ht="16.149999999999999" customHeight="1">
      <c r="B38" t="s">
        <v>44</v>
      </c>
      <c r="C38"/>
      <c r="D38"/>
      <c r="E38"/>
      <c r="F38" s="2">
        <v>0</v>
      </c>
      <c r="G38" s="2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2:69" ht="16.149999999999999" customHeight="1">
      <c r="B39" t="s">
        <v>45</v>
      </c>
      <c r="C39"/>
      <c r="D39"/>
      <c r="E39"/>
      <c r="F39" s="2">
        <v>1010585.6028633585</v>
      </c>
      <c r="G39" s="2">
        <v>1010585.6028633585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2:69" ht="16.149999999999999" customHeight="1">
      <c r="B40" t="s">
        <v>46</v>
      </c>
      <c r="C40"/>
      <c r="D40"/>
      <c r="E40"/>
      <c r="F40" s="2">
        <v>66034.727525893584</v>
      </c>
      <c r="G40" s="2">
        <v>66034.727525893584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2:69" ht="16.149999999999999" customHeight="1">
      <c r="B41" t="s">
        <v>47</v>
      </c>
      <c r="C41"/>
      <c r="D41"/>
      <c r="E41"/>
      <c r="F41" s="2">
        <v>81241.21229727997</v>
      </c>
      <c r="G41" s="2">
        <v>81241.21229727997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2:69" ht="16.149999999999999" customHeight="1">
      <c r="B42" t="s">
        <v>48</v>
      </c>
      <c r="C42"/>
      <c r="D42"/>
      <c r="E42"/>
      <c r="F42" s="2">
        <v>78619.795892660375</v>
      </c>
      <c r="G42" s="2">
        <v>78619.795892660375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2:69" ht="16.149999999999999" customHeight="1">
      <c r="B43" t="s">
        <v>49</v>
      </c>
      <c r="C43"/>
      <c r="D43"/>
      <c r="E43"/>
      <c r="F43" s="2">
        <v>1177356.9767692573</v>
      </c>
      <c r="G43" s="2">
        <v>1177356.9767692573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2:69" ht="16.149999999999999" customHeight="1">
      <c r="B44" t="s">
        <v>50</v>
      </c>
      <c r="C44"/>
      <c r="D44"/>
      <c r="E44"/>
      <c r="F44" s="2">
        <v>192713.82416991316</v>
      </c>
      <c r="G44" s="2">
        <v>192713.82416991316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2:69" ht="16.149999999999999" customHeight="1">
      <c r="B45" t="s">
        <v>51</v>
      </c>
      <c r="C45"/>
      <c r="D45"/>
      <c r="E45"/>
      <c r="F45" s="2">
        <v>327949.15712089039</v>
      </c>
      <c r="G45" s="2">
        <v>309519.49664265779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2:69" ht="16.149999999999999" customHeight="1">
      <c r="B46" t="s">
        <v>5</v>
      </c>
      <c r="C46"/>
      <c r="D46"/>
      <c r="E46"/>
      <c r="F46" s="2">
        <v>7928735.4362731446</v>
      </c>
      <c r="G46" s="2">
        <v>6770218.5537818819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2:69" ht="16.149999999999999" customHeight="1">
      <c r="B47" t="s">
        <v>52</v>
      </c>
      <c r="C47"/>
      <c r="D47"/>
      <c r="E47"/>
      <c r="F47" s="2">
        <v>977777.78876883083</v>
      </c>
      <c r="G47" s="2">
        <v>974239.50467027456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2:69" ht="16.149999999999999" customHeight="1">
      <c r="B48" t="s">
        <v>53</v>
      </c>
      <c r="C48"/>
      <c r="D48"/>
      <c r="E48"/>
      <c r="F48" s="2">
        <v>785493.72599810711</v>
      </c>
      <c r="G48" s="2">
        <v>772153.72599810711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2:69" ht="16.149999999999999" customHeight="1">
      <c r="B49" t="s">
        <v>1</v>
      </c>
      <c r="C49"/>
      <c r="D49"/>
      <c r="E49"/>
      <c r="F49" s="2">
        <v>8085896.2123369984</v>
      </c>
      <c r="G49" s="2">
        <v>5603772.9293363784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2:69" ht="16.149999999999999" customHeight="1">
      <c r="B50" t="s">
        <v>54</v>
      </c>
      <c r="C50"/>
      <c r="D50"/>
      <c r="E50"/>
      <c r="F50" s="2">
        <v>146753887.74897805</v>
      </c>
      <c r="G50" s="2">
        <v>65914253.857501157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2:69" ht="16.149999999999999" customHeight="1">
      <c r="B51"/>
      <c r="C51"/>
      <c r="D51"/>
      <c r="E51"/>
      <c r="F51" s="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2:69" ht="16.149999999999999" customHeight="1">
      <c r="B52"/>
      <c r="C52"/>
      <c r="D52"/>
      <c r="E52"/>
      <c r="F52" s="1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2:69" ht="16.149999999999999" customHeight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2:69" ht="16.149999999999999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2:69" ht="16.149999999999999" customHeight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2:69" ht="16.149999999999999" customHeight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2:69" ht="16.149999999999999" customHeight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2:69" ht="16.149999999999999" customHeight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2:69" ht="16.149999999999999" customHeight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2:69" ht="16.149999999999999" customHeigh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2:69" ht="16.149999999999999" customHeigh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2:69" ht="16.149999999999999" customHeight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2:69" ht="16.149999999999999" customHeight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2:69" ht="16.149999999999999" customHeight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2:37" ht="16.149999999999999" customHeight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2:37" ht="16.149999999999999" customHeight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2:37" ht="16.149999999999999" customHeight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2:37" ht="16.149999999999999" customHeight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2:37" ht="16.149999999999999" customHeight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2:37" ht="16.149999999999999" customHeight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2:37" ht="16.149999999999999" customHeight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2:37" ht="16.149999999999999" customHeigh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2:37" ht="16.149999999999999" customHeight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2:37" ht="16.149999999999999" customHeight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 spans="2:37" ht="16.149999999999999" customHeight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 spans="2:37" ht="16.149999999999999" customHeight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 spans="2:37" ht="16.149999999999999" customHeight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 spans="2:37" ht="16.149999999999999" customHeight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 spans="2:37" ht="16.149999999999999" customHeight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2:37" ht="16.149999999999999" customHeight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2:37" ht="16.149999999999999" customHeight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2:37" ht="16.149999999999999" customHeight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2:37" ht="16.149999999999999" customHeight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2:37" ht="16.149999999999999" customHeight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2:37" ht="16.149999999999999" customHeight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2:37" ht="16.149999999999999" customHeigh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2:37" ht="16.149999999999999" customHeight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2:37" ht="16.149999999999999" customHeight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2:37" ht="16.149999999999999" customHeight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2:37" ht="16.149999999999999" customHeight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2:37" ht="16.149999999999999" customHeight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2:37" ht="16.149999999999999" customHeight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2:37" ht="16.149999999999999" customHeight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2:37" ht="16.149999999999999" customHeight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2:37" ht="16.149999999999999" customHeight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2:37" ht="16.149999999999999" customHeight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2:37" ht="16.149999999999999" customHeight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2:37" ht="16.149999999999999" customHeight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2:37" ht="16.149999999999999" customHeight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2:37" ht="16.149999999999999" customHeight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2:37" ht="16.149999999999999" customHeigh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2:37" ht="16.149999999999999" customHeigh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2:37" ht="16.149999999999999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2:37" ht="16.149999999999999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2:37" ht="16.149999999999999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2:37" ht="16.149999999999999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2:37" ht="16.149999999999999" customHeight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2:37" ht="16.149999999999999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2:37" ht="16.149999999999999" customHeight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2:37" ht="16.149999999999999" customHeight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2:37" ht="16.149999999999999" customHeight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2:37" ht="16.149999999999999" customHeight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2:37" ht="16.149999999999999" customHeight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2:37" ht="16.149999999999999" customHeight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2:37" ht="16.149999999999999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2:37" ht="16.149999999999999" customHeight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2:37" ht="16.149999999999999" customHeight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2:37" ht="16.149999999999999" customHeigh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2:37" ht="16.149999999999999" customHeigh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2:37" ht="16.149999999999999" customHeight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2:37" ht="16.149999999999999" customHeight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2:37" ht="16.149999999999999" customHeight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2:37" ht="16.149999999999999" customHeight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2:37" ht="16.149999999999999" customHeight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2:37" ht="16.149999999999999" customHeight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2:37" ht="16.149999999999999" customHeight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2:37" ht="16.149999999999999" customHeight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2:37" ht="16.149999999999999" customHeight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2:37" ht="16.149999999999999" customHeight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2:37" ht="16.149999999999999" customHeight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2:37" ht="16.149999999999999" customHeight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2:37" ht="16.149999999999999" customHeigh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 spans="2:37" ht="16.149999999999999" customHeigh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2:37" ht="16.149999999999999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2:37" ht="16.149999999999999" customHeight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2:37" ht="16.149999999999999" customHeight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 spans="2:37" ht="16.149999999999999" customHeight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2:37" ht="16.149999999999999" customHeight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 spans="2:37" ht="16.149999999999999" customHeight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2:37" ht="16.149999999999999" customHeight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 spans="2:37" ht="16.149999999999999" customHeight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 spans="2:37" ht="16.149999999999999" customHeight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 spans="2:37" ht="16.149999999999999" customHeight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 spans="2:37" ht="16.149999999999999" customHeight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 spans="2:37" ht="16.149999999999999" customHeight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 spans="2:37" ht="16.149999999999999" customHeight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 spans="2:37" ht="16.149999999999999" customHeight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 spans="2:37" ht="16.149999999999999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 spans="2:37" ht="16.149999999999999" customHeigh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 spans="2:37" ht="16.149999999999999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 spans="2:37" ht="16.149999999999999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 spans="2:37" ht="16.149999999999999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 spans="2:37" ht="16.149999999999999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 spans="2:37" ht="16.149999999999999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 spans="2:37" ht="16.149999999999999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 spans="2:37" ht="16.149999999999999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 spans="2:37" ht="16.149999999999999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 spans="2:37" ht="16.149999999999999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 spans="2:37" ht="16.149999999999999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 spans="2:37" ht="16.149999999999999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 spans="2:37" ht="16.149999999999999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2:37" ht="16.149999999999999" customHeigh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2:37">
      <c r="B163"/>
      <c r="C163"/>
      <c r="D163"/>
      <c r="E163"/>
      <c r="F163"/>
      <c r="G163"/>
      <c r="H163"/>
      <c r="I163"/>
      <c r="J163"/>
      <c r="K163"/>
    </row>
    <row r="164" spans="2:37">
      <c r="B164"/>
      <c r="C164"/>
      <c r="D164"/>
      <c r="E164"/>
      <c r="F164"/>
      <c r="G164"/>
      <c r="H164"/>
      <c r="I164"/>
      <c r="J164"/>
      <c r="K164"/>
    </row>
    <row r="165" spans="2:37">
      <c r="B165"/>
      <c r="C165"/>
      <c r="D165"/>
      <c r="E165"/>
      <c r="F165"/>
      <c r="G165"/>
      <c r="H165"/>
      <c r="I165"/>
      <c r="J165"/>
      <c r="K165"/>
    </row>
    <row r="166" spans="2:37">
      <c r="B166"/>
      <c r="C166"/>
      <c r="D166"/>
      <c r="E166"/>
      <c r="F166"/>
      <c r="G166"/>
      <c r="H166"/>
      <c r="I166"/>
      <c r="J166"/>
      <c r="K166"/>
    </row>
    <row r="167" spans="2:37">
      <c r="B167"/>
      <c r="C167"/>
      <c r="D167"/>
      <c r="E167"/>
      <c r="F167"/>
      <c r="G167"/>
      <c r="H167"/>
      <c r="I167"/>
      <c r="J167"/>
      <c r="K167"/>
    </row>
    <row r="168" spans="2:37">
      <c r="B168"/>
      <c r="C168"/>
      <c r="D168"/>
      <c r="E168"/>
      <c r="F168"/>
      <c r="G168"/>
      <c r="H168"/>
      <c r="I168"/>
      <c r="J168"/>
      <c r="K168"/>
    </row>
    <row r="169" spans="2:37">
      <c r="B169"/>
      <c r="C169"/>
      <c r="D169"/>
      <c r="E169"/>
      <c r="F169"/>
      <c r="G169"/>
      <c r="H169"/>
      <c r="I169"/>
      <c r="J169"/>
      <c r="K169"/>
    </row>
    <row r="170" spans="2:37">
      <c r="B170"/>
      <c r="C170"/>
      <c r="D170"/>
      <c r="E170"/>
      <c r="F170"/>
      <c r="G170"/>
      <c r="H170"/>
      <c r="I170"/>
      <c r="J170"/>
      <c r="K170"/>
    </row>
    <row r="171" spans="2:37">
      <c r="B171"/>
      <c r="C171"/>
      <c r="D171"/>
      <c r="E171"/>
      <c r="F171"/>
      <c r="G171"/>
      <c r="H171"/>
      <c r="I171"/>
      <c r="J171"/>
      <c r="K171"/>
    </row>
    <row r="172" spans="2:37">
      <c r="B172"/>
      <c r="C172"/>
      <c r="D172"/>
      <c r="E172"/>
      <c r="F172"/>
      <c r="G172"/>
      <c r="H172"/>
      <c r="I172"/>
      <c r="J172"/>
      <c r="K172"/>
    </row>
    <row r="173" spans="2:37">
      <c r="B173"/>
      <c r="C173"/>
      <c r="D173"/>
      <c r="E173"/>
      <c r="F173"/>
      <c r="G173"/>
      <c r="H173"/>
      <c r="I173"/>
      <c r="J173"/>
      <c r="K173"/>
    </row>
    <row r="174" spans="2:37">
      <c r="B174"/>
      <c r="C174"/>
      <c r="D174"/>
      <c r="E174"/>
      <c r="F174"/>
      <c r="G174"/>
      <c r="H174"/>
      <c r="I174"/>
      <c r="J174"/>
      <c r="K174"/>
    </row>
    <row r="175" spans="2:37">
      <c r="B175"/>
      <c r="C175"/>
      <c r="D175"/>
      <c r="E175"/>
      <c r="F175"/>
      <c r="G175"/>
      <c r="H175"/>
      <c r="I175"/>
      <c r="J175"/>
      <c r="K175"/>
    </row>
    <row r="176" spans="2:37">
      <c r="B176"/>
      <c r="C176"/>
      <c r="D176"/>
      <c r="E176"/>
      <c r="F176"/>
      <c r="G176"/>
      <c r="H176"/>
      <c r="I176"/>
      <c r="J176"/>
      <c r="K176"/>
    </row>
    <row r="177" spans="2:11">
      <c r="B177"/>
      <c r="C177"/>
      <c r="D177"/>
      <c r="E177"/>
      <c r="F177"/>
      <c r="G177"/>
      <c r="H177"/>
      <c r="I177"/>
      <c r="J177"/>
      <c r="K177"/>
    </row>
    <row r="178" spans="2:11">
      <c r="B178"/>
      <c r="C178"/>
      <c r="D178"/>
      <c r="E178"/>
      <c r="F178"/>
      <c r="G178"/>
      <c r="H178"/>
      <c r="I178"/>
      <c r="J178"/>
      <c r="K178"/>
    </row>
    <row r="179" spans="2:11">
      <c r="B179"/>
      <c r="C179"/>
      <c r="D179"/>
      <c r="E179"/>
      <c r="F179"/>
      <c r="G179"/>
      <c r="H179"/>
      <c r="I179"/>
      <c r="J179"/>
      <c r="K179"/>
    </row>
    <row r="180" spans="2:11">
      <c r="B180"/>
      <c r="C180"/>
      <c r="D180"/>
      <c r="E180"/>
      <c r="F180"/>
      <c r="G180"/>
      <c r="H180"/>
      <c r="I180"/>
      <c r="J180"/>
      <c r="K180"/>
    </row>
    <row r="181" spans="2:11">
      <c r="B181"/>
      <c r="C181"/>
      <c r="D181"/>
      <c r="E181"/>
      <c r="F181"/>
      <c r="G181"/>
      <c r="H181"/>
      <c r="I181"/>
      <c r="J181"/>
      <c r="K181"/>
    </row>
    <row r="182" spans="2:11">
      <c r="B182"/>
      <c r="C182"/>
      <c r="D182"/>
      <c r="E182"/>
      <c r="F182"/>
      <c r="G182"/>
      <c r="H182"/>
      <c r="I182"/>
      <c r="J182"/>
      <c r="K182"/>
    </row>
    <row r="183" spans="2:11">
      <c r="B183"/>
      <c r="C183"/>
      <c r="D183"/>
      <c r="E183"/>
      <c r="F183"/>
      <c r="G183"/>
      <c r="H183"/>
      <c r="I183"/>
      <c r="J183"/>
      <c r="K183"/>
    </row>
    <row r="184" spans="2:11">
      <c r="B184"/>
      <c r="C184"/>
      <c r="D184"/>
      <c r="E184"/>
      <c r="F184"/>
      <c r="G184"/>
      <c r="H184"/>
      <c r="I184"/>
      <c r="J184"/>
      <c r="K184"/>
    </row>
    <row r="185" spans="2:11">
      <c r="B185"/>
      <c r="C185"/>
      <c r="D185"/>
      <c r="E185"/>
      <c r="F185"/>
      <c r="G185"/>
      <c r="H185"/>
      <c r="I185"/>
      <c r="J185"/>
      <c r="K185"/>
    </row>
    <row r="186" spans="2:11">
      <c r="B186"/>
      <c r="C186"/>
      <c r="D186"/>
      <c r="E186"/>
      <c r="F186"/>
      <c r="G186"/>
      <c r="H186"/>
      <c r="I186"/>
      <c r="J186"/>
      <c r="K186"/>
    </row>
    <row r="187" spans="2:11">
      <c r="B187"/>
      <c r="C187"/>
      <c r="D187"/>
      <c r="E187"/>
      <c r="F187"/>
      <c r="G187"/>
      <c r="H187"/>
      <c r="I187"/>
      <c r="J187"/>
      <c r="K187"/>
    </row>
    <row r="188" spans="2:11">
      <c r="B188"/>
      <c r="C188"/>
      <c r="D188"/>
      <c r="E188"/>
      <c r="F188"/>
      <c r="G188"/>
      <c r="H188"/>
      <c r="I188"/>
      <c r="J188"/>
      <c r="K188"/>
    </row>
    <row r="189" spans="2:11">
      <c r="B189"/>
      <c r="C189"/>
      <c r="D189"/>
      <c r="E189"/>
      <c r="F189"/>
      <c r="G189"/>
      <c r="H189"/>
      <c r="I189"/>
      <c r="J189"/>
      <c r="K189"/>
    </row>
    <row r="190" spans="2:11">
      <c r="B190"/>
      <c r="C190"/>
      <c r="D190"/>
      <c r="E190"/>
      <c r="F190"/>
      <c r="G190"/>
      <c r="H190"/>
      <c r="I190"/>
      <c r="J190"/>
      <c r="K190"/>
    </row>
    <row r="191" spans="2:11">
      <c r="B191"/>
      <c r="C191"/>
      <c r="D191"/>
      <c r="E191"/>
      <c r="F191"/>
      <c r="G191"/>
      <c r="H191"/>
      <c r="I191"/>
      <c r="J191"/>
      <c r="K191"/>
    </row>
    <row r="192" spans="2:11">
      <c r="B192"/>
      <c r="C192"/>
      <c r="D192"/>
      <c r="E192"/>
      <c r="F192"/>
      <c r="G192"/>
      <c r="H192"/>
      <c r="I192"/>
      <c r="J192"/>
      <c r="K192"/>
    </row>
    <row r="193" spans="2:11">
      <c r="B193"/>
      <c r="C193"/>
      <c r="D193"/>
      <c r="E193"/>
      <c r="F193"/>
      <c r="G193"/>
      <c r="H193"/>
      <c r="I193"/>
      <c r="J193"/>
      <c r="K193"/>
    </row>
    <row r="194" spans="2:11">
      <c r="B194"/>
      <c r="C194"/>
      <c r="D194"/>
      <c r="E194"/>
      <c r="F194"/>
      <c r="G194"/>
      <c r="H194"/>
      <c r="I194"/>
      <c r="J194"/>
      <c r="K194"/>
    </row>
    <row r="195" spans="2:11">
      <c r="B195"/>
      <c r="C195"/>
      <c r="D195"/>
      <c r="E195"/>
      <c r="F195"/>
      <c r="G195"/>
      <c r="H195"/>
      <c r="I195"/>
      <c r="J195"/>
      <c r="K195"/>
    </row>
    <row r="196" spans="2:11">
      <c r="B196"/>
      <c r="C196"/>
      <c r="D196"/>
      <c r="E196"/>
      <c r="F196"/>
      <c r="G196"/>
      <c r="H196"/>
      <c r="I196"/>
      <c r="J196"/>
      <c r="K196"/>
    </row>
    <row r="197" spans="2:11">
      <c r="B197"/>
      <c r="C197"/>
      <c r="D197"/>
      <c r="E197"/>
      <c r="F197"/>
      <c r="G197"/>
      <c r="H197"/>
      <c r="I197"/>
      <c r="J197"/>
      <c r="K197"/>
    </row>
    <row r="198" spans="2:11">
      <c r="B198"/>
      <c r="C198"/>
      <c r="D198"/>
      <c r="E198"/>
      <c r="F198"/>
      <c r="G198"/>
      <c r="H198"/>
      <c r="I198"/>
      <c r="J198"/>
      <c r="K198"/>
    </row>
    <row r="199" spans="2:11">
      <c r="B199"/>
      <c r="C199"/>
      <c r="D199"/>
      <c r="E199"/>
      <c r="F199"/>
      <c r="G199"/>
      <c r="H199"/>
      <c r="I199"/>
      <c r="J199"/>
      <c r="K199"/>
    </row>
    <row r="200" spans="2:11">
      <c r="B200"/>
      <c r="C200"/>
      <c r="D200"/>
      <c r="E200"/>
      <c r="F200"/>
      <c r="G200"/>
      <c r="H200"/>
      <c r="I200"/>
      <c r="J200"/>
      <c r="K200"/>
    </row>
    <row r="201" spans="2:11">
      <c r="B201"/>
      <c r="C201"/>
      <c r="D201"/>
      <c r="E201"/>
      <c r="F201"/>
      <c r="G201"/>
      <c r="H201"/>
      <c r="I201"/>
      <c r="J201"/>
      <c r="K201"/>
    </row>
    <row r="202" spans="2:11">
      <c r="B202"/>
      <c r="C202"/>
      <c r="D202"/>
      <c r="E202"/>
      <c r="F202"/>
      <c r="G202"/>
      <c r="H202"/>
      <c r="I202"/>
      <c r="J202"/>
      <c r="K202"/>
    </row>
    <row r="203" spans="2:11">
      <c r="B203"/>
      <c r="C203"/>
      <c r="D203"/>
      <c r="E203"/>
      <c r="F203"/>
      <c r="G203"/>
      <c r="H203"/>
      <c r="I203"/>
      <c r="J203"/>
      <c r="K203"/>
    </row>
    <row r="204" spans="2:11">
      <c r="B204"/>
      <c r="C204"/>
      <c r="D204"/>
      <c r="E204"/>
      <c r="F204"/>
      <c r="G204"/>
      <c r="H204"/>
      <c r="I204"/>
      <c r="J204"/>
      <c r="K204"/>
    </row>
    <row r="205" spans="2:11">
      <c r="B205"/>
      <c r="C205"/>
      <c r="D205"/>
      <c r="E205"/>
      <c r="F205"/>
      <c r="G205"/>
      <c r="H205"/>
      <c r="I205"/>
      <c r="J205"/>
      <c r="K205"/>
    </row>
    <row r="206" spans="2:11">
      <c r="B206"/>
      <c r="C206"/>
      <c r="D206"/>
      <c r="E206"/>
      <c r="F206"/>
      <c r="G206"/>
      <c r="H206"/>
      <c r="I206"/>
      <c r="J206"/>
      <c r="K206"/>
    </row>
    <row r="207" spans="2:11">
      <c r="B207"/>
      <c r="C207"/>
      <c r="D207"/>
      <c r="E207"/>
      <c r="F207"/>
      <c r="G207"/>
      <c r="H207"/>
      <c r="I207"/>
      <c r="J207"/>
      <c r="K207"/>
    </row>
    <row r="208" spans="2:11">
      <c r="B208"/>
      <c r="C208"/>
      <c r="D208"/>
      <c r="E208"/>
      <c r="F208"/>
      <c r="G208"/>
      <c r="H208"/>
      <c r="I208"/>
      <c r="J208"/>
      <c r="K208"/>
    </row>
    <row r="209" spans="2:11">
      <c r="B209"/>
      <c r="C209"/>
      <c r="D209"/>
      <c r="E209"/>
      <c r="F209"/>
      <c r="G209"/>
      <c r="H209"/>
      <c r="I209"/>
      <c r="J209"/>
      <c r="K209"/>
    </row>
    <row r="210" spans="2:11">
      <c r="B210"/>
      <c r="C210"/>
      <c r="D210"/>
      <c r="E210"/>
      <c r="F210"/>
      <c r="G210"/>
      <c r="H210"/>
      <c r="I210"/>
      <c r="J210"/>
      <c r="K210"/>
    </row>
    <row r="211" spans="2:11">
      <c r="B211"/>
      <c r="C211"/>
      <c r="D211"/>
      <c r="E211"/>
      <c r="F211"/>
      <c r="G211"/>
      <c r="H211"/>
      <c r="I211"/>
      <c r="J211"/>
      <c r="K211"/>
    </row>
    <row r="212" spans="2:11">
      <c r="B212"/>
      <c r="C212"/>
      <c r="D212"/>
      <c r="E212"/>
      <c r="F212"/>
      <c r="G212"/>
      <c r="H212"/>
      <c r="I212"/>
      <c r="J212"/>
      <c r="K212"/>
    </row>
    <row r="213" spans="2:11">
      <c r="B213"/>
      <c r="C213"/>
      <c r="D213"/>
      <c r="E213"/>
      <c r="F213"/>
      <c r="G213"/>
      <c r="H213"/>
      <c r="I213"/>
      <c r="J213"/>
      <c r="K213"/>
    </row>
    <row r="214" spans="2:11">
      <c r="B214"/>
      <c r="C214"/>
      <c r="D214"/>
      <c r="E214"/>
      <c r="F214"/>
      <c r="G214"/>
      <c r="H214"/>
      <c r="I214"/>
      <c r="J214"/>
      <c r="K214"/>
    </row>
    <row r="215" spans="2:11">
      <c r="B215"/>
      <c r="C215"/>
      <c r="D215"/>
      <c r="E215"/>
      <c r="F215"/>
      <c r="G215"/>
      <c r="H215"/>
      <c r="I215"/>
      <c r="J215"/>
      <c r="K215"/>
    </row>
    <row r="216" spans="2:11">
      <c r="B216"/>
      <c r="C216"/>
      <c r="D216"/>
      <c r="E216"/>
      <c r="F216"/>
      <c r="G216"/>
      <c r="H216"/>
      <c r="I216"/>
      <c r="J216"/>
      <c r="K216"/>
    </row>
    <row r="217" spans="2:11">
      <c r="B217"/>
      <c r="C217"/>
      <c r="D217"/>
      <c r="E217"/>
      <c r="F217"/>
      <c r="G217"/>
      <c r="H217"/>
      <c r="I217"/>
      <c r="J217"/>
      <c r="K217"/>
    </row>
    <row r="218" spans="2:11">
      <c r="B218"/>
      <c r="C218"/>
      <c r="D218"/>
      <c r="E218"/>
      <c r="F218"/>
      <c r="G218"/>
      <c r="H218"/>
      <c r="I218"/>
      <c r="J218"/>
      <c r="K218"/>
    </row>
    <row r="219" spans="2:11">
      <c r="B219"/>
      <c r="C219"/>
      <c r="D219"/>
      <c r="E219"/>
      <c r="F219"/>
      <c r="G219"/>
      <c r="H219"/>
      <c r="I219"/>
      <c r="J219"/>
      <c r="K219"/>
    </row>
    <row r="220" spans="2:11">
      <c r="B220"/>
      <c r="C220"/>
      <c r="D220"/>
      <c r="E220"/>
      <c r="F220"/>
      <c r="G220"/>
      <c r="H220"/>
      <c r="I220"/>
      <c r="J220"/>
      <c r="K220"/>
    </row>
    <row r="221" spans="2:11">
      <c r="B221"/>
      <c r="C221"/>
      <c r="D221"/>
      <c r="E221"/>
      <c r="F221"/>
      <c r="G221"/>
      <c r="H221"/>
      <c r="I221"/>
      <c r="J221"/>
      <c r="K221"/>
    </row>
    <row r="222" spans="2:11">
      <c r="B222"/>
      <c r="C222"/>
      <c r="D222"/>
      <c r="E222"/>
      <c r="F222"/>
      <c r="G222"/>
      <c r="H222"/>
      <c r="I222"/>
      <c r="J222"/>
      <c r="K222"/>
    </row>
    <row r="223" spans="2:11">
      <c r="B223"/>
      <c r="C223"/>
      <c r="D223"/>
      <c r="E223"/>
      <c r="F223"/>
      <c r="G223"/>
      <c r="H223"/>
      <c r="I223"/>
      <c r="J223"/>
      <c r="K223"/>
    </row>
    <row r="224" spans="2:11">
      <c r="B224"/>
      <c r="C224"/>
      <c r="D224"/>
      <c r="E224"/>
      <c r="F224"/>
      <c r="G224"/>
      <c r="H224"/>
      <c r="I224"/>
      <c r="J224"/>
      <c r="K224"/>
    </row>
    <row r="225" spans="2:11">
      <c r="B225"/>
      <c r="C225"/>
      <c r="D225"/>
      <c r="E225"/>
      <c r="F225"/>
      <c r="G225"/>
      <c r="H225"/>
      <c r="I225"/>
      <c r="J225"/>
      <c r="K225"/>
    </row>
  </sheetData>
  <pageMargins left="0.7" right="0.7" top="0.75" bottom="0.75" header="0.3" footer="0.3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22A7-2E07-46D1-89B2-A9F91FABA4F3}">
  <sheetPr>
    <tabColor theme="1"/>
  </sheetPr>
  <dimension ref="A1:XCY199"/>
  <sheetViews>
    <sheetView showGridLines="0" tabSelected="1" topLeftCell="N6" zoomScale="50" zoomScaleNormal="50" zoomScaleSheetLayoutView="70" workbookViewId="0">
      <selection activeCell="Y12" sqref="Y12"/>
    </sheetView>
  </sheetViews>
  <sheetFormatPr defaultColWidth="8.453125" defaultRowHeight="15" customHeight="1" outlineLevelCol="1"/>
  <cols>
    <col min="1" max="1" width="13.26953125" style="86" customWidth="1"/>
    <col min="2" max="2" width="23.7265625" style="86" bestFit="1" customWidth="1"/>
    <col min="3" max="3" width="22.1796875" style="86" customWidth="1"/>
    <col min="4" max="4" width="53.453125" style="164" customWidth="1"/>
    <col min="5" max="5" width="12.26953125" style="164" customWidth="1" outlineLevel="1"/>
    <col min="6" max="6" width="13.453125" style="164" customWidth="1" outlineLevel="1"/>
    <col min="7" max="7" width="9.81640625" style="164" customWidth="1" outlineLevel="1"/>
    <col min="8" max="8" width="18.54296875" style="86" customWidth="1"/>
    <col min="9" max="9" width="13.7265625" style="86" customWidth="1" outlineLevel="1"/>
    <col min="10" max="10" width="11.26953125" style="86" customWidth="1" outlineLevel="1"/>
    <col min="11" max="11" width="14.81640625" style="86" customWidth="1"/>
    <col min="12" max="12" width="14.81640625" style="86" customWidth="1" outlineLevel="1"/>
    <col min="13" max="14" width="10.81640625" style="86" customWidth="1"/>
    <col min="15" max="15" width="18.26953125" style="162" customWidth="1"/>
    <col min="16" max="16" width="13.26953125" style="86" customWidth="1"/>
    <col min="17" max="17" width="17.26953125" style="163" customWidth="1"/>
    <col min="18" max="18" width="18.453125" style="162" customWidth="1"/>
    <col min="19" max="19" width="17.1796875" style="87" customWidth="1"/>
    <col min="20" max="20" width="12.7265625" style="87" customWidth="1"/>
    <col min="21" max="21" width="16.1796875" style="87" customWidth="1"/>
    <col min="22" max="22" width="21" style="87" customWidth="1"/>
    <col min="23" max="23" width="12.7265625" style="87" customWidth="1"/>
    <col min="24" max="24" width="20.1796875" style="87" customWidth="1"/>
    <col min="25" max="25" width="18.54296875" style="87" customWidth="1"/>
    <col min="26" max="26" width="32.26953125" style="87" customWidth="1"/>
    <col min="27" max="30" width="18.453125" style="87" customWidth="1"/>
    <col min="31" max="31" width="36.54296875" style="87" customWidth="1"/>
    <col min="32" max="32" width="14.453125" style="87" customWidth="1"/>
    <col min="33" max="33" width="19.1796875" style="87" customWidth="1"/>
    <col min="34" max="34" width="19.453125" style="87" customWidth="1" outlineLevel="1"/>
    <col min="35" max="35" width="19.54296875" style="87" customWidth="1" outlineLevel="1"/>
    <col min="36" max="36" width="20.1796875" style="87" customWidth="1" outlineLevel="1"/>
    <col min="37" max="37" width="19.81640625" style="87" customWidth="1" outlineLevel="1"/>
    <col min="38" max="38" width="20.453125" style="87" customWidth="1" outlineLevel="1"/>
    <col min="39" max="39" width="19.54296875" style="87" customWidth="1" outlineLevel="1"/>
    <col min="40" max="40" width="19.1796875" style="87" customWidth="1" outlineLevel="1"/>
    <col min="41" max="41" width="20.453125" style="87" customWidth="1" outlineLevel="1"/>
    <col min="42" max="42" width="19.54296875" style="87" customWidth="1" outlineLevel="1"/>
    <col min="43" max="43" width="19.81640625" style="87" customWidth="1" outlineLevel="1"/>
    <col min="44" max="44" width="20.453125" style="87" customWidth="1" outlineLevel="1"/>
    <col min="45" max="45" width="17.54296875" style="222" customWidth="1" outlineLevel="1"/>
    <col min="46" max="46" width="16.54296875" style="87" customWidth="1"/>
    <col min="47" max="47" width="16.7265625" style="87" customWidth="1"/>
    <col min="48" max="48" width="17.1796875" style="87" customWidth="1"/>
    <col min="49" max="49" width="16.7265625" style="87" customWidth="1"/>
    <col min="50" max="50" width="17.453125" style="87" customWidth="1"/>
    <col min="51" max="51" width="16.7265625" style="87" customWidth="1"/>
    <col min="52" max="52" width="16.1796875" style="87" customWidth="1"/>
    <col min="53" max="53" width="17.26953125" style="87" customWidth="1"/>
    <col min="54" max="54" width="16.81640625" style="87" customWidth="1"/>
    <col min="55" max="55" width="16.7265625" style="87" customWidth="1"/>
    <col min="56" max="56" width="17.26953125" style="87" customWidth="1"/>
    <col min="57" max="57" width="17.1796875" style="87" customWidth="1"/>
    <col min="58" max="58" width="14.1796875" style="87" bestFit="1" customWidth="1"/>
    <col min="59" max="59" width="8.453125" style="87" customWidth="1"/>
    <col min="60" max="60" width="27.26953125" style="87" customWidth="1"/>
    <col min="61" max="61" width="14.453125" style="87" customWidth="1"/>
    <col min="62" max="62" width="8.453125" style="87" customWidth="1"/>
    <col min="63" max="63" width="12.1796875" style="87" customWidth="1"/>
    <col min="64" max="64" width="23.7265625" style="87" customWidth="1"/>
    <col min="65" max="68" width="13.1796875" style="796" hidden="1" customWidth="1"/>
    <col min="69" max="117" width="8.453125" style="87" hidden="1" customWidth="1" outlineLevel="1"/>
    <col min="118" max="118" width="11.54296875" style="87" hidden="1" customWidth="1" collapsed="1"/>
    <col min="119" max="129" width="11.54296875" style="87" hidden="1" customWidth="1"/>
    <col min="130" max="130" width="8.453125" style="87"/>
    <col min="131" max="131" width="25.7265625" style="87" customWidth="1"/>
    <col min="132" max="132" width="9" style="87" bestFit="1" customWidth="1"/>
    <col min="133" max="16384" width="8.453125" style="87"/>
  </cols>
  <sheetData>
    <row r="1" spans="1:132" s="26" customFormat="1" ht="18.5" hidden="1">
      <c r="A1" s="22"/>
      <c r="B1" s="22"/>
      <c r="C1" s="22"/>
      <c r="D1" s="23"/>
      <c r="E1" s="23"/>
      <c r="F1" s="23"/>
      <c r="G1" s="23"/>
      <c r="H1" s="22"/>
      <c r="I1" s="22"/>
      <c r="J1" s="22"/>
      <c r="K1" s="22"/>
      <c r="L1" s="22"/>
      <c r="M1" s="22"/>
      <c r="N1" s="22"/>
      <c r="O1" s="24"/>
      <c r="P1" s="22"/>
      <c r="Q1" s="25" t="s">
        <v>72</v>
      </c>
      <c r="R1" s="24" t="s">
        <v>73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S1" s="206"/>
      <c r="BM1" s="770"/>
      <c r="BN1" s="770"/>
      <c r="BO1" s="770"/>
      <c r="BP1" s="770"/>
    </row>
    <row r="2" spans="1:132" s="26" customFormat="1" ht="36" hidden="1">
      <c r="A2" s="22"/>
      <c r="B2" s="22"/>
      <c r="C2" s="27" t="s">
        <v>74</v>
      </c>
      <c r="D2" s="23"/>
      <c r="E2" s="23"/>
      <c r="F2" s="23"/>
      <c r="G2" s="23"/>
      <c r="H2" s="22"/>
      <c r="I2" s="22"/>
      <c r="J2" s="22"/>
      <c r="M2" s="22"/>
      <c r="N2" s="22"/>
      <c r="O2" s="24"/>
      <c r="P2" s="22"/>
      <c r="Q2" s="24">
        <f>34746341</f>
        <v>34746341</v>
      </c>
      <c r="R2" s="28">
        <f>Q2/8.812</f>
        <v>3943070.9260099865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S2" s="206"/>
      <c r="BM2" s="770"/>
      <c r="BN2" s="770"/>
      <c r="BO2" s="770"/>
      <c r="BP2" s="770"/>
    </row>
    <row r="3" spans="1:132" s="26" customFormat="1" ht="18" hidden="1" customHeight="1">
      <c r="A3" s="30"/>
      <c r="B3" s="30"/>
      <c r="C3" s="31" t="s">
        <v>75</v>
      </c>
      <c r="D3" s="23"/>
      <c r="E3" s="23"/>
      <c r="F3" s="23"/>
      <c r="G3" s="23"/>
      <c r="H3" s="22"/>
      <c r="I3" s="22"/>
      <c r="J3" s="22"/>
      <c r="K3" s="22"/>
      <c r="L3" s="22"/>
      <c r="M3" s="22"/>
      <c r="N3" s="22"/>
      <c r="O3" s="24"/>
      <c r="P3" s="22"/>
      <c r="Q3" s="24">
        <v>24216741</v>
      </c>
      <c r="R3" s="28">
        <f>Q3/8.812</f>
        <v>2748154.9024058105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S3" s="206"/>
      <c r="BM3" s="770"/>
      <c r="BN3" s="770"/>
      <c r="BO3" s="770"/>
      <c r="BP3" s="770"/>
    </row>
    <row r="4" spans="1:132" s="26" customFormat="1" ht="18.5" hidden="1">
      <c r="A4" s="32"/>
      <c r="B4" s="32"/>
      <c r="C4" s="33"/>
      <c r="D4" s="23"/>
      <c r="E4" s="23"/>
      <c r="F4" s="23"/>
      <c r="G4" s="23"/>
      <c r="H4" s="22"/>
      <c r="I4" s="22"/>
      <c r="J4" s="22"/>
      <c r="K4" s="22"/>
      <c r="L4" s="22"/>
      <c r="M4" s="22"/>
      <c r="N4" s="22"/>
      <c r="O4" s="24"/>
      <c r="P4" s="22"/>
      <c r="Q4" s="25"/>
      <c r="R4" s="24">
        <f>SUM(R2:R3)</f>
        <v>6691225.8284157971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S4" s="206"/>
      <c r="BM4" s="770"/>
      <c r="BN4" s="770"/>
      <c r="BO4" s="770"/>
      <c r="BP4" s="770"/>
    </row>
    <row r="5" spans="1:132" s="26" customFormat="1" ht="22.5" customHeight="1">
      <c r="A5" s="34" t="s">
        <v>76</v>
      </c>
      <c r="B5" s="272">
        <v>1.2781800000000001</v>
      </c>
      <c r="D5" s="23"/>
      <c r="E5" s="23"/>
      <c r="F5" s="23"/>
      <c r="G5" s="23"/>
      <c r="H5" s="23"/>
      <c r="I5" s="22"/>
      <c r="J5" s="22"/>
      <c r="K5" s="22"/>
      <c r="L5" s="22"/>
      <c r="M5" s="22"/>
      <c r="N5" s="22"/>
      <c r="O5" s="24"/>
      <c r="P5" s="22"/>
      <c r="Q5" s="25"/>
      <c r="R5" s="24"/>
      <c r="AE5" s="271"/>
      <c r="AS5" s="206"/>
      <c r="AT5" s="805"/>
      <c r="BM5" s="770"/>
      <c r="BN5" s="770"/>
      <c r="BO5" s="770"/>
      <c r="BP5" s="770"/>
    </row>
    <row r="6" spans="1:132" s="26" customFormat="1" ht="22.5" customHeight="1">
      <c r="A6" s="34" t="s">
        <v>77</v>
      </c>
      <c r="B6" s="272">
        <v>9.1977399999999996</v>
      </c>
      <c r="C6" s="23"/>
      <c r="E6" s="23"/>
      <c r="F6" s="23"/>
      <c r="G6" s="23"/>
      <c r="H6" s="22"/>
      <c r="I6" s="22"/>
      <c r="J6" s="22"/>
      <c r="K6" s="22"/>
      <c r="L6" s="22"/>
      <c r="M6" s="22"/>
      <c r="N6" s="22"/>
      <c r="O6" s="277"/>
      <c r="P6" s="22"/>
      <c r="Q6" s="277"/>
      <c r="R6" s="24"/>
      <c r="S6" s="277"/>
      <c r="T6" s="35"/>
      <c r="U6" s="35"/>
      <c r="V6" s="35"/>
      <c r="W6" s="35"/>
      <c r="X6" s="277"/>
      <c r="Y6" s="277"/>
      <c r="Z6" s="35"/>
      <c r="AA6" s="35"/>
      <c r="AB6" s="810"/>
      <c r="AC6" s="35"/>
      <c r="AD6" s="35"/>
      <c r="AS6" s="206" t="s">
        <v>225</v>
      </c>
      <c r="AT6" s="805"/>
      <c r="BM6" s="770"/>
      <c r="BN6" s="770"/>
      <c r="BO6" s="770"/>
      <c r="BP6" s="770"/>
      <c r="DN6" s="252"/>
      <c r="DO6" s="252"/>
      <c r="DP6" s="252"/>
      <c r="DQ6" s="252"/>
      <c r="DR6" s="252"/>
      <c r="DS6" s="252"/>
      <c r="DT6" s="252"/>
      <c r="DU6" s="252"/>
      <c r="DV6" s="252"/>
      <c r="DW6" s="252"/>
      <c r="DX6" s="252"/>
      <c r="DY6" s="252"/>
    </row>
    <row r="7" spans="1:132" s="26" customFormat="1" ht="22.5" customHeight="1" thickBot="1">
      <c r="A7" s="22"/>
      <c r="B7" s="273"/>
      <c r="C7" s="22"/>
      <c r="D7" s="23"/>
      <c r="E7" s="23"/>
      <c r="F7" s="23"/>
      <c r="G7" s="23"/>
      <c r="H7" s="22"/>
      <c r="I7" s="22"/>
      <c r="J7" s="22"/>
      <c r="K7" s="22"/>
      <c r="L7" s="22"/>
      <c r="M7" s="22"/>
      <c r="N7" s="22"/>
      <c r="O7" s="36"/>
      <c r="P7" s="37"/>
      <c r="Q7" s="25"/>
      <c r="R7" s="24"/>
      <c r="S7" s="38"/>
      <c r="T7" s="38"/>
      <c r="U7" s="38"/>
      <c r="V7" s="39"/>
      <c r="W7" s="39"/>
      <c r="X7" s="39"/>
      <c r="Y7" s="39"/>
      <c r="Z7" s="38"/>
      <c r="AA7" s="39" t="s">
        <v>387</v>
      </c>
      <c r="AB7" s="39" t="s">
        <v>387</v>
      </c>
      <c r="AC7" s="39" t="s">
        <v>387</v>
      </c>
      <c r="AD7" s="39" t="s">
        <v>387</v>
      </c>
      <c r="AE7" s="820" t="s">
        <v>190</v>
      </c>
      <c r="AF7" s="821"/>
      <c r="AG7" s="821"/>
      <c r="AH7" s="821"/>
      <c r="AI7" s="821"/>
      <c r="AJ7" s="821"/>
      <c r="AK7" s="821"/>
      <c r="AL7" s="821"/>
      <c r="AM7" s="821"/>
      <c r="AN7" s="821"/>
      <c r="AO7" s="821"/>
      <c r="AP7" s="821"/>
      <c r="AQ7" s="821"/>
      <c r="AR7" s="821"/>
      <c r="AS7" s="821"/>
      <c r="AT7" s="822" t="s">
        <v>191</v>
      </c>
      <c r="AU7" s="823"/>
      <c r="AV7" s="823"/>
      <c r="AW7" s="823"/>
      <c r="AX7" s="823"/>
      <c r="AY7" s="823"/>
      <c r="AZ7" s="823"/>
      <c r="BA7" s="823"/>
      <c r="BB7" s="823"/>
      <c r="BC7" s="823"/>
      <c r="BD7" s="823"/>
      <c r="BE7" s="823"/>
      <c r="BH7" s="40" t="s">
        <v>226</v>
      </c>
      <c r="BI7" s="41"/>
      <c r="BJ7" s="41"/>
      <c r="BK7" s="41"/>
      <c r="BL7" s="41"/>
      <c r="BM7" s="771"/>
      <c r="BN7" s="771"/>
      <c r="BO7" s="771"/>
      <c r="BP7" s="77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</row>
    <row r="8" spans="1:132" s="26" customFormat="1" ht="22.5" customHeight="1" thickTop="1" thickBot="1">
      <c r="A8" s="22"/>
      <c r="B8" s="273"/>
      <c r="C8" s="22"/>
      <c r="D8" s="23"/>
      <c r="E8" s="23"/>
      <c r="F8" s="23"/>
      <c r="G8" s="23"/>
      <c r="H8" s="22"/>
      <c r="I8" s="22"/>
      <c r="J8" s="22"/>
      <c r="K8" s="22"/>
      <c r="L8" s="22"/>
      <c r="M8" s="22"/>
      <c r="N8" s="22"/>
      <c r="O8" s="36"/>
      <c r="P8" s="37"/>
      <c r="Q8" s="25"/>
      <c r="R8" s="24"/>
      <c r="S8" s="38"/>
      <c r="T8" s="38"/>
      <c r="U8" s="38"/>
      <c r="V8" s="39"/>
      <c r="W8" s="39"/>
      <c r="X8" s="39"/>
      <c r="Y8" s="39"/>
      <c r="Z8" s="38"/>
      <c r="AA8" s="39"/>
      <c r="AB8" s="39"/>
      <c r="AC8" s="39"/>
      <c r="AD8" s="39"/>
      <c r="AE8" s="816"/>
      <c r="AF8" s="817"/>
      <c r="AG8" s="817"/>
      <c r="AH8" s="817"/>
      <c r="AI8" s="817"/>
      <c r="AJ8" s="817"/>
      <c r="AK8" s="817"/>
      <c r="AL8" s="817"/>
      <c r="AM8" s="817"/>
      <c r="AN8" s="817"/>
      <c r="AO8" s="817"/>
      <c r="AP8" s="817"/>
      <c r="AQ8" s="817"/>
      <c r="AR8" s="817"/>
      <c r="AS8" s="817"/>
      <c r="AT8" s="818"/>
      <c r="AU8" s="819"/>
      <c r="AV8" s="819"/>
      <c r="AW8" s="819"/>
      <c r="AX8" s="819"/>
      <c r="AY8" s="819"/>
      <c r="AZ8" s="819"/>
      <c r="BA8" s="819"/>
      <c r="BB8" s="819"/>
      <c r="BC8" s="819"/>
      <c r="BD8" s="819"/>
      <c r="BE8" s="819"/>
      <c r="BH8" s="40"/>
      <c r="BI8" s="41"/>
      <c r="BJ8" s="41"/>
      <c r="BK8" s="41"/>
      <c r="BL8" s="41"/>
      <c r="BM8" s="771"/>
      <c r="BN8" s="771"/>
      <c r="BO8" s="771"/>
      <c r="BP8" s="77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</row>
    <row r="9" spans="1:132" s="51" customFormat="1" ht="51" customHeight="1" thickTop="1" thickBot="1">
      <c r="A9" s="42" t="s">
        <v>78</v>
      </c>
      <c r="B9" s="275" t="s">
        <v>306</v>
      </c>
      <c r="C9" s="43" t="s">
        <v>9</v>
      </c>
      <c r="D9" s="43" t="s">
        <v>160</v>
      </c>
      <c r="E9" s="43" t="s">
        <v>80</v>
      </c>
      <c r="F9" s="43" t="s">
        <v>161</v>
      </c>
      <c r="G9" s="43" t="s">
        <v>119</v>
      </c>
      <c r="H9" s="42" t="s">
        <v>79</v>
      </c>
      <c r="I9" s="42" t="s">
        <v>162</v>
      </c>
      <c r="J9" s="280" t="s">
        <v>163</v>
      </c>
      <c r="K9" s="42" t="s">
        <v>55</v>
      </c>
      <c r="L9" s="44" t="s">
        <v>81</v>
      </c>
      <c r="M9" s="45" t="s">
        <v>11</v>
      </c>
      <c r="N9" s="45" t="s">
        <v>12</v>
      </c>
      <c r="O9" s="46" t="s">
        <v>82</v>
      </c>
      <c r="P9" s="42" t="s">
        <v>83</v>
      </c>
      <c r="Q9" s="47" t="s">
        <v>84</v>
      </c>
      <c r="R9" s="797" t="s">
        <v>85</v>
      </c>
      <c r="S9" s="48" t="s">
        <v>143</v>
      </c>
      <c r="T9" s="49" t="s">
        <v>181</v>
      </c>
      <c r="U9" s="49" t="s">
        <v>227</v>
      </c>
      <c r="V9" s="281" t="s">
        <v>144</v>
      </c>
      <c r="W9" s="280" t="s">
        <v>182</v>
      </c>
      <c r="X9" s="280" t="s">
        <v>388</v>
      </c>
      <c r="Y9" s="280" t="s">
        <v>307</v>
      </c>
      <c r="Z9" s="280" t="s">
        <v>155</v>
      </c>
      <c r="AA9" s="280" t="s">
        <v>182</v>
      </c>
      <c r="AB9" s="280" t="s">
        <v>389</v>
      </c>
      <c r="AC9" s="280" t="s">
        <v>308</v>
      </c>
      <c r="AD9" s="280" t="s">
        <v>390</v>
      </c>
      <c r="AE9" s="282" t="s">
        <v>192</v>
      </c>
      <c r="AF9" s="282" t="s">
        <v>193</v>
      </c>
      <c r="AG9" s="282" t="s">
        <v>194</v>
      </c>
      <c r="AH9" s="283">
        <v>45292</v>
      </c>
      <c r="AI9" s="283">
        <v>45323</v>
      </c>
      <c r="AJ9" s="283">
        <v>45352</v>
      </c>
      <c r="AK9" s="283">
        <v>45383</v>
      </c>
      <c r="AL9" s="283">
        <v>45413</v>
      </c>
      <c r="AM9" s="283">
        <v>45444</v>
      </c>
      <c r="AN9" s="283">
        <v>45474</v>
      </c>
      <c r="AO9" s="283">
        <v>45505</v>
      </c>
      <c r="AP9" s="50">
        <v>45536</v>
      </c>
      <c r="AQ9" s="50">
        <v>45566</v>
      </c>
      <c r="AR9" s="50">
        <v>45597</v>
      </c>
      <c r="AS9" s="50">
        <v>45627</v>
      </c>
      <c r="AT9" s="261">
        <v>45658</v>
      </c>
      <c r="AU9" s="261">
        <v>45689</v>
      </c>
      <c r="AV9" s="50">
        <v>45717</v>
      </c>
      <c r="AW9" s="50">
        <v>45748</v>
      </c>
      <c r="AX9" s="50">
        <v>45778</v>
      </c>
      <c r="AY9" s="50">
        <v>45809</v>
      </c>
      <c r="AZ9" s="50">
        <v>45839</v>
      </c>
      <c r="BA9" s="50">
        <v>45870</v>
      </c>
      <c r="BB9" s="50">
        <v>45901</v>
      </c>
      <c r="BC9" s="50">
        <v>45931</v>
      </c>
      <c r="BD9" s="50">
        <v>45962</v>
      </c>
      <c r="BE9" s="50">
        <v>45992</v>
      </c>
      <c r="BF9" s="260" t="s">
        <v>309</v>
      </c>
      <c r="BH9" s="17" t="s">
        <v>228</v>
      </c>
      <c r="BI9" s="17" t="s">
        <v>229</v>
      </c>
      <c r="BJ9" s="18" t="s">
        <v>230</v>
      </c>
      <c r="BK9" s="17" t="s">
        <v>231</v>
      </c>
      <c r="BL9" s="17" t="s">
        <v>118</v>
      </c>
      <c r="BM9" s="772" t="s">
        <v>232</v>
      </c>
      <c r="BN9" s="772" t="s">
        <v>195</v>
      </c>
      <c r="BO9" s="772" t="s">
        <v>196</v>
      </c>
      <c r="BP9" s="772" t="s">
        <v>197</v>
      </c>
      <c r="BQ9" s="19">
        <v>44197</v>
      </c>
      <c r="BR9" s="19">
        <v>44228</v>
      </c>
      <c r="BS9" s="19">
        <v>44256</v>
      </c>
      <c r="BT9" s="19">
        <v>44287</v>
      </c>
      <c r="BU9" s="19">
        <v>44317</v>
      </c>
      <c r="BV9" s="19">
        <v>44348</v>
      </c>
      <c r="BW9" s="19">
        <v>44378</v>
      </c>
      <c r="BX9" s="19">
        <v>44409</v>
      </c>
      <c r="BY9" s="19">
        <v>44440</v>
      </c>
      <c r="BZ9" s="19">
        <v>44470</v>
      </c>
      <c r="CA9" s="19">
        <v>44501</v>
      </c>
      <c r="CB9" s="19">
        <v>44531</v>
      </c>
      <c r="CC9" s="19"/>
      <c r="CD9" s="19">
        <v>44562</v>
      </c>
      <c r="CE9" s="19">
        <v>44593</v>
      </c>
      <c r="CF9" s="19">
        <v>44621</v>
      </c>
      <c r="CG9" s="19">
        <v>44652</v>
      </c>
      <c r="CH9" s="19">
        <v>44682</v>
      </c>
      <c r="CI9" s="19">
        <v>44713</v>
      </c>
      <c r="CJ9" s="19">
        <v>44743</v>
      </c>
      <c r="CK9" s="19">
        <v>44774</v>
      </c>
      <c r="CL9" s="19">
        <v>44805</v>
      </c>
      <c r="CM9" s="19">
        <v>44835</v>
      </c>
      <c r="CN9" s="19">
        <v>44866</v>
      </c>
      <c r="CO9" s="19">
        <v>44896</v>
      </c>
      <c r="CP9" s="19">
        <v>44927</v>
      </c>
      <c r="CQ9" s="19">
        <v>44958</v>
      </c>
      <c r="CR9" s="19">
        <v>44986</v>
      </c>
      <c r="CS9" s="19">
        <v>45017</v>
      </c>
      <c r="CT9" s="19">
        <v>45047</v>
      </c>
      <c r="CU9" s="19">
        <v>45078</v>
      </c>
      <c r="CV9" s="19">
        <v>45108</v>
      </c>
      <c r="CW9" s="19">
        <v>45139</v>
      </c>
      <c r="CX9" s="19">
        <v>45170</v>
      </c>
      <c r="CY9" s="19">
        <v>45200</v>
      </c>
      <c r="CZ9" s="19">
        <v>45231</v>
      </c>
      <c r="DA9" s="19">
        <v>45261</v>
      </c>
      <c r="DB9" s="20">
        <v>45292</v>
      </c>
      <c r="DC9" s="20">
        <v>45323</v>
      </c>
      <c r="DD9" s="20">
        <v>45352</v>
      </c>
      <c r="DE9" s="21">
        <v>45383</v>
      </c>
      <c r="DF9" s="21">
        <v>45413</v>
      </c>
      <c r="DG9" s="21">
        <v>45444</v>
      </c>
      <c r="DH9" s="21">
        <v>45474</v>
      </c>
      <c r="DI9" s="21">
        <v>45505</v>
      </c>
      <c r="DJ9" s="21">
        <v>45536</v>
      </c>
      <c r="DK9" s="21">
        <v>45566</v>
      </c>
      <c r="DL9" s="17">
        <v>45597</v>
      </c>
      <c r="DM9" s="17">
        <v>45627</v>
      </c>
      <c r="DN9" s="17">
        <v>45658</v>
      </c>
      <c r="DO9" s="17">
        <v>45689</v>
      </c>
      <c r="DP9" s="17">
        <v>45717</v>
      </c>
      <c r="DQ9" s="17">
        <v>45748</v>
      </c>
      <c r="DR9" s="17">
        <v>45778</v>
      </c>
      <c r="DS9" s="17">
        <v>45809</v>
      </c>
      <c r="DT9" s="17">
        <v>45839</v>
      </c>
      <c r="DU9" s="17">
        <v>45870</v>
      </c>
      <c r="DV9" s="17">
        <v>45901</v>
      </c>
      <c r="DW9" s="17">
        <v>45931</v>
      </c>
      <c r="DX9" s="17">
        <v>45962</v>
      </c>
      <c r="DY9" s="17">
        <v>45992</v>
      </c>
      <c r="EA9" s="26"/>
      <c r="EB9" s="26"/>
    </row>
    <row r="10" spans="1:132" s="56" customFormat="1" ht="30.75" customHeight="1" thickTop="1" thickBot="1">
      <c r="A10" s="52">
        <v>1</v>
      </c>
      <c r="B10" s="274" t="s">
        <v>310</v>
      </c>
      <c r="C10" s="210" t="s">
        <v>156</v>
      </c>
      <c r="D10" s="284" t="s">
        <v>57</v>
      </c>
      <c r="E10" s="284" t="s">
        <v>120</v>
      </c>
      <c r="F10" s="284" t="s">
        <v>120</v>
      </c>
      <c r="G10" s="284" t="s">
        <v>121</v>
      </c>
      <c r="H10" s="51" t="s">
        <v>198</v>
      </c>
      <c r="I10" s="210" t="s">
        <v>56</v>
      </c>
      <c r="J10" s="210" t="s">
        <v>70</v>
      </c>
      <c r="K10" s="210" t="s">
        <v>89</v>
      </c>
      <c r="L10" s="210" t="s">
        <v>100</v>
      </c>
      <c r="M10" s="285">
        <v>44197</v>
      </c>
      <c r="N10" s="285">
        <v>46722</v>
      </c>
      <c r="O10" s="286">
        <v>72000000</v>
      </c>
      <c r="P10" s="210" t="s">
        <v>58</v>
      </c>
      <c r="Q10" s="287">
        <f>IF(P10="RMB",O10/$B$6,IF(P10="GBP",O10,O10/$B$5))</f>
        <v>56330094.352908038</v>
      </c>
      <c r="R10" s="288">
        <v>2570000000</v>
      </c>
      <c r="S10" s="289" t="s">
        <v>101</v>
      </c>
      <c r="T10" s="210" t="s">
        <v>179</v>
      </c>
      <c r="U10" s="289" t="str">
        <f>IF(T10="By Unit", IF(P10="RMB",S10/$B$6,IF(P10="GBP",S10,S10/$B$5)),T10)</f>
        <v>By Volume</v>
      </c>
      <c r="V10" s="290">
        <f>SUM(AE10:AU10)</f>
        <v>1940686118</v>
      </c>
      <c r="W10" s="291">
        <f>IF($T10="By Volume",V10/$R10,V10*$U10/$Q10)</f>
        <v>0.75513078521400778</v>
      </c>
      <c r="X10" s="292">
        <f>IFERROR($Q10*(1-W10),"")</f>
        <v>13793505.973017445</v>
      </c>
      <c r="Y10" s="292">
        <f>IF(X10&gt;0,X10,0)</f>
        <v>13793505.973017445</v>
      </c>
      <c r="Z10" s="824" t="s">
        <v>159</v>
      </c>
      <c r="AA10" s="743"/>
      <c r="AB10" s="743"/>
      <c r="AC10" s="743"/>
      <c r="AD10" s="806">
        <f>IF(U10="By Volume",(1-W10)*R10,X10/U10)</f>
        <v>629313882</v>
      </c>
      <c r="AE10" s="53">
        <v>523716080</v>
      </c>
      <c r="AF10" s="53">
        <v>471530346</v>
      </c>
      <c r="AG10" s="53">
        <v>404870290</v>
      </c>
      <c r="AH10" s="53">
        <v>34094250</v>
      </c>
      <c r="AI10" s="53">
        <v>27982380</v>
      </c>
      <c r="AJ10" s="53">
        <v>35881250</v>
      </c>
      <c r="AK10" s="53">
        <v>33715264</v>
      </c>
      <c r="AL10" s="53">
        <v>49761762</v>
      </c>
      <c r="AM10" s="53">
        <v>49968522</v>
      </c>
      <c r="AN10" s="53">
        <v>46294918</v>
      </c>
      <c r="AO10" s="53">
        <v>57860634</v>
      </c>
      <c r="AP10" s="53">
        <v>36903554</v>
      </c>
      <c r="AQ10" s="53">
        <v>32308514</v>
      </c>
      <c r="AR10" s="53">
        <v>34612990</v>
      </c>
      <c r="AS10" s="207">
        <v>28195840</v>
      </c>
      <c r="AT10" s="799">
        <f>'By Project -Feb 2025'!DN10+'By Project -Feb 2025'!DN11+'By Project -Feb 2025'!DN22+'By Project -Feb 2025'!DN34+'By Project -Feb 2025'!DN59+'By Project -Feb 2025'!DN62</f>
        <v>48220474</v>
      </c>
      <c r="AU10" s="55">
        <f>'By Project -Feb 2025'!DO10+'By Project -Feb 2025'!DO11+'By Project -Feb 2025'!DO22+'By Project -Feb 2025'!DO34+'By Project -Feb 2025'!DO59+'By Project -Feb 2025'!DO62</f>
        <v>24769050</v>
      </c>
      <c r="AV10" s="55">
        <f>'By Project -Feb 2025'!DP10+'By Project -Feb 2025'!DP11+'By Project -Feb 2025'!DP22+'By Project -Feb 2025'!DP34+'By Project -Feb 2025'!DP59+'By Project -Feb 2025'!DP62</f>
        <v>67126382</v>
      </c>
      <c r="AW10" s="55">
        <f>'By Project -Feb 2025'!DQ10+'By Project -Feb 2025'!DQ11+'By Project -Feb 2025'!DQ22+'By Project -Feb 2025'!DQ34+'By Project -Feb 2025'!DQ59+'By Project -Feb 2025'!DQ62</f>
        <v>61797920</v>
      </c>
      <c r="AX10" s="55">
        <f>'By Project -Feb 2025'!DR10+'By Project -Feb 2025'!DR11+'By Project -Feb 2025'!DR22+'By Project -Feb 2025'!DR34+'By Project -Feb 2025'!DR59+'By Project -Feb 2025'!DR62</f>
        <v>42129688</v>
      </c>
      <c r="AY10" s="55">
        <f>'By Project -Feb 2025'!DS10+'By Project -Feb 2025'!DS11+'By Project -Feb 2025'!DS22+'By Project -Feb 2025'!DS34+'By Project -Feb 2025'!DS59+'By Project -Feb 2025'!DS62</f>
        <v>42064887.618000001</v>
      </c>
      <c r="AZ10" s="55">
        <f>'By Project -Feb 2025'!DT10+'By Project -Feb 2025'!DT11+'By Project -Feb 2025'!DT22+'By Project -Feb 2025'!DT34+'By Project -Feb 2025'!DT59+'By Project -Feb 2025'!DT62</f>
        <v>45832073.739999995</v>
      </c>
      <c r="BA10" s="55">
        <f>'By Project -Feb 2025'!DU10+'By Project -Feb 2025'!DU11+'By Project -Feb 2025'!DU22+'By Project -Feb 2025'!DU34+'By Project -Feb 2025'!DU59+'By Project -Feb 2025'!DU62</f>
        <v>50460345.017999992</v>
      </c>
      <c r="BB10" s="55">
        <f>'By Project -Feb 2025'!DV10+'By Project -Feb 2025'!DV11+'By Project -Feb 2025'!DV22+'By Project -Feb 2025'!DV34+'By Project -Feb 2025'!DV59+'By Project -Feb 2025'!DV62</f>
        <v>45728988.276999995</v>
      </c>
      <c r="BC10" s="55">
        <f>'By Project -Feb 2025'!DW10+'By Project -Feb 2025'!DW11+'By Project -Feb 2025'!DW22+'By Project -Feb 2025'!DW34+'By Project -Feb 2025'!DW59+'By Project -Feb 2025'!DW62</f>
        <v>48585657.946000002</v>
      </c>
      <c r="BD10" s="55">
        <f>'By Project -Feb 2025'!DX10+'By Project -Feb 2025'!DX11+'By Project -Feb 2025'!DX22+'By Project -Feb 2025'!DX34+'By Project -Feb 2025'!DX59+'By Project -Feb 2025'!DX62</f>
        <v>49071239.120999992</v>
      </c>
      <c r="BE10" s="55">
        <f>'By Project -Feb 2025'!DY10+'By Project -Feb 2025'!DY11+'By Project -Feb 2025'!DY22+'By Project -Feb 2025'!DY34+'By Project -Feb 2025'!DY59+'By Project -Feb 2025'!DY62</f>
        <v>46771803.361999989</v>
      </c>
      <c r="BF10" s="54">
        <f>SUM(AV10:BE10)</f>
        <v>499568985.08199996</v>
      </c>
      <c r="BH10" s="57" t="s">
        <v>233</v>
      </c>
      <c r="BI10" s="262" t="s">
        <v>311</v>
      </c>
      <c r="BJ10" s="263" t="s">
        <v>312</v>
      </c>
      <c r="BK10" s="264">
        <v>45698</v>
      </c>
      <c r="BL10" s="58" t="s">
        <v>235</v>
      </c>
      <c r="BM10" s="773">
        <v>150444920</v>
      </c>
      <c r="BN10" s="773">
        <v>202559713</v>
      </c>
      <c r="BO10" s="773">
        <v>91785440</v>
      </c>
      <c r="BP10" s="773">
        <v>12656900</v>
      </c>
      <c r="BQ10" s="59">
        <v>9366300</v>
      </c>
      <c r="BR10" s="59">
        <v>5088060</v>
      </c>
      <c r="BS10" s="59">
        <v>10606320</v>
      </c>
      <c r="BT10" s="59">
        <v>9598860</v>
      </c>
      <c r="BU10" s="59">
        <v>14671980</v>
      </c>
      <c r="BV10" s="59">
        <v>14349580</v>
      </c>
      <c r="BW10" s="59">
        <v>12979220</v>
      </c>
      <c r="BX10" s="59">
        <v>15256580</v>
      </c>
      <c r="BY10" s="59">
        <v>15964420</v>
      </c>
      <c r="BZ10" s="59">
        <v>12569000</v>
      </c>
      <c r="CA10" s="59">
        <v>15497160</v>
      </c>
      <c r="CB10" s="59">
        <v>14497440</v>
      </c>
      <c r="CC10" s="59"/>
      <c r="CD10" s="59">
        <v>15559440</v>
      </c>
      <c r="CE10" s="59">
        <v>12012360</v>
      </c>
      <c r="CF10" s="59">
        <v>18465130</v>
      </c>
      <c r="CG10" s="59">
        <v>19798430</v>
      </c>
      <c r="CH10" s="59">
        <v>20944920</v>
      </c>
      <c r="CI10" s="59">
        <v>17632262</v>
      </c>
      <c r="CJ10" s="59">
        <v>15720521</v>
      </c>
      <c r="CK10" s="59">
        <v>13104480</v>
      </c>
      <c r="CL10" s="59">
        <v>29618660</v>
      </c>
      <c r="CM10" s="59">
        <v>11285460</v>
      </c>
      <c r="CN10" s="59">
        <v>13803750</v>
      </c>
      <c r="CO10" s="59">
        <v>14614300</v>
      </c>
      <c r="CP10" s="59">
        <v>8764100</v>
      </c>
      <c r="CQ10" s="59">
        <v>8606700</v>
      </c>
      <c r="CR10" s="59">
        <v>16334000</v>
      </c>
      <c r="CS10" s="59">
        <v>12069960</v>
      </c>
      <c r="CT10" s="59">
        <v>7439980</v>
      </c>
      <c r="CU10" s="59">
        <v>7699880</v>
      </c>
      <c r="CV10" s="59">
        <v>3856460</v>
      </c>
      <c r="CW10" s="59">
        <v>4664000</v>
      </c>
      <c r="CX10" s="59">
        <v>6591860</v>
      </c>
      <c r="CY10" s="59">
        <v>4137070</v>
      </c>
      <c r="CZ10" s="59">
        <v>7758370</v>
      </c>
      <c r="DA10" s="59">
        <v>3863060</v>
      </c>
      <c r="DB10" s="59">
        <v>4132280</v>
      </c>
      <c r="DC10" s="59">
        <v>2737600</v>
      </c>
      <c r="DD10" s="59">
        <v>3241380</v>
      </c>
      <c r="DE10" s="59">
        <v>839240</v>
      </c>
      <c r="DF10" s="59">
        <v>607680</v>
      </c>
      <c r="DG10" s="59">
        <v>543780</v>
      </c>
      <c r="DH10" s="59">
        <v>136620</v>
      </c>
      <c r="DI10" s="59">
        <v>20160</v>
      </c>
      <c r="DJ10" s="59">
        <v>20160</v>
      </c>
      <c r="DK10" s="59">
        <v>0</v>
      </c>
      <c r="DL10" s="59">
        <v>216720.00000000003</v>
      </c>
      <c r="DM10" s="59">
        <v>161280</v>
      </c>
      <c r="DN10" s="750">
        <v>0</v>
      </c>
      <c r="DO10" s="750">
        <v>15119.999999999998</v>
      </c>
      <c r="DP10" s="749">
        <v>20159.999999999996</v>
      </c>
      <c r="DQ10" s="749">
        <v>65520.000000000007</v>
      </c>
      <c r="DR10" s="749">
        <v>0</v>
      </c>
      <c r="DS10" s="749">
        <v>0</v>
      </c>
      <c r="DT10" s="749">
        <v>0</v>
      </c>
      <c r="DU10" s="749">
        <v>0</v>
      </c>
      <c r="DV10" s="749">
        <v>0</v>
      </c>
      <c r="DW10" s="749">
        <v>0</v>
      </c>
      <c r="DX10" s="749">
        <v>0</v>
      </c>
      <c r="DY10" s="749">
        <v>0</v>
      </c>
      <c r="EA10" s="284" t="s">
        <v>57</v>
      </c>
      <c r="EB10" s="26"/>
    </row>
    <row r="11" spans="1:132" s="56" customFormat="1" ht="30.75" customHeight="1" thickTop="1" thickBot="1">
      <c r="A11" s="52">
        <v>2</v>
      </c>
      <c r="B11" s="274" t="s">
        <v>313</v>
      </c>
      <c r="C11" s="210" t="s">
        <v>0</v>
      </c>
      <c r="D11" s="284" t="s">
        <v>15</v>
      </c>
      <c r="E11" s="284" t="s">
        <v>120</v>
      </c>
      <c r="F11" s="284" t="s">
        <v>120</v>
      </c>
      <c r="G11" s="284" t="s">
        <v>121</v>
      </c>
      <c r="H11" s="210" t="s">
        <v>165</v>
      </c>
      <c r="I11" s="210" t="s">
        <v>56</v>
      </c>
      <c r="J11" s="210" t="s">
        <v>70</v>
      </c>
      <c r="K11" s="210" t="s">
        <v>89</v>
      </c>
      <c r="L11" s="210" t="s">
        <v>100</v>
      </c>
      <c r="M11" s="285">
        <v>44682</v>
      </c>
      <c r="N11" s="285">
        <v>46722</v>
      </c>
      <c r="O11" s="286">
        <v>41140309.340000004</v>
      </c>
      <c r="P11" s="210" t="s">
        <v>58</v>
      </c>
      <c r="Q11" s="287">
        <f t="shared" ref="Q11:Q18" si="0">IF(P11="RMB",O11/$B$6,IF(P11="GBP",O11,O11/$B$5))</f>
        <v>32186632.039305888</v>
      </c>
      <c r="R11" s="288">
        <v>2340000000</v>
      </c>
      <c r="S11" s="293">
        <v>1.52E-2</v>
      </c>
      <c r="T11" s="210" t="s">
        <v>180</v>
      </c>
      <c r="U11" s="289">
        <f>IF(T11="By Unit", IF(P11="RMB",S11/$B$6,IF(P11="GBP",S11,S11/$B$5)),T11)</f>
        <v>1.1891908807836141E-2</v>
      </c>
      <c r="V11" s="290">
        <f>SUM(AE11:AU11)</f>
        <v>750520050</v>
      </c>
      <c r="W11" s="291">
        <f>((328822613*0.0321)+(V11-328822613)*S11)/O11</f>
        <v>0.41236945448062584</v>
      </c>
      <c r="X11" s="292">
        <f>IFERROR(Q11*(1-W11),"")</f>
        <v>18913848.143688686</v>
      </c>
      <c r="Y11" s="292">
        <f>IF(X11&gt;0,X11,0)</f>
        <v>18913848.143688686</v>
      </c>
      <c r="Z11" s="824" t="s">
        <v>159</v>
      </c>
      <c r="AA11" s="743"/>
      <c r="AB11" s="743"/>
      <c r="AC11" s="743"/>
      <c r="AD11" s="806">
        <f>IF(U11="By Volume",(1-W11)*R11,X11/U11)</f>
        <v>1590480422.3881583</v>
      </c>
      <c r="AF11" s="53">
        <v>195500900</v>
      </c>
      <c r="AG11" s="53">
        <v>255515000</v>
      </c>
      <c r="AH11" s="53">
        <v>22785000</v>
      </c>
      <c r="AI11" s="53">
        <v>22092200</v>
      </c>
      <c r="AJ11" s="53">
        <v>25589000</v>
      </c>
      <c r="AK11" s="53">
        <v>18498600</v>
      </c>
      <c r="AL11" s="53">
        <v>30742700</v>
      </c>
      <c r="AM11" s="53">
        <v>18494250</v>
      </c>
      <c r="AN11" s="53">
        <v>25532300</v>
      </c>
      <c r="AO11" s="53">
        <v>28932600</v>
      </c>
      <c r="AP11" s="53">
        <v>11088600</v>
      </c>
      <c r="AQ11" s="53">
        <v>14612550</v>
      </c>
      <c r="AR11" s="53">
        <v>17543850</v>
      </c>
      <c r="AS11" s="207">
        <v>18060400</v>
      </c>
      <c r="AT11" s="799">
        <f t="shared" ref="AT11:AY11" si="1">DN59+DN62</f>
        <v>29540200</v>
      </c>
      <c r="AU11" s="54">
        <f t="shared" si="1"/>
        <v>15991900</v>
      </c>
      <c r="AV11" s="276">
        <f t="shared" si="1"/>
        <v>46417950</v>
      </c>
      <c r="AW11" s="54">
        <f t="shared" si="1"/>
        <v>39955200</v>
      </c>
      <c r="AX11" s="54">
        <f t="shared" si="1"/>
        <v>25506950</v>
      </c>
      <c r="AY11" s="54">
        <f t="shared" si="1"/>
        <v>21583600</v>
      </c>
      <c r="AZ11" s="54">
        <f t="shared" ref="AZ11:BE11" si="2">DT59+DT62</f>
        <v>27502550</v>
      </c>
      <c r="BA11" s="54">
        <f t="shared" si="2"/>
        <v>22651600</v>
      </c>
      <c r="BB11" s="54">
        <f t="shared" si="2"/>
        <v>21130550</v>
      </c>
      <c r="BC11" s="54">
        <f t="shared" si="2"/>
        <v>25683600</v>
      </c>
      <c r="BD11" s="54">
        <f t="shared" si="2"/>
        <v>20246400</v>
      </c>
      <c r="BE11" s="54">
        <f t="shared" si="2"/>
        <v>25626000</v>
      </c>
      <c r="BF11" s="54">
        <f>SUM(AV11:BE11)</f>
        <v>276304400</v>
      </c>
      <c r="BH11" s="57" t="s">
        <v>236</v>
      </c>
      <c r="BI11" s="265" t="s">
        <v>314</v>
      </c>
      <c r="BJ11" s="266" t="s">
        <v>312</v>
      </c>
      <c r="BK11" s="264">
        <v>45698</v>
      </c>
      <c r="BL11" s="58" t="s">
        <v>237</v>
      </c>
      <c r="BM11" s="773">
        <v>0</v>
      </c>
      <c r="BN11" s="773">
        <v>0</v>
      </c>
      <c r="BO11" s="773">
        <v>49538050</v>
      </c>
      <c r="BP11" s="773">
        <v>52288270</v>
      </c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>
        <v>0</v>
      </c>
      <c r="CE11" s="59">
        <v>0</v>
      </c>
      <c r="CF11" s="59">
        <v>0</v>
      </c>
      <c r="CG11" s="59">
        <v>0</v>
      </c>
      <c r="CH11" s="59">
        <v>0</v>
      </c>
      <c r="CI11" s="59">
        <v>0</v>
      </c>
      <c r="CJ11" s="59">
        <v>0</v>
      </c>
      <c r="CK11" s="59">
        <v>0</v>
      </c>
      <c r="CL11" s="59">
        <v>0</v>
      </c>
      <c r="CM11" s="59">
        <v>0</v>
      </c>
      <c r="CN11" s="59">
        <v>0</v>
      </c>
      <c r="CO11" s="59">
        <v>0</v>
      </c>
      <c r="CP11" s="59">
        <v>0</v>
      </c>
      <c r="CQ11" s="59">
        <v>0</v>
      </c>
      <c r="CR11" s="59">
        <v>136620</v>
      </c>
      <c r="CS11" s="59">
        <v>1201500</v>
      </c>
      <c r="CT11" s="59">
        <v>2856870</v>
      </c>
      <c r="CU11" s="59">
        <v>5365530</v>
      </c>
      <c r="CV11" s="59">
        <v>6736500</v>
      </c>
      <c r="CW11" s="59">
        <v>6646410</v>
      </c>
      <c r="CX11" s="59">
        <v>9393120</v>
      </c>
      <c r="CY11" s="59">
        <v>8034750</v>
      </c>
      <c r="CZ11" s="59">
        <v>6721830</v>
      </c>
      <c r="DA11" s="59">
        <v>2444920</v>
      </c>
      <c r="DB11" s="59">
        <v>7133770</v>
      </c>
      <c r="DC11" s="59">
        <v>3013380</v>
      </c>
      <c r="DD11" s="59">
        <v>6978870</v>
      </c>
      <c r="DE11" s="59">
        <v>4888410</v>
      </c>
      <c r="DF11" s="59">
        <v>4624920</v>
      </c>
      <c r="DG11" s="59">
        <v>6254730</v>
      </c>
      <c r="DH11" s="59">
        <v>5871600</v>
      </c>
      <c r="DI11" s="59">
        <v>5959710</v>
      </c>
      <c r="DJ11" s="59">
        <v>5151780</v>
      </c>
      <c r="DK11" s="59">
        <v>2354220</v>
      </c>
      <c r="DL11" s="59">
        <v>56879.999999999993</v>
      </c>
      <c r="DM11" s="59">
        <v>0</v>
      </c>
      <c r="DN11" s="750">
        <v>196560</v>
      </c>
      <c r="DO11" s="750">
        <v>0</v>
      </c>
      <c r="DP11" s="749">
        <v>0</v>
      </c>
      <c r="DQ11" s="749">
        <v>0</v>
      </c>
      <c r="DR11" s="749">
        <v>0</v>
      </c>
      <c r="DS11" s="749">
        <v>0</v>
      </c>
      <c r="DT11" s="749">
        <v>0</v>
      </c>
      <c r="DU11" s="749">
        <v>0</v>
      </c>
      <c r="DV11" s="749">
        <v>0</v>
      </c>
      <c r="DW11" s="749">
        <v>0</v>
      </c>
      <c r="DX11" s="749">
        <v>0</v>
      </c>
      <c r="DY11" s="749">
        <v>0</v>
      </c>
      <c r="EA11" s="284" t="s">
        <v>57</v>
      </c>
      <c r="EB11" s="26"/>
    </row>
    <row r="12" spans="1:132" s="56" customFormat="1" ht="30.75" customHeight="1" thickTop="1" thickBot="1">
      <c r="A12" s="52">
        <v>4</v>
      </c>
      <c r="B12" s="274" t="s">
        <v>315</v>
      </c>
      <c r="C12" s="210" t="s">
        <v>0</v>
      </c>
      <c r="D12" s="718" t="s">
        <v>19</v>
      </c>
      <c r="E12" s="284" t="s">
        <v>120</v>
      </c>
      <c r="F12" s="284" t="s">
        <v>120</v>
      </c>
      <c r="G12" s="284" t="s">
        <v>121</v>
      </c>
      <c r="H12" s="210" t="s">
        <v>166</v>
      </c>
      <c r="I12" s="210" t="s">
        <v>56</v>
      </c>
      <c r="J12" s="210" t="s">
        <v>70</v>
      </c>
      <c r="K12" s="210" t="s">
        <v>89</v>
      </c>
      <c r="L12" s="210" t="s">
        <v>100</v>
      </c>
      <c r="M12" s="285">
        <v>45344</v>
      </c>
      <c r="N12" s="285" t="s">
        <v>28</v>
      </c>
      <c r="O12" s="286">
        <v>2020422.13</v>
      </c>
      <c r="P12" s="210" t="s">
        <v>58</v>
      </c>
      <c r="Q12" s="287">
        <f t="shared" si="0"/>
        <v>1580702.3502167142</v>
      </c>
      <c r="R12" s="288">
        <v>0</v>
      </c>
      <c r="S12" s="294" t="s">
        <v>64</v>
      </c>
      <c r="T12" s="210"/>
      <c r="U12" s="289">
        <f>IF(T12="By Unit", IF(P12="RMB",S12/$B$6,IF(P12="GBP",S12,S12/$B$5)),T12)</f>
        <v>0</v>
      </c>
      <c r="V12" s="290">
        <f>SUM(AE12:AS12)</f>
        <v>0</v>
      </c>
      <c r="W12" s="291">
        <f>1-X12/Q12</f>
        <v>1</v>
      </c>
      <c r="X12" s="292">
        <v>0</v>
      </c>
      <c r="Y12" s="292">
        <v>0</v>
      </c>
      <c r="Z12" s="824" t="s">
        <v>157</v>
      </c>
      <c r="AA12" s="743"/>
      <c r="AB12" s="743"/>
      <c r="AC12" s="743"/>
      <c r="AD12" s="806"/>
      <c r="AG12" s="53"/>
      <c r="AS12" s="210"/>
      <c r="BF12" s="54">
        <f>SUM(AV12:BE12)</f>
        <v>0</v>
      </c>
      <c r="BH12" s="62" t="s">
        <v>238</v>
      </c>
      <c r="BI12" s="265" t="s">
        <v>314</v>
      </c>
      <c r="BJ12" s="266" t="s">
        <v>312</v>
      </c>
      <c r="BK12" s="264">
        <v>45698</v>
      </c>
      <c r="BL12" s="66" t="s">
        <v>239</v>
      </c>
      <c r="BM12" s="774">
        <v>0</v>
      </c>
      <c r="BN12" s="774">
        <v>0</v>
      </c>
      <c r="BO12" s="774">
        <v>0</v>
      </c>
      <c r="BP12" s="774">
        <v>119534880</v>
      </c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>
        <v>0</v>
      </c>
      <c r="CE12" s="67">
        <v>0</v>
      </c>
      <c r="CF12" s="67">
        <v>0</v>
      </c>
      <c r="CG12" s="67">
        <v>0</v>
      </c>
      <c r="CH12" s="67">
        <v>0</v>
      </c>
      <c r="CI12" s="67">
        <v>0</v>
      </c>
      <c r="CJ12" s="67">
        <v>0</v>
      </c>
      <c r="CK12" s="67">
        <v>0</v>
      </c>
      <c r="CL12" s="67">
        <v>0</v>
      </c>
      <c r="CM12" s="67">
        <v>0</v>
      </c>
      <c r="CN12" s="67">
        <v>0</v>
      </c>
      <c r="CO12" s="67">
        <v>0</v>
      </c>
      <c r="CP12" s="67">
        <v>0</v>
      </c>
      <c r="CQ12" s="67">
        <v>0</v>
      </c>
      <c r="CR12" s="67">
        <v>0</v>
      </c>
      <c r="CS12" s="67">
        <v>0</v>
      </c>
      <c r="CT12" s="67">
        <v>0</v>
      </c>
      <c r="CU12" s="67">
        <v>0</v>
      </c>
      <c r="CV12" s="67">
        <v>0</v>
      </c>
      <c r="CW12" s="67">
        <v>0</v>
      </c>
      <c r="CX12" s="67">
        <v>0</v>
      </c>
      <c r="CY12" s="67">
        <v>0</v>
      </c>
      <c r="CZ12" s="67">
        <v>0</v>
      </c>
      <c r="DA12" s="67">
        <v>0</v>
      </c>
      <c r="DB12" s="71">
        <v>0</v>
      </c>
      <c r="DC12" s="71">
        <v>0</v>
      </c>
      <c r="DD12" s="71">
        <v>0</v>
      </c>
      <c r="DE12" s="71">
        <v>4141170</v>
      </c>
      <c r="DF12" s="71">
        <v>10303470</v>
      </c>
      <c r="DG12" s="71">
        <v>18112860</v>
      </c>
      <c r="DH12" s="71">
        <v>12666060</v>
      </c>
      <c r="DI12" s="71">
        <v>17188320</v>
      </c>
      <c r="DJ12" s="71">
        <v>15151590</v>
      </c>
      <c r="DK12" s="71">
        <v>12838860</v>
      </c>
      <c r="DL12" s="71">
        <v>13199850.000000004</v>
      </c>
      <c r="DM12" s="72">
        <v>15932699.999999998</v>
      </c>
      <c r="DN12" s="750">
        <v>17350470</v>
      </c>
      <c r="DO12" s="750">
        <v>7948259.9999999991</v>
      </c>
      <c r="DP12" s="749">
        <v>19106539.999999996</v>
      </c>
      <c r="DQ12" s="749">
        <v>20397590.000000004</v>
      </c>
      <c r="DR12" s="749">
        <v>14871759.999999998</v>
      </c>
      <c r="DS12" s="749">
        <v>18739530.000000004</v>
      </c>
      <c r="DT12" s="749">
        <v>17118809.999999996</v>
      </c>
      <c r="DU12" s="749">
        <v>26215829.999999996</v>
      </c>
      <c r="DV12" s="749">
        <v>23149369.999999996</v>
      </c>
      <c r="DW12" s="749">
        <v>21619420.000000004</v>
      </c>
      <c r="DX12" s="749">
        <v>27275259.999999996</v>
      </c>
      <c r="DY12" s="749">
        <v>19757019.999999993</v>
      </c>
      <c r="EA12" s="718" t="s">
        <v>391</v>
      </c>
      <c r="EB12" s="26"/>
    </row>
    <row r="13" spans="1:132" s="56" customFormat="1" ht="30.75" customHeight="1" thickTop="1" thickBot="1">
      <c r="A13" s="52">
        <v>5</v>
      </c>
      <c r="B13" s="274" t="s">
        <v>316</v>
      </c>
      <c r="C13" s="210" t="s">
        <v>0</v>
      </c>
      <c r="D13" s="284" t="s">
        <v>25</v>
      </c>
      <c r="E13" s="284" t="s">
        <v>56</v>
      </c>
      <c r="F13" s="284" t="s">
        <v>122</v>
      </c>
      <c r="G13" s="284" t="s">
        <v>121</v>
      </c>
      <c r="H13" s="210" t="s">
        <v>167</v>
      </c>
      <c r="I13" s="210" t="s">
        <v>56</v>
      </c>
      <c r="J13" s="210" t="s">
        <v>70</v>
      </c>
      <c r="K13" s="210" t="s">
        <v>89</v>
      </c>
      <c r="L13" s="210" t="s">
        <v>100</v>
      </c>
      <c r="M13" s="285">
        <v>45345</v>
      </c>
      <c r="N13" s="285">
        <v>46722</v>
      </c>
      <c r="O13" s="286">
        <v>650000</v>
      </c>
      <c r="P13" s="210" t="s">
        <v>58</v>
      </c>
      <c r="Q13" s="287">
        <f t="shared" si="0"/>
        <v>508535.57401930867</v>
      </c>
      <c r="R13" s="288">
        <v>20000000</v>
      </c>
      <c r="S13" s="293">
        <v>3.2288551937629001E-2</v>
      </c>
      <c r="T13" s="210" t="s">
        <v>180</v>
      </c>
      <c r="U13" s="289">
        <f>IF(T13="By Unit", IF(P13="RMB",S13/$B$6,IF(P13="GBP",S13,S13/$B$5)),T13)</f>
        <v>2.5261349682852961E-2</v>
      </c>
      <c r="V13" s="290">
        <f>SUM(AE13:AU13)</f>
        <v>11689500</v>
      </c>
      <c r="W13" s="291">
        <f>IF(T13="By Volume",V13/R13,V13*U13/Q13)</f>
        <v>0.58067235057679112</v>
      </c>
      <c r="X13" s="292">
        <f>IFERROR(Q13*(1-W13),"")</f>
        <v>213243.02690159896</v>
      </c>
      <c r="Y13" s="292">
        <f t="shared" ref="Y13:Y14" si="3">IF(X13&gt;0,X13,0)</f>
        <v>213243.02690159896</v>
      </c>
      <c r="Z13" s="824" t="s">
        <v>159</v>
      </c>
      <c r="AA13" s="743"/>
      <c r="AB13" s="743"/>
      <c r="AC13" s="743"/>
      <c r="AD13" s="806">
        <f>IF(U13="By Volume",(1-W13)*R13,X13/U13)</f>
        <v>8441474.013811117</v>
      </c>
      <c r="AI13" s="75">
        <v>816200</v>
      </c>
      <c r="AJ13" s="75">
        <v>663600</v>
      </c>
      <c r="AK13" s="75">
        <v>138600</v>
      </c>
      <c r="AL13" s="75">
        <v>662000</v>
      </c>
      <c r="AM13" s="75">
        <v>213750</v>
      </c>
      <c r="AN13" s="75">
        <v>845900</v>
      </c>
      <c r="AO13" s="75">
        <v>950400</v>
      </c>
      <c r="AP13" s="75">
        <v>1489800</v>
      </c>
      <c r="AQ13" s="75">
        <v>1329750</v>
      </c>
      <c r="AR13" s="75">
        <v>886650</v>
      </c>
      <c r="AS13" s="211">
        <v>1550250</v>
      </c>
      <c r="AT13" s="799">
        <f>'By Project -Feb 2025'!DN57+'By Project -Feb 2025'!DN58</f>
        <v>1243800</v>
      </c>
      <c r="AU13" s="54">
        <f>'By Project -Feb 2025'!DO57+'By Project -Feb 2025'!DO58</f>
        <v>898800</v>
      </c>
      <c r="AV13" s="54">
        <f>'By Project -Feb 2025'!DP57+'By Project -Feb 2025'!DP58</f>
        <v>924150</v>
      </c>
      <c r="AW13" s="54">
        <f>'By Project -Feb 2025'!DQ57+'By Project -Feb 2025'!DQ58</f>
        <v>466200</v>
      </c>
      <c r="AX13" s="54">
        <f>'By Project -Feb 2025'!DR57+'By Project -Feb 2025'!DR58</f>
        <v>1068350</v>
      </c>
      <c r="AY13" s="54">
        <f>'By Project -Feb 2025'!DS57+'By Project -Feb 2025'!DS58</f>
        <v>721000</v>
      </c>
      <c r="AZ13" s="54">
        <f>'By Project -Feb 2025'!DT57+'By Project -Feb 2025'!DT58</f>
        <v>869750</v>
      </c>
      <c r="BA13" s="54">
        <f>'By Project -Feb 2025'!DU57+'By Project -Feb 2025'!DU58</f>
        <v>750400</v>
      </c>
      <c r="BB13" s="54">
        <f>'By Project -Feb 2025'!DV57+'By Project -Feb 2025'!DV58</f>
        <v>1012550</v>
      </c>
      <c r="BC13" s="54">
        <f>'By Project -Feb 2025'!DW57+'By Project -Feb 2025'!DW58</f>
        <v>772800</v>
      </c>
      <c r="BD13" s="54">
        <f>'By Project -Feb 2025'!DX57+'By Project -Feb 2025'!DX58</f>
        <v>630000</v>
      </c>
      <c r="BE13" s="54">
        <f>'By Project -Feb 2025'!DY57+'By Project -Feb 2025'!DY58</f>
        <v>802200</v>
      </c>
      <c r="BF13" s="54">
        <f>SUM(AV13:BE13)</f>
        <v>8017400</v>
      </c>
      <c r="BH13" s="62" t="s">
        <v>240</v>
      </c>
      <c r="BI13" s="265" t="s">
        <v>314</v>
      </c>
      <c r="BJ13" s="266" t="s">
        <v>312</v>
      </c>
      <c r="BK13" s="264">
        <v>45698</v>
      </c>
      <c r="BL13" s="66" t="s">
        <v>43</v>
      </c>
      <c r="BM13" s="774">
        <v>0</v>
      </c>
      <c r="BN13" s="774">
        <v>0</v>
      </c>
      <c r="BO13" s="774">
        <v>0</v>
      </c>
      <c r="BP13" s="774">
        <v>0</v>
      </c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71">
        <v>0</v>
      </c>
      <c r="DC13" s="71">
        <v>0</v>
      </c>
      <c r="DD13" s="71">
        <v>0</v>
      </c>
      <c r="DE13" s="71">
        <v>0</v>
      </c>
      <c r="DF13" s="71">
        <v>0</v>
      </c>
      <c r="DG13" s="71">
        <v>0</v>
      </c>
      <c r="DH13" s="71">
        <v>0</v>
      </c>
      <c r="DI13" s="71">
        <v>0</v>
      </c>
      <c r="DJ13" s="71">
        <v>0</v>
      </c>
      <c r="DK13" s="71">
        <v>0</v>
      </c>
      <c r="DL13" s="71">
        <v>0</v>
      </c>
      <c r="DM13" s="72">
        <v>0</v>
      </c>
      <c r="DN13" s="750">
        <v>0</v>
      </c>
      <c r="DO13" s="750">
        <v>0</v>
      </c>
      <c r="DP13" s="749">
        <v>0</v>
      </c>
      <c r="DQ13" s="749">
        <v>0</v>
      </c>
      <c r="DR13" s="749">
        <v>0</v>
      </c>
      <c r="DS13" s="749">
        <v>0</v>
      </c>
      <c r="DT13" s="749">
        <v>0</v>
      </c>
      <c r="DU13" s="749">
        <v>0</v>
      </c>
      <c r="DV13" s="749">
        <v>0</v>
      </c>
      <c r="DW13" s="749">
        <v>0</v>
      </c>
      <c r="DX13" s="749">
        <v>0</v>
      </c>
      <c r="DY13" s="749">
        <v>0</v>
      </c>
      <c r="EA13" s="26"/>
      <c r="EB13" s="26"/>
    </row>
    <row r="14" spans="1:132" s="56" customFormat="1" ht="30.75" customHeight="1" thickTop="1" thickBot="1">
      <c r="A14" s="52">
        <v>6</v>
      </c>
      <c r="B14" s="274" t="s">
        <v>317</v>
      </c>
      <c r="C14" s="210" t="s">
        <v>0</v>
      </c>
      <c r="D14" s="284" t="s">
        <v>17</v>
      </c>
      <c r="E14" s="284" t="s">
        <v>120</v>
      </c>
      <c r="F14" s="284" t="s">
        <v>120</v>
      </c>
      <c r="G14" s="284" t="s">
        <v>121</v>
      </c>
      <c r="H14" s="210" t="s">
        <v>166</v>
      </c>
      <c r="I14" s="210" t="s">
        <v>56</v>
      </c>
      <c r="J14" s="210" t="s">
        <v>70</v>
      </c>
      <c r="K14" s="210" t="s">
        <v>89</v>
      </c>
      <c r="L14" s="210" t="s">
        <v>100</v>
      </c>
      <c r="M14" s="285">
        <v>45597</v>
      </c>
      <c r="N14" s="285">
        <v>46722</v>
      </c>
      <c r="O14" s="286">
        <v>886091.63609263895</v>
      </c>
      <c r="P14" s="210" t="s">
        <v>58</v>
      </c>
      <c r="Q14" s="287">
        <f t="shared" si="0"/>
        <v>693244.79814473621</v>
      </c>
      <c r="R14" s="288">
        <v>400000000</v>
      </c>
      <c r="S14" s="296">
        <f>O14/R14</f>
        <v>2.2152290902315974E-3</v>
      </c>
      <c r="T14" s="210" t="s">
        <v>180</v>
      </c>
      <c r="U14" s="289">
        <f>IF(T14="By Unit", IF(P14="RMB",S14/$B$6,IF(P14="GBP",S14,S14/$B$5)),T14)</f>
        <v>1.7331119953618403E-3</v>
      </c>
      <c r="V14" s="290">
        <f>SUM(AE14:AU14)</f>
        <v>76591800</v>
      </c>
      <c r="W14" s="291">
        <f>IF(T14="By Volume",V14/R14,V14*U14/Q14)</f>
        <v>0.19147949999999997</v>
      </c>
      <c r="X14" s="292">
        <f>IFERROR(Q14*(1-W14),"")</f>
        <v>560502.63081838121</v>
      </c>
      <c r="Y14" s="292">
        <f t="shared" si="3"/>
        <v>560502.63081838121</v>
      </c>
      <c r="Z14" s="824" t="s">
        <v>159</v>
      </c>
      <c r="AA14" s="743"/>
      <c r="AB14" s="743"/>
      <c r="AC14" s="743"/>
      <c r="AD14" s="806">
        <f>IF(U14="By Volume",(1-W14)*R14,X14/U14)</f>
        <v>323408200.00000006</v>
      </c>
      <c r="AR14" s="75">
        <v>16056000</v>
      </c>
      <c r="AS14" s="211">
        <v>13005000</v>
      </c>
      <c r="AT14" s="799">
        <v>30684600</v>
      </c>
      <c r="AU14" s="276">
        <v>16846200</v>
      </c>
      <c r="AV14" s="54">
        <f>'By Project -Feb 2025'!DP59*98%</f>
        <v>45442551</v>
      </c>
      <c r="AW14" s="54">
        <f>'By Project -Feb 2025'!DQ59*98%</f>
        <v>39156096</v>
      </c>
      <c r="AX14" s="54">
        <f>'By Project -Feb 2025'!DR59*98%</f>
        <v>24996811</v>
      </c>
      <c r="AY14" s="54">
        <f>'By Project -Feb 2025'!DS59*98%</f>
        <v>21151928</v>
      </c>
      <c r="AZ14" s="54">
        <f>'By Project -Feb 2025'!DT59*98%</f>
        <v>26787859</v>
      </c>
      <c r="BA14" s="54">
        <f>'By Project -Feb 2025'!DU59*98%</f>
        <v>22033928</v>
      </c>
      <c r="BB14" s="54">
        <f>'By Project -Feb 2025'!DV59*98%</f>
        <v>20502139</v>
      </c>
      <c r="BC14" s="54">
        <f>'By Project -Feb 2025'!DW59*98%</f>
        <v>24815952</v>
      </c>
      <c r="BD14" s="54">
        <f>'By Project -Feb 2025'!DX59*98%</f>
        <v>19545120</v>
      </c>
      <c r="BE14" s="54">
        <f>'By Project -Feb 2025'!DY59*98%</f>
        <v>24784200</v>
      </c>
      <c r="BF14" s="54">
        <f>SUM(AV14:BE14)</f>
        <v>269216584</v>
      </c>
      <c r="BH14" s="62" t="s">
        <v>241</v>
      </c>
      <c r="BI14" s="265" t="s">
        <v>314</v>
      </c>
      <c r="BJ14" s="266" t="s">
        <v>312</v>
      </c>
      <c r="BK14" s="264">
        <v>45698</v>
      </c>
      <c r="BL14" s="66" t="s">
        <v>241</v>
      </c>
      <c r="BM14" s="774">
        <v>0</v>
      </c>
      <c r="BN14" s="774">
        <v>0</v>
      </c>
      <c r="BO14" s="774">
        <v>0</v>
      </c>
      <c r="BP14" s="774">
        <v>0</v>
      </c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71">
        <v>0</v>
      </c>
      <c r="DC14" s="71">
        <v>0</v>
      </c>
      <c r="DD14" s="71">
        <v>0</v>
      </c>
      <c r="DE14" s="71">
        <v>0</v>
      </c>
      <c r="DF14" s="71">
        <v>0</v>
      </c>
      <c r="DG14" s="71">
        <v>0</v>
      </c>
      <c r="DH14" s="71">
        <v>0</v>
      </c>
      <c r="DI14" s="71">
        <v>0</v>
      </c>
      <c r="DJ14" s="71">
        <v>0</v>
      </c>
      <c r="DK14" s="71">
        <v>0</v>
      </c>
      <c r="DL14" s="71">
        <v>0</v>
      </c>
      <c r="DM14" s="72">
        <v>0</v>
      </c>
      <c r="DN14" s="750">
        <v>0</v>
      </c>
      <c r="DO14" s="750">
        <v>29969.999999999993</v>
      </c>
      <c r="DP14" s="749">
        <v>576000</v>
      </c>
      <c r="DQ14" s="749">
        <v>811149.99999999988</v>
      </c>
      <c r="DR14" s="749">
        <v>1104659.9999999998</v>
      </c>
      <c r="DS14" s="749">
        <v>817540.00000000012</v>
      </c>
      <c r="DT14" s="749">
        <v>476460</v>
      </c>
      <c r="DU14" s="749">
        <v>606300</v>
      </c>
      <c r="DV14" s="749">
        <v>610230</v>
      </c>
      <c r="DW14" s="749">
        <v>481710</v>
      </c>
      <c r="DX14" s="749">
        <v>582030</v>
      </c>
      <c r="DY14" s="749">
        <v>613260</v>
      </c>
      <c r="EA14" s="26"/>
      <c r="EB14" s="26"/>
    </row>
    <row r="15" spans="1:132" s="56" customFormat="1" ht="30.75" customHeight="1" thickTop="1" thickBot="1">
      <c r="A15" s="52">
        <v>7</v>
      </c>
      <c r="B15" s="274" t="s">
        <v>318</v>
      </c>
      <c r="C15" s="210" t="s">
        <v>52</v>
      </c>
      <c r="D15" s="718" t="s">
        <v>27</v>
      </c>
      <c r="E15" s="284" t="s">
        <v>120</v>
      </c>
      <c r="F15" s="284" t="s">
        <v>120</v>
      </c>
      <c r="G15" s="284" t="s">
        <v>121</v>
      </c>
      <c r="H15" s="210" t="s">
        <v>166</v>
      </c>
      <c r="I15" s="210" t="s">
        <v>56</v>
      </c>
      <c r="J15" s="210" t="s">
        <v>70</v>
      </c>
      <c r="K15" s="210" t="s">
        <v>89</v>
      </c>
      <c r="L15" s="210" t="s">
        <v>100</v>
      </c>
      <c r="M15" s="285" t="s">
        <v>28</v>
      </c>
      <c r="N15" s="285" t="s">
        <v>28</v>
      </c>
      <c r="O15" s="286">
        <v>1562511</v>
      </c>
      <c r="P15" s="210" t="s">
        <v>60</v>
      </c>
      <c r="Q15" s="287">
        <f t="shared" si="0"/>
        <v>169879.8835366079</v>
      </c>
      <c r="R15" s="288"/>
      <c r="S15" s="295" t="s">
        <v>101</v>
      </c>
      <c r="T15" s="210" t="s">
        <v>179</v>
      </c>
      <c r="U15" s="289" t="str">
        <f>IF(T15="By Unit", IF(P15="RMB",S15/$B$6,IF(P15="GBP",S15,S15/$B$5)),T15)</f>
        <v>By Volume</v>
      </c>
      <c r="V15" s="290"/>
      <c r="W15" s="291">
        <f>1-X15/Q15</f>
        <v>1</v>
      </c>
      <c r="X15" s="292">
        <v>0</v>
      </c>
      <c r="Y15" s="292">
        <v>0</v>
      </c>
      <c r="Z15" s="824" t="s">
        <v>157</v>
      </c>
      <c r="AA15" s="743"/>
      <c r="AB15" s="743"/>
      <c r="AC15" s="743"/>
      <c r="AD15" s="806"/>
      <c r="AS15" s="210"/>
      <c r="BF15" s="54">
        <f t="shared" ref="BF15:BF74" si="4">SUM(AV15:BE15)</f>
        <v>0</v>
      </c>
      <c r="BH15" s="62" t="s">
        <v>242</v>
      </c>
      <c r="BI15" s="265" t="s">
        <v>314</v>
      </c>
      <c r="BJ15" s="266" t="s">
        <v>312</v>
      </c>
      <c r="BK15" s="264">
        <v>45698</v>
      </c>
      <c r="BL15" s="66" t="s">
        <v>199</v>
      </c>
      <c r="BM15" s="774">
        <v>0</v>
      </c>
      <c r="BN15" s="774">
        <v>0</v>
      </c>
      <c r="BO15" s="774">
        <v>0</v>
      </c>
      <c r="BP15" s="774">
        <v>4452220</v>
      </c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>
        <v>0</v>
      </c>
      <c r="CE15" s="67">
        <v>0</v>
      </c>
      <c r="CF15" s="67">
        <v>0</v>
      </c>
      <c r="CG15" s="67">
        <v>0</v>
      </c>
      <c r="CH15" s="67">
        <v>0</v>
      </c>
      <c r="CI15" s="67">
        <v>0</v>
      </c>
      <c r="CJ15" s="67">
        <v>0</v>
      </c>
      <c r="CK15" s="67">
        <v>0</v>
      </c>
      <c r="CL15" s="67">
        <v>0</v>
      </c>
      <c r="CM15" s="67">
        <v>0</v>
      </c>
      <c r="CN15" s="67">
        <v>0</v>
      </c>
      <c r="CO15" s="67">
        <v>0</v>
      </c>
      <c r="CP15" s="67">
        <v>0</v>
      </c>
      <c r="CQ15" s="67">
        <v>0</v>
      </c>
      <c r="CR15" s="67">
        <v>0</v>
      </c>
      <c r="CS15" s="67">
        <v>0</v>
      </c>
      <c r="CT15" s="67">
        <v>0</v>
      </c>
      <c r="CU15" s="67">
        <v>0</v>
      </c>
      <c r="CV15" s="67">
        <v>0</v>
      </c>
      <c r="CW15" s="67">
        <v>0</v>
      </c>
      <c r="CX15" s="67">
        <v>0</v>
      </c>
      <c r="CY15" s="67">
        <v>0</v>
      </c>
      <c r="CZ15" s="67">
        <v>0</v>
      </c>
      <c r="DA15" s="67">
        <v>0</v>
      </c>
      <c r="DB15" s="71">
        <v>0</v>
      </c>
      <c r="DC15" s="71">
        <v>0</v>
      </c>
      <c r="DD15" s="71">
        <v>0</v>
      </c>
      <c r="DE15" s="71">
        <v>146304</v>
      </c>
      <c r="DF15" s="71">
        <v>793652</v>
      </c>
      <c r="DG15" s="71">
        <v>1209610</v>
      </c>
      <c r="DH15" s="71">
        <v>417742</v>
      </c>
      <c r="DI15" s="71">
        <v>338164</v>
      </c>
      <c r="DJ15" s="71">
        <v>665900</v>
      </c>
      <c r="DK15" s="71">
        <v>479376</v>
      </c>
      <c r="DL15" s="71">
        <v>184320</v>
      </c>
      <c r="DM15" s="72">
        <v>217152</v>
      </c>
      <c r="DN15" s="750">
        <v>522432</v>
      </c>
      <c r="DO15" s="750">
        <v>149760</v>
      </c>
      <c r="DP15" s="749">
        <v>207792.00000000003</v>
      </c>
      <c r="DQ15" s="749">
        <v>87840</v>
      </c>
      <c r="DR15" s="749">
        <v>66240</v>
      </c>
      <c r="DS15" s="749">
        <v>111600</v>
      </c>
      <c r="DT15" s="749">
        <v>65519.999999999993</v>
      </c>
      <c r="DU15" s="749">
        <v>60480</v>
      </c>
      <c r="DV15" s="749">
        <v>40320</v>
      </c>
      <c r="DW15" s="749">
        <v>40320</v>
      </c>
      <c r="DX15" s="749">
        <v>65519.999999999993</v>
      </c>
      <c r="DY15" s="749">
        <v>35280</v>
      </c>
      <c r="EA15" s="284" t="s">
        <v>95</v>
      </c>
      <c r="EB15" s="26"/>
    </row>
    <row r="16" spans="1:132" s="213" customFormat="1" ht="30.75" customHeight="1" thickTop="1" thickBot="1">
      <c r="A16" s="212">
        <v>8</v>
      </c>
      <c r="B16" s="274" t="s">
        <v>319</v>
      </c>
      <c r="C16" s="210" t="s">
        <v>38</v>
      </c>
      <c r="D16" s="284" t="s">
        <v>243</v>
      </c>
      <c r="E16" s="284" t="s">
        <v>56</v>
      </c>
      <c r="F16" s="284" t="s">
        <v>123</v>
      </c>
      <c r="G16" s="284" t="s">
        <v>124</v>
      </c>
      <c r="H16" s="210" t="s">
        <v>166</v>
      </c>
      <c r="I16" s="210" t="s">
        <v>56</v>
      </c>
      <c r="J16" s="210" t="s">
        <v>70</v>
      </c>
      <c r="K16" s="210" t="s">
        <v>89</v>
      </c>
      <c r="L16" s="210" t="s">
        <v>87</v>
      </c>
      <c r="M16" s="285">
        <v>45261</v>
      </c>
      <c r="N16" s="285">
        <v>46722</v>
      </c>
      <c r="O16" s="286">
        <v>714000</v>
      </c>
      <c r="P16" s="210" t="s">
        <v>60</v>
      </c>
      <c r="Q16" s="287">
        <f t="shared" si="0"/>
        <v>77627.765081422185</v>
      </c>
      <c r="R16" s="288">
        <v>8572763</v>
      </c>
      <c r="S16" s="297">
        <v>8.3287033596986207E-2</v>
      </c>
      <c r="T16" s="210" t="s">
        <v>180</v>
      </c>
      <c r="U16" s="289">
        <f>IF(T16="By Unit", IF(P16="RMB",S16/$B$6,IF(P16="GBP",S16,S16/$B$5)),T16)</f>
        <v>9.0551628548954655E-3</v>
      </c>
      <c r="V16" s="290">
        <f>SUM(AE16:AU16)</f>
        <v>4614480</v>
      </c>
      <c r="W16" s="291">
        <f>IF(T16="By Volume",V16/R16,V16*U16/Q16)</f>
        <v>0.53827219998966513</v>
      </c>
      <c r="X16" s="292">
        <f>IFERROR(Q16*(1-W16),"")</f>
        <v>35842.897190764161</v>
      </c>
      <c r="Y16" s="292">
        <f t="shared" ref="Y16:Y18" si="5">IF(X16&gt;0,X16,0)</f>
        <v>35842.897190764161</v>
      </c>
      <c r="Z16" s="824" t="s">
        <v>159</v>
      </c>
      <c r="AA16" s="743"/>
      <c r="AB16" s="743"/>
      <c r="AC16" s="743"/>
      <c r="AD16" s="806">
        <f>IF(U16="By Volume",(1-W16)*R16,X16/U16)</f>
        <v>3958282.9999999972</v>
      </c>
      <c r="AE16" s="56"/>
      <c r="AF16" s="56"/>
      <c r="AG16" s="253">
        <v>25920</v>
      </c>
      <c r="AH16" s="253">
        <v>322380</v>
      </c>
      <c r="AI16" s="253">
        <v>336240</v>
      </c>
      <c r="AJ16" s="253">
        <v>1478340</v>
      </c>
      <c r="AK16" s="253">
        <v>229680</v>
      </c>
      <c r="AL16" s="253">
        <v>1008810</v>
      </c>
      <c r="AM16" s="253">
        <v>993150</v>
      </c>
      <c r="AN16" s="253"/>
      <c r="AO16" s="253">
        <v>36540</v>
      </c>
      <c r="AP16" s="214">
        <v>178380</v>
      </c>
      <c r="AQ16" s="214">
        <v>5040</v>
      </c>
      <c r="AS16" s="253"/>
      <c r="AT16" s="799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f t="shared" si="4"/>
        <v>0</v>
      </c>
      <c r="BG16" s="56"/>
      <c r="BH16" s="94" t="s">
        <v>244</v>
      </c>
      <c r="BI16" s="265" t="s">
        <v>314</v>
      </c>
      <c r="BJ16" s="266" t="s">
        <v>312</v>
      </c>
      <c r="BK16" s="264">
        <v>45698</v>
      </c>
      <c r="BL16" s="96" t="s">
        <v>245</v>
      </c>
      <c r="BM16" s="775">
        <v>0</v>
      </c>
      <c r="BN16" s="775">
        <v>0</v>
      </c>
      <c r="BO16" s="775">
        <v>0</v>
      </c>
      <c r="BP16" s="775">
        <v>622560</v>
      </c>
      <c r="BQ16" s="216"/>
      <c r="BR16" s="216"/>
      <c r="BS16" s="216"/>
      <c r="BT16" s="216"/>
      <c r="BU16" s="216"/>
      <c r="BV16" s="216"/>
      <c r="BW16" s="216"/>
      <c r="BX16" s="216"/>
      <c r="BY16" s="216"/>
      <c r="BZ16" s="216"/>
      <c r="CA16" s="216"/>
      <c r="CB16" s="216"/>
      <c r="CC16" s="216"/>
      <c r="CD16" s="216">
        <v>0</v>
      </c>
      <c r="CE16" s="216">
        <v>0</v>
      </c>
      <c r="CF16" s="216">
        <v>0</v>
      </c>
      <c r="CG16" s="216">
        <v>0</v>
      </c>
      <c r="CH16" s="216">
        <v>0</v>
      </c>
      <c r="CI16" s="216">
        <v>0</v>
      </c>
      <c r="CJ16" s="216">
        <v>0</v>
      </c>
      <c r="CK16" s="216">
        <v>0</v>
      </c>
      <c r="CL16" s="216">
        <v>0</v>
      </c>
      <c r="CM16" s="216">
        <v>0</v>
      </c>
      <c r="CN16" s="216">
        <v>0</v>
      </c>
      <c r="CO16" s="216">
        <v>0</v>
      </c>
      <c r="CP16" s="216">
        <v>0</v>
      </c>
      <c r="CQ16" s="216">
        <v>0</v>
      </c>
      <c r="CR16" s="216">
        <v>0</v>
      </c>
      <c r="CS16" s="216">
        <v>0</v>
      </c>
      <c r="CT16" s="216">
        <v>0</v>
      </c>
      <c r="CU16" s="216">
        <v>0</v>
      </c>
      <c r="CV16" s="216">
        <v>0</v>
      </c>
      <c r="CW16" s="216">
        <v>0</v>
      </c>
      <c r="CX16" s="216">
        <v>0</v>
      </c>
      <c r="CY16" s="216">
        <v>0</v>
      </c>
      <c r="CZ16" s="216">
        <v>0</v>
      </c>
      <c r="DA16" s="216">
        <v>0</v>
      </c>
      <c r="DB16" s="217">
        <v>0</v>
      </c>
      <c r="DC16" s="217">
        <v>150000</v>
      </c>
      <c r="DD16" s="217">
        <v>115200</v>
      </c>
      <c r="DE16" s="217">
        <v>24000</v>
      </c>
      <c r="DF16" s="217">
        <v>0</v>
      </c>
      <c r="DG16" s="217">
        <v>222480</v>
      </c>
      <c r="DH16" s="217">
        <v>45360</v>
      </c>
      <c r="DI16" s="217">
        <v>65520</v>
      </c>
      <c r="DJ16" s="217">
        <v>0</v>
      </c>
      <c r="DK16" s="217">
        <v>0</v>
      </c>
      <c r="DL16" s="217">
        <v>0</v>
      </c>
      <c r="DM16" s="97">
        <v>0</v>
      </c>
      <c r="DN16" s="750">
        <v>0</v>
      </c>
      <c r="DO16" s="750">
        <v>0</v>
      </c>
      <c r="DP16" s="749">
        <v>0</v>
      </c>
      <c r="DQ16" s="749">
        <v>0</v>
      </c>
      <c r="DR16" s="749">
        <v>0</v>
      </c>
      <c r="DS16" s="749">
        <v>0</v>
      </c>
      <c r="DT16" s="749">
        <v>0</v>
      </c>
      <c r="DU16" s="749">
        <v>0</v>
      </c>
      <c r="DV16" s="749">
        <v>0</v>
      </c>
      <c r="DW16" s="749">
        <v>0</v>
      </c>
      <c r="DX16" s="749">
        <v>0</v>
      </c>
      <c r="DY16" s="749">
        <v>0</v>
      </c>
      <c r="EA16" s="26"/>
      <c r="EB16" s="26"/>
    </row>
    <row r="17" spans="1:132" s="213" customFormat="1" ht="60.75" customHeight="1" thickTop="1" thickBot="1">
      <c r="A17" s="212">
        <v>9</v>
      </c>
      <c r="B17" s="274" t="s">
        <v>320</v>
      </c>
      <c r="C17" s="210" t="s">
        <v>5</v>
      </c>
      <c r="D17" s="284" t="s">
        <v>149</v>
      </c>
      <c r="E17" s="284" t="s">
        <v>125</v>
      </c>
      <c r="F17" s="284" t="s">
        <v>127</v>
      </c>
      <c r="G17" s="284" t="s">
        <v>124</v>
      </c>
      <c r="H17" s="210" t="s">
        <v>168</v>
      </c>
      <c r="I17" s="210" t="s">
        <v>97</v>
      </c>
      <c r="J17" s="210" t="s">
        <v>70</v>
      </c>
      <c r="K17" s="210" t="s">
        <v>89</v>
      </c>
      <c r="L17" s="210" t="s">
        <v>87</v>
      </c>
      <c r="M17" s="285">
        <v>45505</v>
      </c>
      <c r="N17" s="285">
        <v>46235</v>
      </c>
      <c r="O17" s="286">
        <v>4912380</v>
      </c>
      <c r="P17" s="210" t="s">
        <v>60</v>
      </c>
      <c r="Q17" s="287">
        <f t="shared" si="0"/>
        <v>534085.54710178811</v>
      </c>
      <c r="R17" s="288">
        <f>Q17/0.007</f>
        <v>76297935.300255448</v>
      </c>
      <c r="S17" s="297">
        <f>0.007*8.81203</f>
        <v>6.1684210000000003E-2</v>
      </c>
      <c r="T17" s="210" t="s">
        <v>180</v>
      </c>
      <c r="U17" s="289">
        <f>IF(T17="By Unit", IF(P17="RMB",S17/$B$6,IF(P17="GBP",S17,S17/$B$5)),T17)</f>
        <v>6.7064528895141636E-3</v>
      </c>
      <c r="V17" s="290">
        <f>SUM(AE17:AU17)</f>
        <v>23870660</v>
      </c>
      <c r="W17" s="291">
        <f>IF(T17="By Volume",V17/R17,V17*U17/Q17)</f>
        <v>0.29974122610193021</v>
      </c>
      <c r="X17" s="292">
        <f>IFERROR(Q17*(1-W17),"")</f>
        <v>373998.09037017793</v>
      </c>
      <c r="Y17" s="292">
        <f t="shared" si="5"/>
        <v>373998.09037017793</v>
      </c>
      <c r="Z17" s="824" t="s">
        <v>159</v>
      </c>
      <c r="AA17" s="743"/>
      <c r="AB17" s="743"/>
      <c r="AC17" s="743"/>
      <c r="AD17" s="806">
        <f>IF(U17="By Volume",(1-W17)*R17,X17/U17)</f>
        <v>55766900.406463832</v>
      </c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214">
        <v>705120</v>
      </c>
      <c r="AQ17" s="214">
        <v>8166540</v>
      </c>
      <c r="AR17" s="214">
        <v>7083240</v>
      </c>
      <c r="AS17" s="254">
        <v>2347320</v>
      </c>
      <c r="AT17" s="800">
        <f>'By Project -Feb 2025'!DN44+'By Project -Feb 2025'!DN45+'By Project -Feb 2025'!DN46</f>
        <v>3342680</v>
      </c>
      <c r="AU17" s="56">
        <f>'By Project -Feb 2025'!DO44+'By Project -Feb 2025'!DO45+'By Project -Feb 2025'!DO46</f>
        <v>2225760</v>
      </c>
      <c r="AV17" s="56">
        <f>'By Project -Feb 2025'!DP44+'By Project -Feb 2025'!DP45+'By Project -Feb 2025'!DP46</f>
        <v>5941991.9999999991</v>
      </c>
      <c r="AW17" s="56">
        <f>'By Project -Feb 2025'!DQ44+'By Project -Feb 2025'!DQ45+'By Project -Feb 2025'!DQ46</f>
        <v>5851739.9999999991</v>
      </c>
      <c r="AX17" s="56">
        <f>'By Project -Feb 2025'!DR44+'By Project -Feb 2025'!DR45+'By Project -Feb 2025'!DR46</f>
        <v>3951300</v>
      </c>
      <c r="AY17" s="56">
        <f>'By Project -Feb 2025'!DS44+'By Project -Feb 2025'!DS45+'By Project -Feb 2025'!DS46</f>
        <v>4293600</v>
      </c>
      <c r="AZ17" s="56">
        <f>'By Project -Feb 2025'!DT44+'By Project -Feb 2025'!DT45+'By Project -Feb 2025'!DT46</f>
        <v>3621000</v>
      </c>
      <c r="BA17" s="56">
        <f>'By Project -Feb 2025'!DU44+'By Project -Feb 2025'!DU45+'By Project -Feb 2025'!DU46</f>
        <v>5416620</v>
      </c>
      <c r="BB17" s="56">
        <f>'By Project -Feb 2025'!DV44+'By Project -Feb 2025'!DV45+'By Project -Feb 2025'!DV46</f>
        <v>5249160.0000000009</v>
      </c>
      <c r="BC17" s="56">
        <f>'By Project -Feb 2025'!DW44+'By Project -Feb 2025'!DW45+'By Project -Feb 2025'!DW46</f>
        <v>5974260</v>
      </c>
      <c r="BD17" s="56">
        <f>'By Project -Feb 2025'!DX44+'By Project -Feb 2025'!DX45+'By Project -Feb 2025'!DX46</f>
        <v>7574160</v>
      </c>
      <c r="BE17" s="56">
        <f>'By Project -Feb 2025'!DY44+'By Project -Feb 2025'!DY45+'By Project -Feb 2025'!DY46</f>
        <v>5507580</v>
      </c>
      <c r="BF17" s="54">
        <f t="shared" si="4"/>
        <v>53381412</v>
      </c>
      <c r="BG17" s="56"/>
      <c r="BH17" s="94" t="s">
        <v>246</v>
      </c>
      <c r="BI17" s="265" t="s">
        <v>314</v>
      </c>
      <c r="BJ17" s="266" t="s">
        <v>312</v>
      </c>
      <c r="BK17" s="264">
        <v>45698</v>
      </c>
      <c r="BL17" s="96" t="s">
        <v>246</v>
      </c>
      <c r="BM17" s="775"/>
      <c r="BN17" s="775"/>
      <c r="BO17" s="775"/>
      <c r="BP17" s="775">
        <v>0</v>
      </c>
      <c r="BQ17" s="216"/>
      <c r="BR17" s="216"/>
      <c r="BS17" s="216"/>
      <c r="BT17" s="216"/>
      <c r="BU17" s="216"/>
      <c r="BV17" s="216"/>
      <c r="BW17" s="216"/>
      <c r="BX17" s="216"/>
      <c r="BY17" s="216"/>
      <c r="BZ17" s="216"/>
      <c r="CA17" s="216"/>
      <c r="CB17" s="216"/>
      <c r="CC17" s="216"/>
      <c r="CD17" s="216"/>
      <c r="CE17" s="216"/>
      <c r="CF17" s="216"/>
      <c r="CG17" s="216"/>
      <c r="CH17" s="216"/>
      <c r="CI17" s="216"/>
      <c r="CJ17" s="216"/>
      <c r="CK17" s="216"/>
      <c r="CL17" s="216"/>
      <c r="CM17" s="216"/>
      <c r="CN17" s="216"/>
      <c r="CO17" s="216"/>
      <c r="CP17" s="216"/>
      <c r="CQ17" s="216"/>
      <c r="CR17" s="216"/>
      <c r="CS17" s="216"/>
      <c r="CT17" s="216"/>
      <c r="CU17" s="216"/>
      <c r="CV17" s="216"/>
      <c r="CW17" s="216"/>
      <c r="CX17" s="216"/>
      <c r="CY17" s="216"/>
      <c r="CZ17" s="216"/>
      <c r="DA17" s="216"/>
      <c r="DB17" s="217">
        <v>0</v>
      </c>
      <c r="DC17" s="217">
        <v>0</v>
      </c>
      <c r="DD17" s="217">
        <v>0</v>
      </c>
      <c r="DE17" s="217">
        <v>0</v>
      </c>
      <c r="DF17" s="217">
        <v>0</v>
      </c>
      <c r="DG17" s="217">
        <v>0</v>
      </c>
      <c r="DH17" s="217">
        <v>0</v>
      </c>
      <c r="DI17" s="217">
        <v>0</v>
      </c>
      <c r="DJ17" s="217">
        <v>0</v>
      </c>
      <c r="DK17" s="217">
        <v>0</v>
      </c>
      <c r="DL17" s="217">
        <v>0</v>
      </c>
      <c r="DM17" s="97">
        <v>0</v>
      </c>
      <c r="DN17" s="751">
        <v>0</v>
      </c>
      <c r="DO17" s="751">
        <v>0</v>
      </c>
      <c r="DP17" s="752">
        <v>0</v>
      </c>
      <c r="DQ17" s="752">
        <v>155360</v>
      </c>
      <c r="DR17" s="752">
        <v>294600</v>
      </c>
      <c r="DS17" s="752">
        <v>250560</v>
      </c>
      <c r="DT17" s="752">
        <v>142560</v>
      </c>
      <c r="DU17" s="752">
        <v>289405.94999999995</v>
      </c>
      <c r="DV17" s="752">
        <v>173563.25399999999</v>
      </c>
      <c r="DW17" s="752">
        <v>172374.76200000002</v>
      </c>
      <c r="DX17" s="752">
        <v>244507.11000000002</v>
      </c>
      <c r="DY17" s="752">
        <v>191572.986</v>
      </c>
      <c r="EA17" s="26"/>
      <c r="EB17" s="26"/>
    </row>
    <row r="18" spans="1:132" s="56" customFormat="1" ht="64" customHeight="1" thickTop="1" thickBot="1">
      <c r="A18" s="52">
        <v>10</v>
      </c>
      <c r="B18" s="274" t="s">
        <v>321</v>
      </c>
      <c r="C18" s="210" t="s">
        <v>42</v>
      </c>
      <c r="D18" s="718" t="s">
        <v>391</v>
      </c>
      <c r="E18" s="718" t="s">
        <v>120</v>
      </c>
      <c r="F18" s="718" t="s">
        <v>120</v>
      </c>
      <c r="G18" s="718" t="s">
        <v>124</v>
      </c>
      <c r="H18" s="51" t="s">
        <v>204</v>
      </c>
      <c r="I18" s="210" t="s">
        <v>56</v>
      </c>
      <c r="J18" s="210" t="s">
        <v>70</v>
      </c>
      <c r="K18" s="210" t="s">
        <v>89</v>
      </c>
      <c r="L18" s="210" t="s">
        <v>87</v>
      </c>
      <c r="M18" s="285">
        <v>45406</v>
      </c>
      <c r="N18" s="285">
        <v>46113</v>
      </c>
      <c r="O18" s="717">
        <v>34746341</v>
      </c>
      <c r="P18" s="210" t="s">
        <v>60</v>
      </c>
      <c r="Q18" s="287">
        <f t="shared" si="0"/>
        <v>3777704.1969005433</v>
      </c>
      <c r="R18" s="288">
        <v>246400000</v>
      </c>
      <c r="S18" s="297">
        <f>O18/R18</f>
        <v>0.14101599431818182</v>
      </c>
      <c r="T18" s="210" t="s">
        <v>180</v>
      </c>
      <c r="U18" s="298">
        <f>IF(T18="By Unit", IF(P18="RMB",S18/$B$6,IF(P18="GBP",S18,S18/$B$5)),T18)</f>
        <v>1.5331591708200256E-2</v>
      </c>
      <c r="V18" s="290">
        <f>SUM(AE18:AU18)</f>
        <v>139845360</v>
      </c>
      <c r="W18" s="291">
        <f>IF(T18="By Volume",V18/R18,V18*U18/Q18)</f>
        <v>0.56755422077922069</v>
      </c>
      <c r="X18" s="292">
        <f>IFERROR(Q18*(1-W18),"")</f>
        <v>1633652.2350942637</v>
      </c>
      <c r="Y18" s="292">
        <f t="shared" si="5"/>
        <v>1633652.2350942637</v>
      </c>
      <c r="Z18" s="824" t="s">
        <v>159</v>
      </c>
      <c r="AA18" s="743"/>
      <c r="AB18" s="743"/>
      <c r="AC18" s="743"/>
      <c r="AD18" s="806">
        <f>IF(U18="By Volume",(1-W18)*R18,X18/U18)</f>
        <v>106554640.00000003</v>
      </c>
      <c r="AK18" s="75">
        <v>4374450</v>
      </c>
      <c r="AL18" s="75">
        <v>10070190</v>
      </c>
      <c r="AM18" s="75">
        <v>20708100</v>
      </c>
      <c r="AN18" s="75">
        <v>10070820</v>
      </c>
      <c r="AO18" s="75">
        <v>17188320</v>
      </c>
      <c r="AP18" s="75">
        <v>15151590</v>
      </c>
      <c r="AQ18" s="75">
        <v>12838860</v>
      </c>
      <c r="AR18" s="75">
        <v>15197040</v>
      </c>
      <c r="AS18" s="211">
        <v>8947260</v>
      </c>
      <c r="AT18" s="799">
        <f>'By Project -Feb 2025'!DN12</f>
        <v>17350470</v>
      </c>
      <c r="AU18" s="54">
        <f>'By Project -Feb 2025'!DO12</f>
        <v>7948259.9999999991</v>
      </c>
      <c r="AV18" s="54">
        <f>'By Project -Feb 2025'!DP12</f>
        <v>19106539.999999996</v>
      </c>
      <c r="AW18" s="54">
        <f>'By Project -Feb 2025'!DQ12</f>
        <v>20397590.000000004</v>
      </c>
      <c r="AX18" s="54">
        <f>'By Project -Feb 2025'!DR12</f>
        <v>14871759.999999998</v>
      </c>
      <c r="AY18" s="54">
        <f>'By Project -Feb 2025'!DS12</f>
        <v>18739530.000000004</v>
      </c>
      <c r="AZ18" s="54">
        <f>'By Project -Feb 2025'!DT12</f>
        <v>17118809.999999996</v>
      </c>
      <c r="BA18" s="54">
        <f>'By Project -Feb 2025'!DU12</f>
        <v>26215829.999999996</v>
      </c>
      <c r="BB18" s="54">
        <f>'By Project -Feb 2025'!DV12</f>
        <v>23149369.999999996</v>
      </c>
      <c r="BC18" s="54">
        <f>'By Project -Feb 2025'!DW12</f>
        <v>21619420.000000004</v>
      </c>
      <c r="BD18" s="54">
        <f>'By Project -Feb 2025'!DX12</f>
        <v>27275259.999999996</v>
      </c>
      <c r="BE18" s="54">
        <f>'By Project -Feb 2025'!DY12</f>
        <v>19757019.999999993</v>
      </c>
      <c r="BF18" s="54">
        <f t="shared" si="4"/>
        <v>208251130</v>
      </c>
      <c r="BH18" s="62" t="s">
        <v>247</v>
      </c>
      <c r="BI18" s="265" t="s">
        <v>314</v>
      </c>
      <c r="BJ18" s="266" t="s">
        <v>312</v>
      </c>
      <c r="BK18" s="264">
        <v>45698</v>
      </c>
      <c r="BL18" s="77" t="s">
        <v>200</v>
      </c>
      <c r="BM18" s="776">
        <v>0</v>
      </c>
      <c r="BN18" s="776">
        <v>0</v>
      </c>
      <c r="BO18" s="776">
        <v>0</v>
      </c>
      <c r="BP18" s="776">
        <v>1741320</v>
      </c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>
        <v>0</v>
      </c>
      <c r="CE18" s="78">
        <v>0</v>
      </c>
      <c r="CF18" s="78">
        <v>0</v>
      </c>
      <c r="CG18" s="78">
        <v>0</v>
      </c>
      <c r="CH18" s="78">
        <v>0</v>
      </c>
      <c r="CI18" s="78">
        <v>0</v>
      </c>
      <c r="CJ18" s="78">
        <v>0</v>
      </c>
      <c r="CK18" s="78">
        <v>0</v>
      </c>
      <c r="CL18" s="78">
        <v>0</v>
      </c>
      <c r="CM18" s="78">
        <v>0</v>
      </c>
      <c r="CN18" s="78">
        <v>0</v>
      </c>
      <c r="CO18" s="78">
        <v>0</v>
      </c>
      <c r="CP18" s="78">
        <v>0</v>
      </c>
      <c r="CQ18" s="78">
        <v>0</v>
      </c>
      <c r="CR18" s="78">
        <v>0</v>
      </c>
      <c r="CS18" s="78">
        <v>0</v>
      </c>
      <c r="CT18" s="78">
        <v>0</v>
      </c>
      <c r="CU18" s="78">
        <v>0</v>
      </c>
      <c r="CV18" s="78">
        <v>0</v>
      </c>
      <c r="CW18" s="78">
        <v>0</v>
      </c>
      <c r="CX18" s="78">
        <v>0</v>
      </c>
      <c r="CY18" s="78">
        <v>0</v>
      </c>
      <c r="CZ18" s="78">
        <v>0</v>
      </c>
      <c r="DA18" s="78">
        <v>0</v>
      </c>
      <c r="DB18" s="79">
        <v>0</v>
      </c>
      <c r="DC18" s="79">
        <v>0</v>
      </c>
      <c r="DD18" s="79">
        <v>0</v>
      </c>
      <c r="DE18" s="79">
        <v>0</v>
      </c>
      <c r="DF18" s="79">
        <v>0</v>
      </c>
      <c r="DG18" s="79">
        <v>0</v>
      </c>
      <c r="DH18" s="79">
        <v>39600</v>
      </c>
      <c r="DI18" s="79">
        <v>31860</v>
      </c>
      <c r="DJ18" s="79">
        <v>532440</v>
      </c>
      <c r="DK18" s="79">
        <v>709740</v>
      </c>
      <c r="DL18" s="79">
        <v>275219.99999999994</v>
      </c>
      <c r="DM18" s="80">
        <v>152460</v>
      </c>
      <c r="DN18" s="750">
        <v>0</v>
      </c>
      <c r="DO18" s="750">
        <v>0</v>
      </c>
      <c r="DP18" s="749">
        <v>0</v>
      </c>
      <c r="DQ18" s="749">
        <v>0</v>
      </c>
      <c r="DR18" s="749">
        <v>0</v>
      </c>
      <c r="DS18" s="749">
        <v>0</v>
      </c>
      <c r="DT18" s="749">
        <v>0</v>
      </c>
      <c r="DU18" s="749">
        <v>0</v>
      </c>
      <c r="DV18" s="749">
        <v>0</v>
      </c>
      <c r="DW18" s="749">
        <v>0</v>
      </c>
      <c r="DX18" s="749">
        <v>0</v>
      </c>
      <c r="DY18" s="749">
        <v>0</v>
      </c>
      <c r="EA18" s="718" t="s">
        <v>170</v>
      </c>
      <c r="EB18" s="26"/>
    </row>
    <row r="19" spans="1:132" s="56" customFormat="1" ht="30.75" customHeight="1" thickTop="1" thickBot="1">
      <c r="A19" s="52">
        <v>11</v>
      </c>
      <c r="B19" s="274" t="s">
        <v>322</v>
      </c>
      <c r="C19" s="210" t="s">
        <v>42</v>
      </c>
      <c r="D19" s="718" t="s">
        <v>90</v>
      </c>
      <c r="E19" s="718" t="s">
        <v>120</v>
      </c>
      <c r="F19" s="718" t="s">
        <v>120</v>
      </c>
      <c r="G19" s="718" t="s">
        <v>124</v>
      </c>
      <c r="H19" s="210" t="s">
        <v>166</v>
      </c>
      <c r="I19" s="210" t="s">
        <v>56</v>
      </c>
      <c r="J19" s="210" t="s">
        <v>70</v>
      </c>
      <c r="K19" s="210" t="s">
        <v>89</v>
      </c>
      <c r="L19" s="210" t="s">
        <v>87</v>
      </c>
      <c r="M19" s="285">
        <v>45406</v>
      </c>
      <c r="N19" s="285">
        <v>45505</v>
      </c>
      <c r="O19" s="299" t="s">
        <v>28</v>
      </c>
      <c r="P19" s="210" t="s">
        <v>60</v>
      </c>
      <c r="Q19" s="287">
        <v>0</v>
      </c>
      <c r="R19" s="290">
        <v>0</v>
      </c>
      <c r="S19" s="300">
        <v>3.5999999999999997E-2</v>
      </c>
      <c r="T19" s="210" t="s">
        <v>180</v>
      </c>
      <c r="U19" s="289">
        <f>IF(T19="By Unit", IF(P19="RMB",S19/$B$6,IF(P19="GBP",S19,S19/$B$5)),T19)</f>
        <v>3.9140049620885126E-3</v>
      </c>
      <c r="V19" s="290">
        <v>0</v>
      </c>
      <c r="W19" s="291">
        <f>IFERROR(IF(T19="By Volume",V19/R19,V19*U19/Q19),0)</f>
        <v>0</v>
      </c>
      <c r="X19" s="292">
        <f>IFERROR(Q19*(1-W19),"")</f>
        <v>0</v>
      </c>
      <c r="Y19" s="292">
        <v>0</v>
      </c>
      <c r="Z19" s="824" t="s">
        <v>91</v>
      </c>
      <c r="AA19" s="743"/>
      <c r="AB19" s="743"/>
      <c r="AC19" s="743"/>
      <c r="AD19" s="806"/>
      <c r="AS19" s="210"/>
      <c r="BF19" s="54">
        <f t="shared" si="4"/>
        <v>0</v>
      </c>
      <c r="BH19" s="62" t="s">
        <v>201</v>
      </c>
      <c r="BI19" s="265" t="s">
        <v>314</v>
      </c>
      <c r="BJ19" s="266" t="s">
        <v>312</v>
      </c>
      <c r="BK19" s="264">
        <v>45698</v>
      </c>
      <c r="BL19" s="66" t="s">
        <v>201</v>
      </c>
      <c r="BM19" s="774">
        <v>0</v>
      </c>
      <c r="BN19" s="774">
        <v>0</v>
      </c>
      <c r="BO19" s="774">
        <v>0</v>
      </c>
      <c r="BP19" s="774">
        <v>107460</v>
      </c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>
        <v>0</v>
      </c>
      <c r="CE19" s="67">
        <v>0</v>
      </c>
      <c r="CF19" s="67">
        <v>0</v>
      </c>
      <c r="CG19" s="67">
        <v>0</v>
      </c>
      <c r="CH19" s="67">
        <v>0</v>
      </c>
      <c r="CI19" s="67">
        <v>0</v>
      </c>
      <c r="CJ19" s="67">
        <v>0</v>
      </c>
      <c r="CK19" s="67">
        <v>0</v>
      </c>
      <c r="CL19" s="67">
        <v>0</v>
      </c>
      <c r="CM19" s="67">
        <v>0</v>
      </c>
      <c r="CN19" s="67">
        <v>0</v>
      </c>
      <c r="CO19" s="67">
        <v>0</v>
      </c>
      <c r="CP19" s="67">
        <v>0</v>
      </c>
      <c r="CQ19" s="67">
        <v>0</v>
      </c>
      <c r="CR19" s="67">
        <v>0</v>
      </c>
      <c r="CS19" s="67">
        <v>0</v>
      </c>
      <c r="CT19" s="67">
        <v>0</v>
      </c>
      <c r="CU19" s="67">
        <v>0</v>
      </c>
      <c r="CV19" s="67">
        <v>0</v>
      </c>
      <c r="CW19" s="67">
        <v>0</v>
      </c>
      <c r="CX19" s="67">
        <v>0</v>
      </c>
      <c r="CY19" s="67">
        <v>0</v>
      </c>
      <c r="CZ19" s="67">
        <v>0</v>
      </c>
      <c r="DA19" s="67">
        <v>0</v>
      </c>
      <c r="DB19" s="71">
        <v>0</v>
      </c>
      <c r="DC19" s="71">
        <v>0</v>
      </c>
      <c r="DD19" s="71">
        <v>0</v>
      </c>
      <c r="DE19" s="71">
        <v>0</v>
      </c>
      <c r="DF19" s="71">
        <v>0</v>
      </c>
      <c r="DG19" s="71">
        <v>0</v>
      </c>
      <c r="DH19" s="71">
        <v>0</v>
      </c>
      <c r="DI19" s="71">
        <v>0</v>
      </c>
      <c r="DJ19" s="71">
        <v>0</v>
      </c>
      <c r="DK19" s="71">
        <v>0</v>
      </c>
      <c r="DL19" s="71">
        <v>50040</v>
      </c>
      <c r="DM19" s="72">
        <v>57420</v>
      </c>
      <c r="DN19" s="750">
        <v>25200</v>
      </c>
      <c r="DO19" s="750">
        <v>440</v>
      </c>
      <c r="DP19" s="749">
        <v>171720.00000000003</v>
      </c>
      <c r="DQ19" s="749">
        <v>208799.99999999997</v>
      </c>
      <c r="DR19" s="749">
        <v>170817.99999999997</v>
      </c>
      <c r="DS19" s="749">
        <v>382597.61800000002</v>
      </c>
      <c r="DT19" s="749">
        <v>356973.74000000005</v>
      </c>
      <c r="DU19" s="749">
        <v>489469.06799999985</v>
      </c>
      <c r="DV19" s="749">
        <v>481795.02299999999</v>
      </c>
      <c r="DW19" s="749">
        <v>459653.18400000001</v>
      </c>
      <c r="DX19" s="749">
        <v>540842.01100000006</v>
      </c>
      <c r="DY19" s="749">
        <v>405790.37599999999</v>
      </c>
      <c r="EA19" s="26"/>
      <c r="EB19" s="26"/>
    </row>
    <row r="20" spans="1:132" s="56" customFormat="1" ht="30.75" customHeight="1" thickTop="1" thickBot="1">
      <c r="A20" s="52">
        <v>12</v>
      </c>
      <c r="B20" s="274" t="s">
        <v>323</v>
      </c>
      <c r="C20" s="210" t="s">
        <v>248</v>
      </c>
      <c r="D20" s="284" t="s">
        <v>92</v>
      </c>
      <c r="E20" s="284" t="s">
        <v>120</v>
      </c>
      <c r="F20" s="284" t="s">
        <v>120</v>
      </c>
      <c r="G20" s="284" t="s">
        <v>124</v>
      </c>
      <c r="H20" s="210" t="s">
        <v>169</v>
      </c>
      <c r="I20" s="210" t="s">
        <v>56</v>
      </c>
      <c r="J20" s="210" t="s">
        <v>70</v>
      </c>
      <c r="K20" s="210" t="s">
        <v>89</v>
      </c>
      <c r="L20" s="210" t="s">
        <v>87</v>
      </c>
      <c r="M20" s="285">
        <v>44197</v>
      </c>
      <c r="N20" s="285">
        <v>46357</v>
      </c>
      <c r="O20" s="286">
        <v>2660000</v>
      </c>
      <c r="P20" s="210" t="s">
        <v>58</v>
      </c>
      <c r="Q20" s="287">
        <f t="shared" ref="Q20:Q48" si="6">IF(P20="RMB",O20/$B$6,IF(P20="GBP",O20,O20/$B$5))</f>
        <v>2081084.0413713248</v>
      </c>
      <c r="R20" s="288">
        <v>175000000</v>
      </c>
      <c r="S20" s="289" t="s">
        <v>101</v>
      </c>
      <c r="T20" s="210" t="s">
        <v>179</v>
      </c>
      <c r="U20" s="289" t="str">
        <f>IF(T20="By Unit", IF(P20="RMB",S20/$B$6,IF(P20="GBP",S20,S20/$B$5)),T20)</f>
        <v>By Volume</v>
      </c>
      <c r="V20" s="290">
        <f>SUM(AE20:AU20)</f>
        <v>144866505</v>
      </c>
      <c r="W20" s="291">
        <v>1</v>
      </c>
      <c r="X20" s="292">
        <f>IFERROR(Q20*(1-W20),"")</f>
        <v>0</v>
      </c>
      <c r="Y20" s="292">
        <f>IF(X20&gt;0,X20,0)</f>
        <v>0</v>
      </c>
      <c r="Z20" s="824" t="s">
        <v>157</v>
      </c>
      <c r="AA20" s="743"/>
      <c r="AB20" s="743"/>
      <c r="AC20" s="743"/>
      <c r="AD20" s="806">
        <f>IF(U20="By Volume",(1-W20)*R20,X20/U20)</f>
        <v>0</v>
      </c>
      <c r="AE20" s="75">
        <v>845920</v>
      </c>
      <c r="AF20" s="75">
        <v>72773897</v>
      </c>
      <c r="AG20" s="75">
        <v>63660929</v>
      </c>
      <c r="AH20" s="75">
        <v>5439052</v>
      </c>
      <c r="AI20" s="75">
        <v>806095</v>
      </c>
      <c r="AJ20" s="75">
        <v>321239</v>
      </c>
      <c r="AK20" s="75">
        <v>481119</v>
      </c>
      <c r="AL20" s="75">
        <v>497616</v>
      </c>
      <c r="AM20" s="75">
        <v>40638</v>
      </c>
      <c r="AN20" s="75"/>
      <c r="AO20" s="75"/>
      <c r="AP20" s="75"/>
      <c r="AQ20" s="75"/>
      <c r="AR20" s="75"/>
      <c r="AS20" s="211"/>
      <c r="AT20" s="801">
        <v>0</v>
      </c>
      <c r="AU20" s="75"/>
      <c r="AV20" s="75"/>
      <c r="AW20" s="75"/>
      <c r="AX20" s="75"/>
      <c r="AY20" s="75"/>
      <c r="BF20" s="54">
        <f t="shared" si="4"/>
        <v>0</v>
      </c>
      <c r="BH20" s="62" t="s">
        <v>247</v>
      </c>
      <c r="BI20" s="265" t="s">
        <v>314</v>
      </c>
      <c r="BJ20" s="266" t="s">
        <v>312</v>
      </c>
      <c r="BK20" s="264">
        <v>45698</v>
      </c>
      <c r="BL20" s="66" t="s">
        <v>249</v>
      </c>
      <c r="BM20" s="774">
        <v>0</v>
      </c>
      <c r="BN20" s="774">
        <v>0</v>
      </c>
      <c r="BO20" s="774">
        <v>0</v>
      </c>
      <c r="BP20" s="774">
        <v>3020760</v>
      </c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>
        <v>0</v>
      </c>
      <c r="CE20" s="67">
        <v>0</v>
      </c>
      <c r="CF20" s="67">
        <v>0</v>
      </c>
      <c r="CG20" s="67">
        <v>0</v>
      </c>
      <c r="CH20" s="67">
        <v>0</v>
      </c>
      <c r="CI20" s="67">
        <v>0</v>
      </c>
      <c r="CJ20" s="67">
        <v>0</v>
      </c>
      <c r="CK20" s="67">
        <v>0</v>
      </c>
      <c r="CL20" s="67">
        <v>0</v>
      </c>
      <c r="CM20" s="67">
        <v>0</v>
      </c>
      <c r="CN20" s="67">
        <v>0</v>
      </c>
      <c r="CO20" s="67">
        <v>0</v>
      </c>
      <c r="CP20" s="67">
        <v>0</v>
      </c>
      <c r="CQ20" s="67">
        <v>0</v>
      </c>
      <c r="CR20" s="67">
        <v>0</v>
      </c>
      <c r="CS20" s="67">
        <v>0</v>
      </c>
      <c r="CT20" s="67">
        <v>0</v>
      </c>
      <c r="CU20" s="67">
        <v>0</v>
      </c>
      <c r="CV20" s="67">
        <v>0</v>
      </c>
      <c r="CW20" s="67">
        <v>0</v>
      </c>
      <c r="CX20" s="67">
        <v>0</v>
      </c>
      <c r="CY20" s="67">
        <v>0</v>
      </c>
      <c r="CZ20" s="67">
        <v>0</v>
      </c>
      <c r="DA20" s="67">
        <v>0</v>
      </c>
      <c r="DB20" s="71">
        <v>0</v>
      </c>
      <c r="DC20" s="71">
        <v>0</v>
      </c>
      <c r="DD20" s="71">
        <v>0</v>
      </c>
      <c r="DE20" s="71">
        <v>0</v>
      </c>
      <c r="DF20" s="71">
        <v>0</v>
      </c>
      <c r="DG20" s="71">
        <v>0</v>
      </c>
      <c r="DH20" s="71">
        <v>0</v>
      </c>
      <c r="DI20" s="71">
        <v>862920</v>
      </c>
      <c r="DJ20" s="71">
        <v>623880</v>
      </c>
      <c r="DK20" s="71">
        <v>567720</v>
      </c>
      <c r="DL20" s="71">
        <v>660240</v>
      </c>
      <c r="DM20" s="72">
        <v>306000</v>
      </c>
      <c r="DN20" s="750">
        <v>574020</v>
      </c>
      <c r="DO20" s="750">
        <v>633599.99999999988</v>
      </c>
      <c r="DP20" s="749">
        <v>626219.99999999988</v>
      </c>
      <c r="DQ20" s="749">
        <v>116460</v>
      </c>
      <c r="DR20" s="749">
        <v>114660.00000000001</v>
      </c>
      <c r="DS20" s="749">
        <v>179460</v>
      </c>
      <c r="DT20" s="749">
        <v>169200</v>
      </c>
      <c r="DU20" s="749">
        <v>147260</v>
      </c>
      <c r="DV20" s="749">
        <v>143160.00000000003</v>
      </c>
      <c r="DW20" s="749">
        <v>128579.99999999999</v>
      </c>
      <c r="DX20" s="749">
        <v>116680</v>
      </c>
      <c r="DY20" s="749">
        <v>142880</v>
      </c>
      <c r="EA20" s="718" t="s">
        <v>170</v>
      </c>
      <c r="EB20" s="26"/>
    </row>
    <row r="21" spans="1:132" s="56" customFormat="1" ht="52.5" customHeight="1" thickTop="1" thickBot="1">
      <c r="A21" s="52">
        <v>13</v>
      </c>
      <c r="B21" s="274" t="s">
        <v>324</v>
      </c>
      <c r="C21" s="210" t="s">
        <v>41</v>
      </c>
      <c r="D21" s="284" t="s">
        <v>93</v>
      </c>
      <c r="E21" s="284" t="s">
        <v>120</v>
      </c>
      <c r="F21" s="284" t="s">
        <v>120</v>
      </c>
      <c r="G21" s="284" t="s">
        <v>124</v>
      </c>
      <c r="H21" s="51" t="s">
        <v>204</v>
      </c>
      <c r="I21" s="210" t="s">
        <v>56</v>
      </c>
      <c r="J21" s="210" t="s">
        <v>70</v>
      </c>
      <c r="K21" s="210" t="s">
        <v>89</v>
      </c>
      <c r="L21" s="210" t="s">
        <v>87</v>
      </c>
      <c r="M21" s="285">
        <v>44980</v>
      </c>
      <c r="N21" s="285">
        <v>45689</v>
      </c>
      <c r="O21" s="286">
        <v>1503259</v>
      </c>
      <c r="P21" s="210" t="s">
        <v>60</v>
      </c>
      <c r="Q21" s="287">
        <f t="shared" si="6"/>
        <v>163437.86625845046</v>
      </c>
      <c r="R21" s="288">
        <f>6430000*4/(0.01*8.87287)</f>
        <v>289872386.27411419</v>
      </c>
      <c r="S21" s="297">
        <v>8.8728399999999999E-2</v>
      </c>
      <c r="T21" s="210" t="s">
        <v>180</v>
      </c>
      <c r="U21" s="289">
        <f>IF(T21="By Unit", IF(P21="RMB",S21/$B$6,IF(P21="GBP",S21,S21/$B$5)),T21)</f>
        <v>9.6467610521715121E-3</v>
      </c>
      <c r="V21" s="815">
        <f>Q21/U21</f>
        <v>16942252.987769417</v>
      </c>
      <c r="W21" s="291">
        <f>IF(T21="By Volume",V21/R21,V21*U21/Q21)</f>
        <v>1</v>
      </c>
      <c r="X21" s="292">
        <f>IFERROR(Q21*(1-W21),"")*0</f>
        <v>0</v>
      </c>
      <c r="Y21" s="292">
        <v>0</v>
      </c>
      <c r="Z21" s="824" t="s">
        <v>224</v>
      </c>
      <c r="AA21" s="743"/>
      <c r="AB21" s="743"/>
      <c r="AC21" s="743"/>
      <c r="AD21" s="806"/>
      <c r="AG21" s="75">
        <v>12285257</v>
      </c>
      <c r="AH21" s="75">
        <v>1074798</v>
      </c>
      <c r="AI21" s="75">
        <v>65733</v>
      </c>
      <c r="AJ21" s="75">
        <v>894985</v>
      </c>
      <c r="AK21" s="75">
        <v>906260</v>
      </c>
      <c r="AL21" s="75">
        <v>1097616</v>
      </c>
      <c r="AM21" s="75">
        <v>617546</v>
      </c>
      <c r="AN21" s="75">
        <v>612910</v>
      </c>
      <c r="AO21" s="75">
        <v>277678</v>
      </c>
      <c r="AP21" s="75">
        <v>193824</v>
      </c>
      <c r="AQ21" s="81"/>
      <c r="AR21" s="81"/>
      <c r="AS21" s="255"/>
      <c r="BF21" s="54">
        <f>SUM(AV21:BE21)</f>
        <v>0</v>
      </c>
      <c r="BH21" s="62"/>
      <c r="BI21" s="265" t="s">
        <v>314</v>
      </c>
      <c r="BJ21" s="266" t="s">
        <v>312</v>
      </c>
      <c r="BK21" s="264">
        <v>45698</v>
      </c>
      <c r="BL21" s="66" t="s">
        <v>202</v>
      </c>
      <c r="BM21" s="774"/>
      <c r="BN21" s="774"/>
      <c r="BO21" s="774"/>
      <c r="BP21" s="774">
        <v>0</v>
      </c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9"/>
      <c r="CE21" s="69"/>
      <c r="CF21" s="69"/>
      <c r="CG21" s="69"/>
      <c r="CH21" s="70"/>
      <c r="CI21" s="70"/>
      <c r="CJ21" s="68"/>
      <c r="CK21" s="68"/>
      <c r="CL21" s="68"/>
      <c r="CM21" s="68"/>
      <c r="CN21" s="68"/>
      <c r="CO21" s="68"/>
      <c r="CP21" s="71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71">
        <v>0</v>
      </c>
      <c r="DC21" s="71">
        <v>0</v>
      </c>
      <c r="DD21" s="71">
        <v>0</v>
      </c>
      <c r="DE21" s="71">
        <v>0</v>
      </c>
      <c r="DF21" s="71">
        <v>0</v>
      </c>
      <c r="DG21" s="71">
        <v>0</v>
      </c>
      <c r="DH21" s="71">
        <v>0</v>
      </c>
      <c r="DI21" s="71">
        <v>0</v>
      </c>
      <c r="DJ21" s="71">
        <v>0</v>
      </c>
      <c r="DK21" s="71">
        <v>0</v>
      </c>
      <c r="DL21" s="71">
        <v>0</v>
      </c>
      <c r="DM21" s="72">
        <v>0</v>
      </c>
      <c r="DN21" s="750">
        <v>0</v>
      </c>
      <c r="DO21" s="750">
        <v>0</v>
      </c>
      <c r="DP21" s="749">
        <v>0</v>
      </c>
      <c r="DQ21" s="749">
        <v>0</v>
      </c>
      <c r="DR21" s="749">
        <v>0</v>
      </c>
      <c r="DS21" s="749">
        <v>0</v>
      </c>
      <c r="DT21" s="749">
        <v>0</v>
      </c>
      <c r="DU21" s="749">
        <v>0</v>
      </c>
      <c r="DV21" s="749">
        <v>0</v>
      </c>
      <c r="DW21" s="749">
        <v>0</v>
      </c>
      <c r="DX21" s="749">
        <v>0</v>
      </c>
      <c r="DY21" s="749">
        <v>0</v>
      </c>
      <c r="EA21" s="26"/>
      <c r="EB21" s="26"/>
    </row>
    <row r="22" spans="1:132" s="56" customFormat="1" ht="40.5" customHeight="1" thickTop="1" thickBot="1">
      <c r="A22" s="52">
        <v>14</v>
      </c>
      <c r="B22" s="274" t="s">
        <v>325</v>
      </c>
      <c r="C22" s="11" t="s">
        <v>113</v>
      </c>
      <c r="D22" s="284" t="s">
        <v>95</v>
      </c>
      <c r="E22" s="284" t="s">
        <v>56</v>
      </c>
      <c r="F22" s="284" t="s">
        <v>123</v>
      </c>
      <c r="G22" s="284" t="s">
        <v>124</v>
      </c>
      <c r="H22" s="210" t="s">
        <v>167</v>
      </c>
      <c r="I22" s="210" t="s">
        <v>56</v>
      </c>
      <c r="J22" s="210" t="s">
        <v>70</v>
      </c>
      <c r="K22" s="210" t="s">
        <v>89</v>
      </c>
      <c r="L22" s="210" t="s">
        <v>87</v>
      </c>
      <c r="M22" s="285">
        <v>45383</v>
      </c>
      <c r="N22" s="285">
        <v>46113</v>
      </c>
      <c r="O22" s="286">
        <v>640000</v>
      </c>
      <c r="P22" s="210" t="s">
        <v>60</v>
      </c>
      <c r="Q22" s="287">
        <f t="shared" si="6"/>
        <v>69582.310437129127</v>
      </c>
      <c r="R22" s="288">
        <f>O22/S22</f>
        <v>11034482.758620689</v>
      </c>
      <c r="S22" s="297">
        <v>5.8000000000000003E-2</v>
      </c>
      <c r="T22" s="210" t="s">
        <v>180</v>
      </c>
      <c r="U22" s="289">
        <f>IF(T22="By Unit", IF(P22="RMB",S22/$B$6,IF(P22="GBP",S22,S22/$B$5)),T22)</f>
        <v>6.3058968833648275E-3</v>
      </c>
      <c r="V22" s="290">
        <f>SUM(AE22:AU22)</f>
        <v>5022892</v>
      </c>
      <c r="W22" s="291">
        <f>IF(T22="By Volume",V22/R22,V22*U22/Q22)</f>
        <v>0.45519958750000006</v>
      </c>
      <c r="X22" s="292">
        <f>IFERROR(Q22*(1-W22),"")</f>
        <v>37908.471428850993</v>
      </c>
      <c r="Y22" s="292">
        <f>IF(X22&gt;0,X22,0)</f>
        <v>37908.471428850993</v>
      </c>
      <c r="Z22" s="824" t="s">
        <v>159</v>
      </c>
      <c r="AA22" s="743"/>
      <c r="AB22" s="743"/>
      <c r="AC22" s="743"/>
      <c r="AD22" s="806">
        <f>IF(U22="By Volume",(1-W22)*R22,X22/U22)</f>
        <v>6011590.7586206878</v>
      </c>
      <c r="AK22" s="75">
        <v>146304</v>
      </c>
      <c r="AL22" s="75">
        <v>793652</v>
      </c>
      <c r="AM22" s="75">
        <v>1209610</v>
      </c>
      <c r="AN22" s="75">
        <v>417742</v>
      </c>
      <c r="AO22" s="75">
        <v>338164</v>
      </c>
      <c r="AP22" s="75">
        <v>665900</v>
      </c>
      <c r="AQ22" s="75">
        <v>479376</v>
      </c>
      <c r="AR22" s="53">
        <v>160272</v>
      </c>
      <c r="AS22" s="207">
        <v>139680</v>
      </c>
      <c r="AT22" s="799">
        <f>'By Project -Feb 2025'!DN15</f>
        <v>522432</v>
      </c>
      <c r="AU22" s="54">
        <f>'By Project -Feb 2025'!DO15</f>
        <v>149760</v>
      </c>
      <c r="AV22" s="54">
        <f>'By Project -Feb 2025'!DP15</f>
        <v>207792.00000000003</v>
      </c>
      <c r="AW22" s="54">
        <f>'By Project -Feb 2025'!DQ15</f>
        <v>87840</v>
      </c>
      <c r="AX22" s="54">
        <f>'By Project -Feb 2025'!DR15</f>
        <v>66240</v>
      </c>
      <c r="AY22" s="54">
        <f>'By Project -Feb 2025'!DS15</f>
        <v>111600</v>
      </c>
      <c r="AZ22" s="54">
        <f>'By Project -Feb 2025'!DT15</f>
        <v>65519.999999999993</v>
      </c>
      <c r="BA22" s="54">
        <f>'By Project -Feb 2025'!DU15</f>
        <v>60480</v>
      </c>
      <c r="BB22" s="54">
        <f>'By Project -Feb 2025'!DV15</f>
        <v>40320</v>
      </c>
      <c r="BC22" s="54">
        <f>'By Project -Feb 2025'!DW15</f>
        <v>40320</v>
      </c>
      <c r="BD22" s="54">
        <f>'By Project -Feb 2025'!DX15</f>
        <v>65519.999999999993</v>
      </c>
      <c r="BE22" s="54">
        <f>'By Project -Feb 2025'!DY15</f>
        <v>35280</v>
      </c>
      <c r="BF22" s="54">
        <f t="shared" si="4"/>
        <v>780912</v>
      </c>
      <c r="BH22" s="57" t="s">
        <v>203</v>
      </c>
      <c r="BI22" s="265" t="s">
        <v>314</v>
      </c>
      <c r="BJ22" s="266" t="s">
        <v>312</v>
      </c>
      <c r="BK22" s="264">
        <v>45698</v>
      </c>
      <c r="BL22" s="58" t="s">
        <v>250</v>
      </c>
      <c r="BM22" s="773">
        <v>0</v>
      </c>
      <c r="BN22" s="773">
        <v>0</v>
      </c>
      <c r="BO22" s="773">
        <v>0</v>
      </c>
      <c r="BP22" s="773">
        <v>128856640</v>
      </c>
      <c r="BQ22" s="59">
        <v>0</v>
      </c>
      <c r="BR22" s="59">
        <v>0</v>
      </c>
      <c r="BS22" s="59">
        <v>0</v>
      </c>
      <c r="BT22" s="59">
        <v>0</v>
      </c>
      <c r="BU22" s="59">
        <v>0</v>
      </c>
      <c r="BV22" s="59">
        <v>0</v>
      </c>
      <c r="BW22" s="59">
        <v>0</v>
      </c>
      <c r="BX22" s="59">
        <v>0</v>
      </c>
      <c r="BY22" s="59">
        <v>0</v>
      </c>
      <c r="BZ22" s="59">
        <v>0</v>
      </c>
      <c r="CA22" s="59">
        <v>0</v>
      </c>
      <c r="CB22" s="59">
        <v>0</v>
      </c>
      <c r="CC22" s="59"/>
      <c r="CD22" s="59">
        <v>0</v>
      </c>
      <c r="CE22" s="59">
        <v>0</v>
      </c>
      <c r="CF22" s="59">
        <v>0</v>
      </c>
      <c r="CG22" s="59">
        <v>0</v>
      </c>
      <c r="CH22" s="59">
        <v>0</v>
      </c>
      <c r="CI22" s="59">
        <v>0</v>
      </c>
      <c r="CJ22" s="59">
        <v>0</v>
      </c>
      <c r="CK22" s="59">
        <v>0</v>
      </c>
      <c r="CL22" s="59">
        <v>0</v>
      </c>
      <c r="CM22" s="59">
        <v>0</v>
      </c>
      <c r="CN22" s="59">
        <v>0</v>
      </c>
      <c r="CO22" s="59">
        <v>0</v>
      </c>
      <c r="CP22" s="59">
        <v>0</v>
      </c>
      <c r="CQ22" s="59">
        <v>0</v>
      </c>
      <c r="CR22" s="59">
        <v>0</v>
      </c>
      <c r="CS22" s="59">
        <v>0</v>
      </c>
      <c r="CT22" s="59">
        <v>0</v>
      </c>
      <c r="CU22" s="59">
        <v>0</v>
      </c>
      <c r="CV22" s="59">
        <v>0</v>
      </c>
      <c r="CW22" s="59">
        <v>0</v>
      </c>
      <c r="CX22" s="59">
        <v>0</v>
      </c>
      <c r="CY22" s="59">
        <v>0</v>
      </c>
      <c r="CZ22" s="59">
        <v>0</v>
      </c>
      <c r="DA22" s="59">
        <v>0</v>
      </c>
      <c r="DB22" s="60">
        <v>0</v>
      </c>
      <c r="DC22" s="60">
        <v>0</v>
      </c>
      <c r="DD22" s="60">
        <v>0</v>
      </c>
      <c r="DE22" s="60">
        <v>4287474</v>
      </c>
      <c r="DF22" s="60">
        <v>11097122</v>
      </c>
      <c r="DG22" s="60">
        <v>19322470</v>
      </c>
      <c r="DH22" s="60">
        <v>13123402</v>
      </c>
      <c r="DI22" s="60">
        <v>18421264</v>
      </c>
      <c r="DJ22" s="60">
        <v>16973810</v>
      </c>
      <c r="DK22" s="60">
        <v>14595696</v>
      </c>
      <c r="DL22" s="60">
        <v>14369670.000000004</v>
      </c>
      <c r="DM22" s="61">
        <v>16665731.999999998</v>
      </c>
      <c r="DN22" s="750">
        <v>18472122</v>
      </c>
      <c r="DO22" s="750">
        <v>8762029.9999999981</v>
      </c>
      <c r="DP22" s="749">
        <v>20688271.999999996</v>
      </c>
      <c r="DQ22" s="749">
        <v>21777200.000000004</v>
      </c>
      <c r="DR22" s="749">
        <v>16622737.999999998</v>
      </c>
      <c r="DS22" s="749">
        <v>20481287.618000004</v>
      </c>
      <c r="DT22" s="749">
        <v>18329523.739999995</v>
      </c>
      <c r="DU22" s="749">
        <v>27808745.017999995</v>
      </c>
      <c r="DV22" s="749">
        <v>24598438.276999995</v>
      </c>
      <c r="DW22" s="749">
        <v>22902057.946000002</v>
      </c>
      <c r="DX22" s="749">
        <v>28824839.120999996</v>
      </c>
      <c r="DY22" s="749">
        <v>21145803.361999992</v>
      </c>
      <c r="EA22" s="284" t="s">
        <v>57</v>
      </c>
      <c r="EB22" s="26"/>
    </row>
    <row r="23" spans="1:132" s="56" customFormat="1" ht="45" customHeight="1" thickTop="1" thickBot="1">
      <c r="A23" s="52">
        <v>15</v>
      </c>
      <c r="B23" s="274" t="s">
        <v>326</v>
      </c>
      <c r="C23" s="11" t="s">
        <v>113</v>
      </c>
      <c r="D23" s="718" t="s">
        <v>170</v>
      </c>
      <c r="E23" s="284" t="s">
        <v>56</v>
      </c>
      <c r="F23" s="284" t="s">
        <v>123</v>
      </c>
      <c r="G23" s="284" t="s">
        <v>124</v>
      </c>
      <c r="H23" s="210" t="s">
        <v>167</v>
      </c>
      <c r="I23" s="210" t="s">
        <v>56</v>
      </c>
      <c r="J23" s="210" t="s">
        <v>70</v>
      </c>
      <c r="K23" s="210" t="s">
        <v>89</v>
      </c>
      <c r="L23" s="210" t="s">
        <v>87</v>
      </c>
      <c r="M23" s="285">
        <v>45505</v>
      </c>
      <c r="N23" s="285">
        <v>46235</v>
      </c>
      <c r="O23" s="286">
        <f>708000+72300</f>
        <v>780300</v>
      </c>
      <c r="P23" s="210" t="s">
        <v>60</v>
      </c>
      <c r="Q23" s="287">
        <f t="shared" si="6"/>
        <v>84836.057553268518</v>
      </c>
      <c r="R23" s="288"/>
      <c r="S23" s="301">
        <v>9.4674863490082098E-2</v>
      </c>
      <c r="T23" s="210" t="s">
        <v>180</v>
      </c>
      <c r="U23" s="289">
        <f>IF(T23="By Unit", IF(P23="RMB",S23/$B$6,IF(P23="GBP",S23,S23/$B$5)),T23)</f>
        <v>1.0293274596812054E-2</v>
      </c>
      <c r="V23" s="290">
        <f>SUM(AE23:AU23)</f>
        <v>5979960</v>
      </c>
      <c r="W23" s="291">
        <f>IF(T23="By Volume",V23/R23,V23*U23/Q23)</f>
        <v>0.72555670469838707</v>
      </c>
      <c r="X23" s="292">
        <f>IFERROR(Q23*(1-W23),"")*0</f>
        <v>0</v>
      </c>
      <c r="Y23" s="292">
        <v>0</v>
      </c>
      <c r="Z23" s="824" t="s">
        <v>159</v>
      </c>
      <c r="AA23" s="743"/>
      <c r="AB23" s="743"/>
      <c r="AC23" s="743"/>
      <c r="AD23" s="806">
        <f>IF(U23="By Volume",(1-W23)*R23,X23/U23)</f>
        <v>0</v>
      </c>
      <c r="AN23" s="75">
        <v>39600</v>
      </c>
      <c r="AO23" s="75">
        <v>894780</v>
      </c>
      <c r="AP23" s="75">
        <v>1156320</v>
      </c>
      <c r="AQ23" s="75">
        <v>1277460</v>
      </c>
      <c r="AR23" s="75">
        <v>950580</v>
      </c>
      <c r="AS23" s="211">
        <v>453600</v>
      </c>
      <c r="AT23" s="807">
        <f>'By Project -Feb 2025'!DN18+'By Project -Feb 2025'!DN20</f>
        <v>574020</v>
      </c>
      <c r="AU23" s="54">
        <f>'By Project -Feb 2025'!DO18+'By Project -Feb 2025'!DO20</f>
        <v>633599.99999999988</v>
      </c>
      <c r="AV23" s="54">
        <f>'By Project -Feb 2025'!DP18+'By Project -Feb 2025'!DP20</f>
        <v>626219.99999999988</v>
      </c>
      <c r="AW23" s="54">
        <f>'By Project -Feb 2025'!DQ18+'By Project -Feb 2025'!DQ20</f>
        <v>116460</v>
      </c>
      <c r="AX23" s="54">
        <f>'By Project -Feb 2025'!DR18+'By Project -Feb 2025'!DR20</f>
        <v>114660.00000000001</v>
      </c>
      <c r="AY23" s="54">
        <f>'By Project -Feb 2025'!DS18+'By Project -Feb 2025'!DS20</f>
        <v>179460</v>
      </c>
      <c r="AZ23" s="54">
        <f>'By Project -Feb 2025'!DT18+'By Project -Feb 2025'!DT20</f>
        <v>169200</v>
      </c>
      <c r="BA23" s="54">
        <f>'By Project -Feb 2025'!DU18+'By Project -Feb 2025'!DU20</f>
        <v>147260</v>
      </c>
      <c r="BB23" s="54">
        <f>'By Project -Feb 2025'!DV18+'By Project -Feb 2025'!DV20</f>
        <v>143160.00000000003</v>
      </c>
      <c r="BC23" s="54">
        <f>'By Project -Feb 2025'!DW18+'By Project -Feb 2025'!DW20</f>
        <v>128579.99999999999</v>
      </c>
      <c r="BD23" s="54">
        <f>'By Project -Feb 2025'!DX18+'By Project -Feb 2025'!DX20</f>
        <v>116680</v>
      </c>
      <c r="BE23" s="54">
        <f>'By Project -Feb 2025'!DY18+'By Project -Feb 2025'!DY20</f>
        <v>142880</v>
      </c>
      <c r="BF23" s="54">
        <f t="shared" si="4"/>
        <v>1884560</v>
      </c>
      <c r="BH23" s="62" t="s">
        <v>177</v>
      </c>
      <c r="BI23" s="265" t="s">
        <v>314</v>
      </c>
      <c r="BJ23" s="266" t="s">
        <v>312</v>
      </c>
      <c r="BK23" s="264">
        <v>45698</v>
      </c>
      <c r="BL23" s="66" t="s">
        <v>251</v>
      </c>
      <c r="BM23" s="774">
        <v>0</v>
      </c>
      <c r="BN23" s="774">
        <v>0</v>
      </c>
      <c r="BO23" s="774">
        <v>0</v>
      </c>
      <c r="BP23" s="774">
        <v>0</v>
      </c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>
        <v>0</v>
      </c>
      <c r="CE23" s="83">
        <v>0</v>
      </c>
      <c r="CF23" s="83">
        <v>0</v>
      </c>
      <c r="CG23" s="83">
        <v>0</v>
      </c>
      <c r="CH23" s="83">
        <v>0</v>
      </c>
      <c r="CI23" s="83">
        <v>0</v>
      </c>
      <c r="CJ23" s="83">
        <v>0</v>
      </c>
      <c r="CK23" s="83">
        <v>0</v>
      </c>
      <c r="CL23" s="83">
        <v>0</v>
      </c>
      <c r="CM23" s="83">
        <v>0</v>
      </c>
      <c r="CN23" s="83">
        <v>0</v>
      </c>
      <c r="CO23" s="83">
        <v>0</v>
      </c>
      <c r="CP23" s="83">
        <v>0</v>
      </c>
      <c r="CQ23" s="83">
        <v>0</v>
      </c>
      <c r="CR23" s="83">
        <v>0</v>
      </c>
      <c r="CS23" s="83">
        <v>0</v>
      </c>
      <c r="CT23" s="83">
        <v>0</v>
      </c>
      <c r="CU23" s="83">
        <v>0</v>
      </c>
      <c r="CV23" s="83">
        <v>0</v>
      </c>
      <c r="CW23" s="83">
        <v>0</v>
      </c>
      <c r="CX23" s="83">
        <v>0</v>
      </c>
      <c r="CY23" s="83">
        <v>0</v>
      </c>
      <c r="CZ23" s="83">
        <v>0</v>
      </c>
      <c r="DA23" s="83">
        <v>0</v>
      </c>
      <c r="DB23" s="71">
        <v>0</v>
      </c>
      <c r="DC23" s="71">
        <v>0</v>
      </c>
      <c r="DD23" s="71">
        <v>0</v>
      </c>
      <c r="DE23" s="71">
        <v>0</v>
      </c>
      <c r="DF23" s="71">
        <v>0</v>
      </c>
      <c r="DG23" s="71">
        <v>0</v>
      </c>
      <c r="DH23" s="71">
        <v>0</v>
      </c>
      <c r="DI23" s="71">
        <v>0</v>
      </c>
      <c r="DJ23" s="71">
        <v>0</v>
      </c>
      <c r="DK23" s="71">
        <v>0</v>
      </c>
      <c r="DL23" s="71">
        <v>0</v>
      </c>
      <c r="DM23" s="84">
        <v>0</v>
      </c>
      <c r="DN23" s="753">
        <v>0</v>
      </c>
      <c r="DO23" s="753">
        <v>3744</v>
      </c>
      <c r="DP23" s="753">
        <v>72000</v>
      </c>
      <c r="DQ23" s="753">
        <v>153000</v>
      </c>
      <c r="DR23" s="753">
        <v>99000</v>
      </c>
      <c r="DS23" s="753">
        <v>18000</v>
      </c>
      <c r="DT23" s="753">
        <v>36336</v>
      </c>
      <c r="DU23" s="753">
        <v>56016.000000000007</v>
      </c>
      <c r="DV23" s="753">
        <v>38736.000000000007</v>
      </c>
      <c r="DW23" s="753">
        <v>46032</v>
      </c>
      <c r="DX23" s="753">
        <v>44928.000000000007</v>
      </c>
      <c r="DY23" s="753">
        <v>43776</v>
      </c>
      <c r="EA23" s="26"/>
      <c r="EB23" s="26"/>
    </row>
    <row r="24" spans="1:132" s="213" customFormat="1" ht="54" customHeight="1" thickTop="1" thickBot="1">
      <c r="A24" s="212">
        <v>16</v>
      </c>
      <c r="B24" s="274" t="s">
        <v>327</v>
      </c>
      <c r="C24" s="210" t="s">
        <v>328</v>
      </c>
      <c r="D24" s="284" t="s">
        <v>329</v>
      </c>
      <c r="E24" s="284" t="s">
        <v>125</v>
      </c>
      <c r="F24" s="284" t="s">
        <v>127</v>
      </c>
      <c r="G24" s="284" t="s">
        <v>124</v>
      </c>
      <c r="H24" s="210" t="s">
        <v>166</v>
      </c>
      <c r="I24" s="210" t="s">
        <v>51</v>
      </c>
      <c r="J24" s="210" t="s">
        <v>70</v>
      </c>
      <c r="K24" s="210" t="s">
        <v>89</v>
      </c>
      <c r="L24" s="210" t="s">
        <v>87</v>
      </c>
      <c r="M24" s="285">
        <v>45505</v>
      </c>
      <c r="N24" s="285">
        <v>46966</v>
      </c>
      <c r="O24" s="286">
        <v>1210000</v>
      </c>
      <c r="P24" s="210" t="s">
        <v>60</v>
      </c>
      <c r="Q24" s="287">
        <f t="shared" si="6"/>
        <v>131554.05567019724</v>
      </c>
      <c r="R24" s="288">
        <v>29491560</v>
      </c>
      <c r="S24" s="297">
        <v>4.1028687529584738E-2</v>
      </c>
      <c r="T24" s="210" t="s">
        <v>180</v>
      </c>
      <c r="U24" s="289">
        <f>IF(T24="By Unit", IF(P24="RMB",S24/$B$6,IF(P24="GBP",S24,S24/$B$5)),T24)</f>
        <v>4.4607357382992711E-3</v>
      </c>
      <c r="V24" s="290">
        <f>SUM(AE24:AU24)</f>
        <v>9825420</v>
      </c>
      <c r="W24" s="291">
        <f>IF(T24="By Volume",V24/R24,V24*U24/Q24)</f>
        <v>0.33316040250159706</v>
      </c>
      <c r="X24" s="292">
        <f>IFERROR(Q24*(1-W24),"")</f>
        <v>87725.453532396816</v>
      </c>
      <c r="Y24" s="292">
        <f t="shared" ref="Y24:Y33" si="7">IF(X24&gt;0,X24,0)</f>
        <v>87725.453532396816</v>
      </c>
      <c r="Z24" s="824" t="s">
        <v>159</v>
      </c>
      <c r="AA24" s="743"/>
      <c r="AB24" s="743"/>
      <c r="AC24" s="743"/>
      <c r="AD24" s="806">
        <f>IF(U24="By Volume",(1-W24)*R24,X24/U24)</f>
        <v>19666139.999999996</v>
      </c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214">
        <v>36060</v>
      </c>
      <c r="AQ24" s="214">
        <v>4722360</v>
      </c>
      <c r="AR24" s="214">
        <v>3286440</v>
      </c>
      <c r="AS24" s="254">
        <v>398760</v>
      </c>
      <c r="AT24" s="800">
        <v>1150380</v>
      </c>
      <c r="AU24" s="56">
        <v>231420.00000000003</v>
      </c>
      <c r="AV24" s="56">
        <v>1771920</v>
      </c>
      <c r="AW24" s="56">
        <v>3593399.9999999991</v>
      </c>
      <c r="AX24" s="56">
        <v>1748639.9999999998</v>
      </c>
      <c r="AY24" s="56">
        <v>752880</v>
      </c>
      <c r="AZ24" s="56">
        <v>1156800.0000000002</v>
      </c>
      <c r="BA24" s="56">
        <v>1870560.0000000005</v>
      </c>
      <c r="BB24" s="56">
        <v>1795919.9999999998</v>
      </c>
      <c r="BC24" s="56">
        <v>2130480</v>
      </c>
      <c r="BD24" s="56">
        <v>3526799.9999999995</v>
      </c>
      <c r="BE24" s="56">
        <v>2150400</v>
      </c>
      <c r="BF24" s="54">
        <f t="shared" si="4"/>
        <v>20497800</v>
      </c>
      <c r="BG24" s="56"/>
      <c r="BH24" s="94" t="s">
        <v>205</v>
      </c>
      <c r="BI24" s="265" t="s">
        <v>314</v>
      </c>
      <c r="BJ24" s="266" t="s">
        <v>312</v>
      </c>
      <c r="BK24" s="264">
        <v>45698</v>
      </c>
      <c r="BL24" s="96" t="s">
        <v>206</v>
      </c>
      <c r="BM24" s="775">
        <v>6919526</v>
      </c>
      <c r="BN24" s="775">
        <v>6734445</v>
      </c>
      <c r="BO24" s="775">
        <v>973700</v>
      </c>
      <c r="BP24" s="775">
        <v>301000</v>
      </c>
      <c r="BQ24" s="219">
        <v>355400</v>
      </c>
      <c r="BR24" s="219">
        <v>376900</v>
      </c>
      <c r="BS24" s="219">
        <v>329800</v>
      </c>
      <c r="BT24" s="219">
        <v>514000</v>
      </c>
      <c r="BU24" s="219">
        <v>392100</v>
      </c>
      <c r="BV24" s="219">
        <v>672345</v>
      </c>
      <c r="BW24" s="219">
        <v>790600</v>
      </c>
      <c r="BX24" s="219">
        <v>581700</v>
      </c>
      <c r="BY24" s="219">
        <v>493100</v>
      </c>
      <c r="BZ24" s="219">
        <v>766581</v>
      </c>
      <c r="CA24" s="219">
        <v>791000</v>
      </c>
      <c r="CB24" s="219">
        <v>856000</v>
      </c>
      <c r="CC24" s="219"/>
      <c r="CD24" s="219">
        <v>617400</v>
      </c>
      <c r="CE24" s="219">
        <v>565400</v>
      </c>
      <c r="CF24" s="219">
        <v>918400</v>
      </c>
      <c r="CG24" s="219">
        <v>1007400.0000000001</v>
      </c>
      <c r="CH24" s="219">
        <v>723600</v>
      </c>
      <c r="CI24" s="219">
        <v>752700</v>
      </c>
      <c r="CJ24" s="219">
        <v>589200</v>
      </c>
      <c r="CK24" s="219">
        <v>591300.00000000012</v>
      </c>
      <c r="CL24" s="219">
        <v>636055</v>
      </c>
      <c r="CM24" s="219">
        <v>45000</v>
      </c>
      <c r="CN24" s="219">
        <v>163790</v>
      </c>
      <c r="CO24" s="219">
        <v>124200</v>
      </c>
      <c r="CP24" s="219">
        <v>95000</v>
      </c>
      <c r="CQ24" s="219">
        <v>309300</v>
      </c>
      <c r="CR24" s="219">
        <v>98600</v>
      </c>
      <c r="CS24" s="219">
        <v>18000</v>
      </c>
      <c r="CT24" s="219">
        <v>41000</v>
      </c>
      <c r="CU24" s="219">
        <v>16000</v>
      </c>
      <c r="CV24" s="219">
        <v>30000</v>
      </c>
      <c r="CW24" s="219">
        <v>43800</v>
      </c>
      <c r="CX24" s="219">
        <v>72900</v>
      </c>
      <c r="CY24" s="219">
        <v>75600</v>
      </c>
      <c r="CZ24" s="219">
        <v>48400</v>
      </c>
      <c r="DA24" s="219">
        <v>125100</v>
      </c>
      <c r="DB24" s="217">
        <v>19300</v>
      </c>
      <c r="DC24" s="217">
        <v>72900</v>
      </c>
      <c r="DD24" s="217">
        <v>30200</v>
      </c>
      <c r="DE24" s="217">
        <v>21700</v>
      </c>
      <c r="DF24" s="217">
        <v>24900</v>
      </c>
      <c r="DG24" s="217">
        <v>19800</v>
      </c>
      <c r="DH24" s="217">
        <v>0</v>
      </c>
      <c r="DI24" s="217">
        <v>0</v>
      </c>
      <c r="DJ24" s="217">
        <v>0</v>
      </c>
      <c r="DK24" s="217">
        <v>69000</v>
      </c>
      <c r="DL24" s="217">
        <v>43200</v>
      </c>
      <c r="DM24" s="97">
        <v>0</v>
      </c>
      <c r="DN24" s="754">
        <v>0</v>
      </c>
      <c r="DO24" s="754">
        <v>0</v>
      </c>
      <c r="DP24" s="754">
        <v>0</v>
      </c>
      <c r="DQ24" s="754">
        <v>0</v>
      </c>
      <c r="DR24" s="754">
        <v>0</v>
      </c>
      <c r="DS24" s="754">
        <v>0</v>
      </c>
      <c r="DT24" s="754">
        <v>0</v>
      </c>
      <c r="DU24" s="754">
        <v>0</v>
      </c>
      <c r="DV24" s="754">
        <v>0</v>
      </c>
      <c r="DW24" s="754">
        <v>0</v>
      </c>
      <c r="DX24" s="754">
        <v>0</v>
      </c>
      <c r="DY24" s="754">
        <v>0</v>
      </c>
      <c r="EA24" s="26"/>
      <c r="EB24" s="26"/>
    </row>
    <row r="25" spans="1:132" s="213" customFormat="1" ht="30.75" customHeight="1" thickTop="1" thickBot="1">
      <c r="A25" s="212">
        <v>17</v>
      </c>
      <c r="B25" s="274" t="s">
        <v>330</v>
      </c>
      <c r="C25" s="210" t="s">
        <v>53</v>
      </c>
      <c r="D25" s="284" t="s">
        <v>128</v>
      </c>
      <c r="E25" s="284" t="s">
        <v>125</v>
      </c>
      <c r="F25" s="284" t="s">
        <v>127</v>
      </c>
      <c r="G25" s="284" t="s">
        <v>124</v>
      </c>
      <c r="H25" s="210" t="s">
        <v>166</v>
      </c>
      <c r="I25" s="210" t="s">
        <v>51</v>
      </c>
      <c r="J25" s="210" t="s">
        <v>70</v>
      </c>
      <c r="K25" s="210" t="s">
        <v>89</v>
      </c>
      <c r="L25" s="210" t="s">
        <v>87</v>
      </c>
      <c r="M25" s="285">
        <v>45474</v>
      </c>
      <c r="N25" s="285">
        <v>45992</v>
      </c>
      <c r="O25" s="286">
        <v>903370.27830709994</v>
      </c>
      <c r="P25" s="210" t="s">
        <v>60</v>
      </c>
      <c r="Q25" s="287">
        <f t="shared" si="6"/>
        <v>98216.548663813068</v>
      </c>
      <c r="R25" s="288">
        <v>8895000</v>
      </c>
      <c r="S25" s="301">
        <f>0.0115*8.81203</f>
        <v>0.101338345</v>
      </c>
      <c r="T25" s="210" t="s">
        <v>180</v>
      </c>
      <c r="U25" s="298">
        <f>IF(T25="By Unit", IF(P25="RMB",S25/$B$6,IF(P25="GBP",S25,S25/$B$5)),T25)</f>
        <v>1.1017744032773268E-2</v>
      </c>
      <c r="V25" s="290">
        <f t="shared" ref="V25:V33" si="8">SUM(AE25:AU25)</f>
        <v>0</v>
      </c>
      <c r="W25" s="291">
        <f>IF(T25="By Volume",V25/R25,V25*U25/Q25)</f>
        <v>0</v>
      </c>
      <c r="X25" s="292">
        <f>IFERROR(Q25*(1-W25),"")</f>
        <v>98216.548663813068</v>
      </c>
      <c r="Y25" s="292">
        <f t="shared" si="7"/>
        <v>98216.548663813068</v>
      </c>
      <c r="Z25" s="824" t="s">
        <v>159</v>
      </c>
      <c r="AA25" s="743"/>
      <c r="AB25" s="743"/>
      <c r="AC25" s="743"/>
      <c r="AD25" s="806">
        <f>IF(U25="By Volume",(1-W25)*R25,X25/U25)</f>
        <v>8914397.3913043477</v>
      </c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S25" s="210"/>
      <c r="AT25" s="800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4">
        <f t="shared" si="4"/>
        <v>0</v>
      </c>
      <c r="BG25" s="56"/>
      <c r="BH25" s="94"/>
      <c r="BI25" s="93" t="s">
        <v>189</v>
      </c>
      <c r="BJ25" s="94" t="s">
        <v>234</v>
      </c>
      <c r="BK25" s="95">
        <v>0</v>
      </c>
      <c r="BL25" s="96" t="s">
        <v>206</v>
      </c>
      <c r="BM25" s="775">
        <v>6503406</v>
      </c>
      <c r="BN25" s="775">
        <v>7074939</v>
      </c>
      <c r="BO25" s="775">
        <v>0</v>
      </c>
      <c r="BP25" s="775">
        <v>0</v>
      </c>
      <c r="BQ25" s="219">
        <v>355400</v>
      </c>
      <c r="BR25" s="219">
        <v>376900</v>
      </c>
      <c r="BS25" s="219">
        <v>329800</v>
      </c>
      <c r="BT25" s="219">
        <v>514000</v>
      </c>
      <c r="BU25" s="219">
        <v>392100</v>
      </c>
      <c r="BV25" s="219">
        <v>672345</v>
      </c>
      <c r="BW25" s="219">
        <v>790600</v>
      </c>
      <c r="BX25" s="219">
        <v>581700</v>
      </c>
      <c r="BY25" s="219">
        <v>493100</v>
      </c>
      <c r="BZ25" s="219">
        <v>766581</v>
      </c>
      <c r="CA25" s="219">
        <v>695680</v>
      </c>
      <c r="CB25" s="219">
        <v>535200</v>
      </c>
      <c r="CC25" s="219"/>
      <c r="CD25" s="219">
        <v>845094</v>
      </c>
      <c r="CE25" s="219">
        <v>464000</v>
      </c>
      <c r="CF25" s="219">
        <v>918400</v>
      </c>
      <c r="CG25" s="219">
        <v>1206700</v>
      </c>
      <c r="CH25" s="219">
        <v>786300</v>
      </c>
      <c r="CI25" s="219">
        <v>752700</v>
      </c>
      <c r="CJ25" s="219">
        <v>589200</v>
      </c>
      <c r="CK25" s="219">
        <v>543500</v>
      </c>
      <c r="CL25" s="219">
        <v>636055</v>
      </c>
      <c r="CM25" s="219">
        <v>45000</v>
      </c>
      <c r="CN25" s="219">
        <v>163790</v>
      </c>
      <c r="CO25" s="219">
        <v>124200</v>
      </c>
      <c r="CP25" s="217">
        <v>0</v>
      </c>
      <c r="CQ25" s="219">
        <v>0</v>
      </c>
      <c r="CR25" s="219">
        <v>0</v>
      </c>
      <c r="CS25" s="219">
        <v>0</v>
      </c>
      <c r="CT25" s="219">
        <v>0</v>
      </c>
      <c r="CU25" s="219">
        <v>0</v>
      </c>
      <c r="CV25" s="219">
        <v>0</v>
      </c>
      <c r="CW25" s="219">
        <v>0</v>
      </c>
      <c r="CX25" s="219">
        <v>0</v>
      </c>
      <c r="CY25" s="219">
        <v>0</v>
      </c>
      <c r="CZ25" s="219">
        <v>0</v>
      </c>
      <c r="DA25" s="219">
        <v>0</v>
      </c>
      <c r="DB25" s="217">
        <v>0</v>
      </c>
      <c r="DC25" s="217">
        <v>0</v>
      </c>
      <c r="DD25" s="217">
        <v>0</v>
      </c>
      <c r="DE25" s="217">
        <v>0</v>
      </c>
      <c r="DF25" s="217">
        <v>0</v>
      </c>
      <c r="DG25" s="217">
        <v>0</v>
      </c>
      <c r="DH25" s="217">
        <v>0</v>
      </c>
      <c r="DI25" s="217">
        <v>0</v>
      </c>
      <c r="DJ25" s="217">
        <v>0</v>
      </c>
      <c r="DK25" s="217">
        <v>0</v>
      </c>
      <c r="DL25" s="217">
        <v>0</v>
      </c>
      <c r="DM25" s="97">
        <v>0</v>
      </c>
      <c r="DN25" s="754">
        <v>0</v>
      </c>
      <c r="DO25" s="754">
        <v>0</v>
      </c>
      <c r="DP25" s="754">
        <v>0</v>
      </c>
      <c r="DQ25" s="754">
        <v>0</v>
      </c>
      <c r="DR25" s="754">
        <v>0</v>
      </c>
      <c r="DS25" s="754">
        <v>0</v>
      </c>
      <c r="DT25" s="754">
        <v>0</v>
      </c>
      <c r="DU25" s="754">
        <v>0</v>
      </c>
      <c r="DV25" s="754">
        <v>0</v>
      </c>
      <c r="DW25" s="754">
        <v>0</v>
      </c>
      <c r="DX25" s="754">
        <v>0</v>
      </c>
      <c r="DY25" s="754">
        <v>0</v>
      </c>
      <c r="EA25" s="26"/>
      <c r="EB25" s="26"/>
    </row>
    <row r="26" spans="1:132" s="213" customFormat="1" ht="30.75" customHeight="1" thickTop="1" thickBot="1">
      <c r="A26" s="212">
        <v>18</v>
      </c>
      <c r="B26" s="274" t="s">
        <v>331</v>
      </c>
      <c r="C26" s="210" t="s">
        <v>53</v>
      </c>
      <c r="D26" s="284" t="s">
        <v>129</v>
      </c>
      <c r="E26" s="284" t="s">
        <v>125</v>
      </c>
      <c r="F26" s="284" t="s">
        <v>127</v>
      </c>
      <c r="G26" s="284" t="s">
        <v>124</v>
      </c>
      <c r="H26" s="210" t="s">
        <v>168</v>
      </c>
      <c r="I26" s="210" t="s">
        <v>51</v>
      </c>
      <c r="J26" s="210" t="s">
        <v>70</v>
      </c>
      <c r="K26" s="210" t="s">
        <v>89</v>
      </c>
      <c r="L26" s="210" t="s">
        <v>87</v>
      </c>
      <c r="M26" s="285">
        <v>45536</v>
      </c>
      <c r="N26" s="285">
        <v>45992</v>
      </c>
      <c r="O26" s="286">
        <v>6018424</v>
      </c>
      <c r="P26" s="210" t="s">
        <v>60</v>
      </c>
      <c r="Q26" s="287">
        <f t="shared" si="6"/>
        <v>654337.26110979437</v>
      </c>
      <c r="R26" s="288">
        <v>12960000</v>
      </c>
      <c r="S26" s="301">
        <f>0.0527*8.81203</f>
        <v>0.46439398099999996</v>
      </c>
      <c r="T26" s="210" t="s">
        <v>180</v>
      </c>
      <c r="U26" s="289">
        <f>IF(T26="By Unit", IF(P26="RMB",S26/$B$6,IF(P26="GBP",S26,S26/$B$5)),T26)</f>
        <v>5.0490009611056624E-2</v>
      </c>
      <c r="V26" s="290">
        <f t="shared" si="8"/>
        <v>0</v>
      </c>
      <c r="W26" s="291">
        <f>IF(T26="By Volume",V26/R26,V26*U26/Q26)</f>
        <v>0</v>
      </c>
      <c r="X26" s="292">
        <f>IFERROR(Q26*(1-W26),"")</f>
        <v>654337.26110979437</v>
      </c>
      <c r="Y26" s="292">
        <f t="shared" si="7"/>
        <v>654337.26110979437</v>
      </c>
      <c r="Z26" s="824" t="s">
        <v>159</v>
      </c>
      <c r="AA26" s="743"/>
      <c r="AB26" s="743"/>
      <c r="AC26" s="743"/>
      <c r="AD26" s="806">
        <f>IF(U26="By Volume",(1-W26)*R26,X26/U26)</f>
        <v>12959737.305466929</v>
      </c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S26" s="210"/>
      <c r="AT26" s="800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4">
        <f t="shared" si="4"/>
        <v>0</v>
      </c>
      <c r="BG26" s="56"/>
      <c r="BH26" s="94"/>
      <c r="BI26" s="93">
        <v>0</v>
      </c>
      <c r="BJ26" s="94" t="s">
        <v>234</v>
      </c>
      <c r="BK26" s="95">
        <v>0</v>
      </c>
      <c r="BL26" s="96" t="s">
        <v>206</v>
      </c>
      <c r="BM26" s="775">
        <v>6503406</v>
      </c>
      <c r="BN26" s="775">
        <v>6529023</v>
      </c>
      <c r="BO26" s="775">
        <v>0</v>
      </c>
      <c r="BP26" s="775">
        <v>0</v>
      </c>
      <c r="BQ26" s="219">
        <v>355400</v>
      </c>
      <c r="BR26" s="219">
        <v>376900</v>
      </c>
      <c r="BS26" s="219">
        <v>329800</v>
      </c>
      <c r="BT26" s="219">
        <v>514000</v>
      </c>
      <c r="BU26" s="219">
        <v>392100</v>
      </c>
      <c r="BV26" s="219">
        <v>672345</v>
      </c>
      <c r="BW26" s="219">
        <v>790600</v>
      </c>
      <c r="BX26" s="219">
        <v>581700</v>
      </c>
      <c r="BY26" s="219">
        <v>493100</v>
      </c>
      <c r="BZ26" s="219">
        <v>766581</v>
      </c>
      <c r="CA26" s="219">
        <v>695680</v>
      </c>
      <c r="CB26" s="219">
        <v>535200</v>
      </c>
      <c r="CC26" s="219"/>
      <c r="CD26" s="219">
        <v>845094</v>
      </c>
      <c r="CE26" s="219">
        <v>464000</v>
      </c>
      <c r="CF26" s="219">
        <v>884050</v>
      </c>
      <c r="CG26" s="219">
        <v>1206700</v>
      </c>
      <c r="CH26" s="219">
        <v>484575</v>
      </c>
      <c r="CI26" s="219">
        <v>935984</v>
      </c>
      <c r="CJ26" s="219">
        <v>432680</v>
      </c>
      <c r="CK26" s="219">
        <v>306895</v>
      </c>
      <c r="CL26" s="219">
        <v>636055</v>
      </c>
      <c r="CM26" s="219">
        <v>45000</v>
      </c>
      <c r="CN26" s="219">
        <v>163790</v>
      </c>
      <c r="CO26" s="219">
        <v>124200</v>
      </c>
      <c r="CP26" s="217">
        <v>0</v>
      </c>
      <c r="CQ26" s="219">
        <v>0</v>
      </c>
      <c r="CR26" s="219">
        <v>0</v>
      </c>
      <c r="CS26" s="219">
        <v>0</v>
      </c>
      <c r="CT26" s="219">
        <v>0</v>
      </c>
      <c r="CU26" s="219">
        <v>0</v>
      </c>
      <c r="CV26" s="219">
        <v>0</v>
      </c>
      <c r="CW26" s="219">
        <v>0</v>
      </c>
      <c r="CX26" s="219">
        <v>0</v>
      </c>
      <c r="CY26" s="219">
        <v>0</v>
      </c>
      <c r="CZ26" s="219">
        <v>0</v>
      </c>
      <c r="DA26" s="219">
        <v>0</v>
      </c>
      <c r="DB26" s="217">
        <v>0</v>
      </c>
      <c r="DC26" s="217">
        <v>0</v>
      </c>
      <c r="DD26" s="217">
        <v>0</v>
      </c>
      <c r="DE26" s="217">
        <v>0</v>
      </c>
      <c r="DF26" s="217">
        <v>0</v>
      </c>
      <c r="DG26" s="217">
        <v>0</v>
      </c>
      <c r="DH26" s="217">
        <v>0</v>
      </c>
      <c r="DI26" s="217">
        <v>0</v>
      </c>
      <c r="DJ26" s="217">
        <v>0</v>
      </c>
      <c r="DK26" s="217">
        <v>0</v>
      </c>
      <c r="DL26" s="217">
        <v>0</v>
      </c>
      <c r="DM26" s="97">
        <v>0</v>
      </c>
      <c r="DN26" s="754">
        <v>0</v>
      </c>
      <c r="DO26" s="754">
        <v>0</v>
      </c>
      <c r="DP26" s="754">
        <v>0</v>
      </c>
      <c r="DQ26" s="754">
        <v>0</v>
      </c>
      <c r="DR26" s="754">
        <v>0</v>
      </c>
      <c r="DS26" s="754">
        <v>0</v>
      </c>
      <c r="DT26" s="754">
        <v>0</v>
      </c>
      <c r="DU26" s="754">
        <v>0</v>
      </c>
      <c r="DV26" s="754">
        <v>0</v>
      </c>
      <c r="DW26" s="754">
        <v>0</v>
      </c>
      <c r="DX26" s="754">
        <v>0</v>
      </c>
      <c r="DY26" s="754">
        <v>0</v>
      </c>
      <c r="EA26" s="26"/>
      <c r="EB26" s="26"/>
    </row>
    <row r="27" spans="1:132" s="213" customFormat="1" ht="45.75" customHeight="1" thickTop="1" thickBot="1">
      <c r="A27" s="212">
        <v>19</v>
      </c>
      <c r="B27" s="274" t="s">
        <v>332</v>
      </c>
      <c r="C27" s="210" t="s">
        <v>51</v>
      </c>
      <c r="D27" s="284" t="s">
        <v>183</v>
      </c>
      <c r="E27" s="284" t="s">
        <v>125</v>
      </c>
      <c r="F27" s="284" t="s">
        <v>171</v>
      </c>
      <c r="G27" s="284" t="s">
        <v>124</v>
      </c>
      <c r="H27" s="210" t="s">
        <v>166</v>
      </c>
      <c r="I27" s="210" t="s">
        <v>51</v>
      </c>
      <c r="J27" s="210" t="s">
        <v>70</v>
      </c>
      <c r="K27" s="210" t="s">
        <v>89</v>
      </c>
      <c r="L27" s="210" t="s">
        <v>87</v>
      </c>
      <c r="M27" s="285">
        <v>44986</v>
      </c>
      <c r="N27" s="285">
        <v>46447</v>
      </c>
      <c r="O27" s="286">
        <v>1363867.36</v>
      </c>
      <c r="P27" s="210" t="s">
        <v>60</v>
      </c>
      <c r="Q27" s="287">
        <f t="shared" si="6"/>
        <v>148282.87818529338</v>
      </c>
      <c r="R27" s="290">
        <v>4682003</v>
      </c>
      <c r="S27" s="302">
        <f>O27/R27</f>
        <v>0.29129997567280502</v>
      </c>
      <c r="T27" s="210" t="s">
        <v>180</v>
      </c>
      <c r="U27" s="289">
        <f>IF(T27="By Unit", IF(P27="RMB",S27/$B$6,IF(P27="GBP",S27,S27/$B$5)),T27)</f>
        <v>3.1670820839989504E-2</v>
      </c>
      <c r="V27" s="290">
        <f t="shared" si="8"/>
        <v>552000</v>
      </c>
      <c r="W27" s="291">
        <f>IF(T27="By Volume",V27/R27,V27*U27/Q27)</f>
        <v>0.11789825850175661</v>
      </c>
      <c r="X27" s="292">
        <f>IFERROR(Q27*(1-W27),"")</f>
        <v>130800.58508161917</v>
      </c>
      <c r="Y27" s="292">
        <f t="shared" si="7"/>
        <v>130800.58508161917</v>
      </c>
      <c r="Z27" s="824" t="s">
        <v>159</v>
      </c>
      <c r="AA27" s="743"/>
      <c r="AB27" s="743"/>
      <c r="AC27" s="743"/>
      <c r="AD27" s="806">
        <f>IF(U27="By Volume",(1-W27)*R27,X27/U27)</f>
        <v>4130003</v>
      </c>
      <c r="AE27" s="56"/>
      <c r="AF27" s="56"/>
      <c r="AG27" s="253">
        <v>549000</v>
      </c>
      <c r="AH27" s="253">
        <v>3000</v>
      </c>
      <c r="AI27" s="253"/>
      <c r="AJ27" s="253"/>
      <c r="AK27" s="253"/>
      <c r="AL27" s="253"/>
      <c r="AM27" s="253"/>
      <c r="AN27" s="253"/>
      <c r="AO27" s="253"/>
      <c r="AP27" s="214"/>
      <c r="AQ27" s="214"/>
      <c r="AR27" s="214"/>
      <c r="AS27" s="253"/>
      <c r="AT27" s="802">
        <v>0</v>
      </c>
      <c r="AU27" s="253">
        <v>0</v>
      </c>
      <c r="AV27" s="253">
        <v>0</v>
      </c>
      <c r="AW27" s="253">
        <v>0</v>
      </c>
      <c r="AX27" s="253">
        <v>0</v>
      </c>
      <c r="AY27" s="253">
        <v>0</v>
      </c>
      <c r="AZ27" s="253">
        <v>0</v>
      </c>
      <c r="BA27" s="253">
        <v>0</v>
      </c>
      <c r="BB27" s="253">
        <v>0</v>
      </c>
      <c r="BC27" s="253">
        <v>0</v>
      </c>
      <c r="BD27" s="253">
        <v>0</v>
      </c>
      <c r="BE27" s="253">
        <v>0</v>
      </c>
      <c r="BF27" s="54">
        <f t="shared" si="4"/>
        <v>0</v>
      </c>
      <c r="BG27" s="56"/>
      <c r="BH27" s="94"/>
      <c r="BI27" s="93">
        <v>0</v>
      </c>
      <c r="BJ27" s="94" t="s">
        <v>234</v>
      </c>
      <c r="BK27" s="95" t="s">
        <v>252</v>
      </c>
      <c r="BL27" s="96" t="s">
        <v>208</v>
      </c>
      <c r="BM27" s="775">
        <v>45200</v>
      </c>
      <c r="BN27" s="775">
        <v>21040</v>
      </c>
      <c r="BO27" s="775">
        <v>32160</v>
      </c>
      <c r="BP27" s="775">
        <v>0</v>
      </c>
      <c r="BQ27" s="219"/>
      <c r="BR27" s="219">
        <v>17760</v>
      </c>
      <c r="BS27" s="219"/>
      <c r="BT27" s="219">
        <v>14320</v>
      </c>
      <c r="BU27" s="219"/>
      <c r="BV27" s="219">
        <v>4400</v>
      </c>
      <c r="BW27" s="219">
        <v>8720</v>
      </c>
      <c r="BX27" s="219"/>
      <c r="BY27" s="219"/>
      <c r="BZ27" s="219"/>
      <c r="CA27" s="219"/>
      <c r="CB27" s="219"/>
      <c r="CC27" s="219"/>
      <c r="CD27" s="219">
        <v>6000</v>
      </c>
      <c r="CE27" s="219"/>
      <c r="CF27" s="219">
        <v>3000</v>
      </c>
      <c r="CG27" s="219">
        <v>0</v>
      </c>
      <c r="CH27" s="219">
        <v>4000</v>
      </c>
      <c r="CI27" s="221">
        <v>0</v>
      </c>
      <c r="CJ27" s="219">
        <v>5040</v>
      </c>
      <c r="CK27" s="219">
        <v>3000</v>
      </c>
      <c r="CL27" s="219">
        <v>0</v>
      </c>
      <c r="CM27" s="219">
        <v>0</v>
      </c>
      <c r="CN27" s="219">
        <v>0</v>
      </c>
      <c r="CO27" s="219">
        <v>0</v>
      </c>
      <c r="CP27" s="217">
        <v>0</v>
      </c>
      <c r="CQ27" s="219">
        <v>3000</v>
      </c>
      <c r="CR27" s="219">
        <v>5040</v>
      </c>
      <c r="CS27" s="219">
        <v>0</v>
      </c>
      <c r="CT27" s="219">
        <v>3000</v>
      </c>
      <c r="CU27" s="219">
        <v>5040</v>
      </c>
      <c r="CV27" s="219">
        <v>0</v>
      </c>
      <c r="CW27" s="219">
        <v>0</v>
      </c>
      <c r="CX27" s="219">
        <v>8039.9999999999991</v>
      </c>
      <c r="CY27" s="219">
        <v>0</v>
      </c>
      <c r="CZ27" s="219">
        <v>0</v>
      </c>
      <c r="DA27" s="219">
        <v>8039.9999999999991</v>
      </c>
      <c r="DB27" s="217"/>
      <c r="DC27" s="217"/>
      <c r="DD27" s="217"/>
      <c r="DE27" s="217"/>
      <c r="DF27" s="217"/>
      <c r="DG27" s="217"/>
      <c r="DH27" s="217"/>
      <c r="DI27" s="217"/>
      <c r="DJ27" s="217"/>
      <c r="DK27" s="217"/>
      <c r="DL27" s="217"/>
      <c r="DM27" s="97"/>
      <c r="DN27" s="754"/>
      <c r="DO27" s="754"/>
      <c r="DP27" s="754"/>
      <c r="DQ27" s="754"/>
      <c r="DR27" s="754"/>
      <c r="DS27" s="754"/>
      <c r="DT27" s="754"/>
      <c r="DU27" s="754"/>
      <c r="DV27" s="754"/>
      <c r="DW27" s="754"/>
      <c r="DX27" s="754"/>
      <c r="DY27" s="754"/>
      <c r="EA27" s="26"/>
      <c r="EB27" s="26"/>
    </row>
    <row r="28" spans="1:132" s="213" customFormat="1" ht="66.75" customHeight="1" thickTop="1" thickBot="1">
      <c r="A28" s="212">
        <v>20</v>
      </c>
      <c r="B28" s="274" t="s">
        <v>333</v>
      </c>
      <c r="C28" s="210" t="s">
        <v>51</v>
      </c>
      <c r="D28" s="284" t="s">
        <v>184</v>
      </c>
      <c r="E28" s="284" t="s">
        <v>125</v>
      </c>
      <c r="F28" s="284" t="s">
        <v>171</v>
      </c>
      <c r="G28" s="284" t="s">
        <v>124</v>
      </c>
      <c r="H28" s="210" t="s">
        <v>166</v>
      </c>
      <c r="I28" s="210" t="s">
        <v>51</v>
      </c>
      <c r="J28" s="210" t="s">
        <v>70</v>
      </c>
      <c r="K28" s="210" t="s">
        <v>89</v>
      </c>
      <c r="L28" s="210" t="s">
        <v>87</v>
      </c>
      <c r="M28" s="285">
        <v>45108</v>
      </c>
      <c r="N28" s="285">
        <v>46569</v>
      </c>
      <c r="O28" s="286">
        <v>130573.98</v>
      </c>
      <c r="P28" s="210" t="s">
        <v>60</v>
      </c>
      <c r="Q28" s="287">
        <f t="shared" si="6"/>
        <v>14196.311267767951</v>
      </c>
      <c r="R28" s="290">
        <v>1020000</v>
      </c>
      <c r="S28" s="302">
        <f>O28/R28</f>
        <v>0.12801370588235295</v>
      </c>
      <c r="T28" s="210" t="s">
        <v>180</v>
      </c>
      <c r="U28" s="289">
        <f>IF(T28="By Unit", IF(P28="RMB",S28/$B$6,IF(P28="GBP",S28,S28/$B$5)),T28)</f>
        <v>1.3917952223301914E-2</v>
      </c>
      <c r="V28" s="290">
        <f t="shared" si="8"/>
        <v>0</v>
      </c>
      <c r="W28" s="291">
        <f>IF(T28="By Volume",V28/R28,V28*U28/Q28)</f>
        <v>0</v>
      </c>
      <c r="X28" s="292">
        <f>IFERROR(Q28*(1-W28),"")</f>
        <v>14196.311267767951</v>
      </c>
      <c r="Y28" s="292">
        <f t="shared" si="7"/>
        <v>14196.311267767951</v>
      </c>
      <c r="Z28" s="824" t="s">
        <v>159</v>
      </c>
      <c r="AA28" s="743"/>
      <c r="AB28" s="743"/>
      <c r="AC28" s="743"/>
      <c r="AD28" s="806">
        <f>IF(U28="By Volume",(1-W28)*R28,X28/U28)</f>
        <v>1019999.9999999999</v>
      </c>
      <c r="AE28" s="56"/>
      <c r="AF28" s="56"/>
      <c r="AG28" s="253"/>
      <c r="AH28" s="253"/>
      <c r="AI28" s="253"/>
      <c r="AJ28" s="253"/>
      <c r="AK28" s="253"/>
      <c r="AL28" s="253"/>
      <c r="AM28" s="253"/>
      <c r="AN28" s="253"/>
      <c r="AO28" s="253"/>
      <c r="AP28" s="214"/>
      <c r="AQ28" s="214"/>
      <c r="AR28" s="214"/>
      <c r="AS28" s="253"/>
      <c r="AT28" s="802">
        <v>0</v>
      </c>
      <c r="AU28" s="253">
        <v>0</v>
      </c>
      <c r="AV28" s="253">
        <v>0</v>
      </c>
      <c r="AW28" s="253">
        <v>0</v>
      </c>
      <c r="AX28" s="253">
        <v>0</v>
      </c>
      <c r="AY28" s="253">
        <v>0</v>
      </c>
      <c r="AZ28" s="253">
        <v>0</v>
      </c>
      <c r="BA28" s="253">
        <v>0</v>
      </c>
      <c r="BB28" s="253">
        <v>0</v>
      </c>
      <c r="BC28" s="253">
        <v>0</v>
      </c>
      <c r="BD28" s="253">
        <v>0</v>
      </c>
      <c r="BE28" s="253">
        <v>0</v>
      </c>
      <c r="BF28" s="54">
        <f t="shared" si="4"/>
        <v>0</v>
      </c>
      <c r="BG28" s="56"/>
      <c r="BH28" s="94"/>
      <c r="BI28" s="93" t="s">
        <v>207</v>
      </c>
      <c r="BJ28" s="94" t="s">
        <v>234</v>
      </c>
      <c r="BK28" s="95">
        <v>44805</v>
      </c>
      <c r="BL28" s="96" t="s">
        <v>253</v>
      </c>
      <c r="BM28" s="775">
        <v>511000</v>
      </c>
      <c r="BN28" s="775">
        <v>40500</v>
      </c>
      <c r="BO28" s="775">
        <v>0</v>
      </c>
      <c r="BP28" s="775">
        <v>0</v>
      </c>
      <c r="BQ28" s="219"/>
      <c r="BR28" s="219">
        <v>181500</v>
      </c>
      <c r="BS28" s="219"/>
      <c r="BT28" s="219">
        <v>77000</v>
      </c>
      <c r="BU28" s="219"/>
      <c r="BV28" s="219">
        <v>85000</v>
      </c>
      <c r="BW28" s="219">
        <v>167500</v>
      </c>
      <c r="BX28" s="219"/>
      <c r="BY28" s="219"/>
      <c r="BZ28" s="219"/>
      <c r="CA28" s="219"/>
      <c r="CB28" s="219"/>
      <c r="CC28" s="219"/>
      <c r="CD28" s="219">
        <v>3000</v>
      </c>
      <c r="CE28" s="219"/>
      <c r="CF28" s="219">
        <v>0</v>
      </c>
      <c r="CG28" s="219">
        <v>0</v>
      </c>
      <c r="CH28" s="219"/>
      <c r="CI28" s="221">
        <v>0</v>
      </c>
      <c r="CJ28" s="219">
        <v>12500</v>
      </c>
      <c r="CK28" s="219">
        <v>0</v>
      </c>
      <c r="CL28" s="219">
        <v>0</v>
      </c>
      <c r="CM28" s="219">
        <v>12500</v>
      </c>
      <c r="CN28" s="219">
        <v>12500</v>
      </c>
      <c r="CO28" s="219"/>
      <c r="CP28" s="217"/>
      <c r="CQ28" s="219"/>
      <c r="CR28" s="219"/>
      <c r="CS28" s="219"/>
      <c r="CT28" s="219"/>
      <c r="CU28" s="219"/>
      <c r="CV28" s="219"/>
      <c r="CW28" s="219"/>
      <c r="CX28" s="219"/>
      <c r="CY28" s="219"/>
      <c r="CZ28" s="219"/>
      <c r="DA28" s="219"/>
      <c r="DB28" s="217"/>
      <c r="DC28" s="217"/>
      <c r="DD28" s="217"/>
      <c r="DE28" s="217"/>
      <c r="DF28" s="217"/>
      <c r="DG28" s="217"/>
      <c r="DH28" s="217"/>
      <c r="DI28" s="217"/>
      <c r="DJ28" s="217"/>
      <c r="DK28" s="217"/>
      <c r="DL28" s="217"/>
      <c r="DM28" s="97"/>
      <c r="DN28" s="754"/>
      <c r="DO28" s="754"/>
      <c r="DP28" s="754"/>
      <c r="DQ28" s="754"/>
      <c r="DR28" s="754"/>
      <c r="DS28" s="754"/>
      <c r="DT28" s="754"/>
      <c r="DU28" s="754"/>
      <c r="DV28" s="754"/>
      <c r="DW28" s="754"/>
      <c r="DX28" s="754"/>
      <c r="DY28" s="754"/>
      <c r="EA28" s="26"/>
      <c r="EB28" s="26"/>
    </row>
    <row r="29" spans="1:132" s="213" customFormat="1" ht="88.5" customHeight="1" thickTop="1" thickBot="1">
      <c r="A29" s="212">
        <v>21</v>
      </c>
      <c r="B29" s="274" t="s">
        <v>334</v>
      </c>
      <c r="C29" s="210" t="s">
        <v>51</v>
      </c>
      <c r="D29" s="718" t="s">
        <v>185</v>
      </c>
      <c r="E29" s="284" t="s">
        <v>125</v>
      </c>
      <c r="F29" s="284" t="s">
        <v>171</v>
      </c>
      <c r="G29" s="284" t="s">
        <v>124</v>
      </c>
      <c r="H29" s="210" t="s">
        <v>166</v>
      </c>
      <c r="I29" s="210" t="s">
        <v>51</v>
      </c>
      <c r="J29" s="210" t="s">
        <v>70</v>
      </c>
      <c r="K29" s="210" t="s">
        <v>89</v>
      </c>
      <c r="L29" s="210" t="s">
        <v>87</v>
      </c>
      <c r="M29" s="285">
        <v>45017</v>
      </c>
      <c r="N29" s="285">
        <v>46478</v>
      </c>
      <c r="O29" s="286">
        <v>95728.991999999998</v>
      </c>
      <c r="P29" s="210" t="s">
        <v>60</v>
      </c>
      <c r="Q29" s="287">
        <f t="shared" si="6"/>
        <v>10407.881936214766</v>
      </c>
      <c r="R29" s="290"/>
      <c r="S29" s="302"/>
      <c r="T29" s="210" t="s">
        <v>180</v>
      </c>
      <c r="U29" s="303">
        <f>IF(T29="By Unit", IF(P29="RMB",S29/$B$6,IF(P29="GBP",S29,S29/$B$5)),T29)</f>
        <v>0</v>
      </c>
      <c r="V29" s="290">
        <f t="shared" si="8"/>
        <v>4680</v>
      </c>
      <c r="W29" s="291">
        <f>IF(T29="By Volume",V29/R29,V29*U29/Q29)</f>
        <v>0</v>
      </c>
      <c r="X29" s="292">
        <f>IFERROR(Q29*(1-W29),"")</f>
        <v>10407.881936214766</v>
      </c>
      <c r="Y29" s="292">
        <f t="shared" si="7"/>
        <v>10407.881936214766</v>
      </c>
      <c r="Z29" s="824" t="s">
        <v>159</v>
      </c>
      <c r="AA29" s="743"/>
      <c r="AB29" s="743"/>
      <c r="AC29" s="743"/>
      <c r="AD29" s="806"/>
      <c r="AE29" s="56"/>
      <c r="AF29" s="56"/>
      <c r="AG29" s="253"/>
      <c r="AH29" s="253"/>
      <c r="AI29" s="253"/>
      <c r="AJ29" s="253"/>
      <c r="AK29" s="253"/>
      <c r="AL29" s="253"/>
      <c r="AM29" s="253"/>
      <c r="AN29" s="253"/>
      <c r="AO29" s="253"/>
      <c r="AP29" s="214"/>
      <c r="AQ29" s="214"/>
      <c r="AR29" s="214"/>
      <c r="AS29" s="253"/>
      <c r="AT29" s="802">
        <v>0</v>
      </c>
      <c r="AU29" s="253">
        <v>4680</v>
      </c>
      <c r="AV29" s="253">
        <v>72000</v>
      </c>
      <c r="AW29" s="253">
        <v>0</v>
      </c>
      <c r="AX29" s="253">
        <v>0</v>
      </c>
      <c r="AY29" s="253">
        <v>0</v>
      </c>
      <c r="AZ29" s="253">
        <v>0</v>
      </c>
      <c r="BA29" s="253">
        <v>0</v>
      </c>
      <c r="BB29" s="253">
        <v>0</v>
      </c>
      <c r="BC29" s="253">
        <v>0</v>
      </c>
      <c r="BD29" s="253">
        <v>0</v>
      </c>
      <c r="BE29" s="253">
        <v>0</v>
      </c>
      <c r="BF29" s="54">
        <f t="shared" si="4"/>
        <v>72000</v>
      </c>
      <c r="BG29" s="56"/>
      <c r="BH29" s="94"/>
      <c r="BI29" s="93">
        <v>44805</v>
      </c>
      <c r="BJ29" s="94" t="s">
        <v>234</v>
      </c>
      <c r="BK29" s="95" t="s">
        <v>209</v>
      </c>
      <c r="BL29" s="96" t="s">
        <v>210</v>
      </c>
      <c r="BM29" s="775">
        <v>0</v>
      </c>
      <c r="BN29" s="775">
        <v>1724245.5</v>
      </c>
      <c r="BO29" s="775">
        <v>650254.5</v>
      </c>
      <c r="BP29" s="775">
        <v>0</v>
      </c>
      <c r="BQ29" s="219"/>
      <c r="BR29" s="219"/>
      <c r="BS29" s="219"/>
      <c r="BT29" s="219"/>
      <c r="BU29" s="219"/>
      <c r="BV29" s="219"/>
      <c r="BW29" s="219"/>
      <c r="BX29" s="219"/>
      <c r="BY29" s="219"/>
      <c r="BZ29" s="219"/>
      <c r="CA29" s="219"/>
      <c r="CB29" s="219"/>
      <c r="CC29" s="219"/>
      <c r="CD29" s="219">
        <v>135000</v>
      </c>
      <c r="CE29" s="219">
        <v>135000</v>
      </c>
      <c r="CF29" s="219">
        <v>136696.5</v>
      </c>
      <c r="CG29" s="219">
        <v>108378</v>
      </c>
      <c r="CH29" s="219">
        <v>181110</v>
      </c>
      <c r="CI29" s="219">
        <v>121848</v>
      </c>
      <c r="CJ29" s="219">
        <v>156642</v>
      </c>
      <c r="CK29" s="219">
        <v>131443.5</v>
      </c>
      <c r="CL29" s="219">
        <v>186801</v>
      </c>
      <c r="CM29" s="219">
        <v>203887.5</v>
      </c>
      <c r="CN29" s="219">
        <v>157320</v>
      </c>
      <c r="CO29" s="219">
        <v>70119</v>
      </c>
      <c r="CP29" s="217">
        <v>75019.5</v>
      </c>
      <c r="CQ29" s="219">
        <v>79714.5</v>
      </c>
      <c r="CR29" s="219">
        <v>164461.5</v>
      </c>
      <c r="CS29" s="219">
        <v>165529.5</v>
      </c>
      <c r="CT29" s="219">
        <v>165529.5</v>
      </c>
      <c r="CU29" s="219"/>
      <c r="CV29" s="219"/>
      <c r="CW29" s="219"/>
      <c r="CX29" s="219"/>
      <c r="CY29" s="219"/>
      <c r="CZ29" s="219"/>
      <c r="DA29" s="219"/>
      <c r="DB29" s="217"/>
      <c r="DC29" s="217"/>
      <c r="DD29" s="217"/>
      <c r="DE29" s="217"/>
      <c r="DF29" s="217"/>
      <c r="DG29" s="217"/>
      <c r="DH29" s="217"/>
      <c r="DI29" s="217"/>
      <c r="DJ29" s="217"/>
      <c r="DK29" s="217"/>
      <c r="DL29" s="217"/>
      <c r="DM29" s="97"/>
      <c r="DN29" s="754"/>
      <c r="DO29" s="754"/>
      <c r="DP29" s="754"/>
      <c r="DQ29" s="754"/>
      <c r="DR29" s="754"/>
      <c r="DS29" s="754"/>
      <c r="DT29" s="754"/>
      <c r="DU29" s="754"/>
      <c r="DV29" s="754"/>
      <c r="DW29" s="754"/>
      <c r="DX29" s="754"/>
      <c r="DY29" s="754"/>
      <c r="EA29" s="26"/>
      <c r="EB29" s="26"/>
    </row>
    <row r="30" spans="1:132" s="213" customFormat="1" ht="68.25" customHeight="1" thickTop="1" thickBot="1">
      <c r="A30" s="212">
        <v>22</v>
      </c>
      <c r="B30" s="274" t="s">
        <v>335</v>
      </c>
      <c r="C30" s="210" t="s">
        <v>51</v>
      </c>
      <c r="D30" s="718" t="s">
        <v>186</v>
      </c>
      <c r="E30" s="284" t="s">
        <v>125</v>
      </c>
      <c r="F30" s="284" t="s">
        <v>171</v>
      </c>
      <c r="G30" s="284" t="s">
        <v>124</v>
      </c>
      <c r="H30" s="210" t="s">
        <v>166</v>
      </c>
      <c r="I30" s="210" t="s">
        <v>51</v>
      </c>
      <c r="J30" s="210" t="s">
        <v>70</v>
      </c>
      <c r="K30" s="210" t="s">
        <v>89</v>
      </c>
      <c r="L30" s="210" t="s">
        <v>87</v>
      </c>
      <c r="M30" s="285">
        <v>45017</v>
      </c>
      <c r="N30" s="285">
        <v>46478</v>
      </c>
      <c r="O30" s="286">
        <v>706075.2</v>
      </c>
      <c r="P30" s="210" t="s">
        <v>60</v>
      </c>
      <c r="Q30" s="287">
        <f t="shared" si="6"/>
        <v>76766.162122434427</v>
      </c>
      <c r="R30" s="290"/>
      <c r="S30" s="302"/>
      <c r="T30" s="210" t="s">
        <v>180</v>
      </c>
      <c r="U30" s="289">
        <f>IF(T30="By Unit", IF(P30="RMB",S30/$B$6,IF(P30="GBP",S30,S30/$B$5)),T30)</f>
        <v>0</v>
      </c>
      <c r="V30" s="290">
        <f t="shared" si="8"/>
        <v>0</v>
      </c>
      <c r="W30" s="291">
        <f>IF(T30="By Volume",V30/R30,V30*U30/Q30)</f>
        <v>0</v>
      </c>
      <c r="X30" s="292">
        <f>IFERROR(Q30*(1-W30),"")</f>
        <v>76766.162122434427</v>
      </c>
      <c r="Y30" s="292">
        <f t="shared" si="7"/>
        <v>76766.162122434427</v>
      </c>
      <c r="Z30" s="824" t="s">
        <v>159</v>
      </c>
      <c r="AA30" s="743"/>
      <c r="AB30" s="743"/>
      <c r="AC30" s="743"/>
      <c r="AD30" s="806"/>
      <c r="AE30" s="56"/>
      <c r="AF30" s="56"/>
      <c r="AG30" s="253"/>
      <c r="AH30" s="253"/>
      <c r="AI30" s="253"/>
      <c r="AJ30" s="253"/>
      <c r="AK30" s="253"/>
      <c r="AL30" s="253"/>
      <c r="AM30" s="253"/>
      <c r="AN30" s="253"/>
      <c r="AO30" s="253"/>
      <c r="AP30" s="214"/>
      <c r="AQ30" s="214"/>
      <c r="AR30" s="214"/>
      <c r="AS30" s="253"/>
      <c r="AT30" s="802">
        <v>0</v>
      </c>
      <c r="AU30" s="253">
        <v>0</v>
      </c>
      <c r="AV30" s="253">
        <v>0</v>
      </c>
      <c r="AW30" s="253">
        <v>0</v>
      </c>
      <c r="AX30" s="253">
        <v>0</v>
      </c>
      <c r="AY30" s="253">
        <v>0</v>
      </c>
      <c r="AZ30" s="253">
        <v>0</v>
      </c>
      <c r="BA30" s="253">
        <v>0</v>
      </c>
      <c r="BB30" s="253">
        <v>0</v>
      </c>
      <c r="BC30" s="253">
        <v>0</v>
      </c>
      <c r="BD30" s="253">
        <v>0</v>
      </c>
      <c r="BE30" s="253">
        <v>0</v>
      </c>
      <c r="BF30" s="54">
        <f t="shared" si="4"/>
        <v>0</v>
      </c>
      <c r="BG30" s="56"/>
      <c r="BH30" s="94"/>
      <c r="BI30" s="93" t="s">
        <v>209</v>
      </c>
      <c r="BJ30" s="94" t="s">
        <v>234</v>
      </c>
      <c r="BK30" s="95" t="s">
        <v>254</v>
      </c>
      <c r="BL30" s="96" t="s">
        <v>210</v>
      </c>
      <c r="BM30" s="775">
        <v>0</v>
      </c>
      <c r="BN30" s="775">
        <v>1541050</v>
      </c>
      <c r="BO30" s="775">
        <v>235000</v>
      </c>
      <c r="BP30" s="775">
        <v>0</v>
      </c>
      <c r="BQ30" s="219"/>
      <c r="BR30" s="219"/>
      <c r="BS30" s="219"/>
      <c r="BT30" s="219"/>
      <c r="BU30" s="219"/>
      <c r="BV30" s="219"/>
      <c r="BW30" s="219"/>
      <c r="BX30" s="219"/>
      <c r="BY30" s="219"/>
      <c r="BZ30" s="219"/>
      <c r="CA30" s="219"/>
      <c r="CB30" s="219"/>
      <c r="CC30" s="219"/>
      <c r="CD30" s="219">
        <v>0</v>
      </c>
      <c r="CE30" s="219">
        <v>64548.999999999993</v>
      </c>
      <c r="CF30" s="219">
        <v>127047.99999999999</v>
      </c>
      <c r="CG30" s="219">
        <v>181303.00000000003</v>
      </c>
      <c r="CH30" s="219">
        <v>24200</v>
      </c>
      <c r="CI30" s="219">
        <v>254800</v>
      </c>
      <c r="CJ30" s="219">
        <v>211000</v>
      </c>
      <c r="CK30" s="219">
        <v>214000</v>
      </c>
      <c r="CL30" s="219">
        <v>215000</v>
      </c>
      <c r="CM30" s="219">
        <v>81000</v>
      </c>
      <c r="CN30" s="219">
        <v>48150</v>
      </c>
      <c r="CO30" s="219">
        <v>120000</v>
      </c>
      <c r="CP30" s="217">
        <v>175000</v>
      </c>
      <c r="CQ30" s="219">
        <v>60000</v>
      </c>
      <c r="CR30" s="219">
        <v>0</v>
      </c>
      <c r="CS30" s="219">
        <v>0</v>
      </c>
      <c r="CT30" s="219">
        <v>0</v>
      </c>
      <c r="CU30" s="219">
        <v>0</v>
      </c>
      <c r="CV30" s="219">
        <v>0</v>
      </c>
      <c r="CW30" s="219">
        <v>0</v>
      </c>
      <c r="CX30" s="219">
        <v>0</v>
      </c>
      <c r="CY30" s="219">
        <v>0</v>
      </c>
      <c r="CZ30" s="219">
        <v>0</v>
      </c>
      <c r="DA30" s="219">
        <v>0</v>
      </c>
      <c r="DB30" s="217"/>
      <c r="DC30" s="217"/>
      <c r="DD30" s="217"/>
      <c r="DE30" s="217"/>
      <c r="DF30" s="217"/>
      <c r="DG30" s="217"/>
      <c r="DH30" s="217"/>
      <c r="DI30" s="217"/>
      <c r="DJ30" s="217"/>
      <c r="DK30" s="217"/>
      <c r="DL30" s="217"/>
      <c r="DM30" s="97"/>
      <c r="DN30" s="754"/>
      <c r="DO30" s="754"/>
      <c r="DP30" s="754"/>
      <c r="DQ30" s="754"/>
      <c r="DR30" s="754"/>
      <c r="DS30" s="754"/>
      <c r="DT30" s="754"/>
      <c r="DU30" s="754"/>
      <c r="DV30" s="754"/>
      <c r="DW30" s="754"/>
      <c r="DX30" s="754"/>
      <c r="DY30" s="754"/>
      <c r="EA30" s="26"/>
      <c r="EB30" s="26"/>
    </row>
    <row r="31" spans="1:132" s="213" customFormat="1" ht="47.25" customHeight="1" thickTop="1" thickBot="1">
      <c r="A31" s="212">
        <v>23</v>
      </c>
      <c r="B31" s="274" t="s">
        <v>336</v>
      </c>
      <c r="C31" s="210" t="s">
        <v>51</v>
      </c>
      <c r="D31" s="284" t="s">
        <v>187</v>
      </c>
      <c r="E31" s="284" t="s">
        <v>125</v>
      </c>
      <c r="F31" s="284" t="s">
        <v>171</v>
      </c>
      <c r="G31" s="284" t="s">
        <v>124</v>
      </c>
      <c r="H31" s="210" t="s">
        <v>166</v>
      </c>
      <c r="I31" s="210" t="s">
        <v>51</v>
      </c>
      <c r="J31" s="210" t="s">
        <v>70</v>
      </c>
      <c r="K31" s="210" t="s">
        <v>89</v>
      </c>
      <c r="L31" s="210" t="s">
        <v>87</v>
      </c>
      <c r="M31" s="285">
        <v>45108</v>
      </c>
      <c r="N31" s="285">
        <v>46569</v>
      </c>
      <c r="O31" s="286">
        <v>46448.487679999998</v>
      </c>
      <c r="P31" s="210" t="s">
        <v>60</v>
      </c>
      <c r="Q31" s="287">
        <f t="shared" si="6"/>
        <v>5049.989201695199</v>
      </c>
      <c r="R31" s="290">
        <v>3976000</v>
      </c>
      <c r="S31" s="302">
        <v>1.16822152112676E-2</v>
      </c>
      <c r="T31" s="210" t="s">
        <v>180</v>
      </c>
      <c r="U31" s="289">
        <f>IF(T31="By Unit", IF(P31="RMB",S31/$B$6,IF(P31="GBP",S31,S31/$B$5)),T31)</f>
        <v>1.2701180084746472E-3</v>
      </c>
      <c r="V31" s="290">
        <f t="shared" si="8"/>
        <v>137400</v>
      </c>
      <c r="W31" s="291">
        <f>IF(T31="By Volume",V31/R31,V31*U31/Q31)</f>
        <v>3.4557344064386306E-2</v>
      </c>
      <c r="X31" s="292">
        <f>IFERROR(Q31*(1-W31),"")</f>
        <v>4875.4749873307828</v>
      </c>
      <c r="Y31" s="292">
        <f t="shared" si="7"/>
        <v>4875.4749873307828</v>
      </c>
      <c r="Z31" s="824" t="s">
        <v>159</v>
      </c>
      <c r="AA31" s="743"/>
      <c r="AB31" s="743"/>
      <c r="AC31" s="743"/>
      <c r="AD31" s="806">
        <f>IF(U31="By Volume",(1-W31)*R31,X31/U31)</f>
        <v>3838600.0000000019</v>
      </c>
      <c r="AE31" s="56"/>
      <c r="AF31" s="56"/>
      <c r="AG31" s="253">
        <v>116160</v>
      </c>
      <c r="AH31" s="253">
        <v>15840</v>
      </c>
      <c r="AI31" s="253"/>
      <c r="AJ31" s="253"/>
      <c r="AK31" s="253">
        <v>5400</v>
      </c>
      <c r="AL31" s="253"/>
      <c r="AM31" s="253"/>
      <c r="AN31" s="253"/>
      <c r="AO31" s="253"/>
      <c r="AP31" s="214"/>
      <c r="AQ31" s="214"/>
      <c r="AR31" s="214"/>
      <c r="AS31" s="253"/>
      <c r="AT31" s="802">
        <v>0</v>
      </c>
      <c r="AU31" s="253">
        <v>0</v>
      </c>
      <c r="AV31" s="253">
        <v>0</v>
      </c>
      <c r="AW31" s="253">
        <v>0</v>
      </c>
      <c r="AX31" s="253">
        <v>0</v>
      </c>
      <c r="AY31" s="253">
        <v>0</v>
      </c>
      <c r="AZ31" s="253">
        <v>0</v>
      </c>
      <c r="BA31" s="253">
        <v>0</v>
      </c>
      <c r="BB31" s="253">
        <v>0</v>
      </c>
      <c r="BC31" s="253">
        <v>0</v>
      </c>
      <c r="BD31" s="253">
        <v>0</v>
      </c>
      <c r="BE31" s="253">
        <v>0</v>
      </c>
      <c r="BF31" s="54">
        <f t="shared" si="4"/>
        <v>0</v>
      </c>
      <c r="BG31" s="56"/>
      <c r="BH31" s="94"/>
      <c r="BI31" s="93" t="s">
        <v>211</v>
      </c>
      <c r="BJ31" s="94" t="s">
        <v>234</v>
      </c>
      <c r="BK31" s="95" t="s">
        <v>255</v>
      </c>
      <c r="BL31" s="96" t="s">
        <v>210</v>
      </c>
      <c r="BM31" s="775">
        <v>0</v>
      </c>
      <c r="BN31" s="775">
        <v>1650011</v>
      </c>
      <c r="BO31" s="775">
        <v>235000</v>
      </c>
      <c r="BP31" s="775">
        <v>0</v>
      </c>
      <c r="BQ31" s="219">
        <v>0</v>
      </c>
      <c r="BR31" s="219">
        <v>0</v>
      </c>
      <c r="BS31" s="219">
        <v>0</v>
      </c>
      <c r="BT31" s="219">
        <v>0</v>
      </c>
      <c r="BU31" s="219">
        <v>0</v>
      </c>
      <c r="BV31" s="219">
        <v>0</v>
      </c>
      <c r="BW31" s="219">
        <v>0</v>
      </c>
      <c r="BX31" s="219">
        <v>0</v>
      </c>
      <c r="BY31" s="219">
        <v>0</v>
      </c>
      <c r="BZ31" s="219">
        <v>0</v>
      </c>
      <c r="CA31" s="219">
        <v>0</v>
      </c>
      <c r="CB31" s="219">
        <v>0</v>
      </c>
      <c r="CC31" s="219"/>
      <c r="CD31" s="219">
        <v>0</v>
      </c>
      <c r="CE31" s="219">
        <v>80000</v>
      </c>
      <c r="CF31" s="219">
        <v>148648</v>
      </c>
      <c r="CG31" s="219">
        <v>181303.00000000003</v>
      </c>
      <c r="CH31" s="219">
        <v>24200</v>
      </c>
      <c r="CI31" s="219">
        <v>326710</v>
      </c>
      <c r="CJ31" s="219">
        <v>211000</v>
      </c>
      <c r="CK31" s="219">
        <v>214000</v>
      </c>
      <c r="CL31" s="219">
        <v>215000</v>
      </c>
      <c r="CM31" s="219">
        <v>81000</v>
      </c>
      <c r="CN31" s="219">
        <v>48150</v>
      </c>
      <c r="CO31" s="219">
        <v>120000</v>
      </c>
      <c r="CP31" s="217">
        <v>175000</v>
      </c>
      <c r="CQ31" s="219">
        <v>60000</v>
      </c>
      <c r="CR31" s="219">
        <v>0</v>
      </c>
      <c r="CS31" s="219">
        <v>0</v>
      </c>
      <c r="CT31" s="219">
        <v>0</v>
      </c>
      <c r="CU31" s="219">
        <v>0</v>
      </c>
      <c r="CV31" s="219">
        <v>0</v>
      </c>
      <c r="CW31" s="219">
        <v>0</v>
      </c>
      <c r="CX31" s="219">
        <v>0</v>
      </c>
      <c r="CY31" s="219">
        <v>0</v>
      </c>
      <c r="CZ31" s="219">
        <v>0</v>
      </c>
      <c r="DA31" s="219">
        <v>0</v>
      </c>
      <c r="DB31" s="217"/>
      <c r="DC31" s="217"/>
      <c r="DD31" s="217"/>
      <c r="DE31" s="217"/>
      <c r="DF31" s="217"/>
      <c r="DG31" s="217"/>
      <c r="DH31" s="217"/>
      <c r="DI31" s="217"/>
      <c r="DJ31" s="217"/>
      <c r="DK31" s="217"/>
      <c r="DL31" s="217"/>
      <c r="DM31" s="97"/>
      <c r="DN31" s="754"/>
      <c r="DO31" s="754"/>
      <c r="DP31" s="754"/>
      <c r="DQ31" s="754"/>
      <c r="DR31" s="754"/>
      <c r="DS31" s="754"/>
      <c r="DT31" s="754"/>
      <c r="DU31" s="754"/>
      <c r="DV31" s="754"/>
      <c r="DW31" s="754"/>
      <c r="DX31" s="754"/>
      <c r="DY31" s="754"/>
      <c r="EA31" s="26"/>
      <c r="EB31" s="26"/>
    </row>
    <row r="32" spans="1:132" s="213" customFormat="1" ht="62.25" customHeight="1" thickTop="1" thickBot="1">
      <c r="A32" s="212">
        <v>24</v>
      </c>
      <c r="B32" s="274" t="s">
        <v>337</v>
      </c>
      <c r="C32" s="210" t="s">
        <v>51</v>
      </c>
      <c r="D32" s="718" t="s">
        <v>172</v>
      </c>
      <c r="E32" s="284" t="s">
        <v>125</v>
      </c>
      <c r="F32" s="284" t="s">
        <v>171</v>
      </c>
      <c r="G32" s="284" t="s">
        <v>124</v>
      </c>
      <c r="H32" s="210" t="s">
        <v>166</v>
      </c>
      <c r="I32" s="210" t="s">
        <v>51</v>
      </c>
      <c r="J32" s="210" t="s">
        <v>70</v>
      </c>
      <c r="K32" s="210" t="s">
        <v>89</v>
      </c>
      <c r="L32" s="210" t="s">
        <v>87</v>
      </c>
      <c r="M32" s="285">
        <v>45017</v>
      </c>
      <c r="N32" s="285">
        <v>46478</v>
      </c>
      <c r="O32" s="286">
        <v>466929.08134400001</v>
      </c>
      <c r="P32" s="210" t="s">
        <v>60</v>
      </c>
      <c r="Q32" s="287">
        <f t="shared" si="6"/>
        <v>50765.631703440195</v>
      </c>
      <c r="R32" s="290"/>
      <c r="S32" s="302"/>
      <c r="T32" s="210" t="s">
        <v>180</v>
      </c>
      <c r="U32" s="289">
        <f>IF(T32="By Unit", IF(P32="RMB",S32/$B$6,IF(P32="GBP",S32,S32/$B$5)),T32)</f>
        <v>0</v>
      </c>
      <c r="V32" s="290">
        <f t="shared" si="8"/>
        <v>4680.00000000001</v>
      </c>
      <c r="W32" s="291">
        <f>IF(T32="By Volume",V32/R32,V32*U32/Q32)</f>
        <v>0</v>
      </c>
      <c r="X32" s="292">
        <f>IFERROR(Q32*(1-W32),"")</f>
        <v>50765.631703440195</v>
      </c>
      <c r="Y32" s="292">
        <f t="shared" si="7"/>
        <v>50765.631703440195</v>
      </c>
      <c r="Z32" s="824" t="s">
        <v>159</v>
      </c>
      <c r="AA32" s="743"/>
      <c r="AB32" s="743"/>
      <c r="AC32" s="743"/>
      <c r="AD32" s="806"/>
      <c r="AE32" s="56"/>
      <c r="AF32" s="56"/>
      <c r="AG32" s="253"/>
      <c r="AH32" s="254"/>
      <c r="AI32" s="253"/>
      <c r="AJ32" s="253"/>
      <c r="AK32" s="254"/>
      <c r="AL32" s="253"/>
      <c r="AM32" s="253"/>
      <c r="AN32" s="253"/>
      <c r="AO32" s="253"/>
      <c r="AP32" s="214"/>
      <c r="AQ32" s="214"/>
      <c r="AR32" s="214"/>
      <c r="AS32" s="253"/>
      <c r="AT32" s="802">
        <v>0</v>
      </c>
      <c r="AU32" s="253">
        <v>4680.00000000001</v>
      </c>
      <c r="AV32" s="253">
        <v>72000</v>
      </c>
      <c r="AW32" s="253">
        <v>0</v>
      </c>
      <c r="AX32" s="253">
        <v>0</v>
      </c>
      <c r="AY32" s="253">
        <v>0</v>
      </c>
      <c r="AZ32" s="253">
        <v>0</v>
      </c>
      <c r="BA32" s="253">
        <v>0</v>
      </c>
      <c r="BB32" s="253">
        <v>0</v>
      </c>
      <c r="BC32" s="253">
        <v>0</v>
      </c>
      <c r="BD32" s="253">
        <v>0</v>
      </c>
      <c r="BE32" s="253">
        <v>0</v>
      </c>
      <c r="BF32" s="54">
        <f t="shared" si="4"/>
        <v>72000</v>
      </c>
      <c r="BG32" s="56"/>
      <c r="BH32" s="94"/>
      <c r="BI32" s="93" t="s">
        <v>212</v>
      </c>
      <c r="BJ32" s="94" t="s">
        <v>234</v>
      </c>
      <c r="BK32" s="95" t="s">
        <v>256</v>
      </c>
      <c r="BL32" s="96" t="s">
        <v>210</v>
      </c>
      <c r="BM32" s="775">
        <v>0</v>
      </c>
      <c r="BN32" s="775">
        <v>1542297</v>
      </c>
      <c r="BO32" s="775">
        <v>235000</v>
      </c>
      <c r="BP32" s="775">
        <v>0</v>
      </c>
      <c r="BQ32" s="219"/>
      <c r="BR32" s="219"/>
      <c r="BS32" s="219"/>
      <c r="BT32" s="219"/>
      <c r="BU32" s="219"/>
      <c r="BV32" s="219"/>
      <c r="BW32" s="219"/>
      <c r="BX32" s="219"/>
      <c r="BY32" s="219"/>
      <c r="BZ32" s="219"/>
      <c r="CA32" s="219"/>
      <c r="CB32" s="219"/>
      <c r="CC32" s="219"/>
      <c r="CD32" s="219"/>
      <c r="CE32" s="219">
        <v>69349</v>
      </c>
      <c r="CF32" s="219">
        <v>148648</v>
      </c>
      <c r="CG32" s="219">
        <v>160000</v>
      </c>
      <c r="CH32" s="219">
        <v>20000</v>
      </c>
      <c r="CI32" s="219">
        <v>326710</v>
      </c>
      <c r="CJ32" s="219">
        <v>139440</v>
      </c>
      <c r="CK32" s="219">
        <v>214000</v>
      </c>
      <c r="CL32" s="219">
        <v>215000</v>
      </c>
      <c r="CM32" s="219">
        <v>81000</v>
      </c>
      <c r="CN32" s="219">
        <v>48150</v>
      </c>
      <c r="CO32" s="219">
        <v>120000</v>
      </c>
      <c r="CP32" s="217">
        <v>175000</v>
      </c>
      <c r="CQ32" s="219">
        <v>60000</v>
      </c>
      <c r="CR32" s="219">
        <v>0</v>
      </c>
      <c r="CS32" s="219">
        <v>0</v>
      </c>
      <c r="CT32" s="219">
        <v>0</v>
      </c>
      <c r="CU32" s="219">
        <v>0</v>
      </c>
      <c r="CV32" s="219">
        <v>0</v>
      </c>
      <c r="CW32" s="219">
        <v>0</v>
      </c>
      <c r="CX32" s="219">
        <v>0</v>
      </c>
      <c r="CY32" s="219">
        <v>0</v>
      </c>
      <c r="CZ32" s="219">
        <v>0</v>
      </c>
      <c r="DA32" s="219">
        <v>0</v>
      </c>
      <c r="DB32" s="217"/>
      <c r="DC32" s="217"/>
      <c r="DD32" s="217"/>
      <c r="DE32" s="217"/>
      <c r="DF32" s="217"/>
      <c r="DG32" s="217"/>
      <c r="DH32" s="217"/>
      <c r="DI32" s="217"/>
      <c r="DJ32" s="217"/>
      <c r="DK32" s="217"/>
      <c r="DL32" s="217"/>
      <c r="DM32" s="97"/>
      <c r="DN32" s="754"/>
      <c r="DO32" s="754"/>
      <c r="DP32" s="754"/>
      <c r="DQ32" s="754"/>
      <c r="DR32" s="754"/>
      <c r="DS32" s="754"/>
      <c r="DT32" s="754"/>
      <c r="DU32" s="754"/>
      <c r="DV32" s="754"/>
      <c r="DW32" s="754"/>
      <c r="DX32" s="754"/>
      <c r="DY32" s="754"/>
      <c r="EA32" s="26"/>
      <c r="EB32" s="26"/>
    </row>
    <row r="33" spans="1:1389" s="213" customFormat="1" ht="87" customHeight="1" thickTop="1" thickBot="1">
      <c r="A33" s="212">
        <v>25</v>
      </c>
      <c r="B33" s="274" t="s">
        <v>338</v>
      </c>
      <c r="C33" s="210" t="s">
        <v>51</v>
      </c>
      <c r="D33" s="718" t="s">
        <v>188</v>
      </c>
      <c r="E33" s="284" t="s">
        <v>125</v>
      </c>
      <c r="F33" s="284" t="s">
        <v>171</v>
      </c>
      <c r="G33" s="284" t="s">
        <v>124</v>
      </c>
      <c r="H33" s="210" t="s">
        <v>166</v>
      </c>
      <c r="I33" s="210" t="s">
        <v>51</v>
      </c>
      <c r="J33" s="210" t="s">
        <v>70</v>
      </c>
      <c r="K33" s="210" t="s">
        <v>89</v>
      </c>
      <c r="L33" s="210" t="s">
        <v>87</v>
      </c>
      <c r="M33" s="285">
        <v>45108</v>
      </c>
      <c r="N33" s="285">
        <v>46569</v>
      </c>
      <c r="O33" s="286">
        <v>80274.710000000006</v>
      </c>
      <c r="P33" s="210" t="s">
        <v>60</v>
      </c>
      <c r="Q33" s="287">
        <f t="shared" si="6"/>
        <v>8727.6559241726791</v>
      </c>
      <c r="R33" s="290"/>
      <c r="S33" s="302"/>
      <c r="T33" s="210" t="s">
        <v>180</v>
      </c>
      <c r="U33" s="289">
        <f>IF(T33="By Unit", IF(P33="RMB",S33/$B$6,IF(P33="GBP",S33,S33/$B$5)),T33)</f>
        <v>0</v>
      </c>
      <c r="V33" s="290">
        <f t="shared" si="8"/>
        <v>4680</v>
      </c>
      <c r="W33" s="291">
        <f>IF(T33="By Volume",V33/R33,V33*U33/Q33)</f>
        <v>0</v>
      </c>
      <c r="X33" s="292">
        <f>IFERROR(Q33*(1-W33),"")</f>
        <v>8727.6559241726791</v>
      </c>
      <c r="Y33" s="292">
        <f t="shared" si="7"/>
        <v>8727.6559241726791</v>
      </c>
      <c r="Z33" s="824" t="s">
        <v>159</v>
      </c>
      <c r="AA33" s="743"/>
      <c r="AB33" s="743"/>
      <c r="AC33" s="743"/>
      <c r="AD33" s="806"/>
      <c r="AE33" s="56"/>
      <c r="AF33" s="56"/>
      <c r="AG33" s="253"/>
      <c r="AH33" s="253"/>
      <c r="AI33" s="253"/>
      <c r="AJ33" s="253"/>
      <c r="AK33" s="253"/>
      <c r="AL33" s="253"/>
      <c r="AM33" s="253"/>
      <c r="AN33" s="253"/>
      <c r="AO33" s="253"/>
      <c r="AP33" s="214"/>
      <c r="AQ33" s="214"/>
      <c r="AR33" s="214"/>
      <c r="AS33" s="253"/>
      <c r="AT33" s="802">
        <v>0</v>
      </c>
      <c r="AU33" s="253">
        <v>4680</v>
      </c>
      <c r="AV33" s="253">
        <v>72000</v>
      </c>
      <c r="AW33" s="253">
        <v>0</v>
      </c>
      <c r="AX33" s="253">
        <v>0</v>
      </c>
      <c r="AY33" s="253">
        <v>0</v>
      </c>
      <c r="AZ33" s="253">
        <v>0</v>
      </c>
      <c r="BA33" s="253">
        <v>0</v>
      </c>
      <c r="BB33" s="253">
        <v>0</v>
      </c>
      <c r="BC33" s="253">
        <v>0</v>
      </c>
      <c r="BD33" s="253">
        <v>0</v>
      </c>
      <c r="BE33" s="253">
        <v>0</v>
      </c>
      <c r="BF33" s="54">
        <f t="shared" si="4"/>
        <v>72000</v>
      </c>
      <c r="BG33" s="56"/>
      <c r="BH33" s="94" t="s">
        <v>257</v>
      </c>
      <c r="BI33" s="265" t="s">
        <v>314</v>
      </c>
      <c r="BJ33" s="266" t="s">
        <v>312</v>
      </c>
      <c r="BK33" s="264">
        <v>45698</v>
      </c>
      <c r="BL33" s="96" t="s">
        <v>213</v>
      </c>
      <c r="BM33" s="775">
        <v>0</v>
      </c>
      <c r="BN33" s="775">
        <v>0</v>
      </c>
      <c r="BO33" s="775">
        <v>283400</v>
      </c>
      <c r="BP33" s="775">
        <v>540400</v>
      </c>
      <c r="BQ33" s="219"/>
      <c r="BR33" s="219"/>
      <c r="BS33" s="219"/>
      <c r="BT33" s="219"/>
      <c r="BU33" s="219"/>
      <c r="BV33" s="219"/>
      <c r="BW33" s="219"/>
      <c r="BX33" s="219"/>
      <c r="BY33" s="219"/>
      <c r="BZ33" s="219"/>
      <c r="CA33" s="219"/>
      <c r="CB33" s="219"/>
      <c r="CC33" s="219"/>
      <c r="CD33" s="219">
        <v>0</v>
      </c>
      <c r="CE33" s="219">
        <v>0</v>
      </c>
      <c r="CF33" s="219">
        <v>0</v>
      </c>
      <c r="CG33" s="219">
        <v>0</v>
      </c>
      <c r="CH33" s="219">
        <v>0</v>
      </c>
      <c r="CI33" s="219">
        <v>0</v>
      </c>
      <c r="CJ33" s="219">
        <v>0</v>
      </c>
      <c r="CK33" s="219">
        <v>0</v>
      </c>
      <c r="CL33" s="219">
        <v>0</v>
      </c>
      <c r="CM33" s="219">
        <v>0</v>
      </c>
      <c r="CN33" s="219">
        <v>0</v>
      </c>
      <c r="CO33" s="219">
        <v>0</v>
      </c>
      <c r="CP33" s="219">
        <v>0</v>
      </c>
      <c r="CQ33" s="219">
        <v>0</v>
      </c>
      <c r="CR33" s="219">
        <v>0</v>
      </c>
      <c r="CS33" s="219">
        <v>0</v>
      </c>
      <c r="CT33" s="219">
        <v>61500</v>
      </c>
      <c r="CU33" s="219">
        <v>95000</v>
      </c>
      <c r="CV33" s="219">
        <v>0</v>
      </c>
      <c r="CW33" s="219">
        <v>0</v>
      </c>
      <c r="CX33" s="219">
        <v>54300</v>
      </c>
      <c r="CY33" s="219">
        <v>29900</v>
      </c>
      <c r="CZ33" s="219">
        <v>3600</v>
      </c>
      <c r="DA33" s="219">
        <v>39100</v>
      </c>
      <c r="DB33" s="217">
        <v>101800</v>
      </c>
      <c r="DC33" s="217">
        <v>40000</v>
      </c>
      <c r="DD33" s="217">
        <v>56600</v>
      </c>
      <c r="DE33" s="217">
        <v>163900</v>
      </c>
      <c r="DF33" s="217">
        <v>57700</v>
      </c>
      <c r="DG33" s="217">
        <v>37200</v>
      </c>
      <c r="DH33" s="217">
        <v>4000</v>
      </c>
      <c r="DI33" s="217">
        <v>12200</v>
      </c>
      <c r="DJ33" s="217">
        <v>38200</v>
      </c>
      <c r="DK33" s="217">
        <v>20800</v>
      </c>
      <c r="DL33" s="217">
        <v>0</v>
      </c>
      <c r="DM33" s="97">
        <v>8000</v>
      </c>
      <c r="DN33" s="755">
        <v>27600</v>
      </c>
      <c r="DO33" s="755">
        <v>17000</v>
      </c>
      <c r="DP33" s="754">
        <v>11000</v>
      </c>
      <c r="DQ33" s="754">
        <v>18200</v>
      </c>
      <c r="DR33" s="754">
        <v>14400</v>
      </c>
      <c r="DS33" s="754">
        <v>32400</v>
      </c>
      <c r="DT33" s="754">
        <v>12300</v>
      </c>
      <c r="DU33" s="754">
        <v>17299.999999999996</v>
      </c>
      <c r="DV33" s="754">
        <v>28200.000000000004</v>
      </c>
      <c r="DW33" s="754">
        <v>21099.999999999996</v>
      </c>
      <c r="DX33" s="754">
        <v>24799.999999999996</v>
      </c>
      <c r="DY33" s="754">
        <v>24800.000000000004</v>
      </c>
      <c r="EA33" s="26"/>
      <c r="EB33" s="26"/>
    </row>
    <row r="34" spans="1:1389" s="56" customFormat="1" ht="30.75" customHeight="1" thickTop="1" thickBot="1">
      <c r="A34" s="52">
        <v>27</v>
      </c>
      <c r="B34" s="274" t="s">
        <v>339</v>
      </c>
      <c r="C34" s="210" t="s">
        <v>42</v>
      </c>
      <c r="D34" s="718" t="s">
        <v>173</v>
      </c>
      <c r="E34" s="56" t="s">
        <v>56</v>
      </c>
      <c r="F34" s="718" t="s">
        <v>120</v>
      </c>
      <c r="G34" s="718" t="s">
        <v>124</v>
      </c>
      <c r="H34" s="51" t="s">
        <v>204</v>
      </c>
      <c r="I34" s="210" t="s">
        <v>56</v>
      </c>
      <c r="J34" s="210" t="s">
        <v>70</v>
      </c>
      <c r="K34" s="210" t="s">
        <v>89</v>
      </c>
      <c r="L34" s="210" t="s">
        <v>87</v>
      </c>
      <c r="M34" s="285"/>
      <c r="N34" s="285"/>
      <c r="O34" s="286">
        <v>5756300</v>
      </c>
      <c r="P34" s="210" t="s">
        <v>60</v>
      </c>
      <c r="Q34" s="287">
        <f t="shared" si="6"/>
        <v>625838.52120194747</v>
      </c>
      <c r="R34" s="286"/>
      <c r="S34" s="305"/>
      <c r="T34" s="210" t="s">
        <v>180</v>
      </c>
      <c r="U34" s="289">
        <f>IF(T34="By Unit", IF(P34="RMB",S34/$B$6,IF(P34="GBP",S34,S34/$B$5)),T34)</f>
        <v>0</v>
      </c>
      <c r="V34" s="290"/>
      <c r="W34" s="291">
        <f>IF(T34="By Volume",V34/R34,V34*U34/Q34)</f>
        <v>0</v>
      </c>
      <c r="X34" s="292">
        <f>IFERROR(Q34*(1-W34),"")</f>
        <v>625838.52120194747</v>
      </c>
      <c r="Y34" s="292">
        <v>0</v>
      </c>
      <c r="Z34" s="824" t="s">
        <v>392</v>
      </c>
      <c r="AA34" s="743"/>
      <c r="AB34" s="743"/>
      <c r="AC34" s="743"/>
      <c r="AD34" s="806"/>
      <c r="AE34" s="270"/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54">
        <f t="shared" si="4"/>
        <v>0</v>
      </c>
      <c r="BH34" s="57" t="s">
        <v>258</v>
      </c>
      <c r="BI34" s="265" t="s">
        <v>314</v>
      </c>
      <c r="BJ34" s="266" t="s">
        <v>312</v>
      </c>
      <c r="BK34" s="264">
        <v>45698</v>
      </c>
      <c r="BL34" s="58" t="s">
        <v>259</v>
      </c>
      <c r="BM34" s="773">
        <v>0</v>
      </c>
      <c r="BN34" s="773">
        <v>0</v>
      </c>
      <c r="BO34" s="773">
        <v>319800</v>
      </c>
      <c r="BP34" s="773">
        <v>617536</v>
      </c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>
        <v>0</v>
      </c>
      <c r="CE34" s="59">
        <v>0</v>
      </c>
      <c r="CF34" s="59">
        <v>0</v>
      </c>
      <c r="CG34" s="59">
        <v>0</v>
      </c>
      <c r="CH34" s="59">
        <v>0</v>
      </c>
      <c r="CI34" s="59">
        <v>0</v>
      </c>
      <c r="CJ34" s="59">
        <v>0</v>
      </c>
      <c r="CK34" s="59">
        <v>0</v>
      </c>
      <c r="CL34" s="59">
        <v>0</v>
      </c>
      <c r="CM34" s="59">
        <v>0</v>
      </c>
      <c r="CN34" s="59">
        <v>0</v>
      </c>
      <c r="CO34" s="59">
        <v>0</v>
      </c>
      <c r="CP34" s="59">
        <v>0</v>
      </c>
      <c r="CQ34" s="59">
        <v>0</v>
      </c>
      <c r="CR34" s="59">
        <v>0</v>
      </c>
      <c r="CS34" s="59">
        <v>0</v>
      </c>
      <c r="CT34" s="59">
        <v>0</v>
      </c>
      <c r="CU34" s="59">
        <v>0</v>
      </c>
      <c r="CV34" s="59">
        <v>0</v>
      </c>
      <c r="CW34" s="59">
        <v>0</v>
      </c>
      <c r="CX34" s="59">
        <v>0</v>
      </c>
      <c r="CY34" s="59">
        <v>0</v>
      </c>
      <c r="CZ34" s="59">
        <v>110800</v>
      </c>
      <c r="DA34" s="59">
        <v>209000</v>
      </c>
      <c r="DB34" s="60">
        <v>43200</v>
      </c>
      <c r="DC34" s="60">
        <v>7200</v>
      </c>
      <c r="DD34" s="60">
        <v>10800</v>
      </c>
      <c r="DE34" s="60">
        <v>147920</v>
      </c>
      <c r="DF34" s="60">
        <v>44600</v>
      </c>
      <c r="DG34" s="60">
        <v>19440</v>
      </c>
      <c r="DH34" s="60">
        <v>295576</v>
      </c>
      <c r="DI34" s="60">
        <v>28640</v>
      </c>
      <c r="DJ34" s="60">
        <v>20160</v>
      </c>
      <c r="DK34" s="60">
        <v>0</v>
      </c>
      <c r="DL34" s="60">
        <v>0</v>
      </c>
      <c r="DM34" s="61">
        <v>0</v>
      </c>
      <c r="DN34" s="755">
        <v>11592</v>
      </c>
      <c r="DO34" s="755">
        <v>0</v>
      </c>
      <c r="DP34" s="754">
        <v>0</v>
      </c>
      <c r="DQ34" s="754">
        <v>0</v>
      </c>
      <c r="DR34" s="754">
        <v>0</v>
      </c>
      <c r="DS34" s="754">
        <v>0</v>
      </c>
      <c r="DT34" s="754">
        <v>0</v>
      </c>
      <c r="DU34" s="754">
        <v>0</v>
      </c>
      <c r="DV34" s="754">
        <v>0</v>
      </c>
      <c r="DW34" s="754">
        <v>0</v>
      </c>
      <c r="DX34" s="754">
        <v>0</v>
      </c>
      <c r="DY34" s="754">
        <v>0</v>
      </c>
      <c r="EA34" s="284" t="s">
        <v>57</v>
      </c>
      <c r="EB34" s="798"/>
    </row>
    <row r="35" spans="1:1389" s="56" customFormat="1" ht="30.75" customHeight="1" thickTop="1" thickBot="1">
      <c r="A35" s="52">
        <v>26</v>
      </c>
      <c r="B35" s="274" t="s">
        <v>340</v>
      </c>
      <c r="C35" s="210" t="s">
        <v>43</v>
      </c>
      <c r="D35" s="718" t="s">
        <v>260</v>
      </c>
      <c r="E35" s="718" t="s">
        <v>56</v>
      </c>
      <c r="F35" s="718" t="s">
        <v>120</v>
      </c>
      <c r="G35" s="718" t="s">
        <v>124</v>
      </c>
      <c r="H35" s="51" t="s">
        <v>204</v>
      </c>
      <c r="I35" s="210" t="s">
        <v>56</v>
      </c>
      <c r="J35" s="210" t="s">
        <v>70</v>
      </c>
      <c r="K35" s="210" t="s">
        <v>89</v>
      </c>
      <c r="L35" s="210" t="s">
        <v>87</v>
      </c>
      <c r="M35" s="285">
        <v>45777</v>
      </c>
      <c r="N35" s="285">
        <v>46507</v>
      </c>
      <c r="O35" s="286">
        <v>12518185</v>
      </c>
      <c r="P35" s="210" t="s">
        <v>60</v>
      </c>
      <c r="Q35" s="287">
        <f t="shared" si="6"/>
        <v>1361006.6168428331</v>
      </c>
      <c r="R35" s="302" t="s">
        <v>94</v>
      </c>
      <c r="S35" s="302" t="s">
        <v>94</v>
      </c>
      <c r="T35" s="210" t="s">
        <v>180</v>
      </c>
      <c r="U35" s="289" t="e">
        <f>IF(T35="By Unit", IF(P35="RMB",S35/$B$6,IF(P35="GBP",S35,S35/$B$5)),T35)</f>
        <v>#VALUE!</v>
      </c>
      <c r="V35" s="290"/>
      <c r="W35" s="291">
        <f>IFERROR(IF(T35="By Volume",V35/R35,V35*U35/Q35),0)</f>
        <v>0</v>
      </c>
      <c r="X35" s="292">
        <f>IFERROR(Q35*(1-W35),"")</f>
        <v>1361006.6168428331</v>
      </c>
      <c r="Y35" s="292">
        <v>0</v>
      </c>
      <c r="Z35" s="824" t="s">
        <v>153</v>
      </c>
      <c r="AA35" s="743"/>
      <c r="AB35" s="743"/>
      <c r="AC35" s="743"/>
      <c r="AD35" s="8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87"/>
      <c r="AQ35" s="87"/>
      <c r="AR35" s="87"/>
      <c r="AS35" s="222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54">
        <f t="shared" si="4"/>
        <v>0</v>
      </c>
      <c r="BH35" s="62" t="s">
        <v>261</v>
      </c>
      <c r="BI35" s="265" t="s">
        <v>314</v>
      </c>
      <c r="BJ35" s="266" t="s">
        <v>312</v>
      </c>
      <c r="BK35" s="264">
        <v>45698</v>
      </c>
      <c r="BL35" s="66" t="s">
        <v>262</v>
      </c>
      <c r="BM35" s="774">
        <v>0</v>
      </c>
      <c r="BN35" s="774">
        <v>0</v>
      </c>
      <c r="BO35" s="774">
        <v>2085900</v>
      </c>
      <c r="BP35" s="774">
        <v>1135900</v>
      </c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>
        <v>0</v>
      </c>
      <c r="CE35" s="68">
        <v>0</v>
      </c>
      <c r="CF35" s="68">
        <v>0</v>
      </c>
      <c r="CG35" s="68">
        <v>0</v>
      </c>
      <c r="CH35" s="68">
        <v>0</v>
      </c>
      <c r="CI35" s="68">
        <v>0</v>
      </c>
      <c r="CJ35" s="68">
        <v>0</v>
      </c>
      <c r="CK35" s="68">
        <v>0</v>
      </c>
      <c r="CL35" s="68">
        <v>0</v>
      </c>
      <c r="CM35" s="68">
        <v>0</v>
      </c>
      <c r="CN35" s="68">
        <v>0</v>
      </c>
      <c r="CO35" s="68">
        <v>0</v>
      </c>
      <c r="CP35" s="68">
        <v>0</v>
      </c>
      <c r="CQ35" s="68">
        <v>0</v>
      </c>
      <c r="CR35" s="68">
        <v>21600</v>
      </c>
      <c r="CS35" s="68">
        <v>227600</v>
      </c>
      <c r="CT35" s="68">
        <v>447400</v>
      </c>
      <c r="CU35" s="68">
        <v>285400</v>
      </c>
      <c r="CV35" s="68">
        <v>200900</v>
      </c>
      <c r="CW35" s="68">
        <v>353700</v>
      </c>
      <c r="CX35" s="68">
        <v>307000</v>
      </c>
      <c r="CY35" s="68">
        <v>121200</v>
      </c>
      <c r="CZ35" s="68">
        <v>77500</v>
      </c>
      <c r="DA35" s="68">
        <v>43600</v>
      </c>
      <c r="DB35" s="71">
        <v>46800</v>
      </c>
      <c r="DC35" s="71">
        <v>29400</v>
      </c>
      <c r="DD35" s="71">
        <v>229500</v>
      </c>
      <c r="DE35" s="71">
        <v>111600</v>
      </c>
      <c r="DF35" s="71">
        <v>154900</v>
      </c>
      <c r="DG35" s="71">
        <v>79300</v>
      </c>
      <c r="DH35" s="71">
        <v>21600</v>
      </c>
      <c r="DI35" s="71">
        <v>105200</v>
      </c>
      <c r="DJ35" s="71">
        <v>52400</v>
      </c>
      <c r="DK35" s="71">
        <v>91800</v>
      </c>
      <c r="DL35" s="71">
        <v>75600.000000000015</v>
      </c>
      <c r="DM35" s="72">
        <v>137799.99999999997</v>
      </c>
      <c r="DN35" s="755">
        <v>77900</v>
      </c>
      <c r="DO35" s="755">
        <v>36900.000000000007</v>
      </c>
      <c r="DP35" s="753">
        <v>51000</v>
      </c>
      <c r="DQ35" s="753">
        <v>42100</v>
      </c>
      <c r="DR35" s="753">
        <v>32600</v>
      </c>
      <c r="DS35" s="753">
        <v>49400.000000000007</v>
      </c>
      <c r="DT35" s="753">
        <v>40000</v>
      </c>
      <c r="DU35" s="753">
        <v>48800.000000000015</v>
      </c>
      <c r="DV35" s="753">
        <v>48400</v>
      </c>
      <c r="DW35" s="753">
        <v>34700</v>
      </c>
      <c r="DX35" s="753">
        <v>23800.000000000004</v>
      </c>
      <c r="DY35" s="753">
        <v>25200.000000000004</v>
      </c>
      <c r="EA35" s="26"/>
      <c r="EB35" s="26"/>
    </row>
    <row r="36" spans="1:1389" s="56" customFormat="1" ht="30.75" customHeight="1" thickTop="1" thickBot="1">
      <c r="A36" s="52">
        <v>28</v>
      </c>
      <c r="B36" s="274" t="s">
        <v>386</v>
      </c>
      <c r="C36" s="210" t="s">
        <v>42</v>
      </c>
      <c r="D36" s="718" t="s">
        <v>393</v>
      </c>
      <c r="E36" s="88" t="s">
        <v>56</v>
      </c>
      <c r="F36" s="718" t="s">
        <v>120</v>
      </c>
      <c r="G36" s="718" t="s">
        <v>124</v>
      </c>
      <c r="H36" s="51" t="s">
        <v>204</v>
      </c>
      <c r="I36" s="210" t="s">
        <v>56</v>
      </c>
      <c r="J36" s="210" t="s">
        <v>70</v>
      </c>
      <c r="K36" s="210" t="s">
        <v>89</v>
      </c>
      <c r="L36" s="210" t="s">
        <v>87</v>
      </c>
      <c r="M36" s="285" t="s">
        <v>94</v>
      </c>
      <c r="N36" s="285" t="s">
        <v>94</v>
      </c>
      <c r="O36" s="717">
        <v>6590000</v>
      </c>
      <c r="P36" s="210" t="s">
        <v>60</v>
      </c>
      <c r="Q36" s="287">
        <f t="shared" si="6"/>
        <v>716480.35278231394</v>
      </c>
      <c r="R36" s="286"/>
      <c r="S36" s="307"/>
      <c r="T36" s="210" t="s">
        <v>180</v>
      </c>
      <c r="U36" s="289">
        <f>IF(T36="By Unit", IF(P36="RMB",S36/$B$6,IF(P36="GBP",S36,S36/$B$5)),T36)</f>
        <v>0</v>
      </c>
      <c r="V36" s="290"/>
      <c r="W36" s="291">
        <f>IF(T36="By Volume",V36/R36,V36*U36/Q36)</f>
        <v>0</v>
      </c>
      <c r="X36" s="308">
        <f>IFERROR(Q36*(1-W36),"")</f>
        <v>716480.35278231394</v>
      </c>
      <c r="Y36" s="292">
        <v>0</v>
      </c>
      <c r="Z36" s="824" t="s">
        <v>153</v>
      </c>
      <c r="AA36" s="743"/>
      <c r="AB36" s="743"/>
      <c r="AC36" s="743"/>
      <c r="AD36" s="806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54">
        <f t="shared" si="4"/>
        <v>0</v>
      </c>
      <c r="BH36" s="62" t="s">
        <v>263</v>
      </c>
      <c r="BI36" s="73" t="s">
        <v>189</v>
      </c>
      <c r="BJ36" s="74" t="s">
        <v>234</v>
      </c>
      <c r="BK36" s="85">
        <v>45635</v>
      </c>
      <c r="BL36" s="66" t="s">
        <v>263</v>
      </c>
      <c r="BM36" s="777">
        <v>0</v>
      </c>
      <c r="BN36" s="777">
        <v>81177917</v>
      </c>
      <c r="BO36" s="777">
        <v>45566346</v>
      </c>
      <c r="BP36" s="777">
        <v>12000</v>
      </c>
      <c r="BQ36" s="68">
        <v>0</v>
      </c>
      <c r="BR36" s="68">
        <v>0</v>
      </c>
      <c r="BS36" s="68">
        <v>0</v>
      </c>
      <c r="BT36" s="68">
        <v>0</v>
      </c>
      <c r="BU36" s="68">
        <v>0</v>
      </c>
      <c r="BV36" s="68">
        <v>0</v>
      </c>
      <c r="BW36" s="68">
        <v>0</v>
      </c>
      <c r="BX36" s="68">
        <v>0</v>
      </c>
      <c r="BY36" s="68">
        <v>0</v>
      </c>
      <c r="BZ36" s="68">
        <v>0</v>
      </c>
      <c r="CA36" s="68">
        <v>0</v>
      </c>
      <c r="CB36" s="68">
        <v>0</v>
      </c>
      <c r="CC36" s="68"/>
      <c r="CD36" s="68">
        <v>0</v>
      </c>
      <c r="CE36" s="68">
        <v>0</v>
      </c>
      <c r="CF36" s="68">
        <v>0</v>
      </c>
      <c r="CG36" s="68">
        <v>932000</v>
      </c>
      <c r="CH36" s="68">
        <v>2904000</v>
      </c>
      <c r="CI36" s="68">
        <v>6345360</v>
      </c>
      <c r="CJ36" s="68">
        <v>12084000</v>
      </c>
      <c r="CK36" s="68">
        <v>12364000</v>
      </c>
      <c r="CL36" s="68">
        <v>14666000</v>
      </c>
      <c r="CM36" s="68">
        <v>7120798</v>
      </c>
      <c r="CN36" s="68">
        <v>16391759</v>
      </c>
      <c r="CO36" s="68">
        <v>8370000</v>
      </c>
      <c r="CP36" s="68">
        <v>7091800</v>
      </c>
      <c r="CQ36" s="68">
        <v>7861600</v>
      </c>
      <c r="CR36" s="68">
        <v>8626600</v>
      </c>
      <c r="CS36" s="68">
        <v>11847400</v>
      </c>
      <c r="CT36" s="68">
        <v>4344600</v>
      </c>
      <c r="CU36" s="68">
        <v>2568000</v>
      </c>
      <c r="CV36" s="68">
        <v>972000</v>
      </c>
      <c r="CW36" s="68">
        <v>905946</v>
      </c>
      <c r="CX36" s="68">
        <v>912200</v>
      </c>
      <c r="CY36" s="68">
        <v>252000</v>
      </c>
      <c r="CZ36" s="68">
        <v>48000</v>
      </c>
      <c r="DA36" s="68">
        <v>136200</v>
      </c>
      <c r="DB36" s="71">
        <v>12000</v>
      </c>
      <c r="DC36" s="71">
        <v>0</v>
      </c>
      <c r="DD36" s="71">
        <v>0</v>
      </c>
      <c r="DE36" s="71">
        <v>0</v>
      </c>
      <c r="DF36" s="71">
        <v>0</v>
      </c>
      <c r="DG36" s="71">
        <v>0</v>
      </c>
      <c r="DH36" s="71">
        <v>0</v>
      </c>
      <c r="DI36" s="71">
        <v>0</v>
      </c>
      <c r="DJ36" s="71">
        <v>0</v>
      </c>
      <c r="DK36" s="71">
        <v>0</v>
      </c>
      <c r="DL36" s="71">
        <v>0</v>
      </c>
      <c r="DM36" s="72">
        <v>0</v>
      </c>
      <c r="DN36" s="753">
        <v>0</v>
      </c>
      <c r="DO36" s="753">
        <v>0</v>
      </c>
      <c r="DP36" s="753">
        <v>0</v>
      </c>
      <c r="DQ36" s="753">
        <v>0</v>
      </c>
      <c r="DR36" s="753">
        <v>0</v>
      </c>
      <c r="DS36" s="753">
        <v>0</v>
      </c>
      <c r="DT36" s="753">
        <v>0</v>
      </c>
      <c r="DU36" s="753">
        <v>0</v>
      </c>
      <c r="DV36" s="753">
        <v>0</v>
      </c>
      <c r="DW36" s="753">
        <v>0</v>
      </c>
      <c r="DX36" s="753">
        <v>0</v>
      </c>
      <c r="DY36" s="753">
        <v>0</v>
      </c>
      <c r="EA36" s="26"/>
      <c r="EB36" s="26"/>
    </row>
    <row r="37" spans="1:1389" s="56" customFormat="1" ht="30.75" customHeight="1" thickTop="1" thickBot="1">
      <c r="A37" s="52">
        <v>29</v>
      </c>
      <c r="B37" s="274" t="s">
        <v>341</v>
      </c>
      <c r="C37" s="210" t="s">
        <v>394</v>
      </c>
      <c r="D37" s="284" t="s">
        <v>174</v>
      </c>
      <c r="E37" s="304" t="s">
        <v>56</v>
      </c>
      <c r="F37" s="284" t="s">
        <v>175</v>
      </c>
      <c r="G37" s="284" t="s">
        <v>124</v>
      </c>
      <c r="H37" s="210" t="s">
        <v>167</v>
      </c>
      <c r="I37" s="210" t="s">
        <v>56</v>
      </c>
      <c r="J37" s="210" t="s">
        <v>70</v>
      </c>
      <c r="K37" s="210" t="s">
        <v>89</v>
      </c>
      <c r="L37" s="210" t="s">
        <v>87</v>
      </c>
      <c r="M37" s="285">
        <v>45747</v>
      </c>
      <c r="N37" s="285">
        <v>46477</v>
      </c>
      <c r="O37" s="286">
        <v>2126778</v>
      </c>
      <c r="P37" s="210" t="s">
        <v>60</v>
      </c>
      <c r="Q37" s="287">
        <f t="shared" si="6"/>
        <v>231228.32347946343</v>
      </c>
      <c r="R37" s="286">
        <v>5400000</v>
      </c>
      <c r="S37" s="309">
        <v>0.39379999999999998</v>
      </c>
      <c r="T37" s="210" t="s">
        <v>180</v>
      </c>
      <c r="U37" s="289">
        <f>IF(T37="By Unit", IF(P37="RMB",S37/$B$6,IF(P37="GBP",S37,S37/$B$5)),T37)</f>
        <v>4.2814865390846009E-2</v>
      </c>
      <c r="V37" s="290">
        <f>SUM(AV37:AV37)</f>
        <v>171720.00000000003</v>
      </c>
      <c r="W37" s="291">
        <f>IF(T37="By Volume",V37/R37,V37*U37/Q37)</f>
        <v>3.179614233361451E-2</v>
      </c>
      <c r="X37" s="292">
        <f>IFERROR(Q37*(1-W37),"")</f>
        <v>223876.15479454736</v>
      </c>
      <c r="Y37" s="292">
        <v>0</v>
      </c>
      <c r="Z37" s="824" t="s">
        <v>159</v>
      </c>
      <c r="AA37" s="743"/>
      <c r="AB37" s="743"/>
      <c r="AC37" s="743"/>
      <c r="AD37" s="806">
        <f>IF(U37="By Volume",(1-W37)*R37,X37/U37)</f>
        <v>5228935.1549009653</v>
      </c>
      <c r="AE37" s="270"/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86"/>
      <c r="AQ37" s="86"/>
      <c r="AR37" s="86"/>
      <c r="AS37" s="86"/>
      <c r="AT37" s="814">
        <f>DN19</f>
        <v>25200</v>
      </c>
      <c r="AU37" s="5">
        <f>DO19</f>
        <v>440</v>
      </c>
      <c r="AV37" s="257">
        <f>DP19</f>
        <v>171720.00000000003</v>
      </c>
      <c r="AW37" s="257">
        <f t="shared" ref="AW37:BE37" si="9">DQ19</f>
        <v>208799.99999999997</v>
      </c>
      <c r="AX37" s="257">
        <f t="shared" si="9"/>
        <v>170817.99999999997</v>
      </c>
      <c r="AY37" s="257">
        <f t="shared" si="9"/>
        <v>382597.61800000002</v>
      </c>
      <c r="AZ37" s="257">
        <f t="shared" si="9"/>
        <v>356973.74000000005</v>
      </c>
      <c r="BA37" s="257">
        <f t="shared" si="9"/>
        <v>489469.06799999985</v>
      </c>
      <c r="BB37" s="257">
        <f t="shared" si="9"/>
        <v>481795.02299999999</v>
      </c>
      <c r="BC37" s="257">
        <f t="shared" si="9"/>
        <v>459653.18400000001</v>
      </c>
      <c r="BD37" s="257">
        <f t="shared" si="9"/>
        <v>540842.01100000006</v>
      </c>
      <c r="BE37" s="257">
        <f t="shared" si="9"/>
        <v>405790.37599999999</v>
      </c>
      <c r="BF37" s="54">
        <f t="shared" si="4"/>
        <v>3668459.02</v>
      </c>
      <c r="BH37" s="62"/>
      <c r="BI37" s="63" t="s">
        <v>189</v>
      </c>
      <c r="BJ37" s="64" t="s">
        <v>234</v>
      </c>
      <c r="BK37" s="65">
        <v>0</v>
      </c>
      <c r="BL37" s="66" t="s">
        <v>263</v>
      </c>
      <c r="BM37" s="777">
        <v>0</v>
      </c>
      <c r="BN37" s="777">
        <v>81177917</v>
      </c>
      <c r="BO37" s="777">
        <v>0</v>
      </c>
      <c r="BP37" s="777">
        <v>0</v>
      </c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>
        <v>932000</v>
      </c>
      <c r="CH37" s="68">
        <v>2904000</v>
      </c>
      <c r="CI37" s="68">
        <v>6345360</v>
      </c>
      <c r="CJ37" s="68">
        <v>12084000</v>
      </c>
      <c r="CK37" s="68">
        <v>12364000</v>
      </c>
      <c r="CL37" s="68">
        <v>14666000</v>
      </c>
      <c r="CM37" s="68">
        <v>7120798</v>
      </c>
      <c r="CN37" s="68">
        <v>16391759</v>
      </c>
      <c r="CO37" s="68">
        <v>8370000</v>
      </c>
      <c r="CP37" s="71">
        <v>0</v>
      </c>
      <c r="CQ37" s="68">
        <v>0</v>
      </c>
      <c r="CR37" s="68">
        <v>0</v>
      </c>
      <c r="CS37" s="68">
        <v>0</v>
      </c>
      <c r="CT37" s="68">
        <v>0</v>
      </c>
      <c r="CU37" s="68">
        <v>0</v>
      </c>
      <c r="CV37" s="68">
        <v>0</v>
      </c>
      <c r="CW37" s="68">
        <v>0</v>
      </c>
      <c r="CX37" s="68">
        <v>0</v>
      </c>
      <c r="CY37" s="68">
        <v>0</v>
      </c>
      <c r="CZ37" s="68">
        <v>0</v>
      </c>
      <c r="DA37" s="68">
        <v>0</v>
      </c>
      <c r="DB37" s="71">
        <v>0</v>
      </c>
      <c r="DC37" s="71">
        <v>0</v>
      </c>
      <c r="DD37" s="71">
        <v>0</v>
      </c>
      <c r="DE37" s="71">
        <v>0</v>
      </c>
      <c r="DF37" s="71">
        <v>0</v>
      </c>
      <c r="DG37" s="71">
        <v>0</v>
      </c>
      <c r="DH37" s="71">
        <v>0</v>
      </c>
      <c r="DI37" s="71">
        <v>0</v>
      </c>
      <c r="DJ37" s="71">
        <v>0</v>
      </c>
      <c r="DK37" s="71">
        <v>0</v>
      </c>
      <c r="DL37" s="71">
        <v>0</v>
      </c>
      <c r="DM37" s="72">
        <v>0</v>
      </c>
      <c r="DN37" s="753">
        <v>0</v>
      </c>
      <c r="DO37" s="753">
        <v>0</v>
      </c>
      <c r="DP37" s="753">
        <v>0</v>
      </c>
      <c r="DQ37" s="753">
        <v>0</v>
      </c>
      <c r="DR37" s="753">
        <v>0</v>
      </c>
      <c r="DS37" s="753">
        <v>0</v>
      </c>
      <c r="DT37" s="753">
        <v>0</v>
      </c>
      <c r="DU37" s="753">
        <v>0</v>
      </c>
      <c r="DV37" s="753">
        <v>0</v>
      </c>
      <c r="DW37" s="753">
        <v>0</v>
      </c>
      <c r="DX37" s="753">
        <v>0</v>
      </c>
      <c r="DY37" s="753">
        <v>0</v>
      </c>
      <c r="EA37" s="26"/>
      <c r="EB37" s="26"/>
    </row>
    <row r="38" spans="1:1389" s="56" customFormat="1" ht="62.25" customHeight="1" thickTop="1" thickBot="1">
      <c r="A38" s="52">
        <v>30</v>
      </c>
      <c r="B38" s="274" t="s">
        <v>342</v>
      </c>
      <c r="C38" s="210" t="s">
        <v>46</v>
      </c>
      <c r="D38" s="284" t="s">
        <v>176</v>
      </c>
      <c r="E38" s="304" t="s">
        <v>56</v>
      </c>
      <c r="F38" s="284" t="s">
        <v>175</v>
      </c>
      <c r="G38" s="284" t="s">
        <v>124</v>
      </c>
      <c r="H38" s="210" t="s">
        <v>167</v>
      </c>
      <c r="I38" s="210" t="s">
        <v>56</v>
      </c>
      <c r="J38" s="210" t="s">
        <v>70</v>
      </c>
      <c r="K38" s="210" t="s">
        <v>89</v>
      </c>
      <c r="L38" s="210" t="s">
        <v>87</v>
      </c>
      <c r="M38" s="285">
        <v>45761</v>
      </c>
      <c r="N38" s="285">
        <v>46491</v>
      </c>
      <c r="O38" s="286">
        <v>1682778</v>
      </c>
      <c r="P38" s="210" t="s">
        <v>60</v>
      </c>
      <c r="Q38" s="287">
        <f t="shared" si="6"/>
        <v>182955.59561370511</v>
      </c>
      <c r="R38" s="286">
        <v>5400000</v>
      </c>
      <c r="S38" s="310">
        <v>0.30840000000000001</v>
      </c>
      <c r="T38" s="210" t="s">
        <v>180</v>
      </c>
      <c r="U38" s="289">
        <f>IF(T38="By Unit", IF(P38="RMB",S38/$B$6,IF(P38="GBP",S38,S38/$B$5)),T38)</f>
        <v>3.3529975841891595E-2</v>
      </c>
      <c r="V38" s="290"/>
      <c r="W38" s="291">
        <f>IF(T38="By Volume",V38/R38,V38*U38/Q38)</f>
        <v>0</v>
      </c>
      <c r="X38" s="292">
        <f>IFERROR(Q38*(1-W38),"")</f>
        <v>182955.59561370511</v>
      </c>
      <c r="Y38" s="292">
        <v>0</v>
      </c>
      <c r="Z38" s="824" t="s">
        <v>153</v>
      </c>
      <c r="AA38" s="743"/>
      <c r="AB38" s="743"/>
      <c r="AC38" s="743"/>
      <c r="AD38" s="806"/>
      <c r="AE38" s="270"/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54">
        <f t="shared" si="4"/>
        <v>0</v>
      </c>
      <c r="BH38" s="62"/>
      <c r="BI38" s="63">
        <v>0</v>
      </c>
      <c r="BJ38" s="64" t="s">
        <v>234</v>
      </c>
      <c r="BK38" s="65">
        <v>0</v>
      </c>
      <c r="BL38" s="66" t="s">
        <v>263</v>
      </c>
      <c r="BM38" s="777">
        <v>0</v>
      </c>
      <c r="BN38" s="777">
        <v>78480075</v>
      </c>
      <c r="BO38" s="777">
        <v>0</v>
      </c>
      <c r="BP38" s="777">
        <v>0</v>
      </c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>
        <v>0</v>
      </c>
      <c r="CG38" s="68">
        <v>932000</v>
      </c>
      <c r="CH38" s="68">
        <v>2904000</v>
      </c>
      <c r="CI38" s="68">
        <v>6344000</v>
      </c>
      <c r="CJ38" s="68">
        <v>10214553</v>
      </c>
      <c r="CK38" s="68">
        <v>11960620</v>
      </c>
      <c r="CL38" s="68">
        <v>14242345</v>
      </c>
      <c r="CM38" s="68">
        <v>7120798</v>
      </c>
      <c r="CN38" s="68">
        <v>16391759</v>
      </c>
      <c r="CO38" s="68">
        <v>8370000</v>
      </c>
      <c r="CP38" s="71">
        <v>0</v>
      </c>
      <c r="CQ38" s="68">
        <v>0</v>
      </c>
      <c r="CR38" s="68">
        <v>0</v>
      </c>
      <c r="CS38" s="68">
        <v>0</v>
      </c>
      <c r="CT38" s="68">
        <v>0</v>
      </c>
      <c r="CU38" s="68">
        <v>0</v>
      </c>
      <c r="CV38" s="68">
        <v>0</v>
      </c>
      <c r="CW38" s="68">
        <v>0</v>
      </c>
      <c r="CX38" s="68">
        <v>0</v>
      </c>
      <c r="CY38" s="68">
        <v>0</v>
      </c>
      <c r="CZ38" s="68">
        <v>0</v>
      </c>
      <c r="DA38" s="68">
        <v>0</v>
      </c>
      <c r="DB38" s="71">
        <v>0</v>
      </c>
      <c r="DC38" s="71">
        <v>0</v>
      </c>
      <c r="DD38" s="71">
        <v>0</v>
      </c>
      <c r="DE38" s="71">
        <v>0</v>
      </c>
      <c r="DF38" s="71">
        <v>0</v>
      </c>
      <c r="DG38" s="71">
        <v>0</v>
      </c>
      <c r="DH38" s="71">
        <v>0</v>
      </c>
      <c r="DI38" s="71">
        <v>0</v>
      </c>
      <c r="DJ38" s="71">
        <v>0</v>
      </c>
      <c r="DK38" s="71">
        <v>0</v>
      </c>
      <c r="DL38" s="71">
        <v>0</v>
      </c>
      <c r="DM38" s="72">
        <v>0</v>
      </c>
      <c r="DN38" s="753">
        <v>0</v>
      </c>
      <c r="DO38" s="753">
        <v>0</v>
      </c>
      <c r="DP38" s="753">
        <v>0</v>
      </c>
      <c r="DQ38" s="753">
        <v>0</v>
      </c>
      <c r="DR38" s="753">
        <v>0</v>
      </c>
      <c r="DS38" s="753">
        <v>0</v>
      </c>
      <c r="DT38" s="753">
        <v>0</v>
      </c>
      <c r="DU38" s="753">
        <v>0</v>
      </c>
      <c r="DV38" s="753">
        <v>0</v>
      </c>
      <c r="DW38" s="753">
        <v>0</v>
      </c>
      <c r="DX38" s="753">
        <v>0</v>
      </c>
      <c r="DY38" s="753">
        <v>0</v>
      </c>
      <c r="EA38" s="26"/>
      <c r="EB38" s="26"/>
    </row>
    <row r="39" spans="1:1389" s="56" customFormat="1" ht="30.75" customHeight="1" thickTop="1" thickBot="1">
      <c r="A39" s="52">
        <v>31</v>
      </c>
      <c r="B39" s="274" t="s">
        <v>343</v>
      </c>
      <c r="C39" s="210" t="s">
        <v>177</v>
      </c>
      <c r="D39" s="284" t="s">
        <v>395</v>
      </c>
      <c r="E39" s="304" t="s">
        <v>56</v>
      </c>
      <c r="F39" s="284" t="s">
        <v>175</v>
      </c>
      <c r="G39" s="284" t="s">
        <v>124</v>
      </c>
      <c r="H39" s="210" t="s">
        <v>167</v>
      </c>
      <c r="I39" s="210" t="s">
        <v>56</v>
      </c>
      <c r="J39" s="210" t="s">
        <v>70</v>
      </c>
      <c r="K39" s="210" t="s">
        <v>89</v>
      </c>
      <c r="L39" s="210" t="s">
        <v>87</v>
      </c>
      <c r="M39" s="285">
        <v>45689</v>
      </c>
      <c r="N39" s="285">
        <v>46411</v>
      </c>
      <c r="O39" s="286">
        <v>4352000</v>
      </c>
      <c r="P39" s="210" t="s">
        <v>60</v>
      </c>
      <c r="Q39" s="287">
        <f t="shared" si="6"/>
        <v>473159.71097247803</v>
      </c>
      <c r="R39" s="311">
        <v>4800000</v>
      </c>
      <c r="S39" s="297">
        <v>0.91</v>
      </c>
      <c r="T39" s="210" t="s">
        <v>180</v>
      </c>
      <c r="U39" s="289">
        <f>IF(T39="By Unit", IF(P39="RMB",S39/$B$6,IF(P39="GBP",S39,S39/$B$5)),T39)</f>
        <v>9.8937347652792981E-2</v>
      </c>
      <c r="V39" s="290">
        <f>SUM(AU39)</f>
        <v>3744</v>
      </c>
      <c r="W39" s="312">
        <f>IF(T39="By Volume",V39/R39,V39*U39/Q39)</f>
        <v>7.8286764705882354E-4</v>
      </c>
      <c r="X39" s="292">
        <f>IFERROR(Q39*(1-W39),"")</f>
        <v>472789.289542866</v>
      </c>
      <c r="Y39" s="292">
        <v>0</v>
      </c>
      <c r="Z39" s="824" t="s">
        <v>159</v>
      </c>
      <c r="AA39" s="743"/>
      <c r="AB39" s="743"/>
      <c r="AC39" s="743"/>
      <c r="AD39" s="806">
        <f>IF(U39="By Volume",(1-W39)*R39,X39/U39)</f>
        <v>4778673.5824175822</v>
      </c>
      <c r="AE39" s="270"/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86"/>
      <c r="AQ39" s="86"/>
      <c r="AR39" s="86"/>
      <c r="AS39" s="86"/>
      <c r="AT39" s="803">
        <v>0</v>
      </c>
      <c r="AU39" s="86">
        <v>3744</v>
      </c>
      <c r="AV39" s="270">
        <v>72000</v>
      </c>
      <c r="AW39" s="270">
        <v>153000</v>
      </c>
      <c r="AX39" s="270">
        <v>99000</v>
      </c>
      <c r="AY39" s="270">
        <v>18000</v>
      </c>
      <c r="AZ39" s="270">
        <v>36336</v>
      </c>
      <c r="BA39" s="270">
        <v>56016.000000000007</v>
      </c>
      <c r="BB39" s="270">
        <v>38736.000000000007</v>
      </c>
      <c r="BC39" s="270">
        <v>46032</v>
      </c>
      <c r="BD39" s="270">
        <v>44928.000000000007</v>
      </c>
      <c r="BE39" s="270">
        <v>43776</v>
      </c>
      <c r="BF39" s="54">
        <f t="shared" si="4"/>
        <v>607824</v>
      </c>
      <c r="BH39" s="62" t="s">
        <v>264</v>
      </c>
      <c r="BI39" s="73">
        <v>0</v>
      </c>
      <c r="BJ39" s="74" t="s">
        <v>234</v>
      </c>
      <c r="BK39" s="85">
        <v>45635</v>
      </c>
      <c r="BL39" s="66" t="s">
        <v>264</v>
      </c>
      <c r="BM39" s="777">
        <v>0</v>
      </c>
      <c r="BN39" s="777">
        <v>5012030</v>
      </c>
      <c r="BO39" s="777">
        <v>13033000</v>
      </c>
      <c r="BP39" s="777">
        <v>3795000</v>
      </c>
      <c r="BQ39" s="68">
        <v>0</v>
      </c>
      <c r="BR39" s="68">
        <v>0</v>
      </c>
      <c r="BS39" s="68">
        <v>0</v>
      </c>
      <c r="BT39" s="68">
        <v>0</v>
      </c>
      <c r="BU39" s="68">
        <v>0</v>
      </c>
      <c r="BV39" s="68">
        <v>0</v>
      </c>
      <c r="BW39" s="68">
        <v>0</v>
      </c>
      <c r="BX39" s="68">
        <v>0</v>
      </c>
      <c r="BY39" s="68">
        <v>0</v>
      </c>
      <c r="BZ39" s="68">
        <v>0</v>
      </c>
      <c r="CA39" s="68">
        <v>0</v>
      </c>
      <c r="CB39" s="68">
        <v>0</v>
      </c>
      <c r="CC39" s="68"/>
      <c r="CD39" s="68">
        <v>0</v>
      </c>
      <c r="CE39" s="68">
        <v>0</v>
      </c>
      <c r="CF39" s="68">
        <v>0</v>
      </c>
      <c r="CG39" s="68">
        <v>0</v>
      </c>
      <c r="CH39" s="68">
        <v>0</v>
      </c>
      <c r="CI39" s="68">
        <v>0</v>
      </c>
      <c r="CJ39" s="68">
        <v>0</v>
      </c>
      <c r="CK39" s="68">
        <v>0</v>
      </c>
      <c r="CL39" s="68">
        <v>0</v>
      </c>
      <c r="CM39" s="68">
        <v>0</v>
      </c>
      <c r="CN39" s="68">
        <v>1812030</v>
      </c>
      <c r="CO39" s="68">
        <v>3200000</v>
      </c>
      <c r="CP39" s="68">
        <v>1984000</v>
      </c>
      <c r="CQ39" s="68">
        <v>576000</v>
      </c>
      <c r="CR39" s="68">
        <v>1716000</v>
      </c>
      <c r="CS39" s="68">
        <v>1409000</v>
      </c>
      <c r="CT39" s="68">
        <v>636000</v>
      </c>
      <c r="CU39" s="68">
        <v>1406600</v>
      </c>
      <c r="CV39" s="68">
        <v>1608000</v>
      </c>
      <c r="CW39" s="68">
        <v>840000</v>
      </c>
      <c r="CX39" s="68">
        <v>1418400</v>
      </c>
      <c r="CY39" s="68">
        <v>647000</v>
      </c>
      <c r="CZ39" s="68">
        <v>420000</v>
      </c>
      <c r="DA39" s="68">
        <v>372000</v>
      </c>
      <c r="DB39" s="71">
        <v>204000</v>
      </c>
      <c r="DC39" s="71">
        <v>279000</v>
      </c>
      <c r="DD39" s="71">
        <v>324000</v>
      </c>
      <c r="DE39" s="71">
        <v>984000</v>
      </c>
      <c r="DF39" s="71">
        <v>276000</v>
      </c>
      <c r="DG39" s="71">
        <v>862000</v>
      </c>
      <c r="DH39" s="71">
        <v>60000</v>
      </c>
      <c r="DI39" s="71">
        <v>264000</v>
      </c>
      <c r="DJ39" s="71">
        <v>242000</v>
      </c>
      <c r="DK39" s="71">
        <v>180000</v>
      </c>
      <c r="DL39" s="71">
        <v>24000</v>
      </c>
      <c r="DM39" s="72">
        <v>96000</v>
      </c>
      <c r="DN39" s="753">
        <v>96000</v>
      </c>
      <c r="DO39" s="753">
        <v>0</v>
      </c>
      <c r="DP39" s="753">
        <v>0</v>
      </c>
      <c r="DQ39" s="753">
        <v>0</v>
      </c>
      <c r="DR39" s="753">
        <v>0</v>
      </c>
      <c r="DS39" s="753">
        <v>0</v>
      </c>
      <c r="DT39" s="753">
        <v>0</v>
      </c>
      <c r="DU39" s="753">
        <v>0</v>
      </c>
      <c r="DV39" s="753">
        <v>0</v>
      </c>
      <c r="DW39" s="753">
        <v>0</v>
      </c>
      <c r="DX39" s="753">
        <v>0</v>
      </c>
      <c r="DY39" s="753">
        <v>0</v>
      </c>
      <c r="DZ39" s="88"/>
      <c r="EA39" s="26"/>
      <c r="EB39" s="26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  <c r="FU39" s="88"/>
      <c r="FV39" s="88"/>
      <c r="FW39" s="88"/>
      <c r="FX39" s="88"/>
      <c r="FY39" s="88"/>
      <c r="FZ39" s="88"/>
      <c r="GA39" s="88"/>
      <c r="GB39" s="88"/>
      <c r="GC39" s="88"/>
      <c r="GD39" s="88"/>
      <c r="GE39" s="88"/>
      <c r="GF39" s="88"/>
      <c r="GG39" s="88"/>
      <c r="GH39" s="88"/>
      <c r="GI39" s="88"/>
      <c r="GJ39" s="88"/>
      <c r="GK39" s="88"/>
      <c r="GL39" s="88"/>
      <c r="GM39" s="88"/>
      <c r="GN39" s="88"/>
      <c r="GO39" s="88"/>
      <c r="GP39" s="88"/>
      <c r="GQ39" s="88"/>
      <c r="GR39" s="88"/>
      <c r="GS39" s="88"/>
      <c r="GT39" s="88"/>
      <c r="GU39" s="88"/>
      <c r="GV39" s="88"/>
      <c r="GW39" s="88"/>
      <c r="GX39" s="88"/>
      <c r="GY39" s="88"/>
      <c r="GZ39" s="88"/>
      <c r="HA39" s="88"/>
      <c r="HB39" s="88"/>
      <c r="HC39" s="88"/>
      <c r="HD39" s="88"/>
      <c r="HE39" s="88"/>
      <c r="HF39" s="88"/>
      <c r="HG39" s="88"/>
      <c r="HH39" s="88"/>
      <c r="HI39" s="88"/>
      <c r="HJ39" s="88"/>
      <c r="HK39" s="88"/>
      <c r="HL39" s="88"/>
      <c r="HM39" s="88"/>
      <c r="HN39" s="88"/>
      <c r="HO39" s="88"/>
      <c r="HP39" s="88"/>
      <c r="HQ39" s="88"/>
      <c r="HR39" s="88"/>
      <c r="HS39" s="88"/>
      <c r="HT39" s="88"/>
      <c r="HU39" s="88"/>
      <c r="HV39" s="88"/>
      <c r="HW39" s="88"/>
      <c r="HX39" s="88"/>
      <c r="HY39" s="88"/>
      <c r="HZ39" s="88"/>
      <c r="IA39" s="88"/>
      <c r="IB39" s="88"/>
      <c r="IC39" s="88"/>
      <c r="ID39" s="88"/>
      <c r="IE39" s="88"/>
      <c r="IF39" s="88"/>
      <c r="IG39" s="88"/>
      <c r="IH39" s="88"/>
      <c r="II39" s="88"/>
      <c r="IJ39" s="88"/>
      <c r="IK39" s="88"/>
      <c r="IL39" s="88"/>
      <c r="IM39" s="88"/>
      <c r="IN39" s="88"/>
      <c r="IO39" s="88"/>
      <c r="IP39" s="88"/>
      <c r="IQ39" s="88"/>
      <c r="IR39" s="88"/>
      <c r="IS39" s="88"/>
      <c r="IT39" s="88"/>
      <c r="IU39" s="88"/>
      <c r="IV39" s="88"/>
      <c r="IW39" s="88"/>
      <c r="IX39" s="88"/>
      <c r="IY39" s="88"/>
      <c r="IZ39" s="88"/>
      <c r="JA39" s="88"/>
      <c r="JB39" s="88"/>
      <c r="JC39" s="88"/>
      <c r="JD39" s="88"/>
      <c r="JE39" s="88"/>
      <c r="JF39" s="88"/>
      <c r="JG39" s="88"/>
      <c r="JH39" s="88"/>
      <c r="JI39" s="88"/>
      <c r="JJ39" s="88"/>
      <c r="JK39" s="88"/>
      <c r="JL39" s="88"/>
      <c r="JM39" s="88"/>
      <c r="JN39" s="88"/>
      <c r="JO39" s="88"/>
      <c r="JP39" s="88"/>
      <c r="JQ39" s="88"/>
      <c r="JR39" s="88"/>
      <c r="JS39" s="88"/>
      <c r="JT39" s="88"/>
      <c r="JU39" s="88"/>
      <c r="JV39" s="88"/>
      <c r="JW39" s="88"/>
      <c r="JX39" s="88"/>
      <c r="JY39" s="88"/>
      <c r="JZ39" s="88"/>
      <c r="KA39" s="88"/>
      <c r="KB39" s="88"/>
      <c r="KC39" s="88"/>
      <c r="KD39" s="88"/>
      <c r="KE39" s="88"/>
      <c r="KF39" s="88"/>
      <c r="KG39" s="88"/>
      <c r="KH39" s="88"/>
      <c r="KI39" s="88"/>
      <c r="KJ39" s="88"/>
      <c r="KK39" s="88"/>
      <c r="KL39" s="88"/>
      <c r="KM39" s="88"/>
      <c r="KN39" s="88"/>
      <c r="KO39" s="88"/>
      <c r="KP39" s="88"/>
      <c r="KQ39" s="88"/>
      <c r="KR39" s="88"/>
      <c r="KS39" s="88"/>
      <c r="KT39" s="88"/>
      <c r="KU39" s="88"/>
      <c r="KV39" s="88"/>
      <c r="KW39" s="88"/>
      <c r="KX39" s="88"/>
      <c r="KY39" s="88"/>
      <c r="KZ39" s="88"/>
      <c r="LA39" s="88"/>
      <c r="LB39" s="88"/>
      <c r="LC39" s="88"/>
      <c r="LD39" s="88"/>
      <c r="LE39" s="88"/>
      <c r="LF39" s="88"/>
      <c r="LG39" s="88"/>
      <c r="LH39" s="88"/>
      <c r="LI39" s="88"/>
      <c r="LJ39" s="88"/>
      <c r="LK39" s="88"/>
      <c r="LL39" s="88"/>
      <c r="LM39" s="88"/>
      <c r="LN39" s="88"/>
      <c r="LO39" s="88"/>
      <c r="LP39" s="88"/>
      <c r="LQ39" s="88"/>
      <c r="LR39" s="88"/>
      <c r="LS39" s="88"/>
      <c r="LT39" s="88"/>
      <c r="LU39" s="88"/>
      <c r="LV39" s="88"/>
      <c r="LW39" s="88"/>
      <c r="LX39" s="88"/>
      <c r="LY39" s="88"/>
      <c r="LZ39" s="88"/>
      <c r="MA39" s="88"/>
      <c r="MB39" s="88"/>
      <c r="MC39" s="88"/>
      <c r="MD39" s="88"/>
      <c r="ME39" s="88"/>
      <c r="MF39" s="88"/>
      <c r="MG39" s="88"/>
      <c r="MH39" s="88"/>
      <c r="MI39" s="88"/>
      <c r="MJ39" s="88"/>
      <c r="MK39" s="88"/>
      <c r="ML39" s="88"/>
      <c r="MM39" s="88"/>
      <c r="MN39" s="88"/>
      <c r="MO39" s="88"/>
      <c r="MP39" s="88"/>
      <c r="MQ39" s="88"/>
      <c r="MR39" s="88"/>
      <c r="MS39" s="88"/>
      <c r="MT39" s="88"/>
      <c r="MU39" s="88"/>
      <c r="MV39" s="88"/>
      <c r="MW39" s="88"/>
      <c r="MX39" s="88"/>
      <c r="MY39" s="88"/>
      <c r="MZ39" s="88"/>
      <c r="NA39" s="88"/>
      <c r="NB39" s="88"/>
      <c r="NC39" s="88"/>
      <c r="ND39" s="88"/>
      <c r="NE39" s="88"/>
      <c r="NF39" s="88"/>
      <c r="NG39" s="88"/>
      <c r="NH39" s="88"/>
      <c r="NI39" s="88"/>
      <c r="NJ39" s="88"/>
      <c r="NK39" s="88"/>
      <c r="NL39" s="88"/>
      <c r="NM39" s="88"/>
      <c r="NN39" s="88"/>
      <c r="NO39" s="88"/>
      <c r="NP39" s="88"/>
      <c r="NQ39" s="88"/>
      <c r="NR39" s="88"/>
      <c r="NS39" s="88"/>
      <c r="NT39" s="88"/>
      <c r="NU39" s="88"/>
      <c r="NV39" s="88"/>
      <c r="NW39" s="88"/>
      <c r="NX39" s="88"/>
      <c r="NY39" s="88"/>
      <c r="NZ39" s="88"/>
      <c r="OA39" s="88"/>
      <c r="OB39" s="88"/>
      <c r="OC39" s="88"/>
      <c r="OD39" s="88"/>
      <c r="OE39" s="88"/>
      <c r="OF39" s="88"/>
      <c r="OG39" s="88"/>
      <c r="OH39" s="88"/>
      <c r="OI39" s="88"/>
      <c r="OJ39" s="88"/>
      <c r="OK39" s="88"/>
      <c r="OL39" s="88"/>
      <c r="OM39" s="88"/>
      <c r="ON39" s="88"/>
      <c r="OO39" s="88"/>
      <c r="OP39" s="88"/>
      <c r="OQ39" s="88"/>
      <c r="OR39" s="88"/>
      <c r="OS39" s="88"/>
      <c r="OT39" s="88"/>
      <c r="OU39" s="88"/>
      <c r="OV39" s="88"/>
      <c r="OW39" s="88"/>
      <c r="OX39" s="88"/>
      <c r="OY39" s="88"/>
      <c r="OZ39" s="88"/>
      <c r="PA39" s="88"/>
      <c r="PB39" s="88"/>
      <c r="PC39" s="88"/>
      <c r="PD39" s="88"/>
      <c r="PE39" s="88"/>
      <c r="PF39" s="88"/>
      <c r="PG39" s="88"/>
      <c r="PH39" s="88"/>
      <c r="PI39" s="88"/>
      <c r="PJ39" s="88"/>
      <c r="PK39" s="88"/>
      <c r="PL39" s="88"/>
      <c r="PM39" s="88"/>
      <c r="PN39" s="88"/>
      <c r="PO39" s="88"/>
      <c r="PP39" s="88"/>
      <c r="PQ39" s="88"/>
      <c r="PR39" s="88"/>
      <c r="PS39" s="88"/>
      <c r="PT39" s="88"/>
      <c r="PU39" s="88"/>
      <c r="PV39" s="88"/>
      <c r="PW39" s="88"/>
      <c r="PX39" s="88"/>
      <c r="PY39" s="88"/>
      <c r="PZ39" s="88"/>
      <c r="QA39" s="88"/>
      <c r="QB39" s="88"/>
      <c r="QC39" s="88"/>
      <c r="QD39" s="88"/>
      <c r="QE39" s="88"/>
      <c r="QF39" s="88"/>
      <c r="QG39" s="88"/>
      <c r="QH39" s="88"/>
      <c r="QI39" s="88"/>
      <c r="QJ39" s="88"/>
      <c r="QK39" s="88"/>
      <c r="QL39" s="88"/>
      <c r="QM39" s="88"/>
      <c r="QN39" s="88"/>
      <c r="QO39" s="88"/>
      <c r="QP39" s="88"/>
      <c r="QQ39" s="88"/>
      <c r="QR39" s="88"/>
      <c r="QS39" s="88"/>
      <c r="QT39" s="88"/>
      <c r="QU39" s="88"/>
      <c r="QV39" s="88"/>
      <c r="QW39" s="88"/>
      <c r="QX39" s="88"/>
      <c r="QY39" s="88"/>
      <c r="QZ39" s="88"/>
      <c r="RA39" s="88"/>
      <c r="RB39" s="88"/>
      <c r="RC39" s="88"/>
      <c r="RD39" s="88"/>
      <c r="RE39" s="88"/>
      <c r="RF39" s="88"/>
      <c r="RG39" s="88"/>
      <c r="RH39" s="88"/>
      <c r="RI39" s="88"/>
      <c r="RJ39" s="88"/>
      <c r="RK39" s="88"/>
      <c r="RL39" s="88"/>
      <c r="RM39" s="88"/>
      <c r="RN39" s="88"/>
      <c r="RO39" s="88"/>
      <c r="RP39" s="88"/>
      <c r="RQ39" s="88"/>
      <c r="RR39" s="88"/>
      <c r="RS39" s="88"/>
      <c r="RT39" s="88"/>
      <c r="RU39" s="88"/>
      <c r="RV39" s="88"/>
      <c r="RW39" s="88"/>
      <c r="RX39" s="88"/>
      <c r="RY39" s="88"/>
      <c r="RZ39" s="88"/>
      <c r="SA39" s="88"/>
      <c r="SB39" s="88"/>
      <c r="SC39" s="88"/>
      <c r="SD39" s="88"/>
      <c r="SE39" s="88"/>
      <c r="SF39" s="88"/>
      <c r="SG39" s="88"/>
      <c r="SH39" s="88"/>
      <c r="SI39" s="88"/>
      <c r="SJ39" s="88"/>
      <c r="SK39" s="88"/>
      <c r="SL39" s="88"/>
      <c r="SM39" s="88"/>
      <c r="SN39" s="88"/>
      <c r="SO39" s="88"/>
      <c r="SP39" s="88"/>
      <c r="SQ39" s="88"/>
      <c r="SR39" s="88"/>
      <c r="SS39" s="88"/>
      <c r="ST39" s="88"/>
      <c r="SU39" s="88"/>
      <c r="SV39" s="88"/>
      <c r="SW39" s="88"/>
      <c r="SX39" s="88"/>
      <c r="SY39" s="88"/>
      <c r="SZ39" s="88"/>
      <c r="TA39" s="88"/>
      <c r="TB39" s="88"/>
      <c r="TC39" s="88"/>
      <c r="TD39" s="88"/>
      <c r="TE39" s="88"/>
      <c r="TF39" s="88"/>
      <c r="TG39" s="88"/>
      <c r="TH39" s="88"/>
      <c r="TI39" s="88"/>
      <c r="TJ39" s="88"/>
      <c r="TK39" s="88"/>
      <c r="TL39" s="88"/>
      <c r="TM39" s="88"/>
      <c r="TN39" s="88"/>
      <c r="TO39" s="88"/>
      <c r="TP39" s="88"/>
      <c r="TQ39" s="88"/>
      <c r="TR39" s="88"/>
      <c r="TS39" s="88"/>
      <c r="TT39" s="88"/>
      <c r="TU39" s="88"/>
      <c r="TV39" s="88"/>
      <c r="TW39" s="88"/>
      <c r="TX39" s="88"/>
      <c r="TY39" s="88"/>
      <c r="TZ39" s="88"/>
      <c r="UA39" s="88"/>
      <c r="UB39" s="88"/>
      <c r="UC39" s="88"/>
      <c r="UD39" s="88"/>
      <c r="UE39" s="88"/>
      <c r="UF39" s="88"/>
      <c r="UG39" s="88"/>
      <c r="UH39" s="88"/>
      <c r="UI39" s="88"/>
      <c r="UJ39" s="88"/>
      <c r="UK39" s="88"/>
      <c r="UL39" s="88"/>
      <c r="UM39" s="88"/>
      <c r="UN39" s="88"/>
      <c r="UO39" s="88"/>
      <c r="UP39" s="88"/>
      <c r="UQ39" s="88"/>
      <c r="UR39" s="88"/>
      <c r="US39" s="88"/>
      <c r="UT39" s="88"/>
      <c r="UU39" s="88"/>
      <c r="UV39" s="88"/>
      <c r="UW39" s="88"/>
      <c r="UX39" s="88"/>
      <c r="UY39" s="88"/>
      <c r="UZ39" s="88"/>
      <c r="VA39" s="88"/>
      <c r="VB39" s="88"/>
      <c r="VC39" s="88"/>
      <c r="VD39" s="88"/>
      <c r="VE39" s="88"/>
      <c r="VF39" s="88"/>
      <c r="VG39" s="88"/>
      <c r="VH39" s="88"/>
      <c r="VI39" s="88"/>
      <c r="VJ39" s="88"/>
      <c r="VK39" s="88"/>
      <c r="VL39" s="88"/>
      <c r="VM39" s="88"/>
      <c r="VN39" s="88"/>
      <c r="VO39" s="88"/>
      <c r="VP39" s="88"/>
      <c r="VQ39" s="88"/>
      <c r="VR39" s="88"/>
      <c r="VS39" s="88"/>
      <c r="VT39" s="88"/>
      <c r="VU39" s="88"/>
      <c r="VV39" s="88"/>
      <c r="VW39" s="88"/>
      <c r="VX39" s="88"/>
      <c r="VY39" s="88"/>
      <c r="VZ39" s="88"/>
      <c r="WA39" s="88"/>
      <c r="WB39" s="88"/>
      <c r="WC39" s="88"/>
      <c r="WD39" s="88"/>
      <c r="WE39" s="88"/>
      <c r="WF39" s="88"/>
      <c r="WG39" s="88"/>
      <c r="WH39" s="88"/>
      <c r="WI39" s="88"/>
      <c r="WJ39" s="88"/>
      <c r="WK39" s="88"/>
      <c r="WL39" s="88"/>
      <c r="WM39" s="88"/>
      <c r="WN39" s="88"/>
      <c r="WO39" s="88"/>
      <c r="WP39" s="88"/>
      <c r="WQ39" s="88"/>
      <c r="WR39" s="88"/>
      <c r="WS39" s="88"/>
      <c r="WT39" s="88"/>
      <c r="WU39" s="88"/>
      <c r="WV39" s="88"/>
      <c r="WW39" s="88"/>
      <c r="WX39" s="88"/>
      <c r="WY39" s="88"/>
      <c r="WZ39" s="88"/>
      <c r="XA39" s="88"/>
      <c r="XB39" s="88"/>
      <c r="XC39" s="88"/>
      <c r="XD39" s="88"/>
      <c r="XE39" s="88"/>
      <c r="XF39" s="88"/>
      <c r="XG39" s="88"/>
      <c r="XH39" s="88"/>
      <c r="XI39" s="88"/>
      <c r="XJ39" s="88"/>
      <c r="XK39" s="88"/>
      <c r="XL39" s="88"/>
      <c r="XM39" s="88"/>
      <c r="XN39" s="88"/>
      <c r="XO39" s="88"/>
      <c r="XP39" s="88"/>
      <c r="XQ39" s="88"/>
      <c r="XR39" s="88"/>
      <c r="XS39" s="88"/>
      <c r="XT39" s="88"/>
      <c r="XU39" s="88"/>
      <c r="XV39" s="88"/>
      <c r="XW39" s="88"/>
      <c r="XX39" s="88"/>
      <c r="XY39" s="88"/>
      <c r="XZ39" s="88"/>
      <c r="YA39" s="88"/>
      <c r="YB39" s="88"/>
      <c r="YC39" s="88"/>
      <c r="YD39" s="88"/>
      <c r="YE39" s="88"/>
      <c r="YF39" s="88"/>
      <c r="YG39" s="88"/>
      <c r="YH39" s="88"/>
      <c r="YI39" s="88"/>
      <c r="YJ39" s="88"/>
      <c r="YK39" s="88"/>
      <c r="YL39" s="88"/>
      <c r="YM39" s="88"/>
      <c r="YN39" s="88"/>
      <c r="YO39" s="88"/>
      <c r="YP39" s="88"/>
      <c r="YQ39" s="88"/>
      <c r="YR39" s="88"/>
      <c r="YS39" s="88"/>
      <c r="YT39" s="88"/>
      <c r="YU39" s="88"/>
      <c r="YV39" s="88"/>
      <c r="YW39" s="88"/>
      <c r="YX39" s="88"/>
      <c r="YY39" s="88"/>
      <c r="YZ39" s="88"/>
      <c r="ZA39" s="88"/>
      <c r="ZB39" s="88"/>
      <c r="ZC39" s="88"/>
      <c r="ZD39" s="88"/>
      <c r="ZE39" s="88"/>
      <c r="ZF39" s="88"/>
      <c r="ZG39" s="88"/>
      <c r="ZH39" s="88"/>
      <c r="ZI39" s="88"/>
      <c r="ZJ39" s="88"/>
      <c r="ZK39" s="88"/>
      <c r="ZL39" s="88"/>
      <c r="ZM39" s="88"/>
      <c r="ZN39" s="88"/>
      <c r="ZO39" s="88"/>
      <c r="ZP39" s="88"/>
      <c r="ZQ39" s="88"/>
      <c r="ZR39" s="88"/>
      <c r="ZS39" s="88"/>
      <c r="ZT39" s="88"/>
      <c r="ZU39" s="88"/>
      <c r="ZV39" s="88"/>
      <c r="ZW39" s="88"/>
      <c r="ZX39" s="88"/>
      <c r="ZY39" s="88"/>
      <c r="ZZ39" s="88"/>
      <c r="AAA39" s="88"/>
      <c r="AAB39" s="88"/>
      <c r="AAC39" s="88"/>
      <c r="AAD39" s="88"/>
      <c r="AAE39" s="88"/>
      <c r="AAF39" s="88"/>
      <c r="AAG39" s="88"/>
      <c r="AAH39" s="88"/>
      <c r="AAI39" s="88"/>
      <c r="AAJ39" s="88"/>
      <c r="AAK39" s="88"/>
      <c r="AAL39" s="88"/>
      <c r="AAM39" s="88"/>
      <c r="AAN39" s="88"/>
      <c r="AAO39" s="88"/>
      <c r="AAP39" s="88"/>
      <c r="AAQ39" s="88"/>
      <c r="AAR39" s="88"/>
      <c r="AAS39" s="88"/>
      <c r="AAT39" s="88"/>
      <c r="AAU39" s="88"/>
      <c r="AAV39" s="88"/>
      <c r="AAW39" s="88"/>
      <c r="AAX39" s="88"/>
      <c r="AAY39" s="88"/>
      <c r="AAZ39" s="88"/>
      <c r="ABA39" s="88"/>
      <c r="ABB39" s="88"/>
      <c r="ABC39" s="88"/>
      <c r="ABD39" s="88"/>
      <c r="ABE39" s="88"/>
      <c r="ABF39" s="88"/>
      <c r="ABG39" s="88"/>
      <c r="ABH39" s="88"/>
      <c r="ABI39" s="88"/>
      <c r="ABJ39" s="88"/>
      <c r="ABK39" s="88"/>
      <c r="ABL39" s="88"/>
      <c r="ABM39" s="88"/>
      <c r="ABN39" s="88"/>
      <c r="ABO39" s="88"/>
      <c r="ABP39" s="88"/>
      <c r="ABQ39" s="88"/>
      <c r="ABR39" s="88"/>
      <c r="ABS39" s="88"/>
      <c r="ABT39" s="88"/>
      <c r="ABU39" s="88"/>
      <c r="ABV39" s="88"/>
      <c r="ABW39" s="88"/>
      <c r="ABX39" s="88"/>
      <c r="ABY39" s="88"/>
      <c r="ABZ39" s="88"/>
      <c r="ACA39" s="88"/>
      <c r="ACB39" s="88"/>
      <c r="ACC39" s="88"/>
      <c r="ACD39" s="88"/>
      <c r="ACE39" s="88"/>
      <c r="ACF39" s="88"/>
      <c r="ACG39" s="88"/>
      <c r="ACH39" s="88"/>
      <c r="ACI39" s="88"/>
      <c r="ACJ39" s="88"/>
      <c r="ACK39" s="88"/>
      <c r="ACL39" s="88"/>
      <c r="ACM39" s="88"/>
      <c r="ACN39" s="88"/>
      <c r="ACO39" s="88"/>
      <c r="ACP39" s="88"/>
      <c r="ACQ39" s="88"/>
      <c r="ACR39" s="88"/>
      <c r="ACS39" s="88"/>
      <c r="ACT39" s="88"/>
      <c r="ACU39" s="88"/>
      <c r="ACV39" s="88"/>
      <c r="ACW39" s="88"/>
      <c r="ACX39" s="88"/>
      <c r="ACY39" s="88"/>
      <c r="ACZ39" s="88"/>
      <c r="ADA39" s="88"/>
      <c r="ADB39" s="88"/>
      <c r="ADC39" s="88"/>
      <c r="ADD39" s="88"/>
      <c r="ADE39" s="88"/>
      <c r="ADF39" s="88"/>
      <c r="ADG39" s="88"/>
      <c r="ADH39" s="88"/>
      <c r="ADI39" s="88"/>
      <c r="ADJ39" s="88"/>
      <c r="ADK39" s="88"/>
      <c r="ADL39" s="88"/>
      <c r="ADM39" s="88"/>
      <c r="ADN39" s="88"/>
      <c r="ADO39" s="88"/>
      <c r="ADP39" s="88"/>
      <c r="ADQ39" s="88"/>
      <c r="ADR39" s="88"/>
      <c r="ADS39" s="88"/>
      <c r="ADT39" s="88"/>
      <c r="ADU39" s="88"/>
      <c r="ADV39" s="88"/>
      <c r="ADW39" s="88"/>
      <c r="ADX39" s="88"/>
      <c r="ADY39" s="88"/>
      <c r="ADZ39" s="88"/>
      <c r="AEA39" s="88"/>
      <c r="AEB39" s="88"/>
      <c r="AEC39" s="88"/>
      <c r="AED39" s="88"/>
      <c r="AEE39" s="88"/>
      <c r="AEF39" s="88"/>
      <c r="AEG39" s="88"/>
      <c r="AEH39" s="88"/>
      <c r="AEI39" s="88"/>
      <c r="AEJ39" s="88"/>
      <c r="AEK39" s="88"/>
      <c r="AEL39" s="88"/>
      <c r="AEM39" s="88"/>
      <c r="AEN39" s="88"/>
      <c r="AEO39" s="88"/>
      <c r="AEP39" s="88"/>
      <c r="AEQ39" s="88"/>
      <c r="AER39" s="88"/>
      <c r="AES39" s="88"/>
      <c r="AET39" s="88"/>
      <c r="AEU39" s="88"/>
      <c r="AEV39" s="88"/>
      <c r="AEW39" s="88"/>
      <c r="AEX39" s="88"/>
      <c r="AEY39" s="88"/>
      <c r="AEZ39" s="88"/>
      <c r="AFA39" s="88"/>
      <c r="AFB39" s="88"/>
      <c r="AFC39" s="88"/>
      <c r="AFD39" s="88"/>
      <c r="AFE39" s="88"/>
      <c r="AFF39" s="88"/>
      <c r="AFG39" s="88"/>
      <c r="AFH39" s="88"/>
      <c r="AFI39" s="88"/>
      <c r="AFJ39" s="88"/>
      <c r="AFK39" s="88"/>
      <c r="AFL39" s="88"/>
      <c r="AFM39" s="88"/>
      <c r="AFN39" s="88"/>
      <c r="AFO39" s="88"/>
      <c r="AFP39" s="88"/>
      <c r="AFQ39" s="88"/>
      <c r="AFR39" s="88"/>
      <c r="AFS39" s="88"/>
      <c r="AFT39" s="88"/>
      <c r="AFU39" s="88"/>
      <c r="AFV39" s="88"/>
      <c r="AFW39" s="88"/>
      <c r="AFX39" s="88"/>
      <c r="AFY39" s="88"/>
      <c r="AFZ39" s="88"/>
      <c r="AGA39" s="88"/>
      <c r="AGB39" s="88"/>
      <c r="AGC39" s="88"/>
      <c r="AGD39" s="88"/>
      <c r="AGE39" s="88"/>
      <c r="AGF39" s="88"/>
      <c r="AGG39" s="88"/>
      <c r="AGH39" s="88"/>
      <c r="AGI39" s="88"/>
      <c r="AGJ39" s="88"/>
      <c r="AGK39" s="88"/>
      <c r="AGL39" s="88"/>
      <c r="AGM39" s="88"/>
      <c r="AGN39" s="88"/>
      <c r="AGO39" s="88"/>
      <c r="AGP39" s="88"/>
      <c r="AGQ39" s="88"/>
      <c r="AGR39" s="88"/>
      <c r="AGS39" s="88"/>
      <c r="AGT39" s="88"/>
      <c r="AGU39" s="88"/>
      <c r="AGV39" s="88"/>
      <c r="AGW39" s="88"/>
      <c r="AGX39" s="88"/>
      <c r="AGY39" s="88"/>
      <c r="AGZ39" s="88"/>
      <c r="AHA39" s="88"/>
      <c r="AHB39" s="88"/>
      <c r="AHC39" s="88"/>
      <c r="AHD39" s="88"/>
      <c r="AHE39" s="88"/>
      <c r="AHF39" s="88"/>
      <c r="AHG39" s="88"/>
      <c r="AHH39" s="88"/>
      <c r="AHI39" s="88"/>
      <c r="AHJ39" s="88"/>
      <c r="AHK39" s="88"/>
      <c r="AHL39" s="88"/>
      <c r="AHM39" s="88"/>
      <c r="AHN39" s="88"/>
      <c r="AHO39" s="88"/>
      <c r="AHP39" s="88"/>
      <c r="AHQ39" s="88"/>
      <c r="AHR39" s="88"/>
      <c r="AHS39" s="88"/>
      <c r="AHT39" s="88"/>
      <c r="AHU39" s="88"/>
      <c r="AHV39" s="88"/>
      <c r="AHW39" s="88"/>
      <c r="AHX39" s="88"/>
      <c r="AHY39" s="88"/>
      <c r="AHZ39" s="88"/>
      <c r="AIA39" s="88"/>
      <c r="AIB39" s="88"/>
      <c r="AIC39" s="88"/>
      <c r="AID39" s="88"/>
      <c r="AIE39" s="88"/>
      <c r="AIF39" s="88"/>
      <c r="AIG39" s="88"/>
      <c r="AIH39" s="88"/>
      <c r="AII39" s="88"/>
      <c r="AIJ39" s="88"/>
      <c r="AIK39" s="88"/>
      <c r="AIL39" s="88"/>
      <c r="AIM39" s="88"/>
      <c r="AIN39" s="88"/>
      <c r="AIO39" s="88"/>
      <c r="AIP39" s="88"/>
      <c r="AIQ39" s="88"/>
      <c r="AIR39" s="88"/>
      <c r="AIS39" s="88"/>
      <c r="AIT39" s="88"/>
      <c r="AIU39" s="88"/>
      <c r="AIV39" s="88"/>
      <c r="AIW39" s="88"/>
      <c r="AIX39" s="88"/>
      <c r="AIY39" s="88"/>
      <c r="AIZ39" s="88"/>
      <c r="AJA39" s="88"/>
      <c r="AJB39" s="88"/>
      <c r="AJC39" s="88"/>
      <c r="AJD39" s="88"/>
      <c r="AJE39" s="88"/>
      <c r="AJF39" s="88"/>
      <c r="AJG39" s="88"/>
      <c r="AJH39" s="88"/>
      <c r="AJI39" s="88"/>
      <c r="AJJ39" s="88"/>
      <c r="AJK39" s="88"/>
      <c r="AJL39" s="88"/>
      <c r="AJM39" s="88"/>
      <c r="AJN39" s="88"/>
      <c r="AJO39" s="88"/>
      <c r="AJP39" s="88"/>
      <c r="AJQ39" s="88"/>
      <c r="AJR39" s="88"/>
      <c r="AJS39" s="88"/>
      <c r="AJT39" s="88"/>
      <c r="AJU39" s="88"/>
      <c r="AJV39" s="88"/>
      <c r="AJW39" s="88"/>
      <c r="AJX39" s="88"/>
      <c r="AJY39" s="88"/>
      <c r="AJZ39" s="88"/>
      <c r="AKA39" s="88"/>
      <c r="AKB39" s="88"/>
      <c r="AKC39" s="88"/>
      <c r="AKD39" s="88"/>
      <c r="AKE39" s="88"/>
      <c r="AKF39" s="88"/>
      <c r="AKG39" s="88"/>
      <c r="AKH39" s="88"/>
      <c r="AKI39" s="88"/>
      <c r="AKJ39" s="88"/>
      <c r="AKK39" s="88"/>
      <c r="AKL39" s="88"/>
      <c r="AKM39" s="88"/>
      <c r="AKN39" s="88"/>
      <c r="AKO39" s="88"/>
      <c r="AKP39" s="88"/>
      <c r="AKQ39" s="88"/>
      <c r="AKR39" s="88"/>
      <c r="AKS39" s="88"/>
      <c r="AKT39" s="88"/>
      <c r="AKU39" s="88"/>
      <c r="AKV39" s="88"/>
      <c r="AKW39" s="88"/>
      <c r="AKX39" s="88"/>
      <c r="AKY39" s="88"/>
      <c r="AKZ39" s="88"/>
      <c r="ALA39" s="88"/>
      <c r="ALB39" s="88"/>
      <c r="ALC39" s="88"/>
      <c r="ALD39" s="88"/>
      <c r="ALE39" s="88"/>
      <c r="ALF39" s="88"/>
      <c r="ALG39" s="88"/>
      <c r="ALH39" s="88"/>
      <c r="ALI39" s="88"/>
      <c r="ALJ39" s="88"/>
      <c r="ALK39" s="88"/>
      <c r="ALL39" s="88"/>
      <c r="ALM39" s="88"/>
      <c r="ALN39" s="88"/>
      <c r="ALO39" s="88"/>
      <c r="ALP39" s="88"/>
      <c r="ALQ39" s="88"/>
      <c r="ALR39" s="88"/>
      <c r="ALS39" s="88"/>
      <c r="ALT39" s="88"/>
      <c r="ALU39" s="88"/>
      <c r="ALV39" s="88"/>
      <c r="ALW39" s="88"/>
      <c r="ALX39" s="88"/>
      <c r="ALY39" s="88"/>
      <c r="ALZ39" s="88"/>
      <c r="AMA39" s="88"/>
      <c r="AMB39" s="88"/>
      <c r="AMC39" s="88"/>
      <c r="AMD39" s="88"/>
      <c r="AME39" s="88"/>
      <c r="AMF39" s="88"/>
      <c r="AMG39" s="88"/>
      <c r="AMH39" s="88"/>
      <c r="AMI39" s="88"/>
      <c r="AMJ39" s="88"/>
      <c r="AMK39" s="88"/>
      <c r="AML39" s="88"/>
      <c r="AMM39" s="88"/>
      <c r="AMN39" s="88"/>
      <c r="AMO39" s="88"/>
      <c r="AMP39" s="88"/>
      <c r="AMQ39" s="88"/>
      <c r="AMR39" s="88"/>
      <c r="AMS39" s="88"/>
      <c r="AMT39" s="88"/>
      <c r="AMU39" s="88"/>
      <c r="AMV39" s="88"/>
      <c r="AMW39" s="88"/>
      <c r="AMX39" s="88"/>
      <c r="AMY39" s="88"/>
      <c r="AMZ39" s="88"/>
      <c r="ANA39" s="88"/>
      <c r="ANB39" s="88"/>
      <c r="ANC39" s="88"/>
      <c r="AND39" s="88"/>
      <c r="ANE39" s="88"/>
      <c r="ANF39" s="88"/>
      <c r="ANG39" s="88"/>
      <c r="ANH39" s="88"/>
      <c r="ANI39" s="88"/>
      <c r="ANJ39" s="88"/>
      <c r="ANK39" s="88"/>
      <c r="ANL39" s="88"/>
      <c r="ANM39" s="88"/>
      <c r="ANN39" s="88"/>
      <c r="ANO39" s="88"/>
      <c r="ANP39" s="88"/>
      <c r="ANQ39" s="88"/>
      <c r="ANR39" s="88"/>
      <c r="ANS39" s="88"/>
      <c r="ANT39" s="88"/>
      <c r="ANU39" s="88"/>
      <c r="ANV39" s="88"/>
      <c r="ANW39" s="88"/>
      <c r="ANX39" s="88"/>
      <c r="ANY39" s="88"/>
      <c r="ANZ39" s="88"/>
      <c r="AOA39" s="88"/>
      <c r="AOB39" s="88"/>
      <c r="AOC39" s="88"/>
      <c r="AOD39" s="88"/>
      <c r="AOE39" s="88"/>
      <c r="AOF39" s="88"/>
      <c r="AOG39" s="88"/>
      <c r="AOH39" s="88"/>
      <c r="AOI39" s="88"/>
      <c r="AOJ39" s="88"/>
      <c r="AOK39" s="88"/>
      <c r="AOL39" s="88"/>
      <c r="AOM39" s="88"/>
      <c r="AON39" s="88"/>
      <c r="AOO39" s="88"/>
      <c r="AOP39" s="88"/>
      <c r="AOQ39" s="88"/>
      <c r="AOR39" s="88"/>
      <c r="AOS39" s="88"/>
      <c r="AOT39" s="88"/>
      <c r="AOU39" s="88"/>
      <c r="AOV39" s="88"/>
      <c r="AOW39" s="88"/>
      <c r="AOX39" s="88"/>
      <c r="AOY39" s="88"/>
      <c r="AOZ39" s="88"/>
      <c r="APA39" s="88"/>
      <c r="APB39" s="88"/>
      <c r="APC39" s="88"/>
      <c r="APD39" s="88"/>
      <c r="APE39" s="88"/>
      <c r="APF39" s="88"/>
      <c r="APG39" s="88"/>
      <c r="APH39" s="88"/>
      <c r="API39" s="88"/>
      <c r="APJ39" s="88"/>
      <c r="APK39" s="88"/>
      <c r="APL39" s="88"/>
      <c r="APM39" s="88"/>
      <c r="APN39" s="88"/>
      <c r="APO39" s="88"/>
      <c r="APP39" s="88"/>
      <c r="APQ39" s="88"/>
      <c r="APR39" s="88"/>
      <c r="APS39" s="88"/>
      <c r="APT39" s="88"/>
      <c r="APU39" s="88"/>
      <c r="APV39" s="88"/>
      <c r="APW39" s="88"/>
      <c r="APX39" s="88"/>
      <c r="APY39" s="88"/>
      <c r="APZ39" s="88"/>
      <c r="AQA39" s="88"/>
      <c r="AQB39" s="88"/>
      <c r="AQC39" s="88"/>
      <c r="AQD39" s="88"/>
      <c r="AQE39" s="88"/>
      <c r="AQF39" s="88"/>
      <c r="AQG39" s="88"/>
      <c r="AQH39" s="88"/>
      <c r="AQI39" s="88"/>
      <c r="AQJ39" s="88"/>
      <c r="AQK39" s="88"/>
      <c r="AQL39" s="88"/>
      <c r="AQM39" s="88"/>
      <c r="AQN39" s="88"/>
      <c r="AQO39" s="88"/>
      <c r="AQP39" s="88"/>
      <c r="AQQ39" s="88"/>
      <c r="AQR39" s="88"/>
      <c r="AQS39" s="88"/>
      <c r="AQT39" s="88"/>
      <c r="AQU39" s="88"/>
      <c r="AQV39" s="88"/>
      <c r="AQW39" s="88"/>
      <c r="AQX39" s="88"/>
      <c r="AQY39" s="88"/>
      <c r="AQZ39" s="88"/>
      <c r="ARA39" s="88"/>
      <c r="ARB39" s="88"/>
      <c r="ARC39" s="88"/>
      <c r="ARD39" s="88"/>
      <c r="ARE39" s="88"/>
      <c r="ARF39" s="88"/>
      <c r="ARG39" s="88"/>
      <c r="ARH39" s="88"/>
      <c r="ARI39" s="88"/>
      <c r="ARJ39" s="88"/>
      <c r="ARK39" s="88"/>
      <c r="ARL39" s="88"/>
      <c r="ARM39" s="88"/>
      <c r="ARN39" s="88"/>
      <c r="ARO39" s="88"/>
      <c r="ARP39" s="88"/>
      <c r="ARQ39" s="88"/>
      <c r="ARR39" s="88"/>
      <c r="ARS39" s="88"/>
      <c r="ART39" s="88"/>
      <c r="ARU39" s="88"/>
      <c r="ARV39" s="88"/>
      <c r="ARW39" s="88"/>
      <c r="ARX39" s="88"/>
      <c r="ARY39" s="88"/>
      <c r="ARZ39" s="88"/>
      <c r="ASA39" s="88"/>
      <c r="ASB39" s="88"/>
      <c r="ASC39" s="88"/>
      <c r="ASD39" s="88"/>
      <c r="ASE39" s="88"/>
      <c r="ASF39" s="88"/>
      <c r="ASG39" s="88"/>
      <c r="ASH39" s="88"/>
      <c r="ASI39" s="88"/>
      <c r="ASJ39" s="88"/>
      <c r="ASK39" s="88"/>
      <c r="ASL39" s="88"/>
      <c r="ASM39" s="88"/>
      <c r="ASN39" s="88"/>
      <c r="ASO39" s="88"/>
      <c r="ASP39" s="88"/>
      <c r="ASQ39" s="88"/>
      <c r="ASR39" s="88"/>
      <c r="ASS39" s="88"/>
      <c r="AST39" s="88"/>
      <c r="ASU39" s="88"/>
      <c r="ASV39" s="88"/>
      <c r="ASW39" s="88"/>
      <c r="ASX39" s="88"/>
      <c r="ASY39" s="88"/>
      <c r="ASZ39" s="88"/>
      <c r="ATA39" s="88"/>
      <c r="ATB39" s="88"/>
      <c r="ATC39" s="88"/>
      <c r="ATD39" s="88"/>
      <c r="ATE39" s="88"/>
      <c r="ATF39" s="88"/>
      <c r="ATG39" s="88"/>
      <c r="ATH39" s="88"/>
      <c r="ATI39" s="88"/>
      <c r="ATJ39" s="88"/>
      <c r="ATK39" s="88"/>
      <c r="ATL39" s="88"/>
      <c r="ATM39" s="88"/>
      <c r="ATN39" s="88"/>
      <c r="ATO39" s="88"/>
      <c r="ATP39" s="88"/>
      <c r="ATQ39" s="88"/>
      <c r="ATR39" s="88"/>
      <c r="ATS39" s="88"/>
      <c r="ATT39" s="88"/>
      <c r="ATU39" s="88"/>
      <c r="ATV39" s="88"/>
      <c r="ATW39" s="88"/>
      <c r="ATX39" s="88"/>
      <c r="ATY39" s="88"/>
      <c r="ATZ39" s="88"/>
      <c r="AUA39" s="88"/>
      <c r="AUB39" s="88"/>
      <c r="AUC39" s="88"/>
      <c r="AUD39" s="88"/>
      <c r="AUE39" s="88"/>
      <c r="AUF39" s="88"/>
      <c r="AUG39" s="88"/>
      <c r="AUH39" s="88"/>
      <c r="AUI39" s="88"/>
      <c r="AUJ39" s="88"/>
      <c r="AUK39" s="88"/>
      <c r="AUL39" s="88"/>
      <c r="AUM39" s="88"/>
      <c r="AUN39" s="88"/>
      <c r="AUO39" s="88"/>
      <c r="AUP39" s="88"/>
      <c r="AUQ39" s="88"/>
      <c r="AUR39" s="88"/>
      <c r="AUS39" s="88"/>
      <c r="AUT39" s="88"/>
      <c r="AUU39" s="88"/>
      <c r="AUV39" s="88"/>
      <c r="AUW39" s="88"/>
      <c r="AUX39" s="88"/>
      <c r="AUY39" s="88"/>
      <c r="AUZ39" s="88"/>
      <c r="AVA39" s="88"/>
      <c r="AVB39" s="88"/>
      <c r="AVC39" s="88"/>
      <c r="AVD39" s="88"/>
      <c r="AVE39" s="88"/>
      <c r="AVF39" s="88"/>
      <c r="AVG39" s="88"/>
      <c r="AVH39" s="88"/>
      <c r="AVI39" s="88"/>
      <c r="AVJ39" s="88"/>
      <c r="AVK39" s="88"/>
      <c r="AVL39" s="88"/>
      <c r="AVM39" s="88"/>
      <c r="AVN39" s="88"/>
      <c r="AVO39" s="88"/>
      <c r="AVP39" s="88"/>
      <c r="AVQ39" s="88"/>
      <c r="AVR39" s="88"/>
      <c r="AVS39" s="88"/>
      <c r="AVT39" s="88"/>
      <c r="AVU39" s="88"/>
      <c r="AVV39" s="88"/>
      <c r="AVW39" s="88"/>
      <c r="AVX39" s="88"/>
      <c r="AVY39" s="88"/>
      <c r="AVZ39" s="88"/>
      <c r="AWA39" s="88"/>
      <c r="AWB39" s="88"/>
      <c r="AWC39" s="88"/>
      <c r="AWD39" s="88"/>
      <c r="AWE39" s="88"/>
      <c r="AWF39" s="88"/>
      <c r="AWG39" s="88"/>
      <c r="AWH39" s="88"/>
      <c r="AWI39" s="88"/>
      <c r="AWJ39" s="88"/>
      <c r="AWK39" s="88"/>
      <c r="AWL39" s="88"/>
      <c r="AWM39" s="88"/>
      <c r="AWN39" s="88"/>
      <c r="AWO39" s="88"/>
      <c r="AWP39" s="88"/>
      <c r="AWQ39" s="88"/>
      <c r="AWR39" s="88"/>
      <c r="AWS39" s="88"/>
      <c r="AWT39" s="88"/>
      <c r="AWU39" s="88"/>
      <c r="AWV39" s="88"/>
      <c r="AWW39" s="88"/>
      <c r="AWX39" s="88"/>
      <c r="AWY39" s="88"/>
      <c r="AWZ39" s="88"/>
      <c r="AXA39" s="88"/>
      <c r="AXB39" s="88"/>
      <c r="AXC39" s="88"/>
      <c r="AXD39" s="88"/>
      <c r="AXE39" s="88"/>
      <c r="AXF39" s="88"/>
      <c r="AXG39" s="88"/>
      <c r="AXH39" s="88"/>
      <c r="AXI39" s="88"/>
      <c r="AXJ39" s="88"/>
      <c r="AXK39" s="88"/>
      <c r="AXL39" s="88"/>
      <c r="AXM39" s="88"/>
      <c r="AXN39" s="88"/>
      <c r="AXO39" s="88"/>
      <c r="AXP39" s="88"/>
      <c r="AXQ39" s="88"/>
      <c r="AXR39" s="88"/>
      <c r="AXS39" s="88"/>
      <c r="AXT39" s="88"/>
      <c r="AXU39" s="88"/>
      <c r="AXV39" s="88"/>
      <c r="AXW39" s="88"/>
      <c r="AXX39" s="88"/>
      <c r="AXY39" s="88"/>
      <c r="AXZ39" s="88"/>
      <c r="AYA39" s="88"/>
      <c r="AYB39" s="88"/>
      <c r="AYC39" s="88"/>
      <c r="AYD39" s="88"/>
      <c r="AYE39" s="88"/>
      <c r="AYF39" s="88"/>
      <c r="AYG39" s="88"/>
      <c r="AYH39" s="88"/>
      <c r="AYI39" s="88"/>
      <c r="AYJ39" s="88"/>
      <c r="AYK39" s="88"/>
      <c r="AYL39" s="88"/>
      <c r="AYM39" s="88"/>
      <c r="AYN39" s="88"/>
      <c r="AYO39" s="88"/>
      <c r="AYP39" s="88"/>
      <c r="AYQ39" s="88"/>
      <c r="AYR39" s="88"/>
      <c r="AYS39" s="88"/>
      <c r="AYT39" s="88"/>
      <c r="AYU39" s="88"/>
      <c r="AYV39" s="88"/>
      <c r="AYW39" s="88"/>
      <c r="AYX39" s="88"/>
      <c r="AYY39" s="88"/>
      <c r="AYZ39" s="88"/>
      <c r="AZA39" s="88"/>
      <c r="AZB39" s="88"/>
      <c r="AZC39" s="88"/>
      <c r="AZD39" s="88"/>
      <c r="AZE39" s="88"/>
      <c r="AZF39" s="88"/>
      <c r="AZG39" s="88"/>
      <c r="AZH39" s="88"/>
      <c r="AZI39" s="88"/>
      <c r="AZJ39" s="88"/>
      <c r="AZK39" s="88"/>
      <c r="AZL39" s="88"/>
      <c r="AZM39" s="88"/>
      <c r="AZN39" s="88"/>
      <c r="AZO39" s="88"/>
      <c r="AZP39" s="88"/>
      <c r="AZQ39" s="88"/>
      <c r="AZR39" s="88"/>
      <c r="AZS39" s="88"/>
      <c r="AZT39" s="88"/>
      <c r="AZU39" s="88"/>
      <c r="AZV39" s="88"/>
      <c r="AZW39" s="88"/>
      <c r="AZX39" s="88"/>
      <c r="AZY39" s="88"/>
      <c r="AZZ39" s="88"/>
      <c r="BAA39" s="88"/>
      <c r="BAB39" s="88"/>
      <c r="BAC39" s="88"/>
      <c r="BAD39" s="88"/>
      <c r="BAE39" s="88"/>
      <c r="BAF39" s="88"/>
      <c r="BAG39" s="88"/>
      <c r="BAH39" s="88"/>
      <c r="BAI39" s="88"/>
      <c r="BAJ39" s="88"/>
      <c r="BAK39" s="88"/>
    </row>
    <row r="40" spans="1:1389" s="56" customFormat="1" ht="30.75" customHeight="1" thickTop="1" thickBot="1">
      <c r="A40" s="52">
        <v>32</v>
      </c>
      <c r="B40" s="274" t="s">
        <v>344</v>
      </c>
      <c r="C40" s="210" t="s">
        <v>42</v>
      </c>
      <c r="D40" s="718" t="s">
        <v>178</v>
      </c>
      <c r="E40" s="88" t="s">
        <v>56</v>
      </c>
      <c r="F40" s="718" t="s">
        <v>120</v>
      </c>
      <c r="G40" s="718" t="s">
        <v>124</v>
      </c>
      <c r="H40" s="210" t="s">
        <v>166</v>
      </c>
      <c r="I40" s="210" t="s">
        <v>56</v>
      </c>
      <c r="J40" s="210" t="s">
        <v>70</v>
      </c>
      <c r="K40" s="210" t="s">
        <v>89</v>
      </c>
      <c r="L40" s="210" t="s">
        <v>87</v>
      </c>
      <c r="M40" s="285">
        <v>45566</v>
      </c>
      <c r="N40" s="285">
        <v>48122</v>
      </c>
      <c r="O40" s="286">
        <v>760000</v>
      </c>
      <c r="P40" s="210" t="s">
        <v>60</v>
      </c>
      <c r="Q40" s="287">
        <f t="shared" si="6"/>
        <v>82628.993644090835</v>
      </c>
      <c r="R40" s="288"/>
      <c r="S40" s="313">
        <v>2.8896173766380501E-2</v>
      </c>
      <c r="T40" s="210" t="s">
        <v>180</v>
      </c>
      <c r="U40" s="298">
        <f>IF(T40="By Unit", IF(P40="RMB",S40/$B$6,IF(P40="GBP",S40,S40/$B$5)),T40)</f>
        <v>3.1416602085273669E-3</v>
      </c>
      <c r="V40" s="290">
        <f>SUM(AE40:AU40)</f>
        <v>5988600</v>
      </c>
      <c r="W40" s="291">
        <f>IF(T40="By Volume",V40/R40,V40*U40/Q40)</f>
        <v>0.22769424502282407</v>
      </c>
      <c r="X40" s="292">
        <f>IFERROR(Q40*(1-W40),"")</f>
        <v>63814.847319303844</v>
      </c>
      <c r="Y40" s="292">
        <f>IF(X40&gt;0,X40,0)</f>
        <v>63814.847319303844</v>
      </c>
      <c r="Z40" s="824" t="s">
        <v>159</v>
      </c>
      <c r="AA40" s="743"/>
      <c r="AB40" s="743"/>
      <c r="AC40" s="743"/>
      <c r="AD40" s="806">
        <f>IF(U40="By Volume",(1-W40)*R40,X40/U40)</f>
        <v>20312460.000000015</v>
      </c>
      <c r="AE40" s="270"/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86"/>
      <c r="AQ40" s="86"/>
      <c r="AR40" s="89">
        <v>252540</v>
      </c>
      <c r="AS40" s="89">
        <v>208440</v>
      </c>
      <c r="AT40" s="804">
        <v>2761020</v>
      </c>
      <c r="AU40" s="86">
        <v>2766600</v>
      </c>
      <c r="AV40" s="86">
        <v>3869820</v>
      </c>
      <c r="AW40" s="86">
        <f>1762020+2693340</f>
        <v>4455360</v>
      </c>
      <c r="AX40" s="86">
        <v>2013299.9999999993</v>
      </c>
      <c r="AY40" s="86">
        <v>2991599.9999999991</v>
      </c>
      <c r="AZ40" s="86">
        <v>2957040</v>
      </c>
      <c r="BA40" s="86">
        <v>3942179.9999999995</v>
      </c>
      <c r="BB40" s="86">
        <v>3335760.0000000005</v>
      </c>
      <c r="BC40" s="86">
        <v>3791340.0000000005</v>
      </c>
      <c r="BD40" s="86">
        <v>5151240.0000000019</v>
      </c>
      <c r="BE40" s="86">
        <v>3408300</v>
      </c>
      <c r="BF40" s="54">
        <f t="shared" si="4"/>
        <v>35915940</v>
      </c>
      <c r="BH40" s="62"/>
      <c r="BI40" s="63" t="s">
        <v>189</v>
      </c>
      <c r="BJ40" s="64" t="s">
        <v>234</v>
      </c>
      <c r="BK40" s="65" t="s">
        <v>265</v>
      </c>
      <c r="BL40" s="66" t="s">
        <v>264</v>
      </c>
      <c r="BM40" s="777">
        <v>0</v>
      </c>
      <c r="BN40" s="777">
        <v>5012030</v>
      </c>
      <c r="BO40" s="777">
        <v>0</v>
      </c>
      <c r="BP40" s="777">
        <v>0</v>
      </c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>
        <v>0</v>
      </c>
      <c r="CG40" s="68"/>
      <c r="CH40" s="72"/>
      <c r="CI40" s="72"/>
      <c r="CJ40" s="72"/>
      <c r="CK40" s="68">
        <v>0</v>
      </c>
      <c r="CL40" s="68">
        <v>0</v>
      </c>
      <c r="CM40" s="68"/>
      <c r="CN40" s="68">
        <v>1812030</v>
      </c>
      <c r="CO40" s="68">
        <v>3200000</v>
      </c>
      <c r="CP40" s="71">
        <v>0</v>
      </c>
      <c r="CQ40" s="68">
        <v>0</v>
      </c>
      <c r="CR40" s="68">
        <v>0</v>
      </c>
      <c r="CS40" s="68">
        <v>0</v>
      </c>
      <c r="CT40" s="68">
        <v>0</v>
      </c>
      <c r="CU40" s="68">
        <v>0</v>
      </c>
      <c r="CV40" s="68">
        <v>0</v>
      </c>
      <c r="CW40" s="68">
        <v>0</v>
      </c>
      <c r="CX40" s="68">
        <v>0</v>
      </c>
      <c r="CY40" s="68">
        <v>0</v>
      </c>
      <c r="CZ40" s="68">
        <v>0</v>
      </c>
      <c r="DA40" s="68">
        <v>0</v>
      </c>
      <c r="DB40" s="71">
        <v>0</v>
      </c>
      <c r="DC40" s="71">
        <v>0</v>
      </c>
      <c r="DD40" s="71">
        <v>0</v>
      </c>
      <c r="DE40" s="71">
        <v>0</v>
      </c>
      <c r="DF40" s="71">
        <v>0</v>
      </c>
      <c r="DG40" s="71">
        <v>0</v>
      </c>
      <c r="DH40" s="71">
        <v>0</v>
      </c>
      <c r="DI40" s="71">
        <v>0</v>
      </c>
      <c r="DJ40" s="71">
        <v>0</v>
      </c>
      <c r="DK40" s="71">
        <v>0</v>
      </c>
      <c r="DL40" s="71">
        <v>0</v>
      </c>
      <c r="DM40" s="72">
        <v>0</v>
      </c>
      <c r="DN40" s="753">
        <v>0</v>
      </c>
      <c r="DO40" s="753">
        <v>0</v>
      </c>
      <c r="DP40" s="753">
        <v>0</v>
      </c>
      <c r="DQ40" s="753">
        <v>0</v>
      </c>
      <c r="DR40" s="753">
        <v>0</v>
      </c>
      <c r="DS40" s="753">
        <v>0</v>
      </c>
      <c r="DT40" s="753">
        <v>0</v>
      </c>
      <c r="DU40" s="753">
        <v>0</v>
      </c>
      <c r="DV40" s="753">
        <v>0</v>
      </c>
      <c r="DW40" s="753">
        <v>0</v>
      </c>
      <c r="DX40" s="753">
        <v>0</v>
      </c>
      <c r="DY40" s="753">
        <v>0</v>
      </c>
      <c r="EA40" s="26"/>
      <c r="EB40" s="26"/>
    </row>
    <row r="41" spans="1:1389" s="56" customFormat="1" ht="30.75" customHeight="1" thickTop="1" thickBot="1">
      <c r="A41" s="52">
        <v>33</v>
      </c>
      <c r="B41" s="274" t="s">
        <v>345</v>
      </c>
      <c r="C41" s="210" t="s">
        <v>0</v>
      </c>
      <c r="D41" s="284" t="s">
        <v>23</v>
      </c>
      <c r="E41" s="284" t="s">
        <v>120</v>
      </c>
      <c r="F41" s="284" t="s">
        <v>120</v>
      </c>
      <c r="G41" s="284" t="s">
        <v>121</v>
      </c>
      <c r="H41" s="210" t="s">
        <v>62</v>
      </c>
      <c r="I41" s="210" t="s">
        <v>56</v>
      </c>
      <c r="J41" s="210" t="s">
        <v>71</v>
      </c>
      <c r="K41" s="210" t="s">
        <v>63</v>
      </c>
      <c r="L41" s="210" t="s">
        <v>100</v>
      </c>
      <c r="M41" s="285">
        <v>44980</v>
      </c>
      <c r="N41" s="285">
        <v>46722</v>
      </c>
      <c r="O41" s="314">
        <v>5098268.4298969796</v>
      </c>
      <c r="P41" s="210" t="s">
        <v>58</v>
      </c>
      <c r="Q41" s="287">
        <f t="shared" si="6"/>
        <v>3988693.6346187387</v>
      </c>
      <c r="R41" s="288">
        <v>480000000</v>
      </c>
      <c r="S41" s="296">
        <v>1.06E-2</v>
      </c>
      <c r="T41" s="210" t="s">
        <v>180</v>
      </c>
      <c r="U41" s="298">
        <f>IF(T41="By Unit", IF(P41="RMB",S41/$B$6,IF(P41="GBP",S41,S41/$B$5)),T41)</f>
        <v>8.2930416686225715E-3</v>
      </c>
      <c r="V41" s="290">
        <f>SUM(AE41:AU41)</f>
        <v>523629650</v>
      </c>
      <c r="W41" s="291">
        <f>IF(T41="By Volume",V41/R41,V41*U41/Q41)</f>
        <v>1.0886979307427636</v>
      </c>
      <c r="X41" s="292">
        <v>0</v>
      </c>
      <c r="Y41" s="292">
        <v>0</v>
      </c>
      <c r="Z41" s="824" t="s">
        <v>224</v>
      </c>
      <c r="AA41" s="743"/>
      <c r="AB41" s="743"/>
      <c r="AC41" s="743"/>
      <c r="AD41" s="806"/>
      <c r="AG41" s="54">
        <v>224601000</v>
      </c>
      <c r="AH41" s="53">
        <v>22785000</v>
      </c>
      <c r="AI41" s="53">
        <v>22092200</v>
      </c>
      <c r="AJ41" s="53">
        <v>25589000</v>
      </c>
      <c r="AK41" s="53">
        <v>18498600</v>
      </c>
      <c r="AL41" s="53">
        <v>30742700</v>
      </c>
      <c r="AM41" s="53">
        <v>18494250</v>
      </c>
      <c r="AN41" s="53">
        <v>25532300</v>
      </c>
      <c r="AO41" s="53">
        <v>28932600</v>
      </c>
      <c r="AP41" s="53">
        <v>11088600</v>
      </c>
      <c r="AQ41" s="53">
        <v>14612550</v>
      </c>
      <c r="AR41" s="53">
        <v>17543850</v>
      </c>
      <c r="AS41" s="223">
        <v>18060400</v>
      </c>
      <c r="AT41" s="54">
        <f>'By Project -Feb 2025'!DN59</f>
        <v>29540200</v>
      </c>
      <c r="AU41" s="54">
        <f>'By Project -Feb 2025'!DO59</f>
        <v>15516400</v>
      </c>
      <c r="AV41" s="54">
        <f>'By Project -Feb 2025'!DP59</f>
        <v>46369950</v>
      </c>
      <c r="AW41" s="54">
        <f>'By Project -Feb 2025'!DQ59</f>
        <v>39955200</v>
      </c>
      <c r="AX41" s="54">
        <f>'By Project -Feb 2025'!DR59</f>
        <v>25506950</v>
      </c>
      <c r="AY41" s="54">
        <f>'By Project -Feb 2025'!DS59</f>
        <v>21583600</v>
      </c>
      <c r="AZ41" s="54">
        <f>'By Project -Feb 2025'!DT59</f>
        <v>27334550</v>
      </c>
      <c r="BA41" s="54">
        <f>'By Project -Feb 2025'!DU59</f>
        <v>22483600</v>
      </c>
      <c r="BB41" s="54">
        <f>'By Project -Feb 2025'!DV59</f>
        <v>20920550</v>
      </c>
      <c r="BC41" s="54">
        <f>'By Project -Feb 2025'!DW59</f>
        <v>25322400</v>
      </c>
      <c r="BD41" s="54">
        <f>'By Project -Feb 2025'!DX59</f>
        <v>19944000</v>
      </c>
      <c r="BE41" s="54">
        <f>'By Project -Feb 2025'!DY59</f>
        <v>25290000</v>
      </c>
      <c r="BF41" s="54">
        <f t="shared" si="4"/>
        <v>274710800</v>
      </c>
      <c r="BH41" s="62"/>
      <c r="BI41" s="63" t="s">
        <v>214</v>
      </c>
      <c r="BJ41" s="64" t="s">
        <v>234</v>
      </c>
      <c r="BK41" s="65" t="s">
        <v>266</v>
      </c>
      <c r="BL41" s="66" t="s">
        <v>264</v>
      </c>
      <c r="BM41" s="777">
        <v>0</v>
      </c>
      <c r="BN41" s="777">
        <v>5012030</v>
      </c>
      <c r="BO41" s="777">
        <v>0</v>
      </c>
      <c r="BP41" s="777">
        <v>0</v>
      </c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>
        <v>0</v>
      </c>
      <c r="CG41" s="68"/>
      <c r="CH41" s="72"/>
      <c r="CI41" s="72"/>
      <c r="CJ41" s="72"/>
      <c r="CK41" s="68">
        <v>0</v>
      </c>
      <c r="CL41" s="68">
        <v>0</v>
      </c>
      <c r="CM41" s="68"/>
      <c r="CN41" s="68">
        <v>1812030</v>
      </c>
      <c r="CO41" s="68">
        <v>3200000</v>
      </c>
      <c r="CP41" s="71">
        <v>0</v>
      </c>
      <c r="CQ41" s="68">
        <v>0</v>
      </c>
      <c r="CR41" s="68">
        <v>0</v>
      </c>
      <c r="CS41" s="68">
        <v>0</v>
      </c>
      <c r="CT41" s="68">
        <v>0</v>
      </c>
      <c r="CU41" s="68">
        <v>0</v>
      </c>
      <c r="CV41" s="68">
        <v>0</v>
      </c>
      <c r="CW41" s="68">
        <v>0</v>
      </c>
      <c r="CX41" s="68">
        <v>0</v>
      </c>
      <c r="CY41" s="68">
        <v>0</v>
      </c>
      <c r="CZ41" s="68">
        <v>0</v>
      </c>
      <c r="DA41" s="68">
        <v>0</v>
      </c>
      <c r="DB41" s="71">
        <v>0</v>
      </c>
      <c r="DC41" s="71">
        <v>0</v>
      </c>
      <c r="DD41" s="71">
        <v>0</v>
      </c>
      <c r="DE41" s="71">
        <v>0</v>
      </c>
      <c r="DF41" s="71">
        <v>0</v>
      </c>
      <c r="DG41" s="71">
        <v>0</v>
      </c>
      <c r="DH41" s="71">
        <v>0</v>
      </c>
      <c r="DI41" s="71">
        <v>0</v>
      </c>
      <c r="DJ41" s="71">
        <v>0</v>
      </c>
      <c r="DK41" s="71">
        <v>0</v>
      </c>
      <c r="DL41" s="71">
        <v>0</v>
      </c>
      <c r="DM41" s="72">
        <v>0</v>
      </c>
      <c r="DN41" s="753">
        <v>0</v>
      </c>
      <c r="DO41" s="753">
        <v>0</v>
      </c>
      <c r="DP41" s="753">
        <v>0</v>
      </c>
      <c r="DQ41" s="753">
        <v>0</v>
      </c>
      <c r="DR41" s="753">
        <v>0</v>
      </c>
      <c r="DS41" s="753">
        <v>0</v>
      </c>
      <c r="DT41" s="753">
        <v>0</v>
      </c>
      <c r="DU41" s="753">
        <v>0</v>
      </c>
      <c r="DV41" s="753">
        <v>0</v>
      </c>
      <c r="DW41" s="753">
        <v>0</v>
      </c>
      <c r="DX41" s="753">
        <v>0</v>
      </c>
      <c r="DY41" s="753">
        <v>0</v>
      </c>
      <c r="EA41" s="26"/>
      <c r="EB41" s="26"/>
    </row>
    <row r="42" spans="1:1389" s="56" customFormat="1" ht="30.75" customHeight="1" thickTop="1" thickBot="1">
      <c r="A42" s="52">
        <v>34</v>
      </c>
      <c r="B42" s="274" t="s">
        <v>346</v>
      </c>
      <c r="C42" s="210" t="s">
        <v>39</v>
      </c>
      <c r="D42" s="284" t="s">
        <v>39</v>
      </c>
      <c r="E42" s="284" t="s">
        <v>120</v>
      </c>
      <c r="F42" s="284" t="s">
        <v>120</v>
      </c>
      <c r="G42" s="284" t="s">
        <v>124</v>
      </c>
      <c r="H42" s="210" t="s">
        <v>62</v>
      </c>
      <c r="I42" s="210" t="s">
        <v>56</v>
      </c>
      <c r="J42" s="210" t="s">
        <v>71</v>
      </c>
      <c r="K42" s="210" t="s">
        <v>63</v>
      </c>
      <c r="L42" s="210" t="s">
        <v>87</v>
      </c>
      <c r="M42" s="285">
        <v>44986</v>
      </c>
      <c r="N42" s="285">
        <v>45657</v>
      </c>
      <c r="O42" s="286">
        <v>23526500</v>
      </c>
      <c r="P42" s="210" t="s">
        <v>60</v>
      </c>
      <c r="Q42" s="287">
        <f t="shared" si="6"/>
        <v>2557856.6039048722</v>
      </c>
      <c r="R42" s="288"/>
      <c r="S42" s="297">
        <v>0.1048</v>
      </c>
      <c r="T42" s="210" t="s">
        <v>180</v>
      </c>
      <c r="U42" s="298">
        <f>IF(T42="By Unit", IF(P42="RMB",S42/$B$6,IF(P42="GBP",S42,S42/$B$5)),T42)</f>
        <v>1.1394103334079895E-2</v>
      </c>
      <c r="V42" s="290">
        <f>SUM(AE42:AU42)</f>
        <v>240587935.5</v>
      </c>
      <c r="W42" s="291">
        <f>IF(T42="By Volume",V42/R42,V42*U42/Q42)</f>
        <v>1.0717112889890126</v>
      </c>
      <c r="X42" s="292">
        <f>IFERROR(Q42*(1-W42),"")*0</f>
        <v>0</v>
      </c>
      <c r="Y42" s="292">
        <v>0</v>
      </c>
      <c r="Z42" s="824" t="s">
        <v>224</v>
      </c>
      <c r="AA42" s="743"/>
      <c r="AB42" s="743"/>
      <c r="AC42" s="743"/>
      <c r="AD42" s="806"/>
      <c r="AE42" s="53">
        <v>240587935.5</v>
      </c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210"/>
      <c r="BF42" s="54">
        <f t="shared" si="4"/>
        <v>0</v>
      </c>
      <c r="BH42" s="62" t="s">
        <v>267</v>
      </c>
      <c r="BI42" s="73" t="s">
        <v>215</v>
      </c>
      <c r="BJ42" s="74" t="s">
        <v>234</v>
      </c>
      <c r="BK42" s="85">
        <v>45635</v>
      </c>
      <c r="BL42" s="66" t="s">
        <v>268</v>
      </c>
      <c r="BM42" s="777">
        <v>0</v>
      </c>
      <c r="BN42" s="777">
        <v>0</v>
      </c>
      <c r="BO42" s="777">
        <v>35856000</v>
      </c>
      <c r="BP42" s="777">
        <v>7897176</v>
      </c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>
        <v>0</v>
      </c>
      <c r="CE42" s="68">
        <v>0</v>
      </c>
      <c r="CF42" s="68">
        <v>0</v>
      </c>
      <c r="CG42" s="68">
        <v>0</v>
      </c>
      <c r="CH42" s="68">
        <v>0</v>
      </c>
      <c r="CI42" s="68">
        <v>0</v>
      </c>
      <c r="CJ42" s="68">
        <v>0</v>
      </c>
      <c r="CK42" s="68">
        <v>0</v>
      </c>
      <c r="CL42" s="68">
        <v>0</v>
      </c>
      <c r="CM42" s="68">
        <v>0</v>
      </c>
      <c r="CN42" s="68">
        <v>0</v>
      </c>
      <c r="CO42" s="68">
        <v>0</v>
      </c>
      <c r="CP42" s="68">
        <v>0</v>
      </c>
      <c r="CQ42" s="68">
        <v>0</v>
      </c>
      <c r="CR42" s="68">
        <v>0</v>
      </c>
      <c r="CS42" s="68">
        <v>1208800</v>
      </c>
      <c r="CT42" s="68">
        <v>3315200</v>
      </c>
      <c r="CU42" s="68">
        <v>3036000</v>
      </c>
      <c r="CV42" s="68">
        <v>3184800</v>
      </c>
      <c r="CW42" s="68">
        <v>4384600</v>
      </c>
      <c r="CX42" s="68">
        <v>4778600</v>
      </c>
      <c r="CY42" s="68">
        <v>6900000</v>
      </c>
      <c r="CZ42" s="68">
        <v>7176000</v>
      </c>
      <c r="DA42" s="68">
        <v>1872000</v>
      </c>
      <c r="DB42" s="71">
        <v>2317344</v>
      </c>
      <c r="DC42" s="71">
        <v>915144</v>
      </c>
      <c r="DD42" s="71">
        <v>2029776</v>
      </c>
      <c r="DE42" s="71">
        <v>1251648</v>
      </c>
      <c r="DF42" s="71">
        <v>647600</v>
      </c>
      <c r="DG42" s="71">
        <v>387088</v>
      </c>
      <c r="DH42" s="71">
        <v>216480</v>
      </c>
      <c r="DI42" s="71">
        <v>108000</v>
      </c>
      <c r="DJ42" s="71">
        <v>24096</v>
      </c>
      <c r="DK42" s="71">
        <v>0</v>
      </c>
      <c r="DL42" s="71">
        <v>0</v>
      </c>
      <c r="DM42" s="72">
        <v>0</v>
      </c>
      <c r="DN42" s="753">
        <v>0</v>
      </c>
      <c r="DO42" s="753">
        <v>0</v>
      </c>
      <c r="DP42" s="753">
        <v>0</v>
      </c>
      <c r="DQ42" s="753">
        <v>0</v>
      </c>
      <c r="DR42" s="753">
        <v>0</v>
      </c>
      <c r="DS42" s="753">
        <v>0</v>
      </c>
      <c r="DT42" s="753">
        <v>0</v>
      </c>
      <c r="DU42" s="753">
        <v>0</v>
      </c>
      <c r="DV42" s="753">
        <v>0</v>
      </c>
      <c r="DW42" s="753">
        <v>0</v>
      </c>
      <c r="DX42" s="753">
        <v>0</v>
      </c>
      <c r="DY42" s="753">
        <v>0</v>
      </c>
      <c r="EA42" s="26"/>
      <c r="EB42" s="26"/>
    </row>
    <row r="43" spans="1:1389" s="56" customFormat="1" ht="30.75" customHeight="1" thickTop="1" thickBot="1">
      <c r="A43" s="52">
        <v>35</v>
      </c>
      <c r="B43" s="274" t="s">
        <v>347</v>
      </c>
      <c r="C43" s="210" t="s">
        <v>33</v>
      </c>
      <c r="D43" s="284" t="s">
        <v>103</v>
      </c>
      <c r="E43" s="284" t="s">
        <v>56</v>
      </c>
      <c r="F43" s="284" t="s">
        <v>123</v>
      </c>
      <c r="G43" s="284" t="s">
        <v>124</v>
      </c>
      <c r="H43" s="210" t="s">
        <v>62</v>
      </c>
      <c r="I43" s="210" t="s">
        <v>56</v>
      </c>
      <c r="J43" s="210" t="s">
        <v>71</v>
      </c>
      <c r="K43" s="210" t="s">
        <v>63</v>
      </c>
      <c r="L43" s="210" t="s">
        <v>87</v>
      </c>
      <c r="M43" s="285">
        <v>44228</v>
      </c>
      <c r="N43" s="285">
        <v>45657</v>
      </c>
      <c r="O43" s="286">
        <v>546000</v>
      </c>
      <c r="P43" s="210" t="s">
        <v>60</v>
      </c>
      <c r="Q43" s="287">
        <f t="shared" si="6"/>
        <v>59362.408591675783</v>
      </c>
      <c r="R43" s="288"/>
      <c r="S43" s="294" t="s">
        <v>148</v>
      </c>
      <c r="T43" s="210"/>
      <c r="U43" s="289">
        <f>IF(T43="By Unit", IF(P43="RMB",S43/$B$6,IF(P43="GBP",S43,S43/$B$5)),T43)</f>
        <v>0</v>
      </c>
      <c r="V43" s="290"/>
      <c r="W43" s="291">
        <f>IF(T43="By Volume",V43/R43,V43*U43/Q43)</f>
        <v>0</v>
      </c>
      <c r="X43" s="292">
        <f>IFERROR(Q43*(1-W43),"")*0</f>
        <v>0</v>
      </c>
      <c r="Y43" s="292">
        <v>0</v>
      </c>
      <c r="Z43" s="824" t="s">
        <v>224</v>
      </c>
      <c r="AA43" s="743"/>
      <c r="AB43" s="743"/>
      <c r="AC43" s="743"/>
      <c r="AD43" s="806"/>
      <c r="AS43" s="210"/>
      <c r="BF43" s="54">
        <f t="shared" si="4"/>
        <v>0</v>
      </c>
      <c r="BH43" s="62" t="s">
        <v>269</v>
      </c>
      <c r="BI43" s="73" t="s">
        <v>189</v>
      </c>
      <c r="BJ43" s="74" t="s">
        <v>234</v>
      </c>
      <c r="BK43" s="85">
        <v>45635</v>
      </c>
      <c r="BL43" s="66" t="s">
        <v>270</v>
      </c>
      <c r="BM43" s="777">
        <v>0</v>
      </c>
      <c r="BN43" s="777">
        <v>0</v>
      </c>
      <c r="BO43" s="777">
        <v>0</v>
      </c>
      <c r="BP43" s="777">
        <v>9427392</v>
      </c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>
        <v>0</v>
      </c>
      <c r="CE43" s="68">
        <v>0</v>
      </c>
      <c r="CF43" s="68">
        <v>0</v>
      </c>
      <c r="CG43" s="68">
        <v>0</v>
      </c>
      <c r="CH43" s="68">
        <v>0</v>
      </c>
      <c r="CI43" s="68">
        <v>0</v>
      </c>
      <c r="CJ43" s="68">
        <v>0</v>
      </c>
      <c r="CK43" s="68">
        <v>0</v>
      </c>
      <c r="CL43" s="68">
        <v>0</v>
      </c>
      <c r="CM43" s="68">
        <v>0</v>
      </c>
      <c r="CN43" s="68">
        <v>0</v>
      </c>
      <c r="CO43" s="68">
        <v>0</v>
      </c>
      <c r="CP43" s="68">
        <v>0</v>
      </c>
      <c r="CQ43" s="68">
        <v>0</v>
      </c>
      <c r="CR43" s="68">
        <v>0</v>
      </c>
      <c r="CS43" s="68">
        <v>0</v>
      </c>
      <c r="CT43" s="68">
        <v>0</v>
      </c>
      <c r="CU43" s="68">
        <v>0</v>
      </c>
      <c r="CV43" s="68">
        <v>0</v>
      </c>
      <c r="CW43" s="68">
        <v>0</v>
      </c>
      <c r="CX43" s="68">
        <v>0</v>
      </c>
      <c r="CY43" s="68">
        <v>0</v>
      </c>
      <c r="CZ43" s="68">
        <v>0</v>
      </c>
      <c r="DA43" s="68">
        <v>0</v>
      </c>
      <c r="DB43" s="71">
        <v>0</v>
      </c>
      <c r="DC43" s="71">
        <v>0</v>
      </c>
      <c r="DD43" s="71">
        <v>0</v>
      </c>
      <c r="DE43" s="71">
        <v>36000</v>
      </c>
      <c r="DF43" s="71">
        <v>1370520</v>
      </c>
      <c r="DG43" s="71">
        <v>1201056</v>
      </c>
      <c r="DH43" s="71">
        <v>1603776</v>
      </c>
      <c r="DI43" s="71">
        <v>2123328</v>
      </c>
      <c r="DJ43" s="71">
        <v>1403904</v>
      </c>
      <c r="DK43" s="71">
        <v>677400</v>
      </c>
      <c r="DL43" s="71">
        <v>819168.00000000012</v>
      </c>
      <c r="DM43" s="72">
        <v>192240</v>
      </c>
      <c r="DN43" s="753">
        <v>319991.99999999994</v>
      </c>
      <c r="DO43" s="753">
        <v>419400</v>
      </c>
      <c r="DP43" s="753">
        <v>478200</v>
      </c>
      <c r="DQ43" s="753">
        <v>342768</v>
      </c>
      <c r="DR43" s="753">
        <v>336443.99999999994</v>
      </c>
      <c r="DS43" s="753">
        <v>439644</v>
      </c>
      <c r="DT43" s="753">
        <v>412488.00000000006</v>
      </c>
      <c r="DU43" s="753">
        <v>453144.00000000012</v>
      </c>
      <c r="DV43" s="753">
        <v>397368.00000000006</v>
      </c>
      <c r="DW43" s="753">
        <v>467268</v>
      </c>
      <c r="DX43" s="753">
        <v>585648</v>
      </c>
      <c r="DY43" s="753">
        <v>567660.00000000023</v>
      </c>
      <c r="EA43" s="26"/>
      <c r="EB43" s="26"/>
    </row>
    <row r="44" spans="1:1389" s="56" customFormat="1" ht="30.75" customHeight="1" thickTop="1" thickBot="1">
      <c r="A44" s="52">
        <v>36</v>
      </c>
      <c r="B44" s="274" t="s">
        <v>348</v>
      </c>
      <c r="C44" s="210" t="s">
        <v>40</v>
      </c>
      <c r="D44" s="284" t="s">
        <v>40</v>
      </c>
      <c r="E44" s="284" t="s">
        <v>56</v>
      </c>
      <c r="F44" s="284" t="s">
        <v>123</v>
      </c>
      <c r="G44" s="284" t="s">
        <v>124</v>
      </c>
      <c r="H44" s="210" t="s">
        <v>62</v>
      </c>
      <c r="I44" s="210" t="s">
        <v>56</v>
      </c>
      <c r="J44" s="210" t="s">
        <v>71</v>
      </c>
      <c r="K44" s="210" t="s">
        <v>63</v>
      </c>
      <c r="L44" s="210" t="s">
        <v>87</v>
      </c>
      <c r="M44" s="285">
        <v>44593</v>
      </c>
      <c r="N44" s="285">
        <v>45657</v>
      </c>
      <c r="O44" s="286">
        <v>1550800</v>
      </c>
      <c r="P44" s="210" t="s">
        <v>60</v>
      </c>
      <c r="Q44" s="287">
        <f t="shared" si="6"/>
        <v>168606.63597796852</v>
      </c>
      <c r="R44" s="288"/>
      <c r="S44" s="297">
        <v>0.7016</v>
      </c>
      <c r="T44" s="210" t="s">
        <v>180</v>
      </c>
      <c r="U44" s="298">
        <f>IF(T44="By Unit", IF(P44="RMB",S44/$B$6,IF(P44="GBP",S44,S44/$B$5)),T44)</f>
        <v>7.6279607816702802E-2</v>
      </c>
      <c r="V44" s="290">
        <f>SUM(AE44:AU44)</f>
        <v>235000</v>
      </c>
      <c r="W44" s="291">
        <f>IF(T44="By Volume",V44/R44,V44*U44/Q44)</f>
        <v>0.10631673974722723</v>
      </c>
      <c r="X44" s="292">
        <f>IFERROR(Q44*(1-W44),"")*0</f>
        <v>0</v>
      </c>
      <c r="Y44" s="292">
        <v>0</v>
      </c>
      <c r="Z44" s="824" t="s">
        <v>224</v>
      </c>
      <c r="AA44" s="743"/>
      <c r="AB44" s="743"/>
      <c r="AC44" s="743"/>
      <c r="AD44" s="806"/>
      <c r="AG44" s="56">
        <v>235000</v>
      </c>
      <c r="AS44" s="210"/>
      <c r="BF44" s="54">
        <f t="shared" si="4"/>
        <v>0</v>
      </c>
      <c r="BH44" s="62" t="s">
        <v>271</v>
      </c>
      <c r="BI44" s="73" t="s">
        <v>189</v>
      </c>
      <c r="BJ44" s="74" t="s">
        <v>234</v>
      </c>
      <c r="BK44" s="85">
        <v>45635</v>
      </c>
      <c r="BL44" s="66" t="s">
        <v>272</v>
      </c>
      <c r="BM44" s="777">
        <v>0</v>
      </c>
      <c r="BN44" s="777">
        <v>0</v>
      </c>
      <c r="BO44" s="777">
        <v>0</v>
      </c>
      <c r="BP44" s="777">
        <v>8217000</v>
      </c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>
        <v>0</v>
      </c>
      <c r="CE44" s="68">
        <v>0</v>
      </c>
      <c r="CF44" s="68">
        <v>0</v>
      </c>
      <c r="CG44" s="68">
        <v>0</v>
      </c>
      <c r="CH44" s="68">
        <v>0</v>
      </c>
      <c r="CI44" s="68">
        <v>0</v>
      </c>
      <c r="CJ44" s="68">
        <v>0</v>
      </c>
      <c r="CK44" s="68">
        <v>0</v>
      </c>
      <c r="CL44" s="68">
        <v>0</v>
      </c>
      <c r="CM44" s="68">
        <v>0</v>
      </c>
      <c r="CN44" s="68">
        <v>0</v>
      </c>
      <c r="CO44" s="68">
        <v>0</v>
      </c>
      <c r="CP44" s="68">
        <v>0</v>
      </c>
      <c r="CQ44" s="68">
        <v>0</v>
      </c>
      <c r="CR44" s="68">
        <v>0</v>
      </c>
      <c r="CS44" s="68">
        <v>0</v>
      </c>
      <c r="CT44" s="68">
        <v>0</v>
      </c>
      <c r="CU44" s="68">
        <v>0</v>
      </c>
      <c r="CV44" s="68">
        <v>0</v>
      </c>
      <c r="CW44" s="68">
        <v>0</v>
      </c>
      <c r="CX44" s="68">
        <v>0</v>
      </c>
      <c r="CY44" s="68">
        <v>0</v>
      </c>
      <c r="CZ44" s="68">
        <v>0</v>
      </c>
      <c r="DA44" s="68">
        <v>0</v>
      </c>
      <c r="DB44" s="71">
        <v>0</v>
      </c>
      <c r="DC44" s="71">
        <v>0</v>
      </c>
      <c r="DD44" s="71">
        <v>0</v>
      </c>
      <c r="DE44" s="71">
        <v>0</v>
      </c>
      <c r="DF44" s="71">
        <v>1250040</v>
      </c>
      <c r="DG44" s="71">
        <v>460440</v>
      </c>
      <c r="DH44" s="71">
        <v>515880</v>
      </c>
      <c r="DI44" s="71">
        <v>1704000</v>
      </c>
      <c r="DJ44" s="71">
        <v>1204920</v>
      </c>
      <c r="DK44" s="71">
        <v>1007160</v>
      </c>
      <c r="DL44" s="71">
        <v>1175760</v>
      </c>
      <c r="DM44" s="72">
        <v>898800.00000000023</v>
      </c>
      <c r="DN44" s="753">
        <v>360480.00000000012</v>
      </c>
      <c r="DO44" s="753">
        <v>287040</v>
      </c>
      <c r="DP44" s="753">
        <v>634200.00000000012</v>
      </c>
      <c r="DQ44" s="753">
        <v>602640.00000000012</v>
      </c>
      <c r="DR44" s="753">
        <v>667320.00000000035</v>
      </c>
      <c r="DS44" s="753">
        <v>430860</v>
      </c>
      <c r="DT44" s="753">
        <v>437879.99999999983</v>
      </c>
      <c r="DU44" s="753">
        <v>553680.00000000035</v>
      </c>
      <c r="DV44" s="753">
        <v>630180.00000000058</v>
      </c>
      <c r="DW44" s="753">
        <v>607620.00000000047</v>
      </c>
      <c r="DX44" s="753">
        <v>1052999.9999999995</v>
      </c>
      <c r="DY44" s="753">
        <v>533700.00000000035</v>
      </c>
      <c r="EA44" s="284" t="s">
        <v>149</v>
      </c>
      <c r="EB44" s="26"/>
    </row>
    <row r="45" spans="1:1389" s="56" customFormat="1" ht="63" thickTop="1" thickBot="1">
      <c r="A45" s="52">
        <v>37</v>
      </c>
      <c r="B45" s="274" t="s">
        <v>349</v>
      </c>
      <c r="C45" s="210" t="s">
        <v>42</v>
      </c>
      <c r="D45" s="284" t="s">
        <v>86</v>
      </c>
      <c r="E45" s="284" t="s">
        <v>120</v>
      </c>
      <c r="F45" s="284" t="s">
        <v>120</v>
      </c>
      <c r="G45" s="284" t="s">
        <v>124</v>
      </c>
      <c r="H45" s="210" t="s">
        <v>62</v>
      </c>
      <c r="I45" s="210" t="s">
        <v>56</v>
      </c>
      <c r="J45" s="210" t="s">
        <v>71</v>
      </c>
      <c r="K45" s="210" t="s">
        <v>63</v>
      </c>
      <c r="L45" s="210" t="s">
        <v>87</v>
      </c>
      <c r="M45" s="285">
        <v>45008</v>
      </c>
      <c r="N45" s="285">
        <v>46357</v>
      </c>
      <c r="O45" s="286">
        <v>-9120225</v>
      </c>
      <c r="P45" s="210" t="s">
        <v>60</v>
      </c>
      <c r="Q45" s="287">
        <f t="shared" si="6"/>
        <v>-991572.38626010309</v>
      </c>
      <c r="R45" s="288">
        <v>0</v>
      </c>
      <c r="S45" s="297"/>
      <c r="T45" s="210" t="s">
        <v>180</v>
      </c>
      <c r="U45" s="298">
        <f>IF(T45="By Unit", IF(P45="RMB",S45/$B$6,IF(P45="GBP",S45,S45/$B$5)),T45)</f>
        <v>0</v>
      </c>
      <c r="V45" s="290">
        <v>0</v>
      </c>
      <c r="W45" s="291" t="e">
        <f>IF(T45="By Volume",V45/R45,(#REF!+S45*SUM(AQ45:AS45))/O45)</f>
        <v>#REF!</v>
      </c>
      <c r="X45" s="292" t="e">
        <f>IFERROR(Q45*(1-W45),"")*0</f>
        <v>#VALUE!</v>
      </c>
      <c r="Y45" s="292">
        <v>0</v>
      </c>
      <c r="Z45" s="824" t="s">
        <v>224</v>
      </c>
      <c r="AA45" s="743"/>
      <c r="AB45" s="743"/>
      <c r="AC45" s="743"/>
      <c r="AD45" s="806"/>
      <c r="AG45" s="75">
        <v>12285257</v>
      </c>
      <c r="AH45" s="75">
        <v>1074798</v>
      </c>
      <c r="AI45" s="75">
        <v>65733</v>
      </c>
      <c r="AJ45" s="75">
        <v>894985</v>
      </c>
      <c r="AK45" s="75">
        <v>906260</v>
      </c>
      <c r="AL45" s="75">
        <v>1097616</v>
      </c>
      <c r="AM45" s="75">
        <v>617546</v>
      </c>
      <c r="AN45" s="75">
        <v>612910</v>
      </c>
      <c r="AO45" s="75">
        <v>277678</v>
      </c>
      <c r="AP45" s="75">
        <v>193824</v>
      </c>
      <c r="AQ45" s="53"/>
      <c r="AR45" s="53"/>
      <c r="AS45" s="223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>
        <f t="shared" si="4"/>
        <v>0</v>
      </c>
      <c r="BH45" s="62" t="s">
        <v>273</v>
      </c>
      <c r="BI45" s="73" t="s">
        <v>189</v>
      </c>
      <c r="BJ45" s="74" t="s">
        <v>234</v>
      </c>
      <c r="BK45" s="85">
        <v>45635</v>
      </c>
      <c r="BL45" s="66" t="s">
        <v>274</v>
      </c>
      <c r="BM45" s="777">
        <v>0</v>
      </c>
      <c r="BN45" s="777">
        <v>0</v>
      </c>
      <c r="BO45" s="777">
        <v>0</v>
      </c>
      <c r="BP45" s="777">
        <v>42631420</v>
      </c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>
        <v>0</v>
      </c>
      <c r="CE45" s="68">
        <v>0</v>
      </c>
      <c r="CF45" s="68">
        <v>0</v>
      </c>
      <c r="CG45" s="68">
        <v>0</v>
      </c>
      <c r="CH45" s="68">
        <v>0</v>
      </c>
      <c r="CI45" s="68">
        <v>0</v>
      </c>
      <c r="CJ45" s="68">
        <v>0</v>
      </c>
      <c r="CK45" s="68">
        <v>0</v>
      </c>
      <c r="CL45" s="68">
        <v>0</v>
      </c>
      <c r="CM45" s="68">
        <v>0</v>
      </c>
      <c r="CN45" s="68">
        <v>0</v>
      </c>
      <c r="CO45" s="68">
        <v>0</v>
      </c>
      <c r="CP45" s="68">
        <v>0</v>
      </c>
      <c r="CQ45" s="68">
        <v>0</v>
      </c>
      <c r="CR45" s="68">
        <v>0</v>
      </c>
      <c r="CS45" s="68">
        <v>0</v>
      </c>
      <c r="CT45" s="68">
        <v>0</v>
      </c>
      <c r="CU45" s="68">
        <v>0</v>
      </c>
      <c r="CV45" s="68">
        <v>0</v>
      </c>
      <c r="CW45" s="68">
        <v>0</v>
      </c>
      <c r="CX45" s="68">
        <v>0</v>
      </c>
      <c r="CY45" s="68">
        <v>0</v>
      </c>
      <c r="CZ45" s="68">
        <v>0</v>
      </c>
      <c r="DA45" s="68">
        <v>0</v>
      </c>
      <c r="DB45" s="71">
        <v>0</v>
      </c>
      <c r="DC45" s="71">
        <v>0</v>
      </c>
      <c r="DD45" s="71">
        <v>0</v>
      </c>
      <c r="DE45" s="71">
        <v>1827840</v>
      </c>
      <c r="DF45" s="71">
        <v>2503920</v>
      </c>
      <c r="DG45" s="71">
        <v>3935280</v>
      </c>
      <c r="DH45" s="71">
        <v>4244880</v>
      </c>
      <c r="DI45" s="71">
        <v>7573320</v>
      </c>
      <c r="DJ45" s="71">
        <v>6301360</v>
      </c>
      <c r="DK45" s="71">
        <v>7331100</v>
      </c>
      <c r="DL45" s="71">
        <v>5685240</v>
      </c>
      <c r="DM45" s="72">
        <v>3228480.0000000005</v>
      </c>
      <c r="DN45" s="753">
        <v>2687720</v>
      </c>
      <c r="DO45" s="753">
        <v>1733640</v>
      </c>
      <c r="DP45" s="753">
        <v>4945391.9999999991</v>
      </c>
      <c r="DQ45" s="753">
        <v>4747499.9999999991</v>
      </c>
      <c r="DR45" s="753">
        <v>2770379.9999999995</v>
      </c>
      <c r="DS45" s="753">
        <v>3233940</v>
      </c>
      <c r="DT45" s="753">
        <v>2643120</v>
      </c>
      <c r="DU45" s="753">
        <v>4075260</v>
      </c>
      <c r="DV45" s="753">
        <v>4091460</v>
      </c>
      <c r="DW45" s="753">
        <v>5045760</v>
      </c>
      <c r="DX45" s="753">
        <v>5955000</v>
      </c>
      <c r="DY45" s="753">
        <v>4381320</v>
      </c>
      <c r="EA45" s="284" t="s">
        <v>149</v>
      </c>
      <c r="EB45" s="26"/>
    </row>
    <row r="46" spans="1:1389" s="56" customFormat="1" ht="41.25" customHeight="1" thickTop="1" thickBot="1">
      <c r="A46" s="52">
        <v>38</v>
      </c>
      <c r="B46" s="274" t="s">
        <v>350</v>
      </c>
      <c r="C46" s="210" t="s">
        <v>35</v>
      </c>
      <c r="D46" s="284" t="s">
        <v>104</v>
      </c>
      <c r="E46" s="284" t="s">
        <v>56</v>
      </c>
      <c r="F46" s="284" t="s">
        <v>123</v>
      </c>
      <c r="G46" s="284" t="s">
        <v>124</v>
      </c>
      <c r="H46" s="210" t="s">
        <v>62</v>
      </c>
      <c r="I46" s="210" t="s">
        <v>56</v>
      </c>
      <c r="J46" s="210" t="s">
        <v>71</v>
      </c>
      <c r="K46" s="210" t="s">
        <v>63</v>
      </c>
      <c r="L46" s="210" t="s">
        <v>87</v>
      </c>
      <c r="M46" s="285">
        <v>44986</v>
      </c>
      <c r="N46" s="285">
        <v>45627</v>
      </c>
      <c r="O46" s="286">
        <v>1520008</v>
      </c>
      <c r="P46" s="210" t="s">
        <v>60</v>
      </c>
      <c r="Q46" s="287">
        <f>IF(P46="RMB",O46/$B$6,IF(P46="GBP",O46,O46/$B$5))</f>
        <v>165258.85706706214</v>
      </c>
      <c r="R46" s="288">
        <v>0</v>
      </c>
      <c r="S46" s="297">
        <v>0.10059999999999999</v>
      </c>
      <c r="T46" s="210" t="s">
        <v>180</v>
      </c>
      <c r="U46" s="298">
        <f>IF(T46="By Unit", IF(P46="RMB",S46/$B$6,IF(P46="GBP",S46,S46/$B$5)),T46)</f>
        <v>1.0937469421836234E-2</v>
      </c>
      <c r="V46" s="290">
        <f>SUM(AE46:AS46)</f>
        <v>3169100</v>
      </c>
      <c r="W46" s="291">
        <f>1-X46/Q46</f>
        <v>1</v>
      </c>
      <c r="X46" s="292">
        <v>0</v>
      </c>
      <c r="Y46" s="292">
        <v>0</v>
      </c>
      <c r="Z46" s="824" t="s">
        <v>157</v>
      </c>
      <c r="AA46" s="743"/>
      <c r="AB46" s="743"/>
      <c r="AC46" s="743"/>
      <c r="AD46" s="806"/>
      <c r="AG46" s="53">
        <v>2085900</v>
      </c>
      <c r="AH46" s="53">
        <v>46800</v>
      </c>
      <c r="AI46" s="53">
        <v>29400</v>
      </c>
      <c r="AJ46" s="53">
        <v>229500</v>
      </c>
      <c r="AK46" s="53">
        <v>111600</v>
      </c>
      <c r="AL46" s="53">
        <v>154900</v>
      </c>
      <c r="AM46" s="53">
        <v>79300</v>
      </c>
      <c r="AN46" s="53">
        <v>21600</v>
      </c>
      <c r="AO46" s="53">
        <v>105200</v>
      </c>
      <c r="AP46" s="53">
        <v>52400</v>
      </c>
      <c r="AQ46" s="53">
        <v>91800</v>
      </c>
      <c r="AR46" s="53">
        <v>75600</v>
      </c>
      <c r="AS46" s="207">
        <v>85100</v>
      </c>
      <c r="AT46" s="10">
        <v>89492</v>
      </c>
      <c r="AU46" s="218">
        <f>'By Project -Feb 2025'!DO35</f>
        <v>36900.000000000007</v>
      </c>
      <c r="AV46" s="218">
        <f>'By Project -Feb 2025'!DP35</f>
        <v>51000</v>
      </c>
      <c r="AW46" s="218">
        <f>'By Project -Feb 2025'!DQ35</f>
        <v>42100</v>
      </c>
      <c r="AX46" s="218">
        <f>'By Project -Feb 2025'!DR35</f>
        <v>32600</v>
      </c>
      <c r="AY46" s="218">
        <f>'By Project -Feb 2025'!DS35</f>
        <v>49400.000000000007</v>
      </c>
      <c r="AZ46" s="218">
        <f>'By Project -Feb 2025'!DT35</f>
        <v>40000</v>
      </c>
      <c r="BA46" s="218">
        <f>'By Project -Feb 2025'!DU35</f>
        <v>48800.000000000015</v>
      </c>
      <c r="BB46" s="218">
        <f>'By Project -Feb 2025'!DV35</f>
        <v>48400</v>
      </c>
      <c r="BC46" s="218">
        <f>'By Project -Feb 2025'!DW35</f>
        <v>34700</v>
      </c>
      <c r="BD46" s="218">
        <f>'By Project -Feb 2025'!DX35</f>
        <v>23800.000000000004</v>
      </c>
      <c r="BE46" s="218">
        <f>'By Project -Feb 2025'!DY35</f>
        <v>25200.000000000004</v>
      </c>
      <c r="BF46" s="54">
        <f t="shared" si="4"/>
        <v>396000</v>
      </c>
      <c r="BH46" s="62" t="s">
        <v>275</v>
      </c>
      <c r="BI46" s="73" t="s">
        <v>189</v>
      </c>
      <c r="BJ46" s="74" t="s">
        <v>234</v>
      </c>
      <c r="BK46" s="85">
        <v>45635</v>
      </c>
      <c r="BL46" s="66" t="s">
        <v>276</v>
      </c>
      <c r="BM46" s="777">
        <v>0</v>
      </c>
      <c r="BN46" s="777">
        <v>0</v>
      </c>
      <c r="BO46" s="777">
        <v>0</v>
      </c>
      <c r="BP46" s="777">
        <v>5635920</v>
      </c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>
        <v>0</v>
      </c>
      <c r="CE46" s="68">
        <v>0</v>
      </c>
      <c r="CF46" s="68">
        <v>0</v>
      </c>
      <c r="CG46" s="68">
        <v>0</v>
      </c>
      <c r="CH46" s="68">
        <v>0</v>
      </c>
      <c r="CI46" s="68">
        <v>0</v>
      </c>
      <c r="CJ46" s="68">
        <v>0</v>
      </c>
      <c r="CK46" s="68">
        <v>0</v>
      </c>
      <c r="CL46" s="68">
        <v>0</v>
      </c>
      <c r="CM46" s="68">
        <v>0</v>
      </c>
      <c r="CN46" s="68">
        <v>0</v>
      </c>
      <c r="CO46" s="68">
        <v>0</v>
      </c>
      <c r="CP46" s="68">
        <v>0</v>
      </c>
      <c r="CQ46" s="68">
        <v>0</v>
      </c>
      <c r="CR46" s="68">
        <v>0</v>
      </c>
      <c r="CS46" s="68">
        <v>0</v>
      </c>
      <c r="CT46" s="68">
        <v>0</v>
      </c>
      <c r="CU46" s="68">
        <v>0</v>
      </c>
      <c r="CV46" s="68">
        <v>0</v>
      </c>
      <c r="CW46" s="68">
        <v>0</v>
      </c>
      <c r="CX46" s="68">
        <v>0</v>
      </c>
      <c r="CY46" s="68">
        <v>0</v>
      </c>
      <c r="CZ46" s="68">
        <v>0</v>
      </c>
      <c r="DA46" s="68">
        <v>0</v>
      </c>
      <c r="DB46" s="71">
        <v>0</v>
      </c>
      <c r="DC46" s="71">
        <v>0</v>
      </c>
      <c r="DD46" s="71">
        <v>0</v>
      </c>
      <c r="DE46" s="71">
        <v>0</v>
      </c>
      <c r="DF46" s="71">
        <v>324000</v>
      </c>
      <c r="DG46" s="71">
        <v>132000</v>
      </c>
      <c r="DH46" s="71">
        <v>1704000</v>
      </c>
      <c r="DI46" s="71">
        <v>36000</v>
      </c>
      <c r="DJ46" s="71">
        <v>0</v>
      </c>
      <c r="DK46" s="71">
        <v>1163340</v>
      </c>
      <c r="DL46" s="71">
        <v>954900.00000000023</v>
      </c>
      <c r="DM46" s="72">
        <v>1321680</v>
      </c>
      <c r="DN46" s="753">
        <v>294480</v>
      </c>
      <c r="DO46" s="753">
        <v>205080</v>
      </c>
      <c r="DP46" s="753">
        <v>362400</v>
      </c>
      <c r="DQ46" s="753">
        <v>501600</v>
      </c>
      <c r="DR46" s="753">
        <v>513599.99999999988</v>
      </c>
      <c r="DS46" s="753">
        <v>628800</v>
      </c>
      <c r="DT46" s="753">
        <v>540000</v>
      </c>
      <c r="DU46" s="753">
        <v>787680</v>
      </c>
      <c r="DV46" s="753">
        <v>527520</v>
      </c>
      <c r="DW46" s="753">
        <v>320880</v>
      </c>
      <c r="DX46" s="753">
        <v>566159.99999999988</v>
      </c>
      <c r="DY46" s="753">
        <v>592559.99999999988</v>
      </c>
      <c r="EA46" s="284" t="s">
        <v>149</v>
      </c>
      <c r="EB46" s="26"/>
    </row>
    <row r="47" spans="1:1389" s="56" customFormat="1" ht="45" customHeight="1" thickTop="1" thickBot="1">
      <c r="A47" s="52">
        <v>39</v>
      </c>
      <c r="B47" s="274" t="s">
        <v>351</v>
      </c>
      <c r="C47" s="210" t="s">
        <v>37</v>
      </c>
      <c r="D47" s="284" t="s">
        <v>105</v>
      </c>
      <c r="E47" s="284" t="s">
        <v>56</v>
      </c>
      <c r="F47" s="284" t="s">
        <v>123</v>
      </c>
      <c r="G47" s="284" t="s">
        <v>124</v>
      </c>
      <c r="H47" s="210" t="s">
        <v>62</v>
      </c>
      <c r="I47" s="210" t="s">
        <v>56</v>
      </c>
      <c r="J47" s="210" t="s">
        <v>71</v>
      </c>
      <c r="K47" s="210" t="s">
        <v>63</v>
      </c>
      <c r="L47" s="210" t="s">
        <v>87</v>
      </c>
      <c r="M47" s="285">
        <v>45047</v>
      </c>
      <c r="N47" s="285">
        <v>45627</v>
      </c>
      <c r="O47" s="286">
        <v>1914510.9</v>
      </c>
      <c r="P47" s="210" t="s">
        <v>60</v>
      </c>
      <c r="Q47" s="287">
        <f t="shared" si="6"/>
        <v>208150.14340479291</v>
      </c>
      <c r="R47" s="288">
        <v>0</v>
      </c>
      <c r="S47" s="297">
        <v>0.11550000000000001</v>
      </c>
      <c r="T47" s="210" t="s">
        <v>180</v>
      </c>
      <c r="U47" s="298">
        <f>IF(T47="By Unit", IF(P47="RMB",S47/$B$6,IF(P47="GBP",S47,S47/$B$5)),T47)</f>
        <v>1.2557432586700647E-2</v>
      </c>
      <c r="V47" s="290">
        <f>SUM(AE47:AS47)</f>
        <v>823800</v>
      </c>
      <c r="W47" s="291">
        <f>1-X47/Q47</f>
        <v>1</v>
      </c>
      <c r="X47" s="292">
        <v>0</v>
      </c>
      <c r="Y47" s="292">
        <v>0</v>
      </c>
      <c r="Z47" s="824" t="s">
        <v>157</v>
      </c>
      <c r="AA47" s="743"/>
      <c r="AB47" s="743"/>
      <c r="AC47" s="743"/>
      <c r="AD47" s="806"/>
      <c r="AG47" s="53">
        <v>283400</v>
      </c>
      <c r="AH47" s="90">
        <v>101800</v>
      </c>
      <c r="AI47" s="90">
        <v>40000</v>
      </c>
      <c r="AJ47" s="90">
        <v>56600</v>
      </c>
      <c r="AK47" s="90">
        <v>163900</v>
      </c>
      <c r="AL47" s="90">
        <v>57700</v>
      </c>
      <c r="AM47" s="90">
        <v>37200</v>
      </c>
      <c r="AN47" s="90">
        <v>4000</v>
      </c>
      <c r="AO47" s="90">
        <v>12200</v>
      </c>
      <c r="AP47" s="90">
        <v>38200</v>
      </c>
      <c r="AQ47" s="90">
        <v>20800</v>
      </c>
      <c r="AS47" s="207">
        <v>8000</v>
      </c>
      <c r="AT47" s="10">
        <f>'By Project -Feb 2025'!DN33</f>
        <v>27600</v>
      </c>
      <c r="AU47" s="218">
        <f>'By Project -Feb 2025'!DO33</f>
        <v>17000</v>
      </c>
      <c r="AV47" s="218">
        <f>'By Project -Feb 2025'!DP33</f>
        <v>11000</v>
      </c>
      <c r="AW47" s="218">
        <f>'By Project -Feb 2025'!DQ33</f>
        <v>18200</v>
      </c>
      <c r="AX47" s="218">
        <f>'By Project -Feb 2025'!DR33</f>
        <v>14400</v>
      </c>
      <c r="AY47" s="218">
        <f>'By Project -Feb 2025'!DS33</f>
        <v>32400</v>
      </c>
      <c r="AZ47" s="218">
        <f>'By Project -Feb 2025'!DT33</f>
        <v>12300</v>
      </c>
      <c r="BA47" s="218">
        <f>'By Project -Feb 2025'!DU33</f>
        <v>17299.999999999996</v>
      </c>
      <c r="BB47" s="218">
        <f>'By Project -Feb 2025'!DV33</f>
        <v>28200.000000000004</v>
      </c>
      <c r="BC47" s="218">
        <f>'By Project -Feb 2025'!DW33</f>
        <v>21099.999999999996</v>
      </c>
      <c r="BD47" s="218">
        <f>'By Project -Feb 2025'!DX33</f>
        <v>24799.999999999996</v>
      </c>
      <c r="BE47" s="218">
        <f>'By Project -Feb 2025'!DY33</f>
        <v>24800.000000000004</v>
      </c>
      <c r="BF47" s="54">
        <f t="shared" si="4"/>
        <v>204500</v>
      </c>
      <c r="BH47" s="62" t="s">
        <v>277</v>
      </c>
      <c r="BI47" s="73" t="s">
        <v>189</v>
      </c>
      <c r="BJ47" s="74" t="s">
        <v>234</v>
      </c>
      <c r="BK47" s="85">
        <v>45635</v>
      </c>
      <c r="BL47" s="66" t="s">
        <v>278</v>
      </c>
      <c r="BM47" s="777">
        <v>0</v>
      </c>
      <c r="BN47" s="777">
        <v>0</v>
      </c>
      <c r="BO47" s="777">
        <v>3435120</v>
      </c>
      <c r="BP47" s="777">
        <v>4143840</v>
      </c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>
        <v>0</v>
      </c>
      <c r="CE47" s="68">
        <v>0</v>
      </c>
      <c r="CF47" s="68">
        <v>0</v>
      </c>
      <c r="CG47" s="68">
        <v>0</v>
      </c>
      <c r="CH47" s="68">
        <v>0</v>
      </c>
      <c r="CI47" s="68">
        <v>0</v>
      </c>
      <c r="CJ47" s="68">
        <v>0</v>
      </c>
      <c r="CK47" s="68">
        <v>0</v>
      </c>
      <c r="CL47" s="68">
        <v>0</v>
      </c>
      <c r="CM47" s="68">
        <v>0</v>
      </c>
      <c r="CN47" s="68">
        <v>0</v>
      </c>
      <c r="CO47" s="68">
        <v>0</v>
      </c>
      <c r="CP47" s="68">
        <v>0</v>
      </c>
      <c r="CQ47" s="68">
        <v>0</v>
      </c>
      <c r="CR47" s="68">
        <v>0</v>
      </c>
      <c r="CS47" s="68">
        <v>0</v>
      </c>
      <c r="CT47" s="68">
        <v>0</v>
      </c>
      <c r="CU47" s="68">
        <v>0</v>
      </c>
      <c r="CV47" s="68">
        <v>120000</v>
      </c>
      <c r="CW47" s="68">
        <v>734400</v>
      </c>
      <c r="CX47" s="68">
        <v>1005600</v>
      </c>
      <c r="CY47" s="68">
        <v>921240</v>
      </c>
      <c r="CZ47" s="68">
        <v>404880</v>
      </c>
      <c r="DA47" s="68">
        <v>249000</v>
      </c>
      <c r="DB47" s="71">
        <v>384000</v>
      </c>
      <c r="DC47" s="71">
        <v>434760</v>
      </c>
      <c r="DD47" s="71">
        <v>672000</v>
      </c>
      <c r="DE47" s="71">
        <v>1116000</v>
      </c>
      <c r="DF47" s="71">
        <v>270000</v>
      </c>
      <c r="DG47" s="71">
        <v>1159080</v>
      </c>
      <c r="DH47" s="71">
        <v>96000</v>
      </c>
      <c r="DI47" s="71">
        <v>12000</v>
      </c>
      <c r="DJ47" s="71">
        <v>0</v>
      </c>
      <c r="DK47" s="71">
        <v>0</v>
      </c>
      <c r="DL47" s="71">
        <v>0</v>
      </c>
      <c r="DM47" s="71">
        <v>0</v>
      </c>
      <c r="DN47" s="756">
        <v>0</v>
      </c>
      <c r="DO47" s="756">
        <v>0</v>
      </c>
      <c r="DP47" s="756">
        <v>0</v>
      </c>
      <c r="DQ47" s="756">
        <v>0</v>
      </c>
      <c r="DR47" s="756">
        <v>0</v>
      </c>
      <c r="DS47" s="756">
        <v>0</v>
      </c>
      <c r="DT47" s="756">
        <v>0</v>
      </c>
      <c r="DU47" s="756">
        <v>0</v>
      </c>
      <c r="DV47" s="756">
        <v>0</v>
      </c>
      <c r="DW47" s="756">
        <v>0</v>
      </c>
      <c r="DX47" s="756">
        <v>0</v>
      </c>
      <c r="DY47" s="756">
        <v>0</v>
      </c>
      <c r="EA47" s="26"/>
      <c r="EB47" s="26"/>
    </row>
    <row r="48" spans="1:1389" s="56" customFormat="1" ht="30.75" customHeight="1" thickTop="1" thickBot="1">
      <c r="A48" s="52">
        <v>40</v>
      </c>
      <c r="B48" s="274" t="s">
        <v>352</v>
      </c>
      <c r="C48" s="210" t="s">
        <v>42</v>
      </c>
      <c r="D48" s="284" t="s">
        <v>279</v>
      </c>
      <c r="E48" s="284" t="s">
        <v>120</v>
      </c>
      <c r="F48" s="284" t="s">
        <v>120</v>
      </c>
      <c r="G48" s="284" t="s">
        <v>124</v>
      </c>
      <c r="H48" s="210" t="s">
        <v>62</v>
      </c>
      <c r="I48" s="210" t="s">
        <v>56</v>
      </c>
      <c r="J48" s="210" t="s">
        <v>71</v>
      </c>
      <c r="K48" s="210" t="s">
        <v>63</v>
      </c>
      <c r="L48" s="210" t="s">
        <v>87</v>
      </c>
      <c r="M48" s="285">
        <v>45383</v>
      </c>
      <c r="N48" s="285">
        <v>46113</v>
      </c>
      <c r="O48" s="286">
        <v>29153935.728999998</v>
      </c>
      <c r="P48" s="210" t="s">
        <v>60</v>
      </c>
      <c r="Q48" s="287">
        <f t="shared" si="6"/>
        <v>3169684.6974365441</v>
      </c>
      <c r="R48" s="808">
        <f>Q48/U48</f>
        <v>289800553.96620274</v>
      </c>
      <c r="S48" s="315">
        <v>0.10059999999999999</v>
      </c>
      <c r="T48" s="210" t="s">
        <v>180</v>
      </c>
      <c r="U48" s="298">
        <f>IF(T48="By Unit", IF(P48="RMB",S48/$B$6,IF(P48="GBP",S48,S48/$B$5)),T48)</f>
        <v>1.0937469421836234E-2</v>
      </c>
      <c r="V48" s="811">
        <f>R48*W48</f>
        <v>162232346.69781318</v>
      </c>
      <c r="W48" s="812">
        <f>AA48</f>
        <v>0.55980688952283064</v>
      </c>
      <c r="X48" s="292">
        <f>IFERROR(Q48*(1-W48),"")</f>
        <v>1395273.3661964778</v>
      </c>
      <c r="Y48" s="292">
        <f>IF(X48&gt;0,X48,0)</f>
        <v>1395273.3661964778</v>
      </c>
      <c r="Z48" s="824" t="s">
        <v>159</v>
      </c>
      <c r="AA48" s="748">
        <f>(IFERROR(SUMIFS('ME Capex '!Z:Z,'ME Capex '!$A:$A,'By Project -Feb 2025'!$D48),0))/O48</f>
        <v>0.55980688952283064</v>
      </c>
      <c r="AB48" s="811">
        <f>IFERROR(SUMIFS('ME Capex '!Z:Z,'ME Capex '!$A:$A,'By Project -Feb 2025'!$D48),0)</f>
        <v>16320574.077800006</v>
      </c>
      <c r="AC48" s="809">
        <f>IFERROR(Q48*(1-AA48),"")</f>
        <v>1395273.3661964778</v>
      </c>
      <c r="AD48" s="806">
        <f>IF(U48="By Volume",(1-W48)*R48,X48/U48)</f>
        <v>127568207.26838957</v>
      </c>
      <c r="AK48" s="55">
        <v>4374450</v>
      </c>
      <c r="AL48" s="55">
        <v>10070190</v>
      </c>
      <c r="AM48" s="55">
        <v>20708100</v>
      </c>
      <c r="AN48" s="55">
        <v>10070820</v>
      </c>
      <c r="AO48" s="55">
        <v>17188320</v>
      </c>
      <c r="AP48" s="55">
        <v>15151590</v>
      </c>
      <c r="AQ48" s="55">
        <v>12838860</v>
      </c>
      <c r="AR48" s="75">
        <v>15197040</v>
      </c>
      <c r="AS48" s="211">
        <v>8947260</v>
      </c>
      <c r="AT48" s="54">
        <v>17350470</v>
      </c>
      <c r="AU48" s="209">
        <f>'By Project -Feb 2025'!DO12</f>
        <v>7948259.9999999991</v>
      </c>
      <c r="AV48" s="209">
        <f>'By Project -Feb 2025'!DP12</f>
        <v>19106539.999999996</v>
      </c>
      <c r="AW48" s="209">
        <f>'By Project -Feb 2025'!DQ12</f>
        <v>20397590.000000004</v>
      </c>
      <c r="AX48" s="209">
        <f>'By Project -Feb 2025'!DR12</f>
        <v>14871759.999999998</v>
      </c>
      <c r="AY48" s="209">
        <f>'By Project -Feb 2025'!DS12</f>
        <v>18739530.000000004</v>
      </c>
      <c r="AZ48" s="209">
        <f>'By Project -Feb 2025'!DT12</f>
        <v>17118809.999999996</v>
      </c>
      <c r="BA48" s="209">
        <f>'By Project -Feb 2025'!DU12</f>
        <v>26215829.999999996</v>
      </c>
      <c r="BB48" s="209">
        <f>'By Project -Feb 2025'!DV12</f>
        <v>23149369.999999996</v>
      </c>
      <c r="BC48" s="209">
        <f>'By Project -Feb 2025'!DW12</f>
        <v>21619420.000000004</v>
      </c>
      <c r="BD48" s="209">
        <f>'By Project -Feb 2025'!DX12</f>
        <v>27275259.999999996</v>
      </c>
      <c r="BE48" s="209">
        <f>'By Project -Feb 2025'!DY12</f>
        <v>19757019.999999993</v>
      </c>
      <c r="BF48" s="54">
        <f t="shared" si="4"/>
        <v>208251130</v>
      </c>
      <c r="BH48" s="62"/>
      <c r="BI48" s="76" t="s">
        <v>189</v>
      </c>
      <c r="BJ48" s="62"/>
      <c r="BK48" s="91">
        <v>0</v>
      </c>
      <c r="BL48" s="77" t="s">
        <v>280</v>
      </c>
      <c r="BM48" s="778"/>
      <c r="BN48" s="778"/>
      <c r="BO48" s="778">
        <v>0</v>
      </c>
      <c r="BP48" s="778">
        <v>0</v>
      </c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80"/>
      <c r="CI48" s="80"/>
      <c r="CJ48" s="80"/>
      <c r="CK48" s="92"/>
      <c r="CL48" s="92"/>
      <c r="CM48" s="92"/>
      <c r="CN48" s="92"/>
      <c r="CO48" s="92"/>
      <c r="CP48" s="79">
        <v>0</v>
      </c>
      <c r="CQ48" s="92">
        <v>0</v>
      </c>
      <c r="CR48" s="92">
        <v>0</v>
      </c>
      <c r="CS48" s="92">
        <v>0</v>
      </c>
      <c r="CT48" s="92">
        <v>0</v>
      </c>
      <c r="CU48" s="92">
        <v>0</v>
      </c>
      <c r="CV48" s="92">
        <v>0</v>
      </c>
      <c r="CW48" s="92">
        <v>0</v>
      </c>
      <c r="CX48" s="92">
        <v>0</v>
      </c>
      <c r="CY48" s="92">
        <v>0</v>
      </c>
      <c r="CZ48" s="92">
        <v>0</v>
      </c>
      <c r="DA48" s="92">
        <v>0</v>
      </c>
      <c r="DB48" s="79">
        <v>0</v>
      </c>
      <c r="DC48" s="79">
        <v>0</v>
      </c>
      <c r="DD48" s="79">
        <v>0</v>
      </c>
      <c r="DE48" s="79">
        <v>0</v>
      </c>
      <c r="DF48" s="79">
        <v>0</v>
      </c>
      <c r="DG48" s="79">
        <v>0</v>
      </c>
      <c r="DH48" s="79">
        <v>0</v>
      </c>
      <c r="DI48" s="79">
        <v>0</v>
      </c>
      <c r="DJ48" s="79">
        <v>0</v>
      </c>
      <c r="DK48" s="79">
        <v>0</v>
      </c>
      <c r="DL48" s="79">
        <v>0</v>
      </c>
      <c r="DM48" s="80">
        <v>0</v>
      </c>
      <c r="DN48" s="757">
        <v>0</v>
      </c>
      <c r="DO48" s="757">
        <v>0</v>
      </c>
      <c r="DP48" s="757">
        <v>0</v>
      </c>
      <c r="DQ48" s="757">
        <v>0</v>
      </c>
      <c r="DR48" s="757">
        <v>0</v>
      </c>
      <c r="DS48" s="757">
        <v>0</v>
      </c>
      <c r="DT48" s="757">
        <v>0</v>
      </c>
      <c r="DU48" s="757">
        <v>0</v>
      </c>
      <c r="DV48" s="757">
        <v>0</v>
      </c>
      <c r="DW48" s="757">
        <v>0</v>
      </c>
      <c r="DX48" s="757">
        <v>0</v>
      </c>
      <c r="DY48" s="757">
        <v>0</v>
      </c>
      <c r="EA48" s="26"/>
      <c r="EB48" s="26"/>
    </row>
    <row r="49" spans="1:1389" s="56" customFormat="1" ht="30.75" customHeight="1" thickTop="1" thickBot="1">
      <c r="A49" s="52">
        <v>41</v>
      </c>
      <c r="B49" s="274" t="s">
        <v>353</v>
      </c>
      <c r="C49" s="210" t="s">
        <v>44</v>
      </c>
      <c r="D49" s="284" t="s">
        <v>68</v>
      </c>
      <c r="E49" s="284" t="s">
        <v>56</v>
      </c>
      <c r="F49" s="284" t="s">
        <v>123</v>
      </c>
      <c r="G49" s="284" t="s">
        <v>124</v>
      </c>
      <c r="H49" s="210" t="s">
        <v>62</v>
      </c>
      <c r="I49" s="210" t="s">
        <v>56</v>
      </c>
      <c r="J49" s="210" t="s">
        <v>71</v>
      </c>
      <c r="K49" s="210" t="s">
        <v>63</v>
      </c>
      <c r="L49" s="210" t="s">
        <v>87</v>
      </c>
      <c r="M49" s="285">
        <v>45383</v>
      </c>
      <c r="N49" s="285" t="s">
        <v>59</v>
      </c>
      <c r="O49" s="286" t="s">
        <v>158</v>
      </c>
      <c r="P49" s="210" t="s">
        <v>60</v>
      </c>
      <c r="Q49" s="287">
        <v>0</v>
      </c>
      <c r="R49" s="288"/>
      <c r="S49" s="297">
        <v>0</v>
      </c>
      <c r="T49" s="210"/>
      <c r="U49" s="289">
        <f>IF(T49="By Unit", IF(P49="RMB",S49/$B$6,IF(P49="GBP",S49,S49/$B$5)),T49)</f>
        <v>0</v>
      </c>
      <c r="V49" s="290"/>
      <c r="W49" s="291">
        <f>IFERROR(IF(T49="By Volume",V49/R49,V49*U49/Q49),0)</f>
        <v>0</v>
      </c>
      <c r="X49" s="292">
        <f>IFERROR(Q49*(1-W49),"")</f>
        <v>0</v>
      </c>
      <c r="Y49" s="292">
        <v>0</v>
      </c>
      <c r="Z49" s="824" t="s">
        <v>91</v>
      </c>
      <c r="AA49" s="743"/>
      <c r="AB49" s="743"/>
      <c r="AC49" s="743"/>
      <c r="AD49" s="806"/>
      <c r="AS49" s="210"/>
      <c r="BF49" s="54">
        <f t="shared" si="4"/>
        <v>0</v>
      </c>
      <c r="BH49" s="259" t="s">
        <v>281</v>
      </c>
      <c r="BI49" s="73" t="s">
        <v>396</v>
      </c>
      <c r="BJ49" s="74" t="s">
        <v>234</v>
      </c>
      <c r="BK49" s="85">
        <v>45698</v>
      </c>
      <c r="BL49" s="66" t="s">
        <v>282</v>
      </c>
      <c r="BM49" s="777">
        <v>0</v>
      </c>
      <c r="BN49" s="777">
        <v>0</v>
      </c>
      <c r="BO49" s="777">
        <v>0</v>
      </c>
      <c r="BP49" s="777">
        <v>1367880</v>
      </c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>
        <v>0</v>
      </c>
      <c r="CE49" s="68">
        <v>0</v>
      </c>
      <c r="CF49" s="68">
        <v>0</v>
      </c>
      <c r="CG49" s="68">
        <v>0</v>
      </c>
      <c r="CH49" s="68">
        <v>0</v>
      </c>
      <c r="CI49" s="68">
        <v>0</v>
      </c>
      <c r="CJ49" s="68">
        <v>0</v>
      </c>
      <c r="CK49" s="68">
        <v>0</v>
      </c>
      <c r="CL49" s="68">
        <v>0</v>
      </c>
      <c r="CM49" s="68">
        <v>0</v>
      </c>
      <c r="CN49" s="68">
        <v>0</v>
      </c>
      <c r="CO49" s="68">
        <v>0</v>
      </c>
      <c r="CP49" s="68">
        <v>0</v>
      </c>
      <c r="CQ49" s="68">
        <v>0</v>
      </c>
      <c r="CR49" s="68">
        <v>0</v>
      </c>
      <c r="CS49" s="68">
        <v>0</v>
      </c>
      <c r="CT49" s="68">
        <v>0</v>
      </c>
      <c r="CU49" s="68">
        <v>0</v>
      </c>
      <c r="CV49" s="68">
        <v>0</v>
      </c>
      <c r="CW49" s="68">
        <v>0</v>
      </c>
      <c r="CX49" s="68">
        <v>0</v>
      </c>
      <c r="CY49" s="68">
        <v>0</v>
      </c>
      <c r="CZ49" s="68">
        <v>0</v>
      </c>
      <c r="DA49" s="68">
        <v>0</v>
      </c>
      <c r="DB49" s="71">
        <v>0</v>
      </c>
      <c r="DC49" s="71">
        <v>0</v>
      </c>
      <c r="DD49" s="71">
        <v>0</v>
      </c>
      <c r="DE49" s="71">
        <v>0</v>
      </c>
      <c r="DF49" s="71">
        <v>0</v>
      </c>
      <c r="DG49" s="71">
        <v>0</v>
      </c>
      <c r="DH49" s="71">
        <v>0</v>
      </c>
      <c r="DI49" s="71">
        <v>0</v>
      </c>
      <c r="DJ49" s="71">
        <v>0</v>
      </c>
      <c r="DK49" s="71">
        <v>845000</v>
      </c>
      <c r="DL49" s="71">
        <v>510879.99999999994</v>
      </c>
      <c r="DM49" s="72">
        <v>12000</v>
      </c>
      <c r="DN49" s="753">
        <v>24119.999999999996</v>
      </c>
      <c r="DO49" s="758">
        <v>208032</v>
      </c>
      <c r="DP49" s="759">
        <v>96000</v>
      </c>
      <c r="DQ49" s="759">
        <v>36096</v>
      </c>
      <c r="DR49" s="759">
        <v>271824</v>
      </c>
      <c r="DS49" s="759">
        <v>490847.99999999994</v>
      </c>
      <c r="DT49" s="759">
        <v>338460</v>
      </c>
      <c r="DU49" s="759">
        <v>457272.00000000006</v>
      </c>
      <c r="DV49" s="759">
        <v>374784</v>
      </c>
      <c r="DW49" s="759">
        <v>307655.99999999994</v>
      </c>
      <c r="DX49" s="759">
        <v>456444.00000000006</v>
      </c>
      <c r="DY49" s="759">
        <v>447432</v>
      </c>
      <c r="EA49" s="26"/>
      <c r="EB49" s="26"/>
    </row>
    <row r="50" spans="1:1389" s="56" customFormat="1" ht="30.75" customHeight="1" thickTop="1" thickBot="1">
      <c r="A50" s="52">
        <v>42</v>
      </c>
      <c r="B50" s="274" t="s">
        <v>354</v>
      </c>
      <c r="C50" s="210" t="s">
        <v>3</v>
      </c>
      <c r="D50" s="284" t="s">
        <v>69</v>
      </c>
      <c r="E50" s="284" t="s">
        <v>56</v>
      </c>
      <c r="F50" s="284" t="s">
        <v>123</v>
      </c>
      <c r="G50" s="284" t="s">
        <v>124</v>
      </c>
      <c r="H50" s="210" t="s">
        <v>62</v>
      </c>
      <c r="I50" s="210" t="s">
        <v>56</v>
      </c>
      <c r="J50" s="210" t="s">
        <v>71</v>
      </c>
      <c r="K50" s="210" t="s">
        <v>63</v>
      </c>
      <c r="L50" s="210" t="s">
        <v>87</v>
      </c>
      <c r="M50" s="285">
        <v>45383</v>
      </c>
      <c r="N50" s="285">
        <v>46113</v>
      </c>
      <c r="O50" s="286">
        <v>3274500</v>
      </c>
      <c r="P50" s="210" t="s">
        <v>60</v>
      </c>
      <c r="Q50" s="287">
        <f t="shared" ref="Q50:Q81" si="10">IF(P50="RMB",O50/$B$6,IF(P50="GBP",O50,O50/$B$5))</f>
        <v>356011.36800996767</v>
      </c>
      <c r="R50" s="808">
        <f>Q50/U50</f>
        <v>20963508.322663251</v>
      </c>
      <c r="S50" s="297">
        <v>0.15620000000000001</v>
      </c>
      <c r="T50" s="210" t="s">
        <v>180</v>
      </c>
      <c r="U50" s="298">
        <f>IF(T50="By Unit", IF(P50="RMB",S50/$B$6,IF(P50="GBP",S50,S50/$B$5)),T50)</f>
        <v>1.6982432641061827E-2</v>
      </c>
      <c r="V50" s="811">
        <f>R50*W50</f>
        <v>4554317.3566594264</v>
      </c>
      <c r="W50" s="813">
        <f t="shared" ref="W50:W55" si="11">AA50</f>
        <v>0.21724976976949228</v>
      </c>
      <c r="X50" s="292">
        <f>IFERROR(Q50*(1-W50),"")</f>
        <v>278667.98027448019</v>
      </c>
      <c r="Y50" s="292">
        <f t="shared" ref="Y50:Y55" si="12">IF(X50&gt;0,X50,0)</f>
        <v>278667.98027448019</v>
      </c>
      <c r="Z50" s="824" t="s">
        <v>159</v>
      </c>
      <c r="AA50" s="748">
        <f>(IFERROR(SUMIFS('ME Capex '!Z:Z,'ME Capex '!$A:$A,'By Project -Feb 2025'!$D50),0))/O50</f>
        <v>0.21724976976949228</v>
      </c>
      <c r="AB50" s="811">
        <f>IFERROR(SUMIFS('ME Capex '!Z:Z,'ME Capex '!$A:$A,'By Project -Feb 2025'!$D50),0)</f>
        <v>711384.37111020251</v>
      </c>
      <c r="AC50" s="809">
        <f>IFERROR(Q50*(1-AA50),"")</f>
        <v>278667.98027448019</v>
      </c>
      <c r="AD50" s="806">
        <f>IF(U50="By Volume",(1-W50)*R50,X50/U50)</f>
        <v>16409190.966003824</v>
      </c>
      <c r="AK50" s="75">
        <v>146304</v>
      </c>
      <c r="AL50" s="75">
        <v>793652</v>
      </c>
      <c r="AM50" s="75">
        <v>1209610</v>
      </c>
      <c r="AN50" s="75">
        <v>417742</v>
      </c>
      <c r="AO50" s="75">
        <v>338164</v>
      </c>
      <c r="AP50" s="75">
        <v>665900</v>
      </c>
      <c r="AQ50" s="75">
        <v>479376</v>
      </c>
      <c r="AR50" s="53">
        <v>160272</v>
      </c>
      <c r="AS50" s="207">
        <v>139680</v>
      </c>
      <c r="AT50" s="208">
        <f>'By Project -Feb 2025'!DN15</f>
        <v>522432</v>
      </c>
      <c r="AU50" s="208">
        <f>'By Project -Feb 2025'!DO15</f>
        <v>149760</v>
      </c>
      <c r="AV50" s="208">
        <f>'By Project -Feb 2025'!DP15</f>
        <v>207792.00000000003</v>
      </c>
      <c r="AW50" s="208">
        <f>'By Project -Feb 2025'!DQ15</f>
        <v>87840</v>
      </c>
      <c r="AX50" s="208">
        <f>'By Project -Feb 2025'!DR15</f>
        <v>66240</v>
      </c>
      <c r="AY50" s="208">
        <f>'By Project -Feb 2025'!DS15</f>
        <v>111600</v>
      </c>
      <c r="AZ50" s="208">
        <f>'By Project -Feb 2025'!DT15</f>
        <v>65519.999999999993</v>
      </c>
      <c r="BA50" s="208">
        <f>'By Project -Feb 2025'!DU15</f>
        <v>60480</v>
      </c>
      <c r="BB50" s="208">
        <f>'By Project -Feb 2025'!DV15</f>
        <v>40320</v>
      </c>
      <c r="BC50" s="208">
        <f>'By Project -Feb 2025'!DW15</f>
        <v>40320</v>
      </c>
      <c r="BD50" s="208">
        <f>'By Project -Feb 2025'!DX15</f>
        <v>65519.999999999993</v>
      </c>
      <c r="BE50" s="208">
        <f>'By Project -Feb 2025'!DY15</f>
        <v>35280</v>
      </c>
      <c r="BF50" s="54">
        <f t="shared" si="4"/>
        <v>780912</v>
      </c>
      <c r="BH50" s="62" t="s">
        <v>283</v>
      </c>
      <c r="BI50" s="73" t="s">
        <v>397</v>
      </c>
      <c r="BJ50" s="74" t="s">
        <v>234</v>
      </c>
      <c r="BK50" s="85">
        <v>45719</v>
      </c>
      <c r="BL50" s="66" t="s">
        <v>284</v>
      </c>
      <c r="BM50" s="777">
        <v>0</v>
      </c>
      <c r="BN50" s="777">
        <v>0</v>
      </c>
      <c r="BO50" s="777">
        <v>4156720</v>
      </c>
      <c r="BP50" s="777">
        <v>2563880</v>
      </c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>
        <v>0</v>
      </c>
      <c r="CE50" s="68">
        <v>0</v>
      </c>
      <c r="CF50" s="68">
        <v>0</v>
      </c>
      <c r="CG50" s="68">
        <v>0</v>
      </c>
      <c r="CH50" s="68">
        <v>0</v>
      </c>
      <c r="CI50" s="68">
        <v>0</v>
      </c>
      <c r="CJ50" s="68">
        <v>0</v>
      </c>
      <c r="CK50" s="68">
        <v>0</v>
      </c>
      <c r="CL50" s="68">
        <v>0</v>
      </c>
      <c r="CM50" s="68">
        <v>0</v>
      </c>
      <c r="CN50" s="68">
        <v>0</v>
      </c>
      <c r="CO50" s="68">
        <v>0</v>
      </c>
      <c r="CP50" s="68">
        <v>0</v>
      </c>
      <c r="CQ50" s="68">
        <v>0</v>
      </c>
      <c r="CR50" s="68">
        <v>0</v>
      </c>
      <c r="CS50" s="68">
        <v>0</v>
      </c>
      <c r="CT50" s="68">
        <v>264000</v>
      </c>
      <c r="CU50" s="68">
        <v>504000</v>
      </c>
      <c r="CV50" s="68">
        <v>672000</v>
      </c>
      <c r="CW50" s="68">
        <v>180000</v>
      </c>
      <c r="CX50" s="68">
        <v>911520</v>
      </c>
      <c r="CY50" s="68">
        <v>981240</v>
      </c>
      <c r="CZ50" s="68">
        <v>314160</v>
      </c>
      <c r="DA50" s="68">
        <v>329800</v>
      </c>
      <c r="DB50" s="71">
        <v>522200</v>
      </c>
      <c r="DC50" s="71">
        <v>440400</v>
      </c>
      <c r="DD50" s="71">
        <v>240600</v>
      </c>
      <c r="DE50" s="71">
        <v>233880</v>
      </c>
      <c r="DF50" s="71">
        <v>232800</v>
      </c>
      <c r="DG50" s="71">
        <v>368160</v>
      </c>
      <c r="DH50" s="71">
        <v>95640</v>
      </c>
      <c r="DI50" s="71">
        <v>342600</v>
      </c>
      <c r="DJ50" s="71">
        <v>70920</v>
      </c>
      <c r="DK50" s="71">
        <v>0</v>
      </c>
      <c r="DL50" s="71">
        <v>16680</v>
      </c>
      <c r="DM50" s="72">
        <v>0</v>
      </c>
      <c r="DN50" s="753">
        <v>0</v>
      </c>
      <c r="DO50" s="753">
        <v>4680</v>
      </c>
      <c r="DP50" s="753">
        <v>72000</v>
      </c>
      <c r="DQ50" s="753">
        <v>0</v>
      </c>
      <c r="DR50" s="753">
        <v>0</v>
      </c>
      <c r="DS50" s="753">
        <v>0</v>
      </c>
      <c r="DT50" s="753">
        <v>0</v>
      </c>
      <c r="DU50" s="753">
        <v>0</v>
      </c>
      <c r="DV50" s="753">
        <v>0</v>
      </c>
      <c r="DW50" s="753">
        <v>0</v>
      </c>
      <c r="DX50" s="753">
        <v>0</v>
      </c>
      <c r="DY50" s="753">
        <v>0</v>
      </c>
      <c r="EA50" s="26"/>
      <c r="EB50" s="26"/>
    </row>
    <row r="51" spans="1:1389" s="56" customFormat="1" ht="30.75" customHeight="1" thickTop="1" thickBot="1">
      <c r="A51" s="52">
        <v>43</v>
      </c>
      <c r="B51" s="274" t="s">
        <v>355</v>
      </c>
      <c r="C51" s="210" t="s">
        <v>3</v>
      </c>
      <c r="D51" s="284" t="s">
        <v>114</v>
      </c>
      <c r="E51" s="284" t="s">
        <v>56</v>
      </c>
      <c r="F51" s="284" t="s">
        <v>123</v>
      </c>
      <c r="G51" s="284" t="s">
        <v>124</v>
      </c>
      <c r="H51" s="210" t="s">
        <v>62</v>
      </c>
      <c r="I51" s="210" t="s">
        <v>56</v>
      </c>
      <c r="J51" s="210" t="s">
        <v>71</v>
      </c>
      <c r="K51" s="210" t="s">
        <v>63</v>
      </c>
      <c r="L51" s="210" t="s">
        <v>87</v>
      </c>
      <c r="M51" s="285">
        <v>45383</v>
      </c>
      <c r="N51" s="285">
        <v>46113</v>
      </c>
      <c r="O51" s="286">
        <v>5236765</v>
      </c>
      <c r="P51" s="210" t="s">
        <v>60</v>
      </c>
      <c r="Q51" s="287">
        <f t="shared" si="10"/>
        <v>569353.44986920699</v>
      </c>
      <c r="R51" s="808">
        <f>Q51/U51</f>
        <v>22928042.907180384</v>
      </c>
      <c r="S51" s="297">
        <v>0.22839999999999999</v>
      </c>
      <c r="T51" s="210" t="s">
        <v>180</v>
      </c>
      <c r="U51" s="298">
        <f>IF(T51="By Unit", IF(P51="RMB",S51/$B$6,IF(P51="GBP",S51,S51/$B$5)),T51)</f>
        <v>2.4832187037250455E-2</v>
      </c>
      <c r="V51" s="811">
        <f>R51*W51</f>
        <v>5167622.2532927524</v>
      </c>
      <c r="W51" s="813">
        <f t="shared" si="11"/>
        <v>0.22538435897964962</v>
      </c>
      <c r="X51" s="292">
        <f>IFERROR(Q51*(1-W51),"")</f>
        <v>441030.08753758372</v>
      </c>
      <c r="Y51" s="292">
        <f t="shared" si="12"/>
        <v>441030.08753758372</v>
      </c>
      <c r="Z51" s="824" t="s">
        <v>159</v>
      </c>
      <c r="AA51" s="740">
        <f>(IFERROR(SUMIFS('ME Capex '!Z:Z,'ME Capex '!$A:$A,'By Project -Feb 2025'!$D51),0))/O51</f>
        <v>0.22538435897964962</v>
      </c>
      <c r="AB51" s="811">
        <f>IFERROR(SUMIFS('ME Capex '!Z:Z,'ME Capex '!$A:$A,'By Project -Feb 2025'!$D51),0)</f>
        <v>1180284.9226520648</v>
      </c>
      <c r="AC51" s="809">
        <f>IFERROR(Q51*(1-AA51),"")</f>
        <v>441030.08753758372</v>
      </c>
      <c r="AD51" s="806">
        <f>IF(U51="By Volume",(1-W51)*R51,X51/U51)</f>
        <v>17760420.653887633</v>
      </c>
      <c r="AN51" s="75">
        <v>39600</v>
      </c>
      <c r="AO51" s="75">
        <v>894780</v>
      </c>
      <c r="AP51" s="75">
        <v>1411740</v>
      </c>
      <c r="AQ51" s="75">
        <v>1022040</v>
      </c>
      <c r="AR51" s="75">
        <v>950580</v>
      </c>
      <c r="AS51" s="211">
        <v>453600</v>
      </c>
      <c r="AT51" s="208">
        <f>'By Project -Feb 2025'!DN18+'By Project -Feb 2025'!DN20</f>
        <v>574020</v>
      </c>
      <c r="AU51" s="208">
        <f>'By Project -Feb 2025'!DO18+'By Project -Feb 2025'!DO20</f>
        <v>633599.99999999988</v>
      </c>
      <c r="AV51" s="208">
        <f>'By Project -Feb 2025'!DP18+'By Project -Feb 2025'!DP20</f>
        <v>626219.99999999988</v>
      </c>
      <c r="AW51" s="208">
        <f>'By Project -Feb 2025'!DQ18+'By Project -Feb 2025'!DQ20</f>
        <v>116460</v>
      </c>
      <c r="AX51" s="208">
        <f>'By Project -Feb 2025'!DR18+'By Project -Feb 2025'!DR20</f>
        <v>114660.00000000001</v>
      </c>
      <c r="AY51" s="208">
        <f>'By Project -Feb 2025'!DS18+'By Project -Feb 2025'!DS20</f>
        <v>179460</v>
      </c>
      <c r="AZ51" s="208">
        <f>'By Project -Feb 2025'!DT18+'By Project -Feb 2025'!DT20</f>
        <v>169200</v>
      </c>
      <c r="BA51" s="208">
        <f>'By Project -Feb 2025'!DU18+'By Project -Feb 2025'!DU20</f>
        <v>147260</v>
      </c>
      <c r="BB51" s="208">
        <f>'By Project -Feb 2025'!DV18+'By Project -Feb 2025'!DV20</f>
        <v>143160.00000000003</v>
      </c>
      <c r="BC51" s="208">
        <f>'By Project -Feb 2025'!DW18+'By Project -Feb 2025'!DW20</f>
        <v>128579.99999999999</v>
      </c>
      <c r="BD51" s="208">
        <f>'By Project -Feb 2025'!DX18+'By Project -Feb 2025'!DX20</f>
        <v>116680</v>
      </c>
      <c r="BE51" s="208">
        <f>'By Project -Feb 2025'!DY18+'By Project -Feb 2025'!DY20</f>
        <v>142880</v>
      </c>
      <c r="BF51" s="54">
        <f t="shared" si="4"/>
        <v>1884560</v>
      </c>
      <c r="BH51" s="62"/>
      <c r="BI51" s="63" t="s">
        <v>189</v>
      </c>
      <c r="BJ51" s="64"/>
      <c r="BK51" s="85">
        <v>0</v>
      </c>
      <c r="BL51" s="66" t="s">
        <v>219</v>
      </c>
      <c r="BM51" s="777"/>
      <c r="BN51" s="777"/>
      <c r="BO51" s="777">
        <v>0</v>
      </c>
      <c r="BP51" s="777">
        <v>0</v>
      </c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72"/>
      <c r="CI51" s="72"/>
      <c r="CJ51" s="72"/>
      <c r="CK51" s="68"/>
      <c r="CL51" s="68"/>
      <c r="CM51" s="68"/>
      <c r="CN51" s="68"/>
      <c r="CO51" s="68"/>
      <c r="CP51" s="71">
        <v>0</v>
      </c>
      <c r="CQ51" s="68">
        <v>0</v>
      </c>
      <c r="CR51" s="68">
        <v>0</v>
      </c>
      <c r="CS51" s="68">
        <v>0</v>
      </c>
      <c r="CT51" s="68">
        <v>0</v>
      </c>
      <c r="CU51" s="68">
        <v>0</v>
      </c>
      <c r="CV51" s="68">
        <v>0</v>
      </c>
      <c r="CW51" s="68">
        <v>0</v>
      </c>
      <c r="CX51" s="68">
        <v>0</v>
      </c>
      <c r="CY51" s="68">
        <v>0</v>
      </c>
      <c r="CZ51" s="68">
        <v>0</v>
      </c>
      <c r="DA51" s="68">
        <v>0</v>
      </c>
      <c r="DB51" s="71">
        <v>0</v>
      </c>
      <c r="DC51" s="71">
        <v>0</v>
      </c>
      <c r="DD51" s="71">
        <v>0</v>
      </c>
      <c r="DE51" s="71">
        <v>0</v>
      </c>
      <c r="DF51" s="71">
        <v>0</v>
      </c>
      <c r="DG51" s="71">
        <v>0</v>
      </c>
      <c r="DH51" s="71">
        <v>0</v>
      </c>
      <c r="DI51" s="71">
        <v>0</v>
      </c>
      <c r="DJ51" s="71">
        <v>0</v>
      </c>
      <c r="DK51" s="71">
        <v>0</v>
      </c>
      <c r="DL51" s="71">
        <v>0</v>
      </c>
      <c r="DM51" s="72">
        <v>0</v>
      </c>
      <c r="DN51" s="753">
        <v>0</v>
      </c>
      <c r="DO51" s="753">
        <v>0</v>
      </c>
      <c r="DP51" s="753">
        <v>0</v>
      </c>
      <c r="DQ51" s="753">
        <v>0</v>
      </c>
      <c r="DR51" s="753">
        <v>0</v>
      </c>
      <c r="DS51" s="753">
        <v>0</v>
      </c>
      <c r="DT51" s="753">
        <v>0</v>
      </c>
      <c r="DU51" s="753">
        <v>0</v>
      </c>
      <c r="DV51" s="753">
        <v>0</v>
      </c>
      <c r="DW51" s="753">
        <v>0</v>
      </c>
      <c r="DX51" s="753">
        <v>0</v>
      </c>
      <c r="DY51" s="753">
        <v>0</v>
      </c>
      <c r="EA51" s="26"/>
      <c r="EB51" s="26"/>
    </row>
    <row r="52" spans="1:1389" s="225" customFormat="1" ht="30.75" customHeight="1" thickTop="1" thickBot="1">
      <c r="A52" s="224">
        <v>44</v>
      </c>
      <c r="B52" s="274" t="s">
        <v>356</v>
      </c>
      <c r="C52" s="210" t="s">
        <v>5</v>
      </c>
      <c r="D52" s="284" t="s">
        <v>106</v>
      </c>
      <c r="E52" s="284" t="s">
        <v>125</v>
      </c>
      <c r="F52" s="284" t="s">
        <v>127</v>
      </c>
      <c r="G52" s="284" t="s">
        <v>124</v>
      </c>
      <c r="H52" s="210" t="s">
        <v>62</v>
      </c>
      <c r="I52" s="210" t="s">
        <v>51</v>
      </c>
      <c r="J52" s="210" t="s">
        <v>71</v>
      </c>
      <c r="K52" s="210" t="s">
        <v>63</v>
      </c>
      <c r="L52" s="210" t="s">
        <v>87</v>
      </c>
      <c r="M52" s="285">
        <v>45383</v>
      </c>
      <c r="N52" s="285">
        <v>45992</v>
      </c>
      <c r="O52" s="286">
        <v>12241216.814159293</v>
      </c>
      <c r="P52" s="210" t="s">
        <v>60</v>
      </c>
      <c r="Q52" s="287">
        <f t="shared" si="10"/>
        <v>1330893.9820172449</v>
      </c>
      <c r="R52" s="808">
        <f>Q52/U52</f>
        <v>159183573.65616766</v>
      </c>
      <c r="S52" s="297">
        <v>7.6899999999999996E-2</v>
      </c>
      <c r="T52" s="210" t="s">
        <v>180</v>
      </c>
      <c r="U52" s="298">
        <f>IF(T52="By Unit", IF(P52="RMB",S52/$B$6,IF(P52="GBP",S52,S52/$B$5)),T52)</f>
        <v>8.3607494884612964E-3</v>
      </c>
      <c r="V52" s="811">
        <f>R52*W52</f>
        <v>59995175.110692836</v>
      </c>
      <c r="W52" s="813">
        <f t="shared" si="11"/>
        <v>0.37689300304490486</v>
      </c>
      <c r="X52" s="292">
        <f>IFERROR(Q52*(1-W52),"")</f>
        <v>829289.35240037378</v>
      </c>
      <c r="Y52" s="292">
        <f t="shared" si="12"/>
        <v>829289.35240037378</v>
      </c>
      <c r="Z52" s="824" t="s">
        <v>159</v>
      </c>
      <c r="AA52" s="740">
        <f>(IFERROR(SUMIFS('ME Capex '!Z:Z,'ME Capex '!$A:$A,'By Project -Feb 2025'!$D52),0))/O52</f>
        <v>0.37689300304490486</v>
      </c>
      <c r="AB52" s="811">
        <f>IFERROR(SUMIFS('ME Capex '!Z:Z,'ME Capex '!$A:$A,'By Project -Feb 2025'!$D52),0)</f>
        <v>4613628.9660122786</v>
      </c>
      <c r="AC52" s="809">
        <f>IFERROR(Q52*(1-AA52),"")</f>
        <v>829289.35240037378</v>
      </c>
      <c r="AD52" s="806">
        <f>IF(U52="By Volume",(1-W52)*R52,X52/U52)</f>
        <v>99188398.545474812</v>
      </c>
      <c r="AE52" s="56"/>
      <c r="AF52" s="56"/>
      <c r="AG52" s="56"/>
      <c r="AH52" s="56"/>
      <c r="AI52" s="56"/>
      <c r="AJ52" s="56"/>
      <c r="AK52" s="56">
        <v>1827840</v>
      </c>
      <c r="AL52" s="56">
        <v>2873520</v>
      </c>
      <c r="AM52" s="56">
        <v>3565680</v>
      </c>
      <c r="AN52" s="56">
        <v>4244880</v>
      </c>
      <c r="AO52" s="56">
        <v>7812840</v>
      </c>
      <c r="AP52" s="225">
        <v>6241840</v>
      </c>
      <c r="AQ52" s="225">
        <v>7151100</v>
      </c>
      <c r="AR52" s="225">
        <v>5812200</v>
      </c>
      <c r="AS52" s="226">
        <v>1591120</v>
      </c>
      <c r="AT52" s="225">
        <f>'By Project -Feb 2025'!DN45</f>
        <v>2687720</v>
      </c>
      <c r="AU52" s="225">
        <f>'By Project -Feb 2025'!DO45</f>
        <v>1733640</v>
      </c>
      <c r="AV52" s="225">
        <f>'By Project -Feb 2025'!DP45</f>
        <v>4945391.9999999991</v>
      </c>
      <c r="AW52" s="225">
        <f>'By Project -Feb 2025'!DQ45</f>
        <v>4747499.9999999991</v>
      </c>
      <c r="AX52" s="225">
        <f>'By Project -Feb 2025'!DR45</f>
        <v>2770379.9999999995</v>
      </c>
      <c r="AY52" s="225">
        <f>'By Project -Feb 2025'!DS45</f>
        <v>3233940</v>
      </c>
      <c r="AZ52" s="225">
        <f>'By Project -Feb 2025'!DT45</f>
        <v>2643120</v>
      </c>
      <c r="BA52" s="225">
        <f>'By Project -Feb 2025'!DU45</f>
        <v>4075260</v>
      </c>
      <c r="BB52" s="225">
        <f>'By Project -Feb 2025'!DV45</f>
        <v>4091460</v>
      </c>
      <c r="BC52" s="225">
        <f>'By Project -Feb 2025'!DW45</f>
        <v>5045760</v>
      </c>
      <c r="BD52" s="225">
        <f>'By Project -Feb 2025'!DX45</f>
        <v>5955000</v>
      </c>
      <c r="BE52" s="258">
        <f>'By Project -Feb 2025'!DY45</f>
        <v>4381320</v>
      </c>
      <c r="BF52" s="54">
        <f t="shared" si="4"/>
        <v>41889132</v>
      </c>
      <c r="BG52" s="56"/>
      <c r="BH52" s="259" t="s">
        <v>285</v>
      </c>
      <c r="BI52" s="73" t="s">
        <v>396</v>
      </c>
      <c r="BJ52" s="229" t="s">
        <v>234</v>
      </c>
      <c r="BK52" s="85">
        <v>45698</v>
      </c>
      <c r="BL52" s="231" t="s">
        <v>286</v>
      </c>
      <c r="BM52" s="779">
        <v>0</v>
      </c>
      <c r="BN52" s="779">
        <v>0</v>
      </c>
      <c r="BO52" s="779">
        <v>0</v>
      </c>
      <c r="BP52" s="779">
        <v>7129464</v>
      </c>
      <c r="BQ52" s="232"/>
      <c r="BR52" s="232"/>
      <c r="BS52" s="232"/>
      <c r="BT52" s="232"/>
      <c r="BU52" s="232"/>
      <c r="BV52" s="232"/>
      <c r="BW52" s="232"/>
      <c r="BX52" s="232"/>
      <c r="BY52" s="232"/>
      <c r="BZ52" s="232"/>
      <c r="CA52" s="232"/>
      <c r="CB52" s="232"/>
      <c r="CC52" s="232"/>
      <c r="CD52" s="232">
        <v>0</v>
      </c>
      <c r="CE52" s="232">
        <v>0</v>
      </c>
      <c r="CF52" s="232">
        <v>0</v>
      </c>
      <c r="CG52" s="232">
        <v>0</v>
      </c>
      <c r="CH52" s="232">
        <v>0</v>
      </c>
      <c r="CI52" s="232">
        <v>0</v>
      </c>
      <c r="CJ52" s="232">
        <v>0</v>
      </c>
      <c r="CK52" s="232">
        <v>0</v>
      </c>
      <c r="CL52" s="232">
        <v>0</v>
      </c>
      <c r="CM52" s="232">
        <v>0</v>
      </c>
      <c r="CN52" s="232">
        <v>0</v>
      </c>
      <c r="CO52" s="232">
        <v>0</v>
      </c>
      <c r="CP52" s="232">
        <v>0</v>
      </c>
      <c r="CQ52" s="232">
        <v>0</v>
      </c>
      <c r="CR52" s="232">
        <v>0</v>
      </c>
      <c r="CS52" s="232">
        <v>0</v>
      </c>
      <c r="CT52" s="232">
        <v>0</v>
      </c>
      <c r="CU52" s="232">
        <v>0</v>
      </c>
      <c r="CV52" s="232">
        <v>0</v>
      </c>
      <c r="CW52" s="232">
        <v>0</v>
      </c>
      <c r="CX52" s="232">
        <v>0</v>
      </c>
      <c r="CY52" s="232">
        <v>0</v>
      </c>
      <c r="CZ52" s="232">
        <v>0</v>
      </c>
      <c r="DA52" s="232">
        <v>0</v>
      </c>
      <c r="DB52" s="233">
        <v>0</v>
      </c>
      <c r="DC52" s="233">
        <v>0</v>
      </c>
      <c r="DD52" s="233">
        <v>0</v>
      </c>
      <c r="DE52" s="233">
        <v>0</v>
      </c>
      <c r="DF52" s="233">
        <v>436512</v>
      </c>
      <c r="DG52" s="233">
        <v>404112</v>
      </c>
      <c r="DH52" s="233">
        <v>1191168</v>
      </c>
      <c r="DI52" s="233">
        <v>1163760</v>
      </c>
      <c r="DJ52" s="233">
        <v>1310808</v>
      </c>
      <c r="DK52" s="233">
        <v>1000560</v>
      </c>
      <c r="DL52" s="233">
        <v>430488</v>
      </c>
      <c r="DM52" s="234">
        <v>1192056</v>
      </c>
      <c r="DN52" s="760">
        <v>446688.00000000006</v>
      </c>
      <c r="DO52" s="758">
        <v>303143.99999999994</v>
      </c>
      <c r="DP52" s="759">
        <v>214656.00000000003</v>
      </c>
      <c r="DQ52" s="759">
        <v>173640</v>
      </c>
      <c r="DR52" s="759">
        <v>239520.00000000003</v>
      </c>
      <c r="DS52" s="759">
        <v>149399.99999999997</v>
      </c>
      <c r="DT52" s="759">
        <v>143040</v>
      </c>
      <c r="DU52" s="759">
        <v>214080.00000000003</v>
      </c>
      <c r="DV52" s="759">
        <v>220560.00000000012</v>
      </c>
      <c r="DW52" s="759">
        <v>206880.00000000012</v>
      </c>
      <c r="DX52" s="759">
        <v>368880.00000000017</v>
      </c>
      <c r="DY52" s="759">
        <v>167040.00000000006</v>
      </c>
      <c r="DZ52" s="56"/>
      <c r="EA52" s="26"/>
      <c r="EB52" s="26"/>
    </row>
    <row r="53" spans="1:1389" s="225" customFormat="1" ht="30.75" customHeight="1" thickTop="1" thickBot="1">
      <c r="A53" s="224">
        <v>45</v>
      </c>
      <c r="B53" s="274" t="s">
        <v>357</v>
      </c>
      <c r="C53" s="210" t="s">
        <v>5</v>
      </c>
      <c r="D53" s="284" t="s">
        <v>108</v>
      </c>
      <c r="E53" s="284" t="s">
        <v>125</v>
      </c>
      <c r="F53" s="284" t="s">
        <v>127</v>
      </c>
      <c r="G53" s="284" t="s">
        <v>124</v>
      </c>
      <c r="H53" s="210" t="s">
        <v>62</v>
      </c>
      <c r="I53" s="210" t="s">
        <v>51</v>
      </c>
      <c r="J53" s="210" t="s">
        <v>71</v>
      </c>
      <c r="K53" s="210" t="s">
        <v>63</v>
      </c>
      <c r="L53" s="210" t="s">
        <v>87</v>
      </c>
      <c r="M53" s="285">
        <v>45383</v>
      </c>
      <c r="N53" s="285">
        <v>45992</v>
      </c>
      <c r="O53" s="286">
        <v>10952560.407079646</v>
      </c>
      <c r="P53" s="210" t="s">
        <v>60</v>
      </c>
      <c r="Q53" s="287">
        <f t="shared" si="10"/>
        <v>1190788.2161356646</v>
      </c>
      <c r="R53" s="808">
        <f>Q53/U53</f>
        <v>123062476.48404099</v>
      </c>
      <c r="S53" s="297">
        <v>8.8999999999999996E-2</v>
      </c>
      <c r="T53" s="210" t="s">
        <v>180</v>
      </c>
      <c r="U53" s="298">
        <f>IF(T53="By Unit", IF(P53="RMB",S53/$B$6,IF(P53="GBP",S53,S53/$B$5)),T53)</f>
        <v>9.6762900451632678E-3</v>
      </c>
      <c r="V53" s="811">
        <f>R53*W53</f>
        <v>21367954.919649951</v>
      </c>
      <c r="W53" s="813">
        <f t="shared" si="11"/>
        <v>0.17363501475139739</v>
      </c>
      <c r="X53" s="292">
        <f>IFERROR(Q53*(1-W53),"")</f>
        <v>984025.68666115822</v>
      </c>
      <c r="Y53" s="292">
        <f t="shared" si="12"/>
        <v>984025.68666115822</v>
      </c>
      <c r="Z53" s="824" t="s">
        <v>159</v>
      </c>
      <c r="AA53" s="740">
        <f>(IFERROR(SUMIFS('ME Capex '!Z:Z,'ME Capex '!$A:$A,'By Project -Feb 2025'!$D53),0))/O53</f>
        <v>0.17363501475139739</v>
      </c>
      <c r="AB53" s="811">
        <f>IFERROR(SUMIFS('ME Capex '!Z:Z,'ME Capex '!$A:$A,'By Project -Feb 2025'!$D53),0)</f>
        <v>1901747.9878488453</v>
      </c>
      <c r="AC53" s="809">
        <f>IFERROR(Q53*(1-AA53),"")</f>
        <v>984025.68666115822</v>
      </c>
      <c r="AD53" s="806">
        <f>IF(U53="By Volume",(1-W53)*R53,X53/U53)</f>
        <v>101694521.56439103</v>
      </c>
      <c r="AE53" s="56"/>
      <c r="AF53" s="56"/>
      <c r="AG53" s="56"/>
      <c r="AH53" s="56"/>
      <c r="AI53" s="56"/>
      <c r="AJ53" s="56"/>
      <c r="AK53" s="56">
        <v>36000</v>
      </c>
      <c r="AL53" s="56">
        <v>1370520</v>
      </c>
      <c r="AM53" s="56">
        <v>1201056</v>
      </c>
      <c r="AN53" s="56">
        <v>1603776</v>
      </c>
      <c r="AO53" s="56">
        <v>2195328</v>
      </c>
      <c r="AP53" s="225">
        <v>1331904</v>
      </c>
      <c r="AQ53" s="225">
        <v>701400</v>
      </c>
      <c r="AR53" s="225">
        <v>795168</v>
      </c>
      <c r="AS53" s="226">
        <v>144000</v>
      </c>
      <c r="AT53" s="225">
        <f>'By Project -Feb 2025'!DN43</f>
        <v>319991.99999999994</v>
      </c>
      <c r="AU53" s="225">
        <f>'By Project -Feb 2025'!DO43</f>
        <v>419400</v>
      </c>
      <c r="AV53" s="225">
        <f>'By Project -Feb 2025'!DP43</f>
        <v>478200</v>
      </c>
      <c r="AW53" s="225">
        <f>'By Project -Feb 2025'!DQ43</f>
        <v>342768</v>
      </c>
      <c r="AX53" s="225">
        <f>'By Project -Feb 2025'!DR43</f>
        <v>336443.99999999994</v>
      </c>
      <c r="AY53" s="225">
        <f>'By Project -Feb 2025'!DS43</f>
        <v>439644</v>
      </c>
      <c r="AZ53" s="225">
        <f>'By Project -Feb 2025'!DT43</f>
        <v>412488.00000000006</v>
      </c>
      <c r="BA53" s="225">
        <f>'By Project -Feb 2025'!DU43</f>
        <v>453144.00000000012</v>
      </c>
      <c r="BB53" s="225">
        <f>'By Project -Feb 2025'!DV43</f>
        <v>397368.00000000006</v>
      </c>
      <c r="BC53" s="225">
        <f>'By Project -Feb 2025'!DW43</f>
        <v>467268</v>
      </c>
      <c r="BD53" s="225">
        <f>'By Project -Feb 2025'!DX43</f>
        <v>585648</v>
      </c>
      <c r="BE53" s="225">
        <f>'By Project -Feb 2025'!DY43</f>
        <v>567660.00000000023</v>
      </c>
      <c r="BF53" s="54">
        <f t="shared" si="4"/>
        <v>4480632</v>
      </c>
      <c r="BG53" s="56"/>
      <c r="BH53" s="227" t="s">
        <v>287</v>
      </c>
      <c r="BI53" s="73" t="s">
        <v>397</v>
      </c>
      <c r="BJ53" s="74" t="s">
        <v>234</v>
      </c>
      <c r="BK53" s="85">
        <v>45719</v>
      </c>
      <c r="BL53" s="231" t="s">
        <v>288</v>
      </c>
      <c r="BM53" s="779">
        <v>0</v>
      </c>
      <c r="BN53" s="779">
        <v>0</v>
      </c>
      <c r="BO53" s="779">
        <v>0</v>
      </c>
      <c r="BP53" s="779">
        <v>965280</v>
      </c>
      <c r="BQ53" s="232"/>
      <c r="BR53" s="232"/>
      <c r="BS53" s="232"/>
      <c r="BT53" s="232"/>
      <c r="BU53" s="232"/>
      <c r="BV53" s="232"/>
      <c r="BW53" s="232"/>
      <c r="BX53" s="232"/>
      <c r="BY53" s="232"/>
      <c r="BZ53" s="232"/>
      <c r="CA53" s="232"/>
      <c r="CB53" s="232"/>
      <c r="CC53" s="232"/>
      <c r="CD53" s="232">
        <v>0</v>
      </c>
      <c r="CE53" s="232">
        <v>0</v>
      </c>
      <c r="CF53" s="232">
        <v>0</v>
      </c>
      <c r="CG53" s="232">
        <v>0</v>
      </c>
      <c r="CH53" s="232">
        <v>0</v>
      </c>
      <c r="CI53" s="232">
        <v>0</v>
      </c>
      <c r="CJ53" s="232">
        <v>0</v>
      </c>
      <c r="CK53" s="232">
        <v>0</v>
      </c>
      <c r="CL53" s="232">
        <v>0</v>
      </c>
      <c r="CM53" s="232">
        <v>0</v>
      </c>
      <c r="CN53" s="232">
        <v>0</v>
      </c>
      <c r="CO53" s="232">
        <v>0</v>
      </c>
      <c r="CP53" s="232">
        <v>0</v>
      </c>
      <c r="CQ53" s="232">
        <v>0</v>
      </c>
      <c r="CR53" s="232">
        <v>0</v>
      </c>
      <c r="CS53" s="232">
        <v>0</v>
      </c>
      <c r="CT53" s="232">
        <v>0</v>
      </c>
      <c r="CU53" s="232">
        <v>0</v>
      </c>
      <c r="CV53" s="232">
        <v>0</v>
      </c>
      <c r="CW53" s="232">
        <v>0</v>
      </c>
      <c r="CX53" s="232">
        <v>0</v>
      </c>
      <c r="CY53" s="232">
        <v>0</v>
      </c>
      <c r="CZ53" s="232">
        <v>0</v>
      </c>
      <c r="DA53" s="232">
        <v>0</v>
      </c>
      <c r="DB53" s="233">
        <v>360000</v>
      </c>
      <c r="DC53" s="233">
        <v>0</v>
      </c>
      <c r="DD53" s="233">
        <v>108000</v>
      </c>
      <c r="DE53" s="233">
        <v>0</v>
      </c>
      <c r="DF53" s="233">
        <v>108000</v>
      </c>
      <c r="DG53" s="233">
        <v>12000</v>
      </c>
      <c r="DH53" s="233">
        <v>0</v>
      </c>
      <c r="DI53" s="233">
        <v>20040</v>
      </c>
      <c r="DJ53" s="233">
        <v>48600</v>
      </c>
      <c r="DK53" s="233">
        <v>17280</v>
      </c>
      <c r="DL53" s="233">
        <v>133440</v>
      </c>
      <c r="DM53" s="234">
        <v>157920.00000000003</v>
      </c>
      <c r="DN53" s="760">
        <v>101999.99999999997</v>
      </c>
      <c r="DO53" s="760">
        <v>14040</v>
      </c>
      <c r="DP53" s="760">
        <v>0</v>
      </c>
      <c r="DQ53" s="760">
        <v>0</v>
      </c>
      <c r="DR53" s="760">
        <v>0</v>
      </c>
      <c r="DS53" s="760">
        <v>0</v>
      </c>
      <c r="DT53" s="760">
        <v>0</v>
      </c>
      <c r="DU53" s="760">
        <v>0</v>
      </c>
      <c r="DV53" s="760">
        <v>0</v>
      </c>
      <c r="DW53" s="760">
        <v>0</v>
      </c>
      <c r="DX53" s="760">
        <v>0</v>
      </c>
      <c r="DY53" s="760">
        <v>0</v>
      </c>
      <c r="DZ53" s="56"/>
      <c r="EA53" s="26"/>
      <c r="EB53" s="26"/>
    </row>
    <row r="54" spans="1:1389" s="235" customFormat="1" ht="30.65" customHeight="1" thickTop="1" thickBot="1">
      <c r="A54" s="224">
        <v>46</v>
      </c>
      <c r="B54" s="274" t="s">
        <v>358</v>
      </c>
      <c r="C54" s="210" t="s">
        <v>5</v>
      </c>
      <c r="D54" s="284" t="s">
        <v>109</v>
      </c>
      <c r="E54" s="284" t="s">
        <v>125</v>
      </c>
      <c r="F54" s="284" t="s">
        <v>127</v>
      </c>
      <c r="G54" s="284" t="s">
        <v>124</v>
      </c>
      <c r="H54" s="210" t="s">
        <v>62</v>
      </c>
      <c r="I54" s="210" t="s">
        <v>97</v>
      </c>
      <c r="J54" s="210" t="s">
        <v>71</v>
      </c>
      <c r="K54" s="210" t="s">
        <v>63</v>
      </c>
      <c r="L54" s="210" t="s">
        <v>87</v>
      </c>
      <c r="M54" s="285">
        <v>45383</v>
      </c>
      <c r="N54" s="285">
        <v>45992</v>
      </c>
      <c r="O54" s="286">
        <v>6088018.0000000009</v>
      </c>
      <c r="P54" s="210" t="s">
        <v>60</v>
      </c>
      <c r="Q54" s="287">
        <f t="shared" si="10"/>
        <v>661903.68503567192</v>
      </c>
      <c r="R54" s="808">
        <f>Q54/U54</f>
        <v>37122060.975609757</v>
      </c>
      <c r="S54" s="297">
        <v>0.16400000000000001</v>
      </c>
      <c r="T54" s="210" t="s">
        <v>180</v>
      </c>
      <c r="U54" s="298">
        <f>IF(T54="By Unit", IF(P54="RMB",S54/$B$6,IF(P54="GBP",S54,S54/$B$5)),T54)</f>
        <v>1.783046704951434E-2</v>
      </c>
      <c r="V54" s="811">
        <f>R54*W54</f>
        <v>9388125.2113043237</v>
      </c>
      <c r="W54" s="813">
        <f t="shared" si="11"/>
        <v>0.25289881446702506</v>
      </c>
      <c r="X54" s="292">
        <f>IFERROR(Q54*(1-W54),"")</f>
        <v>494509.02779879537</v>
      </c>
      <c r="Y54" s="292">
        <f t="shared" si="12"/>
        <v>494509.02779879537</v>
      </c>
      <c r="Z54" s="824" t="s">
        <v>159</v>
      </c>
      <c r="AA54" s="740">
        <f>(IFERROR(SUMIFS('ME Capex '!Z:Z,'ME Capex '!$A:$A,'By Project -Feb 2025'!$D54),0))/O54</f>
        <v>0.25289881446702506</v>
      </c>
      <c r="AB54" s="811">
        <f>IFERROR(SUMIFS('ME Capex '!Z:Z,'ME Capex '!$A:$A,'By Project -Feb 2025'!$D54),0)</f>
        <v>1539652.534653909</v>
      </c>
      <c r="AC54" s="809">
        <f>IFERROR(Q54*(1-AA54),"")</f>
        <v>494509.02779879537</v>
      </c>
      <c r="AD54" s="806">
        <f>IF(U54="By Volume",(1-W54)*R54,X54/U54)</f>
        <v>27733935.764305435</v>
      </c>
      <c r="AE54" s="56"/>
      <c r="AF54" s="56"/>
      <c r="AG54" s="56"/>
      <c r="AH54" s="56"/>
      <c r="AI54" s="56"/>
      <c r="AJ54" s="56"/>
      <c r="AK54" s="56"/>
      <c r="AL54" s="56">
        <v>1250040</v>
      </c>
      <c r="AM54" s="56">
        <v>460440</v>
      </c>
      <c r="AN54" s="56">
        <v>515880</v>
      </c>
      <c r="AO54" s="56">
        <v>1815960</v>
      </c>
      <c r="AP54" s="225">
        <v>1092960</v>
      </c>
      <c r="AQ54" s="225">
        <v>1043160</v>
      </c>
      <c r="AR54" s="225">
        <v>1111560</v>
      </c>
      <c r="AS54" s="226">
        <v>789000</v>
      </c>
      <c r="AT54" s="225">
        <f>'By Project -Feb 2025'!DN44</f>
        <v>360480.00000000012</v>
      </c>
      <c r="AU54" s="225">
        <f>'By Project -Feb 2025'!DO44</f>
        <v>287040</v>
      </c>
      <c r="AV54" s="225">
        <f>'By Project -Feb 2025'!DP44</f>
        <v>634200.00000000012</v>
      </c>
      <c r="AW54" s="225">
        <f>'By Project -Feb 2025'!DQ44</f>
        <v>602640.00000000012</v>
      </c>
      <c r="AX54" s="225">
        <f>'By Project -Feb 2025'!DR44</f>
        <v>667320.00000000035</v>
      </c>
      <c r="AY54" s="225">
        <f>'By Project -Feb 2025'!DS44</f>
        <v>430860</v>
      </c>
      <c r="AZ54" s="225">
        <f>'By Project -Feb 2025'!DT44</f>
        <v>437879.99999999983</v>
      </c>
      <c r="BA54" s="225">
        <f>'By Project -Feb 2025'!DU44</f>
        <v>553680.00000000035</v>
      </c>
      <c r="BB54" s="225">
        <f>'By Project -Feb 2025'!DV44</f>
        <v>630180.00000000058</v>
      </c>
      <c r="BC54" s="225">
        <f>'By Project -Feb 2025'!DW44</f>
        <v>607620.00000000047</v>
      </c>
      <c r="BD54" s="225">
        <f>'By Project -Feb 2025'!DX44</f>
        <v>1052999.9999999995</v>
      </c>
      <c r="BE54" s="225">
        <f>'By Project -Feb 2025'!DY44</f>
        <v>533700.00000000035</v>
      </c>
      <c r="BF54" s="54">
        <f t="shared" si="4"/>
        <v>6151080.0000000019</v>
      </c>
      <c r="BG54" s="88"/>
      <c r="BH54" s="227"/>
      <c r="BI54" s="228" t="s">
        <v>189</v>
      </c>
      <c r="BJ54" s="227" t="s">
        <v>289</v>
      </c>
      <c r="BK54" s="230">
        <v>45600</v>
      </c>
      <c r="BL54" s="231" t="s">
        <v>290</v>
      </c>
      <c r="BM54" s="779">
        <v>370859400</v>
      </c>
      <c r="BN54" s="779">
        <v>97779600</v>
      </c>
      <c r="BO54" s="779">
        <v>0</v>
      </c>
      <c r="BP54" s="779">
        <v>0</v>
      </c>
      <c r="BQ54" s="232">
        <v>28587600</v>
      </c>
      <c r="BR54" s="232">
        <v>8263800</v>
      </c>
      <c r="BS54" s="232">
        <v>31741200</v>
      </c>
      <c r="BT54" s="232">
        <v>33382800</v>
      </c>
      <c r="BU54" s="232">
        <v>33210000</v>
      </c>
      <c r="BV54" s="232">
        <v>33397200</v>
      </c>
      <c r="BW54" s="232">
        <v>37684800</v>
      </c>
      <c r="BX54" s="232">
        <v>34875000</v>
      </c>
      <c r="BY54" s="232">
        <v>35804400</v>
      </c>
      <c r="BZ54" s="232">
        <v>26860800</v>
      </c>
      <c r="CA54" s="232">
        <v>28072800</v>
      </c>
      <c r="CB54" s="232">
        <v>38979000</v>
      </c>
      <c r="CC54" s="232"/>
      <c r="CD54" s="232">
        <v>23313600</v>
      </c>
      <c r="CE54" s="232">
        <v>11452500</v>
      </c>
      <c r="CF54" s="232">
        <v>19874700</v>
      </c>
      <c r="CG54" s="232">
        <v>23241600</v>
      </c>
      <c r="CH54" s="232">
        <v>18414000</v>
      </c>
      <c r="CI54" s="232">
        <v>1483200</v>
      </c>
      <c r="CJ54" s="234"/>
      <c r="CK54" s="232"/>
      <c r="CL54" s="232"/>
      <c r="CM54" s="232"/>
      <c r="CN54" s="232"/>
      <c r="CO54" s="232"/>
      <c r="CP54" s="233"/>
      <c r="CQ54" s="232"/>
      <c r="CR54" s="232"/>
      <c r="CS54" s="232"/>
      <c r="CT54" s="232"/>
      <c r="CU54" s="232"/>
      <c r="CV54" s="232"/>
      <c r="CW54" s="232"/>
      <c r="CX54" s="232"/>
      <c r="CY54" s="232"/>
      <c r="CZ54" s="232"/>
      <c r="DA54" s="232"/>
      <c r="DB54" s="233"/>
      <c r="DC54" s="233"/>
      <c r="DD54" s="233"/>
      <c r="DE54" s="233"/>
      <c r="DF54" s="233"/>
      <c r="DG54" s="233"/>
      <c r="DH54" s="233"/>
      <c r="DI54" s="233"/>
      <c r="DJ54" s="233"/>
      <c r="DK54" s="233"/>
      <c r="DL54" s="233"/>
      <c r="DM54" s="234"/>
      <c r="DN54" s="760"/>
      <c r="DO54" s="760"/>
      <c r="DP54" s="760"/>
      <c r="DQ54" s="760"/>
      <c r="DR54" s="760"/>
      <c r="DS54" s="760"/>
      <c r="DT54" s="760"/>
      <c r="DU54" s="760"/>
      <c r="DV54" s="760"/>
      <c r="DW54" s="760"/>
      <c r="DX54" s="760"/>
      <c r="DY54" s="760"/>
      <c r="DZ54" s="56"/>
      <c r="EA54" s="26"/>
      <c r="EB54" s="26"/>
    </row>
    <row r="55" spans="1:1389" s="235" customFormat="1" ht="30.75" customHeight="1" thickTop="1" thickBot="1">
      <c r="A55" s="224">
        <v>47</v>
      </c>
      <c r="B55" s="274" t="s">
        <v>359</v>
      </c>
      <c r="C55" s="210" t="s">
        <v>5</v>
      </c>
      <c r="D55" s="284" t="s">
        <v>107</v>
      </c>
      <c r="E55" s="284" t="s">
        <v>125</v>
      </c>
      <c r="F55" s="284" t="s">
        <v>127</v>
      </c>
      <c r="G55" s="284" t="s">
        <v>124</v>
      </c>
      <c r="H55" s="210" t="s">
        <v>62</v>
      </c>
      <c r="I55" s="210" t="s">
        <v>97</v>
      </c>
      <c r="J55" s="210" t="s">
        <v>71</v>
      </c>
      <c r="K55" s="210" t="s">
        <v>63</v>
      </c>
      <c r="L55" s="210" t="s">
        <v>87</v>
      </c>
      <c r="M55" s="285">
        <v>45383</v>
      </c>
      <c r="N55" s="285">
        <v>45992</v>
      </c>
      <c r="O55" s="286">
        <v>1864192.9203539824</v>
      </c>
      <c r="P55" s="210" t="s">
        <v>60</v>
      </c>
      <c r="Q55" s="287">
        <f t="shared" si="10"/>
        <v>202679.45390432677</v>
      </c>
      <c r="R55" s="808">
        <f>Q55/U55</f>
        <v>17245077.894116398</v>
      </c>
      <c r="S55" s="297">
        <v>0.1081</v>
      </c>
      <c r="T55" s="210" t="s">
        <v>180</v>
      </c>
      <c r="U55" s="298">
        <f>IF(T55="By Unit", IF(P55="RMB",S55/$B$6,IF(P55="GBP",S55,S55/$B$5)),T55)</f>
        <v>1.1752887122271341E-2</v>
      </c>
      <c r="V55" s="811">
        <f>R55*W55</f>
        <v>2842503.2436738657</v>
      </c>
      <c r="W55" s="813">
        <f t="shared" si="11"/>
        <v>0.16482982919106784</v>
      </c>
      <c r="X55" s="292">
        <f>IFERROR(Q55*(1-W55),"")</f>
        <v>169271.83413673769</v>
      </c>
      <c r="Y55" s="292">
        <f t="shared" si="12"/>
        <v>169271.83413673769</v>
      </c>
      <c r="Z55" s="824" t="s">
        <v>159</v>
      </c>
      <c r="AA55" s="740">
        <f>(IFERROR(SUMIFS('ME Capex '!Z:Z,'ME Capex '!$A:$A,'By Project -Feb 2025'!$D55),0))/O55</f>
        <v>0.16482982919106784</v>
      </c>
      <c r="AB55" s="811">
        <f>IFERROR(SUMIFS('ME Capex '!Z:Z,'ME Capex '!$A:$A,'By Project -Feb 2025'!$D55),0)</f>
        <v>307274.60064114485</v>
      </c>
      <c r="AC55" s="809">
        <f>IFERROR(Q55*(1-AA55),"")</f>
        <v>169271.83413673769</v>
      </c>
      <c r="AD55" s="806">
        <f>IF(U55="By Volume",(1-W55)*R55,X55/U55)</f>
        <v>14402574.650442531</v>
      </c>
      <c r="AE55" s="56"/>
      <c r="AF55" s="56"/>
      <c r="AG55" s="56"/>
      <c r="AH55" s="56"/>
      <c r="AI55" s="56"/>
      <c r="AJ55" s="56"/>
      <c r="AK55" s="56"/>
      <c r="AL55" s="56">
        <v>324000</v>
      </c>
      <c r="AM55" s="56">
        <v>132000</v>
      </c>
      <c r="AN55" s="56">
        <v>1704000</v>
      </c>
      <c r="AO55" s="56">
        <v>36000</v>
      </c>
      <c r="AP55" s="225"/>
      <c r="AQ55" s="225">
        <v>1183440</v>
      </c>
      <c r="AR55" s="225">
        <v>934800</v>
      </c>
      <c r="AS55" s="226">
        <v>49680</v>
      </c>
      <c r="AT55" s="225">
        <f>'By Project -Feb 2025'!DN46</f>
        <v>294480</v>
      </c>
      <c r="AU55" s="225">
        <f>'By Project -Feb 2025'!DO46</f>
        <v>205080</v>
      </c>
      <c r="AV55" s="225">
        <f>'By Project -Feb 2025'!DP46</f>
        <v>362400</v>
      </c>
      <c r="AW55" s="225">
        <f>'By Project -Feb 2025'!DQ46</f>
        <v>501600</v>
      </c>
      <c r="AX55" s="225">
        <f>'By Project -Feb 2025'!DR46</f>
        <v>513599.99999999988</v>
      </c>
      <c r="AY55" s="225">
        <f>'By Project -Feb 2025'!DS46</f>
        <v>628800</v>
      </c>
      <c r="AZ55" s="225">
        <f>'By Project -Feb 2025'!DT46</f>
        <v>540000</v>
      </c>
      <c r="BA55" s="225">
        <f>'By Project -Feb 2025'!DU46</f>
        <v>787680</v>
      </c>
      <c r="BB55" s="225">
        <f>'By Project -Feb 2025'!DV46</f>
        <v>527520</v>
      </c>
      <c r="BC55" s="225">
        <f>'By Project -Feb 2025'!DW46</f>
        <v>320880</v>
      </c>
      <c r="BD55" s="225">
        <f>'By Project -Feb 2025'!DX46</f>
        <v>566159.99999999988</v>
      </c>
      <c r="BE55" s="225">
        <f>'By Project -Feb 2025'!DY46</f>
        <v>592559.99999999988</v>
      </c>
      <c r="BF55" s="54">
        <f t="shared" si="4"/>
        <v>5341200</v>
      </c>
      <c r="BG55" s="88"/>
      <c r="BH55" s="259" t="s">
        <v>291</v>
      </c>
      <c r="BI55" s="73" t="s">
        <v>396</v>
      </c>
      <c r="BJ55" s="229" t="s">
        <v>234</v>
      </c>
      <c r="BK55" s="85">
        <v>45698</v>
      </c>
      <c r="BL55" s="231" t="s">
        <v>292</v>
      </c>
      <c r="BM55" s="779">
        <v>0</v>
      </c>
      <c r="BN55" s="779">
        <v>0</v>
      </c>
      <c r="BO55" s="779">
        <v>0</v>
      </c>
      <c r="BP55" s="779">
        <v>384000</v>
      </c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6"/>
      <c r="CD55" s="236">
        <v>0</v>
      </c>
      <c r="CE55" s="236">
        <v>0</v>
      </c>
      <c r="CF55" s="236">
        <v>0</v>
      </c>
      <c r="CG55" s="236">
        <v>0</v>
      </c>
      <c r="CH55" s="236">
        <v>0</v>
      </c>
      <c r="CI55" s="236">
        <v>0</v>
      </c>
      <c r="CJ55" s="236">
        <v>0</v>
      </c>
      <c r="CK55" s="236">
        <v>0</v>
      </c>
      <c r="CL55" s="236">
        <v>0</v>
      </c>
      <c r="CM55" s="236">
        <v>0</v>
      </c>
      <c r="CN55" s="236">
        <v>0</v>
      </c>
      <c r="CO55" s="236">
        <v>0</v>
      </c>
      <c r="CP55" s="236">
        <v>0</v>
      </c>
      <c r="CQ55" s="236">
        <v>0</v>
      </c>
      <c r="CR55" s="236">
        <v>0</v>
      </c>
      <c r="CS55" s="236">
        <v>0</v>
      </c>
      <c r="CT55" s="236">
        <v>0</v>
      </c>
      <c r="CU55" s="236">
        <v>0</v>
      </c>
      <c r="CV55" s="236">
        <v>0</v>
      </c>
      <c r="CW55" s="236">
        <v>0</v>
      </c>
      <c r="CX55" s="236">
        <v>0</v>
      </c>
      <c r="CY55" s="236">
        <v>0</v>
      </c>
      <c r="CZ55" s="236">
        <v>0</v>
      </c>
      <c r="DA55" s="236">
        <v>0</v>
      </c>
      <c r="DB55" s="233">
        <v>0</v>
      </c>
      <c r="DC55" s="233">
        <v>0</v>
      </c>
      <c r="DD55" s="233">
        <v>0</v>
      </c>
      <c r="DE55" s="233">
        <v>0</v>
      </c>
      <c r="DF55" s="233">
        <v>0</v>
      </c>
      <c r="DG55" s="233">
        <v>0</v>
      </c>
      <c r="DH55" s="233">
        <v>0</v>
      </c>
      <c r="DI55" s="233">
        <v>0</v>
      </c>
      <c r="DJ55" s="233">
        <v>0</v>
      </c>
      <c r="DK55" s="233">
        <v>0</v>
      </c>
      <c r="DL55" s="233">
        <v>348000</v>
      </c>
      <c r="DM55" s="237">
        <v>36000</v>
      </c>
      <c r="DN55" s="761">
        <v>84960.000000000015</v>
      </c>
      <c r="DO55" s="762">
        <v>4080</v>
      </c>
      <c r="DP55" s="759">
        <v>116280.00000000001</v>
      </c>
      <c r="DQ55" s="759">
        <v>77520.000000000015</v>
      </c>
      <c r="DR55" s="759">
        <v>206280.00000000003</v>
      </c>
      <c r="DS55" s="759">
        <v>65640</v>
      </c>
      <c r="DT55" s="759">
        <v>77039.999999999985</v>
      </c>
      <c r="DU55" s="759">
        <v>80160</v>
      </c>
      <c r="DV55" s="759">
        <v>76679.999999999985</v>
      </c>
      <c r="DW55" s="759">
        <v>83520.000000000015</v>
      </c>
      <c r="DX55" s="759">
        <v>143519.99999999997</v>
      </c>
      <c r="DY55" s="759">
        <v>71520</v>
      </c>
      <c r="DZ55" s="56"/>
      <c r="EA55" s="26"/>
      <c r="EB55" s="26"/>
      <c r="EC55" s="225"/>
      <c r="ED55" s="225"/>
      <c r="EE55" s="225"/>
      <c r="EF55" s="225"/>
      <c r="EG55" s="225"/>
      <c r="EH55" s="225"/>
      <c r="EI55" s="225"/>
      <c r="EJ55" s="225"/>
      <c r="EK55" s="225"/>
      <c r="EL55" s="225"/>
      <c r="EM55" s="225"/>
      <c r="EN55" s="225"/>
      <c r="EO55" s="225"/>
      <c r="EP55" s="225"/>
      <c r="EQ55" s="225"/>
      <c r="ER55" s="225"/>
      <c r="ES55" s="225"/>
      <c r="ET55" s="225"/>
      <c r="EU55" s="225"/>
      <c r="EV55" s="225"/>
      <c r="EW55" s="225"/>
      <c r="EX55" s="225"/>
      <c r="EY55" s="225"/>
      <c r="EZ55" s="225"/>
      <c r="FA55" s="225"/>
      <c r="FB55" s="225"/>
      <c r="FC55" s="225"/>
      <c r="FD55" s="225"/>
      <c r="FE55" s="225"/>
      <c r="FF55" s="225"/>
      <c r="FG55" s="225"/>
      <c r="FH55" s="225"/>
      <c r="FI55" s="225"/>
      <c r="FJ55" s="225"/>
      <c r="FK55" s="225"/>
      <c r="FL55" s="225"/>
      <c r="FM55" s="225"/>
      <c r="FN55" s="225"/>
      <c r="FO55" s="225"/>
      <c r="FP55" s="225"/>
      <c r="FQ55" s="225"/>
      <c r="FR55" s="225"/>
      <c r="FS55" s="225"/>
      <c r="FT55" s="225"/>
      <c r="FU55" s="225"/>
      <c r="FV55" s="225"/>
      <c r="FW55" s="225"/>
      <c r="FX55" s="225"/>
      <c r="FY55" s="225"/>
      <c r="FZ55" s="225"/>
      <c r="GA55" s="225"/>
      <c r="GB55" s="225"/>
      <c r="GC55" s="225"/>
      <c r="GD55" s="225"/>
      <c r="GE55" s="225"/>
      <c r="GF55" s="225"/>
      <c r="GG55" s="225"/>
      <c r="GH55" s="225"/>
      <c r="GI55" s="225"/>
      <c r="GJ55" s="225"/>
      <c r="GK55" s="225"/>
      <c r="GL55" s="225"/>
      <c r="GM55" s="225"/>
      <c r="GN55" s="225"/>
      <c r="GO55" s="225"/>
      <c r="GP55" s="225"/>
      <c r="GQ55" s="225"/>
      <c r="GR55" s="225"/>
      <c r="GS55" s="225"/>
      <c r="GT55" s="225"/>
      <c r="GU55" s="225"/>
      <c r="GV55" s="225"/>
      <c r="GW55" s="225"/>
      <c r="GX55" s="225"/>
      <c r="GY55" s="225"/>
      <c r="GZ55" s="225"/>
      <c r="HA55" s="225"/>
      <c r="HB55" s="225"/>
      <c r="HC55" s="225"/>
      <c r="HD55" s="225"/>
      <c r="HE55" s="225"/>
      <c r="HF55" s="225"/>
      <c r="HG55" s="225"/>
      <c r="HH55" s="225"/>
      <c r="HI55" s="225"/>
      <c r="HJ55" s="225"/>
      <c r="HK55" s="225"/>
      <c r="HL55" s="225"/>
      <c r="HM55" s="225"/>
      <c r="HN55" s="225"/>
      <c r="HO55" s="225"/>
      <c r="HP55" s="225"/>
      <c r="HQ55" s="225"/>
      <c r="HR55" s="225"/>
      <c r="HS55" s="225"/>
      <c r="HT55" s="225"/>
      <c r="HU55" s="225"/>
      <c r="HV55" s="225"/>
      <c r="HW55" s="225"/>
      <c r="HX55" s="225"/>
      <c r="HY55" s="225"/>
      <c r="HZ55" s="225"/>
      <c r="IA55" s="225"/>
      <c r="IB55" s="225"/>
      <c r="IC55" s="225"/>
      <c r="ID55" s="225"/>
      <c r="IE55" s="225"/>
      <c r="IF55" s="225"/>
      <c r="IG55" s="225"/>
      <c r="IH55" s="225"/>
      <c r="II55" s="225"/>
      <c r="IJ55" s="225"/>
      <c r="IK55" s="225"/>
      <c r="IL55" s="225"/>
      <c r="IM55" s="225"/>
      <c r="IN55" s="225"/>
      <c r="IO55" s="225"/>
      <c r="IP55" s="225"/>
      <c r="IQ55" s="225"/>
      <c r="IR55" s="225"/>
      <c r="IS55" s="225"/>
      <c r="IT55" s="225"/>
      <c r="IU55" s="225"/>
      <c r="IV55" s="225"/>
      <c r="IW55" s="225"/>
      <c r="IX55" s="225"/>
      <c r="IY55" s="225"/>
      <c r="IZ55" s="225"/>
      <c r="JA55" s="225"/>
      <c r="JB55" s="225"/>
      <c r="JC55" s="225"/>
      <c r="JD55" s="225"/>
      <c r="JE55" s="225"/>
      <c r="JF55" s="225"/>
      <c r="JG55" s="225"/>
      <c r="JH55" s="225"/>
      <c r="JI55" s="225"/>
      <c r="JJ55" s="225"/>
      <c r="JK55" s="225"/>
      <c r="JL55" s="225"/>
      <c r="JM55" s="225"/>
      <c r="JN55" s="225"/>
      <c r="JO55" s="225"/>
      <c r="JP55" s="225"/>
      <c r="JQ55" s="225"/>
      <c r="JR55" s="225"/>
      <c r="JS55" s="225"/>
      <c r="JT55" s="225"/>
      <c r="JU55" s="225"/>
      <c r="JV55" s="225"/>
      <c r="JW55" s="225"/>
      <c r="JX55" s="225"/>
      <c r="JY55" s="225"/>
      <c r="JZ55" s="225"/>
      <c r="KA55" s="225"/>
      <c r="KB55" s="225"/>
      <c r="KC55" s="225"/>
      <c r="KD55" s="225"/>
      <c r="KE55" s="225"/>
      <c r="KF55" s="225"/>
      <c r="KG55" s="225"/>
      <c r="KH55" s="225"/>
      <c r="KI55" s="225"/>
      <c r="KJ55" s="225"/>
      <c r="KK55" s="225"/>
      <c r="KL55" s="225"/>
      <c r="KM55" s="225"/>
      <c r="KN55" s="225"/>
      <c r="KO55" s="225"/>
      <c r="KP55" s="225"/>
      <c r="KQ55" s="225"/>
      <c r="KR55" s="225"/>
      <c r="KS55" s="225"/>
      <c r="KT55" s="225"/>
      <c r="KU55" s="225"/>
      <c r="KV55" s="225"/>
      <c r="KW55" s="225"/>
      <c r="KX55" s="225"/>
      <c r="KY55" s="225"/>
      <c r="KZ55" s="225"/>
      <c r="LA55" s="225"/>
      <c r="LB55" s="225"/>
      <c r="LC55" s="225"/>
      <c r="LD55" s="225"/>
      <c r="LE55" s="225"/>
      <c r="LF55" s="225"/>
      <c r="LG55" s="225"/>
      <c r="LH55" s="225"/>
      <c r="LI55" s="225"/>
      <c r="LJ55" s="225"/>
      <c r="LK55" s="225"/>
      <c r="LL55" s="225"/>
      <c r="LM55" s="225"/>
      <c r="LN55" s="225"/>
      <c r="LO55" s="225"/>
      <c r="LP55" s="225"/>
      <c r="LQ55" s="225"/>
      <c r="LR55" s="225"/>
      <c r="LS55" s="225"/>
      <c r="LT55" s="225"/>
      <c r="LU55" s="225"/>
      <c r="LV55" s="225"/>
      <c r="LW55" s="225"/>
      <c r="LX55" s="225"/>
      <c r="LY55" s="225"/>
      <c r="LZ55" s="225"/>
      <c r="MA55" s="225"/>
      <c r="MB55" s="225"/>
      <c r="MC55" s="225"/>
      <c r="MD55" s="225"/>
      <c r="ME55" s="225"/>
      <c r="MF55" s="225"/>
      <c r="MG55" s="225"/>
      <c r="MH55" s="225"/>
      <c r="MI55" s="225"/>
      <c r="MJ55" s="225"/>
      <c r="MK55" s="225"/>
      <c r="ML55" s="225"/>
      <c r="MM55" s="225"/>
      <c r="MN55" s="225"/>
      <c r="MO55" s="225"/>
      <c r="MP55" s="225"/>
      <c r="MQ55" s="225"/>
      <c r="MR55" s="225"/>
      <c r="MS55" s="225"/>
      <c r="MT55" s="225"/>
      <c r="MU55" s="225"/>
      <c r="MV55" s="225"/>
      <c r="MW55" s="225"/>
      <c r="MX55" s="225"/>
      <c r="MY55" s="225"/>
      <c r="MZ55" s="225"/>
      <c r="NA55" s="225"/>
      <c r="NB55" s="225"/>
      <c r="NC55" s="225"/>
      <c r="ND55" s="225"/>
      <c r="NE55" s="225"/>
      <c r="NF55" s="225"/>
      <c r="NG55" s="225"/>
      <c r="NH55" s="225"/>
      <c r="NI55" s="225"/>
      <c r="NJ55" s="225"/>
      <c r="NK55" s="225"/>
      <c r="NL55" s="225"/>
      <c r="NM55" s="225"/>
      <c r="NN55" s="225"/>
      <c r="NO55" s="225"/>
      <c r="NP55" s="225"/>
      <c r="NQ55" s="225"/>
      <c r="NR55" s="225"/>
      <c r="NS55" s="225"/>
      <c r="NT55" s="225"/>
      <c r="NU55" s="225"/>
      <c r="NV55" s="225"/>
      <c r="NW55" s="225"/>
      <c r="NX55" s="225"/>
      <c r="NY55" s="225"/>
      <c r="NZ55" s="225"/>
      <c r="OA55" s="225"/>
      <c r="OB55" s="225"/>
      <c r="OC55" s="225"/>
      <c r="OD55" s="225"/>
      <c r="OE55" s="225"/>
      <c r="OF55" s="225"/>
      <c r="OG55" s="225"/>
      <c r="OH55" s="225"/>
      <c r="OI55" s="225"/>
      <c r="OJ55" s="225"/>
      <c r="OK55" s="225"/>
      <c r="OL55" s="225"/>
      <c r="OM55" s="225"/>
      <c r="ON55" s="225"/>
      <c r="OO55" s="225"/>
      <c r="OP55" s="225"/>
      <c r="OQ55" s="225"/>
      <c r="OR55" s="225"/>
      <c r="OS55" s="225"/>
      <c r="OT55" s="225"/>
      <c r="OU55" s="225"/>
      <c r="OV55" s="225"/>
      <c r="OW55" s="225"/>
      <c r="OX55" s="225"/>
      <c r="OY55" s="225"/>
      <c r="OZ55" s="225"/>
      <c r="PA55" s="225"/>
      <c r="PB55" s="225"/>
      <c r="PC55" s="225"/>
      <c r="PD55" s="225"/>
      <c r="PE55" s="225"/>
      <c r="PF55" s="225"/>
      <c r="PG55" s="225"/>
      <c r="PH55" s="225"/>
      <c r="PI55" s="225"/>
      <c r="PJ55" s="225"/>
      <c r="PK55" s="225"/>
      <c r="PL55" s="225"/>
      <c r="PM55" s="225"/>
      <c r="PN55" s="225"/>
      <c r="PO55" s="225"/>
      <c r="PP55" s="225"/>
      <c r="PQ55" s="225"/>
      <c r="PR55" s="225"/>
      <c r="PS55" s="225"/>
      <c r="PT55" s="225"/>
      <c r="PU55" s="225"/>
      <c r="PV55" s="225"/>
      <c r="PW55" s="225"/>
      <c r="PX55" s="225"/>
      <c r="PY55" s="225"/>
      <c r="PZ55" s="225"/>
      <c r="QA55" s="225"/>
      <c r="QB55" s="225"/>
      <c r="QC55" s="225"/>
      <c r="QD55" s="225"/>
      <c r="QE55" s="225"/>
      <c r="QF55" s="225"/>
      <c r="QG55" s="225"/>
      <c r="QH55" s="225"/>
      <c r="QI55" s="225"/>
      <c r="QJ55" s="225"/>
      <c r="QK55" s="225"/>
      <c r="QL55" s="225"/>
      <c r="QM55" s="225"/>
      <c r="QN55" s="225"/>
      <c r="QO55" s="225"/>
      <c r="QP55" s="225"/>
      <c r="QQ55" s="225"/>
      <c r="QR55" s="225"/>
      <c r="QS55" s="225"/>
      <c r="QT55" s="225"/>
      <c r="QU55" s="225"/>
      <c r="QV55" s="225"/>
      <c r="QW55" s="225"/>
      <c r="QX55" s="225"/>
      <c r="QY55" s="225"/>
      <c r="QZ55" s="225"/>
      <c r="RA55" s="225"/>
      <c r="RB55" s="225"/>
      <c r="RC55" s="225"/>
      <c r="RD55" s="225"/>
      <c r="RE55" s="225"/>
      <c r="RF55" s="225"/>
      <c r="RG55" s="225"/>
      <c r="RH55" s="225"/>
      <c r="RI55" s="225"/>
      <c r="RJ55" s="225"/>
      <c r="RK55" s="225"/>
      <c r="RL55" s="225"/>
      <c r="RM55" s="225"/>
      <c r="RN55" s="225"/>
      <c r="RO55" s="225"/>
      <c r="RP55" s="225"/>
      <c r="RQ55" s="225"/>
      <c r="RR55" s="225"/>
      <c r="RS55" s="225"/>
      <c r="RT55" s="225"/>
      <c r="RU55" s="225"/>
      <c r="RV55" s="225"/>
      <c r="RW55" s="225"/>
      <c r="RX55" s="225"/>
      <c r="RY55" s="225"/>
      <c r="RZ55" s="225"/>
      <c r="SA55" s="225"/>
      <c r="SB55" s="225"/>
      <c r="SC55" s="225"/>
      <c r="SD55" s="225"/>
      <c r="SE55" s="225"/>
      <c r="SF55" s="225"/>
      <c r="SG55" s="225"/>
      <c r="SH55" s="225"/>
      <c r="SI55" s="225"/>
      <c r="SJ55" s="225"/>
      <c r="SK55" s="225"/>
      <c r="SL55" s="225"/>
      <c r="SM55" s="225"/>
      <c r="SN55" s="225"/>
      <c r="SO55" s="225"/>
      <c r="SP55" s="225"/>
      <c r="SQ55" s="225"/>
      <c r="SR55" s="225"/>
      <c r="SS55" s="225"/>
      <c r="ST55" s="225"/>
      <c r="SU55" s="225"/>
      <c r="SV55" s="225"/>
      <c r="SW55" s="225"/>
      <c r="SX55" s="225"/>
      <c r="SY55" s="225"/>
      <c r="SZ55" s="225"/>
      <c r="TA55" s="225"/>
      <c r="TB55" s="225"/>
      <c r="TC55" s="225"/>
      <c r="TD55" s="225"/>
      <c r="TE55" s="225"/>
      <c r="TF55" s="225"/>
      <c r="TG55" s="225"/>
      <c r="TH55" s="225"/>
      <c r="TI55" s="225"/>
      <c r="TJ55" s="225"/>
      <c r="TK55" s="225"/>
      <c r="TL55" s="225"/>
      <c r="TM55" s="225"/>
      <c r="TN55" s="225"/>
      <c r="TO55" s="225"/>
      <c r="TP55" s="225"/>
      <c r="TQ55" s="225"/>
      <c r="TR55" s="225"/>
      <c r="TS55" s="225"/>
      <c r="TT55" s="225"/>
      <c r="TU55" s="225"/>
      <c r="TV55" s="225"/>
      <c r="TW55" s="225"/>
      <c r="TX55" s="225"/>
      <c r="TY55" s="225"/>
      <c r="TZ55" s="225"/>
      <c r="UA55" s="225"/>
      <c r="UB55" s="225"/>
      <c r="UC55" s="225"/>
      <c r="UD55" s="225"/>
      <c r="UE55" s="225"/>
      <c r="UF55" s="225"/>
      <c r="UG55" s="225"/>
      <c r="UH55" s="225"/>
      <c r="UI55" s="225"/>
      <c r="UJ55" s="225"/>
      <c r="UK55" s="225"/>
      <c r="UL55" s="225"/>
      <c r="UM55" s="225"/>
      <c r="UN55" s="225"/>
      <c r="UO55" s="225"/>
      <c r="UP55" s="225"/>
      <c r="UQ55" s="225"/>
      <c r="UR55" s="225"/>
      <c r="US55" s="225"/>
      <c r="UT55" s="225"/>
      <c r="UU55" s="225"/>
      <c r="UV55" s="225"/>
      <c r="UW55" s="225"/>
      <c r="UX55" s="225"/>
      <c r="UY55" s="225"/>
      <c r="UZ55" s="225"/>
      <c r="VA55" s="225"/>
      <c r="VB55" s="225"/>
      <c r="VC55" s="225"/>
      <c r="VD55" s="225"/>
      <c r="VE55" s="225"/>
      <c r="VF55" s="225"/>
      <c r="VG55" s="225"/>
      <c r="VH55" s="225"/>
      <c r="VI55" s="225"/>
      <c r="VJ55" s="225"/>
      <c r="VK55" s="225"/>
      <c r="VL55" s="225"/>
      <c r="VM55" s="225"/>
      <c r="VN55" s="225"/>
      <c r="VO55" s="225"/>
      <c r="VP55" s="225"/>
      <c r="VQ55" s="225"/>
      <c r="VR55" s="225"/>
      <c r="VS55" s="225"/>
      <c r="VT55" s="225"/>
      <c r="VU55" s="225"/>
      <c r="VV55" s="225"/>
      <c r="VW55" s="225"/>
      <c r="VX55" s="225"/>
      <c r="VY55" s="225"/>
      <c r="VZ55" s="225"/>
      <c r="WA55" s="225"/>
      <c r="WB55" s="225"/>
      <c r="WC55" s="225"/>
      <c r="WD55" s="225"/>
      <c r="WE55" s="225"/>
      <c r="WF55" s="225"/>
      <c r="WG55" s="225"/>
      <c r="WH55" s="225"/>
      <c r="WI55" s="225"/>
      <c r="WJ55" s="225"/>
      <c r="WK55" s="225"/>
      <c r="WL55" s="225"/>
      <c r="WM55" s="225"/>
      <c r="WN55" s="225"/>
      <c r="WO55" s="225"/>
      <c r="WP55" s="225"/>
      <c r="WQ55" s="225"/>
      <c r="WR55" s="225"/>
      <c r="WS55" s="225"/>
      <c r="WT55" s="225"/>
      <c r="WU55" s="225"/>
      <c r="WV55" s="225"/>
      <c r="WW55" s="225"/>
      <c r="WX55" s="225"/>
      <c r="WY55" s="225"/>
      <c r="WZ55" s="225"/>
      <c r="XA55" s="225"/>
      <c r="XB55" s="225"/>
      <c r="XC55" s="225"/>
      <c r="XD55" s="225"/>
      <c r="XE55" s="225"/>
      <c r="XF55" s="225"/>
      <c r="XG55" s="225"/>
      <c r="XH55" s="225"/>
      <c r="XI55" s="225"/>
      <c r="XJ55" s="225"/>
      <c r="XK55" s="225"/>
      <c r="XL55" s="225"/>
      <c r="XM55" s="225"/>
      <c r="XN55" s="225"/>
      <c r="XO55" s="225"/>
      <c r="XP55" s="225"/>
      <c r="XQ55" s="225"/>
      <c r="XR55" s="225"/>
      <c r="XS55" s="225"/>
      <c r="XT55" s="225"/>
      <c r="XU55" s="225"/>
      <c r="XV55" s="225"/>
      <c r="XW55" s="225"/>
      <c r="XX55" s="225"/>
      <c r="XY55" s="225"/>
      <c r="XZ55" s="225"/>
      <c r="YA55" s="225"/>
      <c r="YB55" s="225"/>
      <c r="YC55" s="225"/>
      <c r="YD55" s="225"/>
      <c r="YE55" s="225"/>
      <c r="YF55" s="225"/>
      <c r="YG55" s="225"/>
      <c r="YH55" s="225"/>
      <c r="YI55" s="225"/>
      <c r="YJ55" s="225"/>
      <c r="YK55" s="225"/>
      <c r="YL55" s="225"/>
      <c r="YM55" s="225"/>
      <c r="YN55" s="225"/>
      <c r="YO55" s="225"/>
      <c r="YP55" s="225"/>
      <c r="YQ55" s="225"/>
      <c r="YR55" s="225"/>
      <c r="YS55" s="225"/>
      <c r="YT55" s="225"/>
      <c r="YU55" s="225"/>
      <c r="YV55" s="225"/>
      <c r="YW55" s="225"/>
      <c r="YX55" s="225"/>
      <c r="YY55" s="225"/>
      <c r="YZ55" s="225"/>
      <c r="ZA55" s="225"/>
      <c r="ZB55" s="225"/>
      <c r="ZC55" s="225"/>
      <c r="ZD55" s="225"/>
      <c r="ZE55" s="225"/>
      <c r="ZF55" s="225"/>
      <c r="ZG55" s="225"/>
      <c r="ZH55" s="225"/>
      <c r="ZI55" s="225"/>
      <c r="ZJ55" s="225"/>
      <c r="ZK55" s="225"/>
      <c r="ZL55" s="225"/>
      <c r="ZM55" s="225"/>
      <c r="ZN55" s="225"/>
      <c r="ZO55" s="225"/>
      <c r="ZP55" s="225"/>
      <c r="ZQ55" s="225"/>
      <c r="ZR55" s="225"/>
      <c r="ZS55" s="225"/>
      <c r="ZT55" s="225"/>
      <c r="ZU55" s="225"/>
      <c r="ZV55" s="225"/>
      <c r="ZW55" s="225"/>
      <c r="ZX55" s="225"/>
      <c r="ZY55" s="225"/>
      <c r="ZZ55" s="225"/>
      <c r="AAA55" s="225"/>
      <c r="AAB55" s="225"/>
      <c r="AAC55" s="225"/>
      <c r="AAD55" s="225"/>
      <c r="AAE55" s="225"/>
      <c r="AAF55" s="225"/>
      <c r="AAG55" s="225"/>
      <c r="AAH55" s="225"/>
      <c r="AAI55" s="225"/>
      <c r="AAJ55" s="225"/>
      <c r="AAK55" s="225"/>
      <c r="AAL55" s="225"/>
      <c r="AAM55" s="225"/>
      <c r="AAN55" s="225"/>
      <c r="AAO55" s="225"/>
      <c r="AAP55" s="225"/>
      <c r="AAQ55" s="225"/>
      <c r="AAR55" s="225"/>
      <c r="AAS55" s="225"/>
      <c r="AAT55" s="225"/>
      <c r="AAU55" s="225"/>
      <c r="AAV55" s="225"/>
      <c r="AAW55" s="225"/>
      <c r="AAX55" s="225"/>
      <c r="AAY55" s="225"/>
      <c r="AAZ55" s="225"/>
      <c r="ABA55" s="225"/>
      <c r="ABB55" s="225"/>
      <c r="ABC55" s="225"/>
      <c r="ABD55" s="225"/>
      <c r="ABE55" s="225"/>
      <c r="ABF55" s="225"/>
      <c r="ABG55" s="225"/>
      <c r="ABH55" s="225"/>
      <c r="ABI55" s="225"/>
      <c r="ABJ55" s="225"/>
      <c r="ABK55" s="225"/>
      <c r="ABL55" s="225"/>
      <c r="ABM55" s="225"/>
      <c r="ABN55" s="225"/>
      <c r="ABO55" s="225"/>
      <c r="ABP55" s="225"/>
      <c r="ABQ55" s="225"/>
      <c r="ABR55" s="225"/>
      <c r="ABS55" s="225"/>
      <c r="ABT55" s="225"/>
      <c r="ABU55" s="225"/>
      <c r="ABV55" s="225"/>
      <c r="ABW55" s="225"/>
      <c r="ABX55" s="225"/>
      <c r="ABY55" s="225"/>
      <c r="ABZ55" s="225"/>
      <c r="ACA55" s="225"/>
      <c r="ACB55" s="225"/>
      <c r="ACC55" s="225"/>
      <c r="ACD55" s="225"/>
      <c r="ACE55" s="225"/>
      <c r="ACF55" s="225"/>
      <c r="ACG55" s="225"/>
      <c r="ACH55" s="225"/>
      <c r="ACI55" s="225"/>
      <c r="ACJ55" s="225"/>
      <c r="ACK55" s="225"/>
      <c r="ACL55" s="225"/>
      <c r="ACM55" s="225"/>
      <c r="ACN55" s="225"/>
      <c r="ACO55" s="225"/>
      <c r="ACP55" s="225"/>
      <c r="ACQ55" s="225"/>
      <c r="ACR55" s="225"/>
      <c r="ACS55" s="225"/>
      <c r="ACT55" s="225"/>
      <c r="ACU55" s="225"/>
      <c r="ACV55" s="225"/>
      <c r="ACW55" s="225"/>
      <c r="ACX55" s="225"/>
      <c r="ACY55" s="225"/>
      <c r="ACZ55" s="225"/>
      <c r="ADA55" s="225"/>
      <c r="ADB55" s="225"/>
      <c r="ADC55" s="225"/>
      <c r="ADD55" s="225"/>
      <c r="ADE55" s="225"/>
      <c r="ADF55" s="225"/>
      <c r="ADG55" s="225"/>
      <c r="ADH55" s="225"/>
      <c r="ADI55" s="225"/>
      <c r="ADJ55" s="225"/>
      <c r="ADK55" s="225"/>
      <c r="ADL55" s="225"/>
      <c r="ADM55" s="225"/>
      <c r="ADN55" s="225"/>
      <c r="ADO55" s="225"/>
      <c r="ADP55" s="225"/>
      <c r="ADQ55" s="225"/>
      <c r="ADR55" s="225"/>
      <c r="ADS55" s="225"/>
      <c r="ADT55" s="225"/>
      <c r="ADU55" s="225"/>
      <c r="ADV55" s="225"/>
      <c r="ADW55" s="225"/>
      <c r="ADX55" s="225"/>
      <c r="ADY55" s="225"/>
      <c r="ADZ55" s="225"/>
      <c r="AEA55" s="225"/>
      <c r="AEB55" s="225"/>
      <c r="AEC55" s="225"/>
      <c r="AED55" s="225"/>
      <c r="AEE55" s="225"/>
      <c r="AEF55" s="225"/>
      <c r="AEG55" s="225"/>
      <c r="AEH55" s="225"/>
      <c r="AEI55" s="225"/>
      <c r="AEJ55" s="225"/>
      <c r="AEK55" s="225"/>
      <c r="AEL55" s="225"/>
      <c r="AEM55" s="225"/>
      <c r="AEN55" s="225"/>
      <c r="AEO55" s="225"/>
      <c r="AEP55" s="225"/>
      <c r="AEQ55" s="225"/>
      <c r="AER55" s="225"/>
      <c r="AES55" s="225"/>
      <c r="AET55" s="225"/>
      <c r="AEU55" s="225"/>
      <c r="AEV55" s="225"/>
      <c r="AEW55" s="225"/>
      <c r="AEX55" s="225"/>
      <c r="AEY55" s="225"/>
      <c r="AEZ55" s="225"/>
      <c r="AFA55" s="225"/>
      <c r="AFB55" s="225"/>
      <c r="AFC55" s="225"/>
      <c r="AFD55" s="225"/>
      <c r="AFE55" s="225"/>
      <c r="AFF55" s="225"/>
      <c r="AFG55" s="225"/>
      <c r="AFH55" s="225"/>
      <c r="AFI55" s="225"/>
      <c r="AFJ55" s="225"/>
      <c r="AFK55" s="225"/>
      <c r="AFL55" s="225"/>
      <c r="AFM55" s="225"/>
      <c r="AFN55" s="225"/>
      <c r="AFO55" s="225"/>
      <c r="AFP55" s="225"/>
      <c r="AFQ55" s="225"/>
      <c r="AFR55" s="225"/>
      <c r="AFS55" s="225"/>
      <c r="AFT55" s="225"/>
      <c r="AFU55" s="225"/>
      <c r="AFV55" s="225"/>
      <c r="AFW55" s="225"/>
      <c r="AFX55" s="225"/>
      <c r="AFY55" s="225"/>
      <c r="AFZ55" s="225"/>
      <c r="AGA55" s="225"/>
      <c r="AGB55" s="225"/>
      <c r="AGC55" s="225"/>
      <c r="AGD55" s="225"/>
      <c r="AGE55" s="225"/>
      <c r="AGF55" s="225"/>
      <c r="AGG55" s="225"/>
      <c r="AGH55" s="225"/>
      <c r="AGI55" s="225"/>
      <c r="AGJ55" s="225"/>
      <c r="AGK55" s="225"/>
      <c r="AGL55" s="225"/>
      <c r="AGM55" s="225"/>
      <c r="AGN55" s="225"/>
      <c r="AGO55" s="225"/>
      <c r="AGP55" s="225"/>
      <c r="AGQ55" s="225"/>
      <c r="AGR55" s="225"/>
      <c r="AGS55" s="225"/>
      <c r="AGT55" s="225"/>
      <c r="AGU55" s="225"/>
      <c r="AGV55" s="225"/>
      <c r="AGW55" s="225"/>
      <c r="AGX55" s="225"/>
      <c r="AGY55" s="225"/>
      <c r="AGZ55" s="225"/>
      <c r="AHA55" s="225"/>
      <c r="AHB55" s="225"/>
      <c r="AHC55" s="225"/>
      <c r="AHD55" s="225"/>
      <c r="AHE55" s="225"/>
      <c r="AHF55" s="225"/>
      <c r="AHG55" s="225"/>
      <c r="AHH55" s="225"/>
      <c r="AHI55" s="225"/>
      <c r="AHJ55" s="225"/>
      <c r="AHK55" s="225"/>
      <c r="AHL55" s="225"/>
      <c r="AHM55" s="225"/>
      <c r="AHN55" s="225"/>
      <c r="AHO55" s="225"/>
      <c r="AHP55" s="225"/>
      <c r="AHQ55" s="225"/>
      <c r="AHR55" s="225"/>
      <c r="AHS55" s="225"/>
      <c r="AHT55" s="225"/>
      <c r="AHU55" s="225"/>
      <c r="AHV55" s="225"/>
      <c r="AHW55" s="225"/>
      <c r="AHX55" s="225"/>
      <c r="AHY55" s="225"/>
      <c r="AHZ55" s="225"/>
      <c r="AIA55" s="225"/>
      <c r="AIB55" s="225"/>
      <c r="AIC55" s="225"/>
      <c r="AID55" s="225"/>
      <c r="AIE55" s="225"/>
      <c r="AIF55" s="225"/>
      <c r="AIG55" s="225"/>
      <c r="AIH55" s="225"/>
      <c r="AII55" s="225"/>
      <c r="AIJ55" s="225"/>
      <c r="AIK55" s="225"/>
      <c r="AIL55" s="225"/>
      <c r="AIM55" s="225"/>
      <c r="AIN55" s="225"/>
      <c r="AIO55" s="225"/>
      <c r="AIP55" s="225"/>
      <c r="AIQ55" s="225"/>
      <c r="AIR55" s="225"/>
      <c r="AIS55" s="225"/>
      <c r="AIT55" s="225"/>
      <c r="AIU55" s="225"/>
      <c r="AIV55" s="225"/>
      <c r="AIW55" s="225"/>
      <c r="AIX55" s="225"/>
      <c r="AIY55" s="225"/>
      <c r="AIZ55" s="225"/>
      <c r="AJA55" s="225"/>
      <c r="AJB55" s="225"/>
      <c r="AJC55" s="225"/>
      <c r="AJD55" s="225"/>
      <c r="AJE55" s="225"/>
      <c r="AJF55" s="225"/>
      <c r="AJG55" s="225"/>
      <c r="AJH55" s="225"/>
      <c r="AJI55" s="225"/>
      <c r="AJJ55" s="225"/>
      <c r="AJK55" s="225"/>
      <c r="AJL55" s="225"/>
      <c r="AJM55" s="225"/>
      <c r="AJN55" s="225"/>
      <c r="AJO55" s="225"/>
      <c r="AJP55" s="225"/>
      <c r="AJQ55" s="225"/>
      <c r="AJR55" s="225"/>
      <c r="AJS55" s="225"/>
      <c r="AJT55" s="225"/>
      <c r="AJU55" s="225"/>
      <c r="AJV55" s="225"/>
      <c r="AJW55" s="225"/>
      <c r="AJX55" s="225"/>
      <c r="AJY55" s="225"/>
      <c r="AJZ55" s="225"/>
      <c r="AKA55" s="225"/>
      <c r="AKB55" s="225"/>
      <c r="AKC55" s="225"/>
      <c r="AKD55" s="225"/>
      <c r="AKE55" s="225"/>
      <c r="AKF55" s="225"/>
      <c r="AKG55" s="225"/>
      <c r="AKH55" s="225"/>
      <c r="AKI55" s="225"/>
      <c r="AKJ55" s="225"/>
      <c r="AKK55" s="225"/>
      <c r="AKL55" s="225"/>
      <c r="AKM55" s="225"/>
      <c r="AKN55" s="225"/>
      <c r="AKO55" s="225"/>
      <c r="AKP55" s="225"/>
      <c r="AKQ55" s="225"/>
      <c r="AKR55" s="225"/>
      <c r="AKS55" s="225"/>
      <c r="AKT55" s="225"/>
      <c r="AKU55" s="225"/>
      <c r="AKV55" s="225"/>
      <c r="AKW55" s="225"/>
      <c r="AKX55" s="225"/>
      <c r="AKY55" s="225"/>
      <c r="AKZ55" s="225"/>
      <c r="ALA55" s="225"/>
      <c r="ALB55" s="225"/>
      <c r="ALC55" s="225"/>
      <c r="ALD55" s="225"/>
      <c r="ALE55" s="225"/>
      <c r="ALF55" s="225"/>
      <c r="ALG55" s="225"/>
      <c r="ALH55" s="225"/>
      <c r="ALI55" s="225"/>
      <c r="ALJ55" s="225"/>
      <c r="ALK55" s="225"/>
      <c r="ALL55" s="225"/>
      <c r="ALM55" s="225"/>
      <c r="ALN55" s="225"/>
      <c r="ALO55" s="225"/>
      <c r="ALP55" s="225"/>
      <c r="ALQ55" s="225"/>
      <c r="ALR55" s="225"/>
      <c r="ALS55" s="225"/>
      <c r="ALT55" s="225"/>
      <c r="ALU55" s="225"/>
      <c r="ALV55" s="225"/>
      <c r="ALW55" s="225"/>
      <c r="ALX55" s="225"/>
      <c r="ALY55" s="225"/>
      <c r="ALZ55" s="225"/>
      <c r="AMA55" s="225"/>
      <c r="AMB55" s="225"/>
      <c r="AMC55" s="225"/>
      <c r="AMD55" s="225"/>
      <c r="AME55" s="225"/>
      <c r="AMF55" s="225"/>
      <c r="AMG55" s="225"/>
      <c r="AMH55" s="225"/>
      <c r="AMI55" s="225"/>
      <c r="AMJ55" s="225"/>
      <c r="AMK55" s="225"/>
      <c r="AML55" s="225"/>
      <c r="AMM55" s="225"/>
      <c r="AMN55" s="225"/>
      <c r="AMO55" s="225"/>
      <c r="AMP55" s="225"/>
      <c r="AMQ55" s="225"/>
      <c r="AMR55" s="225"/>
      <c r="AMS55" s="225"/>
      <c r="AMT55" s="225"/>
      <c r="AMU55" s="225"/>
      <c r="AMV55" s="225"/>
      <c r="AMW55" s="225"/>
      <c r="AMX55" s="225"/>
      <c r="AMY55" s="225"/>
      <c r="AMZ55" s="225"/>
      <c r="ANA55" s="225"/>
      <c r="ANB55" s="225"/>
      <c r="ANC55" s="225"/>
      <c r="AND55" s="225"/>
      <c r="ANE55" s="225"/>
      <c r="ANF55" s="225"/>
      <c r="ANG55" s="225"/>
      <c r="ANH55" s="225"/>
      <c r="ANI55" s="225"/>
      <c r="ANJ55" s="225"/>
      <c r="ANK55" s="225"/>
      <c r="ANL55" s="225"/>
      <c r="ANM55" s="225"/>
      <c r="ANN55" s="225"/>
      <c r="ANO55" s="225"/>
      <c r="ANP55" s="225"/>
      <c r="ANQ55" s="225"/>
      <c r="ANR55" s="225"/>
      <c r="ANS55" s="225"/>
      <c r="ANT55" s="225"/>
      <c r="ANU55" s="225"/>
      <c r="ANV55" s="225"/>
      <c r="ANW55" s="225"/>
      <c r="ANX55" s="225"/>
      <c r="ANY55" s="225"/>
      <c r="ANZ55" s="225"/>
      <c r="AOA55" s="225"/>
      <c r="AOB55" s="225"/>
      <c r="AOC55" s="225"/>
      <c r="AOD55" s="225"/>
      <c r="AOE55" s="225"/>
      <c r="AOF55" s="225"/>
      <c r="AOG55" s="225"/>
      <c r="AOH55" s="225"/>
      <c r="AOI55" s="225"/>
      <c r="AOJ55" s="225"/>
      <c r="AOK55" s="225"/>
      <c r="AOL55" s="225"/>
      <c r="AOM55" s="225"/>
      <c r="AON55" s="225"/>
      <c r="AOO55" s="225"/>
      <c r="AOP55" s="225"/>
      <c r="AOQ55" s="225"/>
      <c r="AOR55" s="225"/>
      <c r="AOS55" s="225"/>
      <c r="AOT55" s="225"/>
      <c r="AOU55" s="225"/>
      <c r="AOV55" s="225"/>
      <c r="AOW55" s="225"/>
      <c r="AOX55" s="225"/>
      <c r="AOY55" s="225"/>
      <c r="AOZ55" s="225"/>
      <c r="APA55" s="225"/>
      <c r="APB55" s="225"/>
      <c r="APC55" s="225"/>
      <c r="APD55" s="225"/>
      <c r="APE55" s="225"/>
      <c r="APF55" s="225"/>
      <c r="APG55" s="225"/>
      <c r="APH55" s="225"/>
      <c r="API55" s="225"/>
      <c r="APJ55" s="225"/>
      <c r="APK55" s="225"/>
      <c r="APL55" s="225"/>
      <c r="APM55" s="225"/>
      <c r="APN55" s="225"/>
      <c r="APO55" s="225"/>
      <c r="APP55" s="225"/>
      <c r="APQ55" s="225"/>
      <c r="APR55" s="225"/>
      <c r="APS55" s="225"/>
      <c r="APT55" s="225"/>
      <c r="APU55" s="225"/>
      <c r="APV55" s="225"/>
      <c r="APW55" s="225"/>
      <c r="APX55" s="225"/>
      <c r="APY55" s="225"/>
      <c r="APZ55" s="225"/>
      <c r="AQA55" s="225"/>
      <c r="AQB55" s="225"/>
      <c r="AQC55" s="225"/>
      <c r="AQD55" s="225"/>
      <c r="AQE55" s="225"/>
      <c r="AQF55" s="225"/>
      <c r="AQG55" s="225"/>
      <c r="AQH55" s="225"/>
      <c r="AQI55" s="225"/>
      <c r="AQJ55" s="225"/>
      <c r="AQK55" s="225"/>
      <c r="AQL55" s="225"/>
      <c r="AQM55" s="225"/>
      <c r="AQN55" s="225"/>
      <c r="AQO55" s="225"/>
      <c r="AQP55" s="225"/>
      <c r="AQQ55" s="225"/>
      <c r="AQR55" s="225"/>
      <c r="AQS55" s="225"/>
      <c r="AQT55" s="225"/>
      <c r="AQU55" s="225"/>
      <c r="AQV55" s="225"/>
      <c r="AQW55" s="225"/>
      <c r="AQX55" s="225"/>
      <c r="AQY55" s="225"/>
      <c r="AQZ55" s="225"/>
      <c r="ARA55" s="225"/>
      <c r="ARB55" s="225"/>
      <c r="ARC55" s="225"/>
      <c r="ARD55" s="225"/>
      <c r="ARE55" s="225"/>
      <c r="ARF55" s="225"/>
      <c r="ARG55" s="225"/>
      <c r="ARH55" s="225"/>
      <c r="ARI55" s="225"/>
      <c r="ARJ55" s="225"/>
      <c r="ARK55" s="225"/>
      <c r="ARL55" s="225"/>
      <c r="ARM55" s="225"/>
      <c r="ARN55" s="225"/>
      <c r="ARO55" s="225"/>
      <c r="ARP55" s="225"/>
      <c r="ARQ55" s="225"/>
      <c r="ARR55" s="225"/>
      <c r="ARS55" s="225"/>
      <c r="ART55" s="225"/>
      <c r="ARU55" s="225"/>
      <c r="ARV55" s="225"/>
      <c r="ARW55" s="225"/>
      <c r="ARX55" s="225"/>
      <c r="ARY55" s="225"/>
      <c r="ARZ55" s="225"/>
      <c r="ASA55" s="225"/>
      <c r="ASB55" s="225"/>
      <c r="ASC55" s="225"/>
      <c r="ASD55" s="225"/>
      <c r="ASE55" s="225"/>
      <c r="ASF55" s="225"/>
      <c r="ASG55" s="225"/>
      <c r="ASH55" s="225"/>
      <c r="ASI55" s="225"/>
      <c r="ASJ55" s="225"/>
      <c r="ASK55" s="225"/>
      <c r="ASL55" s="225"/>
      <c r="ASM55" s="225"/>
      <c r="ASN55" s="225"/>
      <c r="ASO55" s="225"/>
      <c r="ASP55" s="225"/>
      <c r="ASQ55" s="225"/>
      <c r="ASR55" s="225"/>
      <c r="ASS55" s="225"/>
      <c r="AST55" s="225"/>
      <c r="ASU55" s="225"/>
      <c r="ASV55" s="225"/>
      <c r="ASW55" s="225"/>
      <c r="ASX55" s="225"/>
      <c r="ASY55" s="225"/>
      <c r="ASZ55" s="225"/>
      <c r="ATA55" s="225"/>
      <c r="ATB55" s="225"/>
      <c r="ATC55" s="225"/>
      <c r="ATD55" s="225"/>
      <c r="ATE55" s="225"/>
      <c r="ATF55" s="225"/>
      <c r="ATG55" s="225"/>
      <c r="ATH55" s="225"/>
      <c r="ATI55" s="225"/>
      <c r="ATJ55" s="225"/>
      <c r="ATK55" s="225"/>
      <c r="ATL55" s="225"/>
      <c r="ATM55" s="225"/>
      <c r="ATN55" s="225"/>
      <c r="ATO55" s="225"/>
      <c r="ATP55" s="225"/>
      <c r="ATQ55" s="225"/>
      <c r="ATR55" s="225"/>
      <c r="ATS55" s="225"/>
      <c r="ATT55" s="225"/>
      <c r="ATU55" s="225"/>
      <c r="ATV55" s="225"/>
      <c r="ATW55" s="225"/>
      <c r="ATX55" s="225"/>
      <c r="ATY55" s="225"/>
      <c r="ATZ55" s="225"/>
      <c r="AUA55" s="225"/>
      <c r="AUB55" s="225"/>
      <c r="AUC55" s="225"/>
      <c r="AUD55" s="225"/>
      <c r="AUE55" s="225"/>
      <c r="AUF55" s="225"/>
      <c r="AUG55" s="225"/>
      <c r="AUH55" s="225"/>
      <c r="AUI55" s="225"/>
      <c r="AUJ55" s="225"/>
      <c r="AUK55" s="225"/>
      <c r="AUL55" s="225"/>
      <c r="AUM55" s="225"/>
      <c r="AUN55" s="225"/>
      <c r="AUO55" s="225"/>
      <c r="AUP55" s="225"/>
      <c r="AUQ55" s="225"/>
      <c r="AUR55" s="225"/>
      <c r="AUS55" s="225"/>
      <c r="AUT55" s="225"/>
      <c r="AUU55" s="225"/>
      <c r="AUV55" s="225"/>
      <c r="AUW55" s="225"/>
      <c r="AUX55" s="225"/>
      <c r="AUY55" s="225"/>
      <c r="AUZ55" s="225"/>
      <c r="AVA55" s="225"/>
      <c r="AVB55" s="225"/>
      <c r="AVC55" s="225"/>
      <c r="AVD55" s="225"/>
      <c r="AVE55" s="225"/>
      <c r="AVF55" s="225"/>
      <c r="AVG55" s="225"/>
      <c r="AVH55" s="225"/>
      <c r="AVI55" s="225"/>
      <c r="AVJ55" s="225"/>
      <c r="AVK55" s="225"/>
      <c r="AVL55" s="225"/>
      <c r="AVM55" s="225"/>
      <c r="AVN55" s="225"/>
      <c r="AVO55" s="225"/>
      <c r="AVP55" s="225"/>
      <c r="AVQ55" s="225"/>
      <c r="AVR55" s="225"/>
      <c r="AVS55" s="225"/>
      <c r="AVT55" s="225"/>
      <c r="AVU55" s="225"/>
      <c r="AVV55" s="225"/>
      <c r="AVW55" s="225"/>
      <c r="AVX55" s="225"/>
      <c r="AVY55" s="225"/>
      <c r="AVZ55" s="225"/>
      <c r="AWA55" s="225"/>
      <c r="AWB55" s="225"/>
      <c r="AWC55" s="225"/>
      <c r="AWD55" s="225"/>
      <c r="AWE55" s="225"/>
      <c r="AWF55" s="225"/>
      <c r="AWG55" s="225"/>
      <c r="AWH55" s="225"/>
      <c r="AWI55" s="225"/>
      <c r="AWJ55" s="225"/>
      <c r="AWK55" s="225"/>
      <c r="AWL55" s="225"/>
      <c r="AWM55" s="225"/>
      <c r="AWN55" s="225"/>
      <c r="AWO55" s="225"/>
      <c r="AWP55" s="225"/>
      <c r="AWQ55" s="225"/>
      <c r="AWR55" s="225"/>
      <c r="AWS55" s="225"/>
      <c r="AWT55" s="225"/>
      <c r="AWU55" s="225"/>
      <c r="AWV55" s="225"/>
      <c r="AWW55" s="225"/>
      <c r="AWX55" s="225"/>
      <c r="AWY55" s="225"/>
      <c r="AWZ55" s="225"/>
      <c r="AXA55" s="225"/>
      <c r="AXB55" s="225"/>
      <c r="AXC55" s="225"/>
      <c r="AXD55" s="225"/>
      <c r="AXE55" s="225"/>
      <c r="AXF55" s="225"/>
      <c r="AXG55" s="225"/>
      <c r="AXH55" s="225"/>
      <c r="AXI55" s="225"/>
      <c r="AXJ55" s="225"/>
      <c r="AXK55" s="225"/>
      <c r="AXL55" s="225"/>
      <c r="AXM55" s="225"/>
      <c r="AXN55" s="225"/>
      <c r="AXO55" s="225"/>
      <c r="AXP55" s="225"/>
      <c r="AXQ55" s="225"/>
      <c r="AXR55" s="225"/>
      <c r="AXS55" s="225"/>
      <c r="AXT55" s="225"/>
      <c r="AXU55" s="225"/>
      <c r="AXV55" s="225"/>
      <c r="AXW55" s="225"/>
      <c r="AXX55" s="225"/>
      <c r="AXY55" s="225"/>
      <c r="AXZ55" s="225"/>
      <c r="AYA55" s="225"/>
      <c r="AYB55" s="225"/>
      <c r="AYC55" s="225"/>
      <c r="AYD55" s="225"/>
      <c r="AYE55" s="225"/>
      <c r="AYF55" s="225"/>
      <c r="AYG55" s="225"/>
      <c r="AYH55" s="225"/>
      <c r="AYI55" s="225"/>
      <c r="AYJ55" s="225"/>
      <c r="AYK55" s="225"/>
      <c r="AYL55" s="225"/>
      <c r="AYM55" s="225"/>
      <c r="AYN55" s="225"/>
      <c r="AYO55" s="225"/>
      <c r="AYP55" s="225"/>
      <c r="AYQ55" s="225"/>
      <c r="AYR55" s="225"/>
      <c r="AYS55" s="225"/>
      <c r="AYT55" s="225"/>
      <c r="AYU55" s="225"/>
      <c r="AYV55" s="225"/>
      <c r="AYW55" s="225"/>
      <c r="AYX55" s="225"/>
      <c r="AYY55" s="225"/>
      <c r="AYZ55" s="225"/>
      <c r="AZA55" s="225"/>
      <c r="AZB55" s="225"/>
      <c r="AZC55" s="225"/>
      <c r="AZD55" s="225"/>
      <c r="AZE55" s="225"/>
      <c r="AZF55" s="225"/>
      <c r="AZG55" s="225"/>
      <c r="AZH55" s="225"/>
      <c r="AZI55" s="225"/>
      <c r="AZJ55" s="225"/>
      <c r="AZK55" s="225"/>
      <c r="AZL55" s="225"/>
      <c r="AZM55" s="225"/>
      <c r="AZN55" s="225"/>
      <c r="AZO55" s="225"/>
      <c r="AZP55" s="225"/>
      <c r="AZQ55" s="225"/>
      <c r="AZR55" s="225"/>
      <c r="AZS55" s="225"/>
      <c r="AZT55" s="225"/>
      <c r="AZU55" s="225"/>
      <c r="AZV55" s="225"/>
      <c r="AZW55" s="225"/>
      <c r="AZX55" s="225"/>
      <c r="AZY55" s="225"/>
      <c r="AZZ55" s="225"/>
      <c r="BAA55" s="225"/>
      <c r="BAB55" s="225"/>
      <c r="BAC55" s="225"/>
      <c r="BAD55" s="225"/>
      <c r="BAE55" s="225"/>
      <c r="BAF55" s="225"/>
      <c r="BAG55" s="225"/>
      <c r="BAH55" s="238" t="s">
        <v>145</v>
      </c>
      <c r="BAI55" s="225"/>
      <c r="BAJ55" s="238" t="s">
        <v>146</v>
      </c>
      <c r="BAK55" s="238" t="s">
        <v>147</v>
      </c>
    </row>
    <row r="56" spans="1:1389" s="239" customFormat="1" ht="30.75" customHeight="1" thickTop="1" thickBot="1">
      <c r="A56" s="212">
        <v>48</v>
      </c>
      <c r="B56" s="274" t="s">
        <v>360</v>
      </c>
      <c r="C56" s="210" t="s">
        <v>293</v>
      </c>
      <c r="D56" s="284" t="s">
        <v>67</v>
      </c>
      <c r="E56" s="284" t="s">
        <v>125</v>
      </c>
      <c r="F56" s="284" t="s">
        <v>126</v>
      </c>
      <c r="G56" s="284" t="s">
        <v>124</v>
      </c>
      <c r="H56" s="210" t="s">
        <v>62</v>
      </c>
      <c r="I56" s="210" t="s">
        <v>51</v>
      </c>
      <c r="J56" s="210" t="s">
        <v>71</v>
      </c>
      <c r="K56" s="210" t="s">
        <v>63</v>
      </c>
      <c r="L56" s="210" t="s">
        <v>87</v>
      </c>
      <c r="M56" s="285">
        <v>44743</v>
      </c>
      <c r="N56" s="285">
        <v>45559</v>
      </c>
      <c r="O56" s="286">
        <v>7496388.4460177002</v>
      </c>
      <c r="P56" s="210" t="s">
        <v>60</v>
      </c>
      <c r="Q56" s="287">
        <f t="shared" si="10"/>
        <v>815025.04376267432</v>
      </c>
      <c r="R56" s="288">
        <f>SUM(AE56:AR56)</f>
        <v>20964000</v>
      </c>
      <c r="S56" s="316">
        <f>Q56/R56</f>
        <v>3.8877363278127949E-2</v>
      </c>
      <c r="T56" s="210" t="s">
        <v>180</v>
      </c>
      <c r="U56" s="298">
        <f>IF(T56="By Unit", IF(P56="RMB",S56/$B$6,IF(P56="GBP",S56,S56/$B$5)),T56)</f>
        <v>4.226838688430848E-3</v>
      </c>
      <c r="V56" s="290"/>
      <c r="W56" s="291">
        <f>1-X56/Q56</f>
        <v>1</v>
      </c>
      <c r="X56" s="292">
        <v>0</v>
      </c>
      <c r="Y56" s="292">
        <v>0</v>
      </c>
      <c r="Z56" s="824" t="s">
        <v>157</v>
      </c>
      <c r="AA56" s="743"/>
      <c r="AB56" s="743"/>
      <c r="AC56" s="743"/>
      <c r="AD56" s="806"/>
      <c r="AE56" s="56"/>
      <c r="AF56" s="56">
        <v>4508000</v>
      </c>
      <c r="AG56" s="56">
        <v>12961000</v>
      </c>
      <c r="AH56" s="56">
        <v>303000</v>
      </c>
      <c r="AI56" s="56">
        <v>180000</v>
      </c>
      <c r="AJ56" s="56">
        <v>324000</v>
      </c>
      <c r="AK56" s="56">
        <v>984000</v>
      </c>
      <c r="AL56" s="56">
        <v>912000</v>
      </c>
      <c r="AM56" s="56">
        <v>226000</v>
      </c>
      <c r="AN56" s="56">
        <v>60000</v>
      </c>
      <c r="AO56" s="56">
        <v>288000</v>
      </c>
      <c r="AP56" s="213">
        <v>218000</v>
      </c>
      <c r="AQ56" s="213"/>
      <c r="AR56" s="213"/>
      <c r="AS56" s="220"/>
      <c r="AT56" s="213"/>
      <c r="AU56" s="213"/>
      <c r="AV56" s="213"/>
      <c r="AW56" s="213"/>
      <c r="AX56" s="213"/>
      <c r="AY56" s="213"/>
      <c r="AZ56" s="213"/>
      <c r="BA56" s="213"/>
      <c r="BB56" s="213"/>
      <c r="BC56" s="213"/>
      <c r="BD56" s="213"/>
      <c r="BE56" s="213"/>
      <c r="BF56" s="54">
        <f t="shared" si="4"/>
        <v>0</v>
      </c>
      <c r="BG56" s="88"/>
      <c r="BH56" s="94" t="s">
        <v>294</v>
      </c>
      <c r="BI56" s="228" t="s">
        <v>397</v>
      </c>
      <c r="BJ56" s="215" t="s">
        <v>289</v>
      </c>
      <c r="BK56" s="230">
        <v>45719</v>
      </c>
      <c r="BL56" s="96" t="s">
        <v>294</v>
      </c>
      <c r="BM56" s="763">
        <v>0</v>
      </c>
      <c r="BN56" s="763">
        <v>168097600</v>
      </c>
      <c r="BO56" s="763">
        <v>255515000</v>
      </c>
      <c r="BP56" s="763">
        <v>240955000</v>
      </c>
      <c r="BQ56" s="240">
        <v>0</v>
      </c>
      <c r="BR56" s="240">
        <v>0</v>
      </c>
      <c r="BS56" s="240">
        <v>0</v>
      </c>
      <c r="BT56" s="240">
        <v>0</v>
      </c>
      <c r="BU56" s="240">
        <v>0</v>
      </c>
      <c r="BV56" s="240">
        <v>0</v>
      </c>
      <c r="BW56" s="240">
        <v>0</v>
      </c>
      <c r="BX56" s="240">
        <v>0</v>
      </c>
      <c r="BY56" s="240">
        <v>0</v>
      </c>
      <c r="BZ56" s="240">
        <v>0</v>
      </c>
      <c r="CA56" s="240">
        <v>0</v>
      </c>
      <c r="CB56" s="240">
        <v>0</v>
      </c>
      <c r="CC56" s="240"/>
      <c r="CD56" s="240">
        <v>0</v>
      </c>
      <c r="CE56" s="240">
        <v>0</v>
      </c>
      <c r="CF56" s="240">
        <v>0</v>
      </c>
      <c r="CG56" s="240">
        <v>0</v>
      </c>
      <c r="CH56" s="240">
        <v>1500000</v>
      </c>
      <c r="CI56" s="240">
        <v>8525800</v>
      </c>
      <c r="CJ56" s="240">
        <v>20464600</v>
      </c>
      <c r="CK56" s="240">
        <v>29343800</v>
      </c>
      <c r="CL56" s="240">
        <v>27249800</v>
      </c>
      <c r="CM56" s="240">
        <v>20437500</v>
      </c>
      <c r="CN56" s="240">
        <v>27980700</v>
      </c>
      <c r="CO56" s="240">
        <v>32595400</v>
      </c>
      <c r="CP56" s="240">
        <v>30914000</v>
      </c>
      <c r="CQ56" s="240">
        <v>31018300</v>
      </c>
      <c r="CR56" s="240">
        <v>27736300</v>
      </c>
      <c r="CS56" s="240">
        <v>20107700</v>
      </c>
      <c r="CT56" s="240">
        <v>25062300</v>
      </c>
      <c r="CU56" s="240">
        <v>25527600</v>
      </c>
      <c r="CV56" s="240">
        <v>23250400</v>
      </c>
      <c r="CW56" s="240">
        <v>13933400</v>
      </c>
      <c r="CX56" s="240">
        <v>8697000</v>
      </c>
      <c r="CY56" s="240">
        <v>3530100</v>
      </c>
      <c r="CZ56" s="240">
        <v>24994500</v>
      </c>
      <c r="DA56" s="240">
        <v>20743400</v>
      </c>
      <c r="DB56" s="217">
        <v>18696800</v>
      </c>
      <c r="DC56" s="217">
        <v>26612200</v>
      </c>
      <c r="DD56" s="217">
        <v>24709600</v>
      </c>
      <c r="DE56" s="217">
        <v>15849900</v>
      </c>
      <c r="DF56" s="217">
        <v>31753100</v>
      </c>
      <c r="DG56" s="217">
        <v>18403700</v>
      </c>
      <c r="DH56" s="217">
        <v>25102700</v>
      </c>
      <c r="DI56" s="217">
        <v>27982200</v>
      </c>
      <c r="DJ56" s="217">
        <v>9598800</v>
      </c>
      <c r="DK56" s="217">
        <v>13374000</v>
      </c>
      <c r="DL56" s="217">
        <v>15867000</v>
      </c>
      <c r="DM56" s="241">
        <v>13005000</v>
      </c>
      <c r="DN56" s="763">
        <v>28556.799999999999</v>
      </c>
      <c r="DO56" s="763">
        <v>14936.8</v>
      </c>
      <c r="DP56" s="763">
        <v>45748.2</v>
      </c>
      <c r="DQ56" s="763">
        <v>39757.800000000003</v>
      </c>
      <c r="DR56" s="763">
        <v>24774.6</v>
      </c>
      <c r="DS56" s="763">
        <v>21123</v>
      </c>
      <c r="DT56" s="763">
        <v>26758.799999999999</v>
      </c>
      <c r="DU56" s="763">
        <v>21960</v>
      </c>
      <c r="DV56" s="763">
        <v>20235.599999999999</v>
      </c>
      <c r="DW56" s="763">
        <v>24805.8</v>
      </c>
      <c r="DX56" s="763">
        <v>19515.599999999999</v>
      </c>
      <c r="DY56" s="763">
        <v>24748.2</v>
      </c>
      <c r="DZ56" s="56"/>
      <c r="EA56" s="26"/>
      <c r="EB56" s="26"/>
      <c r="EC56" s="213"/>
      <c r="ED56" s="213"/>
      <c r="EE56" s="213"/>
      <c r="EF56" s="213"/>
      <c r="EG56" s="213"/>
      <c r="EH56" s="213"/>
      <c r="EI56" s="213"/>
      <c r="EJ56" s="213"/>
      <c r="EK56" s="213"/>
      <c r="EL56" s="213"/>
      <c r="EM56" s="213"/>
      <c r="EN56" s="213"/>
      <c r="EO56" s="213"/>
      <c r="EP56" s="213"/>
      <c r="EQ56" s="213"/>
      <c r="ER56" s="213"/>
      <c r="ES56" s="213"/>
      <c r="ET56" s="213"/>
      <c r="EU56" s="213"/>
      <c r="EV56" s="213"/>
      <c r="EW56" s="213"/>
      <c r="EX56" s="213"/>
      <c r="EY56" s="213"/>
      <c r="EZ56" s="213"/>
      <c r="FA56" s="213"/>
      <c r="FB56" s="213"/>
      <c r="FC56" s="213"/>
      <c r="FD56" s="213"/>
      <c r="FE56" s="213"/>
      <c r="FF56" s="213"/>
      <c r="FG56" s="213"/>
      <c r="FH56" s="213"/>
      <c r="FI56" s="213"/>
      <c r="FJ56" s="213"/>
      <c r="FK56" s="213"/>
      <c r="FL56" s="213"/>
      <c r="FM56" s="213"/>
      <c r="FN56" s="213"/>
      <c r="FO56" s="213"/>
      <c r="FP56" s="213"/>
      <c r="FQ56" s="213"/>
      <c r="FR56" s="213"/>
      <c r="FS56" s="213"/>
      <c r="FT56" s="213"/>
      <c r="FU56" s="213"/>
      <c r="FV56" s="213"/>
      <c r="FW56" s="213"/>
      <c r="FX56" s="213"/>
      <c r="FY56" s="213"/>
      <c r="FZ56" s="213"/>
      <c r="GA56" s="213"/>
      <c r="GB56" s="213"/>
      <c r="GC56" s="213"/>
      <c r="GD56" s="213"/>
      <c r="GE56" s="213"/>
      <c r="GF56" s="213"/>
      <c r="GG56" s="213"/>
      <c r="GH56" s="213"/>
      <c r="GI56" s="213"/>
      <c r="GJ56" s="213"/>
      <c r="GK56" s="213"/>
      <c r="GL56" s="213"/>
      <c r="GM56" s="213"/>
      <c r="GN56" s="213"/>
      <c r="GO56" s="213"/>
      <c r="GP56" s="213"/>
      <c r="GQ56" s="213"/>
      <c r="GR56" s="213"/>
      <c r="GS56" s="213"/>
      <c r="GT56" s="213"/>
      <c r="GU56" s="213"/>
      <c r="GV56" s="213"/>
      <c r="GW56" s="213"/>
      <c r="GX56" s="213"/>
      <c r="GY56" s="213"/>
      <c r="GZ56" s="213"/>
      <c r="HA56" s="213"/>
      <c r="HB56" s="213"/>
      <c r="HC56" s="213"/>
      <c r="HD56" s="213"/>
      <c r="HE56" s="213"/>
      <c r="HF56" s="213"/>
      <c r="HG56" s="213"/>
      <c r="HH56" s="213"/>
      <c r="HI56" s="213"/>
      <c r="HJ56" s="213"/>
      <c r="HK56" s="213"/>
      <c r="HL56" s="213"/>
      <c r="HM56" s="213"/>
      <c r="HN56" s="213"/>
      <c r="HO56" s="213"/>
      <c r="HP56" s="213"/>
      <c r="HQ56" s="213"/>
      <c r="HR56" s="213"/>
      <c r="HS56" s="213"/>
      <c r="HT56" s="213"/>
      <c r="HU56" s="213"/>
      <c r="HV56" s="213"/>
      <c r="HW56" s="213"/>
      <c r="HX56" s="213"/>
      <c r="HY56" s="213"/>
      <c r="HZ56" s="213"/>
      <c r="IA56" s="213"/>
      <c r="IB56" s="213"/>
      <c r="IC56" s="213"/>
      <c r="ID56" s="213"/>
      <c r="IE56" s="213"/>
      <c r="IF56" s="213"/>
      <c r="IG56" s="213"/>
      <c r="IH56" s="213"/>
      <c r="II56" s="213"/>
      <c r="IJ56" s="213"/>
      <c r="IK56" s="213"/>
      <c r="IL56" s="213"/>
      <c r="IM56" s="213"/>
      <c r="IN56" s="213"/>
      <c r="IO56" s="213"/>
      <c r="IP56" s="213"/>
      <c r="IQ56" s="213"/>
      <c r="IR56" s="213"/>
      <c r="IS56" s="213"/>
      <c r="IT56" s="213"/>
      <c r="IU56" s="213"/>
      <c r="IV56" s="213"/>
      <c r="IW56" s="213"/>
      <c r="IX56" s="213"/>
      <c r="IY56" s="213"/>
      <c r="IZ56" s="213"/>
      <c r="JA56" s="213"/>
      <c r="JB56" s="213"/>
      <c r="JC56" s="213"/>
      <c r="JD56" s="213"/>
      <c r="JE56" s="213"/>
      <c r="JF56" s="213"/>
      <c r="JG56" s="213"/>
      <c r="JH56" s="213"/>
      <c r="JI56" s="213"/>
      <c r="JJ56" s="213"/>
      <c r="JK56" s="213"/>
      <c r="JL56" s="213"/>
      <c r="JM56" s="213"/>
      <c r="JN56" s="213"/>
      <c r="JO56" s="213"/>
      <c r="JP56" s="213"/>
      <c r="JQ56" s="213"/>
      <c r="JR56" s="213"/>
      <c r="JS56" s="213"/>
      <c r="JT56" s="213"/>
      <c r="JU56" s="213"/>
      <c r="JV56" s="213"/>
      <c r="JW56" s="213"/>
      <c r="JX56" s="213"/>
      <c r="JY56" s="213"/>
      <c r="JZ56" s="213"/>
      <c r="KA56" s="213"/>
      <c r="KB56" s="213"/>
      <c r="KC56" s="213"/>
      <c r="KD56" s="213"/>
      <c r="KE56" s="213"/>
      <c r="KF56" s="213"/>
      <c r="KG56" s="213"/>
      <c r="KH56" s="213"/>
      <c r="KI56" s="213"/>
      <c r="KJ56" s="213"/>
      <c r="KK56" s="213"/>
      <c r="KL56" s="213"/>
      <c r="KM56" s="213"/>
      <c r="KN56" s="213"/>
      <c r="KO56" s="213"/>
      <c r="KP56" s="213"/>
      <c r="KQ56" s="213"/>
      <c r="KR56" s="213"/>
      <c r="KS56" s="213"/>
      <c r="KT56" s="213"/>
      <c r="KU56" s="213"/>
      <c r="KV56" s="213"/>
      <c r="KW56" s="213"/>
      <c r="KX56" s="213"/>
      <c r="KY56" s="213"/>
      <c r="KZ56" s="213"/>
      <c r="LA56" s="213"/>
      <c r="LB56" s="213"/>
      <c r="LC56" s="213"/>
      <c r="LD56" s="213"/>
      <c r="LE56" s="213"/>
      <c r="LF56" s="213"/>
      <c r="LG56" s="213"/>
      <c r="LH56" s="213"/>
      <c r="LI56" s="213"/>
      <c r="LJ56" s="213"/>
      <c r="LK56" s="213"/>
      <c r="LL56" s="213"/>
      <c r="LM56" s="213"/>
      <c r="LN56" s="213"/>
      <c r="LO56" s="213"/>
      <c r="LP56" s="213"/>
      <c r="LQ56" s="213"/>
      <c r="LR56" s="213"/>
      <c r="LS56" s="213"/>
      <c r="LT56" s="213"/>
      <c r="LU56" s="213"/>
      <c r="LV56" s="213"/>
      <c r="LW56" s="213"/>
      <c r="LX56" s="213"/>
      <c r="LY56" s="213"/>
      <c r="LZ56" s="213"/>
      <c r="MA56" s="213"/>
      <c r="MB56" s="213"/>
      <c r="MC56" s="213"/>
      <c r="MD56" s="213"/>
      <c r="ME56" s="213"/>
      <c r="MF56" s="213"/>
      <c r="MG56" s="213"/>
      <c r="MH56" s="213"/>
      <c r="MI56" s="213"/>
      <c r="MJ56" s="213"/>
      <c r="MK56" s="213"/>
      <c r="ML56" s="213"/>
      <c r="MM56" s="213"/>
      <c r="MN56" s="213"/>
      <c r="MO56" s="213"/>
      <c r="MP56" s="213"/>
      <c r="MQ56" s="213"/>
      <c r="MR56" s="213"/>
      <c r="MS56" s="213"/>
      <c r="MT56" s="213"/>
      <c r="MU56" s="213"/>
      <c r="MV56" s="213"/>
      <c r="MW56" s="213"/>
      <c r="MX56" s="213"/>
      <c r="MY56" s="213"/>
      <c r="MZ56" s="213"/>
      <c r="NA56" s="213"/>
      <c r="NB56" s="213"/>
      <c r="NC56" s="213"/>
      <c r="ND56" s="213"/>
      <c r="NE56" s="213"/>
      <c r="NF56" s="213"/>
      <c r="NG56" s="213"/>
      <c r="NH56" s="213"/>
      <c r="NI56" s="213"/>
      <c r="NJ56" s="213"/>
      <c r="NK56" s="213"/>
      <c r="NL56" s="213"/>
      <c r="NM56" s="213"/>
      <c r="NN56" s="213"/>
      <c r="NO56" s="213"/>
      <c r="NP56" s="213"/>
      <c r="NQ56" s="213"/>
      <c r="NR56" s="213"/>
      <c r="NS56" s="213"/>
      <c r="NT56" s="213"/>
      <c r="NU56" s="213"/>
      <c r="NV56" s="213"/>
      <c r="NW56" s="213"/>
      <c r="NX56" s="213"/>
      <c r="NY56" s="213"/>
      <c r="NZ56" s="213"/>
      <c r="OA56" s="213"/>
      <c r="OB56" s="213"/>
      <c r="OC56" s="213"/>
      <c r="OD56" s="213"/>
      <c r="OE56" s="213"/>
      <c r="OF56" s="213"/>
      <c r="OG56" s="213"/>
      <c r="OH56" s="213"/>
      <c r="OI56" s="213"/>
      <c r="OJ56" s="213"/>
      <c r="OK56" s="213"/>
      <c r="OL56" s="213"/>
      <c r="OM56" s="213"/>
      <c r="ON56" s="213"/>
      <c r="OO56" s="213"/>
      <c r="OP56" s="213"/>
      <c r="OQ56" s="213"/>
      <c r="OR56" s="213"/>
      <c r="OS56" s="213"/>
      <c r="OT56" s="213"/>
      <c r="OU56" s="213"/>
      <c r="OV56" s="213"/>
      <c r="OW56" s="213"/>
      <c r="OX56" s="213"/>
      <c r="OY56" s="213"/>
      <c r="OZ56" s="213"/>
      <c r="PA56" s="213"/>
      <c r="PB56" s="213"/>
      <c r="PC56" s="213"/>
      <c r="PD56" s="213"/>
      <c r="PE56" s="213"/>
      <c r="PF56" s="213"/>
      <c r="PG56" s="213"/>
      <c r="PH56" s="213"/>
      <c r="PI56" s="213"/>
      <c r="PJ56" s="213"/>
      <c r="PK56" s="213"/>
      <c r="PL56" s="213"/>
      <c r="PM56" s="213"/>
      <c r="PN56" s="213"/>
      <c r="PO56" s="213"/>
      <c r="PP56" s="213"/>
      <c r="PQ56" s="213"/>
      <c r="PR56" s="213"/>
      <c r="PS56" s="213"/>
      <c r="PT56" s="213"/>
      <c r="PU56" s="213"/>
      <c r="PV56" s="213"/>
      <c r="PW56" s="213"/>
      <c r="PX56" s="213"/>
      <c r="PY56" s="213"/>
      <c r="PZ56" s="213"/>
      <c r="QA56" s="213"/>
      <c r="QB56" s="213"/>
      <c r="QC56" s="213"/>
      <c r="QD56" s="213"/>
      <c r="QE56" s="213"/>
      <c r="QF56" s="213"/>
      <c r="QG56" s="213"/>
      <c r="QH56" s="213"/>
      <c r="QI56" s="213"/>
      <c r="QJ56" s="213"/>
      <c r="QK56" s="213"/>
      <c r="QL56" s="213"/>
      <c r="QM56" s="213"/>
      <c r="QN56" s="213"/>
      <c r="QO56" s="213"/>
      <c r="QP56" s="213"/>
      <c r="QQ56" s="213"/>
      <c r="QR56" s="213"/>
      <c r="QS56" s="213"/>
      <c r="QT56" s="213"/>
      <c r="QU56" s="213"/>
      <c r="QV56" s="213"/>
      <c r="QW56" s="213"/>
      <c r="QX56" s="213"/>
      <c r="QY56" s="213"/>
      <c r="QZ56" s="213"/>
      <c r="RA56" s="213"/>
      <c r="RB56" s="213"/>
      <c r="RC56" s="213"/>
      <c r="RD56" s="213"/>
      <c r="RE56" s="213"/>
      <c r="RF56" s="213"/>
      <c r="RG56" s="213"/>
      <c r="RH56" s="213"/>
      <c r="RI56" s="213"/>
      <c r="RJ56" s="213"/>
      <c r="RK56" s="213"/>
      <c r="RL56" s="213"/>
      <c r="RM56" s="213"/>
      <c r="RN56" s="213"/>
      <c r="RO56" s="213"/>
      <c r="RP56" s="213"/>
      <c r="RQ56" s="213"/>
      <c r="RR56" s="213"/>
      <c r="RS56" s="213"/>
      <c r="RT56" s="213"/>
      <c r="RU56" s="213"/>
      <c r="RV56" s="213"/>
      <c r="RW56" s="213"/>
      <c r="RX56" s="213"/>
      <c r="RY56" s="213"/>
      <c r="RZ56" s="213"/>
      <c r="SA56" s="213"/>
      <c r="SB56" s="213"/>
      <c r="SC56" s="213"/>
      <c r="SD56" s="213"/>
      <c r="SE56" s="213"/>
      <c r="SF56" s="213"/>
      <c r="SG56" s="213"/>
      <c r="SH56" s="213"/>
      <c r="SI56" s="213"/>
      <c r="SJ56" s="213"/>
      <c r="SK56" s="213"/>
      <c r="SL56" s="213"/>
      <c r="SM56" s="213"/>
      <c r="SN56" s="213"/>
      <c r="SO56" s="213"/>
      <c r="SP56" s="213"/>
      <c r="SQ56" s="213"/>
      <c r="SR56" s="213"/>
      <c r="SS56" s="213"/>
      <c r="ST56" s="213"/>
      <c r="SU56" s="213"/>
      <c r="SV56" s="213"/>
      <c r="SW56" s="213"/>
      <c r="SX56" s="213"/>
      <c r="SY56" s="213"/>
      <c r="SZ56" s="213"/>
      <c r="TA56" s="213"/>
      <c r="TB56" s="213"/>
      <c r="TC56" s="213"/>
      <c r="TD56" s="213"/>
      <c r="TE56" s="213"/>
      <c r="TF56" s="213"/>
      <c r="TG56" s="213"/>
      <c r="TH56" s="213"/>
      <c r="TI56" s="213"/>
      <c r="TJ56" s="213"/>
      <c r="TK56" s="213"/>
      <c r="TL56" s="213"/>
      <c r="TM56" s="213"/>
      <c r="TN56" s="213"/>
      <c r="TO56" s="213"/>
      <c r="TP56" s="213"/>
      <c r="TQ56" s="213"/>
      <c r="TR56" s="213"/>
      <c r="TS56" s="213"/>
      <c r="TT56" s="213"/>
      <c r="TU56" s="213"/>
      <c r="TV56" s="213"/>
      <c r="TW56" s="213"/>
      <c r="TX56" s="213"/>
      <c r="TY56" s="213"/>
      <c r="TZ56" s="213"/>
      <c r="UA56" s="213"/>
      <c r="UB56" s="213"/>
      <c r="UC56" s="213"/>
      <c r="UD56" s="213"/>
      <c r="UE56" s="213"/>
      <c r="UF56" s="213"/>
      <c r="UG56" s="213"/>
      <c r="UH56" s="213"/>
      <c r="UI56" s="213"/>
      <c r="UJ56" s="213"/>
      <c r="UK56" s="213"/>
      <c r="UL56" s="213"/>
      <c r="UM56" s="213"/>
      <c r="UN56" s="213"/>
      <c r="UO56" s="213"/>
      <c r="UP56" s="213"/>
      <c r="UQ56" s="213"/>
      <c r="UR56" s="213"/>
      <c r="US56" s="213"/>
      <c r="UT56" s="213"/>
      <c r="UU56" s="213"/>
      <c r="UV56" s="213"/>
      <c r="UW56" s="213"/>
      <c r="UX56" s="213"/>
      <c r="UY56" s="213"/>
      <c r="UZ56" s="213"/>
      <c r="VA56" s="213"/>
      <c r="VB56" s="213"/>
      <c r="VC56" s="213"/>
      <c r="VD56" s="213"/>
      <c r="VE56" s="213"/>
      <c r="VF56" s="213"/>
      <c r="VG56" s="213"/>
      <c r="VH56" s="213"/>
      <c r="VI56" s="213"/>
      <c r="VJ56" s="213"/>
      <c r="VK56" s="213"/>
      <c r="VL56" s="213"/>
      <c r="VM56" s="213"/>
      <c r="VN56" s="213"/>
      <c r="VO56" s="213"/>
      <c r="VP56" s="213"/>
      <c r="VQ56" s="213"/>
      <c r="VR56" s="213"/>
      <c r="VS56" s="213"/>
      <c r="VT56" s="213"/>
      <c r="VU56" s="213"/>
      <c r="VV56" s="213"/>
      <c r="VW56" s="213"/>
      <c r="VX56" s="213"/>
      <c r="VY56" s="213"/>
      <c r="VZ56" s="213"/>
      <c r="WA56" s="213"/>
      <c r="WB56" s="213"/>
      <c r="WC56" s="213"/>
      <c r="WD56" s="213"/>
      <c r="WE56" s="213"/>
      <c r="WF56" s="213"/>
      <c r="WG56" s="213"/>
      <c r="WH56" s="213"/>
      <c r="WI56" s="213"/>
      <c r="WJ56" s="213"/>
      <c r="WK56" s="213"/>
      <c r="WL56" s="213"/>
      <c r="WM56" s="213"/>
      <c r="WN56" s="213"/>
      <c r="WO56" s="213"/>
      <c r="WP56" s="213"/>
      <c r="WQ56" s="213"/>
      <c r="WR56" s="213"/>
      <c r="WS56" s="213"/>
      <c r="WT56" s="213"/>
      <c r="WU56" s="213"/>
      <c r="WV56" s="213"/>
      <c r="WW56" s="213"/>
      <c r="WX56" s="213"/>
      <c r="WY56" s="213"/>
      <c r="WZ56" s="213"/>
      <c r="XA56" s="213"/>
      <c r="XB56" s="213"/>
      <c r="XC56" s="213"/>
      <c r="XD56" s="213"/>
      <c r="XE56" s="213"/>
      <c r="XF56" s="213"/>
      <c r="XG56" s="213"/>
      <c r="XH56" s="213"/>
      <c r="XI56" s="213"/>
      <c r="XJ56" s="213"/>
      <c r="XK56" s="213"/>
      <c r="XL56" s="213"/>
      <c r="XM56" s="213"/>
      <c r="XN56" s="213"/>
      <c r="XO56" s="213"/>
      <c r="XP56" s="213"/>
      <c r="XQ56" s="213"/>
      <c r="XR56" s="213"/>
      <c r="XS56" s="213"/>
      <c r="XT56" s="213"/>
      <c r="XU56" s="213"/>
      <c r="XV56" s="213"/>
      <c r="XW56" s="213"/>
      <c r="XX56" s="213"/>
      <c r="XY56" s="213"/>
      <c r="XZ56" s="213"/>
      <c r="YA56" s="213"/>
      <c r="YB56" s="213"/>
      <c r="YC56" s="213"/>
      <c r="YD56" s="213"/>
      <c r="YE56" s="213"/>
      <c r="YF56" s="213"/>
      <c r="YG56" s="213"/>
      <c r="YH56" s="213"/>
      <c r="YI56" s="213"/>
      <c r="YJ56" s="213"/>
      <c r="YK56" s="213"/>
      <c r="YL56" s="213"/>
      <c r="YM56" s="213"/>
      <c r="YN56" s="213"/>
      <c r="YO56" s="213"/>
      <c r="YP56" s="213"/>
      <c r="YQ56" s="213"/>
      <c r="YR56" s="213"/>
      <c r="YS56" s="213"/>
      <c r="YT56" s="213"/>
      <c r="YU56" s="213"/>
      <c r="YV56" s="213"/>
      <c r="YW56" s="213"/>
      <c r="YX56" s="213"/>
      <c r="YY56" s="213"/>
      <c r="YZ56" s="213"/>
      <c r="ZA56" s="213"/>
      <c r="ZB56" s="213"/>
      <c r="ZC56" s="213"/>
      <c r="ZD56" s="213"/>
      <c r="ZE56" s="213"/>
      <c r="ZF56" s="213"/>
      <c r="ZG56" s="213"/>
      <c r="ZH56" s="213"/>
      <c r="ZI56" s="213"/>
      <c r="ZJ56" s="213"/>
      <c r="ZK56" s="213"/>
      <c r="ZL56" s="213"/>
      <c r="ZM56" s="213"/>
      <c r="ZN56" s="213"/>
      <c r="ZO56" s="213"/>
      <c r="ZP56" s="213"/>
      <c r="ZQ56" s="213"/>
      <c r="ZR56" s="213"/>
      <c r="ZS56" s="213"/>
      <c r="ZT56" s="213"/>
      <c r="ZU56" s="213"/>
      <c r="ZV56" s="213"/>
      <c r="ZW56" s="213"/>
      <c r="ZX56" s="213"/>
      <c r="ZY56" s="213"/>
      <c r="ZZ56" s="213"/>
      <c r="AAA56" s="213"/>
      <c r="AAB56" s="213"/>
      <c r="AAC56" s="213"/>
      <c r="AAD56" s="213"/>
      <c r="AAE56" s="213"/>
      <c r="AAF56" s="213"/>
      <c r="AAG56" s="213"/>
      <c r="AAH56" s="213"/>
      <c r="AAI56" s="213"/>
      <c r="AAJ56" s="213"/>
      <c r="AAK56" s="213"/>
      <c r="AAL56" s="213"/>
      <c r="AAM56" s="213"/>
      <c r="AAN56" s="213"/>
      <c r="AAO56" s="213"/>
      <c r="AAP56" s="213"/>
      <c r="AAQ56" s="213"/>
      <c r="AAR56" s="213"/>
      <c r="AAS56" s="213"/>
      <c r="AAT56" s="213"/>
      <c r="AAU56" s="213"/>
      <c r="AAV56" s="213"/>
      <c r="AAW56" s="213"/>
      <c r="AAX56" s="213"/>
      <c r="AAY56" s="213"/>
      <c r="AAZ56" s="213"/>
      <c r="ABA56" s="213"/>
      <c r="ABB56" s="213"/>
      <c r="ABC56" s="213"/>
      <c r="ABD56" s="213"/>
      <c r="ABE56" s="213"/>
      <c r="ABF56" s="213"/>
      <c r="ABG56" s="213"/>
      <c r="ABH56" s="213"/>
      <c r="ABI56" s="213"/>
      <c r="ABJ56" s="213"/>
      <c r="ABK56" s="213"/>
      <c r="ABL56" s="213"/>
      <c r="ABM56" s="213"/>
      <c r="ABN56" s="213"/>
      <c r="ABO56" s="213"/>
      <c r="ABP56" s="213"/>
      <c r="ABQ56" s="213"/>
      <c r="ABR56" s="213"/>
      <c r="ABS56" s="213"/>
      <c r="ABT56" s="213"/>
      <c r="ABU56" s="213"/>
      <c r="ABV56" s="213"/>
      <c r="ABW56" s="213"/>
      <c r="ABX56" s="213"/>
      <c r="ABY56" s="213"/>
      <c r="ABZ56" s="213"/>
      <c r="ACA56" s="213"/>
      <c r="ACB56" s="213"/>
      <c r="ACC56" s="213"/>
      <c r="ACD56" s="213"/>
      <c r="ACE56" s="213"/>
      <c r="ACF56" s="213"/>
      <c r="ACG56" s="213"/>
      <c r="ACH56" s="213"/>
      <c r="ACI56" s="213"/>
      <c r="ACJ56" s="213"/>
      <c r="ACK56" s="213"/>
      <c r="ACL56" s="213"/>
      <c r="ACM56" s="213"/>
      <c r="ACN56" s="213"/>
      <c r="ACO56" s="213"/>
      <c r="ACP56" s="213"/>
      <c r="ACQ56" s="213"/>
      <c r="ACR56" s="213"/>
      <c r="ACS56" s="213"/>
      <c r="ACT56" s="213"/>
      <c r="ACU56" s="213"/>
      <c r="ACV56" s="213"/>
      <c r="ACW56" s="213"/>
      <c r="ACX56" s="213"/>
      <c r="ACY56" s="213"/>
      <c r="ACZ56" s="213"/>
      <c r="ADA56" s="213"/>
      <c r="ADB56" s="213"/>
      <c r="ADC56" s="213"/>
      <c r="ADD56" s="213"/>
      <c r="ADE56" s="213"/>
      <c r="ADF56" s="213"/>
      <c r="ADG56" s="213"/>
      <c r="ADH56" s="213"/>
      <c r="ADI56" s="213"/>
      <c r="ADJ56" s="213"/>
      <c r="ADK56" s="213"/>
      <c r="ADL56" s="213"/>
      <c r="ADM56" s="213"/>
      <c r="ADN56" s="213"/>
      <c r="ADO56" s="213"/>
      <c r="ADP56" s="213"/>
      <c r="ADQ56" s="213"/>
      <c r="ADR56" s="213"/>
      <c r="ADS56" s="213"/>
      <c r="ADT56" s="213"/>
      <c r="ADU56" s="213"/>
      <c r="ADV56" s="213"/>
      <c r="ADW56" s="213"/>
      <c r="ADX56" s="213"/>
      <c r="ADY56" s="213"/>
      <c r="ADZ56" s="213"/>
      <c r="AEA56" s="213"/>
      <c r="AEB56" s="213"/>
      <c r="AEC56" s="213"/>
      <c r="AED56" s="213"/>
      <c r="AEE56" s="213"/>
      <c r="AEF56" s="213"/>
      <c r="AEG56" s="213"/>
      <c r="AEH56" s="213"/>
      <c r="AEI56" s="213"/>
      <c r="AEJ56" s="213"/>
      <c r="AEK56" s="213"/>
      <c r="AEL56" s="213"/>
      <c r="AEM56" s="213"/>
      <c r="AEN56" s="213"/>
      <c r="AEO56" s="213"/>
      <c r="AEP56" s="213"/>
      <c r="AEQ56" s="213"/>
      <c r="AER56" s="213"/>
      <c r="AES56" s="213"/>
      <c r="AET56" s="213"/>
      <c r="AEU56" s="213"/>
      <c r="AEV56" s="213"/>
      <c r="AEW56" s="213"/>
      <c r="AEX56" s="213"/>
      <c r="AEY56" s="213"/>
      <c r="AEZ56" s="213"/>
      <c r="AFA56" s="213"/>
      <c r="AFB56" s="213"/>
      <c r="AFC56" s="213"/>
      <c r="AFD56" s="213"/>
      <c r="AFE56" s="213"/>
      <c r="AFF56" s="213"/>
      <c r="AFG56" s="213"/>
      <c r="AFH56" s="213"/>
      <c r="AFI56" s="213"/>
      <c r="AFJ56" s="213"/>
      <c r="AFK56" s="213"/>
      <c r="AFL56" s="213"/>
      <c r="AFM56" s="213"/>
      <c r="AFN56" s="213"/>
      <c r="AFO56" s="213"/>
      <c r="AFP56" s="213"/>
      <c r="AFQ56" s="213"/>
      <c r="AFR56" s="213"/>
      <c r="AFS56" s="213"/>
      <c r="AFT56" s="213"/>
      <c r="AFU56" s="213"/>
      <c r="AFV56" s="213"/>
      <c r="AFW56" s="213"/>
      <c r="AFX56" s="213"/>
      <c r="AFY56" s="213"/>
      <c r="AFZ56" s="213"/>
      <c r="AGA56" s="213"/>
      <c r="AGB56" s="213"/>
      <c r="AGC56" s="213"/>
      <c r="AGD56" s="213"/>
      <c r="AGE56" s="213"/>
      <c r="AGF56" s="213"/>
      <c r="AGG56" s="213"/>
      <c r="AGH56" s="213"/>
      <c r="AGI56" s="213"/>
      <c r="AGJ56" s="213"/>
      <c r="AGK56" s="213"/>
      <c r="AGL56" s="213"/>
      <c r="AGM56" s="213"/>
      <c r="AGN56" s="213"/>
      <c r="AGO56" s="213"/>
      <c r="AGP56" s="213"/>
      <c r="AGQ56" s="213"/>
      <c r="AGR56" s="213"/>
      <c r="AGS56" s="213"/>
      <c r="AGT56" s="213"/>
      <c r="AGU56" s="213"/>
      <c r="AGV56" s="213"/>
      <c r="AGW56" s="213"/>
      <c r="AGX56" s="213"/>
      <c r="AGY56" s="213"/>
      <c r="AGZ56" s="213"/>
      <c r="AHA56" s="213"/>
      <c r="AHB56" s="213"/>
      <c r="AHC56" s="213"/>
      <c r="AHD56" s="213"/>
      <c r="AHE56" s="213"/>
      <c r="AHF56" s="213"/>
      <c r="AHG56" s="213"/>
      <c r="AHH56" s="213"/>
      <c r="AHI56" s="213"/>
      <c r="AHJ56" s="213"/>
      <c r="AHK56" s="213"/>
      <c r="AHL56" s="213"/>
      <c r="AHM56" s="213"/>
      <c r="AHN56" s="213"/>
      <c r="AHO56" s="213"/>
      <c r="AHP56" s="213"/>
      <c r="AHQ56" s="213"/>
      <c r="AHR56" s="213"/>
      <c r="AHS56" s="213"/>
      <c r="AHT56" s="213"/>
      <c r="AHU56" s="213"/>
      <c r="AHV56" s="213"/>
      <c r="AHW56" s="213"/>
      <c r="AHX56" s="213"/>
      <c r="AHY56" s="213"/>
      <c r="AHZ56" s="213"/>
      <c r="AIA56" s="213"/>
      <c r="AIB56" s="213"/>
      <c r="AIC56" s="213"/>
      <c r="AID56" s="213"/>
      <c r="AIE56" s="213"/>
      <c r="AIF56" s="213"/>
      <c r="AIG56" s="213"/>
      <c r="AIH56" s="213"/>
      <c r="AII56" s="213"/>
      <c r="AIJ56" s="213"/>
      <c r="AIK56" s="213"/>
      <c r="AIL56" s="213"/>
      <c r="AIM56" s="213"/>
      <c r="AIN56" s="213"/>
      <c r="AIO56" s="213"/>
      <c r="AIP56" s="213"/>
      <c r="AIQ56" s="213"/>
      <c r="AIR56" s="213"/>
      <c r="AIS56" s="213"/>
      <c r="AIT56" s="213"/>
      <c r="AIU56" s="213"/>
      <c r="AIV56" s="213"/>
      <c r="AIW56" s="213"/>
      <c r="AIX56" s="213"/>
      <c r="AIY56" s="213"/>
      <c r="AIZ56" s="213"/>
      <c r="AJA56" s="213"/>
      <c r="AJB56" s="213"/>
      <c r="AJC56" s="213"/>
      <c r="AJD56" s="213"/>
      <c r="AJE56" s="213"/>
      <c r="AJF56" s="213"/>
      <c r="AJG56" s="213"/>
      <c r="AJH56" s="213"/>
      <c r="AJI56" s="213"/>
      <c r="AJJ56" s="213"/>
      <c r="AJK56" s="213"/>
      <c r="AJL56" s="213"/>
      <c r="AJM56" s="213"/>
      <c r="AJN56" s="213"/>
      <c r="AJO56" s="213"/>
      <c r="AJP56" s="213"/>
      <c r="AJQ56" s="213"/>
      <c r="AJR56" s="213"/>
      <c r="AJS56" s="213"/>
      <c r="AJT56" s="213"/>
      <c r="AJU56" s="213"/>
      <c r="AJV56" s="213"/>
      <c r="AJW56" s="213"/>
      <c r="AJX56" s="213"/>
      <c r="AJY56" s="213"/>
      <c r="AJZ56" s="213"/>
      <c r="AKA56" s="213"/>
      <c r="AKB56" s="213"/>
      <c r="AKC56" s="213"/>
      <c r="AKD56" s="213"/>
      <c r="AKE56" s="213"/>
      <c r="AKF56" s="213"/>
      <c r="AKG56" s="213"/>
      <c r="AKH56" s="213"/>
      <c r="AKI56" s="213"/>
      <c r="AKJ56" s="213"/>
      <c r="AKK56" s="213"/>
      <c r="AKL56" s="213"/>
      <c r="AKM56" s="213"/>
      <c r="AKN56" s="213"/>
      <c r="AKO56" s="213"/>
      <c r="AKP56" s="213"/>
      <c r="AKQ56" s="213"/>
      <c r="AKR56" s="213"/>
      <c r="AKS56" s="213"/>
      <c r="AKT56" s="213"/>
      <c r="AKU56" s="213"/>
      <c r="AKV56" s="213"/>
      <c r="AKW56" s="213"/>
      <c r="AKX56" s="213"/>
      <c r="AKY56" s="213"/>
      <c r="AKZ56" s="213"/>
      <c r="ALA56" s="213"/>
      <c r="ALB56" s="213"/>
      <c r="ALC56" s="213"/>
      <c r="ALD56" s="213"/>
      <c r="ALE56" s="213"/>
      <c r="ALF56" s="213"/>
      <c r="ALG56" s="213"/>
      <c r="ALH56" s="213"/>
      <c r="ALI56" s="213"/>
      <c r="ALJ56" s="213"/>
      <c r="ALK56" s="213"/>
      <c r="ALL56" s="213"/>
      <c r="ALM56" s="213"/>
      <c r="ALN56" s="213"/>
      <c r="ALO56" s="213"/>
      <c r="ALP56" s="213"/>
      <c r="ALQ56" s="213"/>
      <c r="ALR56" s="213"/>
      <c r="ALS56" s="213"/>
      <c r="ALT56" s="213"/>
      <c r="ALU56" s="213"/>
      <c r="ALV56" s="213"/>
      <c r="ALW56" s="213"/>
      <c r="ALX56" s="213"/>
      <c r="ALY56" s="213"/>
      <c r="ALZ56" s="213"/>
      <c r="AMA56" s="213"/>
      <c r="AMB56" s="213"/>
      <c r="AMC56" s="213"/>
      <c r="AMD56" s="213"/>
      <c r="AME56" s="213"/>
      <c r="AMF56" s="213"/>
      <c r="AMG56" s="213"/>
      <c r="AMH56" s="213"/>
      <c r="AMI56" s="213"/>
      <c r="AMJ56" s="213"/>
      <c r="AMK56" s="213"/>
      <c r="AML56" s="213"/>
      <c r="AMM56" s="213"/>
      <c r="AMN56" s="213"/>
      <c r="AMO56" s="213"/>
      <c r="AMP56" s="213"/>
      <c r="AMQ56" s="213"/>
      <c r="AMR56" s="213"/>
      <c r="AMS56" s="213"/>
      <c r="AMT56" s="213"/>
      <c r="AMU56" s="213"/>
      <c r="AMV56" s="213"/>
      <c r="AMW56" s="213"/>
      <c r="AMX56" s="213"/>
      <c r="AMY56" s="213"/>
      <c r="AMZ56" s="213"/>
      <c r="ANA56" s="213"/>
      <c r="ANB56" s="213"/>
      <c r="ANC56" s="213"/>
      <c r="AND56" s="213"/>
      <c r="ANE56" s="213"/>
      <c r="ANF56" s="213"/>
      <c r="ANG56" s="213"/>
      <c r="ANH56" s="213"/>
      <c r="ANI56" s="213"/>
      <c r="ANJ56" s="213"/>
      <c r="ANK56" s="213"/>
      <c r="ANL56" s="213"/>
      <c r="ANM56" s="213"/>
      <c r="ANN56" s="213"/>
      <c r="ANO56" s="213"/>
      <c r="ANP56" s="213"/>
      <c r="ANQ56" s="213"/>
      <c r="ANR56" s="213"/>
      <c r="ANS56" s="213"/>
      <c r="ANT56" s="213"/>
      <c r="ANU56" s="213"/>
      <c r="ANV56" s="213"/>
      <c r="ANW56" s="213"/>
      <c r="ANX56" s="213"/>
      <c r="ANY56" s="213"/>
      <c r="ANZ56" s="213"/>
      <c r="AOA56" s="213"/>
      <c r="AOB56" s="213"/>
      <c r="AOC56" s="213"/>
      <c r="AOD56" s="213"/>
      <c r="AOE56" s="213"/>
      <c r="AOF56" s="213"/>
      <c r="AOG56" s="213"/>
      <c r="AOH56" s="213"/>
      <c r="AOI56" s="213"/>
      <c r="AOJ56" s="213"/>
      <c r="AOK56" s="213"/>
      <c r="AOL56" s="213"/>
      <c r="AOM56" s="213"/>
      <c r="AON56" s="213"/>
      <c r="AOO56" s="213"/>
      <c r="AOP56" s="213"/>
      <c r="AOQ56" s="213"/>
      <c r="AOR56" s="213"/>
      <c r="AOS56" s="213"/>
      <c r="AOT56" s="213"/>
      <c r="AOU56" s="213"/>
      <c r="AOV56" s="213"/>
      <c r="AOW56" s="213"/>
      <c r="AOX56" s="213"/>
      <c r="AOY56" s="213"/>
      <c r="AOZ56" s="213"/>
      <c r="APA56" s="213"/>
      <c r="APB56" s="213"/>
      <c r="APC56" s="213"/>
      <c r="APD56" s="213"/>
      <c r="APE56" s="213"/>
      <c r="APF56" s="213"/>
      <c r="APG56" s="213"/>
      <c r="APH56" s="213"/>
      <c r="API56" s="213"/>
      <c r="APJ56" s="213"/>
      <c r="APK56" s="213"/>
      <c r="APL56" s="213"/>
      <c r="APM56" s="213"/>
      <c r="APN56" s="213"/>
      <c r="APO56" s="213"/>
      <c r="APP56" s="213"/>
      <c r="APQ56" s="213"/>
      <c r="APR56" s="213"/>
      <c r="APS56" s="213"/>
      <c r="APT56" s="213"/>
      <c r="APU56" s="213"/>
      <c r="APV56" s="213"/>
      <c r="APW56" s="213"/>
      <c r="APX56" s="213"/>
      <c r="APY56" s="213"/>
      <c r="APZ56" s="213"/>
      <c r="AQA56" s="213"/>
      <c r="AQB56" s="213"/>
      <c r="AQC56" s="213"/>
      <c r="AQD56" s="213"/>
      <c r="AQE56" s="213"/>
      <c r="AQF56" s="213"/>
      <c r="AQG56" s="213"/>
      <c r="AQH56" s="213"/>
      <c r="AQI56" s="213"/>
      <c r="AQJ56" s="213"/>
      <c r="AQK56" s="213"/>
      <c r="AQL56" s="213"/>
      <c r="AQM56" s="213"/>
      <c r="AQN56" s="213"/>
      <c r="AQO56" s="213"/>
      <c r="AQP56" s="213"/>
      <c r="AQQ56" s="213"/>
      <c r="AQR56" s="213"/>
      <c r="AQS56" s="213"/>
      <c r="AQT56" s="213"/>
      <c r="AQU56" s="213"/>
      <c r="AQV56" s="213"/>
      <c r="AQW56" s="213"/>
      <c r="AQX56" s="213"/>
      <c r="AQY56" s="213"/>
      <c r="AQZ56" s="213"/>
      <c r="ARA56" s="213"/>
      <c r="ARB56" s="213"/>
      <c r="ARC56" s="213"/>
      <c r="ARD56" s="213"/>
      <c r="ARE56" s="213"/>
      <c r="ARF56" s="213"/>
      <c r="ARG56" s="213"/>
      <c r="ARH56" s="213"/>
      <c r="ARI56" s="213"/>
      <c r="ARJ56" s="213"/>
      <c r="ARK56" s="213"/>
      <c r="ARL56" s="213"/>
      <c r="ARM56" s="213"/>
      <c r="ARN56" s="213"/>
      <c r="ARO56" s="213"/>
      <c r="ARP56" s="213"/>
      <c r="ARQ56" s="213"/>
      <c r="ARR56" s="213"/>
      <c r="ARS56" s="213"/>
      <c r="ART56" s="213"/>
      <c r="ARU56" s="213"/>
      <c r="ARV56" s="213"/>
      <c r="ARW56" s="213"/>
      <c r="ARX56" s="213"/>
      <c r="ARY56" s="213"/>
      <c r="ARZ56" s="213"/>
      <c r="ASA56" s="213"/>
      <c r="ASB56" s="213"/>
      <c r="ASC56" s="213"/>
      <c r="ASD56" s="213"/>
      <c r="ASE56" s="213"/>
      <c r="ASF56" s="213"/>
      <c r="ASG56" s="213"/>
      <c r="ASH56" s="213"/>
      <c r="ASI56" s="213"/>
      <c r="ASJ56" s="213"/>
      <c r="ASK56" s="213"/>
      <c r="ASL56" s="213"/>
      <c r="ASM56" s="213"/>
      <c r="ASN56" s="213"/>
      <c r="ASO56" s="213"/>
      <c r="ASP56" s="213"/>
      <c r="ASQ56" s="213"/>
      <c r="ASR56" s="213"/>
      <c r="ASS56" s="213"/>
      <c r="AST56" s="213"/>
      <c r="ASU56" s="213"/>
      <c r="ASV56" s="213"/>
      <c r="ASW56" s="213"/>
      <c r="ASX56" s="213"/>
      <c r="ASY56" s="213"/>
      <c r="ASZ56" s="213"/>
      <c r="ATA56" s="213"/>
      <c r="ATB56" s="213"/>
      <c r="ATC56" s="213"/>
      <c r="ATD56" s="213"/>
      <c r="ATE56" s="213"/>
      <c r="ATF56" s="213"/>
      <c r="ATG56" s="213"/>
      <c r="ATH56" s="213"/>
      <c r="ATI56" s="213"/>
      <c r="ATJ56" s="213"/>
      <c r="ATK56" s="213"/>
      <c r="ATL56" s="213"/>
      <c r="ATM56" s="213"/>
      <c r="ATN56" s="213"/>
      <c r="ATO56" s="213"/>
      <c r="ATP56" s="213"/>
      <c r="ATQ56" s="213"/>
      <c r="ATR56" s="213"/>
      <c r="ATS56" s="213"/>
      <c r="ATT56" s="213"/>
      <c r="ATU56" s="213"/>
      <c r="ATV56" s="213"/>
      <c r="ATW56" s="213"/>
      <c r="ATX56" s="213"/>
      <c r="ATY56" s="213"/>
      <c r="ATZ56" s="213"/>
      <c r="AUA56" s="213"/>
      <c r="AUB56" s="213"/>
      <c r="AUC56" s="213"/>
      <c r="AUD56" s="213"/>
      <c r="AUE56" s="213"/>
      <c r="AUF56" s="213"/>
      <c r="AUG56" s="213"/>
      <c r="AUH56" s="213"/>
      <c r="AUI56" s="213"/>
      <c r="AUJ56" s="213"/>
      <c r="AUK56" s="213"/>
      <c r="AUL56" s="213"/>
      <c r="AUM56" s="213"/>
      <c r="AUN56" s="213"/>
      <c r="AUO56" s="213"/>
      <c r="AUP56" s="213"/>
      <c r="AUQ56" s="213"/>
      <c r="AUR56" s="213"/>
      <c r="AUS56" s="213"/>
      <c r="AUT56" s="213"/>
      <c r="AUU56" s="213"/>
      <c r="AUV56" s="213"/>
      <c r="AUW56" s="213"/>
      <c r="AUX56" s="213"/>
      <c r="AUY56" s="213"/>
      <c r="AUZ56" s="213"/>
      <c r="AVA56" s="213"/>
      <c r="AVB56" s="213"/>
      <c r="AVC56" s="213"/>
      <c r="AVD56" s="213"/>
      <c r="AVE56" s="213"/>
      <c r="AVF56" s="213"/>
      <c r="AVG56" s="213"/>
      <c r="AVH56" s="213"/>
      <c r="AVI56" s="213"/>
      <c r="AVJ56" s="213"/>
      <c r="AVK56" s="213"/>
      <c r="AVL56" s="213"/>
      <c r="AVM56" s="213"/>
      <c r="AVN56" s="213"/>
      <c r="AVO56" s="213"/>
      <c r="AVP56" s="213"/>
      <c r="AVQ56" s="213"/>
      <c r="AVR56" s="213"/>
      <c r="AVS56" s="213"/>
      <c r="AVT56" s="213"/>
      <c r="AVU56" s="213"/>
      <c r="AVV56" s="213"/>
      <c r="AVW56" s="213"/>
      <c r="AVX56" s="213"/>
      <c r="AVY56" s="213"/>
      <c r="AVZ56" s="213"/>
      <c r="AWA56" s="213"/>
      <c r="AWB56" s="213"/>
      <c r="AWC56" s="213"/>
      <c r="AWD56" s="213"/>
      <c r="AWE56" s="213"/>
      <c r="AWF56" s="213"/>
      <c r="AWG56" s="213"/>
      <c r="AWH56" s="213"/>
      <c r="AWI56" s="213"/>
      <c r="AWJ56" s="213"/>
      <c r="AWK56" s="213"/>
      <c r="AWL56" s="213"/>
      <c r="AWM56" s="213"/>
      <c r="AWN56" s="213"/>
      <c r="AWO56" s="213"/>
      <c r="AWP56" s="213"/>
      <c r="AWQ56" s="213"/>
      <c r="AWR56" s="213"/>
      <c r="AWS56" s="213"/>
      <c r="AWT56" s="213"/>
      <c r="AWU56" s="213"/>
      <c r="AWV56" s="213"/>
      <c r="AWW56" s="213"/>
      <c r="AWX56" s="213"/>
      <c r="AWY56" s="213"/>
      <c r="AWZ56" s="213"/>
      <c r="AXA56" s="213"/>
      <c r="AXB56" s="213"/>
      <c r="AXC56" s="213"/>
      <c r="AXD56" s="213"/>
      <c r="AXE56" s="213"/>
      <c r="AXF56" s="213"/>
      <c r="AXG56" s="213"/>
      <c r="AXH56" s="213"/>
      <c r="AXI56" s="213"/>
      <c r="AXJ56" s="213"/>
      <c r="AXK56" s="213"/>
      <c r="AXL56" s="213"/>
      <c r="AXM56" s="213"/>
      <c r="AXN56" s="213"/>
      <c r="AXO56" s="213"/>
      <c r="AXP56" s="213"/>
      <c r="AXQ56" s="213"/>
      <c r="AXR56" s="213"/>
      <c r="AXS56" s="213"/>
      <c r="AXT56" s="213"/>
      <c r="AXU56" s="213"/>
      <c r="AXV56" s="213"/>
      <c r="AXW56" s="213"/>
      <c r="AXX56" s="213"/>
      <c r="AXY56" s="213"/>
      <c r="AXZ56" s="213"/>
      <c r="AYA56" s="213"/>
      <c r="AYB56" s="213"/>
      <c r="AYC56" s="213"/>
      <c r="AYD56" s="213"/>
      <c r="AYE56" s="213"/>
      <c r="AYF56" s="213"/>
      <c r="AYG56" s="213"/>
      <c r="AYH56" s="213"/>
      <c r="AYI56" s="213"/>
      <c r="AYJ56" s="213"/>
      <c r="AYK56" s="213"/>
      <c r="AYL56" s="213"/>
      <c r="AYM56" s="213"/>
      <c r="AYN56" s="213"/>
      <c r="AYO56" s="213"/>
      <c r="AYP56" s="213"/>
      <c r="AYQ56" s="213"/>
      <c r="AYR56" s="213"/>
      <c r="AYS56" s="213"/>
      <c r="AYT56" s="213"/>
      <c r="AYU56" s="213"/>
      <c r="AYV56" s="213"/>
      <c r="AYW56" s="213"/>
      <c r="AYX56" s="213"/>
      <c r="AYY56" s="213"/>
      <c r="AYZ56" s="213"/>
      <c r="AZA56" s="213"/>
      <c r="AZB56" s="213"/>
      <c r="AZC56" s="213"/>
      <c r="AZD56" s="213"/>
      <c r="AZE56" s="213"/>
      <c r="AZF56" s="213"/>
      <c r="AZG56" s="213"/>
      <c r="AZH56" s="213"/>
      <c r="AZI56" s="213"/>
      <c r="AZJ56" s="213"/>
      <c r="AZK56" s="213"/>
      <c r="AZL56" s="213"/>
      <c r="AZM56" s="213"/>
      <c r="AZN56" s="213"/>
      <c r="AZO56" s="213"/>
      <c r="AZP56" s="213"/>
      <c r="AZQ56" s="213"/>
      <c r="AZR56" s="213"/>
      <c r="AZS56" s="213"/>
      <c r="AZT56" s="213"/>
      <c r="AZU56" s="213"/>
      <c r="AZV56" s="213"/>
      <c r="AZW56" s="213"/>
      <c r="AZX56" s="213"/>
      <c r="AZY56" s="213"/>
      <c r="AZZ56" s="213"/>
      <c r="BAA56" s="213"/>
      <c r="BAB56" s="213"/>
      <c r="BAC56" s="213"/>
      <c r="BAD56" s="213"/>
      <c r="BAE56" s="213"/>
      <c r="BAF56" s="213"/>
      <c r="BAG56" s="213"/>
      <c r="BAH56" s="242"/>
      <c r="BAI56" s="213"/>
      <c r="BAJ56" s="242"/>
      <c r="BAK56" s="242"/>
    </row>
    <row r="57" spans="1:1389" s="239" customFormat="1" ht="30.75" customHeight="1" thickTop="1" thickBot="1">
      <c r="A57" s="212">
        <v>49</v>
      </c>
      <c r="B57" s="274" t="s">
        <v>361</v>
      </c>
      <c r="C57" s="210" t="s">
        <v>4</v>
      </c>
      <c r="D57" s="284" t="s">
        <v>99</v>
      </c>
      <c r="E57" s="284" t="s">
        <v>125</v>
      </c>
      <c r="F57" s="284" t="s">
        <v>126</v>
      </c>
      <c r="G57" s="284" t="s">
        <v>124</v>
      </c>
      <c r="H57" s="210" t="s">
        <v>62</v>
      </c>
      <c r="I57" s="210" t="s">
        <v>97</v>
      </c>
      <c r="J57" s="210" t="s">
        <v>71</v>
      </c>
      <c r="K57" s="210" t="s">
        <v>63</v>
      </c>
      <c r="L57" s="210" t="s">
        <v>87</v>
      </c>
      <c r="M57" s="285">
        <v>45170</v>
      </c>
      <c r="N57" s="285">
        <v>45559</v>
      </c>
      <c r="O57" s="286">
        <v>3926494.66919511</v>
      </c>
      <c r="P57" s="210" t="s">
        <v>60</v>
      </c>
      <c r="Q57" s="287">
        <f t="shared" si="10"/>
        <v>426897.76719010435</v>
      </c>
      <c r="R57" s="288">
        <f>SUM(AE57:AR57)</f>
        <v>16873296</v>
      </c>
      <c r="S57" s="316">
        <f>Q57/R57</f>
        <v>2.5300200221112956E-2</v>
      </c>
      <c r="T57" s="210" t="s">
        <v>180</v>
      </c>
      <c r="U57" s="298">
        <f>IF(T57="By Unit", IF(P57="RMB",S57/$B$6,IF(P57="GBP",S57,S57/$B$5)),T57)</f>
        <v>2.7506974779796948E-3</v>
      </c>
      <c r="V57" s="290"/>
      <c r="W57" s="291">
        <f>1-X57/Q57</f>
        <v>1</v>
      </c>
      <c r="X57" s="292">
        <v>0</v>
      </c>
      <c r="Y57" s="292">
        <v>0</v>
      </c>
      <c r="Z57" s="824" t="s">
        <v>157</v>
      </c>
      <c r="AA57" s="743"/>
      <c r="AB57" s="743"/>
      <c r="AC57" s="743"/>
      <c r="AD57" s="806"/>
      <c r="AE57" s="56"/>
      <c r="AF57" s="56"/>
      <c r="AG57" s="56">
        <v>9072000</v>
      </c>
      <c r="AH57" s="56">
        <v>2569344</v>
      </c>
      <c r="AI57" s="56">
        <v>651264</v>
      </c>
      <c r="AJ57" s="56">
        <v>1993776</v>
      </c>
      <c r="AK57" s="56">
        <v>1203648</v>
      </c>
      <c r="AL57" s="56">
        <v>647600</v>
      </c>
      <c r="AM57" s="56">
        <v>411280</v>
      </c>
      <c r="AN57" s="56">
        <v>192288</v>
      </c>
      <c r="AO57" s="56">
        <v>108000</v>
      </c>
      <c r="AP57" s="213">
        <v>24096</v>
      </c>
      <c r="AQ57" s="213"/>
      <c r="AR57" s="213"/>
      <c r="AS57" s="220"/>
      <c r="AT57" s="213"/>
      <c r="AU57" s="213"/>
      <c r="AV57" s="213"/>
      <c r="AW57" s="213"/>
      <c r="AX57" s="213"/>
      <c r="AY57" s="213"/>
      <c r="AZ57" s="213"/>
      <c r="BA57" s="213"/>
      <c r="BB57" s="213"/>
      <c r="BC57" s="213"/>
      <c r="BD57" s="213"/>
      <c r="BE57" s="213"/>
      <c r="BF57" s="54">
        <f t="shared" si="4"/>
        <v>0</v>
      </c>
      <c r="BG57" s="88"/>
      <c r="BH57" s="94" t="s">
        <v>295</v>
      </c>
      <c r="BI57" s="228" t="s">
        <v>397</v>
      </c>
      <c r="BJ57" s="94" t="s">
        <v>289</v>
      </c>
      <c r="BK57" s="230">
        <v>45719</v>
      </c>
      <c r="BL57" s="96" t="s">
        <v>295</v>
      </c>
      <c r="BM57" s="780">
        <v>14653350</v>
      </c>
      <c r="BN57" s="780">
        <v>17110575</v>
      </c>
      <c r="BO57" s="780">
        <v>5737450</v>
      </c>
      <c r="BP57" s="780">
        <v>2190800</v>
      </c>
      <c r="BQ57" s="240">
        <v>1981200</v>
      </c>
      <c r="BR57" s="240">
        <v>309000</v>
      </c>
      <c r="BS57" s="240">
        <v>1156200</v>
      </c>
      <c r="BT57" s="240">
        <v>1657200</v>
      </c>
      <c r="BU57" s="240">
        <v>1011000</v>
      </c>
      <c r="BV57" s="240">
        <v>1050000</v>
      </c>
      <c r="BW57" s="240">
        <v>789600</v>
      </c>
      <c r="BX57" s="240">
        <v>744000</v>
      </c>
      <c r="BY57" s="240">
        <v>1297800</v>
      </c>
      <c r="BZ57" s="240">
        <v>1524150</v>
      </c>
      <c r="CA57" s="240">
        <v>1623600</v>
      </c>
      <c r="CB57" s="240">
        <v>1509600</v>
      </c>
      <c r="CC57" s="240"/>
      <c r="CD57" s="240">
        <v>1485600</v>
      </c>
      <c r="CE57" s="240">
        <v>660000</v>
      </c>
      <c r="CF57" s="240">
        <v>1605865</v>
      </c>
      <c r="CG57" s="240">
        <v>1854200</v>
      </c>
      <c r="CH57" s="240">
        <v>1775000</v>
      </c>
      <c r="CI57" s="240">
        <v>2027900</v>
      </c>
      <c r="CJ57" s="240">
        <v>1732450</v>
      </c>
      <c r="CK57" s="240">
        <v>1542350</v>
      </c>
      <c r="CL57" s="240">
        <v>681200</v>
      </c>
      <c r="CM57" s="240">
        <v>933600</v>
      </c>
      <c r="CN57" s="240">
        <v>1074410</v>
      </c>
      <c r="CO57" s="240">
        <v>1738000</v>
      </c>
      <c r="CP57" s="240">
        <v>1056750</v>
      </c>
      <c r="CQ57" s="240">
        <v>1672800</v>
      </c>
      <c r="CR57" s="240">
        <v>2378700</v>
      </c>
      <c r="CS57" s="240">
        <v>116850</v>
      </c>
      <c r="CT57" s="240">
        <v>29600</v>
      </c>
      <c r="CU57" s="240">
        <v>174650</v>
      </c>
      <c r="CV57" s="240">
        <v>226900</v>
      </c>
      <c r="CW57" s="240">
        <v>81200</v>
      </c>
      <c r="CX57" s="240">
        <v>0</v>
      </c>
      <c r="CY57" s="240">
        <v>0</v>
      </c>
      <c r="CZ57" s="240">
        <v>0</v>
      </c>
      <c r="DA57" s="240">
        <v>0</v>
      </c>
      <c r="DB57" s="217">
        <v>0</v>
      </c>
      <c r="DC57" s="217">
        <v>292500</v>
      </c>
      <c r="DD57" s="217">
        <v>301700</v>
      </c>
      <c r="DE57" s="217">
        <v>290600</v>
      </c>
      <c r="DF57" s="217">
        <v>431700</v>
      </c>
      <c r="DG57" s="217">
        <v>123200</v>
      </c>
      <c r="DH57" s="217">
        <v>416300</v>
      </c>
      <c r="DI57" s="217">
        <v>0</v>
      </c>
      <c r="DJ57" s="217">
        <v>0</v>
      </c>
      <c r="DK57" s="217">
        <v>91200</v>
      </c>
      <c r="DL57" s="217">
        <v>117600</v>
      </c>
      <c r="DM57" s="241">
        <v>126000</v>
      </c>
      <c r="DN57" s="764">
        <v>260400</v>
      </c>
      <c r="DO57" s="764">
        <v>319200</v>
      </c>
      <c r="DP57" s="764">
        <v>302400</v>
      </c>
      <c r="DQ57" s="764">
        <v>268800</v>
      </c>
      <c r="DR57" s="764">
        <v>336000</v>
      </c>
      <c r="DS57" s="764">
        <v>260400</v>
      </c>
      <c r="DT57" s="764">
        <v>294000</v>
      </c>
      <c r="DU57" s="764">
        <v>226800</v>
      </c>
      <c r="DV57" s="764">
        <v>327600</v>
      </c>
      <c r="DW57" s="764">
        <v>256200</v>
      </c>
      <c r="DX57" s="764">
        <v>201600</v>
      </c>
      <c r="DY57" s="764">
        <v>260400</v>
      </c>
      <c r="DZ57" s="56"/>
      <c r="EA57" s="284" t="s">
        <v>25</v>
      </c>
      <c r="EB57" s="284"/>
      <c r="EC57" s="213"/>
      <c r="ED57" s="213"/>
      <c r="EE57" s="213"/>
      <c r="EF57" s="213"/>
      <c r="EG57" s="213"/>
      <c r="EH57" s="213"/>
      <c r="EI57" s="213"/>
      <c r="EJ57" s="213"/>
      <c r="EK57" s="213"/>
      <c r="EL57" s="213"/>
      <c r="EM57" s="213"/>
      <c r="EN57" s="213"/>
      <c r="EO57" s="213"/>
      <c r="EP57" s="213"/>
      <c r="EQ57" s="213"/>
      <c r="ER57" s="213"/>
      <c r="ES57" s="213"/>
      <c r="ET57" s="213"/>
      <c r="EU57" s="213"/>
      <c r="EV57" s="213"/>
      <c r="EW57" s="213"/>
      <c r="EX57" s="213"/>
      <c r="EY57" s="213"/>
      <c r="EZ57" s="213"/>
      <c r="FA57" s="213"/>
      <c r="FB57" s="213"/>
      <c r="FC57" s="213"/>
      <c r="FD57" s="213"/>
      <c r="FE57" s="213"/>
      <c r="FF57" s="213"/>
      <c r="FG57" s="213"/>
      <c r="FH57" s="213"/>
      <c r="FI57" s="213"/>
      <c r="FJ57" s="213"/>
      <c r="FK57" s="213"/>
      <c r="FL57" s="213"/>
      <c r="FM57" s="213"/>
      <c r="FN57" s="213"/>
      <c r="FO57" s="213"/>
      <c r="FP57" s="213"/>
      <c r="FQ57" s="213"/>
      <c r="FR57" s="213"/>
      <c r="FS57" s="213"/>
      <c r="FT57" s="213"/>
      <c r="FU57" s="213"/>
      <c r="FV57" s="213"/>
      <c r="FW57" s="213"/>
      <c r="FX57" s="213"/>
      <c r="FY57" s="213"/>
      <c r="FZ57" s="213"/>
      <c r="GA57" s="213"/>
      <c r="GB57" s="213"/>
      <c r="GC57" s="213"/>
      <c r="GD57" s="213"/>
      <c r="GE57" s="213"/>
      <c r="GF57" s="213"/>
      <c r="GG57" s="213"/>
      <c r="GH57" s="213"/>
      <c r="GI57" s="213"/>
      <c r="GJ57" s="213"/>
      <c r="GK57" s="213"/>
      <c r="GL57" s="213"/>
      <c r="GM57" s="213"/>
      <c r="GN57" s="213"/>
      <c r="GO57" s="213"/>
      <c r="GP57" s="213"/>
      <c r="GQ57" s="213"/>
      <c r="GR57" s="213"/>
      <c r="GS57" s="213"/>
      <c r="GT57" s="213"/>
      <c r="GU57" s="213"/>
      <c r="GV57" s="213"/>
      <c r="GW57" s="213"/>
      <c r="GX57" s="213"/>
      <c r="GY57" s="213"/>
      <c r="GZ57" s="213"/>
      <c r="HA57" s="213"/>
      <c r="HB57" s="213"/>
      <c r="HC57" s="213"/>
      <c r="HD57" s="213"/>
      <c r="HE57" s="213"/>
      <c r="HF57" s="213"/>
      <c r="HG57" s="213"/>
      <c r="HH57" s="213"/>
      <c r="HI57" s="213"/>
      <c r="HJ57" s="213"/>
      <c r="HK57" s="213"/>
      <c r="HL57" s="213"/>
      <c r="HM57" s="213"/>
      <c r="HN57" s="213"/>
      <c r="HO57" s="213"/>
      <c r="HP57" s="213"/>
      <c r="HQ57" s="213"/>
      <c r="HR57" s="213"/>
      <c r="HS57" s="213"/>
      <c r="HT57" s="213"/>
      <c r="HU57" s="213"/>
      <c r="HV57" s="213"/>
      <c r="HW57" s="213"/>
      <c r="HX57" s="213"/>
      <c r="HY57" s="213"/>
      <c r="HZ57" s="213"/>
      <c r="IA57" s="213"/>
      <c r="IB57" s="213"/>
      <c r="IC57" s="213"/>
      <c r="ID57" s="213"/>
      <c r="IE57" s="213"/>
      <c r="IF57" s="213"/>
      <c r="IG57" s="213"/>
      <c r="IH57" s="213"/>
      <c r="II57" s="213"/>
      <c r="IJ57" s="213"/>
      <c r="IK57" s="213"/>
      <c r="IL57" s="213"/>
      <c r="IM57" s="213"/>
      <c r="IN57" s="213"/>
      <c r="IO57" s="213"/>
      <c r="IP57" s="213"/>
      <c r="IQ57" s="213"/>
      <c r="IR57" s="213"/>
      <c r="IS57" s="213"/>
      <c r="IT57" s="213"/>
      <c r="IU57" s="213"/>
      <c r="IV57" s="213"/>
      <c r="IW57" s="213"/>
      <c r="IX57" s="213"/>
      <c r="IY57" s="213"/>
      <c r="IZ57" s="213"/>
      <c r="JA57" s="213"/>
      <c r="JB57" s="213"/>
      <c r="JC57" s="213"/>
      <c r="JD57" s="213"/>
      <c r="JE57" s="213"/>
      <c r="JF57" s="213"/>
      <c r="JG57" s="213"/>
      <c r="JH57" s="213"/>
      <c r="JI57" s="213"/>
      <c r="JJ57" s="213"/>
      <c r="JK57" s="213"/>
      <c r="JL57" s="213"/>
      <c r="JM57" s="213"/>
      <c r="JN57" s="213"/>
      <c r="JO57" s="213"/>
      <c r="JP57" s="213"/>
      <c r="JQ57" s="213"/>
      <c r="JR57" s="213"/>
      <c r="JS57" s="213"/>
      <c r="JT57" s="213"/>
      <c r="JU57" s="213"/>
      <c r="JV57" s="213"/>
      <c r="JW57" s="213"/>
      <c r="JX57" s="213"/>
      <c r="JY57" s="213"/>
      <c r="JZ57" s="213"/>
      <c r="KA57" s="213"/>
      <c r="KB57" s="213"/>
      <c r="KC57" s="213"/>
      <c r="KD57" s="213"/>
      <c r="KE57" s="213"/>
      <c r="KF57" s="213"/>
      <c r="KG57" s="213"/>
      <c r="KH57" s="213"/>
      <c r="KI57" s="213"/>
      <c r="KJ57" s="213"/>
      <c r="KK57" s="213"/>
      <c r="KL57" s="213"/>
      <c r="KM57" s="213"/>
      <c r="KN57" s="213"/>
      <c r="KO57" s="213"/>
      <c r="KP57" s="213"/>
      <c r="KQ57" s="213"/>
      <c r="KR57" s="213"/>
      <c r="KS57" s="213"/>
      <c r="KT57" s="213"/>
      <c r="KU57" s="213"/>
      <c r="KV57" s="213"/>
      <c r="KW57" s="213"/>
      <c r="KX57" s="213"/>
      <c r="KY57" s="213"/>
      <c r="KZ57" s="213"/>
      <c r="LA57" s="213"/>
      <c r="LB57" s="213"/>
      <c r="LC57" s="213"/>
      <c r="LD57" s="213"/>
      <c r="LE57" s="213"/>
      <c r="LF57" s="213"/>
      <c r="LG57" s="213"/>
      <c r="LH57" s="213"/>
      <c r="LI57" s="213"/>
      <c r="LJ57" s="213"/>
      <c r="LK57" s="213"/>
      <c r="LL57" s="213"/>
      <c r="LM57" s="213"/>
      <c r="LN57" s="213"/>
      <c r="LO57" s="213"/>
      <c r="LP57" s="213"/>
      <c r="LQ57" s="213"/>
      <c r="LR57" s="213"/>
      <c r="LS57" s="213"/>
      <c r="LT57" s="213"/>
      <c r="LU57" s="213"/>
      <c r="LV57" s="213"/>
      <c r="LW57" s="213"/>
      <c r="LX57" s="213"/>
      <c r="LY57" s="213"/>
      <c r="LZ57" s="213"/>
      <c r="MA57" s="213"/>
      <c r="MB57" s="213"/>
      <c r="MC57" s="213"/>
      <c r="MD57" s="213"/>
      <c r="ME57" s="213"/>
      <c r="MF57" s="213"/>
      <c r="MG57" s="213"/>
      <c r="MH57" s="213"/>
      <c r="MI57" s="213"/>
      <c r="MJ57" s="213"/>
      <c r="MK57" s="213"/>
      <c r="ML57" s="213"/>
      <c r="MM57" s="213"/>
      <c r="MN57" s="213"/>
      <c r="MO57" s="213"/>
      <c r="MP57" s="213"/>
      <c r="MQ57" s="213"/>
      <c r="MR57" s="213"/>
      <c r="MS57" s="213"/>
      <c r="MT57" s="213"/>
      <c r="MU57" s="213"/>
      <c r="MV57" s="213"/>
      <c r="MW57" s="213"/>
      <c r="MX57" s="213"/>
      <c r="MY57" s="213"/>
      <c r="MZ57" s="213"/>
      <c r="NA57" s="213"/>
      <c r="NB57" s="213"/>
      <c r="NC57" s="213"/>
      <c r="ND57" s="213"/>
      <c r="NE57" s="213"/>
      <c r="NF57" s="213"/>
      <c r="NG57" s="213"/>
      <c r="NH57" s="213"/>
      <c r="NI57" s="213"/>
      <c r="NJ57" s="213"/>
      <c r="NK57" s="213"/>
      <c r="NL57" s="213"/>
      <c r="NM57" s="213"/>
      <c r="NN57" s="213"/>
      <c r="NO57" s="213"/>
      <c r="NP57" s="213"/>
      <c r="NQ57" s="213"/>
      <c r="NR57" s="213"/>
      <c r="NS57" s="213"/>
      <c r="NT57" s="213"/>
      <c r="NU57" s="213"/>
      <c r="NV57" s="213"/>
      <c r="NW57" s="213"/>
      <c r="NX57" s="213"/>
      <c r="NY57" s="213"/>
      <c r="NZ57" s="213"/>
      <c r="OA57" s="213"/>
      <c r="OB57" s="213"/>
      <c r="OC57" s="213"/>
      <c r="OD57" s="213"/>
      <c r="OE57" s="213"/>
      <c r="OF57" s="213"/>
      <c r="OG57" s="213"/>
      <c r="OH57" s="213"/>
      <c r="OI57" s="213"/>
      <c r="OJ57" s="213"/>
      <c r="OK57" s="213"/>
      <c r="OL57" s="213"/>
      <c r="OM57" s="213"/>
      <c r="ON57" s="213"/>
      <c r="OO57" s="213"/>
      <c r="OP57" s="213"/>
      <c r="OQ57" s="213"/>
      <c r="OR57" s="213"/>
      <c r="OS57" s="213"/>
      <c r="OT57" s="213"/>
      <c r="OU57" s="213"/>
      <c r="OV57" s="213"/>
      <c r="OW57" s="213"/>
      <c r="OX57" s="213"/>
      <c r="OY57" s="213"/>
      <c r="OZ57" s="213"/>
      <c r="PA57" s="213"/>
      <c r="PB57" s="213"/>
      <c r="PC57" s="213"/>
      <c r="PD57" s="213"/>
      <c r="PE57" s="213"/>
      <c r="PF57" s="213"/>
      <c r="PG57" s="213"/>
      <c r="PH57" s="213"/>
      <c r="PI57" s="213"/>
      <c r="PJ57" s="213"/>
      <c r="PK57" s="213"/>
      <c r="PL57" s="213"/>
      <c r="PM57" s="213"/>
      <c r="PN57" s="213"/>
      <c r="PO57" s="213"/>
      <c r="PP57" s="213"/>
      <c r="PQ57" s="213"/>
      <c r="PR57" s="213"/>
      <c r="PS57" s="213"/>
      <c r="PT57" s="213"/>
      <c r="PU57" s="213"/>
      <c r="PV57" s="213"/>
      <c r="PW57" s="213"/>
      <c r="PX57" s="213"/>
      <c r="PY57" s="213"/>
      <c r="PZ57" s="213"/>
      <c r="QA57" s="213"/>
      <c r="QB57" s="213"/>
      <c r="QC57" s="213"/>
      <c r="QD57" s="213"/>
      <c r="QE57" s="213"/>
      <c r="QF57" s="213"/>
      <c r="QG57" s="213"/>
      <c r="QH57" s="213"/>
      <c r="QI57" s="213"/>
      <c r="QJ57" s="213"/>
      <c r="QK57" s="213"/>
      <c r="QL57" s="213"/>
      <c r="QM57" s="213"/>
      <c r="QN57" s="213"/>
      <c r="QO57" s="213"/>
      <c r="QP57" s="213"/>
      <c r="QQ57" s="213"/>
      <c r="QR57" s="213"/>
      <c r="QS57" s="213"/>
      <c r="QT57" s="213"/>
      <c r="QU57" s="213"/>
      <c r="QV57" s="213"/>
      <c r="QW57" s="213"/>
      <c r="QX57" s="213"/>
      <c r="QY57" s="213"/>
      <c r="QZ57" s="213"/>
      <c r="RA57" s="213"/>
      <c r="RB57" s="213"/>
      <c r="RC57" s="213"/>
      <c r="RD57" s="213"/>
      <c r="RE57" s="213"/>
      <c r="RF57" s="213"/>
      <c r="RG57" s="213"/>
      <c r="RH57" s="213"/>
      <c r="RI57" s="213"/>
      <c r="RJ57" s="213"/>
      <c r="RK57" s="213"/>
      <c r="RL57" s="213"/>
      <c r="RM57" s="213"/>
      <c r="RN57" s="213"/>
      <c r="RO57" s="213"/>
      <c r="RP57" s="213"/>
      <c r="RQ57" s="213"/>
      <c r="RR57" s="213"/>
      <c r="RS57" s="213"/>
      <c r="RT57" s="213"/>
      <c r="RU57" s="213"/>
      <c r="RV57" s="213"/>
      <c r="RW57" s="213"/>
      <c r="RX57" s="213"/>
      <c r="RY57" s="213"/>
      <c r="RZ57" s="213"/>
      <c r="SA57" s="213"/>
      <c r="SB57" s="213"/>
      <c r="SC57" s="213"/>
      <c r="SD57" s="213"/>
      <c r="SE57" s="213"/>
      <c r="SF57" s="213"/>
      <c r="SG57" s="213"/>
      <c r="SH57" s="213"/>
      <c r="SI57" s="213"/>
      <c r="SJ57" s="213"/>
      <c r="SK57" s="213"/>
      <c r="SL57" s="213"/>
      <c r="SM57" s="213"/>
      <c r="SN57" s="213"/>
      <c r="SO57" s="213"/>
      <c r="SP57" s="213"/>
      <c r="SQ57" s="213"/>
      <c r="SR57" s="213"/>
      <c r="SS57" s="213"/>
      <c r="ST57" s="213"/>
      <c r="SU57" s="213"/>
      <c r="SV57" s="213"/>
      <c r="SW57" s="213"/>
      <c r="SX57" s="213"/>
      <c r="SY57" s="213"/>
      <c r="SZ57" s="213"/>
      <c r="TA57" s="213"/>
      <c r="TB57" s="213"/>
      <c r="TC57" s="213"/>
      <c r="TD57" s="213"/>
      <c r="TE57" s="213"/>
      <c r="TF57" s="213"/>
      <c r="TG57" s="213"/>
      <c r="TH57" s="213"/>
      <c r="TI57" s="213"/>
      <c r="TJ57" s="213"/>
      <c r="TK57" s="213"/>
      <c r="TL57" s="213"/>
      <c r="TM57" s="213"/>
      <c r="TN57" s="213"/>
      <c r="TO57" s="213"/>
      <c r="TP57" s="213"/>
      <c r="TQ57" s="213"/>
      <c r="TR57" s="213"/>
      <c r="TS57" s="213"/>
      <c r="TT57" s="213"/>
      <c r="TU57" s="213"/>
      <c r="TV57" s="213"/>
      <c r="TW57" s="213"/>
      <c r="TX57" s="213"/>
      <c r="TY57" s="213"/>
      <c r="TZ57" s="213"/>
      <c r="UA57" s="213"/>
      <c r="UB57" s="213"/>
      <c r="UC57" s="213"/>
      <c r="UD57" s="213"/>
      <c r="UE57" s="213"/>
      <c r="UF57" s="213"/>
      <c r="UG57" s="213"/>
      <c r="UH57" s="213"/>
      <c r="UI57" s="213"/>
      <c r="UJ57" s="213"/>
      <c r="UK57" s="213"/>
      <c r="UL57" s="213"/>
      <c r="UM57" s="213"/>
      <c r="UN57" s="213"/>
      <c r="UO57" s="213"/>
      <c r="UP57" s="213"/>
      <c r="UQ57" s="213"/>
      <c r="UR57" s="213"/>
      <c r="US57" s="213"/>
      <c r="UT57" s="213"/>
      <c r="UU57" s="213"/>
      <c r="UV57" s="213"/>
      <c r="UW57" s="213"/>
      <c r="UX57" s="213"/>
      <c r="UY57" s="213"/>
      <c r="UZ57" s="213"/>
      <c r="VA57" s="213"/>
      <c r="VB57" s="213"/>
      <c r="VC57" s="213"/>
      <c r="VD57" s="213"/>
      <c r="VE57" s="213"/>
      <c r="VF57" s="213"/>
      <c r="VG57" s="213"/>
      <c r="VH57" s="213"/>
      <c r="VI57" s="213"/>
      <c r="VJ57" s="213"/>
      <c r="VK57" s="213"/>
      <c r="VL57" s="213"/>
      <c r="VM57" s="213"/>
      <c r="VN57" s="213"/>
      <c r="VO57" s="213"/>
      <c r="VP57" s="213"/>
      <c r="VQ57" s="213"/>
      <c r="VR57" s="213"/>
      <c r="VS57" s="213"/>
      <c r="VT57" s="213"/>
      <c r="VU57" s="213"/>
      <c r="VV57" s="213"/>
      <c r="VW57" s="213"/>
      <c r="VX57" s="213"/>
      <c r="VY57" s="213"/>
      <c r="VZ57" s="213"/>
      <c r="WA57" s="213"/>
      <c r="WB57" s="213"/>
      <c r="WC57" s="213"/>
      <c r="WD57" s="213"/>
      <c r="WE57" s="213"/>
      <c r="WF57" s="213"/>
      <c r="WG57" s="213"/>
      <c r="WH57" s="213"/>
      <c r="WI57" s="213"/>
      <c r="WJ57" s="213"/>
      <c r="WK57" s="213"/>
      <c r="WL57" s="213"/>
      <c r="WM57" s="213"/>
      <c r="WN57" s="213"/>
      <c r="WO57" s="213"/>
      <c r="WP57" s="213"/>
      <c r="WQ57" s="213"/>
      <c r="WR57" s="213"/>
      <c r="WS57" s="213"/>
      <c r="WT57" s="213"/>
      <c r="WU57" s="213"/>
      <c r="WV57" s="213"/>
      <c r="WW57" s="213"/>
      <c r="WX57" s="213"/>
      <c r="WY57" s="213"/>
      <c r="WZ57" s="213"/>
      <c r="XA57" s="213"/>
      <c r="XB57" s="213"/>
      <c r="XC57" s="213"/>
      <c r="XD57" s="213"/>
      <c r="XE57" s="213"/>
      <c r="XF57" s="213"/>
      <c r="XG57" s="213"/>
      <c r="XH57" s="213"/>
      <c r="XI57" s="213"/>
      <c r="XJ57" s="213"/>
      <c r="XK57" s="213"/>
      <c r="XL57" s="213"/>
      <c r="XM57" s="213"/>
      <c r="XN57" s="213"/>
      <c r="XO57" s="213"/>
      <c r="XP57" s="213"/>
      <c r="XQ57" s="213"/>
      <c r="XR57" s="213"/>
      <c r="XS57" s="213"/>
      <c r="XT57" s="213"/>
      <c r="XU57" s="213"/>
      <c r="XV57" s="213"/>
      <c r="XW57" s="213"/>
      <c r="XX57" s="213"/>
      <c r="XY57" s="213"/>
      <c r="XZ57" s="213"/>
      <c r="YA57" s="213"/>
      <c r="YB57" s="213"/>
      <c r="YC57" s="213"/>
      <c r="YD57" s="213"/>
      <c r="YE57" s="213"/>
      <c r="YF57" s="213"/>
      <c r="YG57" s="213"/>
      <c r="YH57" s="213"/>
      <c r="YI57" s="213"/>
      <c r="YJ57" s="213"/>
      <c r="YK57" s="213"/>
      <c r="YL57" s="213"/>
      <c r="YM57" s="213"/>
      <c r="YN57" s="213"/>
      <c r="YO57" s="213"/>
      <c r="YP57" s="213"/>
      <c r="YQ57" s="213"/>
      <c r="YR57" s="213"/>
      <c r="YS57" s="213"/>
      <c r="YT57" s="213"/>
      <c r="YU57" s="213"/>
      <c r="YV57" s="213"/>
      <c r="YW57" s="213"/>
      <c r="YX57" s="213"/>
      <c r="YY57" s="213"/>
      <c r="YZ57" s="213"/>
      <c r="ZA57" s="213"/>
      <c r="ZB57" s="213"/>
      <c r="ZC57" s="213"/>
      <c r="ZD57" s="213"/>
      <c r="ZE57" s="213"/>
      <c r="ZF57" s="213"/>
      <c r="ZG57" s="213"/>
      <c r="ZH57" s="213"/>
      <c r="ZI57" s="213"/>
      <c r="ZJ57" s="213"/>
      <c r="ZK57" s="213"/>
      <c r="ZL57" s="213"/>
      <c r="ZM57" s="213"/>
      <c r="ZN57" s="213"/>
      <c r="ZO57" s="213"/>
      <c r="ZP57" s="213"/>
      <c r="ZQ57" s="213"/>
      <c r="ZR57" s="213"/>
      <c r="ZS57" s="213"/>
      <c r="ZT57" s="213"/>
      <c r="ZU57" s="213"/>
      <c r="ZV57" s="213"/>
      <c r="ZW57" s="213"/>
      <c r="ZX57" s="213"/>
      <c r="ZY57" s="213"/>
      <c r="ZZ57" s="213"/>
      <c r="AAA57" s="213"/>
      <c r="AAB57" s="213"/>
      <c r="AAC57" s="213"/>
      <c r="AAD57" s="213"/>
      <c r="AAE57" s="213"/>
      <c r="AAF57" s="213"/>
      <c r="AAG57" s="213"/>
      <c r="AAH57" s="213"/>
      <c r="AAI57" s="213"/>
      <c r="AAJ57" s="213"/>
      <c r="AAK57" s="213"/>
      <c r="AAL57" s="213"/>
      <c r="AAM57" s="213"/>
      <c r="AAN57" s="213"/>
      <c r="AAO57" s="213"/>
      <c r="AAP57" s="213"/>
      <c r="AAQ57" s="213"/>
      <c r="AAR57" s="213"/>
      <c r="AAS57" s="213"/>
      <c r="AAT57" s="213"/>
      <c r="AAU57" s="213"/>
      <c r="AAV57" s="213"/>
      <c r="AAW57" s="213"/>
      <c r="AAX57" s="213"/>
      <c r="AAY57" s="213"/>
      <c r="AAZ57" s="213"/>
      <c r="ABA57" s="213"/>
      <c r="ABB57" s="213"/>
      <c r="ABC57" s="213"/>
      <c r="ABD57" s="213"/>
      <c r="ABE57" s="213"/>
      <c r="ABF57" s="213"/>
      <c r="ABG57" s="213"/>
      <c r="ABH57" s="213"/>
      <c r="ABI57" s="213"/>
      <c r="ABJ57" s="213"/>
      <c r="ABK57" s="213"/>
      <c r="ABL57" s="213"/>
      <c r="ABM57" s="213"/>
      <c r="ABN57" s="213"/>
      <c r="ABO57" s="213"/>
      <c r="ABP57" s="213"/>
      <c r="ABQ57" s="213"/>
      <c r="ABR57" s="213"/>
      <c r="ABS57" s="213"/>
      <c r="ABT57" s="213"/>
      <c r="ABU57" s="213"/>
      <c r="ABV57" s="213"/>
      <c r="ABW57" s="213"/>
      <c r="ABX57" s="213"/>
      <c r="ABY57" s="213"/>
      <c r="ABZ57" s="213"/>
      <c r="ACA57" s="213"/>
      <c r="ACB57" s="213"/>
      <c r="ACC57" s="213"/>
      <c r="ACD57" s="213"/>
      <c r="ACE57" s="213"/>
      <c r="ACF57" s="213"/>
      <c r="ACG57" s="213"/>
      <c r="ACH57" s="213"/>
      <c r="ACI57" s="213"/>
      <c r="ACJ57" s="213"/>
      <c r="ACK57" s="213"/>
      <c r="ACL57" s="213"/>
      <c r="ACM57" s="213"/>
      <c r="ACN57" s="213"/>
      <c r="ACO57" s="213"/>
      <c r="ACP57" s="213"/>
      <c r="ACQ57" s="213"/>
      <c r="ACR57" s="213"/>
      <c r="ACS57" s="213"/>
      <c r="ACT57" s="213"/>
      <c r="ACU57" s="213"/>
      <c r="ACV57" s="213"/>
      <c r="ACW57" s="213"/>
      <c r="ACX57" s="213"/>
      <c r="ACY57" s="213"/>
      <c r="ACZ57" s="213"/>
      <c r="ADA57" s="213"/>
      <c r="ADB57" s="213"/>
      <c r="ADC57" s="213"/>
      <c r="ADD57" s="213"/>
      <c r="ADE57" s="213"/>
      <c r="ADF57" s="213"/>
      <c r="ADG57" s="213"/>
      <c r="ADH57" s="213"/>
      <c r="ADI57" s="213"/>
      <c r="ADJ57" s="213"/>
      <c r="ADK57" s="213"/>
      <c r="ADL57" s="213"/>
      <c r="ADM57" s="213"/>
      <c r="ADN57" s="213"/>
      <c r="ADO57" s="213"/>
      <c r="ADP57" s="213"/>
      <c r="ADQ57" s="213"/>
      <c r="ADR57" s="213"/>
      <c r="ADS57" s="213"/>
      <c r="ADT57" s="213"/>
      <c r="ADU57" s="213"/>
      <c r="ADV57" s="213"/>
      <c r="ADW57" s="213"/>
      <c r="ADX57" s="213"/>
      <c r="ADY57" s="213"/>
      <c r="ADZ57" s="213"/>
      <c r="AEA57" s="213"/>
      <c r="AEB57" s="213"/>
      <c r="AEC57" s="213"/>
      <c r="AED57" s="213"/>
      <c r="AEE57" s="213"/>
      <c r="AEF57" s="213"/>
      <c r="AEG57" s="213"/>
      <c r="AEH57" s="213"/>
      <c r="AEI57" s="213"/>
      <c r="AEJ57" s="213"/>
      <c r="AEK57" s="213"/>
      <c r="AEL57" s="213"/>
      <c r="AEM57" s="213"/>
      <c r="AEN57" s="213"/>
      <c r="AEO57" s="213"/>
      <c r="AEP57" s="213"/>
      <c r="AEQ57" s="213"/>
      <c r="AER57" s="213"/>
      <c r="AES57" s="213"/>
      <c r="AET57" s="213"/>
      <c r="AEU57" s="213"/>
      <c r="AEV57" s="213"/>
      <c r="AEW57" s="213"/>
      <c r="AEX57" s="213"/>
      <c r="AEY57" s="213"/>
      <c r="AEZ57" s="213"/>
      <c r="AFA57" s="213"/>
      <c r="AFB57" s="213"/>
      <c r="AFC57" s="213"/>
      <c r="AFD57" s="213"/>
      <c r="AFE57" s="213"/>
      <c r="AFF57" s="213"/>
      <c r="AFG57" s="213"/>
      <c r="AFH57" s="213"/>
      <c r="AFI57" s="213"/>
      <c r="AFJ57" s="213"/>
      <c r="AFK57" s="213"/>
      <c r="AFL57" s="213"/>
      <c r="AFM57" s="213"/>
      <c r="AFN57" s="213"/>
      <c r="AFO57" s="213"/>
      <c r="AFP57" s="213"/>
      <c r="AFQ57" s="213"/>
      <c r="AFR57" s="213"/>
      <c r="AFS57" s="213"/>
      <c r="AFT57" s="213"/>
      <c r="AFU57" s="213"/>
      <c r="AFV57" s="213"/>
      <c r="AFW57" s="213"/>
      <c r="AFX57" s="213"/>
      <c r="AFY57" s="213"/>
      <c r="AFZ57" s="213"/>
      <c r="AGA57" s="213"/>
      <c r="AGB57" s="213"/>
      <c r="AGC57" s="213"/>
      <c r="AGD57" s="213"/>
      <c r="AGE57" s="213"/>
      <c r="AGF57" s="213"/>
      <c r="AGG57" s="213"/>
      <c r="AGH57" s="213"/>
      <c r="AGI57" s="213"/>
      <c r="AGJ57" s="213"/>
      <c r="AGK57" s="213"/>
      <c r="AGL57" s="213"/>
      <c r="AGM57" s="213"/>
      <c r="AGN57" s="213"/>
      <c r="AGO57" s="213"/>
      <c r="AGP57" s="213"/>
      <c r="AGQ57" s="213"/>
      <c r="AGR57" s="213"/>
      <c r="AGS57" s="213"/>
      <c r="AGT57" s="213"/>
      <c r="AGU57" s="213"/>
      <c r="AGV57" s="213"/>
      <c r="AGW57" s="213"/>
      <c r="AGX57" s="213"/>
      <c r="AGY57" s="213"/>
      <c r="AGZ57" s="213"/>
      <c r="AHA57" s="213"/>
      <c r="AHB57" s="213"/>
      <c r="AHC57" s="213"/>
      <c r="AHD57" s="213"/>
      <c r="AHE57" s="213"/>
      <c r="AHF57" s="213"/>
      <c r="AHG57" s="213"/>
      <c r="AHH57" s="213"/>
      <c r="AHI57" s="213"/>
      <c r="AHJ57" s="213"/>
      <c r="AHK57" s="213"/>
      <c r="AHL57" s="213"/>
      <c r="AHM57" s="213"/>
      <c r="AHN57" s="213"/>
      <c r="AHO57" s="213"/>
      <c r="AHP57" s="213"/>
      <c r="AHQ57" s="213"/>
      <c r="AHR57" s="213"/>
      <c r="AHS57" s="213"/>
      <c r="AHT57" s="213"/>
      <c r="AHU57" s="213"/>
      <c r="AHV57" s="213"/>
      <c r="AHW57" s="213"/>
      <c r="AHX57" s="213"/>
      <c r="AHY57" s="213"/>
      <c r="AHZ57" s="213"/>
      <c r="AIA57" s="213"/>
      <c r="AIB57" s="213"/>
      <c r="AIC57" s="213"/>
      <c r="AID57" s="213"/>
      <c r="AIE57" s="213"/>
      <c r="AIF57" s="213"/>
      <c r="AIG57" s="213"/>
      <c r="AIH57" s="213"/>
      <c r="AII57" s="213"/>
      <c r="AIJ57" s="213"/>
      <c r="AIK57" s="213"/>
      <c r="AIL57" s="213"/>
      <c r="AIM57" s="213"/>
      <c r="AIN57" s="213"/>
      <c r="AIO57" s="213"/>
      <c r="AIP57" s="213"/>
      <c r="AIQ57" s="213"/>
      <c r="AIR57" s="213"/>
      <c r="AIS57" s="213"/>
      <c r="AIT57" s="213"/>
      <c r="AIU57" s="213"/>
      <c r="AIV57" s="213"/>
      <c r="AIW57" s="213"/>
      <c r="AIX57" s="213"/>
      <c r="AIY57" s="213"/>
      <c r="AIZ57" s="213"/>
      <c r="AJA57" s="213"/>
      <c r="AJB57" s="213"/>
      <c r="AJC57" s="213"/>
      <c r="AJD57" s="213"/>
      <c r="AJE57" s="213"/>
      <c r="AJF57" s="213"/>
      <c r="AJG57" s="213"/>
      <c r="AJH57" s="213"/>
      <c r="AJI57" s="213"/>
      <c r="AJJ57" s="213"/>
      <c r="AJK57" s="213"/>
      <c r="AJL57" s="213"/>
      <c r="AJM57" s="213"/>
      <c r="AJN57" s="213"/>
      <c r="AJO57" s="213"/>
      <c r="AJP57" s="213"/>
      <c r="AJQ57" s="213"/>
      <c r="AJR57" s="213"/>
      <c r="AJS57" s="213"/>
      <c r="AJT57" s="213"/>
      <c r="AJU57" s="213"/>
      <c r="AJV57" s="213"/>
      <c r="AJW57" s="213"/>
      <c r="AJX57" s="213"/>
      <c r="AJY57" s="213"/>
      <c r="AJZ57" s="213"/>
      <c r="AKA57" s="213"/>
      <c r="AKB57" s="213"/>
      <c r="AKC57" s="213"/>
      <c r="AKD57" s="213"/>
      <c r="AKE57" s="213"/>
      <c r="AKF57" s="213"/>
      <c r="AKG57" s="213"/>
      <c r="AKH57" s="213"/>
      <c r="AKI57" s="213"/>
      <c r="AKJ57" s="213"/>
      <c r="AKK57" s="213"/>
      <c r="AKL57" s="213"/>
      <c r="AKM57" s="213"/>
      <c r="AKN57" s="213"/>
      <c r="AKO57" s="213"/>
      <c r="AKP57" s="213"/>
      <c r="AKQ57" s="213"/>
      <c r="AKR57" s="213"/>
      <c r="AKS57" s="213"/>
      <c r="AKT57" s="213"/>
      <c r="AKU57" s="213"/>
      <c r="AKV57" s="213"/>
      <c r="AKW57" s="213"/>
      <c r="AKX57" s="213"/>
      <c r="AKY57" s="213"/>
      <c r="AKZ57" s="213"/>
      <c r="ALA57" s="213"/>
      <c r="ALB57" s="213"/>
      <c r="ALC57" s="213"/>
      <c r="ALD57" s="213"/>
      <c r="ALE57" s="213"/>
      <c r="ALF57" s="213"/>
      <c r="ALG57" s="213"/>
      <c r="ALH57" s="213"/>
      <c r="ALI57" s="213"/>
      <c r="ALJ57" s="213"/>
      <c r="ALK57" s="213"/>
      <c r="ALL57" s="213"/>
      <c r="ALM57" s="213"/>
      <c r="ALN57" s="213"/>
      <c r="ALO57" s="213"/>
      <c r="ALP57" s="213"/>
      <c r="ALQ57" s="213"/>
      <c r="ALR57" s="213"/>
      <c r="ALS57" s="213"/>
      <c r="ALT57" s="213"/>
      <c r="ALU57" s="213"/>
      <c r="ALV57" s="213"/>
      <c r="ALW57" s="213"/>
      <c r="ALX57" s="213"/>
      <c r="ALY57" s="213"/>
      <c r="ALZ57" s="213"/>
      <c r="AMA57" s="213"/>
      <c r="AMB57" s="213"/>
      <c r="AMC57" s="213"/>
      <c r="AMD57" s="213"/>
      <c r="AME57" s="213"/>
      <c r="AMF57" s="213"/>
      <c r="AMG57" s="213"/>
      <c r="AMH57" s="213"/>
      <c r="AMI57" s="213"/>
      <c r="AMJ57" s="213"/>
      <c r="AMK57" s="213"/>
      <c r="AML57" s="213"/>
      <c r="AMM57" s="213"/>
      <c r="AMN57" s="213"/>
      <c r="AMO57" s="213"/>
      <c r="AMP57" s="213"/>
      <c r="AMQ57" s="213"/>
      <c r="AMR57" s="213"/>
      <c r="AMS57" s="213"/>
      <c r="AMT57" s="213"/>
      <c r="AMU57" s="213"/>
      <c r="AMV57" s="213"/>
      <c r="AMW57" s="213"/>
      <c r="AMX57" s="213"/>
      <c r="AMY57" s="213"/>
      <c r="AMZ57" s="213"/>
      <c r="ANA57" s="213"/>
      <c r="ANB57" s="213"/>
      <c r="ANC57" s="213"/>
      <c r="AND57" s="213"/>
      <c r="ANE57" s="213"/>
      <c r="ANF57" s="213"/>
      <c r="ANG57" s="213"/>
      <c r="ANH57" s="213"/>
      <c r="ANI57" s="213"/>
      <c r="ANJ57" s="213"/>
      <c r="ANK57" s="213"/>
      <c r="ANL57" s="213"/>
      <c r="ANM57" s="213"/>
      <c r="ANN57" s="213"/>
      <c r="ANO57" s="213"/>
      <c r="ANP57" s="213"/>
      <c r="ANQ57" s="213"/>
      <c r="ANR57" s="213"/>
      <c r="ANS57" s="213"/>
      <c r="ANT57" s="213"/>
      <c r="ANU57" s="213"/>
      <c r="ANV57" s="213"/>
      <c r="ANW57" s="213"/>
      <c r="ANX57" s="213"/>
      <c r="ANY57" s="213"/>
      <c r="ANZ57" s="213"/>
      <c r="AOA57" s="213"/>
      <c r="AOB57" s="213"/>
      <c r="AOC57" s="213"/>
      <c r="AOD57" s="213"/>
      <c r="AOE57" s="213"/>
      <c r="AOF57" s="213"/>
      <c r="AOG57" s="213"/>
      <c r="AOH57" s="213"/>
      <c r="AOI57" s="213"/>
      <c r="AOJ57" s="213"/>
      <c r="AOK57" s="213"/>
      <c r="AOL57" s="213"/>
      <c r="AOM57" s="213"/>
      <c r="AON57" s="213"/>
      <c r="AOO57" s="213"/>
      <c r="AOP57" s="213"/>
      <c r="AOQ57" s="213"/>
      <c r="AOR57" s="213"/>
      <c r="AOS57" s="213"/>
      <c r="AOT57" s="213"/>
      <c r="AOU57" s="213"/>
      <c r="AOV57" s="213"/>
      <c r="AOW57" s="213"/>
      <c r="AOX57" s="213"/>
      <c r="AOY57" s="213"/>
      <c r="AOZ57" s="213"/>
      <c r="APA57" s="213"/>
      <c r="APB57" s="213"/>
      <c r="APC57" s="213"/>
      <c r="APD57" s="213"/>
      <c r="APE57" s="213"/>
      <c r="APF57" s="213"/>
      <c r="APG57" s="213"/>
      <c r="APH57" s="213"/>
      <c r="API57" s="213"/>
      <c r="APJ57" s="213"/>
      <c r="APK57" s="213"/>
      <c r="APL57" s="213"/>
      <c r="APM57" s="213"/>
      <c r="APN57" s="213"/>
      <c r="APO57" s="213"/>
      <c r="APP57" s="213"/>
      <c r="APQ57" s="213"/>
      <c r="APR57" s="213"/>
      <c r="APS57" s="213"/>
      <c r="APT57" s="213"/>
      <c r="APU57" s="213"/>
      <c r="APV57" s="213"/>
      <c r="APW57" s="213"/>
      <c r="APX57" s="213"/>
      <c r="APY57" s="213"/>
      <c r="APZ57" s="213"/>
      <c r="AQA57" s="213"/>
      <c r="AQB57" s="213"/>
      <c r="AQC57" s="213"/>
      <c r="AQD57" s="213"/>
      <c r="AQE57" s="213"/>
      <c r="AQF57" s="213"/>
      <c r="AQG57" s="213"/>
      <c r="AQH57" s="213"/>
      <c r="AQI57" s="213"/>
      <c r="AQJ57" s="213"/>
      <c r="AQK57" s="213"/>
      <c r="AQL57" s="213"/>
      <c r="AQM57" s="213"/>
      <c r="AQN57" s="213"/>
      <c r="AQO57" s="213"/>
      <c r="AQP57" s="213"/>
      <c r="AQQ57" s="213"/>
      <c r="AQR57" s="213"/>
      <c r="AQS57" s="213"/>
      <c r="AQT57" s="213"/>
      <c r="AQU57" s="213"/>
      <c r="AQV57" s="213"/>
      <c r="AQW57" s="213"/>
      <c r="AQX57" s="213"/>
      <c r="AQY57" s="213"/>
      <c r="AQZ57" s="213"/>
      <c r="ARA57" s="213"/>
      <c r="ARB57" s="213"/>
      <c r="ARC57" s="213"/>
      <c r="ARD57" s="213"/>
      <c r="ARE57" s="213"/>
      <c r="ARF57" s="213"/>
      <c r="ARG57" s="213"/>
      <c r="ARH57" s="213"/>
      <c r="ARI57" s="213"/>
      <c r="ARJ57" s="213"/>
      <c r="ARK57" s="213"/>
      <c r="ARL57" s="213"/>
      <c r="ARM57" s="213"/>
      <c r="ARN57" s="213"/>
      <c r="ARO57" s="213"/>
      <c r="ARP57" s="213"/>
      <c r="ARQ57" s="213"/>
      <c r="ARR57" s="213"/>
      <c r="ARS57" s="213"/>
      <c r="ART57" s="213"/>
      <c r="ARU57" s="213"/>
      <c r="ARV57" s="213"/>
      <c r="ARW57" s="213"/>
      <c r="ARX57" s="213"/>
      <c r="ARY57" s="213"/>
      <c r="ARZ57" s="213"/>
      <c r="ASA57" s="213"/>
      <c r="ASB57" s="213"/>
      <c r="ASC57" s="213"/>
      <c r="ASD57" s="213"/>
      <c r="ASE57" s="213"/>
      <c r="ASF57" s="213"/>
      <c r="ASG57" s="213"/>
      <c r="ASH57" s="213"/>
      <c r="ASI57" s="213"/>
      <c r="ASJ57" s="213"/>
      <c r="ASK57" s="213"/>
      <c r="ASL57" s="213"/>
      <c r="ASM57" s="213"/>
      <c r="ASN57" s="213"/>
      <c r="ASO57" s="213"/>
      <c r="ASP57" s="213"/>
      <c r="ASQ57" s="213"/>
      <c r="ASR57" s="213"/>
      <c r="ASS57" s="213"/>
      <c r="AST57" s="213"/>
      <c r="ASU57" s="213"/>
      <c r="ASV57" s="213"/>
      <c r="ASW57" s="213"/>
      <c r="ASX57" s="213"/>
      <c r="ASY57" s="213"/>
      <c r="ASZ57" s="213"/>
      <c r="ATA57" s="213"/>
      <c r="ATB57" s="213"/>
      <c r="ATC57" s="213"/>
      <c r="ATD57" s="213"/>
      <c r="ATE57" s="213"/>
      <c r="ATF57" s="213"/>
      <c r="ATG57" s="213"/>
      <c r="ATH57" s="213"/>
      <c r="ATI57" s="213"/>
      <c r="ATJ57" s="213"/>
      <c r="ATK57" s="213"/>
      <c r="ATL57" s="213"/>
      <c r="ATM57" s="213"/>
      <c r="ATN57" s="213"/>
      <c r="ATO57" s="213"/>
      <c r="ATP57" s="213"/>
      <c r="ATQ57" s="213"/>
      <c r="ATR57" s="213"/>
      <c r="ATS57" s="213"/>
      <c r="ATT57" s="213"/>
      <c r="ATU57" s="213"/>
      <c r="ATV57" s="213"/>
      <c r="ATW57" s="213"/>
      <c r="ATX57" s="213"/>
      <c r="ATY57" s="213"/>
      <c r="ATZ57" s="213"/>
      <c r="AUA57" s="213"/>
      <c r="AUB57" s="213"/>
      <c r="AUC57" s="213"/>
      <c r="AUD57" s="213"/>
      <c r="AUE57" s="213"/>
      <c r="AUF57" s="213"/>
      <c r="AUG57" s="213"/>
      <c r="AUH57" s="213"/>
      <c r="AUI57" s="213"/>
      <c r="AUJ57" s="213"/>
      <c r="AUK57" s="213"/>
      <c r="AUL57" s="213"/>
      <c r="AUM57" s="213"/>
      <c r="AUN57" s="213"/>
      <c r="AUO57" s="213"/>
      <c r="AUP57" s="213"/>
      <c r="AUQ57" s="213"/>
      <c r="AUR57" s="213"/>
      <c r="AUS57" s="213"/>
      <c r="AUT57" s="213"/>
      <c r="AUU57" s="213"/>
      <c r="AUV57" s="213"/>
      <c r="AUW57" s="213"/>
      <c r="AUX57" s="213"/>
      <c r="AUY57" s="213"/>
      <c r="AUZ57" s="213"/>
      <c r="AVA57" s="213"/>
      <c r="AVB57" s="213"/>
      <c r="AVC57" s="213"/>
      <c r="AVD57" s="213"/>
      <c r="AVE57" s="213"/>
      <c r="AVF57" s="213"/>
      <c r="AVG57" s="213"/>
      <c r="AVH57" s="213"/>
      <c r="AVI57" s="213"/>
      <c r="AVJ57" s="213"/>
      <c r="AVK57" s="213"/>
      <c r="AVL57" s="213"/>
      <c r="AVM57" s="213"/>
      <c r="AVN57" s="213"/>
      <c r="AVO57" s="213"/>
      <c r="AVP57" s="213"/>
      <c r="AVQ57" s="213"/>
      <c r="AVR57" s="213"/>
      <c r="AVS57" s="213"/>
      <c r="AVT57" s="213"/>
      <c r="AVU57" s="213"/>
      <c r="AVV57" s="213"/>
      <c r="AVW57" s="213"/>
      <c r="AVX57" s="213"/>
      <c r="AVY57" s="213"/>
      <c r="AVZ57" s="213"/>
      <c r="AWA57" s="213"/>
      <c r="AWB57" s="213"/>
      <c r="AWC57" s="213"/>
      <c r="AWD57" s="213"/>
      <c r="AWE57" s="213"/>
      <c r="AWF57" s="213"/>
      <c r="AWG57" s="213"/>
      <c r="AWH57" s="213"/>
      <c r="AWI57" s="213"/>
      <c r="AWJ57" s="213"/>
      <c r="AWK57" s="213"/>
      <c r="AWL57" s="213"/>
      <c r="AWM57" s="213"/>
      <c r="AWN57" s="213"/>
      <c r="AWO57" s="213"/>
      <c r="AWP57" s="213"/>
      <c r="AWQ57" s="213"/>
      <c r="AWR57" s="213"/>
      <c r="AWS57" s="213"/>
      <c r="AWT57" s="213"/>
      <c r="AWU57" s="213"/>
      <c r="AWV57" s="213"/>
      <c r="AWW57" s="213"/>
      <c r="AWX57" s="213"/>
      <c r="AWY57" s="213"/>
      <c r="AWZ57" s="213"/>
      <c r="AXA57" s="213"/>
      <c r="AXB57" s="213"/>
      <c r="AXC57" s="213"/>
      <c r="AXD57" s="213"/>
      <c r="AXE57" s="213"/>
      <c r="AXF57" s="213"/>
      <c r="AXG57" s="213"/>
      <c r="AXH57" s="213"/>
      <c r="AXI57" s="213"/>
      <c r="AXJ57" s="213"/>
      <c r="AXK57" s="213"/>
      <c r="AXL57" s="213"/>
      <c r="AXM57" s="213"/>
      <c r="AXN57" s="213"/>
      <c r="AXO57" s="213"/>
      <c r="AXP57" s="213"/>
      <c r="AXQ57" s="213"/>
      <c r="AXR57" s="213"/>
      <c r="AXS57" s="213"/>
      <c r="AXT57" s="213"/>
      <c r="AXU57" s="213"/>
      <c r="AXV57" s="213"/>
      <c r="AXW57" s="213"/>
      <c r="AXX57" s="213"/>
      <c r="AXY57" s="213"/>
      <c r="AXZ57" s="213"/>
      <c r="AYA57" s="213"/>
      <c r="AYB57" s="213"/>
      <c r="AYC57" s="213"/>
      <c r="AYD57" s="213"/>
      <c r="AYE57" s="213"/>
      <c r="AYF57" s="213"/>
      <c r="AYG57" s="213"/>
      <c r="AYH57" s="213"/>
      <c r="AYI57" s="213"/>
      <c r="AYJ57" s="213"/>
      <c r="AYK57" s="213"/>
      <c r="AYL57" s="213"/>
      <c r="AYM57" s="213"/>
      <c r="AYN57" s="213"/>
      <c r="AYO57" s="213"/>
      <c r="AYP57" s="213"/>
      <c r="AYQ57" s="213"/>
      <c r="AYR57" s="213"/>
      <c r="AYS57" s="213"/>
      <c r="AYT57" s="213"/>
      <c r="AYU57" s="213"/>
      <c r="AYV57" s="213"/>
      <c r="AYW57" s="213"/>
      <c r="AYX57" s="213"/>
      <c r="AYY57" s="213"/>
      <c r="AYZ57" s="213"/>
      <c r="AZA57" s="213"/>
      <c r="AZB57" s="213"/>
      <c r="AZC57" s="213"/>
      <c r="AZD57" s="213"/>
      <c r="AZE57" s="213"/>
      <c r="AZF57" s="213"/>
      <c r="AZG57" s="213"/>
      <c r="AZH57" s="213"/>
      <c r="AZI57" s="213"/>
      <c r="AZJ57" s="213"/>
      <c r="AZK57" s="213"/>
      <c r="AZL57" s="213"/>
      <c r="AZM57" s="213"/>
      <c r="AZN57" s="213"/>
      <c r="AZO57" s="213"/>
      <c r="AZP57" s="213"/>
      <c r="AZQ57" s="213"/>
      <c r="AZR57" s="213"/>
      <c r="AZS57" s="213"/>
      <c r="AZT57" s="213"/>
      <c r="AZU57" s="213"/>
      <c r="AZV57" s="213"/>
      <c r="AZW57" s="213"/>
      <c r="AZX57" s="213"/>
      <c r="AZY57" s="213"/>
      <c r="AZZ57" s="213"/>
      <c r="BAA57" s="213"/>
      <c r="BAB57" s="213"/>
      <c r="BAC57" s="213"/>
      <c r="BAD57" s="213"/>
      <c r="BAE57" s="213"/>
      <c r="BAF57" s="213"/>
      <c r="BAG57" s="213"/>
      <c r="BAH57" s="242"/>
      <c r="BAI57" s="213"/>
      <c r="BAJ57" s="242"/>
      <c r="BAK57" s="242"/>
    </row>
    <row r="58" spans="1:1389" s="235" customFormat="1" ht="30.75" customHeight="1" thickTop="1" thickBot="1">
      <c r="A58" s="224">
        <v>50</v>
      </c>
      <c r="B58" s="274" t="s">
        <v>362</v>
      </c>
      <c r="C58" s="210" t="s">
        <v>5</v>
      </c>
      <c r="D58" s="284" t="s">
        <v>115</v>
      </c>
      <c r="E58" s="284" t="s">
        <v>125</v>
      </c>
      <c r="F58" s="284" t="s">
        <v>127</v>
      </c>
      <c r="G58" s="284" t="s">
        <v>124</v>
      </c>
      <c r="H58" s="210" t="s">
        <v>62</v>
      </c>
      <c r="I58" s="210" t="s">
        <v>51</v>
      </c>
      <c r="J58" s="210" t="s">
        <v>71</v>
      </c>
      <c r="K58" s="210" t="s">
        <v>63</v>
      </c>
      <c r="L58" s="210" t="s">
        <v>87</v>
      </c>
      <c r="M58" s="285">
        <v>45413</v>
      </c>
      <c r="N58" s="285">
        <v>45992</v>
      </c>
      <c r="O58" s="286">
        <v>16853984.194690265</v>
      </c>
      <c r="P58" s="210" t="s">
        <v>60</v>
      </c>
      <c r="Q58" s="287">
        <f t="shared" si="10"/>
        <v>1832404.9380271963</v>
      </c>
      <c r="R58" s="808">
        <f>Q58/U58</f>
        <v>73598184.256289363</v>
      </c>
      <c r="S58" s="297">
        <v>0.22900000000000001</v>
      </c>
      <c r="T58" s="210" t="s">
        <v>180</v>
      </c>
      <c r="U58" s="298">
        <f>IF(T58="By Unit", IF(P58="RMB",S58/$B$6,IF(P58="GBP",S58,S58/$B$5)),T58)</f>
        <v>2.4897420453285267E-2</v>
      </c>
      <c r="V58" s="811">
        <f>R58*W58</f>
        <v>7754199.1065793587</v>
      </c>
      <c r="W58" s="813">
        <f>AA58</f>
        <v>0.10535856536320351</v>
      </c>
      <c r="X58" s="292">
        <f>IFERROR(Q58*(1-W58),"")</f>
        <v>1639345.382592201</v>
      </c>
      <c r="Y58" s="292">
        <f t="shared" ref="Y58:Y60" si="13">IF(X58&gt;0,X58,0)</f>
        <v>1639345.382592201</v>
      </c>
      <c r="Z58" s="824" t="s">
        <v>159</v>
      </c>
      <c r="AA58" s="740">
        <f>(IFERROR(SUMIFS('ME Capex '!Z:Z,'ME Capex '!$A:$A,'By Project -Feb 2025'!$D58),0))/O58</f>
        <v>0.10535856536320351</v>
      </c>
      <c r="AB58" s="811">
        <f>IFERROR(SUMIFS('ME Capex '!Z:Z,'ME Capex '!$A:$A,'By Project -Feb 2025'!$D58),0)</f>
        <v>1775711.5954066732</v>
      </c>
      <c r="AC58" s="809">
        <f>IFERROR(Q58*(1-AA58),"")</f>
        <v>1639345.382592201</v>
      </c>
      <c r="AD58" s="806">
        <f>IF(U58="By Volume",(1-W58)*R58,X58/U58)</f>
        <v>65843985.149709992</v>
      </c>
      <c r="AE58" s="56"/>
      <c r="AF58" s="56"/>
      <c r="AG58" s="56"/>
      <c r="AH58" s="56"/>
      <c r="AI58" s="56"/>
      <c r="AJ58" s="56"/>
      <c r="AK58" s="56"/>
      <c r="AL58" s="56">
        <v>1257720</v>
      </c>
      <c r="AM58" s="56">
        <v>1734480</v>
      </c>
      <c r="AN58" s="56">
        <v>1765872</v>
      </c>
      <c r="AO58" s="56">
        <v>1740168</v>
      </c>
      <c r="AP58" s="225">
        <v>1307520</v>
      </c>
      <c r="AQ58" s="225">
        <v>1000560</v>
      </c>
      <c r="AR58" s="225">
        <v>593352</v>
      </c>
      <c r="AS58" s="226">
        <v>398280</v>
      </c>
      <c r="AT58" s="225">
        <f>'By Project -Feb 2025'!DN52</f>
        <v>446688.00000000006</v>
      </c>
      <c r="AU58" s="225">
        <f>'By Project -Feb 2025'!DO52</f>
        <v>303143.99999999994</v>
      </c>
      <c r="AV58" s="225">
        <f>'By Project -Feb 2025'!DP52</f>
        <v>214656.00000000003</v>
      </c>
      <c r="AW58" s="225">
        <f>'By Project -Feb 2025'!DQ52</f>
        <v>173640</v>
      </c>
      <c r="AX58" s="225">
        <f>'By Project -Feb 2025'!DR52</f>
        <v>239520.00000000003</v>
      </c>
      <c r="AY58" s="225">
        <f>'By Project -Feb 2025'!DS52</f>
        <v>149399.99999999997</v>
      </c>
      <c r="AZ58" s="225">
        <f>'By Project -Feb 2025'!DT52</f>
        <v>143040</v>
      </c>
      <c r="BA58" s="225">
        <f>'By Project -Feb 2025'!DU52</f>
        <v>214080.00000000003</v>
      </c>
      <c r="BB58" s="225">
        <f>'By Project -Feb 2025'!DV52</f>
        <v>220560.00000000012</v>
      </c>
      <c r="BC58" s="225">
        <f>'By Project -Feb 2025'!DW52</f>
        <v>206880.00000000012</v>
      </c>
      <c r="BD58" s="225">
        <f>'By Project -Feb 2025'!DX52</f>
        <v>368880.00000000017</v>
      </c>
      <c r="BE58" s="225">
        <f>'By Project -Feb 2025'!DY52</f>
        <v>167040.00000000006</v>
      </c>
      <c r="BF58" s="54">
        <f t="shared" si="4"/>
        <v>2097696.0000000005</v>
      </c>
      <c r="BG58" s="88"/>
      <c r="BH58" s="227" t="s">
        <v>296</v>
      </c>
      <c r="BI58" s="228" t="s">
        <v>397</v>
      </c>
      <c r="BJ58" s="229" t="s">
        <v>221</v>
      </c>
      <c r="BK58" s="230">
        <v>45719</v>
      </c>
      <c r="BL58" s="231" t="s">
        <v>296</v>
      </c>
      <c r="BM58" s="779">
        <v>0</v>
      </c>
      <c r="BN58" s="779">
        <v>0</v>
      </c>
      <c r="BO58" s="779">
        <v>7777400</v>
      </c>
      <c r="BP58" s="779">
        <v>8478450</v>
      </c>
      <c r="BQ58" s="236">
        <v>0</v>
      </c>
      <c r="BR58" s="236">
        <v>0</v>
      </c>
      <c r="BS58" s="236">
        <v>0</v>
      </c>
      <c r="BT58" s="236">
        <v>0</v>
      </c>
      <c r="BU58" s="236">
        <v>0</v>
      </c>
      <c r="BV58" s="236">
        <v>0</v>
      </c>
      <c r="BW58" s="236">
        <v>0</v>
      </c>
      <c r="BX58" s="236">
        <v>0</v>
      </c>
      <c r="BY58" s="236">
        <v>0</v>
      </c>
      <c r="BZ58" s="236">
        <v>0</v>
      </c>
      <c r="CA58" s="236">
        <v>0</v>
      </c>
      <c r="CB58" s="236">
        <v>0</v>
      </c>
      <c r="CC58" s="236"/>
      <c r="CD58" s="236">
        <v>0</v>
      </c>
      <c r="CE58" s="236">
        <v>0</v>
      </c>
      <c r="CF58" s="236">
        <v>0</v>
      </c>
      <c r="CG58" s="236">
        <v>0</v>
      </c>
      <c r="CH58" s="236">
        <v>0</v>
      </c>
      <c r="CI58" s="236">
        <v>0</v>
      </c>
      <c r="CJ58" s="236">
        <v>0</v>
      </c>
      <c r="CK58" s="236">
        <v>0</v>
      </c>
      <c r="CL58" s="236">
        <v>0</v>
      </c>
      <c r="CM58" s="236">
        <v>0</v>
      </c>
      <c r="CN58" s="236">
        <v>0</v>
      </c>
      <c r="CO58" s="236">
        <v>0</v>
      </c>
      <c r="CP58" s="236">
        <v>509000</v>
      </c>
      <c r="CQ58" s="236">
        <v>538250</v>
      </c>
      <c r="CR58" s="236">
        <v>0</v>
      </c>
      <c r="CS58" s="236">
        <v>1135100</v>
      </c>
      <c r="CT58" s="236">
        <v>701600</v>
      </c>
      <c r="CU58" s="236">
        <v>231550</v>
      </c>
      <c r="CV58" s="236">
        <v>1056000</v>
      </c>
      <c r="CW58" s="236">
        <v>644200</v>
      </c>
      <c r="CX58" s="236">
        <v>253600</v>
      </c>
      <c r="CY58" s="236">
        <v>471000</v>
      </c>
      <c r="CZ58" s="236">
        <v>829900</v>
      </c>
      <c r="DA58" s="236">
        <v>1407200</v>
      </c>
      <c r="DB58" s="233">
        <v>1122000</v>
      </c>
      <c r="DC58" s="233">
        <v>121500</v>
      </c>
      <c r="DD58" s="233">
        <v>351700</v>
      </c>
      <c r="DE58" s="233">
        <v>381400</v>
      </c>
      <c r="DF58" s="233">
        <v>109300</v>
      </c>
      <c r="DG58" s="233">
        <v>90550</v>
      </c>
      <c r="DH58" s="233">
        <v>429600</v>
      </c>
      <c r="DI58" s="233">
        <v>950400</v>
      </c>
      <c r="DJ58" s="233">
        <v>1489800</v>
      </c>
      <c r="DK58" s="233">
        <v>1238550</v>
      </c>
      <c r="DL58" s="233">
        <v>769050</v>
      </c>
      <c r="DM58" s="237">
        <v>1424600</v>
      </c>
      <c r="DN58" s="761">
        <v>983400</v>
      </c>
      <c r="DO58" s="761">
        <v>579600</v>
      </c>
      <c r="DP58" s="761">
        <v>621750</v>
      </c>
      <c r="DQ58" s="761">
        <v>197400</v>
      </c>
      <c r="DR58" s="761">
        <v>732350</v>
      </c>
      <c r="DS58" s="761">
        <v>460600</v>
      </c>
      <c r="DT58" s="761">
        <v>575750</v>
      </c>
      <c r="DU58" s="761">
        <v>523600</v>
      </c>
      <c r="DV58" s="761">
        <v>684950</v>
      </c>
      <c r="DW58" s="761">
        <v>516600</v>
      </c>
      <c r="DX58" s="761">
        <v>428400</v>
      </c>
      <c r="DY58" s="761">
        <v>541800</v>
      </c>
      <c r="DZ58" s="56"/>
      <c r="EA58" s="284" t="s">
        <v>25</v>
      </c>
      <c r="EB58" s="284"/>
      <c r="EC58" s="225"/>
      <c r="ED58" s="225"/>
      <c r="EE58" s="225"/>
      <c r="EF58" s="225"/>
      <c r="EG58" s="225"/>
      <c r="EH58" s="225"/>
      <c r="EI58" s="225"/>
      <c r="EJ58" s="225"/>
      <c r="EK58" s="225"/>
      <c r="EL58" s="225"/>
      <c r="EM58" s="225"/>
      <c r="EN58" s="225"/>
      <c r="EO58" s="225"/>
      <c r="EP58" s="225"/>
      <c r="EQ58" s="225"/>
      <c r="ER58" s="225"/>
      <c r="ES58" s="225"/>
      <c r="ET58" s="225"/>
      <c r="EU58" s="225"/>
      <c r="EV58" s="225"/>
      <c r="EW58" s="225"/>
      <c r="EX58" s="225"/>
      <c r="EY58" s="225"/>
      <c r="EZ58" s="225"/>
      <c r="FA58" s="225"/>
      <c r="FB58" s="225"/>
      <c r="FC58" s="225"/>
      <c r="FD58" s="225"/>
      <c r="FE58" s="225"/>
      <c r="FF58" s="225"/>
      <c r="FG58" s="225"/>
      <c r="FH58" s="225"/>
      <c r="FI58" s="225"/>
      <c r="FJ58" s="225"/>
      <c r="FK58" s="225"/>
      <c r="FL58" s="225"/>
      <c r="FM58" s="225"/>
      <c r="FN58" s="225"/>
      <c r="FO58" s="225"/>
      <c r="FP58" s="225"/>
      <c r="FQ58" s="225"/>
      <c r="FR58" s="225"/>
      <c r="FS58" s="225"/>
      <c r="FT58" s="225"/>
      <c r="FU58" s="225"/>
      <c r="FV58" s="225"/>
      <c r="FW58" s="225"/>
      <c r="FX58" s="225"/>
      <c r="FY58" s="225"/>
      <c r="FZ58" s="225"/>
      <c r="GA58" s="225"/>
      <c r="GB58" s="225"/>
      <c r="GC58" s="225"/>
      <c r="GD58" s="225"/>
      <c r="GE58" s="225"/>
      <c r="GF58" s="225"/>
      <c r="GG58" s="225"/>
      <c r="GH58" s="225"/>
      <c r="GI58" s="225"/>
      <c r="GJ58" s="225"/>
      <c r="GK58" s="225"/>
      <c r="GL58" s="225"/>
      <c r="GM58" s="225"/>
      <c r="GN58" s="225"/>
      <c r="GO58" s="225"/>
      <c r="GP58" s="225"/>
      <c r="GQ58" s="225"/>
      <c r="GR58" s="225"/>
      <c r="GS58" s="225"/>
      <c r="GT58" s="225"/>
      <c r="GU58" s="225"/>
      <c r="GV58" s="225"/>
      <c r="GW58" s="225"/>
      <c r="GX58" s="225"/>
      <c r="GY58" s="225"/>
      <c r="GZ58" s="225"/>
      <c r="HA58" s="225"/>
      <c r="HB58" s="225"/>
      <c r="HC58" s="225"/>
      <c r="HD58" s="225"/>
      <c r="HE58" s="225"/>
      <c r="HF58" s="225"/>
      <c r="HG58" s="225"/>
      <c r="HH58" s="225"/>
      <c r="HI58" s="225"/>
      <c r="HJ58" s="225"/>
      <c r="HK58" s="225"/>
      <c r="HL58" s="225"/>
      <c r="HM58" s="225"/>
      <c r="HN58" s="225"/>
      <c r="HO58" s="225"/>
      <c r="HP58" s="225"/>
      <c r="HQ58" s="225"/>
      <c r="HR58" s="225"/>
      <c r="HS58" s="225"/>
      <c r="HT58" s="225"/>
      <c r="HU58" s="225"/>
      <c r="HV58" s="225"/>
      <c r="HW58" s="225"/>
      <c r="HX58" s="225"/>
      <c r="HY58" s="225"/>
      <c r="HZ58" s="225"/>
      <c r="IA58" s="225"/>
      <c r="IB58" s="225"/>
      <c r="IC58" s="225"/>
      <c r="ID58" s="225"/>
      <c r="IE58" s="225"/>
      <c r="IF58" s="225"/>
      <c r="IG58" s="225"/>
      <c r="IH58" s="225"/>
      <c r="II58" s="225"/>
      <c r="IJ58" s="225"/>
      <c r="IK58" s="225"/>
      <c r="IL58" s="225"/>
      <c r="IM58" s="225"/>
      <c r="IN58" s="225"/>
      <c r="IO58" s="225"/>
      <c r="IP58" s="225"/>
      <c r="IQ58" s="225"/>
      <c r="IR58" s="225"/>
      <c r="IS58" s="225"/>
      <c r="IT58" s="225"/>
      <c r="IU58" s="225"/>
      <c r="IV58" s="225"/>
      <c r="IW58" s="225"/>
      <c r="IX58" s="225"/>
      <c r="IY58" s="225"/>
      <c r="IZ58" s="225"/>
      <c r="JA58" s="225"/>
      <c r="JB58" s="225"/>
      <c r="JC58" s="225"/>
      <c r="JD58" s="225"/>
      <c r="JE58" s="225"/>
      <c r="JF58" s="225"/>
      <c r="JG58" s="225"/>
      <c r="JH58" s="225"/>
      <c r="JI58" s="225"/>
      <c r="JJ58" s="225"/>
      <c r="JK58" s="225"/>
      <c r="JL58" s="225"/>
      <c r="JM58" s="225"/>
      <c r="JN58" s="225"/>
      <c r="JO58" s="225"/>
      <c r="JP58" s="225"/>
      <c r="JQ58" s="225"/>
      <c r="JR58" s="225"/>
      <c r="JS58" s="225"/>
      <c r="JT58" s="225"/>
      <c r="JU58" s="225"/>
      <c r="JV58" s="225"/>
      <c r="JW58" s="225"/>
      <c r="JX58" s="225"/>
      <c r="JY58" s="225"/>
      <c r="JZ58" s="225"/>
      <c r="KA58" s="225"/>
      <c r="KB58" s="225"/>
      <c r="KC58" s="225"/>
      <c r="KD58" s="225"/>
      <c r="KE58" s="225"/>
      <c r="KF58" s="225"/>
      <c r="KG58" s="225"/>
      <c r="KH58" s="225"/>
      <c r="KI58" s="225"/>
      <c r="KJ58" s="225"/>
      <c r="KK58" s="225"/>
      <c r="KL58" s="225"/>
      <c r="KM58" s="225"/>
      <c r="KN58" s="225"/>
      <c r="KO58" s="225"/>
      <c r="KP58" s="225"/>
      <c r="KQ58" s="225"/>
      <c r="KR58" s="225"/>
      <c r="KS58" s="225"/>
      <c r="KT58" s="225"/>
      <c r="KU58" s="225"/>
      <c r="KV58" s="225"/>
      <c r="KW58" s="225"/>
      <c r="KX58" s="225"/>
      <c r="KY58" s="225"/>
      <c r="KZ58" s="225"/>
      <c r="LA58" s="225"/>
      <c r="LB58" s="225"/>
      <c r="LC58" s="225"/>
      <c r="LD58" s="225"/>
      <c r="LE58" s="225"/>
      <c r="LF58" s="225"/>
      <c r="LG58" s="225"/>
      <c r="LH58" s="225"/>
      <c r="LI58" s="225"/>
      <c r="LJ58" s="225"/>
      <c r="LK58" s="225"/>
      <c r="LL58" s="225"/>
      <c r="LM58" s="225"/>
      <c r="LN58" s="225"/>
      <c r="LO58" s="225"/>
      <c r="LP58" s="225"/>
      <c r="LQ58" s="225"/>
      <c r="LR58" s="225"/>
      <c r="LS58" s="225"/>
      <c r="LT58" s="225"/>
      <c r="LU58" s="225"/>
      <c r="LV58" s="225"/>
      <c r="LW58" s="225"/>
      <c r="LX58" s="225"/>
      <c r="LY58" s="225"/>
      <c r="LZ58" s="225"/>
      <c r="MA58" s="225"/>
      <c r="MB58" s="225"/>
      <c r="MC58" s="225"/>
      <c r="MD58" s="225"/>
      <c r="ME58" s="225"/>
      <c r="MF58" s="225"/>
      <c r="MG58" s="225"/>
      <c r="MH58" s="225"/>
      <c r="MI58" s="225"/>
      <c r="MJ58" s="225"/>
      <c r="MK58" s="225"/>
      <c r="ML58" s="225"/>
      <c r="MM58" s="225"/>
      <c r="MN58" s="225"/>
      <c r="MO58" s="225"/>
      <c r="MP58" s="225"/>
      <c r="MQ58" s="225"/>
      <c r="MR58" s="225"/>
      <c r="MS58" s="225"/>
      <c r="MT58" s="225"/>
      <c r="MU58" s="225"/>
      <c r="MV58" s="225"/>
      <c r="MW58" s="225"/>
      <c r="MX58" s="225"/>
      <c r="MY58" s="225"/>
      <c r="MZ58" s="225"/>
      <c r="NA58" s="225"/>
      <c r="NB58" s="225"/>
      <c r="NC58" s="225"/>
      <c r="ND58" s="225"/>
      <c r="NE58" s="225"/>
      <c r="NF58" s="225"/>
      <c r="NG58" s="225"/>
      <c r="NH58" s="225"/>
      <c r="NI58" s="225"/>
      <c r="NJ58" s="225"/>
      <c r="NK58" s="225"/>
      <c r="NL58" s="225"/>
      <c r="NM58" s="225"/>
      <c r="NN58" s="225"/>
      <c r="NO58" s="225"/>
      <c r="NP58" s="225"/>
      <c r="NQ58" s="225"/>
      <c r="NR58" s="225"/>
      <c r="NS58" s="225"/>
      <c r="NT58" s="225"/>
      <c r="NU58" s="225"/>
      <c r="NV58" s="225"/>
      <c r="NW58" s="225"/>
      <c r="NX58" s="225"/>
      <c r="NY58" s="225"/>
      <c r="NZ58" s="225"/>
      <c r="OA58" s="225"/>
      <c r="OB58" s="225"/>
      <c r="OC58" s="225"/>
      <c r="OD58" s="225"/>
      <c r="OE58" s="225"/>
      <c r="OF58" s="225"/>
      <c r="OG58" s="225"/>
      <c r="OH58" s="225"/>
      <c r="OI58" s="225"/>
      <c r="OJ58" s="225"/>
      <c r="OK58" s="225"/>
      <c r="OL58" s="225"/>
      <c r="OM58" s="225"/>
      <c r="ON58" s="225"/>
      <c r="OO58" s="225"/>
      <c r="OP58" s="225"/>
      <c r="OQ58" s="225"/>
      <c r="OR58" s="225"/>
      <c r="OS58" s="225"/>
      <c r="OT58" s="225"/>
      <c r="OU58" s="225"/>
      <c r="OV58" s="225"/>
      <c r="OW58" s="225"/>
      <c r="OX58" s="225"/>
      <c r="OY58" s="225"/>
      <c r="OZ58" s="225"/>
      <c r="PA58" s="225"/>
      <c r="PB58" s="225"/>
      <c r="PC58" s="225"/>
      <c r="PD58" s="225"/>
      <c r="PE58" s="225"/>
      <c r="PF58" s="225"/>
      <c r="PG58" s="225"/>
      <c r="PH58" s="225"/>
      <c r="PI58" s="225"/>
      <c r="PJ58" s="225"/>
      <c r="PK58" s="225"/>
      <c r="PL58" s="225"/>
      <c r="PM58" s="225"/>
      <c r="PN58" s="225"/>
      <c r="PO58" s="225"/>
      <c r="PP58" s="225"/>
      <c r="PQ58" s="225"/>
      <c r="PR58" s="225"/>
      <c r="PS58" s="225"/>
      <c r="PT58" s="225"/>
      <c r="PU58" s="225"/>
      <c r="PV58" s="225"/>
      <c r="PW58" s="225"/>
      <c r="PX58" s="225"/>
      <c r="PY58" s="225"/>
      <c r="PZ58" s="225"/>
      <c r="QA58" s="225"/>
      <c r="QB58" s="225"/>
      <c r="QC58" s="225"/>
      <c r="QD58" s="225"/>
      <c r="QE58" s="225"/>
      <c r="QF58" s="225"/>
      <c r="QG58" s="225"/>
      <c r="QH58" s="225"/>
      <c r="QI58" s="225"/>
      <c r="QJ58" s="225"/>
      <c r="QK58" s="225"/>
      <c r="QL58" s="225"/>
      <c r="QM58" s="225"/>
      <c r="QN58" s="225"/>
      <c r="QO58" s="225"/>
      <c r="QP58" s="225"/>
      <c r="QQ58" s="225"/>
      <c r="QR58" s="225"/>
      <c r="QS58" s="225"/>
      <c r="QT58" s="225"/>
      <c r="QU58" s="225"/>
      <c r="QV58" s="225"/>
      <c r="QW58" s="225"/>
      <c r="QX58" s="225"/>
      <c r="QY58" s="225"/>
      <c r="QZ58" s="225"/>
      <c r="RA58" s="225"/>
      <c r="RB58" s="225"/>
      <c r="RC58" s="225"/>
      <c r="RD58" s="225"/>
      <c r="RE58" s="225"/>
      <c r="RF58" s="225"/>
      <c r="RG58" s="225"/>
      <c r="RH58" s="225"/>
      <c r="RI58" s="225"/>
      <c r="RJ58" s="225"/>
      <c r="RK58" s="225"/>
      <c r="RL58" s="225"/>
      <c r="RM58" s="225"/>
      <c r="RN58" s="225"/>
      <c r="RO58" s="225"/>
      <c r="RP58" s="225"/>
      <c r="RQ58" s="225"/>
      <c r="RR58" s="225"/>
      <c r="RS58" s="225"/>
      <c r="RT58" s="225"/>
      <c r="RU58" s="225"/>
      <c r="RV58" s="225"/>
      <c r="RW58" s="225"/>
      <c r="RX58" s="225"/>
      <c r="RY58" s="225"/>
      <c r="RZ58" s="225"/>
      <c r="SA58" s="225"/>
      <c r="SB58" s="225"/>
      <c r="SC58" s="225"/>
      <c r="SD58" s="225"/>
      <c r="SE58" s="225"/>
      <c r="SF58" s="225"/>
      <c r="SG58" s="225"/>
      <c r="SH58" s="225"/>
      <c r="SI58" s="225"/>
      <c r="SJ58" s="225"/>
      <c r="SK58" s="225"/>
      <c r="SL58" s="225"/>
      <c r="SM58" s="225"/>
      <c r="SN58" s="225"/>
      <c r="SO58" s="225"/>
      <c r="SP58" s="225"/>
      <c r="SQ58" s="225"/>
      <c r="SR58" s="225"/>
      <c r="SS58" s="225"/>
      <c r="ST58" s="225"/>
      <c r="SU58" s="225"/>
      <c r="SV58" s="225"/>
      <c r="SW58" s="225"/>
      <c r="SX58" s="225"/>
      <c r="SY58" s="225"/>
      <c r="SZ58" s="225"/>
      <c r="TA58" s="225"/>
      <c r="TB58" s="225"/>
      <c r="TC58" s="225"/>
      <c r="TD58" s="225"/>
      <c r="TE58" s="225"/>
      <c r="TF58" s="225"/>
      <c r="TG58" s="225"/>
      <c r="TH58" s="225"/>
      <c r="TI58" s="225"/>
      <c r="TJ58" s="225"/>
      <c r="TK58" s="225"/>
      <c r="TL58" s="225"/>
      <c r="TM58" s="225"/>
      <c r="TN58" s="225"/>
      <c r="TO58" s="225"/>
      <c r="TP58" s="225"/>
      <c r="TQ58" s="225"/>
      <c r="TR58" s="225"/>
      <c r="TS58" s="225"/>
      <c r="TT58" s="225"/>
      <c r="TU58" s="225"/>
      <c r="TV58" s="225"/>
      <c r="TW58" s="225"/>
      <c r="TX58" s="225"/>
      <c r="TY58" s="225"/>
      <c r="TZ58" s="225"/>
      <c r="UA58" s="225"/>
      <c r="UB58" s="225"/>
      <c r="UC58" s="225"/>
      <c r="UD58" s="225"/>
      <c r="UE58" s="225"/>
      <c r="UF58" s="225"/>
      <c r="UG58" s="225"/>
      <c r="UH58" s="225"/>
      <c r="UI58" s="225"/>
      <c r="UJ58" s="225"/>
      <c r="UK58" s="225"/>
      <c r="UL58" s="225"/>
      <c r="UM58" s="225"/>
      <c r="UN58" s="225"/>
      <c r="UO58" s="225"/>
      <c r="UP58" s="225"/>
      <c r="UQ58" s="225"/>
      <c r="UR58" s="225"/>
      <c r="US58" s="225"/>
      <c r="UT58" s="225"/>
      <c r="UU58" s="225"/>
      <c r="UV58" s="225"/>
      <c r="UW58" s="225"/>
      <c r="UX58" s="225"/>
      <c r="UY58" s="225"/>
      <c r="UZ58" s="225"/>
      <c r="VA58" s="225"/>
      <c r="VB58" s="225"/>
      <c r="VC58" s="225"/>
      <c r="VD58" s="225"/>
      <c r="VE58" s="225"/>
      <c r="VF58" s="225"/>
      <c r="VG58" s="225"/>
      <c r="VH58" s="225"/>
      <c r="VI58" s="225"/>
      <c r="VJ58" s="225"/>
      <c r="VK58" s="225"/>
      <c r="VL58" s="225"/>
      <c r="VM58" s="225"/>
      <c r="VN58" s="225"/>
      <c r="VO58" s="225"/>
      <c r="VP58" s="225"/>
      <c r="VQ58" s="225"/>
      <c r="VR58" s="225"/>
      <c r="VS58" s="225"/>
      <c r="VT58" s="225"/>
      <c r="VU58" s="225"/>
      <c r="VV58" s="225"/>
      <c r="VW58" s="225"/>
      <c r="VX58" s="225"/>
      <c r="VY58" s="225"/>
      <c r="VZ58" s="225"/>
      <c r="WA58" s="225"/>
      <c r="WB58" s="225"/>
      <c r="WC58" s="225"/>
      <c r="WD58" s="225"/>
      <c r="WE58" s="225"/>
      <c r="WF58" s="225"/>
      <c r="WG58" s="225"/>
      <c r="WH58" s="225"/>
      <c r="WI58" s="225"/>
      <c r="WJ58" s="225"/>
      <c r="WK58" s="225"/>
      <c r="WL58" s="225"/>
      <c r="WM58" s="225"/>
      <c r="WN58" s="225"/>
      <c r="WO58" s="225"/>
      <c r="WP58" s="225"/>
      <c r="WQ58" s="225"/>
      <c r="WR58" s="225"/>
      <c r="WS58" s="225"/>
      <c r="WT58" s="225"/>
      <c r="WU58" s="225"/>
      <c r="WV58" s="225"/>
      <c r="WW58" s="225"/>
      <c r="WX58" s="225"/>
      <c r="WY58" s="225"/>
      <c r="WZ58" s="225"/>
      <c r="XA58" s="225"/>
      <c r="XB58" s="225"/>
      <c r="XC58" s="225"/>
      <c r="XD58" s="225"/>
      <c r="XE58" s="225"/>
      <c r="XF58" s="225"/>
      <c r="XG58" s="225"/>
      <c r="XH58" s="225"/>
      <c r="XI58" s="225"/>
      <c r="XJ58" s="225"/>
      <c r="XK58" s="225"/>
      <c r="XL58" s="225"/>
      <c r="XM58" s="225"/>
      <c r="XN58" s="225"/>
      <c r="XO58" s="225"/>
      <c r="XP58" s="225"/>
      <c r="XQ58" s="225"/>
      <c r="XR58" s="225"/>
      <c r="XS58" s="225"/>
      <c r="XT58" s="225"/>
      <c r="XU58" s="225"/>
      <c r="XV58" s="225"/>
      <c r="XW58" s="225"/>
      <c r="XX58" s="225"/>
      <c r="XY58" s="225"/>
      <c r="XZ58" s="225"/>
      <c r="YA58" s="225"/>
      <c r="YB58" s="225"/>
      <c r="YC58" s="225"/>
      <c r="YD58" s="225"/>
      <c r="YE58" s="225"/>
      <c r="YF58" s="225"/>
      <c r="YG58" s="225"/>
      <c r="YH58" s="225"/>
      <c r="YI58" s="225"/>
      <c r="YJ58" s="225"/>
      <c r="YK58" s="225"/>
      <c r="YL58" s="225"/>
      <c r="YM58" s="225"/>
      <c r="YN58" s="225"/>
      <c r="YO58" s="225"/>
      <c r="YP58" s="225"/>
      <c r="YQ58" s="225"/>
      <c r="YR58" s="225"/>
      <c r="YS58" s="225"/>
      <c r="YT58" s="225"/>
      <c r="YU58" s="225"/>
      <c r="YV58" s="225"/>
      <c r="YW58" s="225"/>
      <c r="YX58" s="225"/>
      <c r="YY58" s="225"/>
      <c r="YZ58" s="225"/>
      <c r="ZA58" s="225"/>
      <c r="ZB58" s="225"/>
      <c r="ZC58" s="225"/>
      <c r="ZD58" s="225"/>
      <c r="ZE58" s="225"/>
      <c r="ZF58" s="225"/>
      <c r="ZG58" s="225"/>
      <c r="ZH58" s="225"/>
      <c r="ZI58" s="225"/>
      <c r="ZJ58" s="225"/>
      <c r="ZK58" s="225"/>
      <c r="ZL58" s="225"/>
      <c r="ZM58" s="225"/>
      <c r="ZN58" s="225"/>
      <c r="ZO58" s="225"/>
      <c r="ZP58" s="225"/>
      <c r="ZQ58" s="225"/>
      <c r="ZR58" s="225"/>
      <c r="ZS58" s="225"/>
      <c r="ZT58" s="225"/>
      <c r="ZU58" s="225"/>
      <c r="ZV58" s="225"/>
      <c r="ZW58" s="225"/>
      <c r="ZX58" s="225"/>
      <c r="ZY58" s="225"/>
      <c r="ZZ58" s="225"/>
      <c r="AAA58" s="225"/>
      <c r="AAB58" s="225"/>
      <c r="AAC58" s="225"/>
      <c r="AAD58" s="225"/>
      <c r="AAE58" s="225"/>
      <c r="AAF58" s="225"/>
      <c r="AAG58" s="225"/>
      <c r="AAH58" s="225"/>
      <c r="AAI58" s="225"/>
      <c r="AAJ58" s="225"/>
      <c r="AAK58" s="225"/>
      <c r="AAL58" s="225"/>
      <c r="AAM58" s="225"/>
      <c r="AAN58" s="225"/>
      <c r="AAO58" s="225"/>
      <c r="AAP58" s="225"/>
      <c r="AAQ58" s="225"/>
      <c r="AAR58" s="225"/>
      <c r="AAS58" s="225"/>
      <c r="AAT58" s="225"/>
      <c r="AAU58" s="225"/>
      <c r="AAV58" s="225"/>
      <c r="AAW58" s="225"/>
      <c r="AAX58" s="225"/>
      <c r="AAY58" s="225"/>
      <c r="AAZ58" s="225"/>
      <c r="ABA58" s="225"/>
      <c r="ABB58" s="225"/>
      <c r="ABC58" s="225"/>
      <c r="ABD58" s="225"/>
      <c r="ABE58" s="225"/>
      <c r="ABF58" s="225"/>
      <c r="ABG58" s="225"/>
      <c r="ABH58" s="225"/>
      <c r="ABI58" s="225"/>
      <c r="ABJ58" s="225"/>
      <c r="ABK58" s="225"/>
      <c r="ABL58" s="225"/>
      <c r="ABM58" s="225"/>
      <c r="ABN58" s="225"/>
      <c r="ABO58" s="225"/>
      <c r="ABP58" s="225"/>
      <c r="ABQ58" s="225"/>
      <c r="ABR58" s="225"/>
      <c r="ABS58" s="225"/>
      <c r="ABT58" s="225"/>
      <c r="ABU58" s="225"/>
      <c r="ABV58" s="225"/>
      <c r="ABW58" s="225"/>
      <c r="ABX58" s="225"/>
      <c r="ABY58" s="225"/>
      <c r="ABZ58" s="225"/>
      <c r="ACA58" s="225"/>
      <c r="ACB58" s="225"/>
      <c r="ACC58" s="225"/>
      <c r="ACD58" s="225"/>
      <c r="ACE58" s="225"/>
      <c r="ACF58" s="225"/>
      <c r="ACG58" s="225"/>
      <c r="ACH58" s="225"/>
      <c r="ACI58" s="225"/>
      <c r="ACJ58" s="225"/>
      <c r="ACK58" s="225"/>
      <c r="ACL58" s="225"/>
      <c r="ACM58" s="225"/>
      <c r="ACN58" s="225"/>
      <c r="ACO58" s="225"/>
      <c r="ACP58" s="225"/>
      <c r="ACQ58" s="225"/>
      <c r="ACR58" s="225"/>
      <c r="ACS58" s="225"/>
      <c r="ACT58" s="225"/>
      <c r="ACU58" s="225"/>
      <c r="ACV58" s="225"/>
      <c r="ACW58" s="225"/>
      <c r="ACX58" s="225"/>
      <c r="ACY58" s="225"/>
      <c r="ACZ58" s="225"/>
      <c r="ADA58" s="225"/>
      <c r="ADB58" s="225"/>
      <c r="ADC58" s="225"/>
      <c r="ADD58" s="225"/>
      <c r="ADE58" s="225"/>
      <c r="ADF58" s="225"/>
      <c r="ADG58" s="225"/>
      <c r="ADH58" s="225"/>
      <c r="ADI58" s="225"/>
      <c r="ADJ58" s="225"/>
      <c r="ADK58" s="225"/>
      <c r="ADL58" s="225"/>
      <c r="ADM58" s="225"/>
      <c r="ADN58" s="225"/>
      <c r="ADO58" s="225"/>
      <c r="ADP58" s="225"/>
      <c r="ADQ58" s="225"/>
      <c r="ADR58" s="225"/>
      <c r="ADS58" s="225"/>
      <c r="ADT58" s="225"/>
      <c r="ADU58" s="225"/>
      <c r="ADV58" s="225"/>
      <c r="ADW58" s="225"/>
      <c r="ADX58" s="225"/>
      <c r="ADY58" s="225"/>
      <c r="ADZ58" s="225"/>
      <c r="AEA58" s="225"/>
      <c r="AEB58" s="225"/>
      <c r="AEC58" s="225"/>
      <c r="AED58" s="225"/>
      <c r="AEE58" s="225"/>
      <c r="AEF58" s="225"/>
      <c r="AEG58" s="225"/>
      <c r="AEH58" s="225"/>
      <c r="AEI58" s="225"/>
      <c r="AEJ58" s="225"/>
      <c r="AEK58" s="225"/>
      <c r="AEL58" s="225"/>
      <c r="AEM58" s="225"/>
      <c r="AEN58" s="225"/>
      <c r="AEO58" s="225"/>
      <c r="AEP58" s="225"/>
      <c r="AEQ58" s="225"/>
      <c r="AER58" s="225"/>
      <c r="AES58" s="225"/>
      <c r="AET58" s="225"/>
      <c r="AEU58" s="225"/>
      <c r="AEV58" s="225"/>
      <c r="AEW58" s="225"/>
      <c r="AEX58" s="225"/>
      <c r="AEY58" s="225"/>
      <c r="AEZ58" s="225"/>
      <c r="AFA58" s="225"/>
      <c r="AFB58" s="225"/>
      <c r="AFC58" s="225"/>
      <c r="AFD58" s="225"/>
      <c r="AFE58" s="225"/>
      <c r="AFF58" s="225"/>
      <c r="AFG58" s="225"/>
      <c r="AFH58" s="225"/>
      <c r="AFI58" s="225"/>
      <c r="AFJ58" s="225"/>
      <c r="AFK58" s="225"/>
      <c r="AFL58" s="225"/>
      <c r="AFM58" s="225"/>
      <c r="AFN58" s="225"/>
      <c r="AFO58" s="225"/>
      <c r="AFP58" s="225"/>
      <c r="AFQ58" s="225"/>
      <c r="AFR58" s="225"/>
      <c r="AFS58" s="225"/>
      <c r="AFT58" s="225"/>
      <c r="AFU58" s="225"/>
      <c r="AFV58" s="225"/>
      <c r="AFW58" s="225"/>
      <c r="AFX58" s="225"/>
      <c r="AFY58" s="225"/>
      <c r="AFZ58" s="225"/>
      <c r="AGA58" s="225"/>
      <c r="AGB58" s="225"/>
      <c r="AGC58" s="225"/>
      <c r="AGD58" s="225"/>
      <c r="AGE58" s="225"/>
      <c r="AGF58" s="225"/>
      <c r="AGG58" s="225"/>
      <c r="AGH58" s="225"/>
      <c r="AGI58" s="225"/>
      <c r="AGJ58" s="225"/>
      <c r="AGK58" s="225"/>
      <c r="AGL58" s="225"/>
      <c r="AGM58" s="225"/>
      <c r="AGN58" s="225"/>
      <c r="AGO58" s="225"/>
      <c r="AGP58" s="225"/>
      <c r="AGQ58" s="225"/>
      <c r="AGR58" s="225"/>
      <c r="AGS58" s="225"/>
      <c r="AGT58" s="225"/>
      <c r="AGU58" s="225"/>
      <c r="AGV58" s="225"/>
      <c r="AGW58" s="225"/>
      <c r="AGX58" s="225"/>
      <c r="AGY58" s="225"/>
      <c r="AGZ58" s="225"/>
      <c r="AHA58" s="225"/>
      <c r="AHB58" s="225"/>
      <c r="AHC58" s="225"/>
      <c r="AHD58" s="225"/>
      <c r="AHE58" s="225"/>
      <c r="AHF58" s="225"/>
      <c r="AHG58" s="225"/>
      <c r="AHH58" s="225"/>
      <c r="AHI58" s="225"/>
      <c r="AHJ58" s="225"/>
      <c r="AHK58" s="225"/>
      <c r="AHL58" s="225"/>
      <c r="AHM58" s="225"/>
      <c r="AHN58" s="225"/>
      <c r="AHO58" s="225"/>
      <c r="AHP58" s="225"/>
      <c r="AHQ58" s="225"/>
      <c r="AHR58" s="225"/>
      <c r="AHS58" s="225"/>
      <c r="AHT58" s="225"/>
      <c r="AHU58" s="225"/>
      <c r="AHV58" s="225"/>
      <c r="AHW58" s="225"/>
      <c r="AHX58" s="225"/>
      <c r="AHY58" s="225"/>
      <c r="AHZ58" s="225"/>
      <c r="AIA58" s="225"/>
      <c r="AIB58" s="225"/>
      <c r="AIC58" s="225"/>
      <c r="AID58" s="225"/>
      <c r="AIE58" s="225"/>
      <c r="AIF58" s="225"/>
      <c r="AIG58" s="225"/>
      <c r="AIH58" s="225"/>
      <c r="AII58" s="225"/>
      <c r="AIJ58" s="225"/>
      <c r="AIK58" s="225"/>
      <c r="AIL58" s="225"/>
      <c r="AIM58" s="225"/>
      <c r="AIN58" s="225"/>
      <c r="AIO58" s="225"/>
      <c r="AIP58" s="225"/>
      <c r="AIQ58" s="225"/>
      <c r="AIR58" s="225"/>
      <c r="AIS58" s="225"/>
      <c r="AIT58" s="225"/>
      <c r="AIU58" s="225"/>
      <c r="AIV58" s="225"/>
      <c r="AIW58" s="225"/>
      <c r="AIX58" s="225"/>
      <c r="AIY58" s="225"/>
      <c r="AIZ58" s="225"/>
      <c r="AJA58" s="225"/>
      <c r="AJB58" s="225"/>
      <c r="AJC58" s="225"/>
      <c r="AJD58" s="225"/>
      <c r="AJE58" s="225"/>
      <c r="AJF58" s="225"/>
      <c r="AJG58" s="225"/>
      <c r="AJH58" s="225"/>
      <c r="AJI58" s="225"/>
      <c r="AJJ58" s="225"/>
      <c r="AJK58" s="225"/>
      <c r="AJL58" s="225"/>
      <c r="AJM58" s="225"/>
      <c r="AJN58" s="225"/>
      <c r="AJO58" s="225"/>
      <c r="AJP58" s="225"/>
      <c r="AJQ58" s="225"/>
      <c r="AJR58" s="225"/>
      <c r="AJS58" s="225"/>
      <c r="AJT58" s="225"/>
      <c r="AJU58" s="225"/>
      <c r="AJV58" s="225"/>
      <c r="AJW58" s="225"/>
      <c r="AJX58" s="225"/>
      <c r="AJY58" s="225"/>
      <c r="AJZ58" s="225"/>
      <c r="AKA58" s="225"/>
      <c r="AKB58" s="225"/>
      <c r="AKC58" s="225"/>
      <c r="AKD58" s="225"/>
      <c r="AKE58" s="225"/>
      <c r="AKF58" s="225"/>
      <c r="AKG58" s="225"/>
      <c r="AKH58" s="225"/>
      <c r="AKI58" s="225"/>
      <c r="AKJ58" s="225"/>
      <c r="AKK58" s="225"/>
      <c r="AKL58" s="225"/>
      <c r="AKM58" s="225"/>
      <c r="AKN58" s="225"/>
      <c r="AKO58" s="225"/>
      <c r="AKP58" s="225"/>
      <c r="AKQ58" s="225"/>
      <c r="AKR58" s="225"/>
      <c r="AKS58" s="225"/>
      <c r="AKT58" s="225"/>
      <c r="AKU58" s="225"/>
      <c r="AKV58" s="225"/>
      <c r="AKW58" s="225"/>
      <c r="AKX58" s="225"/>
      <c r="AKY58" s="225"/>
      <c r="AKZ58" s="225"/>
      <c r="ALA58" s="225"/>
      <c r="ALB58" s="225"/>
      <c r="ALC58" s="225"/>
      <c r="ALD58" s="225"/>
      <c r="ALE58" s="225"/>
      <c r="ALF58" s="225"/>
      <c r="ALG58" s="225"/>
      <c r="ALH58" s="225"/>
      <c r="ALI58" s="225"/>
      <c r="ALJ58" s="225"/>
      <c r="ALK58" s="225"/>
      <c r="ALL58" s="225"/>
      <c r="ALM58" s="225"/>
      <c r="ALN58" s="225"/>
      <c r="ALO58" s="225"/>
      <c r="ALP58" s="225"/>
      <c r="ALQ58" s="225"/>
      <c r="ALR58" s="225"/>
      <c r="ALS58" s="225"/>
      <c r="ALT58" s="225"/>
      <c r="ALU58" s="225"/>
      <c r="ALV58" s="225"/>
      <c r="ALW58" s="225"/>
      <c r="ALX58" s="225"/>
      <c r="ALY58" s="225"/>
      <c r="ALZ58" s="225"/>
      <c r="AMA58" s="225"/>
      <c r="AMB58" s="225"/>
      <c r="AMC58" s="225"/>
      <c r="AMD58" s="225"/>
      <c r="AME58" s="225"/>
      <c r="AMF58" s="225"/>
      <c r="AMG58" s="225"/>
      <c r="AMH58" s="225"/>
      <c r="AMI58" s="225"/>
      <c r="AMJ58" s="225"/>
      <c r="AMK58" s="225"/>
      <c r="AML58" s="225"/>
      <c r="AMM58" s="225"/>
      <c r="AMN58" s="225"/>
      <c r="AMO58" s="225"/>
      <c r="AMP58" s="225"/>
      <c r="AMQ58" s="225"/>
      <c r="AMR58" s="225"/>
      <c r="AMS58" s="225"/>
      <c r="AMT58" s="225"/>
      <c r="AMU58" s="225"/>
      <c r="AMV58" s="225"/>
      <c r="AMW58" s="225"/>
      <c r="AMX58" s="225"/>
      <c r="AMY58" s="225"/>
      <c r="AMZ58" s="225"/>
      <c r="ANA58" s="225"/>
      <c r="ANB58" s="225"/>
      <c r="ANC58" s="225"/>
      <c r="AND58" s="225"/>
      <c r="ANE58" s="225"/>
      <c r="ANF58" s="225"/>
      <c r="ANG58" s="225"/>
      <c r="ANH58" s="225"/>
      <c r="ANI58" s="225"/>
      <c r="ANJ58" s="225"/>
      <c r="ANK58" s="225"/>
      <c r="ANL58" s="225"/>
      <c r="ANM58" s="225"/>
      <c r="ANN58" s="225"/>
      <c r="ANO58" s="225"/>
      <c r="ANP58" s="225"/>
      <c r="ANQ58" s="225"/>
      <c r="ANR58" s="225"/>
      <c r="ANS58" s="225"/>
      <c r="ANT58" s="225"/>
      <c r="ANU58" s="225"/>
      <c r="ANV58" s="225"/>
      <c r="ANW58" s="225"/>
      <c r="ANX58" s="225"/>
      <c r="ANY58" s="225"/>
      <c r="ANZ58" s="225"/>
      <c r="AOA58" s="225"/>
      <c r="AOB58" s="225"/>
      <c r="AOC58" s="225"/>
      <c r="AOD58" s="225"/>
      <c r="AOE58" s="225"/>
      <c r="AOF58" s="225"/>
      <c r="AOG58" s="225"/>
      <c r="AOH58" s="225"/>
      <c r="AOI58" s="225"/>
      <c r="AOJ58" s="225"/>
      <c r="AOK58" s="225"/>
      <c r="AOL58" s="225"/>
      <c r="AOM58" s="225"/>
      <c r="AON58" s="225"/>
      <c r="AOO58" s="225"/>
      <c r="AOP58" s="225"/>
      <c r="AOQ58" s="225"/>
      <c r="AOR58" s="225"/>
      <c r="AOS58" s="225"/>
      <c r="AOT58" s="225"/>
      <c r="AOU58" s="225"/>
      <c r="AOV58" s="225"/>
      <c r="AOW58" s="225"/>
      <c r="AOX58" s="225"/>
      <c r="AOY58" s="225"/>
      <c r="AOZ58" s="225"/>
      <c r="APA58" s="225"/>
      <c r="APB58" s="225"/>
      <c r="APC58" s="225"/>
      <c r="APD58" s="225"/>
      <c r="APE58" s="225"/>
      <c r="APF58" s="225"/>
      <c r="APG58" s="225"/>
      <c r="APH58" s="225"/>
      <c r="API58" s="225"/>
      <c r="APJ58" s="225"/>
      <c r="APK58" s="225"/>
      <c r="APL58" s="225"/>
      <c r="APM58" s="225"/>
      <c r="APN58" s="225"/>
      <c r="APO58" s="225"/>
      <c r="APP58" s="225"/>
      <c r="APQ58" s="225"/>
      <c r="APR58" s="225"/>
      <c r="APS58" s="225"/>
      <c r="APT58" s="225"/>
      <c r="APU58" s="225"/>
      <c r="APV58" s="225"/>
      <c r="APW58" s="225"/>
      <c r="APX58" s="225"/>
      <c r="APY58" s="225"/>
      <c r="APZ58" s="225"/>
      <c r="AQA58" s="225"/>
      <c r="AQB58" s="225"/>
      <c r="AQC58" s="225"/>
      <c r="AQD58" s="225"/>
      <c r="AQE58" s="225"/>
      <c r="AQF58" s="225"/>
      <c r="AQG58" s="225"/>
      <c r="AQH58" s="225"/>
      <c r="AQI58" s="225"/>
      <c r="AQJ58" s="225"/>
      <c r="AQK58" s="225"/>
      <c r="AQL58" s="225"/>
      <c r="AQM58" s="225"/>
      <c r="AQN58" s="225"/>
      <c r="AQO58" s="225"/>
      <c r="AQP58" s="225"/>
      <c r="AQQ58" s="225"/>
      <c r="AQR58" s="225"/>
      <c r="AQS58" s="225"/>
      <c r="AQT58" s="225"/>
      <c r="AQU58" s="225"/>
      <c r="AQV58" s="225"/>
      <c r="AQW58" s="225"/>
      <c r="AQX58" s="225"/>
      <c r="AQY58" s="225"/>
      <c r="AQZ58" s="225"/>
      <c r="ARA58" s="225"/>
      <c r="ARB58" s="225"/>
      <c r="ARC58" s="225"/>
      <c r="ARD58" s="225"/>
      <c r="ARE58" s="225"/>
      <c r="ARF58" s="225"/>
      <c r="ARG58" s="225"/>
      <c r="ARH58" s="225"/>
      <c r="ARI58" s="225"/>
      <c r="ARJ58" s="225"/>
      <c r="ARK58" s="225"/>
      <c r="ARL58" s="225"/>
      <c r="ARM58" s="225"/>
      <c r="ARN58" s="225"/>
      <c r="ARO58" s="225"/>
      <c r="ARP58" s="225"/>
      <c r="ARQ58" s="225"/>
      <c r="ARR58" s="225"/>
      <c r="ARS58" s="225"/>
      <c r="ART58" s="225"/>
      <c r="ARU58" s="225"/>
      <c r="ARV58" s="225"/>
      <c r="ARW58" s="225"/>
      <c r="ARX58" s="225"/>
      <c r="ARY58" s="225"/>
      <c r="ARZ58" s="225"/>
      <c r="ASA58" s="225"/>
      <c r="ASB58" s="225"/>
      <c r="ASC58" s="225"/>
      <c r="ASD58" s="225"/>
      <c r="ASE58" s="225"/>
      <c r="ASF58" s="225"/>
      <c r="ASG58" s="225"/>
      <c r="ASH58" s="225"/>
      <c r="ASI58" s="225"/>
      <c r="ASJ58" s="225"/>
      <c r="ASK58" s="225"/>
      <c r="ASL58" s="225"/>
      <c r="ASM58" s="225"/>
      <c r="ASN58" s="225"/>
      <c r="ASO58" s="225"/>
      <c r="ASP58" s="225"/>
      <c r="ASQ58" s="225"/>
      <c r="ASR58" s="225"/>
      <c r="ASS58" s="225"/>
      <c r="AST58" s="225"/>
      <c r="ASU58" s="225"/>
      <c r="ASV58" s="225"/>
      <c r="ASW58" s="225"/>
      <c r="ASX58" s="225"/>
      <c r="ASY58" s="225"/>
      <c r="ASZ58" s="225"/>
      <c r="ATA58" s="225"/>
      <c r="ATB58" s="225"/>
      <c r="ATC58" s="225"/>
      <c r="ATD58" s="225"/>
      <c r="ATE58" s="225"/>
      <c r="ATF58" s="225"/>
      <c r="ATG58" s="225"/>
      <c r="ATH58" s="225"/>
      <c r="ATI58" s="225"/>
      <c r="ATJ58" s="225"/>
      <c r="ATK58" s="225"/>
      <c r="ATL58" s="225"/>
      <c r="ATM58" s="225"/>
      <c r="ATN58" s="225"/>
      <c r="ATO58" s="225"/>
      <c r="ATP58" s="225"/>
      <c r="ATQ58" s="225"/>
      <c r="ATR58" s="225"/>
      <c r="ATS58" s="225"/>
      <c r="ATT58" s="225"/>
      <c r="ATU58" s="225"/>
      <c r="ATV58" s="225"/>
      <c r="ATW58" s="225"/>
      <c r="ATX58" s="225"/>
      <c r="ATY58" s="225"/>
      <c r="ATZ58" s="225"/>
      <c r="AUA58" s="225"/>
      <c r="AUB58" s="225"/>
      <c r="AUC58" s="225"/>
      <c r="AUD58" s="225"/>
      <c r="AUE58" s="225"/>
      <c r="AUF58" s="225"/>
      <c r="AUG58" s="225"/>
      <c r="AUH58" s="225"/>
      <c r="AUI58" s="225"/>
      <c r="AUJ58" s="225"/>
      <c r="AUK58" s="225"/>
      <c r="AUL58" s="225"/>
      <c r="AUM58" s="225"/>
      <c r="AUN58" s="225"/>
      <c r="AUO58" s="225"/>
      <c r="AUP58" s="225"/>
      <c r="AUQ58" s="225"/>
      <c r="AUR58" s="225"/>
      <c r="AUS58" s="225"/>
      <c r="AUT58" s="225"/>
      <c r="AUU58" s="225"/>
      <c r="AUV58" s="225"/>
      <c r="AUW58" s="225"/>
      <c r="AUX58" s="225"/>
      <c r="AUY58" s="225"/>
      <c r="AUZ58" s="225"/>
      <c r="AVA58" s="225"/>
      <c r="AVB58" s="225"/>
      <c r="AVC58" s="225"/>
      <c r="AVD58" s="225"/>
      <c r="AVE58" s="225"/>
      <c r="AVF58" s="225"/>
      <c r="AVG58" s="225"/>
      <c r="AVH58" s="225"/>
      <c r="AVI58" s="225"/>
      <c r="AVJ58" s="225"/>
      <c r="AVK58" s="225"/>
      <c r="AVL58" s="225"/>
      <c r="AVM58" s="225"/>
      <c r="AVN58" s="225"/>
      <c r="AVO58" s="225"/>
      <c r="AVP58" s="225"/>
      <c r="AVQ58" s="225"/>
      <c r="AVR58" s="225"/>
      <c r="AVS58" s="225"/>
      <c r="AVT58" s="225"/>
      <c r="AVU58" s="225"/>
      <c r="AVV58" s="225"/>
      <c r="AVW58" s="225"/>
      <c r="AVX58" s="225"/>
      <c r="AVY58" s="225"/>
      <c r="AVZ58" s="225"/>
      <c r="AWA58" s="225"/>
      <c r="AWB58" s="225"/>
      <c r="AWC58" s="225"/>
      <c r="AWD58" s="225"/>
      <c r="AWE58" s="225"/>
      <c r="AWF58" s="225"/>
      <c r="AWG58" s="225"/>
      <c r="AWH58" s="225"/>
      <c r="AWI58" s="225"/>
      <c r="AWJ58" s="225"/>
      <c r="AWK58" s="225"/>
      <c r="AWL58" s="225"/>
      <c r="AWM58" s="225"/>
      <c r="AWN58" s="225"/>
      <c r="AWO58" s="225"/>
      <c r="AWP58" s="225"/>
      <c r="AWQ58" s="225"/>
      <c r="AWR58" s="225"/>
      <c r="AWS58" s="225"/>
      <c r="AWT58" s="225"/>
      <c r="AWU58" s="225"/>
      <c r="AWV58" s="225"/>
      <c r="AWW58" s="225"/>
      <c r="AWX58" s="225"/>
      <c r="AWY58" s="225"/>
      <c r="AWZ58" s="225"/>
      <c r="AXA58" s="225"/>
      <c r="AXB58" s="225"/>
      <c r="AXC58" s="225"/>
      <c r="AXD58" s="225"/>
      <c r="AXE58" s="225"/>
      <c r="AXF58" s="225"/>
      <c r="AXG58" s="225"/>
      <c r="AXH58" s="225"/>
      <c r="AXI58" s="225"/>
      <c r="AXJ58" s="225"/>
      <c r="AXK58" s="225"/>
      <c r="AXL58" s="225"/>
      <c r="AXM58" s="225"/>
      <c r="AXN58" s="225"/>
      <c r="AXO58" s="225"/>
      <c r="AXP58" s="225"/>
      <c r="AXQ58" s="225"/>
      <c r="AXR58" s="225"/>
      <c r="AXS58" s="225"/>
      <c r="AXT58" s="225"/>
      <c r="AXU58" s="225"/>
      <c r="AXV58" s="225"/>
      <c r="AXW58" s="225"/>
      <c r="AXX58" s="225"/>
      <c r="AXY58" s="225"/>
      <c r="AXZ58" s="225"/>
      <c r="AYA58" s="225"/>
      <c r="AYB58" s="225"/>
      <c r="AYC58" s="225"/>
      <c r="AYD58" s="225"/>
      <c r="AYE58" s="225"/>
      <c r="AYF58" s="225"/>
      <c r="AYG58" s="225"/>
      <c r="AYH58" s="225"/>
      <c r="AYI58" s="225"/>
      <c r="AYJ58" s="225"/>
      <c r="AYK58" s="225"/>
      <c r="AYL58" s="225"/>
      <c r="AYM58" s="225"/>
      <c r="AYN58" s="225"/>
      <c r="AYO58" s="225"/>
      <c r="AYP58" s="225"/>
      <c r="AYQ58" s="225"/>
      <c r="AYR58" s="225"/>
      <c r="AYS58" s="225"/>
      <c r="AYT58" s="225"/>
      <c r="AYU58" s="225"/>
      <c r="AYV58" s="225"/>
      <c r="AYW58" s="225"/>
      <c r="AYX58" s="225"/>
      <c r="AYY58" s="225"/>
      <c r="AYZ58" s="225"/>
      <c r="AZA58" s="225"/>
      <c r="AZB58" s="225"/>
      <c r="AZC58" s="225"/>
      <c r="AZD58" s="225"/>
      <c r="AZE58" s="225"/>
      <c r="AZF58" s="225"/>
      <c r="AZG58" s="225"/>
      <c r="AZH58" s="225"/>
      <c r="AZI58" s="225"/>
      <c r="AZJ58" s="225"/>
      <c r="AZK58" s="225"/>
      <c r="AZL58" s="225"/>
      <c r="AZM58" s="225"/>
      <c r="AZN58" s="225"/>
      <c r="AZO58" s="225"/>
      <c r="AZP58" s="225"/>
      <c r="AZQ58" s="225"/>
      <c r="AZR58" s="225"/>
      <c r="AZS58" s="225"/>
      <c r="AZT58" s="225"/>
      <c r="AZU58" s="225"/>
      <c r="AZV58" s="225"/>
      <c r="AZW58" s="225"/>
      <c r="AZX58" s="225"/>
      <c r="AZY58" s="225"/>
      <c r="AZZ58" s="225"/>
      <c r="BAA58" s="225"/>
      <c r="BAB58" s="225"/>
      <c r="BAC58" s="225"/>
      <c r="BAD58" s="225"/>
      <c r="BAE58" s="225"/>
      <c r="BAF58" s="225"/>
      <c r="BAG58" s="225"/>
      <c r="BAH58" s="238"/>
      <c r="BAI58" s="225"/>
      <c r="BAJ58" s="238"/>
      <c r="BAK58" s="238"/>
    </row>
    <row r="59" spans="1:1389" s="235" customFormat="1" ht="30.75" customHeight="1" thickTop="1" thickBot="1">
      <c r="A59" s="224">
        <v>51</v>
      </c>
      <c r="B59" s="274" t="s">
        <v>363</v>
      </c>
      <c r="C59" s="210" t="s">
        <v>5</v>
      </c>
      <c r="D59" s="284" t="s">
        <v>110</v>
      </c>
      <c r="E59" s="284" t="s">
        <v>125</v>
      </c>
      <c r="F59" s="284" t="s">
        <v>127</v>
      </c>
      <c r="G59" s="284" t="s">
        <v>124</v>
      </c>
      <c r="H59" s="210" t="s">
        <v>62</v>
      </c>
      <c r="I59" s="210" t="s">
        <v>97</v>
      </c>
      <c r="J59" s="210" t="s">
        <v>71</v>
      </c>
      <c r="K59" s="210" t="s">
        <v>63</v>
      </c>
      <c r="L59" s="210" t="s">
        <v>87</v>
      </c>
      <c r="M59" s="285">
        <v>45505</v>
      </c>
      <c r="N59" s="285">
        <v>45992</v>
      </c>
      <c r="O59" s="286">
        <v>2482288.6814159295</v>
      </c>
      <c r="P59" s="210" t="s">
        <v>60</v>
      </c>
      <c r="Q59" s="287">
        <f t="shared" si="10"/>
        <v>269880.2837888361</v>
      </c>
      <c r="R59" s="808">
        <f>Q59/U59</f>
        <v>10074223.544707505</v>
      </c>
      <c r="S59" s="297">
        <v>0.24640000000000001</v>
      </c>
      <c r="T59" s="210" t="s">
        <v>180</v>
      </c>
      <c r="U59" s="298">
        <f>IF(T59="By Unit", IF(P59="RMB",S59/$B$6,IF(P59="GBP",S59,S59/$B$5)),T59)</f>
        <v>2.6789189518294714E-2</v>
      </c>
      <c r="V59" s="811">
        <f>R59*W59</f>
        <v>144834.25490655832</v>
      </c>
      <c r="W59" s="813">
        <f>AA59</f>
        <v>1.4376716405369723E-2</v>
      </c>
      <c r="X59" s="292">
        <f>IFERROR(Q59*(1-W59),"")</f>
        <v>266000.29148540332</v>
      </c>
      <c r="Y59" s="292">
        <f t="shared" si="13"/>
        <v>266000.29148540332</v>
      </c>
      <c r="Z59" s="824" t="s">
        <v>159</v>
      </c>
      <c r="AA59" s="740">
        <f>(IFERROR(SUMIFS('ME Capex '!Z:Z,'ME Capex '!$A:$A,'By Project -Feb 2025'!$D59),0))/O59</f>
        <v>1.4376716405369723E-2</v>
      </c>
      <c r="AB59" s="811">
        <f>IFERROR(SUMIFS('ME Capex '!Z:Z,'ME Capex '!$A:$A,'By Project -Feb 2025'!$D59),0)</f>
        <v>35687.160408975971</v>
      </c>
      <c r="AC59" s="809">
        <f>IFERROR(Q59*(1-AA59),"")</f>
        <v>266000.29148540332</v>
      </c>
      <c r="AD59" s="806">
        <f>IF(U59="By Volume",(1-W59)*R59,X59/U59)</f>
        <v>9929389.2898009475</v>
      </c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225"/>
      <c r="AQ59" s="225">
        <v>312000</v>
      </c>
      <c r="AR59" s="225">
        <v>36000</v>
      </c>
      <c r="AS59" s="226">
        <v>8160</v>
      </c>
      <c r="AT59" s="225">
        <f>'By Project -Feb 2025'!DN55</f>
        <v>84960.000000000015</v>
      </c>
      <c r="AU59" s="225">
        <f>'By Project -Feb 2025'!DO55</f>
        <v>4080</v>
      </c>
      <c r="AV59" s="225">
        <f>'By Project -Feb 2025'!DP55</f>
        <v>116280.00000000001</v>
      </c>
      <c r="AW59" s="225">
        <f>'By Project -Feb 2025'!DQ55</f>
        <v>77520.000000000015</v>
      </c>
      <c r="AX59" s="225">
        <f>'By Project -Feb 2025'!DR55</f>
        <v>206280.00000000003</v>
      </c>
      <c r="AY59" s="225">
        <f>'By Project -Feb 2025'!DS55</f>
        <v>65640</v>
      </c>
      <c r="AZ59" s="225">
        <f>'By Project -Feb 2025'!DT55</f>
        <v>77039.999999999985</v>
      </c>
      <c r="BA59" s="225">
        <f>'By Project -Feb 2025'!DU55</f>
        <v>80160</v>
      </c>
      <c r="BB59" s="225">
        <f>'By Project -Feb 2025'!DV55</f>
        <v>76679.999999999985</v>
      </c>
      <c r="BC59" s="225">
        <f>'By Project -Feb 2025'!DW55</f>
        <v>83520.000000000015</v>
      </c>
      <c r="BD59" s="225">
        <f>'By Project -Feb 2025'!DX55</f>
        <v>143519.99999999997</v>
      </c>
      <c r="BE59" s="225">
        <f>'By Project -Feb 2025'!DY55</f>
        <v>71520</v>
      </c>
      <c r="BF59" s="54">
        <f t="shared" si="4"/>
        <v>998160</v>
      </c>
      <c r="BG59" s="88"/>
      <c r="BH59" s="243" t="s">
        <v>222</v>
      </c>
      <c r="BI59" s="228" t="s">
        <v>397</v>
      </c>
      <c r="BJ59" s="244" t="s">
        <v>221</v>
      </c>
      <c r="BK59" s="245">
        <v>45635</v>
      </c>
      <c r="BL59" s="246" t="s">
        <v>297</v>
      </c>
      <c r="BM59" s="781">
        <v>370859400</v>
      </c>
      <c r="BN59" s="781">
        <v>265877200</v>
      </c>
      <c r="BO59" s="781">
        <v>263292400</v>
      </c>
      <c r="BP59" s="782">
        <v>249433450</v>
      </c>
      <c r="BQ59" s="247"/>
      <c r="BR59" s="247"/>
      <c r="BS59" s="247"/>
      <c r="BT59" s="247"/>
      <c r="BU59" s="247"/>
      <c r="BV59" s="247"/>
      <c r="BW59" s="247"/>
      <c r="BX59" s="247"/>
      <c r="BY59" s="247"/>
      <c r="BZ59" s="247"/>
      <c r="CA59" s="247"/>
      <c r="CB59" s="247"/>
      <c r="CC59" s="247"/>
      <c r="CD59" s="247"/>
      <c r="CE59" s="247"/>
      <c r="CF59" s="247"/>
      <c r="CG59" s="247"/>
      <c r="CH59" s="247"/>
      <c r="CI59" s="247"/>
      <c r="CJ59" s="247"/>
      <c r="CK59" s="247"/>
      <c r="CL59" s="247"/>
      <c r="CM59" s="247"/>
      <c r="CN59" s="247"/>
      <c r="CO59" s="247"/>
      <c r="CP59" s="248"/>
      <c r="CQ59" s="247"/>
      <c r="CR59" s="247"/>
      <c r="CS59" s="247"/>
      <c r="CT59" s="247"/>
      <c r="CU59" s="247"/>
      <c r="CV59" s="247"/>
      <c r="CW59" s="247"/>
      <c r="CX59" s="247"/>
      <c r="CY59" s="247"/>
      <c r="CZ59" s="247"/>
      <c r="DA59" s="247"/>
      <c r="DB59" s="233">
        <v>19818800</v>
      </c>
      <c r="DC59" s="233">
        <v>26733700</v>
      </c>
      <c r="DD59" s="233">
        <v>25061300</v>
      </c>
      <c r="DE59" s="233">
        <v>16231300</v>
      </c>
      <c r="DF59" s="233">
        <v>31862400</v>
      </c>
      <c r="DG59" s="233">
        <v>18494250</v>
      </c>
      <c r="DH59" s="233">
        <v>25532300</v>
      </c>
      <c r="DI59" s="233">
        <v>28932600</v>
      </c>
      <c r="DJ59" s="233">
        <v>11088600</v>
      </c>
      <c r="DK59" s="233">
        <v>14612550</v>
      </c>
      <c r="DL59" s="233">
        <v>16636050</v>
      </c>
      <c r="DM59" s="249">
        <v>14429600</v>
      </c>
      <c r="DN59" s="765">
        <v>29540200</v>
      </c>
      <c r="DO59" s="766">
        <v>15516400</v>
      </c>
      <c r="DP59" s="766">
        <v>46369950</v>
      </c>
      <c r="DQ59" s="766">
        <v>39955200</v>
      </c>
      <c r="DR59" s="766">
        <v>25506950</v>
      </c>
      <c r="DS59" s="766">
        <v>21583600</v>
      </c>
      <c r="DT59" s="766">
        <v>27334550</v>
      </c>
      <c r="DU59" s="766">
        <v>22483600</v>
      </c>
      <c r="DV59" s="766">
        <v>20920550</v>
      </c>
      <c r="DW59" s="766">
        <v>25322400</v>
      </c>
      <c r="DX59" s="766">
        <v>19944000</v>
      </c>
      <c r="DY59" s="766">
        <v>25290000</v>
      </c>
      <c r="DZ59" s="56"/>
      <c r="EA59" s="284" t="s">
        <v>57</v>
      </c>
      <c r="EB59" s="284" t="s">
        <v>15</v>
      </c>
      <c r="EC59" s="225" t="s">
        <v>17</v>
      </c>
      <c r="ED59" s="225"/>
      <c r="EE59" s="225"/>
      <c r="EF59" s="225"/>
      <c r="EG59" s="225"/>
      <c r="EH59" s="225"/>
      <c r="EI59" s="225"/>
      <c r="EJ59" s="225"/>
      <c r="EK59" s="225"/>
      <c r="EL59" s="225"/>
      <c r="EM59" s="225"/>
      <c r="EN59" s="225"/>
      <c r="EO59" s="225"/>
      <c r="EP59" s="225"/>
      <c r="EQ59" s="225"/>
      <c r="ER59" s="225"/>
      <c r="ES59" s="225"/>
      <c r="ET59" s="225"/>
      <c r="EU59" s="225"/>
      <c r="EV59" s="225"/>
      <c r="EW59" s="225"/>
      <c r="EX59" s="225"/>
      <c r="EY59" s="225"/>
      <c r="EZ59" s="225"/>
      <c r="FA59" s="225"/>
      <c r="FB59" s="225"/>
      <c r="FC59" s="225"/>
      <c r="FD59" s="225"/>
      <c r="FE59" s="225"/>
      <c r="FF59" s="225"/>
      <c r="FG59" s="225"/>
      <c r="FH59" s="225"/>
      <c r="FI59" s="225"/>
      <c r="FJ59" s="225"/>
      <c r="FK59" s="225"/>
      <c r="FL59" s="225"/>
      <c r="FM59" s="225"/>
      <c r="FN59" s="225"/>
      <c r="FO59" s="225"/>
      <c r="FP59" s="225"/>
      <c r="FQ59" s="225"/>
      <c r="FR59" s="225"/>
      <c r="FS59" s="225"/>
      <c r="FT59" s="225"/>
      <c r="FU59" s="225"/>
      <c r="FV59" s="225"/>
      <c r="FW59" s="225"/>
      <c r="FX59" s="225"/>
      <c r="FY59" s="225"/>
      <c r="FZ59" s="225"/>
      <c r="GA59" s="225"/>
      <c r="GB59" s="225"/>
      <c r="GC59" s="225"/>
      <c r="GD59" s="225"/>
      <c r="GE59" s="225"/>
      <c r="GF59" s="225"/>
      <c r="GG59" s="225"/>
      <c r="GH59" s="225"/>
      <c r="GI59" s="225"/>
      <c r="GJ59" s="225"/>
      <c r="GK59" s="225"/>
      <c r="GL59" s="225"/>
      <c r="GM59" s="225"/>
      <c r="GN59" s="225"/>
      <c r="GO59" s="225"/>
      <c r="GP59" s="225"/>
      <c r="GQ59" s="225"/>
      <c r="GR59" s="225"/>
      <c r="GS59" s="225"/>
      <c r="GT59" s="225"/>
      <c r="GU59" s="225"/>
      <c r="GV59" s="225"/>
      <c r="GW59" s="225"/>
      <c r="GX59" s="225"/>
      <c r="GY59" s="225"/>
      <c r="GZ59" s="225"/>
      <c r="HA59" s="225"/>
      <c r="HB59" s="225"/>
      <c r="HC59" s="225"/>
      <c r="HD59" s="225"/>
      <c r="HE59" s="225"/>
      <c r="HF59" s="225"/>
      <c r="HG59" s="225"/>
      <c r="HH59" s="225"/>
      <c r="HI59" s="225"/>
      <c r="HJ59" s="225"/>
      <c r="HK59" s="225"/>
      <c r="HL59" s="225"/>
      <c r="HM59" s="225"/>
      <c r="HN59" s="225"/>
      <c r="HO59" s="225"/>
      <c r="HP59" s="225"/>
      <c r="HQ59" s="225"/>
      <c r="HR59" s="225"/>
      <c r="HS59" s="225"/>
      <c r="HT59" s="225"/>
      <c r="HU59" s="225"/>
      <c r="HV59" s="225"/>
      <c r="HW59" s="225"/>
      <c r="HX59" s="225"/>
      <c r="HY59" s="225"/>
      <c r="HZ59" s="225"/>
      <c r="IA59" s="225"/>
      <c r="IB59" s="225"/>
      <c r="IC59" s="225"/>
      <c r="ID59" s="225"/>
      <c r="IE59" s="225"/>
      <c r="IF59" s="225"/>
      <c r="IG59" s="225"/>
      <c r="IH59" s="225"/>
      <c r="II59" s="225"/>
      <c r="IJ59" s="225"/>
      <c r="IK59" s="225"/>
      <c r="IL59" s="225"/>
      <c r="IM59" s="225"/>
      <c r="IN59" s="225"/>
      <c r="IO59" s="225"/>
      <c r="IP59" s="225"/>
      <c r="IQ59" s="225"/>
      <c r="IR59" s="225"/>
      <c r="IS59" s="225"/>
      <c r="IT59" s="225"/>
      <c r="IU59" s="225"/>
      <c r="IV59" s="225"/>
      <c r="IW59" s="225"/>
      <c r="IX59" s="225"/>
      <c r="IY59" s="225"/>
      <c r="IZ59" s="225"/>
      <c r="JA59" s="225"/>
      <c r="JB59" s="225"/>
      <c r="JC59" s="225"/>
      <c r="JD59" s="225"/>
      <c r="JE59" s="225"/>
      <c r="JF59" s="225"/>
      <c r="JG59" s="225"/>
      <c r="JH59" s="225"/>
      <c r="JI59" s="225"/>
      <c r="JJ59" s="225"/>
      <c r="JK59" s="225"/>
      <c r="JL59" s="225"/>
      <c r="JM59" s="225"/>
      <c r="JN59" s="225"/>
      <c r="JO59" s="225"/>
      <c r="JP59" s="225"/>
      <c r="JQ59" s="225"/>
      <c r="JR59" s="225"/>
      <c r="JS59" s="225"/>
      <c r="JT59" s="225"/>
      <c r="JU59" s="225"/>
      <c r="JV59" s="225"/>
      <c r="JW59" s="225"/>
      <c r="JX59" s="225"/>
      <c r="JY59" s="225"/>
      <c r="JZ59" s="225"/>
      <c r="KA59" s="225"/>
      <c r="KB59" s="225"/>
      <c r="KC59" s="225"/>
      <c r="KD59" s="225"/>
      <c r="KE59" s="225"/>
      <c r="KF59" s="225"/>
      <c r="KG59" s="225"/>
      <c r="KH59" s="225"/>
      <c r="KI59" s="225"/>
      <c r="KJ59" s="225"/>
      <c r="KK59" s="225"/>
      <c r="KL59" s="225"/>
      <c r="KM59" s="225"/>
      <c r="KN59" s="225"/>
      <c r="KO59" s="225"/>
      <c r="KP59" s="225"/>
      <c r="KQ59" s="225"/>
      <c r="KR59" s="225"/>
      <c r="KS59" s="225"/>
      <c r="KT59" s="225"/>
      <c r="KU59" s="225"/>
      <c r="KV59" s="225"/>
      <c r="KW59" s="225"/>
      <c r="KX59" s="225"/>
      <c r="KY59" s="225"/>
      <c r="KZ59" s="225"/>
      <c r="LA59" s="225"/>
      <c r="LB59" s="225"/>
      <c r="LC59" s="225"/>
      <c r="LD59" s="225"/>
      <c r="LE59" s="225"/>
      <c r="LF59" s="225"/>
      <c r="LG59" s="225"/>
      <c r="LH59" s="225"/>
      <c r="LI59" s="225"/>
      <c r="LJ59" s="225"/>
      <c r="LK59" s="225"/>
      <c r="LL59" s="225"/>
      <c r="LM59" s="225"/>
      <c r="LN59" s="225"/>
      <c r="LO59" s="225"/>
      <c r="LP59" s="225"/>
      <c r="LQ59" s="225"/>
      <c r="LR59" s="225"/>
      <c r="LS59" s="225"/>
      <c r="LT59" s="225"/>
      <c r="LU59" s="225"/>
      <c r="LV59" s="225"/>
      <c r="LW59" s="225"/>
      <c r="LX59" s="225"/>
      <c r="LY59" s="225"/>
      <c r="LZ59" s="225"/>
      <c r="MA59" s="225"/>
      <c r="MB59" s="225"/>
      <c r="MC59" s="225"/>
      <c r="MD59" s="225"/>
      <c r="ME59" s="225"/>
      <c r="MF59" s="225"/>
      <c r="MG59" s="225"/>
      <c r="MH59" s="225"/>
      <c r="MI59" s="225"/>
      <c r="MJ59" s="225"/>
      <c r="MK59" s="225"/>
      <c r="ML59" s="225"/>
      <c r="MM59" s="225"/>
      <c r="MN59" s="225"/>
      <c r="MO59" s="225"/>
      <c r="MP59" s="225"/>
      <c r="MQ59" s="225"/>
      <c r="MR59" s="225"/>
      <c r="MS59" s="225"/>
      <c r="MT59" s="225"/>
      <c r="MU59" s="225"/>
      <c r="MV59" s="225"/>
      <c r="MW59" s="225"/>
      <c r="MX59" s="225"/>
      <c r="MY59" s="225"/>
      <c r="MZ59" s="225"/>
      <c r="NA59" s="225"/>
      <c r="NB59" s="225"/>
      <c r="NC59" s="225"/>
      <c r="ND59" s="225"/>
      <c r="NE59" s="225"/>
      <c r="NF59" s="225"/>
      <c r="NG59" s="225"/>
      <c r="NH59" s="225"/>
      <c r="NI59" s="225"/>
      <c r="NJ59" s="225"/>
      <c r="NK59" s="225"/>
      <c r="NL59" s="225"/>
      <c r="NM59" s="225"/>
      <c r="NN59" s="225"/>
      <c r="NO59" s="225"/>
      <c r="NP59" s="225"/>
      <c r="NQ59" s="225"/>
      <c r="NR59" s="225"/>
      <c r="NS59" s="225"/>
      <c r="NT59" s="225"/>
      <c r="NU59" s="225"/>
      <c r="NV59" s="225"/>
      <c r="NW59" s="225"/>
      <c r="NX59" s="225"/>
      <c r="NY59" s="225"/>
      <c r="NZ59" s="225"/>
      <c r="OA59" s="225"/>
      <c r="OB59" s="225"/>
      <c r="OC59" s="225"/>
      <c r="OD59" s="225"/>
      <c r="OE59" s="225"/>
      <c r="OF59" s="225"/>
      <c r="OG59" s="225"/>
      <c r="OH59" s="225"/>
      <c r="OI59" s="225"/>
      <c r="OJ59" s="225"/>
      <c r="OK59" s="225"/>
      <c r="OL59" s="225"/>
      <c r="OM59" s="225"/>
      <c r="ON59" s="225"/>
      <c r="OO59" s="225"/>
      <c r="OP59" s="225"/>
      <c r="OQ59" s="225"/>
      <c r="OR59" s="225"/>
      <c r="OS59" s="225"/>
      <c r="OT59" s="225"/>
      <c r="OU59" s="225"/>
      <c r="OV59" s="225"/>
      <c r="OW59" s="225"/>
      <c r="OX59" s="225"/>
      <c r="OY59" s="225"/>
      <c r="OZ59" s="225"/>
      <c r="PA59" s="225"/>
      <c r="PB59" s="225"/>
      <c r="PC59" s="225"/>
      <c r="PD59" s="225"/>
      <c r="PE59" s="225"/>
      <c r="PF59" s="225"/>
      <c r="PG59" s="225"/>
      <c r="PH59" s="225"/>
      <c r="PI59" s="225"/>
      <c r="PJ59" s="225"/>
      <c r="PK59" s="225"/>
      <c r="PL59" s="225"/>
      <c r="PM59" s="225"/>
      <c r="PN59" s="225"/>
      <c r="PO59" s="225"/>
      <c r="PP59" s="225"/>
      <c r="PQ59" s="225"/>
      <c r="PR59" s="225"/>
      <c r="PS59" s="225"/>
      <c r="PT59" s="225"/>
      <c r="PU59" s="225"/>
      <c r="PV59" s="225"/>
      <c r="PW59" s="225"/>
      <c r="PX59" s="225"/>
      <c r="PY59" s="225"/>
      <c r="PZ59" s="225"/>
      <c r="QA59" s="225"/>
      <c r="QB59" s="225"/>
      <c r="QC59" s="225"/>
      <c r="QD59" s="225"/>
      <c r="QE59" s="225"/>
      <c r="QF59" s="225"/>
      <c r="QG59" s="225"/>
      <c r="QH59" s="225"/>
      <c r="QI59" s="225"/>
      <c r="QJ59" s="225"/>
      <c r="QK59" s="225"/>
      <c r="QL59" s="225"/>
      <c r="QM59" s="225"/>
      <c r="QN59" s="225"/>
      <c r="QO59" s="225"/>
      <c r="QP59" s="225"/>
      <c r="QQ59" s="225"/>
      <c r="QR59" s="225"/>
      <c r="QS59" s="225"/>
      <c r="QT59" s="225"/>
      <c r="QU59" s="225"/>
      <c r="QV59" s="225"/>
      <c r="QW59" s="225"/>
      <c r="QX59" s="225"/>
      <c r="QY59" s="225"/>
      <c r="QZ59" s="225"/>
      <c r="RA59" s="225"/>
      <c r="RB59" s="225"/>
      <c r="RC59" s="225"/>
      <c r="RD59" s="225"/>
      <c r="RE59" s="225"/>
      <c r="RF59" s="225"/>
      <c r="RG59" s="225"/>
      <c r="RH59" s="225"/>
      <c r="RI59" s="225"/>
      <c r="RJ59" s="225"/>
      <c r="RK59" s="225"/>
      <c r="RL59" s="225"/>
      <c r="RM59" s="225"/>
      <c r="RN59" s="225"/>
      <c r="RO59" s="225"/>
      <c r="RP59" s="225"/>
      <c r="RQ59" s="225"/>
      <c r="RR59" s="225"/>
      <c r="RS59" s="225"/>
      <c r="RT59" s="225"/>
      <c r="RU59" s="225"/>
      <c r="RV59" s="225"/>
      <c r="RW59" s="225"/>
      <c r="RX59" s="225"/>
      <c r="RY59" s="225"/>
      <c r="RZ59" s="225"/>
      <c r="SA59" s="225"/>
      <c r="SB59" s="225"/>
      <c r="SC59" s="225"/>
      <c r="SD59" s="225"/>
      <c r="SE59" s="225"/>
      <c r="SF59" s="225"/>
      <c r="SG59" s="225"/>
      <c r="SH59" s="225"/>
      <c r="SI59" s="225"/>
      <c r="SJ59" s="225"/>
      <c r="SK59" s="225"/>
      <c r="SL59" s="225"/>
      <c r="SM59" s="225"/>
      <c r="SN59" s="225"/>
      <c r="SO59" s="225"/>
      <c r="SP59" s="225"/>
      <c r="SQ59" s="225"/>
      <c r="SR59" s="225"/>
      <c r="SS59" s="225"/>
      <c r="ST59" s="225"/>
      <c r="SU59" s="225"/>
      <c r="SV59" s="225"/>
      <c r="SW59" s="225"/>
      <c r="SX59" s="225"/>
      <c r="SY59" s="225"/>
      <c r="SZ59" s="225"/>
      <c r="TA59" s="225"/>
      <c r="TB59" s="225"/>
      <c r="TC59" s="225"/>
      <c r="TD59" s="225"/>
      <c r="TE59" s="225"/>
      <c r="TF59" s="225"/>
      <c r="TG59" s="225"/>
      <c r="TH59" s="225"/>
      <c r="TI59" s="225"/>
      <c r="TJ59" s="225"/>
      <c r="TK59" s="225"/>
      <c r="TL59" s="225"/>
      <c r="TM59" s="225"/>
      <c r="TN59" s="225"/>
      <c r="TO59" s="225"/>
      <c r="TP59" s="225"/>
      <c r="TQ59" s="225"/>
      <c r="TR59" s="225"/>
      <c r="TS59" s="225"/>
      <c r="TT59" s="225"/>
      <c r="TU59" s="225"/>
      <c r="TV59" s="225"/>
      <c r="TW59" s="225"/>
      <c r="TX59" s="225"/>
      <c r="TY59" s="225"/>
      <c r="TZ59" s="225"/>
      <c r="UA59" s="225"/>
      <c r="UB59" s="225"/>
      <c r="UC59" s="225"/>
      <c r="UD59" s="225"/>
      <c r="UE59" s="225"/>
      <c r="UF59" s="225"/>
      <c r="UG59" s="225"/>
      <c r="UH59" s="225"/>
      <c r="UI59" s="225"/>
      <c r="UJ59" s="225"/>
      <c r="UK59" s="225"/>
      <c r="UL59" s="225"/>
      <c r="UM59" s="225"/>
      <c r="UN59" s="225"/>
      <c r="UO59" s="225"/>
      <c r="UP59" s="225"/>
      <c r="UQ59" s="225"/>
      <c r="UR59" s="225"/>
      <c r="US59" s="225"/>
      <c r="UT59" s="225"/>
      <c r="UU59" s="225"/>
      <c r="UV59" s="225"/>
      <c r="UW59" s="225"/>
      <c r="UX59" s="225"/>
      <c r="UY59" s="225"/>
      <c r="UZ59" s="225"/>
      <c r="VA59" s="225"/>
      <c r="VB59" s="225"/>
      <c r="VC59" s="225"/>
      <c r="VD59" s="225"/>
      <c r="VE59" s="225"/>
      <c r="VF59" s="225"/>
      <c r="VG59" s="225"/>
      <c r="VH59" s="225"/>
      <c r="VI59" s="225"/>
      <c r="VJ59" s="225"/>
      <c r="VK59" s="225"/>
      <c r="VL59" s="225"/>
      <c r="VM59" s="225"/>
      <c r="VN59" s="225"/>
      <c r="VO59" s="225"/>
      <c r="VP59" s="225"/>
      <c r="VQ59" s="225"/>
      <c r="VR59" s="225"/>
      <c r="VS59" s="225"/>
      <c r="VT59" s="225"/>
      <c r="VU59" s="225"/>
      <c r="VV59" s="225"/>
      <c r="VW59" s="225"/>
      <c r="VX59" s="225"/>
      <c r="VY59" s="225"/>
      <c r="VZ59" s="225"/>
      <c r="WA59" s="225"/>
      <c r="WB59" s="225"/>
      <c r="WC59" s="225"/>
      <c r="WD59" s="225"/>
      <c r="WE59" s="225"/>
      <c r="WF59" s="225"/>
      <c r="WG59" s="225"/>
      <c r="WH59" s="225"/>
      <c r="WI59" s="225"/>
      <c r="WJ59" s="225"/>
      <c r="WK59" s="225"/>
      <c r="WL59" s="225"/>
      <c r="WM59" s="225"/>
      <c r="WN59" s="225"/>
      <c r="WO59" s="225"/>
      <c r="WP59" s="225"/>
      <c r="WQ59" s="225"/>
      <c r="WR59" s="225"/>
      <c r="WS59" s="225"/>
      <c r="WT59" s="225"/>
      <c r="WU59" s="225"/>
      <c r="WV59" s="225"/>
      <c r="WW59" s="225"/>
      <c r="WX59" s="225"/>
      <c r="WY59" s="225"/>
      <c r="WZ59" s="225"/>
      <c r="XA59" s="225"/>
      <c r="XB59" s="225"/>
      <c r="XC59" s="225"/>
      <c r="XD59" s="225"/>
      <c r="XE59" s="225"/>
      <c r="XF59" s="225"/>
      <c r="XG59" s="225"/>
      <c r="XH59" s="225"/>
      <c r="XI59" s="225"/>
      <c r="XJ59" s="225"/>
      <c r="XK59" s="225"/>
      <c r="XL59" s="225"/>
      <c r="XM59" s="225"/>
      <c r="XN59" s="225"/>
      <c r="XO59" s="225"/>
      <c r="XP59" s="225"/>
      <c r="XQ59" s="225"/>
      <c r="XR59" s="225"/>
      <c r="XS59" s="225"/>
      <c r="XT59" s="225"/>
      <c r="XU59" s="225"/>
      <c r="XV59" s="225"/>
      <c r="XW59" s="225"/>
      <c r="XX59" s="225"/>
      <c r="XY59" s="225"/>
      <c r="XZ59" s="225"/>
      <c r="YA59" s="225"/>
      <c r="YB59" s="225"/>
      <c r="YC59" s="225"/>
      <c r="YD59" s="225"/>
      <c r="YE59" s="225"/>
      <c r="YF59" s="225"/>
      <c r="YG59" s="225"/>
      <c r="YH59" s="225"/>
      <c r="YI59" s="225"/>
      <c r="YJ59" s="225"/>
      <c r="YK59" s="225"/>
      <c r="YL59" s="225"/>
      <c r="YM59" s="225"/>
      <c r="YN59" s="225"/>
      <c r="YO59" s="225"/>
      <c r="YP59" s="225"/>
      <c r="YQ59" s="225"/>
      <c r="YR59" s="225"/>
      <c r="YS59" s="225"/>
      <c r="YT59" s="225"/>
      <c r="YU59" s="225"/>
      <c r="YV59" s="225"/>
      <c r="YW59" s="225"/>
      <c r="YX59" s="225"/>
      <c r="YY59" s="225"/>
      <c r="YZ59" s="225"/>
      <c r="ZA59" s="225"/>
      <c r="ZB59" s="225"/>
      <c r="ZC59" s="225"/>
      <c r="ZD59" s="225"/>
      <c r="ZE59" s="225"/>
      <c r="ZF59" s="225"/>
      <c r="ZG59" s="225"/>
      <c r="ZH59" s="225"/>
      <c r="ZI59" s="225"/>
      <c r="ZJ59" s="225"/>
      <c r="ZK59" s="225"/>
      <c r="ZL59" s="225"/>
      <c r="ZM59" s="225"/>
      <c r="ZN59" s="225"/>
      <c r="ZO59" s="225"/>
      <c r="ZP59" s="225"/>
      <c r="ZQ59" s="225"/>
      <c r="ZR59" s="225"/>
      <c r="ZS59" s="225"/>
      <c r="ZT59" s="225"/>
      <c r="ZU59" s="225"/>
      <c r="ZV59" s="225"/>
      <c r="ZW59" s="225"/>
      <c r="ZX59" s="225"/>
      <c r="ZY59" s="225"/>
      <c r="ZZ59" s="225"/>
      <c r="AAA59" s="225"/>
      <c r="AAB59" s="225"/>
      <c r="AAC59" s="225"/>
      <c r="AAD59" s="225"/>
      <c r="AAE59" s="225"/>
      <c r="AAF59" s="225"/>
      <c r="AAG59" s="225"/>
      <c r="AAH59" s="225"/>
      <c r="AAI59" s="225"/>
      <c r="AAJ59" s="225"/>
      <c r="AAK59" s="225"/>
      <c r="AAL59" s="225"/>
      <c r="AAM59" s="225"/>
      <c r="AAN59" s="225"/>
      <c r="AAO59" s="225"/>
      <c r="AAP59" s="225"/>
      <c r="AAQ59" s="225"/>
      <c r="AAR59" s="225"/>
      <c r="AAS59" s="225"/>
      <c r="AAT59" s="225"/>
      <c r="AAU59" s="225"/>
      <c r="AAV59" s="225"/>
      <c r="AAW59" s="225"/>
      <c r="AAX59" s="225"/>
      <c r="AAY59" s="225"/>
      <c r="AAZ59" s="225"/>
      <c r="ABA59" s="225"/>
      <c r="ABB59" s="225"/>
      <c r="ABC59" s="225"/>
      <c r="ABD59" s="225"/>
      <c r="ABE59" s="225"/>
      <c r="ABF59" s="225"/>
      <c r="ABG59" s="225"/>
      <c r="ABH59" s="225"/>
      <c r="ABI59" s="225"/>
      <c r="ABJ59" s="225"/>
      <c r="ABK59" s="225"/>
      <c r="ABL59" s="225"/>
      <c r="ABM59" s="225"/>
      <c r="ABN59" s="225"/>
      <c r="ABO59" s="225"/>
      <c r="ABP59" s="225"/>
      <c r="ABQ59" s="225"/>
      <c r="ABR59" s="225"/>
      <c r="ABS59" s="225"/>
      <c r="ABT59" s="225"/>
      <c r="ABU59" s="225"/>
      <c r="ABV59" s="225"/>
      <c r="ABW59" s="225"/>
      <c r="ABX59" s="225"/>
      <c r="ABY59" s="225"/>
      <c r="ABZ59" s="225"/>
      <c r="ACA59" s="225"/>
      <c r="ACB59" s="225"/>
      <c r="ACC59" s="225"/>
      <c r="ACD59" s="225"/>
      <c r="ACE59" s="225"/>
      <c r="ACF59" s="225"/>
      <c r="ACG59" s="225"/>
      <c r="ACH59" s="225"/>
      <c r="ACI59" s="225"/>
      <c r="ACJ59" s="225"/>
      <c r="ACK59" s="225"/>
      <c r="ACL59" s="225"/>
      <c r="ACM59" s="225"/>
      <c r="ACN59" s="225"/>
      <c r="ACO59" s="225"/>
      <c r="ACP59" s="225"/>
      <c r="ACQ59" s="225"/>
      <c r="ACR59" s="225"/>
      <c r="ACS59" s="225"/>
      <c r="ACT59" s="225"/>
      <c r="ACU59" s="225"/>
      <c r="ACV59" s="225"/>
      <c r="ACW59" s="225"/>
      <c r="ACX59" s="225"/>
      <c r="ACY59" s="225"/>
      <c r="ACZ59" s="225"/>
      <c r="ADA59" s="225"/>
      <c r="ADB59" s="225"/>
      <c r="ADC59" s="225"/>
      <c r="ADD59" s="225"/>
      <c r="ADE59" s="225"/>
      <c r="ADF59" s="225"/>
      <c r="ADG59" s="225"/>
      <c r="ADH59" s="225"/>
      <c r="ADI59" s="225"/>
      <c r="ADJ59" s="225"/>
      <c r="ADK59" s="225"/>
      <c r="ADL59" s="225"/>
      <c r="ADM59" s="225"/>
      <c r="ADN59" s="225"/>
      <c r="ADO59" s="225"/>
      <c r="ADP59" s="225"/>
      <c r="ADQ59" s="225"/>
      <c r="ADR59" s="225"/>
      <c r="ADS59" s="225"/>
      <c r="ADT59" s="225"/>
      <c r="ADU59" s="225"/>
      <c r="ADV59" s="225"/>
      <c r="ADW59" s="225"/>
      <c r="ADX59" s="225"/>
      <c r="ADY59" s="225"/>
      <c r="ADZ59" s="225"/>
      <c r="AEA59" s="225"/>
      <c r="AEB59" s="225"/>
      <c r="AEC59" s="225"/>
      <c r="AED59" s="225"/>
      <c r="AEE59" s="225"/>
      <c r="AEF59" s="225"/>
      <c r="AEG59" s="225"/>
      <c r="AEH59" s="225"/>
      <c r="AEI59" s="225"/>
      <c r="AEJ59" s="225"/>
      <c r="AEK59" s="225"/>
      <c r="AEL59" s="225"/>
      <c r="AEM59" s="225"/>
      <c r="AEN59" s="225"/>
      <c r="AEO59" s="225"/>
      <c r="AEP59" s="225"/>
      <c r="AEQ59" s="225"/>
      <c r="AER59" s="225"/>
      <c r="AES59" s="225"/>
      <c r="AET59" s="225"/>
      <c r="AEU59" s="225"/>
      <c r="AEV59" s="225"/>
      <c r="AEW59" s="225"/>
      <c r="AEX59" s="225"/>
      <c r="AEY59" s="225"/>
      <c r="AEZ59" s="225"/>
      <c r="AFA59" s="225"/>
      <c r="AFB59" s="225"/>
      <c r="AFC59" s="225"/>
      <c r="AFD59" s="225"/>
      <c r="AFE59" s="225"/>
      <c r="AFF59" s="225"/>
      <c r="AFG59" s="225"/>
      <c r="AFH59" s="225"/>
      <c r="AFI59" s="225"/>
      <c r="AFJ59" s="225"/>
      <c r="AFK59" s="225"/>
      <c r="AFL59" s="225"/>
      <c r="AFM59" s="225"/>
      <c r="AFN59" s="225"/>
      <c r="AFO59" s="225"/>
      <c r="AFP59" s="225"/>
      <c r="AFQ59" s="225"/>
      <c r="AFR59" s="225"/>
      <c r="AFS59" s="225"/>
      <c r="AFT59" s="225"/>
      <c r="AFU59" s="225"/>
      <c r="AFV59" s="225"/>
      <c r="AFW59" s="225"/>
      <c r="AFX59" s="225"/>
      <c r="AFY59" s="225"/>
      <c r="AFZ59" s="225"/>
      <c r="AGA59" s="225"/>
      <c r="AGB59" s="225"/>
      <c r="AGC59" s="225"/>
      <c r="AGD59" s="225"/>
      <c r="AGE59" s="225"/>
      <c r="AGF59" s="225"/>
      <c r="AGG59" s="225"/>
      <c r="AGH59" s="225"/>
      <c r="AGI59" s="225"/>
      <c r="AGJ59" s="225"/>
      <c r="AGK59" s="225"/>
      <c r="AGL59" s="225"/>
      <c r="AGM59" s="225"/>
      <c r="AGN59" s="225"/>
      <c r="AGO59" s="225"/>
      <c r="AGP59" s="225"/>
      <c r="AGQ59" s="225"/>
      <c r="AGR59" s="225"/>
      <c r="AGS59" s="225"/>
      <c r="AGT59" s="225"/>
      <c r="AGU59" s="225"/>
      <c r="AGV59" s="225"/>
      <c r="AGW59" s="225"/>
      <c r="AGX59" s="225"/>
      <c r="AGY59" s="225"/>
      <c r="AGZ59" s="225"/>
      <c r="AHA59" s="225"/>
      <c r="AHB59" s="225"/>
      <c r="AHC59" s="225"/>
      <c r="AHD59" s="225"/>
      <c r="AHE59" s="225"/>
      <c r="AHF59" s="225"/>
      <c r="AHG59" s="225"/>
      <c r="AHH59" s="225"/>
      <c r="AHI59" s="225"/>
      <c r="AHJ59" s="225"/>
      <c r="AHK59" s="225"/>
      <c r="AHL59" s="225"/>
      <c r="AHM59" s="225"/>
      <c r="AHN59" s="225"/>
      <c r="AHO59" s="225"/>
      <c r="AHP59" s="225"/>
      <c r="AHQ59" s="225"/>
      <c r="AHR59" s="225"/>
      <c r="AHS59" s="225"/>
      <c r="AHT59" s="225"/>
      <c r="AHU59" s="225"/>
      <c r="AHV59" s="225"/>
      <c r="AHW59" s="225"/>
      <c r="AHX59" s="225"/>
      <c r="AHY59" s="225"/>
      <c r="AHZ59" s="225"/>
      <c r="AIA59" s="225"/>
      <c r="AIB59" s="225"/>
      <c r="AIC59" s="225"/>
      <c r="AID59" s="225"/>
      <c r="AIE59" s="225"/>
      <c r="AIF59" s="225"/>
      <c r="AIG59" s="225"/>
      <c r="AIH59" s="225"/>
      <c r="AII59" s="225"/>
      <c r="AIJ59" s="225"/>
      <c r="AIK59" s="225"/>
      <c r="AIL59" s="225"/>
      <c r="AIM59" s="225"/>
      <c r="AIN59" s="225"/>
      <c r="AIO59" s="225"/>
      <c r="AIP59" s="225"/>
      <c r="AIQ59" s="225"/>
      <c r="AIR59" s="225"/>
      <c r="AIS59" s="225"/>
      <c r="AIT59" s="225"/>
      <c r="AIU59" s="225"/>
      <c r="AIV59" s="225"/>
      <c r="AIW59" s="225"/>
      <c r="AIX59" s="225"/>
      <c r="AIY59" s="225"/>
      <c r="AIZ59" s="225"/>
      <c r="AJA59" s="225"/>
      <c r="AJB59" s="225"/>
      <c r="AJC59" s="225"/>
      <c r="AJD59" s="225"/>
      <c r="AJE59" s="225"/>
      <c r="AJF59" s="225"/>
      <c r="AJG59" s="225"/>
      <c r="AJH59" s="225"/>
      <c r="AJI59" s="225"/>
      <c r="AJJ59" s="225"/>
      <c r="AJK59" s="225"/>
      <c r="AJL59" s="225"/>
      <c r="AJM59" s="225"/>
      <c r="AJN59" s="225"/>
      <c r="AJO59" s="225"/>
      <c r="AJP59" s="225"/>
      <c r="AJQ59" s="225"/>
      <c r="AJR59" s="225"/>
      <c r="AJS59" s="225"/>
      <c r="AJT59" s="225"/>
      <c r="AJU59" s="225"/>
      <c r="AJV59" s="225"/>
      <c r="AJW59" s="225"/>
      <c r="AJX59" s="225"/>
      <c r="AJY59" s="225"/>
      <c r="AJZ59" s="225"/>
      <c r="AKA59" s="225"/>
      <c r="AKB59" s="225"/>
      <c r="AKC59" s="225"/>
      <c r="AKD59" s="225"/>
      <c r="AKE59" s="225"/>
      <c r="AKF59" s="225"/>
      <c r="AKG59" s="225"/>
      <c r="AKH59" s="225"/>
      <c r="AKI59" s="225"/>
      <c r="AKJ59" s="225"/>
      <c r="AKK59" s="225"/>
      <c r="AKL59" s="225"/>
      <c r="AKM59" s="225"/>
      <c r="AKN59" s="225"/>
      <c r="AKO59" s="225"/>
      <c r="AKP59" s="225"/>
      <c r="AKQ59" s="225"/>
      <c r="AKR59" s="225"/>
      <c r="AKS59" s="225"/>
      <c r="AKT59" s="225"/>
      <c r="AKU59" s="225"/>
      <c r="AKV59" s="225"/>
      <c r="AKW59" s="225"/>
      <c r="AKX59" s="225"/>
      <c r="AKY59" s="225"/>
      <c r="AKZ59" s="225"/>
      <c r="ALA59" s="225"/>
      <c r="ALB59" s="225"/>
      <c r="ALC59" s="225"/>
      <c r="ALD59" s="225"/>
      <c r="ALE59" s="225"/>
      <c r="ALF59" s="225"/>
      <c r="ALG59" s="225"/>
      <c r="ALH59" s="225"/>
      <c r="ALI59" s="225"/>
      <c r="ALJ59" s="225"/>
      <c r="ALK59" s="225"/>
      <c r="ALL59" s="225"/>
      <c r="ALM59" s="225"/>
      <c r="ALN59" s="225"/>
      <c r="ALO59" s="225"/>
      <c r="ALP59" s="225"/>
      <c r="ALQ59" s="225"/>
      <c r="ALR59" s="225"/>
      <c r="ALS59" s="225"/>
      <c r="ALT59" s="225"/>
      <c r="ALU59" s="225"/>
      <c r="ALV59" s="225"/>
      <c r="ALW59" s="225"/>
      <c r="ALX59" s="225"/>
      <c r="ALY59" s="225"/>
      <c r="ALZ59" s="225"/>
      <c r="AMA59" s="225"/>
      <c r="AMB59" s="225"/>
      <c r="AMC59" s="225"/>
      <c r="AMD59" s="225"/>
      <c r="AME59" s="225"/>
      <c r="AMF59" s="225"/>
      <c r="AMG59" s="225"/>
      <c r="AMH59" s="225"/>
      <c r="AMI59" s="225"/>
      <c r="AMJ59" s="225"/>
      <c r="AMK59" s="225"/>
      <c r="AML59" s="225"/>
      <c r="AMM59" s="225"/>
      <c r="AMN59" s="225"/>
      <c r="AMO59" s="225"/>
      <c r="AMP59" s="225"/>
      <c r="AMQ59" s="225"/>
      <c r="AMR59" s="225"/>
      <c r="AMS59" s="225"/>
      <c r="AMT59" s="225"/>
      <c r="AMU59" s="225"/>
      <c r="AMV59" s="225"/>
      <c r="AMW59" s="225"/>
      <c r="AMX59" s="225"/>
      <c r="AMY59" s="225"/>
      <c r="AMZ59" s="225"/>
      <c r="ANA59" s="225"/>
      <c r="ANB59" s="225"/>
      <c r="ANC59" s="225"/>
      <c r="AND59" s="225"/>
      <c r="ANE59" s="225"/>
      <c r="ANF59" s="225"/>
      <c r="ANG59" s="225"/>
      <c r="ANH59" s="225"/>
      <c r="ANI59" s="225"/>
      <c r="ANJ59" s="225"/>
      <c r="ANK59" s="225"/>
      <c r="ANL59" s="225"/>
      <c r="ANM59" s="225"/>
      <c r="ANN59" s="225"/>
      <c r="ANO59" s="225"/>
      <c r="ANP59" s="225"/>
      <c r="ANQ59" s="225"/>
      <c r="ANR59" s="225"/>
      <c r="ANS59" s="225"/>
      <c r="ANT59" s="225"/>
      <c r="ANU59" s="225"/>
      <c r="ANV59" s="225"/>
      <c r="ANW59" s="225"/>
      <c r="ANX59" s="225"/>
      <c r="ANY59" s="225"/>
      <c r="ANZ59" s="225"/>
      <c r="AOA59" s="225"/>
      <c r="AOB59" s="225"/>
      <c r="AOC59" s="225"/>
      <c r="AOD59" s="225"/>
      <c r="AOE59" s="225"/>
      <c r="AOF59" s="225"/>
      <c r="AOG59" s="225"/>
      <c r="AOH59" s="225"/>
      <c r="AOI59" s="225"/>
      <c r="AOJ59" s="225"/>
      <c r="AOK59" s="225"/>
      <c r="AOL59" s="225"/>
      <c r="AOM59" s="225"/>
      <c r="AON59" s="225"/>
      <c r="AOO59" s="225"/>
      <c r="AOP59" s="225"/>
      <c r="AOQ59" s="225"/>
      <c r="AOR59" s="225"/>
      <c r="AOS59" s="225"/>
      <c r="AOT59" s="225"/>
      <c r="AOU59" s="225"/>
      <c r="AOV59" s="225"/>
      <c r="AOW59" s="225"/>
      <c r="AOX59" s="225"/>
      <c r="AOY59" s="225"/>
      <c r="AOZ59" s="225"/>
      <c r="APA59" s="225"/>
      <c r="APB59" s="225"/>
      <c r="APC59" s="225"/>
      <c r="APD59" s="225"/>
      <c r="APE59" s="225"/>
      <c r="APF59" s="225"/>
      <c r="APG59" s="225"/>
      <c r="APH59" s="225"/>
      <c r="API59" s="225"/>
      <c r="APJ59" s="225"/>
      <c r="APK59" s="225"/>
      <c r="APL59" s="225"/>
      <c r="APM59" s="225"/>
      <c r="APN59" s="225"/>
      <c r="APO59" s="225"/>
      <c r="APP59" s="225"/>
      <c r="APQ59" s="225"/>
      <c r="APR59" s="225"/>
      <c r="APS59" s="225"/>
      <c r="APT59" s="225"/>
      <c r="APU59" s="225"/>
      <c r="APV59" s="225"/>
      <c r="APW59" s="225"/>
      <c r="APX59" s="225"/>
      <c r="APY59" s="225"/>
      <c r="APZ59" s="225"/>
      <c r="AQA59" s="225"/>
      <c r="AQB59" s="225"/>
      <c r="AQC59" s="225"/>
      <c r="AQD59" s="225"/>
      <c r="AQE59" s="225"/>
      <c r="AQF59" s="225"/>
      <c r="AQG59" s="225"/>
      <c r="AQH59" s="225"/>
      <c r="AQI59" s="225"/>
      <c r="AQJ59" s="225"/>
      <c r="AQK59" s="225"/>
      <c r="AQL59" s="225"/>
      <c r="AQM59" s="225"/>
      <c r="AQN59" s="225"/>
      <c r="AQO59" s="225"/>
      <c r="AQP59" s="225"/>
      <c r="AQQ59" s="225"/>
      <c r="AQR59" s="225"/>
      <c r="AQS59" s="225"/>
      <c r="AQT59" s="225"/>
      <c r="AQU59" s="225"/>
      <c r="AQV59" s="225"/>
      <c r="AQW59" s="225"/>
      <c r="AQX59" s="225"/>
      <c r="AQY59" s="225"/>
      <c r="AQZ59" s="225"/>
      <c r="ARA59" s="225"/>
      <c r="ARB59" s="225"/>
      <c r="ARC59" s="225"/>
      <c r="ARD59" s="225"/>
      <c r="ARE59" s="225"/>
      <c r="ARF59" s="225"/>
      <c r="ARG59" s="225"/>
      <c r="ARH59" s="225"/>
      <c r="ARI59" s="225"/>
      <c r="ARJ59" s="225"/>
      <c r="ARK59" s="225"/>
      <c r="ARL59" s="225"/>
      <c r="ARM59" s="225"/>
      <c r="ARN59" s="225"/>
      <c r="ARO59" s="225"/>
      <c r="ARP59" s="225"/>
      <c r="ARQ59" s="225"/>
      <c r="ARR59" s="225"/>
      <c r="ARS59" s="225"/>
      <c r="ART59" s="225"/>
      <c r="ARU59" s="225"/>
      <c r="ARV59" s="225"/>
      <c r="ARW59" s="225"/>
      <c r="ARX59" s="225"/>
      <c r="ARY59" s="225"/>
      <c r="ARZ59" s="225"/>
      <c r="ASA59" s="225"/>
      <c r="ASB59" s="225"/>
      <c r="ASC59" s="225"/>
      <c r="ASD59" s="225"/>
      <c r="ASE59" s="225"/>
      <c r="ASF59" s="225"/>
      <c r="ASG59" s="225"/>
      <c r="ASH59" s="225"/>
      <c r="ASI59" s="225"/>
      <c r="ASJ59" s="225"/>
      <c r="ASK59" s="225"/>
      <c r="ASL59" s="225"/>
      <c r="ASM59" s="225"/>
      <c r="ASN59" s="225"/>
      <c r="ASO59" s="225"/>
      <c r="ASP59" s="225"/>
      <c r="ASQ59" s="225"/>
      <c r="ASR59" s="225"/>
      <c r="ASS59" s="225"/>
      <c r="AST59" s="225"/>
      <c r="ASU59" s="225"/>
      <c r="ASV59" s="225"/>
      <c r="ASW59" s="225"/>
      <c r="ASX59" s="225"/>
      <c r="ASY59" s="225"/>
      <c r="ASZ59" s="225"/>
      <c r="ATA59" s="225"/>
      <c r="ATB59" s="225"/>
      <c r="ATC59" s="225"/>
      <c r="ATD59" s="225"/>
      <c r="ATE59" s="225"/>
      <c r="ATF59" s="225"/>
      <c r="ATG59" s="225"/>
      <c r="ATH59" s="225"/>
      <c r="ATI59" s="225"/>
      <c r="ATJ59" s="225"/>
      <c r="ATK59" s="225"/>
      <c r="ATL59" s="225"/>
      <c r="ATM59" s="225"/>
      <c r="ATN59" s="225"/>
      <c r="ATO59" s="225"/>
      <c r="ATP59" s="225"/>
      <c r="ATQ59" s="225"/>
      <c r="ATR59" s="225"/>
      <c r="ATS59" s="225"/>
      <c r="ATT59" s="225"/>
      <c r="ATU59" s="225"/>
      <c r="ATV59" s="225"/>
      <c r="ATW59" s="225"/>
      <c r="ATX59" s="225"/>
      <c r="ATY59" s="225"/>
      <c r="ATZ59" s="225"/>
      <c r="AUA59" s="225"/>
      <c r="AUB59" s="225"/>
      <c r="AUC59" s="225"/>
      <c r="AUD59" s="225"/>
      <c r="AUE59" s="225"/>
      <c r="AUF59" s="225"/>
      <c r="AUG59" s="225"/>
      <c r="AUH59" s="225"/>
      <c r="AUI59" s="225"/>
      <c r="AUJ59" s="225"/>
      <c r="AUK59" s="225"/>
      <c r="AUL59" s="225"/>
      <c r="AUM59" s="225"/>
      <c r="AUN59" s="225"/>
      <c r="AUO59" s="225"/>
      <c r="AUP59" s="225"/>
      <c r="AUQ59" s="225"/>
      <c r="AUR59" s="225"/>
      <c r="AUS59" s="225"/>
      <c r="AUT59" s="225"/>
      <c r="AUU59" s="225"/>
      <c r="AUV59" s="225"/>
      <c r="AUW59" s="225"/>
      <c r="AUX59" s="225"/>
      <c r="AUY59" s="225"/>
      <c r="AUZ59" s="225"/>
      <c r="AVA59" s="225"/>
      <c r="AVB59" s="225"/>
      <c r="AVC59" s="225"/>
      <c r="AVD59" s="225"/>
      <c r="AVE59" s="225"/>
      <c r="AVF59" s="225"/>
      <c r="AVG59" s="225"/>
      <c r="AVH59" s="225"/>
      <c r="AVI59" s="225"/>
      <c r="AVJ59" s="225"/>
      <c r="AVK59" s="225"/>
      <c r="AVL59" s="225"/>
      <c r="AVM59" s="225"/>
      <c r="AVN59" s="225"/>
      <c r="AVO59" s="225"/>
      <c r="AVP59" s="225"/>
      <c r="AVQ59" s="225"/>
      <c r="AVR59" s="225"/>
      <c r="AVS59" s="225"/>
      <c r="AVT59" s="225"/>
      <c r="AVU59" s="225"/>
      <c r="AVV59" s="225"/>
      <c r="AVW59" s="225"/>
      <c r="AVX59" s="225"/>
      <c r="AVY59" s="225"/>
      <c r="AVZ59" s="225"/>
      <c r="AWA59" s="225"/>
      <c r="AWB59" s="225"/>
      <c r="AWC59" s="225"/>
      <c r="AWD59" s="225"/>
      <c r="AWE59" s="225"/>
      <c r="AWF59" s="225"/>
      <c r="AWG59" s="225"/>
      <c r="AWH59" s="225"/>
      <c r="AWI59" s="225"/>
      <c r="AWJ59" s="225"/>
      <c r="AWK59" s="225"/>
      <c r="AWL59" s="225"/>
      <c r="AWM59" s="225"/>
      <c r="AWN59" s="225"/>
      <c r="AWO59" s="225"/>
      <c r="AWP59" s="225"/>
      <c r="AWQ59" s="225"/>
      <c r="AWR59" s="225"/>
      <c r="AWS59" s="225"/>
      <c r="AWT59" s="225"/>
      <c r="AWU59" s="225"/>
      <c r="AWV59" s="225"/>
      <c r="AWW59" s="225"/>
      <c r="AWX59" s="225"/>
      <c r="AWY59" s="225"/>
      <c r="AWZ59" s="225"/>
      <c r="AXA59" s="225"/>
      <c r="AXB59" s="225"/>
      <c r="AXC59" s="225"/>
      <c r="AXD59" s="225"/>
      <c r="AXE59" s="225"/>
      <c r="AXF59" s="225"/>
      <c r="AXG59" s="225"/>
      <c r="AXH59" s="225"/>
      <c r="AXI59" s="225"/>
      <c r="AXJ59" s="225"/>
      <c r="AXK59" s="225"/>
      <c r="AXL59" s="225"/>
      <c r="AXM59" s="225"/>
      <c r="AXN59" s="225"/>
      <c r="AXO59" s="225"/>
      <c r="AXP59" s="225"/>
      <c r="AXQ59" s="225"/>
      <c r="AXR59" s="225"/>
      <c r="AXS59" s="225"/>
      <c r="AXT59" s="225"/>
      <c r="AXU59" s="225"/>
      <c r="AXV59" s="225"/>
      <c r="AXW59" s="225"/>
      <c r="AXX59" s="225"/>
      <c r="AXY59" s="225"/>
      <c r="AXZ59" s="225"/>
      <c r="AYA59" s="225"/>
      <c r="AYB59" s="225"/>
      <c r="AYC59" s="225"/>
      <c r="AYD59" s="225"/>
      <c r="AYE59" s="225"/>
      <c r="AYF59" s="225"/>
      <c r="AYG59" s="225"/>
      <c r="AYH59" s="225"/>
      <c r="AYI59" s="225"/>
      <c r="AYJ59" s="225"/>
      <c r="AYK59" s="225"/>
      <c r="AYL59" s="225"/>
      <c r="AYM59" s="225"/>
      <c r="AYN59" s="225"/>
      <c r="AYO59" s="225"/>
      <c r="AYP59" s="225"/>
      <c r="AYQ59" s="225"/>
      <c r="AYR59" s="225"/>
      <c r="AYS59" s="225"/>
      <c r="AYT59" s="225"/>
      <c r="AYU59" s="225"/>
      <c r="AYV59" s="225"/>
      <c r="AYW59" s="225"/>
      <c r="AYX59" s="225"/>
      <c r="AYY59" s="225"/>
      <c r="AYZ59" s="225"/>
      <c r="AZA59" s="225"/>
      <c r="AZB59" s="225"/>
      <c r="AZC59" s="225"/>
      <c r="AZD59" s="225"/>
      <c r="AZE59" s="225"/>
      <c r="AZF59" s="225"/>
      <c r="AZG59" s="225"/>
      <c r="AZH59" s="225"/>
      <c r="AZI59" s="225"/>
      <c r="AZJ59" s="225"/>
      <c r="AZK59" s="225"/>
      <c r="AZL59" s="225"/>
      <c r="AZM59" s="225"/>
      <c r="AZN59" s="225"/>
      <c r="AZO59" s="225"/>
      <c r="AZP59" s="225"/>
      <c r="AZQ59" s="225"/>
      <c r="AZR59" s="225"/>
      <c r="AZS59" s="225"/>
      <c r="AZT59" s="225"/>
      <c r="AZU59" s="225"/>
      <c r="AZV59" s="225"/>
      <c r="AZW59" s="225"/>
      <c r="AZX59" s="225"/>
      <c r="AZY59" s="225"/>
      <c r="AZZ59" s="225"/>
      <c r="BAA59" s="225"/>
      <c r="BAB59" s="225"/>
      <c r="BAC59" s="225"/>
      <c r="BAD59" s="225"/>
      <c r="BAE59" s="225"/>
      <c r="BAF59" s="225"/>
      <c r="BAG59" s="225"/>
      <c r="BAH59" s="238"/>
      <c r="BAI59" s="225"/>
      <c r="BAJ59" s="238"/>
      <c r="BAK59" s="238"/>
    </row>
    <row r="60" spans="1:1389" s="235" customFormat="1" ht="30.75" customHeight="1" thickTop="1" thickBot="1">
      <c r="A60" s="224">
        <v>52</v>
      </c>
      <c r="B60" s="274" t="s">
        <v>364</v>
      </c>
      <c r="C60" s="210" t="s">
        <v>5</v>
      </c>
      <c r="D60" s="284" t="s">
        <v>111</v>
      </c>
      <c r="E60" s="284" t="s">
        <v>125</v>
      </c>
      <c r="F60" s="284" t="s">
        <v>127</v>
      </c>
      <c r="G60" s="284" t="s">
        <v>124</v>
      </c>
      <c r="H60" s="210" t="s">
        <v>62</v>
      </c>
      <c r="I60" s="210" t="s">
        <v>51</v>
      </c>
      <c r="J60" s="210" t="s">
        <v>71</v>
      </c>
      <c r="K60" s="210" t="s">
        <v>63</v>
      </c>
      <c r="L60" s="210" t="s">
        <v>87</v>
      </c>
      <c r="M60" s="285">
        <v>45536</v>
      </c>
      <c r="N60" s="285">
        <v>45992</v>
      </c>
      <c r="O60" s="286">
        <v>11061510.292035397</v>
      </c>
      <c r="P60" s="210" t="s">
        <v>60</v>
      </c>
      <c r="Q60" s="287">
        <f t="shared" si="10"/>
        <v>1202633.5047561028</v>
      </c>
      <c r="R60" s="808">
        <f>Q60/U60</f>
        <v>46089626.216814153</v>
      </c>
      <c r="S60" s="297">
        <v>0.24</v>
      </c>
      <c r="T60" s="210" t="s">
        <v>180</v>
      </c>
      <c r="U60" s="298">
        <f>IF(T60="By Unit", IF(P60="RMB",S60/$B$6,IF(P60="GBP",S60,S60/$B$5)),T60)</f>
        <v>2.609336641392342E-2</v>
      </c>
      <c r="V60" s="811">
        <f>R60*W60</f>
        <v>3100789.0356748779</v>
      </c>
      <c r="W60" s="813">
        <f>AA60</f>
        <v>6.7277374329055978E-2</v>
      </c>
      <c r="X60" s="292">
        <f>IFERROR(Q60*(1-W60),"")</f>
        <v>1121723.480275962</v>
      </c>
      <c r="Y60" s="292">
        <f t="shared" si="13"/>
        <v>1121723.480275962</v>
      </c>
      <c r="Z60" s="824" t="s">
        <v>159</v>
      </c>
      <c r="AA60" s="740">
        <f>(IFERROR(SUMIFS('ME Capex '!Z:Z,'ME Capex '!$A:$A,'By Project -Feb 2025'!$D60),0))/O60</f>
        <v>6.7277374329055978E-2</v>
      </c>
      <c r="AB60" s="811">
        <f>IFERROR(SUMIFS('ME Capex '!Z:Z,'ME Capex '!$A:$A,'By Project -Feb 2025'!$D60),0)</f>
        <v>744189.36856197077</v>
      </c>
      <c r="AC60" s="809">
        <f>IFERROR(Q60*(1-AA60),"")</f>
        <v>1121723.480275962</v>
      </c>
      <c r="AD60" s="806">
        <f>IF(U60="By Volume",(1-W60)*R60,X60/U60)</f>
        <v>42988837.181139283</v>
      </c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225"/>
      <c r="AQ60" s="225">
        <v>845000</v>
      </c>
      <c r="AR60" s="225">
        <v>522880</v>
      </c>
      <c r="AS60" s="226"/>
      <c r="AT60" s="225">
        <f>'By Project -Feb 2025'!DN49</f>
        <v>24119.999999999996</v>
      </c>
      <c r="AU60" s="225">
        <f>'By Project -Feb 2025'!DO49</f>
        <v>208032</v>
      </c>
      <c r="AV60" s="225">
        <f>'By Project -Feb 2025'!DP49</f>
        <v>96000</v>
      </c>
      <c r="AW60" s="225">
        <f>'By Project -Feb 2025'!DQ49</f>
        <v>36096</v>
      </c>
      <c r="AX60" s="258">
        <f>'By Project -Feb 2025'!DR49</f>
        <v>271824</v>
      </c>
      <c r="AY60" s="225">
        <f>'By Project -Feb 2025'!DS49</f>
        <v>490847.99999999994</v>
      </c>
      <c r="AZ60" s="225">
        <f>'By Project -Feb 2025'!DT49</f>
        <v>338460</v>
      </c>
      <c r="BA60" s="225">
        <f>'By Project -Feb 2025'!DU49</f>
        <v>457272.00000000006</v>
      </c>
      <c r="BB60" s="225">
        <f>'By Project -Feb 2025'!DV49</f>
        <v>374784</v>
      </c>
      <c r="BC60" s="225">
        <f>'By Project -Feb 2025'!DW49</f>
        <v>307655.99999999994</v>
      </c>
      <c r="BD60" s="225">
        <f>'By Project -Feb 2025'!DX49</f>
        <v>456444.00000000006</v>
      </c>
      <c r="BE60" s="225">
        <f>'By Project -Feb 2025'!DY49</f>
        <v>447432</v>
      </c>
      <c r="BF60" s="54">
        <f t="shared" si="4"/>
        <v>3276816</v>
      </c>
      <c r="BG60" s="88"/>
      <c r="BH60" s="227" t="s">
        <v>298</v>
      </c>
      <c r="BI60" s="228" t="s">
        <v>397</v>
      </c>
      <c r="BJ60" s="229" t="s">
        <v>221</v>
      </c>
      <c r="BK60" s="230">
        <v>45719</v>
      </c>
      <c r="BL60" s="231" t="s">
        <v>298</v>
      </c>
      <c r="BM60" s="779">
        <v>0</v>
      </c>
      <c r="BN60" s="779">
        <v>0</v>
      </c>
      <c r="BO60" s="779">
        <v>0</v>
      </c>
      <c r="BP60" s="779">
        <v>2910050</v>
      </c>
      <c r="BQ60" s="236"/>
      <c r="BR60" s="236"/>
      <c r="BS60" s="236"/>
      <c r="BT60" s="236"/>
      <c r="BU60" s="236"/>
      <c r="BV60" s="236"/>
      <c r="BW60" s="236"/>
      <c r="BX60" s="236"/>
      <c r="BY60" s="236"/>
      <c r="BZ60" s="236"/>
      <c r="CA60" s="236"/>
      <c r="CB60" s="236"/>
      <c r="CC60" s="236"/>
      <c r="CD60" s="236">
        <v>0</v>
      </c>
      <c r="CE60" s="236">
        <v>0</v>
      </c>
      <c r="CF60" s="236">
        <v>0</v>
      </c>
      <c r="CG60" s="236">
        <v>0</v>
      </c>
      <c r="CH60" s="236">
        <v>0</v>
      </c>
      <c r="CI60" s="236">
        <v>0</v>
      </c>
      <c r="CJ60" s="236">
        <v>0</v>
      </c>
      <c r="CK60" s="236">
        <v>0</v>
      </c>
      <c r="CL60" s="236">
        <v>0</v>
      </c>
      <c r="CM60" s="236">
        <v>0</v>
      </c>
      <c r="CN60" s="236">
        <v>0</v>
      </c>
      <c r="CO60" s="236">
        <v>0</v>
      </c>
      <c r="CP60" s="236">
        <v>0</v>
      </c>
      <c r="CQ60" s="236">
        <v>0</v>
      </c>
      <c r="CR60" s="236">
        <v>0</v>
      </c>
      <c r="CS60" s="236">
        <v>0</v>
      </c>
      <c r="CT60" s="236">
        <v>0</v>
      </c>
      <c r="CU60" s="236">
        <v>0</v>
      </c>
      <c r="CV60" s="236">
        <v>0</v>
      </c>
      <c r="CW60" s="236">
        <v>0</v>
      </c>
      <c r="CX60" s="236">
        <v>0</v>
      </c>
      <c r="CY60" s="236">
        <v>0</v>
      </c>
      <c r="CZ60" s="236">
        <v>0</v>
      </c>
      <c r="DA60" s="236">
        <v>0</v>
      </c>
      <c r="DB60" s="233">
        <v>0</v>
      </c>
      <c r="DC60" s="233">
        <v>0</v>
      </c>
      <c r="DD60" s="233">
        <v>0</v>
      </c>
      <c r="DE60" s="233">
        <v>450000</v>
      </c>
      <c r="DF60" s="233">
        <v>351000</v>
      </c>
      <c r="DG60" s="233">
        <v>392600</v>
      </c>
      <c r="DH60" s="233">
        <v>196500</v>
      </c>
      <c r="DI60" s="233">
        <v>337500</v>
      </c>
      <c r="DJ60" s="233">
        <v>171000</v>
      </c>
      <c r="DK60" s="233">
        <v>434800</v>
      </c>
      <c r="DL60" s="233">
        <v>375050</v>
      </c>
      <c r="DM60" s="237">
        <v>201600</v>
      </c>
      <c r="DN60" s="761">
        <v>0</v>
      </c>
      <c r="DO60" s="761">
        <v>189000</v>
      </c>
      <c r="DP60" s="761">
        <v>24000</v>
      </c>
      <c r="DQ60" s="761">
        <v>0</v>
      </c>
      <c r="DR60" s="761">
        <v>0</v>
      </c>
      <c r="DS60" s="761">
        <v>0</v>
      </c>
      <c r="DT60" s="761">
        <v>84000</v>
      </c>
      <c r="DU60" s="761">
        <v>84000</v>
      </c>
      <c r="DV60" s="761">
        <v>105000</v>
      </c>
      <c r="DW60" s="761">
        <v>180600</v>
      </c>
      <c r="DX60" s="761">
        <v>151200</v>
      </c>
      <c r="DY60" s="761">
        <v>168000</v>
      </c>
      <c r="DZ60" s="56"/>
      <c r="EA60" s="26"/>
      <c r="EB60" s="26"/>
      <c r="EC60" s="225"/>
      <c r="ED60" s="225"/>
      <c r="EE60" s="225"/>
      <c r="EF60" s="225"/>
      <c r="EG60" s="225"/>
      <c r="EH60" s="225"/>
      <c r="EI60" s="225"/>
      <c r="EJ60" s="225"/>
      <c r="EK60" s="225"/>
      <c r="EL60" s="225"/>
      <c r="EM60" s="225"/>
      <c r="EN60" s="225"/>
      <c r="EO60" s="225"/>
      <c r="EP60" s="225"/>
      <c r="EQ60" s="225"/>
      <c r="ER60" s="225"/>
      <c r="ES60" s="225"/>
      <c r="ET60" s="225"/>
      <c r="EU60" s="225"/>
      <c r="EV60" s="225"/>
      <c r="EW60" s="225"/>
      <c r="EX60" s="225"/>
      <c r="EY60" s="225"/>
      <c r="EZ60" s="225"/>
      <c r="FA60" s="225"/>
      <c r="FB60" s="225"/>
      <c r="FC60" s="225"/>
      <c r="FD60" s="225"/>
      <c r="FE60" s="225"/>
      <c r="FF60" s="225"/>
      <c r="FG60" s="225"/>
      <c r="FH60" s="225"/>
      <c r="FI60" s="225"/>
      <c r="FJ60" s="225"/>
      <c r="FK60" s="225"/>
      <c r="FL60" s="225"/>
      <c r="FM60" s="225"/>
      <c r="FN60" s="225"/>
      <c r="FO60" s="225"/>
      <c r="FP60" s="225"/>
      <c r="FQ60" s="225"/>
      <c r="FR60" s="225"/>
      <c r="FS60" s="225"/>
      <c r="FT60" s="225"/>
      <c r="FU60" s="225"/>
      <c r="FV60" s="225"/>
      <c r="FW60" s="225"/>
      <c r="FX60" s="225"/>
      <c r="FY60" s="225"/>
      <c r="FZ60" s="225"/>
      <c r="GA60" s="225"/>
      <c r="GB60" s="225"/>
      <c r="GC60" s="225"/>
      <c r="GD60" s="225"/>
      <c r="GE60" s="225"/>
      <c r="GF60" s="225"/>
      <c r="GG60" s="225"/>
      <c r="GH60" s="225"/>
      <c r="GI60" s="225"/>
      <c r="GJ60" s="225"/>
      <c r="GK60" s="225"/>
      <c r="GL60" s="225"/>
      <c r="GM60" s="225"/>
      <c r="GN60" s="225"/>
      <c r="GO60" s="225"/>
      <c r="GP60" s="225"/>
      <c r="GQ60" s="225"/>
      <c r="GR60" s="225"/>
      <c r="GS60" s="225"/>
      <c r="GT60" s="225"/>
      <c r="GU60" s="225"/>
      <c r="GV60" s="225"/>
      <c r="GW60" s="225"/>
      <c r="GX60" s="225"/>
      <c r="GY60" s="225"/>
      <c r="GZ60" s="225"/>
      <c r="HA60" s="225"/>
      <c r="HB60" s="225"/>
      <c r="HC60" s="225"/>
      <c r="HD60" s="225"/>
      <c r="HE60" s="225"/>
      <c r="HF60" s="225"/>
      <c r="HG60" s="225"/>
      <c r="HH60" s="225"/>
      <c r="HI60" s="225"/>
      <c r="HJ60" s="225"/>
      <c r="HK60" s="225"/>
      <c r="HL60" s="225"/>
      <c r="HM60" s="225"/>
      <c r="HN60" s="225"/>
      <c r="HO60" s="225"/>
      <c r="HP60" s="225"/>
      <c r="HQ60" s="225"/>
      <c r="HR60" s="225"/>
      <c r="HS60" s="225"/>
      <c r="HT60" s="225"/>
      <c r="HU60" s="225"/>
      <c r="HV60" s="225"/>
      <c r="HW60" s="225"/>
      <c r="HX60" s="225"/>
      <c r="HY60" s="225"/>
      <c r="HZ60" s="225"/>
      <c r="IA60" s="225"/>
      <c r="IB60" s="225"/>
      <c r="IC60" s="225"/>
      <c r="ID60" s="225"/>
      <c r="IE60" s="225"/>
      <c r="IF60" s="225"/>
      <c r="IG60" s="225"/>
      <c r="IH60" s="225"/>
      <c r="II60" s="225"/>
      <c r="IJ60" s="225"/>
      <c r="IK60" s="225"/>
      <c r="IL60" s="225"/>
      <c r="IM60" s="225"/>
      <c r="IN60" s="225"/>
      <c r="IO60" s="225"/>
      <c r="IP60" s="225"/>
      <c r="IQ60" s="225"/>
      <c r="IR60" s="225"/>
      <c r="IS60" s="225"/>
      <c r="IT60" s="225"/>
      <c r="IU60" s="225"/>
      <c r="IV60" s="225"/>
      <c r="IW60" s="225"/>
      <c r="IX60" s="225"/>
      <c r="IY60" s="225"/>
      <c r="IZ60" s="225"/>
      <c r="JA60" s="225"/>
      <c r="JB60" s="225"/>
      <c r="JC60" s="225"/>
      <c r="JD60" s="225"/>
      <c r="JE60" s="225"/>
      <c r="JF60" s="225"/>
      <c r="JG60" s="225"/>
      <c r="JH60" s="225"/>
      <c r="JI60" s="225"/>
      <c r="JJ60" s="225"/>
      <c r="JK60" s="225"/>
      <c r="JL60" s="225"/>
      <c r="JM60" s="225"/>
      <c r="JN60" s="225"/>
      <c r="JO60" s="225"/>
      <c r="JP60" s="225"/>
      <c r="JQ60" s="225"/>
      <c r="JR60" s="225"/>
      <c r="JS60" s="225"/>
      <c r="JT60" s="225"/>
      <c r="JU60" s="225"/>
      <c r="JV60" s="225"/>
      <c r="JW60" s="225"/>
      <c r="JX60" s="225"/>
      <c r="JY60" s="225"/>
      <c r="JZ60" s="225"/>
      <c r="KA60" s="225"/>
      <c r="KB60" s="225"/>
      <c r="KC60" s="225"/>
      <c r="KD60" s="225"/>
      <c r="KE60" s="225"/>
      <c r="KF60" s="225"/>
      <c r="KG60" s="225"/>
      <c r="KH60" s="225"/>
      <c r="KI60" s="225"/>
      <c r="KJ60" s="225"/>
      <c r="KK60" s="225"/>
      <c r="KL60" s="225"/>
      <c r="KM60" s="225"/>
      <c r="KN60" s="225"/>
      <c r="KO60" s="225"/>
      <c r="KP60" s="225"/>
      <c r="KQ60" s="225"/>
      <c r="KR60" s="225"/>
      <c r="KS60" s="225"/>
      <c r="KT60" s="225"/>
      <c r="KU60" s="225"/>
      <c r="KV60" s="225"/>
      <c r="KW60" s="225"/>
      <c r="KX60" s="225"/>
      <c r="KY60" s="225"/>
      <c r="KZ60" s="225"/>
      <c r="LA60" s="225"/>
      <c r="LB60" s="225"/>
      <c r="LC60" s="225"/>
      <c r="LD60" s="225"/>
      <c r="LE60" s="225"/>
      <c r="LF60" s="225"/>
      <c r="LG60" s="225"/>
      <c r="LH60" s="225"/>
      <c r="LI60" s="225"/>
      <c r="LJ60" s="225"/>
      <c r="LK60" s="225"/>
      <c r="LL60" s="225"/>
      <c r="LM60" s="225"/>
      <c r="LN60" s="225"/>
      <c r="LO60" s="225"/>
      <c r="LP60" s="225"/>
      <c r="LQ60" s="225"/>
      <c r="LR60" s="225"/>
      <c r="LS60" s="225"/>
      <c r="LT60" s="225"/>
      <c r="LU60" s="225"/>
      <c r="LV60" s="225"/>
      <c r="LW60" s="225"/>
      <c r="LX60" s="225"/>
      <c r="LY60" s="225"/>
      <c r="LZ60" s="225"/>
      <c r="MA60" s="225"/>
      <c r="MB60" s="225"/>
      <c r="MC60" s="225"/>
      <c r="MD60" s="225"/>
      <c r="ME60" s="225"/>
      <c r="MF60" s="225"/>
      <c r="MG60" s="225"/>
      <c r="MH60" s="225"/>
      <c r="MI60" s="225"/>
      <c r="MJ60" s="225"/>
      <c r="MK60" s="225"/>
      <c r="ML60" s="225"/>
      <c r="MM60" s="225"/>
      <c r="MN60" s="225"/>
      <c r="MO60" s="225"/>
      <c r="MP60" s="225"/>
      <c r="MQ60" s="225"/>
      <c r="MR60" s="225"/>
      <c r="MS60" s="225"/>
      <c r="MT60" s="225"/>
      <c r="MU60" s="225"/>
      <c r="MV60" s="225"/>
      <c r="MW60" s="225"/>
      <c r="MX60" s="225"/>
      <c r="MY60" s="225"/>
      <c r="MZ60" s="225"/>
      <c r="NA60" s="225"/>
      <c r="NB60" s="225"/>
      <c r="NC60" s="225"/>
      <c r="ND60" s="225"/>
      <c r="NE60" s="225"/>
      <c r="NF60" s="225"/>
      <c r="NG60" s="225"/>
      <c r="NH60" s="225"/>
      <c r="NI60" s="225"/>
      <c r="NJ60" s="225"/>
      <c r="NK60" s="225"/>
      <c r="NL60" s="225"/>
      <c r="NM60" s="225"/>
      <c r="NN60" s="225"/>
      <c r="NO60" s="225"/>
      <c r="NP60" s="225"/>
      <c r="NQ60" s="225"/>
      <c r="NR60" s="225"/>
      <c r="NS60" s="225"/>
      <c r="NT60" s="225"/>
      <c r="NU60" s="225"/>
      <c r="NV60" s="225"/>
      <c r="NW60" s="225"/>
      <c r="NX60" s="225"/>
      <c r="NY60" s="225"/>
      <c r="NZ60" s="225"/>
      <c r="OA60" s="225"/>
      <c r="OB60" s="225"/>
      <c r="OC60" s="225"/>
      <c r="OD60" s="225"/>
      <c r="OE60" s="225"/>
      <c r="OF60" s="225"/>
      <c r="OG60" s="225"/>
      <c r="OH60" s="225"/>
      <c r="OI60" s="225"/>
      <c r="OJ60" s="225"/>
      <c r="OK60" s="225"/>
      <c r="OL60" s="225"/>
      <c r="OM60" s="225"/>
      <c r="ON60" s="225"/>
      <c r="OO60" s="225"/>
      <c r="OP60" s="225"/>
      <c r="OQ60" s="225"/>
      <c r="OR60" s="225"/>
      <c r="OS60" s="225"/>
      <c r="OT60" s="225"/>
      <c r="OU60" s="225"/>
      <c r="OV60" s="225"/>
      <c r="OW60" s="225"/>
      <c r="OX60" s="225"/>
      <c r="OY60" s="225"/>
      <c r="OZ60" s="225"/>
      <c r="PA60" s="225"/>
      <c r="PB60" s="225"/>
      <c r="PC60" s="225"/>
      <c r="PD60" s="225"/>
      <c r="PE60" s="225"/>
      <c r="PF60" s="225"/>
      <c r="PG60" s="225"/>
      <c r="PH60" s="225"/>
      <c r="PI60" s="225"/>
      <c r="PJ60" s="225"/>
      <c r="PK60" s="225"/>
      <c r="PL60" s="225"/>
      <c r="PM60" s="225"/>
      <c r="PN60" s="225"/>
      <c r="PO60" s="225"/>
      <c r="PP60" s="225"/>
      <c r="PQ60" s="225"/>
      <c r="PR60" s="225"/>
      <c r="PS60" s="225"/>
      <c r="PT60" s="225"/>
      <c r="PU60" s="225"/>
      <c r="PV60" s="225"/>
      <c r="PW60" s="225"/>
      <c r="PX60" s="225"/>
      <c r="PY60" s="225"/>
      <c r="PZ60" s="225"/>
      <c r="QA60" s="225"/>
      <c r="QB60" s="225"/>
      <c r="QC60" s="225"/>
      <c r="QD60" s="225"/>
      <c r="QE60" s="225"/>
      <c r="QF60" s="225"/>
      <c r="QG60" s="225"/>
      <c r="QH60" s="225"/>
      <c r="QI60" s="225"/>
      <c r="QJ60" s="225"/>
      <c r="QK60" s="225"/>
      <c r="QL60" s="225"/>
      <c r="QM60" s="225"/>
      <c r="QN60" s="225"/>
      <c r="QO60" s="225"/>
      <c r="QP60" s="225"/>
      <c r="QQ60" s="225"/>
      <c r="QR60" s="225"/>
      <c r="QS60" s="225"/>
      <c r="QT60" s="225"/>
      <c r="QU60" s="225"/>
      <c r="QV60" s="225"/>
      <c r="QW60" s="225"/>
      <c r="QX60" s="225"/>
      <c r="QY60" s="225"/>
      <c r="QZ60" s="225"/>
      <c r="RA60" s="225"/>
      <c r="RB60" s="225"/>
      <c r="RC60" s="225"/>
      <c r="RD60" s="225"/>
      <c r="RE60" s="225"/>
      <c r="RF60" s="225"/>
      <c r="RG60" s="225"/>
      <c r="RH60" s="225"/>
      <c r="RI60" s="225"/>
      <c r="RJ60" s="225"/>
      <c r="RK60" s="225"/>
      <c r="RL60" s="225"/>
      <c r="RM60" s="225"/>
      <c r="RN60" s="225"/>
      <c r="RO60" s="225"/>
      <c r="RP60" s="225"/>
      <c r="RQ60" s="225"/>
      <c r="RR60" s="225"/>
      <c r="RS60" s="225"/>
      <c r="RT60" s="225"/>
      <c r="RU60" s="225"/>
      <c r="RV60" s="225"/>
      <c r="RW60" s="225"/>
      <c r="RX60" s="225"/>
      <c r="RY60" s="225"/>
      <c r="RZ60" s="225"/>
      <c r="SA60" s="225"/>
      <c r="SB60" s="225"/>
      <c r="SC60" s="225"/>
      <c r="SD60" s="225"/>
      <c r="SE60" s="225"/>
      <c r="SF60" s="225"/>
      <c r="SG60" s="225"/>
      <c r="SH60" s="225"/>
      <c r="SI60" s="225"/>
      <c r="SJ60" s="225"/>
      <c r="SK60" s="225"/>
      <c r="SL60" s="225"/>
      <c r="SM60" s="225"/>
      <c r="SN60" s="225"/>
      <c r="SO60" s="225"/>
      <c r="SP60" s="225"/>
      <c r="SQ60" s="225"/>
      <c r="SR60" s="225"/>
      <c r="SS60" s="225"/>
      <c r="ST60" s="225"/>
      <c r="SU60" s="225"/>
      <c r="SV60" s="225"/>
      <c r="SW60" s="225"/>
      <c r="SX60" s="225"/>
      <c r="SY60" s="225"/>
      <c r="SZ60" s="225"/>
      <c r="TA60" s="225"/>
      <c r="TB60" s="225"/>
      <c r="TC60" s="225"/>
      <c r="TD60" s="225"/>
      <c r="TE60" s="225"/>
      <c r="TF60" s="225"/>
      <c r="TG60" s="225"/>
      <c r="TH60" s="225"/>
      <c r="TI60" s="225"/>
      <c r="TJ60" s="225"/>
      <c r="TK60" s="225"/>
      <c r="TL60" s="225"/>
      <c r="TM60" s="225"/>
      <c r="TN60" s="225"/>
      <c r="TO60" s="225"/>
      <c r="TP60" s="225"/>
      <c r="TQ60" s="225"/>
      <c r="TR60" s="225"/>
      <c r="TS60" s="225"/>
      <c r="TT60" s="225"/>
      <c r="TU60" s="225"/>
      <c r="TV60" s="225"/>
      <c r="TW60" s="225"/>
      <c r="TX60" s="225"/>
      <c r="TY60" s="225"/>
      <c r="TZ60" s="225"/>
      <c r="UA60" s="225"/>
      <c r="UB60" s="225"/>
      <c r="UC60" s="225"/>
      <c r="UD60" s="225"/>
      <c r="UE60" s="225"/>
      <c r="UF60" s="225"/>
      <c r="UG60" s="225"/>
      <c r="UH60" s="225"/>
      <c r="UI60" s="225"/>
      <c r="UJ60" s="225"/>
      <c r="UK60" s="225"/>
      <c r="UL60" s="225"/>
      <c r="UM60" s="225"/>
      <c r="UN60" s="225"/>
      <c r="UO60" s="225"/>
      <c r="UP60" s="225"/>
      <c r="UQ60" s="225"/>
      <c r="UR60" s="225"/>
      <c r="US60" s="225"/>
      <c r="UT60" s="225"/>
      <c r="UU60" s="225"/>
      <c r="UV60" s="225"/>
      <c r="UW60" s="225"/>
      <c r="UX60" s="225"/>
      <c r="UY60" s="225"/>
      <c r="UZ60" s="225"/>
      <c r="VA60" s="225"/>
      <c r="VB60" s="225"/>
      <c r="VC60" s="225"/>
      <c r="VD60" s="225"/>
      <c r="VE60" s="225"/>
      <c r="VF60" s="225"/>
      <c r="VG60" s="225"/>
      <c r="VH60" s="225"/>
      <c r="VI60" s="225"/>
      <c r="VJ60" s="225"/>
      <c r="VK60" s="225"/>
      <c r="VL60" s="225"/>
      <c r="VM60" s="225"/>
      <c r="VN60" s="225"/>
      <c r="VO60" s="225"/>
      <c r="VP60" s="225"/>
      <c r="VQ60" s="225"/>
      <c r="VR60" s="225"/>
      <c r="VS60" s="225"/>
      <c r="VT60" s="225"/>
      <c r="VU60" s="225"/>
      <c r="VV60" s="225"/>
      <c r="VW60" s="225"/>
      <c r="VX60" s="225"/>
      <c r="VY60" s="225"/>
      <c r="VZ60" s="225"/>
      <c r="WA60" s="225"/>
      <c r="WB60" s="225"/>
      <c r="WC60" s="225"/>
      <c r="WD60" s="225"/>
      <c r="WE60" s="225"/>
      <c r="WF60" s="225"/>
      <c r="WG60" s="225"/>
      <c r="WH60" s="225"/>
      <c r="WI60" s="225"/>
      <c r="WJ60" s="225"/>
      <c r="WK60" s="225"/>
      <c r="WL60" s="225"/>
      <c r="WM60" s="225"/>
      <c r="WN60" s="225"/>
      <c r="WO60" s="225"/>
      <c r="WP60" s="225"/>
      <c r="WQ60" s="225"/>
      <c r="WR60" s="225"/>
      <c r="WS60" s="225"/>
      <c r="WT60" s="225"/>
      <c r="WU60" s="225"/>
      <c r="WV60" s="225"/>
      <c r="WW60" s="225"/>
      <c r="WX60" s="225"/>
      <c r="WY60" s="225"/>
      <c r="WZ60" s="225"/>
      <c r="XA60" s="225"/>
      <c r="XB60" s="225"/>
      <c r="XC60" s="225"/>
      <c r="XD60" s="225"/>
      <c r="XE60" s="225"/>
      <c r="XF60" s="225"/>
      <c r="XG60" s="225"/>
      <c r="XH60" s="225"/>
      <c r="XI60" s="225"/>
      <c r="XJ60" s="225"/>
      <c r="XK60" s="225"/>
      <c r="XL60" s="225"/>
      <c r="XM60" s="225"/>
      <c r="XN60" s="225"/>
      <c r="XO60" s="225"/>
      <c r="XP60" s="225"/>
      <c r="XQ60" s="225"/>
      <c r="XR60" s="225"/>
      <c r="XS60" s="225"/>
      <c r="XT60" s="225"/>
      <c r="XU60" s="225"/>
      <c r="XV60" s="225"/>
      <c r="XW60" s="225"/>
      <c r="XX60" s="225"/>
      <c r="XY60" s="225"/>
      <c r="XZ60" s="225"/>
      <c r="YA60" s="225"/>
      <c r="YB60" s="225"/>
      <c r="YC60" s="225"/>
      <c r="YD60" s="225"/>
      <c r="YE60" s="225"/>
      <c r="YF60" s="225"/>
      <c r="YG60" s="225"/>
      <c r="YH60" s="225"/>
      <c r="YI60" s="225"/>
      <c r="YJ60" s="225"/>
      <c r="YK60" s="225"/>
      <c r="YL60" s="225"/>
      <c r="YM60" s="225"/>
      <c r="YN60" s="225"/>
      <c r="YO60" s="225"/>
      <c r="YP60" s="225"/>
      <c r="YQ60" s="225"/>
      <c r="YR60" s="225"/>
      <c r="YS60" s="225"/>
      <c r="YT60" s="225"/>
      <c r="YU60" s="225"/>
      <c r="YV60" s="225"/>
      <c r="YW60" s="225"/>
      <c r="YX60" s="225"/>
      <c r="YY60" s="225"/>
      <c r="YZ60" s="225"/>
      <c r="ZA60" s="225"/>
      <c r="ZB60" s="225"/>
      <c r="ZC60" s="225"/>
      <c r="ZD60" s="225"/>
      <c r="ZE60" s="225"/>
      <c r="ZF60" s="225"/>
      <c r="ZG60" s="225"/>
      <c r="ZH60" s="225"/>
      <c r="ZI60" s="225"/>
      <c r="ZJ60" s="225"/>
      <c r="ZK60" s="225"/>
      <c r="ZL60" s="225"/>
      <c r="ZM60" s="225"/>
      <c r="ZN60" s="225"/>
      <c r="ZO60" s="225"/>
      <c r="ZP60" s="225"/>
      <c r="ZQ60" s="225"/>
      <c r="ZR60" s="225"/>
      <c r="ZS60" s="225"/>
      <c r="ZT60" s="225"/>
      <c r="ZU60" s="225"/>
      <c r="ZV60" s="225"/>
      <c r="ZW60" s="225"/>
      <c r="ZX60" s="225"/>
      <c r="ZY60" s="225"/>
      <c r="ZZ60" s="225"/>
      <c r="AAA60" s="225"/>
      <c r="AAB60" s="225"/>
      <c r="AAC60" s="225"/>
      <c r="AAD60" s="225"/>
      <c r="AAE60" s="225"/>
      <c r="AAF60" s="225"/>
      <c r="AAG60" s="225"/>
      <c r="AAH60" s="225"/>
      <c r="AAI60" s="225"/>
      <c r="AAJ60" s="225"/>
      <c r="AAK60" s="225"/>
      <c r="AAL60" s="225"/>
      <c r="AAM60" s="225"/>
      <c r="AAN60" s="225"/>
      <c r="AAO60" s="225"/>
      <c r="AAP60" s="225"/>
      <c r="AAQ60" s="225"/>
      <c r="AAR60" s="225"/>
      <c r="AAS60" s="225"/>
      <c r="AAT60" s="225"/>
      <c r="AAU60" s="225"/>
      <c r="AAV60" s="225"/>
      <c r="AAW60" s="225"/>
      <c r="AAX60" s="225"/>
      <c r="AAY60" s="225"/>
      <c r="AAZ60" s="225"/>
      <c r="ABA60" s="225"/>
      <c r="ABB60" s="225"/>
      <c r="ABC60" s="225"/>
      <c r="ABD60" s="225"/>
      <c r="ABE60" s="225"/>
      <c r="ABF60" s="225"/>
      <c r="ABG60" s="225"/>
      <c r="ABH60" s="225"/>
      <c r="ABI60" s="225"/>
      <c r="ABJ60" s="225"/>
      <c r="ABK60" s="225"/>
      <c r="ABL60" s="225"/>
      <c r="ABM60" s="225"/>
      <c r="ABN60" s="225"/>
      <c r="ABO60" s="225"/>
      <c r="ABP60" s="225"/>
      <c r="ABQ60" s="225"/>
      <c r="ABR60" s="225"/>
      <c r="ABS60" s="225"/>
      <c r="ABT60" s="225"/>
      <c r="ABU60" s="225"/>
      <c r="ABV60" s="225"/>
      <c r="ABW60" s="225"/>
      <c r="ABX60" s="225"/>
      <c r="ABY60" s="225"/>
      <c r="ABZ60" s="225"/>
      <c r="ACA60" s="225"/>
      <c r="ACB60" s="225"/>
      <c r="ACC60" s="225"/>
      <c r="ACD60" s="225"/>
      <c r="ACE60" s="225"/>
      <c r="ACF60" s="225"/>
      <c r="ACG60" s="225"/>
      <c r="ACH60" s="225"/>
      <c r="ACI60" s="225"/>
      <c r="ACJ60" s="225"/>
      <c r="ACK60" s="225"/>
      <c r="ACL60" s="225"/>
      <c r="ACM60" s="225"/>
      <c r="ACN60" s="225"/>
      <c r="ACO60" s="225"/>
      <c r="ACP60" s="225"/>
      <c r="ACQ60" s="225"/>
      <c r="ACR60" s="225"/>
      <c r="ACS60" s="225"/>
      <c r="ACT60" s="225"/>
      <c r="ACU60" s="225"/>
      <c r="ACV60" s="225"/>
      <c r="ACW60" s="225"/>
      <c r="ACX60" s="225"/>
      <c r="ACY60" s="225"/>
      <c r="ACZ60" s="225"/>
      <c r="ADA60" s="225"/>
      <c r="ADB60" s="225"/>
      <c r="ADC60" s="225"/>
      <c r="ADD60" s="225"/>
      <c r="ADE60" s="225"/>
      <c r="ADF60" s="225"/>
      <c r="ADG60" s="225"/>
      <c r="ADH60" s="225"/>
      <c r="ADI60" s="225"/>
      <c r="ADJ60" s="225"/>
      <c r="ADK60" s="225"/>
      <c r="ADL60" s="225"/>
      <c r="ADM60" s="225"/>
      <c r="ADN60" s="225"/>
      <c r="ADO60" s="225"/>
      <c r="ADP60" s="225"/>
      <c r="ADQ60" s="225"/>
      <c r="ADR60" s="225"/>
      <c r="ADS60" s="225"/>
      <c r="ADT60" s="225"/>
      <c r="ADU60" s="225"/>
      <c r="ADV60" s="225"/>
      <c r="ADW60" s="225"/>
      <c r="ADX60" s="225"/>
      <c r="ADY60" s="225"/>
      <c r="ADZ60" s="225"/>
      <c r="AEA60" s="225"/>
      <c r="AEB60" s="225"/>
      <c r="AEC60" s="225"/>
      <c r="AED60" s="225"/>
      <c r="AEE60" s="225"/>
      <c r="AEF60" s="225"/>
      <c r="AEG60" s="225"/>
      <c r="AEH60" s="225"/>
      <c r="AEI60" s="225"/>
      <c r="AEJ60" s="225"/>
      <c r="AEK60" s="225"/>
      <c r="AEL60" s="225"/>
      <c r="AEM60" s="225"/>
      <c r="AEN60" s="225"/>
      <c r="AEO60" s="225"/>
      <c r="AEP60" s="225"/>
      <c r="AEQ60" s="225"/>
      <c r="AER60" s="225"/>
      <c r="AES60" s="225"/>
      <c r="AET60" s="225"/>
      <c r="AEU60" s="225"/>
      <c r="AEV60" s="225"/>
      <c r="AEW60" s="225"/>
      <c r="AEX60" s="225"/>
      <c r="AEY60" s="225"/>
      <c r="AEZ60" s="225"/>
      <c r="AFA60" s="225"/>
      <c r="AFB60" s="225"/>
      <c r="AFC60" s="225"/>
      <c r="AFD60" s="225"/>
      <c r="AFE60" s="225"/>
      <c r="AFF60" s="225"/>
      <c r="AFG60" s="225"/>
      <c r="AFH60" s="225"/>
      <c r="AFI60" s="225"/>
      <c r="AFJ60" s="225"/>
      <c r="AFK60" s="225"/>
      <c r="AFL60" s="225"/>
      <c r="AFM60" s="225"/>
      <c r="AFN60" s="225"/>
      <c r="AFO60" s="225"/>
      <c r="AFP60" s="225"/>
      <c r="AFQ60" s="225"/>
      <c r="AFR60" s="225"/>
      <c r="AFS60" s="225"/>
      <c r="AFT60" s="225"/>
      <c r="AFU60" s="225"/>
      <c r="AFV60" s="225"/>
      <c r="AFW60" s="225"/>
      <c r="AFX60" s="225"/>
      <c r="AFY60" s="225"/>
      <c r="AFZ60" s="225"/>
      <c r="AGA60" s="225"/>
      <c r="AGB60" s="225"/>
      <c r="AGC60" s="225"/>
      <c r="AGD60" s="225"/>
      <c r="AGE60" s="225"/>
      <c r="AGF60" s="225"/>
      <c r="AGG60" s="225"/>
      <c r="AGH60" s="225"/>
      <c r="AGI60" s="225"/>
      <c r="AGJ60" s="225"/>
      <c r="AGK60" s="225"/>
      <c r="AGL60" s="225"/>
      <c r="AGM60" s="225"/>
      <c r="AGN60" s="225"/>
      <c r="AGO60" s="225"/>
      <c r="AGP60" s="225"/>
      <c r="AGQ60" s="225"/>
      <c r="AGR60" s="225"/>
      <c r="AGS60" s="225"/>
      <c r="AGT60" s="225"/>
      <c r="AGU60" s="225"/>
      <c r="AGV60" s="225"/>
      <c r="AGW60" s="225"/>
      <c r="AGX60" s="225"/>
      <c r="AGY60" s="225"/>
      <c r="AGZ60" s="225"/>
      <c r="AHA60" s="225"/>
      <c r="AHB60" s="225"/>
      <c r="AHC60" s="225"/>
      <c r="AHD60" s="225"/>
      <c r="AHE60" s="225"/>
      <c r="AHF60" s="225"/>
      <c r="AHG60" s="225"/>
      <c r="AHH60" s="225"/>
      <c r="AHI60" s="225"/>
      <c r="AHJ60" s="225"/>
      <c r="AHK60" s="225"/>
      <c r="AHL60" s="225"/>
      <c r="AHM60" s="225"/>
      <c r="AHN60" s="225"/>
      <c r="AHO60" s="225"/>
      <c r="AHP60" s="225"/>
      <c r="AHQ60" s="225"/>
      <c r="AHR60" s="225"/>
      <c r="AHS60" s="225"/>
      <c r="AHT60" s="225"/>
      <c r="AHU60" s="225"/>
      <c r="AHV60" s="225"/>
      <c r="AHW60" s="225"/>
      <c r="AHX60" s="225"/>
      <c r="AHY60" s="225"/>
      <c r="AHZ60" s="225"/>
      <c r="AIA60" s="225"/>
      <c r="AIB60" s="225"/>
      <c r="AIC60" s="225"/>
      <c r="AID60" s="225"/>
      <c r="AIE60" s="225"/>
      <c r="AIF60" s="225"/>
      <c r="AIG60" s="225"/>
      <c r="AIH60" s="225"/>
      <c r="AII60" s="225"/>
      <c r="AIJ60" s="225"/>
      <c r="AIK60" s="225"/>
      <c r="AIL60" s="225"/>
      <c r="AIM60" s="225"/>
      <c r="AIN60" s="225"/>
      <c r="AIO60" s="225"/>
      <c r="AIP60" s="225"/>
      <c r="AIQ60" s="225"/>
      <c r="AIR60" s="225"/>
      <c r="AIS60" s="225"/>
      <c r="AIT60" s="225"/>
      <c r="AIU60" s="225"/>
      <c r="AIV60" s="225"/>
      <c r="AIW60" s="225"/>
      <c r="AIX60" s="225"/>
      <c r="AIY60" s="225"/>
      <c r="AIZ60" s="225"/>
      <c r="AJA60" s="225"/>
      <c r="AJB60" s="225"/>
      <c r="AJC60" s="225"/>
      <c r="AJD60" s="225"/>
      <c r="AJE60" s="225"/>
      <c r="AJF60" s="225"/>
      <c r="AJG60" s="225"/>
      <c r="AJH60" s="225"/>
      <c r="AJI60" s="225"/>
      <c r="AJJ60" s="225"/>
      <c r="AJK60" s="225"/>
      <c r="AJL60" s="225"/>
      <c r="AJM60" s="225"/>
      <c r="AJN60" s="225"/>
      <c r="AJO60" s="225"/>
      <c r="AJP60" s="225"/>
      <c r="AJQ60" s="225"/>
      <c r="AJR60" s="225"/>
      <c r="AJS60" s="225"/>
      <c r="AJT60" s="225"/>
      <c r="AJU60" s="225"/>
      <c r="AJV60" s="225"/>
      <c r="AJW60" s="225"/>
      <c r="AJX60" s="225"/>
      <c r="AJY60" s="225"/>
      <c r="AJZ60" s="225"/>
      <c r="AKA60" s="225"/>
      <c r="AKB60" s="225"/>
      <c r="AKC60" s="225"/>
      <c r="AKD60" s="225"/>
      <c r="AKE60" s="225"/>
      <c r="AKF60" s="225"/>
      <c r="AKG60" s="225"/>
      <c r="AKH60" s="225"/>
      <c r="AKI60" s="225"/>
      <c r="AKJ60" s="225"/>
      <c r="AKK60" s="225"/>
      <c r="AKL60" s="225"/>
      <c r="AKM60" s="225"/>
      <c r="AKN60" s="225"/>
      <c r="AKO60" s="225"/>
      <c r="AKP60" s="225"/>
      <c r="AKQ60" s="225"/>
      <c r="AKR60" s="225"/>
      <c r="AKS60" s="225"/>
      <c r="AKT60" s="225"/>
      <c r="AKU60" s="225"/>
      <c r="AKV60" s="225"/>
      <c r="AKW60" s="225"/>
      <c r="AKX60" s="225"/>
      <c r="AKY60" s="225"/>
      <c r="AKZ60" s="225"/>
      <c r="ALA60" s="225"/>
      <c r="ALB60" s="225"/>
      <c r="ALC60" s="225"/>
      <c r="ALD60" s="225"/>
      <c r="ALE60" s="225"/>
      <c r="ALF60" s="225"/>
      <c r="ALG60" s="225"/>
      <c r="ALH60" s="225"/>
      <c r="ALI60" s="225"/>
      <c r="ALJ60" s="225"/>
      <c r="ALK60" s="225"/>
      <c r="ALL60" s="225"/>
      <c r="ALM60" s="225"/>
      <c r="ALN60" s="225"/>
      <c r="ALO60" s="225"/>
      <c r="ALP60" s="225"/>
      <c r="ALQ60" s="225"/>
      <c r="ALR60" s="225"/>
      <c r="ALS60" s="225"/>
      <c r="ALT60" s="225"/>
      <c r="ALU60" s="225"/>
      <c r="ALV60" s="225"/>
      <c r="ALW60" s="225"/>
      <c r="ALX60" s="225"/>
      <c r="ALY60" s="225"/>
      <c r="ALZ60" s="225"/>
      <c r="AMA60" s="225"/>
      <c r="AMB60" s="225"/>
      <c r="AMC60" s="225"/>
      <c r="AMD60" s="225"/>
      <c r="AME60" s="225"/>
      <c r="AMF60" s="225"/>
      <c r="AMG60" s="225"/>
      <c r="AMH60" s="225"/>
      <c r="AMI60" s="225"/>
      <c r="AMJ60" s="225"/>
      <c r="AMK60" s="225"/>
      <c r="AML60" s="225"/>
      <c r="AMM60" s="225"/>
      <c r="AMN60" s="225"/>
      <c r="AMO60" s="225"/>
      <c r="AMP60" s="225"/>
      <c r="AMQ60" s="225"/>
      <c r="AMR60" s="225"/>
      <c r="AMS60" s="225"/>
      <c r="AMT60" s="225"/>
      <c r="AMU60" s="225"/>
      <c r="AMV60" s="225"/>
      <c r="AMW60" s="225"/>
      <c r="AMX60" s="225"/>
      <c r="AMY60" s="225"/>
      <c r="AMZ60" s="225"/>
      <c r="ANA60" s="225"/>
      <c r="ANB60" s="225"/>
      <c r="ANC60" s="225"/>
      <c r="AND60" s="225"/>
      <c r="ANE60" s="225"/>
      <c r="ANF60" s="225"/>
      <c r="ANG60" s="225"/>
      <c r="ANH60" s="225"/>
      <c r="ANI60" s="225"/>
      <c r="ANJ60" s="225"/>
      <c r="ANK60" s="225"/>
      <c r="ANL60" s="225"/>
      <c r="ANM60" s="225"/>
      <c r="ANN60" s="225"/>
      <c r="ANO60" s="225"/>
      <c r="ANP60" s="225"/>
      <c r="ANQ60" s="225"/>
      <c r="ANR60" s="225"/>
      <c r="ANS60" s="225"/>
      <c r="ANT60" s="225"/>
      <c r="ANU60" s="225"/>
      <c r="ANV60" s="225"/>
      <c r="ANW60" s="225"/>
      <c r="ANX60" s="225"/>
      <c r="ANY60" s="225"/>
      <c r="ANZ60" s="225"/>
      <c r="AOA60" s="225"/>
      <c r="AOB60" s="225"/>
      <c r="AOC60" s="225"/>
      <c r="AOD60" s="225"/>
      <c r="AOE60" s="225"/>
      <c r="AOF60" s="225"/>
      <c r="AOG60" s="225"/>
      <c r="AOH60" s="225"/>
      <c r="AOI60" s="225"/>
      <c r="AOJ60" s="225"/>
      <c r="AOK60" s="225"/>
      <c r="AOL60" s="225"/>
      <c r="AOM60" s="225"/>
      <c r="AON60" s="225"/>
      <c r="AOO60" s="225"/>
      <c r="AOP60" s="225"/>
      <c r="AOQ60" s="225"/>
      <c r="AOR60" s="225"/>
      <c r="AOS60" s="225"/>
      <c r="AOT60" s="225"/>
      <c r="AOU60" s="225"/>
      <c r="AOV60" s="225"/>
      <c r="AOW60" s="225"/>
      <c r="AOX60" s="225"/>
      <c r="AOY60" s="225"/>
      <c r="AOZ60" s="225"/>
      <c r="APA60" s="225"/>
      <c r="APB60" s="225"/>
      <c r="APC60" s="225"/>
      <c r="APD60" s="225"/>
      <c r="APE60" s="225"/>
      <c r="APF60" s="225"/>
      <c r="APG60" s="225"/>
      <c r="APH60" s="225"/>
      <c r="API60" s="225"/>
      <c r="APJ60" s="225"/>
      <c r="APK60" s="225"/>
      <c r="APL60" s="225"/>
      <c r="APM60" s="225"/>
      <c r="APN60" s="225"/>
      <c r="APO60" s="225"/>
      <c r="APP60" s="225"/>
      <c r="APQ60" s="225"/>
      <c r="APR60" s="225"/>
      <c r="APS60" s="225"/>
      <c r="APT60" s="225"/>
      <c r="APU60" s="225"/>
      <c r="APV60" s="225"/>
      <c r="APW60" s="225"/>
      <c r="APX60" s="225"/>
      <c r="APY60" s="225"/>
      <c r="APZ60" s="225"/>
      <c r="AQA60" s="225"/>
      <c r="AQB60" s="225"/>
      <c r="AQC60" s="225"/>
      <c r="AQD60" s="225"/>
      <c r="AQE60" s="225"/>
      <c r="AQF60" s="225"/>
      <c r="AQG60" s="225"/>
      <c r="AQH60" s="225"/>
      <c r="AQI60" s="225"/>
      <c r="AQJ60" s="225"/>
      <c r="AQK60" s="225"/>
      <c r="AQL60" s="225"/>
      <c r="AQM60" s="225"/>
      <c r="AQN60" s="225"/>
      <c r="AQO60" s="225"/>
      <c r="AQP60" s="225"/>
      <c r="AQQ60" s="225"/>
      <c r="AQR60" s="225"/>
      <c r="AQS60" s="225"/>
      <c r="AQT60" s="225"/>
      <c r="AQU60" s="225"/>
      <c r="AQV60" s="225"/>
      <c r="AQW60" s="225"/>
      <c r="AQX60" s="225"/>
      <c r="AQY60" s="225"/>
      <c r="AQZ60" s="225"/>
      <c r="ARA60" s="225"/>
      <c r="ARB60" s="225"/>
      <c r="ARC60" s="225"/>
      <c r="ARD60" s="225"/>
      <c r="ARE60" s="225"/>
      <c r="ARF60" s="225"/>
      <c r="ARG60" s="225"/>
      <c r="ARH60" s="225"/>
      <c r="ARI60" s="225"/>
      <c r="ARJ60" s="225"/>
      <c r="ARK60" s="225"/>
      <c r="ARL60" s="225"/>
      <c r="ARM60" s="225"/>
      <c r="ARN60" s="225"/>
      <c r="ARO60" s="225"/>
      <c r="ARP60" s="225"/>
      <c r="ARQ60" s="225"/>
      <c r="ARR60" s="225"/>
      <c r="ARS60" s="225"/>
      <c r="ART60" s="225"/>
      <c r="ARU60" s="225"/>
      <c r="ARV60" s="225"/>
      <c r="ARW60" s="225"/>
      <c r="ARX60" s="225"/>
      <c r="ARY60" s="225"/>
      <c r="ARZ60" s="225"/>
      <c r="ASA60" s="225"/>
      <c r="ASB60" s="225"/>
      <c r="ASC60" s="225"/>
      <c r="ASD60" s="225"/>
      <c r="ASE60" s="225"/>
      <c r="ASF60" s="225"/>
      <c r="ASG60" s="225"/>
      <c r="ASH60" s="225"/>
      <c r="ASI60" s="225"/>
      <c r="ASJ60" s="225"/>
      <c r="ASK60" s="225"/>
      <c r="ASL60" s="225"/>
      <c r="ASM60" s="225"/>
      <c r="ASN60" s="225"/>
      <c r="ASO60" s="225"/>
      <c r="ASP60" s="225"/>
      <c r="ASQ60" s="225"/>
      <c r="ASR60" s="225"/>
      <c r="ASS60" s="225"/>
      <c r="AST60" s="225"/>
      <c r="ASU60" s="225"/>
      <c r="ASV60" s="225"/>
      <c r="ASW60" s="225"/>
      <c r="ASX60" s="225"/>
      <c r="ASY60" s="225"/>
      <c r="ASZ60" s="225"/>
      <c r="ATA60" s="225"/>
      <c r="ATB60" s="225"/>
      <c r="ATC60" s="225"/>
      <c r="ATD60" s="225"/>
      <c r="ATE60" s="225"/>
      <c r="ATF60" s="225"/>
      <c r="ATG60" s="225"/>
      <c r="ATH60" s="225"/>
      <c r="ATI60" s="225"/>
      <c r="ATJ60" s="225"/>
      <c r="ATK60" s="225"/>
      <c r="ATL60" s="225"/>
      <c r="ATM60" s="225"/>
      <c r="ATN60" s="225"/>
      <c r="ATO60" s="225"/>
      <c r="ATP60" s="225"/>
      <c r="ATQ60" s="225"/>
      <c r="ATR60" s="225"/>
      <c r="ATS60" s="225"/>
      <c r="ATT60" s="225"/>
      <c r="ATU60" s="225"/>
      <c r="ATV60" s="225"/>
      <c r="ATW60" s="225"/>
      <c r="ATX60" s="225"/>
      <c r="ATY60" s="225"/>
      <c r="ATZ60" s="225"/>
      <c r="AUA60" s="225"/>
      <c r="AUB60" s="225"/>
      <c r="AUC60" s="225"/>
      <c r="AUD60" s="225"/>
      <c r="AUE60" s="225"/>
      <c r="AUF60" s="225"/>
      <c r="AUG60" s="225"/>
      <c r="AUH60" s="225"/>
      <c r="AUI60" s="225"/>
      <c r="AUJ60" s="225"/>
      <c r="AUK60" s="225"/>
      <c r="AUL60" s="225"/>
      <c r="AUM60" s="225"/>
      <c r="AUN60" s="225"/>
      <c r="AUO60" s="225"/>
      <c r="AUP60" s="225"/>
      <c r="AUQ60" s="225"/>
      <c r="AUR60" s="225"/>
      <c r="AUS60" s="225"/>
      <c r="AUT60" s="225"/>
      <c r="AUU60" s="225"/>
      <c r="AUV60" s="225"/>
      <c r="AUW60" s="225"/>
      <c r="AUX60" s="225"/>
      <c r="AUY60" s="225"/>
      <c r="AUZ60" s="225"/>
      <c r="AVA60" s="225"/>
      <c r="AVB60" s="225"/>
      <c r="AVC60" s="225"/>
      <c r="AVD60" s="225"/>
      <c r="AVE60" s="225"/>
      <c r="AVF60" s="225"/>
      <c r="AVG60" s="225"/>
      <c r="AVH60" s="225"/>
      <c r="AVI60" s="225"/>
      <c r="AVJ60" s="225"/>
      <c r="AVK60" s="225"/>
      <c r="AVL60" s="225"/>
      <c r="AVM60" s="225"/>
      <c r="AVN60" s="225"/>
      <c r="AVO60" s="225"/>
      <c r="AVP60" s="225"/>
      <c r="AVQ60" s="225"/>
      <c r="AVR60" s="225"/>
      <c r="AVS60" s="225"/>
      <c r="AVT60" s="225"/>
      <c r="AVU60" s="225"/>
      <c r="AVV60" s="225"/>
      <c r="AVW60" s="225"/>
      <c r="AVX60" s="225"/>
      <c r="AVY60" s="225"/>
      <c r="AVZ60" s="225"/>
      <c r="AWA60" s="225"/>
      <c r="AWB60" s="225"/>
      <c r="AWC60" s="225"/>
      <c r="AWD60" s="225"/>
      <c r="AWE60" s="225"/>
      <c r="AWF60" s="225"/>
      <c r="AWG60" s="225"/>
      <c r="AWH60" s="225"/>
      <c r="AWI60" s="225"/>
      <c r="AWJ60" s="225"/>
      <c r="AWK60" s="225"/>
      <c r="AWL60" s="225"/>
      <c r="AWM60" s="225"/>
      <c r="AWN60" s="225"/>
      <c r="AWO60" s="225"/>
      <c r="AWP60" s="225"/>
      <c r="AWQ60" s="225"/>
      <c r="AWR60" s="225"/>
      <c r="AWS60" s="225"/>
      <c r="AWT60" s="225"/>
      <c r="AWU60" s="225"/>
      <c r="AWV60" s="225"/>
      <c r="AWW60" s="225"/>
      <c r="AWX60" s="225"/>
      <c r="AWY60" s="225"/>
      <c r="AWZ60" s="225"/>
      <c r="AXA60" s="225"/>
      <c r="AXB60" s="225"/>
      <c r="AXC60" s="225"/>
      <c r="AXD60" s="225"/>
      <c r="AXE60" s="225"/>
      <c r="AXF60" s="225"/>
      <c r="AXG60" s="225"/>
      <c r="AXH60" s="225"/>
      <c r="AXI60" s="225"/>
      <c r="AXJ60" s="225"/>
      <c r="AXK60" s="225"/>
      <c r="AXL60" s="225"/>
      <c r="AXM60" s="225"/>
      <c r="AXN60" s="225"/>
      <c r="AXO60" s="225"/>
      <c r="AXP60" s="225"/>
      <c r="AXQ60" s="225"/>
      <c r="AXR60" s="225"/>
      <c r="AXS60" s="225"/>
      <c r="AXT60" s="225"/>
      <c r="AXU60" s="225"/>
      <c r="AXV60" s="225"/>
      <c r="AXW60" s="225"/>
      <c r="AXX60" s="225"/>
      <c r="AXY60" s="225"/>
      <c r="AXZ60" s="225"/>
      <c r="AYA60" s="225"/>
      <c r="AYB60" s="225"/>
      <c r="AYC60" s="225"/>
      <c r="AYD60" s="225"/>
      <c r="AYE60" s="225"/>
      <c r="AYF60" s="225"/>
      <c r="AYG60" s="225"/>
      <c r="AYH60" s="225"/>
      <c r="AYI60" s="225"/>
      <c r="AYJ60" s="225"/>
      <c r="AYK60" s="225"/>
      <c r="AYL60" s="225"/>
      <c r="AYM60" s="225"/>
      <c r="AYN60" s="225"/>
      <c r="AYO60" s="225"/>
      <c r="AYP60" s="225"/>
      <c r="AYQ60" s="225"/>
      <c r="AYR60" s="225"/>
      <c r="AYS60" s="225"/>
      <c r="AYT60" s="225"/>
      <c r="AYU60" s="225"/>
      <c r="AYV60" s="225"/>
      <c r="AYW60" s="225"/>
      <c r="AYX60" s="225"/>
      <c r="AYY60" s="225"/>
      <c r="AYZ60" s="225"/>
      <c r="AZA60" s="225"/>
      <c r="AZB60" s="225"/>
      <c r="AZC60" s="225"/>
      <c r="AZD60" s="225"/>
      <c r="AZE60" s="225"/>
      <c r="AZF60" s="225"/>
      <c r="AZG60" s="225"/>
      <c r="AZH60" s="225"/>
      <c r="AZI60" s="225"/>
      <c r="AZJ60" s="225"/>
      <c r="AZK60" s="225"/>
      <c r="AZL60" s="225"/>
      <c r="AZM60" s="225"/>
      <c r="AZN60" s="225"/>
      <c r="AZO60" s="225"/>
      <c r="AZP60" s="225"/>
      <c r="AZQ60" s="225"/>
      <c r="AZR60" s="225"/>
      <c r="AZS60" s="225"/>
      <c r="AZT60" s="225"/>
      <c r="AZU60" s="225"/>
      <c r="AZV60" s="225"/>
      <c r="AZW60" s="225"/>
      <c r="AZX60" s="225"/>
      <c r="AZY60" s="225"/>
      <c r="AZZ60" s="225"/>
      <c r="BAA60" s="225"/>
      <c r="BAB60" s="225"/>
      <c r="BAC60" s="225"/>
      <c r="BAD60" s="225"/>
      <c r="BAE60" s="225"/>
      <c r="BAF60" s="225"/>
      <c r="BAG60" s="225"/>
      <c r="BAH60" s="238"/>
      <c r="BAI60" s="225"/>
      <c r="BAJ60" s="238"/>
      <c r="BAK60" s="238"/>
    </row>
    <row r="61" spans="1:1389" s="88" customFormat="1" ht="30.75" customHeight="1" thickTop="1" thickBot="1">
      <c r="A61" s="52">
        <v>53</v>
      </c>
      <c r="B61" s="274" t="s">
        <v>365</v>
      </c>
      <c r="C61" s="210" t="s">
        <v>41</v>
      </c>
      <c r="D61" s="317" t="s">
        <v>116</v>
      </c>
      <c r="E61" s="317" t="s">
        <v>120</v>
      </c>
      <c r="F61" s="317" t="s">
        <v>120</v>
      </c>
      <c r="G61" s="317" t="s">
        <v>124</v>
      </c>
      <c r="H61" s="210" t="s">
        <v>62</v>
      </c>
      <c r="I61" s="210" t="s">
        <v>56</v>
      </c>
      <c r="J61" s="210" t="s">
        <v>71</v>
      </c>
      <c r="K61" s="210" t="s">
        <v>63</v>
      </c>
      <c r="L61" s="210" t="s">
        <v>87</v>
      </c>
      <c r="M61" s="285">
        <v>44986</v>
      </c>
      <c r="N61" s="285">
        <v>45627</v>
      </c>
      <c r="O61" s="286">
        <v>16213779</v>
      </c>
      <c r="P61" s="210" t="s">
        <v>60</v>
      </c>
      <c r="Q61" s="287">
        <f t="shared" si="10"/>
        <v>1762800.3183390703</v>
      </c>
      <c r="R61" s="288"/>
      <c r="S61" s="297"/>
      <c r="T61" s="210" t="s">
        <v>180</v>
      </c>
      <c r="U61" s="298">
        <f>IF(T61="By Unit", IF(P61="RMB",S61/$B$6,IF(P61="GBP",S61,S61/$B$5)),T61)</f>
        <v>0</v>
      </c>
      <c r="V61" s="290">
        <f>SUM(AE61:AS61)</f>
        <v>18026607</v>
      </c>
      <c r="W61" s="291">
        <f>1-X61/Q61</f>
        <v>1</v>
      </c>
      <c r="X61" s="292">
        <v>0</v>
      </c>
      <c r="Y61" s="292">
        <v>0</v>
      </c>
      <c r="Z61" s="824" t="s">
        <v>157</v>
      </c>
      <c r="AA61" s="743"/>
      <c r="AB61" s="743"/>
      <c r="AC61" s="743"/>
      <c r="AD61" s="806"/>
      <c r="AE61" s="56"/>
      <c r="AF61" s="56"/>
      <c r="AG61" s="53">
        <v>12285257</v>
      </c>
      <c r="AH61" s="53">
        <v>1074798</v>
      </c>
      <c r="AI61" s="53">
        <v>65733</v>
      </c>
      <c r="AJ61" s="53">
        <v>894985</v>
      </c>
      <c r="AK61" s="53">
        <v>906260</v>
      </c>
      <c r="AL61" s="53">
        <v>1097616</v>
      </c>
      <c r="AM61" s="53">
        <v>617546</v>
      </c>
      <c r="AN61" s="53">
        <v>612910</v>
      </c>
      <c r="AO61" s="53">
        <v>277678</v>
      </c>
      <c r="AP61" s="53">
        <v>193824</v>
      </c>
      <c r="AQ61" s="56"/>
      <c r="AR61" s="56"/>
      <c r="AS61" s="210"/>
      <c r="AT61" s="9">
        <v>0</v>
      </c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54">
        <f t="shared" si="4"/>
        <v>0</v>
      </c>
      <c r="BH61" s="62" t="s">
        <v>299</v>
      </c>
      <c r="BI61" s="73" t="s">
        <v>397</v>
      </c>
      <c r="BJ61" s="74" t="s">
        <v>221</v>
      </c>
      <c r="BK61" s="85">
        <v>45719</v>
      </c>
      <c r="BL61" s="66" t="s">
        <v>300</v>
      </c>
      <c r="BM61" s="777">
        <v>0</v>
      </c>
      <c r="BN61" s="777">
        <v>0</v>
      </c>
      <c r="BO61" s="777">
        <v>0</v>
      </c>
      <c r="BP61" s="777">
        <v>19002900</v>
      </c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>
        <v>0</v>
      </c>
      <c r="CE61" s="98">
        <v>0</v>
      </c>
      <c r="CF61" s="98">
        <v>0</v>
      </c>
      <c r="CG61" s="98">
        <v>0</v>
      </c>
      <c r="CH61" s="98">
        <v>0</v>
      </c>
      <c r="CI61" s="98">
        <v>0</v>
      </c>
      <c r="CJ61" s="98">
        <v>0</v>
      </c>
      <c r="CK61" s="98">
        <v>0</v>
      </c>
      <c r="CL61" s="98">
        <v>0</v>
      </c>
      <c r="CM61" s="98">
        <v>0</v>
      </c>
      <c r="CN61" s="98">
        <v>0</v>
      </c>
      <c r="CO61" s="98">
        <v>0</v>
      </c>
      <c r="CP61" s="98">
        <v>0</v>
      </c>
      <c r="CQ61" s="98">
        <v>0</v>
      </c>
      <c r="CR61" s="98">
        <v>0</v>
      </c>
      <c r="CS61" s="98">
        <v>0</v>
      </c>
      <c r="CT61" s="98">
        <v>0</v>
      </c>
      <c r="CU61" s="98">
        <v>0</v>
      </c>
      <c r="CV61" s="98">
        <v>0</v>
      </c>
      <c r="CW61" s="98">
        <v>0</v>
      </c>
      <c r="CX61" s="98">
        <v>0</v>
      </c>
      <c r="CY61" s="98">
        <v>0</v>
      </c>
      <c r="CZ61" s="98">
        <v>0</v>
      </c>
      <c r="DA61" s="98">
        <v>0</v>
      </c>
      <c r="DB61" s="71">
        <v>0</v>
      </c>
      <c r="DC61" s="71">
        <v>0</v>
      </c>
      <c r="DD61" s="71">
        <v>0</v>
      </c>
      <c r="DE61" s="71">
        <v>3211800</v>
      </c>
      <c r="DF61" s="71">
        <v>2988300</v>
      </c>
      <c r="DG61" s="71">
        <v>1850100</v>
      </c>
      <c r="DH61" s="71">
        <v>3589500</v>
      </c>
      <c r="DI61" s="71">
        <v>3864300</v>
      </c>
      <c r="DJ61" s="71">
        <v>3416400</v>
      </c>
      <c r="DK61" s="71">
        <v>0</v>
      </c>
      <c r="DL61" s="71">
        <v>82500</v>
      </c>
      <c r="DM61" s="99">
        <v>0</v>
      </c>
      <c r="DN61" s="767">
        <v>0</v>
      </c>
      <c r="DO61" s="767">
        <v>97500</v>
      </c>
      <c r="DP61" s="767">
        <v>0</v>
      </c>
      <c r="DQ61" s="767">
        <v>0</v>
      </c>
      <c r="DR61" s="767">
        <v>0</v>
      </c>
      <c r="DS61" s="767">
        <v>0</v>
      </c>
      <c r="DT61" s="767">
        <v>0</v>
      </c>
      <c r="DU61" s="767">
        <v>0</v>
      </c>
      <c r="DV61" s="767">
        <v>0</v>
      </c>
      <c r="DW61" s="767">
        <v>0</v>
      </c>
      <c r="DX61" s="767">
        <v>0</v>
      </c>
      <c r="DY61" s="767">
        <v>0</v>
      </c>
      <c r="DZ61" s="56"/>
      <c r="EA61" s="26"/>
      <c r="EB61" s="2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  <c r="HK61" s="56"/>
      <c r="HL61" s="56"/>
      <c r="HM61" s="56"/>
      <c r="HN61" s="56"/>
      <c r="HO61" s="56"/>
      <c r="HP61" s="56"/>
      <c r="HQ61" s="56"/>
      <c r="HR61" s="56"/>
      <c r="HS61" s="56"/>
      <c r="HT61" s="56"/>
      <c r="HU61" s="56"/>
      <c r="HV61" s="56"/>
      <c r="HW61" s="56"/>
      <c r="HX61" s="56"/>
      <c r="HY61" s="56"/>
      <c r="HZ61" s="56"/>
      <c r="IA61" s="56"/>
      <c r="IB61" s="56"/>
      <c r="IC61" s="56"/>
      <c r="ID61" s="56"/>
      <c r="IE61" s="56"/>
      <c r="IF61" s="56"/>
      <c r="IG61" s="56"/>
      <c r="IH61" s="56"/>
      <c r="II61" s="56"/>
      <c r="IJ61" s="56"/>
      <c r="IK61" s="56"/>
      <c r="IL61" s="56"/>
      <c r="IM61" s="56"/>
      <c r="IN61" s="56"/>
      <c r="IO61" s="56"/>
      <c r="IP61" s="56"/>
      <c r="IQ61" s="56"/>
      <c r="IR61" s="56"/>
      <c r="IS61" s="56"/>
      <c r="IT61" s="56"/>
      <c r="IU61" s="56"/>
      <c r="IV61" s="56"/>
      <c r="IW61" s="56"/>
      <c r="IX61" s="56"/>
      <c r="IY61" s="56"/>
      <c r="IZ61" s="56"/>
      <c r="JA61" s="56"/>
      <c r="JB61" s="56"/>
      <c r="JC61" s="56"/>
      <c r="JD61" s="56"/>
      <c r="JE61" s="56"/>
      <c r="JF61" s="56"/>
      <c r="JG61" s="56"/>
      <c r="JH61" s="56"/>
      <c r="JI61" s="56"/>
      <c r="JJ61" s="56"/>
      <c r="JK61" s="56"/>
      <c r="JL61" s="56"/>
      <c r="JM61" s="56"/>
      <c r="JN61" s="56"/>
      <c r="JO61" s="56"/>
      <c r="JP61" s="56"/>
      <c r="JQ61" s="56"/>
      <c r="JR61" s="56"/>
      <c r="JS61" s="56"/>
      <c r="JT61" s="56"/>
      <c r="JU61" s="56"/>
      <c r="JV61" s="56"/>
      <c r="JW61" s="56"/>
      <c r="JX61" s="56"/>
      <c r="JY61" s="56"/>
      <c r="JZ61" s="56"/>
      <c r="KA61" s="56"/>
      <c r="KB61" s="56"/>
      <c r="KC61" s="56"/>
      <c r="KD61" s="56"/>
      <c r="KE61" s="56"/>
      <c r="KF61" s="56"/>
      <c r="KG61" s="56"/>
      <c r="KH61" s="56"/>
      <c r="KI61" s="56"/>
      <c r="KJ61" s="56"/>
      <c r="KK61" s="56"/>
      <c r="KL61" s="56"/>
      <c r="KM61" s="56"/>
      <c r="KN61" s="56"/>
      <c r="KO61" s="56"/>
      <c r="KP61" s="56"/>
      <c r="KQ61" s="56"/>
      <c r="KR61" s="56"/>
      <c r="KS61" s="56"/>
      <c r="KT61" s="56"/>
      <c r="KU61" s="56"/>
      <c r="KV61" s="56"/>
      <c r="KW61" s="56"/>
      <c r="KX61" s="56"/>
      <c r="KY61" s="56"/>
      <c r="KZ61" s="56"/>
      <c r="LA61" s="56"/>
      <c r="LB61" s="56"/>
      <c r="LC61" s="56"/>
      <c r="LD61" s="56"/>
      <c r="LE61" s="56"/>
      <c r="LF61" s="56"/>
      <c r="LG61" s="56"/>
      <c r="LH61" s="56"/>
      <c r="LI61" s="56"/>
      <c r="LJ61" s="56"/>
      <c r="LK61" s="56"/>
      <c r="LL61" s="56"/>
      <c r="LM61" s="56"/>
      <c r="LN61" s="56"/>
      <c r="LO61" s="56"/>
      <c r="LP61" s="56"/>
      <c r="LQ61" s="56"/>
      <c r="LR61" s="56"/>
      <c r="LS61" s="56"/>
      <c r="LT61" s="56"/>
      <c r="LU61" s="56"/>
      <c r="LV61" s="56"/>
      <c r="LW61" s="56"/>
      <c r="LX61" s="56"/>
      <c r="LY61" s="56"/>
      <c r="LZ61" s="56"/>
      <c r="MA61" s="56"/>
      <c r="MB61" s="56"/>
      <c r="MC61" s="56"/>
      <c r="MD61" s="56"/>
      <c r="ME61" s="56"/>
      <c r="MF61" s="56"/>
      <c r="MG61" s="56"/>
      <c r="MH61" s="56"/>
      <c r="MI61" s="56"/>
      <c r="MJ61" s="56"/>
      <c r="MK61" s="56"/>
      <c r="ML61" s="56"/>
      <c r="MM61" s="56"/>
      <c r="MN61" s="56"/>
      <c r="MO61" s="56"/>
      <c r="MP61" s="56"/>
      <c r="MQ61" s="56"/>
      <c r="MR61" s="56"/>
      <c r="MS61" s="56"/>
      <c r="MT61" s="56"/>
      <c r="MU61" s="56"/>
      <c r="MV61" s="56"/>
      <c r="MW61" s="56"/>
      <c r="MX61" s="56"/>
      <c r="MY61" s="56"/>
      <c r="MZ61" s="56"/>
      <c r="NA61" s="56"/>
      <c r="NB61" s="56"/>
      <c r="NC61" s="56"/>
      <c r="ND61" s="56"/>
      <c r="NE61" s="56"/>
      <c r="NF61" s="56"/>
      <c r="NG61" s="56"/>
      <c r="NH61" s="56"/>
      <c r="NI61" s="56"/>
      <c r="NJ61" s="56"/>
      <c r="NK61" s="56"/>
      <c r="NL61" s="56"/>
      <c r="NM61" s="56"/>
      <c r="NN61" s="56"/>
      <c r="NO61" s="56"/>
      <c r="NP61" s="56"/>
      <c r="NQ61" s="56"/>
      <c r="NR61" s="56"/>
      <c r="NS61" s="56"/>
      <c r="NT61" s="56"/>
      <c r="NU61" s="56"/>
      <c r="NV61" s="56"/>
      <c r="NW61" s="56"/>
      <c r="NX61" s="56"/>
      <c r="NY61" s="56"/>
      <c r="NZ61" s="56"/>
      <c r="OA61" s="56"/>
      <c r="OB61" s="56"/>
      <c r="OC61" s="56"/>
      <c r="OD61" s="56"/>
      <c r="OE61" s="56"/>
      <c r="OF61" s="56"/>
      <c r="OG61" s="56"/>
      <c r="OH61" s="56"/>
      <c r="OI61" s="56"/>
      <c r="OJ61" s="56"/>
      <c r="OK61" s="56"/>
      <c r="OL61" s="56"/>
      <c r="OM61" s="56"/>
      <c r="ON61" s="56"/>
      <c r="OO61" s="56"/>
      <c r="OP61" s="56"/>
      <c r="OQ61" s="56"/>
      <c r="OR61" s="56"/>
      <c r="OS61" s="56"/>
      <c r="OT61" s="56"/>
      <c r="OU61" s="56"/>
      <c r="OV61" s="56"/>
      <c r="OW61" s="56"/>
      <c r="OX61" s="56"/>
      <c r="OY61" s="56"/>
      <c r="OZ61" s="56"/>
      <c r="PA61" s="56"/>
      <c r="PB61" s="56"/>
      <c r="PC61" s="56"/>
      <c r="PD61" s="56"/>
      <c r="PE61" s="56"/>
      <c r="PF61" s="56"/>
      <c r="PG61" s="56"/>
      <c r="PH61" s="56"/>
      <c r="PI61" s="56"/>
      <c r="PJ61" s="56"/>
      <c r="PK61" s="56"/>
      <c r="PL61" s="56"/>
      <c r="PM61" s="56"/>
      <c r="PN61" s="56"/>
      <c r="PO61" s="56"/>
      <c r="PP61" s="56"/>
      <c r="PQ61" s="56"/>
      <c r="PR61" s="56"/>
      <c r="PS61" s="56"/>
      <c r="PT61" s="56"/>
      <c r="PU61" s="56"/>
      <c r="PV61" s="56"/>
      <c r="PW61" s="56"/>
      <c r="PX61" s="56"/>
      <c r="PY61" s="56"/>
      <c r="PZ61" s="56"/>
      <c r="QA61" s="56"/>
      <c r="QB61" s="56"/>
      <c r="QC61" s="56"/>
      <c r="QD61" s="56"/>
      <c r="QE61" s="56"/>
      <c r="QF61" s="56"/>
      <c r="QG61" s="56"/>
      <c r="QH61" s="56"/>
      <c r="QI61" s="56"/>
      <c r="QJ61" s="56"/>
      <c r="QK61" s="56"/>
      <c r="QL61" s="56"/>
      <c r="QM61" s="56"/>
      <c r="QN61" s="56"/>
      <c r="QO61" s="56"/>
      <c r="QP61" s="56"/>
      <c r="QQ61" s="56"/>
      <c r="QR61" s="56"/>
      <c r="QS61" s="56"/>
      <c r="QT61" s="56"/>
      <c r="QU61" s="56"/>
      <c r="QV61" s="56"/>
      <c r="QW61" s="56"/>
      <c r="QX61" s="56"/>
      <c r="QY61" s="56"/>
      <c r="QZ61" s="56"/>
      <c r="RA61" s="56"/>
      <c r="RB61" s="56"/>
      <c r="RC61" s="56"/>
      <c r="RD61" s="56"/>
      <c r="RE61" s="56"/>
      <c r="RF61" s="56"/>
      <c r="RG61" s="56"/>
      <c r="RH61" s="56"/>
      <c r="RI61" s="56"/>
      <c r="RJ61" s="56"/>
      <c r="RK61" s="56"/>
      <c r="RL61" s="56"/>
      <c r="RM61" s="56"/>
      <c r="RN61" s="56"/>
      <c r="RO61" s="56"/>
      <c r="RP61" s="56"/>
      <c r="RQ61" s="56"/>
      <c r="RR61" s="56"/>
      <c r="RS61" s="56"/>
      <c r="RT61" s="56"/>
      <c r="RU61" s="56"/>
      <c r="RV61" s="56"/>
      <c r="RW61" s="56"/>
      <c r="RX61" s="56"/>
      <c r="RY61" s="56"/>
      <c r="RZ61" s="56"/>
      <c r="SA61" s="56"/>
      <c r="SB61" s="56"/>
      <c r="SC61" s="56"/>
      <c r="SD61" s="56"/>
      <c r="SE61" s="56"/>
      <c r="SF61" s="56"/>
      <c r="SG61" s="56"/>
      <c r="SH61" s="56"/>
      <c r="SI61" s="56"/>
      <c r="SJ61" s="56"/>
      <c r="SK61" s="56"/>
      <c r="SL61" s="56"/>
      <c r="SM61" s="56"/>
      <c r="SN61" s="56"/>
      <c r="SO61" s="56"/>
      <c r="SP61" s="56"/>
      <c r="SQ61" s="56"/>
      <c r="SR61" s="56"/>
      <c r="SS61" s="56"/>
      <c r="ST61" s="56"/>
      <c r="SU61" s="56"/>
      <c r="SV61" s="56"/>
      <c r="SW61" s="56"/>
      <c r="SX61" s="56"/>
      <c r="SY61" s="56"/>
      <c r="SZ61" s="56"/>
      <c r="TA61" s="56"/>
      <c r="TB61" s="56"/>
      <c r="TC61" s="56"/>
      <c r="TD61" s="56"/>
      <c r="TE61" s="56"/>
      <c r="TF61" s="56"/>
      <c r="TG61" s="56"/>
      <c r="TH61" s="56"/>
      <c r="TI61" s="56"/>
      <c r="TJ61" s="56"/>
      <c r="TK61" s="56"/>
      <c r="TL61" s="56"/>
      <c r="TM61" s="56"/>
      <c r="TN61" s="56"/>
      <c r="TO61" s="56"/>
      <c r="TP61" s="56"/>
      <c r="TQ61" s="56"/>
      <c r="TR61" s="56"/>
      <c r="TS61" s="56"/>
      <c r="TT61" s="56"/>
      <c r="TU61" s="56"/>
      <c r="TV61" s="56"/>
      <c r="TW61" s="56"/>
      <c r="TX61" s="56"/>
      <c r="TY61" s="56"/>
      <c r="TZ61" s="56"/>
      <c r="UA61" s="56"/>
      <c r="UB61" s="56"/>
      <c r="UC61" s="56"/>
      <c r="UD61" s="56"/>
      <c r="UE61" s="56"/>
      <c r="UF61" s="56"/>
      <c r="UG61" s="56"/>
      <c r="UH61" s="56"/>
      <c r="UI61" s="56"/>
      <c r="UJ61" s="56"/>
      <c r="UK61" s="56"/>
      <c r="UL61" s="56"/>
      <c r="UM61" s="56"/>
      <c r="UN61" s="56"/>
      <c r="UO61" s="56"/>
      <c r="UP61" s="56"/>
      <c r="UQ61" s="56"/>
      <c r="UR61" s="56"/>
      <c r="US61" s="56"/>
      <c r="UT61" s="56"/>
      <c r="UU61" s="56"/>
      <c r="UV61" s="56"/>
      <c r="UW61" s="56"/>
      <c r="UX61" s="56"/>
      <c r="UY61" s="56"/>
      <c r="UZ61" s="56"/>
      <c r="VA61" s="56"/>
      <c r="VB61" s="56"/>
      <c r="VC61" s="56"/>
      <c r="VD61" s="56"/>
      <c r="VE61" s="56"/>
      <c r="VF61" s="56"/>
      <c r="VG61" s="56"/>
      <c r="VH61" s="56"/>
      <c r="VI61" s="56"/>
      <c r="VJ61" s="56"/>
      <c r="VK61" s="56"/>
      <c r="VL61" s="56"/>
      <c r="VM61" s="56"/>
      <c r="VN61" s="56"/>
      <c r="VO61" s="56"/>
      <c r="VP61" s="56"/>
      <c r="VQ61" s="56"/>
      <c r="VR61" s="56"/>
      <c r="VS61" s="56"/>
      <c r="VT61" s="56"/>
      <c r="VU61" s="56"/>
      <c r="VV61" s="56"/>
      <c r="VW61" s="56"/>
      <c r="VX61" s="56"/>
      <c r="VY61" s="56"/>
      <c r="VZ61" s="56"/>
      <c r="WA61" s="56"/>
      <c r="WB61" s="56"/>
      <c r="WC61" s="56"/>
      <c r="WD61" s="56"/>
      <c r="WE61" s="56"/>
      <c r="WF61" s="56"/>
      <c r="WG61" s="56"/>
      <c r="WH61" s="56"/>
      <c r="WI61" s="56"/>
      <c r="WJ61" s="56"/>
      <c r="WK61" s="56"/>
      <c r="WL61" s="56"/>
      <c r="WM61" s="56"/>
      <c r="WN61" s="56"/>
      <c r="WO61" s="56"/>
      <c r="WP61" s="56"/>
      <c r="WQ61" s="56"/>
      <c r="WR61" s="56"/>
      <c r="WS61" s="56"/>
      <c r="WT61" s="56"/>
      <c r="WU61" s="56"/>
      <c r="WV61" s="56"/>
      <c r="WW61" s="56"/>
      <c r="WX61" s="56"/>
      <c r="WY61" s="56"/>
      <c r="WZ61" s="56"/>
      <c r="XA61" s="56"/>
      <c r="XB61" s="56"/>
      <c r="XC61" s="56"/>
      <c r="XD61" s="56"/>
      <c r="XE61" s="56"/>
      <c r="XF61" s="56"/>
      <c r="XG61" s="56"/>
      <c r="XH61" s="56"/>
      <c r="XI61" s="56"/>
      <c r="XJ61" s="56"/>
      <c r="XK61" s="56"/>
      <c r="XL61" s="56"/>
      <c r="XM61" s="56"/>
      <c r="XN61" s="56"/>
      <c r="XO61" s="56"/>
      <c r="XP61" s="56"/>
      <c r="XQ61" s="56"/>
      <c r="XR61" s="56"/>
      <c r="XS61" s="56"/>
      <c r="XT61" s="56"/>
      <c r="XU61" s="56"/>
      <c r="XV61" s="56"/>
      <c r="XW61" s="56"/>
      <c r="XX61" s="56"/>
      <c r="XY61" s="56"/>
      <c r="XZ61" s="56"/>
      <c r="YA61" s="56"/>
      <c r="YB61" s="56"/>
      <c r="YC61" s="56"/>
      <c r="YD61" s="56"/>
      <c r="YE61" s="56"/>
      <c r="YF61" s="56"/>
      <c r="YG61" s="56"/>
      <c r="YH61" s="56"/>
      <c r="YI61" s="56"/>
      <c r="YJ61" s="56"/>
      <c r="YK61" s="56"/>
      <c r="YL61" s="56"/>
      <c r="YM61" s="56"/>
      <c r="YN61" s="56"/>
      <c r="YO61" s="56"/>
      <c r="YP61" s="56"/>
      <c r="YQ61" s="56"/>
      <c r="YR61" s="56"/>
      <c r="YS61" s="56"/>
      <c r="YT61" s="56"/>
      <c r="YU61" s="56"/>
      <c r="YV61" s="56"/>
      <c r="YW61" s="56"/>
      <c r="YX61" s="56"/>
      <c r="YY61" s="56"/>
      <c r="YZ61" s="56"/>
      <c r="ZA61" s="56"/>
      <c r="ZB61" s="56"/>
      <c r="ZC61" s="56"/>
      <c r="ZD61" s="56"/>
      <c r="ZE61" s="56"/>
      <c r="ZF61" s="56"/>
      <c r="ZG61" s="56"/>
      <c r="ZH61" s="56"/>
      <c r="ZI61" s="56"/>
      <c r="ZJ61" s="56"/>
      <c r="ZK61" s="56"/>
      <c r="ZL61" s="56"/>
      <c r="ZM61" s="56"/>
      <c r="ZN61" s="56"/>
      <c r="ZO61" s="56"/>
      <c r="ZP61" s="56"/>
      <c r="ZQ61" s="56"/>
      <c r="ZR61" s="56"/>
      <c r="ZS61" s="56"/>
      <c r="ZT61" s="56"/>
      <c r="ZU61" s="56"/>
      <c r="ZV61" s="56"/>
      <c r="ZW61" s="56"/>
      <c r="ZX61" s="56"/>
      <c r="ZY61" s="56"/>
      <c r="ZZ61" s="56"/>
      <c r="AAA61" s="56"/>
      <c r="AAB61" s="56"/>
      <c r="AAC61" s="56"/>
      <c r="AAD61" s="56"/>
      <c r="AAE61" s="56"/>
      <c r="AAF61" s="56"/>
      <c r="AAG61" s="56"/>
      <c r="AAH61" s="56"/>
      <c r="AAI61" s="56"/>
      <c r="AAJ61" s="56"/>
      <c r="AAK61" s="56"/>
      <c r="AAL61" s="56"/>
      <c r="AAM61" s="56"/>
      <c r="AAN61" s="56"/>
      <c r="AAO61" s="56"/>
      <c r="AAP61" s="56"/>
      <c r="AAQ61" s="56"/>
      <c r="AAR61" s="56"/>
      <c r="AAS61" s="56"/>
      <c r="AAT61" s="56"/>
      <c r="AAU61" s="56"/>
      <c r="AAV61" s="56"/>
      <c r="AAW61" s="56"/>
      <c r="AAX61" s="56"/>
      <c r="AAY61" s="56"/>
      <c r="AAZ61" s="56"/>
      <c r="ABA61" s="56"/>
      <c r="ABB61" s="56"/>
      <c r="ABC61" s="56"/>
      <c r="ABD61" s="56"/>
      <c r="ABE61" s="56"/>
      <c r="ABF61" s="56"/>
      <c r="ABG61" s="56"/>
      <c r="ABH61" s="56"/>
      <c r="ABI61" s="56"/>
      <c r="ABJ61" s="56"/>
      <c r="ABK61" s="56"/>
      <c r="ABL61" s="56"/>
      <c r="ABM61" s="56"/>
      <c r="ABN61" s="56"/>
      <c r="ABO61" s="56"/>
      <c r="ABP61" s="56"/>
      <c r="ABQ61" s="56"/>
      <c r="ABR61" s="56"/>
      <c r="ABS61" s="56"/>
      <c r="ABT61" s="56"/>
      <c r="ABU61" s="56"/>
      <c r="ABV61" s="56"/>
      <c r="ABW61" s="56"/>
      <c r="ABX61" s="56"/>
      <c r="ABY61" s="56"/>
      <c r="ABZ61" s="56"/>
      <c r="ACA61" s="56"/>
      <c r="ACB61" s="56"/>
      <c r="ACC61" s="56"/>
      <c r="ACD61" s="56"/>
      <c r="ACE61" s="56"/>
      <c r="ACF61" s="56"/>
      <c r="ACG61" s="56"/>
      <c r="ACH61" s="56"/>
      <c r="ACI61" s="56"/>
      <c r="ACJ61" s="56"/>
      <c r="ACK61" s="56"/>
      <c r="ACL61" s="56"/>
      <c r="ACM61" s="56"/>
      <c r="ACN61" s="56"/>
      <c r="ACO61" s="56"/>
      <c r="ACP61" s="56"/>
      <c r="ACQ61" s="56"/>
      <c r="ACR61" s="56"/>
      <c r="ACS61" s="56"/>
      <c r="ACT61" s="56"/>
      <c r="ACU61" s="56"/>
      <c r="ACV61" s="56"/>
      <c r="ACW61" s="56"/>
      <c r="ACX61" s="56"/>
      <c r="ACY61" s="56"/>
      <c r="ACZ61" s="56"/>
      <c r="ADA61" s="56"/>
      <c r="ADB61" s="56"/>
      <c r="ADC61" s="56"/>
      <c r="ADD61" s="56"/>
      <c r="ADE61" s="56"/>
      <c r="ADF61" s="56"/>
      <c r="ADG61" s="56"/>
      <c r="ADH61" s="56"/>
      <c r="ADI61" s="56"/>
      <c r="ADJ61" s="56"/>
      <c r="ADK61" s="56"/>
      <c r="ADL61" s="56"/>
      <c r="ADM61" s="56"/>
      <c r="ADN61" s="56"/>
      <c r="ADO61" s="56"/>
      <c r="ADP61" s="56"/>
      <c r="ADQ61" s="56"/>
      <c r="ADR61" s="56"/>
      <c r="ADS61" s="56"/>
      <c r="ADT61" s="56"/>
      <c r="ADU61" s="56"/>
      <c r="ADV61" s="56"/>
      <c r="ADW61" s="56"/>
      <c r="ADX61" s="56"/>
      <c r="ADY61" s="56"/>
      <c r="ADZ61" s="56"/>
      <c r="AEA61" s="56"/>
      <c r="AEB61" s="56"/>
      <c r="AEC61" s="56"/>
      <c r="AED61" s="56"/>
      <c r="AEE61" s="56"/>
      <c r="AEF61" s="56"/>
      <c r="AEG61" s="56"/>
      <c r="AEH61" s="56"/>
      <c r="AEI61" s="56"/>
      <c r="AEJ61" s="56"/>
      <c r="AEK61" s="56"/>
      <c r="AEL61" s="56"/>
      <c r="AEM61" s="56"/>
      <c r="AEN61" s="56"/>
      <c r="AEO61" s="56"/>
      <c r="AEP61" s="56"/>
      <c r="AEQ61" s="56"/>
      <c r="AER61" s="56"/>
      <c r="AES61" s="56"/>
      <c r="AET61" s="56"/>
      <c r="AEU61" s="56"/>
      <c r="AEV61" s="56"/>
      <c r="AEW61" s="56"/>
      <c r="AEX61" s="56"/>
      <c r="AEY61" s="56"/>
      <c r="AEZ61" s="56"/>
      <c r="AFA61" s="56"/>
      <c r="AFB61" s="56"/>
      <c r="AFC61" s="56"/>
      <c r="AFD61" s="56"/>
      <c r="AFE61" s="56"/>
      <c r="AFF61" s="56"/>
      <c r="AFG61" s="56"/>
      <c r="AFH61" s="56"/>
      <c r="AFI61" s="56"/>
      <c r="AFJ61" s="56"/>
      <c r="AFK61" s="56"/>
      <c r="AFL61" s="56"/>
      <c r="AFM61" s="56"/>
      <c r="AFN61" s="56"/>
      <c r="AFO61" s="56"/>
      <c r="AFP61" s="56"/>
      <c r="AFQ61" s="56"/>
      <c r="AFR61" s="56"/>
      <c r="AFS61" s="56"/>
      <c r="AFT61" s="56"/>
      <c r="AFU61" s="56"/>
      <c r="AFV61" s="56"/>
      <c r="AFW61" s="56"/>
      <c r="AFX61" s="56"/>
      <c r="AFY61" s="56"/>
      <c r="AFZ61" s="56"/>
      <c r="AGA61" s="56"/>
      <c r="AGB61" s="56"/>
      <c r="AGC61" s="56"/>
      <c r="AGD61" s="56"/>
      <c r="AGE61" s="56"/>
      <c r="AGF61" s="56"/>
      <c r="AGG61" s="56"/>
      <c r="AGH61" s="56"/>
      <c r="AGI61" s="56"/>
      <c r="AGJ61" s="56"/>
      <c r="AGK61" s="56"/>
      <c r="AGL61" s="56"/>
      <c r="AGM61" s="56"/>
      <c r="AGN61" s="56"/>
      <c r="AGO61" s="56"/>
      <c r="AGP61" s="56"/>
      <c r="AGQ61" s="56"/>
      <c r="AGR61" s="56"/>
      <c r="AGS61" s="56"/>
      <c r="AGT61" s="56"/>
      <c r="AGU61" s="56"/>
      <c r="AGV61" s="56"/>
      <c r="AGW61" s="56"/>
      <c r="AGX61" s="56"/>
      <c r="AGY61" s="56"/>
      <c r="AGZ61" s="56"/>
      <c r="AHA61" s="56"/>
      <c r="AHB61" s="56"/>
      <c r="AHC61" s="56"/>
      <c r="AHD61" s="56"/>
      <c r="AHE61" s="56"/>
      <c r="AHF61" s="56"/>
      <c r="AHG61" s="56"/>
      <c r="AHH61" s="56"/>
      <c r="AHI61" s="56"/>
      <c r="AHJ61" s="56"/>
      <c r="AHK61" s="56"/>
      <c r="AHL61" s="56"/>
      <c r="AHM61" s="56"/>
      <c r="AHN61" s="56"/>
      <c r="AHO61" s="56"/>
      <c r="AHP61" s="56"/>
      <c r="AHQ61" s="56"/>
      <c r="AHR61" s="56"/>
      <c r="AHS61" s="56"/>
      <c r="AHT61" s="56"/>
      <c r="AHU61" s="56"/>
      <c r="AHV61" s="56"/>
      <c r="AHW61" s="56"/>
      <c r="AHX61" s="56"/>
      <c r="AHY61" s="56"/>
      <c r="AHZ61" s="56"/>
      <c r="AIA61" s="56"/>
      <c r="AIB61" s="56"/>
      <c r="AIC61" s="56"/>
      <c r="AID61" s="56"/>
      <c r="AIE61" s="56"/>
      <c r="AIF61" s="56"/>
      <c r="AIG61" s="56"/>
      <c r="AIH61" s="56"/>
      <c r="AII61" s="56"/>
      <c r="AIJ61" s="56"/>
      <c r="AIK61" s="56"/>
      <c r="AIL61" s="56"/>
      <c r="AIM61" s="56"/>
      <c r="AIN61" s="56"/>
      <c r="AIO61" s="56"/>
      <c r="AIP61" s="56"/>
      <c r="AIQ61" s="56"/>
      <c r="AIR61" s="56"/>
      <c r="AIS61" s="56"/>
      <c r="AIT61" s="56"/>
      <c r="AIU61" s="56"/>
      <c r="AIV61" s="56"/>
      <c r="AIW61" s="56"/>
      <c r="AIX61" s="56"/>
      <c r="AIY61" s="56"/>
      <c r="AIZ61" s="56"/>
      <c r="AJA61" s="56"/>
      <c r="AJB61" s="56"/>
      <c r="AJC61" s="56"/>
      <c r="AJD61" s="56"/>
      <c r="AJE61" s="56"/>
      <c r="AJF61" s="56"/>
      <c r="AJG61" s="56"/>
      <c r="AJH61" s="56"/>
      <c r="AJI61" s="56"/>
      <c r="AJJ61" s="56"/>
      <c r="AJK61" s="56"/>
      <c r="AJL61" s="56"/>
      <c r="AJM61" s="56"/>
      <c r="AJN61" s="56"/>
      <c r="AJO61" s="56"/>
      <c r="AJP61" s="56"/>
      <c r="AJQ61" s="56"/>
      <c r="AJR61" s="56"/>
      <c r="AJS61" s="56"/>
      <c r="AJT61" s="56"/>
      <c r="AJU61" s="56"/>
      <c r="AJV61" s="56"/>
      <c r="AJW61" s="56"/>
      <c r="AJX61" s="56"/>
      <c r="AJY61" s="56"/>
      <c r="AJZ61" s="56"/>
      <c r="AKA61" s="56"/>
      <c r="AKB61" s="56"/>
      <c r="AKC61" s="56"/>
      <c r="AKD61" s="56"/>
      <c r="AKE61" s="56"/>
      <c r="AKF61" s="56"/>
      <c r="AKG61" s="56"/>
      <c r="AKH61" s="56"/>
      <c r="AKI61" s="56"/>
      <c r="AKJ61" s="56"/>
      <c r="AKK61" s="56"/>
      <c r="AKL61" s="56"/>
      <c r="AKM61" s="56"/>
      <c r="AKN61" s="56"/>
      <c r="AKO61" s="56"/>
      <c r="AKP61" s="56"/>
      <c r="AKQ61" s="56"/>
      <c r="AKR61" s="56"/>
      <c r="AKS61" s="56"/>
      <c r="AKT61" s="56"/>
      <c r="AKU61" s="56"/>
      <c r="AKV61" s="56"/>
      <c r="AKW61" s="56"/>
      <c r="AKX61" s="56"/>
      <c r="AKY61" s="56"/>
      <c r="AKZ61" s="56"/>
      <c r="ALA61" s="56"/>
      <c r="ALB61" s="56"/>
      <c r="ALC61" s="56"/>
      <c r="ALD61" s="56"/>
      <c r="ALE61" s="56"/>
      <c r="ALF61" s="56"/>
      <c r="ALG61" s="56"/>
      <c r="ALH61" s="56"/>
      <c r="ALI61" s="56"/>
      <c r="ALJ61" s="56"/>
      <c r="ALK61" s="56"/>
      <c r="ALL61" s="56"/>
      <c r="ALM61" s="56"/>
      <c r="ALN61" s="56"/>
      <c r="ALO61" s="56"/>
      <c r="ALP61" s="56"/>
      <c r="ALQ61" s="56"/>
      <c r="ALR61" s="56"/>
      <c r="ALS61" s="56"/>
      <c r="ALT61" s="56"/>
      <c r="ALU61" s="56"/>
      <c r="ALV61" s="56"/>
      <c r="ALW61" s="56"/>
      <c r="ALX61" s="56"/>
      <c r="ALY61" s="56"/>
      <c r="ALZ61" s="56"/>
      <c r="AMA61" s="56"/>
      <c r="AMB61" s="56"/>
      <c r="AMC61" s="56"/>
      <c r="AMD61" s="56"/>
      <c r="AME61" s="56"/>
      <c r="AMF61" s="56"/>
      <c r="AMG61" s="56"/>
      <c r="AMH61" s="56"/>
      <c r="AMI61" s="56"/>
      <c r="AMJ61" s="56"/>
      <c r="AMK61" s="56"/>
      <c r="AML61" s="56"/>
      <c r="AMM61" s="56"/>
      <c r="AMN61" s="56"/>
      <c r="AMO61" s="56"/>
      <c r="AMP61" s="56"/>
      <c r="AMQ61" s="56"/>
      <c r="AMR61" s="56"/>
      <c r="AMS61" s="56"/>
      <c r="AMT61" s="56"/>
      <c r="AMU61" s="56"/>
      <c r="AMV61" s="56"/>
      <c r="AMW61" s="56"/>
      <c r="AMX61" s="56"/>
      <c r="AMY61" s="56"/>
      <c r="AMZ61" s="56"/>
      <c r="ANA61" s="56"/>
      <c r="ANB61" s="56"/>
      <c r="ANC61" s="56"/>
      <c r="AND61" s="56"/>
      <c r="ANE61" s="56"/>
      <c r="ANF61" s="56"/>
      <c r="ANG61" s="56"/>
      <c r="ANH61" s="56"/>
      <c r="ANI61" s="56"/>
      <c r="ANJ61" s="56"/>
      <c r="ANK61" s="56"/>
      <c r="ANL61" s="56"/>
      <c r="ANM61" s="56"/>
      <c r="ANN61" s="56"/>
      <c r="ANO61" s="56"/>
      <c r="ANP61" s="56"/>
      <c r="ANQ61" s="56"/>
      <c r="ANR61" s="56"/>
      <c r="ANS61" s="56"/>
      <c r="ANT61" s="56"/>
      <c r="ANU61" s="56"/>
      <c r="ANV61" s="56"/>
      <c r="ANW61" s="56"/>
      <c r="ANX61" s="56"/>
      <c r="ANY61" s="56"/>
      <c r="ANZ61" s="56"/>
      <c r="AOA61" s="56"/>
      <c r="AOB61" s="56"/>
      <c r="AOC61" s="56"/>
      <c r="AOD61" s="56"/>
      <c r="AOE61" s="56"/>
      <c r="AOF61" s="56"/>
      <c r="AOG61" s="56"/>
      <c r="AOH61" s="56"/>
      <c r="AOI61" s="56"/>
      <c r="AOJ61" s="56"/>
      <c r="AOK61" s="56"/>
      <c r="AOL61" s="56"/>
      <c r="AOM61" s="56"/>
      <c r="AON61" s="56"/>
      <c r="AOO61" s="56"/>
      <c r="AOP61" s="56"/>
      <c r="AOQ61" s="56"/>
      <c r="AOR61" s="56"/>
      <c r="AOS61" s="56"/>
      <c r="AOT61" s="56"/>
      <c r="AOU61" s="56"/>
      <c r="AOV61" s="56"/>
      <c r="AOW61" s="56"/>
      <c r="AOX61" s="56"/>
      <c r="AOY61" s="56"/>
      <c r="AOZ61" s="56"/>
      <c r="APA61" s="56"/>
      <c r="APB61" s="56"/>
      <c r="APC61" s="56"/>
      <c r="APD61" s="56"/>
      <c r="APE61" s="56"/>
      <c r="APF61" s="56"/>
      <c r="APG61" s="56"/>
      <c r="APH61" s="56"/>
      <c r="API61" s="56"/>
      <c r="APJ61" s="56"/>
      <c r="APK61" s="56"/>
      <c r="APL61" s="56"/>
      <c r="APM61" s="56"/>
      <c r="APN61" s="56"/>
      <c r="APO61" s="56"/>
      <c r="APP61" s="56"/>
      <c r="APQ61" s="56"/>
      <c r="APR61" s="56"/>
      <c r="APS61" s="56"/>
      <c r="APT61" s="56"/>
      <c r="APU61" s="56"/>
      <c r="APV61" s="56"/>
      <c r="APW61" s="56"/>
      <c r="APX61" s="56"/>
      <c r="APY61" s="56"/>
      <c r="APZ61" s="56"/>
      <c r="AQA61" s="56"/>
      <c r="AQB61" s="56"/>
      <c r="AQC61" s="56"/>
      <c r="AQD61" s="56"/>
      <c r="AQE61" s="56"/>
      <c r="AQF61" s="56"/>
      <c r="AQG61" s="56"/>
      <c r="AQH61" s="56"/>
      <c r="AQI61" s="56"/>
      <c r="AQJ61" s="56"/>
      <c r="AQK61" s="56"/>
      <c r="AQL61" s="56"/>
      <c r="AQM61" s="56"/>
      <c r="AQN61" s="56"/>
      <c r="AQO61" s="56"/>
      <c r="AQP61" s="56"/>
      <c r="AQQ61" s="56"/>
      <c r="AQR61" s="56"/>
      <c r="AQS61" s="56"/>
      <c r="AQT61" s="56"/>
      <c r="AQU61" s="56"/>
      <c r="AQV61" s="56"/>
      <c r="AQW61" s="56"/>
      <c r="AQX61" s="56"/>
      <c r="AQY61" s="56"/>
      <c r="AQZ61" s="56"/>
      <c r="ARA61" s="56"/>
      <c r="ARB61" s="56"/>
      <c r="ARC61" s="56"/>
      <c r="ARD61" s="56"/>
      <c r="ARE61" s="56"/>
      <c r="ARF61" s="56"/>
      <c r="ARG61" s="56"/>
      <c r="ARH61" s="56"/>
      <c r="ARI61" s="56"/>
      <c r="ARJ61" s="56"/>
      <c r="ARK61" s="56"/>
      <c r="ARL61" s="56"/>
      <c r="ARM61" s="56"/>
      <c r="ARN61" s="56"/>
      <c r="ARO61" s="56"/>
      <c r="ARP61" s="56"/>
      <c r="ARQ61" s="56"/>
      <c r="ARR61" s="56"/>
      <c r="ARS61" s="56"/>
      <c r="ART61" s="56"/>
      <c r="ARU61" s="56"/>
      <c r="ARV61" s="56"/>
      <c r="ARW61" s="56"/>
      <c r="ARX61" s="56"/>
      <c r="ARY61" s="56"/>
      <c r="ARZ61" s="56"/>
      <c r="ASA61" s="56"/>
      <c r="ASB61" s="56"/>
      <c r="ASC61" s="56"/>
      <c r="ASD61" s="56"/>
      <c r="ASE61" s="56"/>
      <c r="ASF61" s="56"/>
      <c r="ASG61" s="56"/>
      <c r="ASH61" s="56"/>
      <c r="ASI61" s="56"/>
      <c r="ASJ61" s="56"/>
      <c r="ASK61" s="56"/>
      <c r="ASL61" s="56"/>
      <c r="ASM61" s="56"/>
      <c r="ASN61" s="56"/>
      <c r="ASO61" s="56"/>
      <c r="ASP61" s="56"/>
      <c r="ASQ61" s="56"/>
      <c r="ASR61" s="56"/>
      <c r="ASS61" s="56"/>
      <c r="AST61" s="56"/>
      <c r="ASU61" s="56"/>
      <c r="ASV61" s="56"/>
      <c r="ASW61" s="56"/>
      <c r="ASX61" s="56"/>
      <c r="ASY61" s="56"/>
      <c r="ASZ61" s="56"/>
      <c r="ATA61" s="56"/>
      <c r="ATB61" s="56"/>
      <c r="ATC61" s="56"/>
      <c r="ATD61" s="56"/>
      <c r="ATE61" s="56"/>
      <c r="ATF61" s="56"/>
      <c r="ATG61" s="56"/>
      <c r="ATH61" s="56"/>
      <c r="ATI61" s="56"/>
      <c r="ATJ61" s="56"/>
      <c r="ATK61" s="56"/>
      <c r="ATL61" s="56"/>
      <c r="ATM61" s="56"/>
      <c r="ATN61" s="56"/>
      <c r="ATO61" s="56"/>
      <c r="ATP61" s="56"/>
      <c r="ATQ61" s="56"/>
      <c r="ATR61" s="56"/>
      <c r="ATS61" s="56"/>
      <c r="ATT61" s="56"/>
      <c r="ATU61" s="56"/>
      <c r="ATV61" s="56"/>
      <c r="ATW61" s="56"/>
      <c r="ATX61" s="56"/>
      <c r="ATY61" s="56"/>
      <c r="ATZ61" s="56"/>
      <c r="AUA61" s="56"/>
      <c r="AUB61" s="56"/>
      <c r="AUC61" s="56"/>
      <c r="AUD61" s="56"/>
      <c r="AUE61" s="56"/>
      <c r="AUF61" s="56"/>
      <c r="AUG61" s="56"/>
      <c r="AUH61" s="56"/>
      <c r="AUI61" s="56"/>
      <c r="AUJ61" s="56"/>
      <c r="AUK61" s="56"/>
      <c r="AUL61" s="56"/>
      <c r="AUM61" s="56"/>
      <c r="AUN61" s="56"/>
      <c r="AUO61" s="56"/>
      <c r="AUP61" s="56"/>
      <c r="AUQ61" s="56"/>
      <c r="AUR61" s="56"/>
      <c r="AUS61" s="56"/>
      <c r="AUT61" s="56"/>
      <c r="AUU61" s="56"/>
      <c r="AUV61" s="56"/>
      <c r="AUW61" s="56"/>
      <c r="AUX61" s="56"/>
      <c r="AUY61" s="56"/>
      <c r="AUZ61" s="56"/>
      <c r="AVA61" s="56"/>
      <c r="AVB61" s="56"/>
      <c r="AVC61" s="56"/>
      <c r="AVD61" s="56"/>
      <c r="AVE61" s="56"/>
      <c r="AVF61" s="56"/>
      <c r="AVG61" s="56"/>
      <c r="AVH61" s="56"/>
      <c r="AVI61" s="56"/>
      <c r="AVJ61" s="56"/>
      <c r="AVK61" s="56"/>
      <c r="AVL61" s="56"/>
      <c r="AVM61" s="56"/>
      <c r="AVN61" s="56"/>
      <c r="AVO61" s="56"/>
      <c r="AVP61" s="56"/>
      <c r="AVQ61" s="56"/>
      <c r="AVR61" s="56"/>
      <c r="AVS61" s="56"/>
      <c r="AVT61" s="56"/>
      <c r="AVU61" s="56"/>
      <c r="AVV61" s="56"/>
      <c r="AVW61" s="56"/>
      <c r="AVX61" s="56"/>
      <c r="AVY61" s="56"/>
      <c r="AVZ61" s="56"/>
      <c r="AWA61" s="56"/>
      <c r="AWB61" s="56"/>
      <c r="AWC61" s="56"/>
      <c r="AWD61" s="56"/>
      <c r="AWE61" s="56"/>
      <c r="AWF61" s="56"/>
      <c r="AWG61" s="56"/>
      <c r="AWH61" s="56"/>
      <c r="AWI61" s="56"/>
      <c r="AWJ61" s="56"/>
      <c r="AWK61" s="56"/>
      <c r="AWL61" s="56"/>
      <c r="AWM61" s="56"/>
      <c r="AWN61" s="56"/>
      <c r="AWO61" s="56"/>
      <c r="AWP61" s="56"/>
      <c r="AWQ61" s="56"/>
      <c r="AWR61" s="56"/>
      <c r="AWS61" s="56"/>
      <c r="AWT61" s="56"/>
      <c r="AWU61" s="56"/>
      <c r="AWV61" s="56"/>
      <c r="AWW61" s="56"/>
      <c r="AWX61" s="56"/>
      <c r="AWY61" s="56"/>
      <c r="AWZ61" s="56"/>
      <c r="AXA61" s="56"/>
      <c r="AXB61" s="56"/>
      <c r="AXC61" s="56"/>
      <c r="AXD61" s="56"/>
      <c r="AXE61" s="56"/>
      <c r="AXF61" s="56"/>
      <c r="AXG61" s="56"/>
      <c r="AXH61" s="56"/>
      <c r="AXI61" s="56"/>
      <c r="AXJ61" s="56"/>
      <c r="AXK61" s="56"/>
      <c r="AXL61" s="56"/>
      <c r="AXM61" s="56"/>
      <c r="AXN61" s="56"/>
      <c r="AXO61" s="56"/>
      <c r="AXP61" s="56"/>
      <c r="AXQ61" s="56"/>
      <c r="AXR61" s="56"/>
      <c r="AXS61" s="56"/>
      <c r="AXT61" s="56"/>
      <c r="AXU61" s="56"/>
      <c r="AXV61" s="56"/>
      <c r="AXW61" s="56"/>
      <c r="AXX61" s="56"/>
      <c r="AXY61" s="56"/>
      <c r="AXZ61" s="56"/>
      <c r="AYA61" s="56"/>
      <c r="AYB61" s="56"/>
      <c r="AYC61" s="56"/>
      <c r="AYD61" s="56"/>
      <c r="AYE61" s="56"/>
      <c r="AYF61" s="56"/>
      <c r="AYG61" s="56"/>
      <c r="AYH61" s="56"/>
      <c r="AYI61" s="56"/>
      <c r="AYJ61" s="56"/>
      <c r="AYK61" s="56"/>
      <c r="AYL61" s="56"/>
      <c r="AYM61" s="56"/>
      <c r="AYN61" s="56"/>
      <c r="AYO61" s="56"/>
      <c r="AYP61" s="56"/>
      <c r="AYQ61" s="56"/>
      <c r="AYR61" s="56"/>
      <c r="AYS61" s="56"/>
      <c r="AYT61" s="56"/>
      <c r="AYU61" s="56"/>
      <c r="AYV61" s="56"/>
      <c r="AYW61" s="56"/>
      <c r="AYX61" s="56"/>
      <c r="AYY61" s="56"/>
      <c r="AYZ61" s="56"/>
      <c r="AZA61" s="56"/>
      <c r="AZB61" s="56"/>
      <c r="AZC61" s="56"/>
      <c r="AZD61" s="56"/>
      <c r="AZE61" s="56"/>
      <c r="AZF61" s="56"/>
      <c r="AZG61" s="56"/>
      <c r="AZH61" s="56"/>
      <c r="AZI61" s="56"/>
      <c r="AZJ61" s="56"/>
      <c r="AZK61" s="56"/>
      <c r="AZL61" s="56"/>
      <c r="AZM61" s="56"/>
      <c r="AZN61" s="56"/>
      <c r="AZO61" s="56"/>
      <c r="AZP61" s="56"/>
      <c r="AZQ61" s="56"/>
      <c r="AZR61" s="56"/>
      <c r="AZS61" s="56"/>
      <c r="AZT61" s="56"/>
      <c r="AZU61" s="56"/>
      <c r="AZV61" s="56"/>
      <c r="AZW61" s="56"/>
      <c r="AZX61" s="56"/>
      <c r="AZY61" s="56"/>
      <c r="AZZ61" s="56"/>
      <c r="BAA61" s="56"/>
      <c r="BAB61" s="56"/>
      <c r="BAC61" s="56"/>
      <c r="BAD61" s="56"/>
      <c r="BAE61" s="56"/>
      <c r="BAF61" s="56"/>
      <c r="BAG61" s="56"/>
      <c r="BAH61" s="100"/>
      <c r="BAI61" s="56"/>
      <c r="BAJ61" s="100"/>
      <c r="BAK61" s="100"/>
    </row>
    <row r="62" spans="1:1389" ht="30.75" customHeight="1" thickTop="1" thickBot="1">
      <c r="A62" s="52">
        <v>54</v>
      </c>
      <c r="B62" s="274" t="s">
        <v>366</v>
      </c>
      <c r="C62" s="210" t="s">
        <v>0</v>
      </c>
      <c r="D62" s="284" t="s">
        <v>21</v>
      </c>
      <c r="E62" s="284" t="s">
        <v>56</v>
      </c>
      <c r="F62" s="284" t="s">
        <v>120</v>
      </c>
      <c r="G62" s="284" t="s">
        <v>121</v>
      </c>
      <c r="H62" s="210" t="s">
        <v>62</v>
      </c>
      <c r="I62" s="210" t="s">
        <v>56</v>
      </c>
      <c r="J62" s="210" t="s">
        <v>71</v>
      </c>
      <c r="K62" s="210" t="s">
        <v>63</v>
      </c>
      <c r="L62" s="210" t="s">
        <v>100</v>
      </c>
      <c r="M62" s="285">
        <v>44857</v>
      </c>
      <c r="N62" s="285" t="s">
        <v>59</v>
      </c>
      <c r="O62" s="314">
        <v>8718477</v>
      </c>
      <c r="P62" s="210" t="s">
        <v>58</v>
      </c>
      <c r="Q62" s="287">
        <f t="shared" si="10"/>
        <v>6821008.7781063691</v>
      </c>
      <c r="R62" s="288"/>
      <c r="S62" s="107">
        <v>1.62489730058509E-2</v>
      </c>
      <c r="T62" s="210" t="s">
        <v>180</v>
      </c>
      <c r="U62" s="298">
        <f>IF(T62="By Unit", IF(P62="RMB",S62/$B$6,IF(P62="GBP",S62,S62/$B$5)),T62)</f>
        <v>1.271258586885329E-2</v>
      </c>
      <c r="V62" s="290">
        <f>SUM(AE62:AU62)</f>
        <v>750044550</v>
      </c>
      <c r="W62" s="291">
        <f>IF(T62="By Volume",V62/R62,V62*U62/Q62)</f>
        <v>1.3978879162192646</v>
      </c>
      <c r="X62" s="292">
        <f>IFERROR(Q62*(1-W62),"")*0</f>
        <v>0</v>
      </c>
      <c r="Y62" s="292">
        <v>0</v>
      </c>
      <c r="Z62" s="824" t="s">
        <v>224</v>
      </c>
      <c r="AA62" s="743"/>
      <c r="AB62" s="743"/>
      <c r="AC62" s="743"/>
      <c r="AD62" s="806"/>
      <c r="AE62" s="56"/>
      <c r="AF62" s="53">
        <v>195500900</v>
      </c>
      <c r="AG62" s="53">
        <v>255515000</v>
      </c>
      <c r="AH62" s="53">
        <v>22785000</v>
      </c>
      <c r="AI62" s="53">
        <v>22092200</v>
      </c>
      <c r="AJ62" s="53">
        <v>25589000</v>
      </c>
      <c r="AK62" s="53">
        <v>18498600</v>
      </c>
      <c r="AL62" s="53">
        <v>30742700</v>
      </c>
      <c r="AM62" s="53">
        <v>18494250</v>
      </c>
      <c r="AN62" s="53">
        <v>25532300</v>
      </c>
      <c r="AO62" s="53">
        <v>28932600</v>
      </c>
      <c r="AP62" s="53">
        <v>11088600</v>
      </c>
      <c r="AQ62" s="53">
        <v>14612550</v>
      </c>
      <c r="AR62" s="53">
        <v>17543850</v>
      </c>
      <c r="AS62" s="223">
        <v>18060400</v>
      </c>
      <c r="AT62" s="54">
        <f>'By Project -Feb 2025'!DN59</f>
        <v>29540200</v>
      </c>
      <c r="AU62" s="54">
        <f>'By Project -Feb 2025'!DO59</f>
        <v>15516400</v>
      </c>
      <c r="AV62" s="54">
        <f>'By Project -Feb 2025'!DP59</f>
        <v>46369950</v>
      </c>
      <c r="AW62" s="54">
        <f>'By Project -Feb 2025'!DQ59</f>
        <v>39955200</v>
      </c>
      <c r="AX62" s="54">
        <f>'By Project -Feb 2025'!DR59</f>
        <v>25506950</v>
      </c>
      <c r="AY62" s="54">
        <f>'By Project -Feb 2025'!DS59</f>
        <v>21583600</v>
      </c>
      <c r="AZ62" s="54">
        <f>'By Project -Feb 2025'!DT59</f>
        <v>27334550</v>
      </c>
      <c r="BA62" s="54">
        <f>'By Project -Feb 2025'!DU59</f>
        <v>22483600</v>
      </c>
      <c r="BB62" s="54">
        <f>'By Project -Feb 2025'!DV59</f>
        <v>20920550</v>
      </c>
      <c r="BC62" s="54">
        <f>'By Project -Feb 2025'!DW59</f>
        <v>25322400</v>
      </c>
      <c r="BD62" s="54">
        <f>'By Project -Feb 2025'!DX59</f>
        <v>19944000</v>
      </c>
      <c r="BE62" s="54">
        <f>'By Project -Feb 2025'!DY59</f>
        <v>25290000</v>
      </c>
      <c r="BF62" s="54">
        <f t="shared" si="4"/>
        <v>274710800</v>
      </c>
      <c r="BH62" s="101" t="s">
        <v>223</v>
      </c>
      <c r="BI62" s="102" t="s">
        <v>397</v>
      </c>
      <c r="BJ62" s="103" t="s">
        <v>221</v>
      </c>
      <c r="BK62" s="104">
        <v>45719</v>
      </c>
      <c r="BL62" s="105" t="s">
        <v>301</v>
      </c>
      <c r="BM62" s="783">
        <v>0</v>
      </c>
      <c r="BN62" s="783">
        <v>0</v>
      </c>
      <c r="BO62" s="783">
        <v>0</v>
      </c>
      <c r="BP62" s="784">
        <v>24823000</v>
      </c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8"/>
      <c r="CQ62" s="106"/>
      <c r="CR62" s="106"/>
      <c r="CS62" s="106"/>
      <c r="CT62" s="106"/>
      <c r="CU62" s="106"/>
      <c r="CV62" s="106"/>
      <c r="CW62" s="106"/>
      <c r="CX62" s="106"/>
      <c r="CY62" s="106"/>
      <c r="CZ62" s="106"/>
      <c r="DA62" s="106"/>
      <c r="DB62" s="60">
        <v>0</v>
      </c>
      <c r="DC62" s="60">
        <v>0</v>
      </c>
      <c r="DD62" s="60">
        <v>0</v>
      </c>
      <c r="DE62" s="60">
        <v>4111800</v>
      </c>
      <c r="DF62" s="60">
        <v>3690300</v>
      </c>
      <c r="DG62" s="60">
        <v>2635300</v>
      </c>
      <c r="DH62" s="60">
        <v>3982500</v>
      </c>
      <c r="DI62" s="60">
        <v>4539300</v>
      </c>
      <c r="DJ62" s="60">
        <v>3758400</v>
      </c>
      <c r="DK62" s="60">
        <v>869600</v>
      </c>
      <c r="DL62" s="60">
        <v>832600</v>
      </c>
      <c r="DM62" s="109">
        <v>403200</v>
      </c>
      <c r="DN62" s="768">
        <v>0</v>
      </c>
      <c r="DO62" s="768">
        <v>475500</v>
      </c>
      <c r="DP62" s="768">
        <v>48000</v>
      </c>
      <c r="DQ62" s="768">
        <v>0</v>
      </c>
      <c r="DR62" s="768">
        <v>0</v>
      </c>
      <c r="DS62" s="768">
        <v>0</v>
      </c>
      <c r="DT62" s="768">
        <v>168000</v>
      </c>
      <c r="DU62" s="768">
        <v>168000</v>
      </c>
      <c r="DV62" s="768">
        <v>210000</v>
      </c>
      <c r="DW62" s="768">
        <v>361200</v>
      </c>
      <c r="DX62" s="768">
        <v>302400</v>
      </c>
      <c r="DY62" s="768">
        <v>336000</v>
      </c>
      <c r="DZ62" s="56"/>
      <c r="EA62" s="284" t="s">
        <v>57</v>
      </c>
      <c r="EB62" s="284" t="s">
        <v>15</v>
      </c>
    </row>
    <row r="63" spans="1:1389" s="56" customFormat="1" ht="42.75" customHeight="1" thickTop="1" thickBot="1">
      <c r="A63" s="52">
        <v>55</v>
      </c>
      <c r="B63" s="274" t="s">
        <v>367</v>
      </c>
      <c r="C63" s="210" t="s">
        <v>43</v>
      </c>
      <c r="D63" s="284" t="s">
        <v>151</v>
      </c>
      <c r="E63" s="304" t="s">
        <v>56</v>
      </c>
      <c r="F63" s="304" t="s">
        <v>120</v>
      </c>
      <c r="G63" s="304" t="s">
        <v>124</v>
      </c>
      <c r="H63" s="210" t="s">
        <v>62</v>
      </c>
      <c r="I63" s="210" t="s">
        <v>56</v>
      </c>
      <c r="J63" s="210" t="s">
        <v>71</v>
      </c>
      <c r="K63" s="210" t="s">
        <v>63</v>
      </c>
      <c r="L63" s="210" t="s">
        <v>87</v>
      </c>
      <c r="M63" s="285">
        <v>45777</v>
      </c>
      <c r="N63" s="285">
        <v>46507</v>
      </c>
      <c r="O63" s="286">
        <v>2009900</v>
      </c>
      <c r="P63" s="210" t="s">
        <v>60</v>
      </c>
      <c r="Q63" s="287">
        <f t="shared" si="10"/>
        <v>218521.07148060284</v>
      </c>
      <c r="R63" s="288">
        <v>0</v>
      </c>
      <c r="S63" s="302"/>
      <c r="T63" s="210" t="s">
        <v>180</v>
      </c>
      <c r="U63" s="298">
        <f>IF(T63="By Unit", IF(P63="RMB",S63/$B$6,IF(P63="GBP",S63,S63/$B$5)),T63)</f>
        <v>0</v>
      </c>
      <c r="V63" s="290"/>
      <c r="W63" s="291">
        <f>IF(T63="By Volume",V63/R63,V63*U63/Q63)</f>
        <v>0</v>
      </c>
      <c r="X63" s="292">
        <f>IFERROR(Q63*(1-W63),"")</f>
        <v>218521.07148060284</v>
      </c>
      <c r="Y63" s="292">
        <v>0</v>
      </c>
      <c r="Z63" s="824" t="s">
        <v>153</v>
      </c>
      <c r="AA63" s="743"/>
      <c r="AB63" s="743"/>
      <c r="AC63" s="743"/>
      <c r="AD63" s="8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87"/>
      <c r="AQ63" s="87"/>
      <c r="AR63" s="87"/>
      <c r="AS63" s="222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54">
        <f t="shared" si="4"/>
        <v>0</v>
      </c>
      <c r="BH63" s="259" t="s">
        <v>302</v>
      </c>
      <c r="BI63" s="73" t="s">
        <v>368</v>
      </c>
      <c r="BJ63" s="110" t="s">
        <v>221</v>
      </c>
      <c r="BK63" s="111">
        <v>45694</v>
      </c>
      <c r="BL63" s="112" t="s">
        <v>303</v>
      </c>
      <c r="BM63" s="785">
        <v>0</v>
      </c>
      <c r="BN63" s="785">
        <v>0</v>
      </c>
      <c r="BO63" s="785">
        <v>0</v>
      </c>
      <c r="BP63" s="786">
        <v>3299400</v>
      </c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>
        <v>0</v>
      </c>
      <c r="CE63" s="113">
        <v>0</v>
      </c>
      <c r="CF63" s="113">
        <v>0</v>
      </c>
      <c r="CG63" s="113">
        <v>0</v>
      </c>
      <c r="CH63" s="113">
        <v>0</v>
      </c>
      <c r="CI63" s="113">
        <v>0</v>
      </c>
      <c r="CJ63" s="113">
        <v>0</v>
      </c>
      <c r="CK63" s="113">
        <v>0</v>
      </c>
      <c r="CL63" s="113">
        <v>0</v>
      </c>
      <c r="CM63" s="113">
        <v>0</v>
      </c>
      <c r="CN63" s="113">
        <v>0</v>
      </c>
      <c r="CO63" s="113">
        <v>0</v>
      </c>
      <c r="CP63" s="113">
        <v>0</v>
      </c>
      <c r="CQ63" s="113">
        <v>0</v>
      </c>
      <c r="CR63" s="113">
        <v>0</v>
      </c>
      <c r="CS63" s="113">
        <v>0</v>
      </c>
      <c r="CT63" s="113">
        <v>0</v>
      </c>
      <c r="CU63" s="113">
        <v>0</v>
      </c>
      <c r="CV63" s="113">
        <v>0</v>
      </c>
      <c r="CW63" s="113">
        <v>0</v>
      </c>
      <c r="CX63" s="113">
        <v>0</v>
      </c>
      <c r="CY63" s="113">
        <v>0</v>
      </c>
      <c r="CZ63" s="113">
        <v>0</v>
      </c>
      <c r="DA63" s="113">
        <v>0</v>
      </c>
      <c r="DB63" s="114">
        <v>0</v>
      </c>
      <c r="DC63" s="114">
        <v>0</v>
      </c>
      <c r="DD63" s="114">
        <v>0</v>
      </c>
      <c r="DE63" s="114">
        <v>0</v>
      </c>
      <c r="DF63" s="114">
        <v>728760</v>
      </c>
      <c r="DG63" s="114">
        <v>1410720</v>
      </c>
      <c r="DH63" s="114">
        <v>434160</v>
      </c>
      <c r="DI63" s="114">
        <v>376920</v>
      </c>
      <c r="DJ63" s="114">
        <v>348840</v>
      </c>
      <c r="DK63" s="114">
        <v>0</v>
      </c>
      <c r="DL63" s="114">
        <v>0</v>
      </c>
      <c r="DM63" s="99">
        <v>0</v>
      </c>
      <c r="DN63" s="767">
        <v>0</v>
      </c>
      <c r="DO63" s="769">
        <v>0</v>
      </c>
      <c r="DP63" s="769">
        <v>0</v>
      </c>
      <c r="DQ63" s="769">
        <v>0</v>
      </c>
      <c r="DR63" s="769">
        <v>0</v>
      </c>
      <c r="DS63" s="769">
        <v>0</v>
      </c>
      <c r="DT63" s="769">
        <v>0</v>
      </c>
      <c r="DU63" s="769">
        <v>0</v>
      </c>
      <c r="DV63" s="769">
        <v>0</v>
      </c>
      <c r="DW63" s="769">
        <v>0</v>
      </c>
      <c r="DX63" s="769">
        <v>0</v>
      </c>
      <c r="DY63" s="769">
        <v>0</v>
      </c>
      <c r="EA63" s="26"/>
      <c r="EB63" s="26"/>
    </row>
    <row r="64" spans="1:1389" ht="37.5" customHeight="1" thickTop="1" thickBot="1">
      <c r="A64" s="52">
        <v>56</v>
      </c>
      <c r="B64" s="274" t="s">
        <v>369</v>
      </c>
      <c r="C64" s="210" t="s">
        <v>43</v>
      </c>
      <c r="D64" s="284" t="s">
        <v>152</v>
      </c>
      <c r="E64" s="304" t="s">
        <v>56</v>
      </c>
      <c r="F64" s="304" t="s">
        <v>120</v>
      </c>
      <c r="G64" s="304" t="s">
        <v>124</v>
      </c>
      <c r="H64" s="210" t="s">
        <v>62</v>
      </c>
      <c r="I64" s="210" t="s">
        <v>56</v>
      </c>
      <c r="J64" s="210" t="s">
        <v>71</v>
      </c>
      <c r="K64" s="210" t="s">
        <v>63</v>
      </c>
      <c r="L64" s="210" t="s">
        <v>87</v>
      </c>
      <c r="M64" s="285">
        <v>45777</v>
      </c>
      <c r="N64" s="285">
        <v>46507</v>
      </c>
      <c r="O64" s="286">
        <v>10069487</v>
      </c>
      <c r="P64" s="210" t="s">
        <v>60</v>
      </c>
      <c r="Q64" s="287">
        <f t="shared" si="10"/>
        <v>1094778.3912134939</v>
      </c>
      <c r="R64" s="288"/>
      <c r="S64" s="297">
        <v>0.19389999999999999</v>
      </c>
      <c r="T64" s="210" t="s">
        <v>180</v>
      </c>
      <c r="U64" s="298">
        <f>IF(T64="By Unit", IF(P64="RMB",S64/$B$6,IF(P64="GBP",S64,S64/$B$5)),T64)</f>
        <v>2.1081265615248965E-2</v>
      </c>
      <c r="V64" s="290"/>
      <c r="W64" s="291">
        <f>IF(T64="By Volume",V64/R64,V64*U64/Q64)</f>
        <v>0</v>
      </c>
      <c r="X64" s="292">
        <f>IFERROR(Q64*(1-W64),"")</f>
        <v>1094778.3912134939</v>
      </c>
      <c r="Y64" s="292">
        <v>0</v>
      </c>
      <c r="Z64" s="824" t="s">
        <v>153</v>
      </c>
      <c r="AA64" s="743"/>
      <c r="AB64" s="743"/>
      <c r="AC64" s="743"/>
      <c r="AD64" s="8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115"/>
      <c r="AQ64" s="115"/>
      <c r="AR64" s="115"/>
      <c r="AS64" s="250"/>
      <c r="AT64" s="267">
        <v>0</v>
      </c>
      <c r="AU64" s="279">
        <f>'By Project -Feb 2025'!DO14</f>
        <v>29969.999999999993</v>
      </c>
      <c r="AV64" s="279">
        <f>'By Project -Feb 2025'!DP14</f>
        <v>576000</v>
      </c>
      <c r="AW64" s="279">
        <f>'By Project -Feb 2025'!DQ14</f>
        <v>811149.99999999988</v>
      </c>
      <c r="AX64" s="279">
        <f>'By Project -Feb 2025'!DR14</f>
        <v>1104659.9999999998</v>
      </c>
      <c r="AY64" s="279">
        <f>'By Project -Feb 2025'!DS14</f>
        <v>817540.00000000012</v>
      </c>
      <c r="AZ64" s="279">
        <f>'By Project -Feb 2025'!DT14</f>
        <v>476460</v>
      </c>
      <c r="BA64" s="279">
        <f>'By Project -Feb 2025'!DU14</f>
        <v>606300</v>
      </c>
      <c r="BB64" s="279">
        <f>'By Project -Feb 2025'!DV14</f>
        <v>610230</v>
      </c>
      <c r="BC64" s="279">
        <f>'By Project -Feb 2025'!DW14</f>
        <v>481710</v>
      </c>
      <c r="BD64" s="279">
        <f>'By Project -Feb 2025'!DX14</f>
        <v>582030</v>
      </c>
      <c r="BE64" s="279">
        <f>'By Project -Feb 2025'!DY14</f>
        <v>613260</v>
      </c>
      <c r="BF64" s="54">
        <f t="shared" si="4"/>
        <v>6679340</v>
      </c>
      <c r="BH64" s="116"/>
      <c r="BI64" s="117" t="s">
        <v>189</v>
      </c>
      <c r="BJ64" s="118"/>
      <c r="BK64" s="118"/>
      <c r="BL64" s="119"/>
      <c r="BM64" s="787">
        <v>521304320</v>
      </c>
      <c r="BN64" s="787">
        <v>468436913</v>
      </c>
      <c r="BO64" s="787">
        <v>397158290</v>
      </c>
      <c r="BP64" s="787">
        <v>469298356</v>
      </c>
      <c r="BQ64" s="120">
        <v>9366300</v>
      </c>
      <c r="BR64" s="120">
        <v>5088060</v>
      </c>
      <c r="BS64" s="120">
        <v>10606320</v>
      </c>
      <c r="BT64" s="120">
        <v>9598860</v>
      </c>
      <c r="BU64" s="120">
        <v>14671980</v>
      </c>
      <c r="BV64" s="120">
        <v>14349580</v>
      </c>
      <c r="BW64" s="120">
        <v>12979220</v>
      </c>
      <c r="BX64" s="120">
        <v>15256580</v>
      </c>
      <c r="BY64" s="120">
        <v>15964420</v>
      </c>
      <c r="BZ64" s="120">
        <v>12569000</v>
      </c>
      <c r="CA64" s="120">
        <v>15497160</v>
      </c>
      <c r="CB64" s="120">
        <v>14497440</v>
      </c>
      <c r="CC64" s="120"/>
      <c r="CD64" s="120">
        <v>15559440</v>
      </c>
      <c r="CE64" s="120">
        <v>12012360</v>
      </c>
      <c r="CF64" s="120">
        <v>18465130</v>
      </c>
      <c r="CG64" s="120">
        <v>19798430</v>
      </c>
      <c r="CH64" s="120">
        <v>23406027.550000001</v>
      </c>
      <c r="CI64" s="120">
        <v>26965023.100000001</v>
      </c>
      <c r="CJ64" s="120">
        <v>37630702.75</v>
      </c>
      <c r="CK64" s="120">
        <v>43853584.950000003</v>
      </c>
      <c r="CL64" s="120">
        <v>58256163.700000003</v>
      </c>
      <c r="CM64" s="120">
        <v>32802598</v>
      </c>
      <c r="CN64" s="120">
        <v>42920799.950000003</v>
      </c>
      <c r="CO64" s="120">
        <v>48233339.200000003</v>
      </c>
      <c r="CP64" s="120">
        <v>41323123.950000003</v>
      </c>
      <c r="CQ64" s="120">
        <v>41261193.299999997</v>
      </c>
      <c r="CR64" s="120">
        <v>45338256.450000003</v>
      </c>
      <c r="CS64" s="120">
        <v>35612523.75</v>
      </c>
      <c r="CT64" s="120">
        <v>37187473.700000003</v>
      </c>
      <c r="CU64" s="120">
        <v>39990543.75</v>
      </c>
      <c r="CV64" s="120">
        <v>36028065.850000001</v>
      </c>
      <c r="CW64" s="120">
        <v>27053479.899999999</v>
      </c>
      <c r="CX64" s="120">
        <v>26089462.949999999</v>
      </c>
      <c r="CY64" s="120">
        <v>17352266.050000001</v>
      </c>
      <c r="CZ64" s="120">
        <v>41595510.450000003</v>
      </c>
      <c r="DA64" s="120">
        <v>29854629.524999999</v>
      </c>
      <c r="DB64" s="121">
        <v>31128050</v>
      </c>
      <c r="DC64" s="121">
        <v>32641880</v>
      </c>
      <c r="DD64" s="121">
        <v>35407550</v>
      </c>
      <c r="DE64" s="121">
        <v>30530144</v>
      </c>
      <c r="DF64" s="121">
        <v>51927022</v>
      </c>
      <c r="DG64" s="121">
        <v>47492450</v>
      </c>
      <c r="DH64" s="121">
        <v>48987358</v>
      </c>
      <c r="DI64" s="121">
        <v>57967194</v>
      </c>
      <c r="DJ64" s="121">
        <v>37012910</v>
      </c>
      <c r="DK64" s="122">
        <v>32432066</v>
      </c>
      <c r="DL64" s="122">
        <v>32111920.000000004</v>
      </c>
      <c r="DM64" s="123">
        <v>31659812</v>
      </c>
      <c r="DN64" s="123">
        <v>49325134</v>
      </c>
      <c r="DO64" s="123">
        <v>24094072</v>
      </c>
      <c r="DP64" s="123">
        <v>33634028</v>
      </c>
      <c r="DQ64" s="123">
        <v>34681186</v>
      </c>
      <c r="DR64" s="123">
        <v>30539856</v>
      </c>
      <c r="DS64" s="123">
        <v>34099475</v>
      </c>
      <c r="DT64" s="123">
        <v>36698503</v>
      </c>
      <c r="DU64" s="123">
        <v>35034668</v>
      </c>
      <c r="DV64" s="123">
        <v>32811628.999999996</v>
      </c>
      <c r="DW64" s="123">
        <v>35888193</v>
      </c>
      <c r="DX64" s="123">
        <v>32888857</v>
      </c>
      <c r="DY64" s="123">
        <v>33677829</v>
      </c>
      <c r="DZ64" s="56"/>
      <c r="EA64" s="26"/>
      <c r="EB64" s="26"/>
    </row>
    <row r="65" spans="1:132" ht="30.75" customHeight="1" thickTop="1" thickBot="1">
      <c r="A65" s="52">
        <v>57</v>
      </c>
      <c r="B65" s="274" t="s">
        <v>370</v>
      </c>
      <c r="C65" s="210" t="s">
        <v>43</v>
      </c>
      <c r="D65" s="284" t="s">
        <v>138</v>
      </c>
      <c r="E65" s="284" t="s">
        <v>56</v>
      </c>
      <c r="F65" s="284" t="s">
        <v>120</v>
      </c>
      <c r="G65" s="284" t="s">
        <v>124</v>
      </c>
      <c r="H65" s="210" t="s">
        <v>62</v>
      </c>
      <c r="I65" s="210" t="s">
        <v>56</v>
      </c>
      <c r="J65" s="210" t="s">
        <v>71</v>
      </c>
      <c r="K65" s="210" t="s">
        <v>63</v>
      </c>
      <c r="L65" s="210" t="s">
        <v>87</v>
      </c>
      <c r="M65" s="285">
        <v>45777</v>
      </c>
      <c r="N65" s="285">
        <v>46507</v>
      </c>
      <c r="O65" s="286"/>
      <c r="P65" s="210" t="s">
        <v>60</v>
      </c>
      <c r="Q65" s="287">
        <f t="shared" si="10"/>
        <v>0</v>
      </c>
      <c r="R65" s="288"/>
      <c r="S65" s="302"/>
      <c r="T65" s="210" t="s">
        <v>180</v>
      </c>
      <c r="U65" s="298">
        <f>IF(T65="By Unit", IF(P65="RMB",S65/$B$6,IF(P65="GBP",S65,S65/$B$5)),T65)</f>
        <v>0</v>
      </c>
      <c r="V65" s="290"/>
      <c r="W65" s="291" t="e">
        <f>IF(T65="By Volume",V65/R65,V65*U65/Q65)</f>
        <v>#DIV/0!</v>
      </c>
      <c r="X65" s="292">
        <f>IFERROR(Q65*(1-W65),0)</f>
        <v>0</v>
      </c>
      <c r="Y65" s="292">
        <v>0</v>
      </c>
      <c r="Z65" s="824" t="s">
        <v>153</v>
      </c>
      <c r="AA65" s="743"/>
      <c r="AB65" s="743"/>
      <c r="AC65" s="743"/>
      <c r="AD65" s="8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115"/>
      <c r="AQ65" s="115"/>
      <c r="AR65" s="115"/>
      <c r="AS65" s="250"/>
      <c r="AT65" s="115"/>
      <c r="AU65" s="279">
        <f>'By Project -Feb 2025'!DO14</f>
        <v>29969.999999999993</v>
      </c>
      <c r="AV65" s="279">
        <f>'By Project -Feb 2025'!DP14</f>
        <v>576000</v>
      </c>
      <c r="AW65" s="279">
        <f>'By Project -Feb 2025'!DQ14</f>
        <v>811149.99999999988</v>
      </c>
      <c r="AX65" s="279">
        <f>'By Project -Feb 2025'!DR14</f>
        <v>1104659.9999999998</v>
      </c>
      <c r="AY65" s="279">
        <f>'By Project -Feb 2025'!DS14</f>
        <v>817540.00000000012</v>
      </c>
      <c r="AZ65" s="279">
        <f>'By Project -Feb 2025'!DT14</f>
        <v>476460</v>
      </c>
      <c r="BA65" s="279">
        <f>'By Project -Feb 2025'!DU14</f>
        <v>606300</v>
      </c>
      <c r="BB65" s="279">
        <f>'By Project -Feb 2025'!DV14</f>
        <v>610230</v>
      </c>
      <c r="BC65" s="279">
        <f>'By Project -Feb 2025'!DW14</f>
        <v>481710</v>
      </c>
      <c r="BD65" s="279">
        <f>'By Project -Feb 2025'!DX14</f>
        <v>582030</v>
      </c>
      <c r="BE65" s="279">
        <f>'By Project -Feb 2025'!DY14</f>
        <v>613260</v>
      </c>
      <c r="BF65" s="54">
        <f t="shared" si="4"/>
        <v>6679340</v>
      </c>
      <c r="BH65" s="116"/>
      <c r="BI65" s="124" t="s">
        <v>304</v>
      </c>
      <c r="BJ65" s="125"/>
      <c r="BK65" s="125"/>
      <c r="BL65" s="126"/>
      <c r="BM65" s="788">
        <v>0</v>
      </c>
      <c r="BN65" s="788">
        <v>86189947</v>
      </c>
      <c r="BO65" s="788">
        <v>102047186</v>
      </c>
      <c r="BP65" s="788">
        <v>97469652</v>
      </c>
      <c r="BQ65" s="127">
        <v>0</v>
      </c>
      <c r="BR65" s="127">
        <v>0</v>
      </c>
      <c r="BS65" s="127">
        <v>0</v>
      </c>
      <c r="BT65" s="127">
        <v>0</v>
      </c>
      <c r="BU65" s="127">
        <v>0</v>
      </c>
      <c r="BV65" s="127">
        <v>0</v>
      </c>
      <c r="BW65" s="127">
        <v>0</v>
      </c>
      <c r="BX65" s="127">
        <v>0</v>
      </c>
      <c r="BY65" s="127">
        <v>0</v>
      </c>
      <c r="BZ65" s="127">
        <v>0</v>
      </c>
      <c r="CA65" s="127">
        <v>0</v>
      </c>
      <c r="CB65" s="128">
        <v>0</v>
      </c>
      <c r="CC65" s="128"/>
      <c r="CD65" s="128">
        <v>0</v>
      </c>
      <c r="CE65" s="128">
        <v>0</v>
      </c>
      <c r="CF65" s="128">
        <v>0</v>
      </c>
      <c r="CG65" s="128">
        <v>932000</v>
      </c>
      <c r="CH65" s="128">
        <v>2904000</v>
      </c>
      <c r="CI65" s="128">
        <v>6345360</v>
      </c>
      <c r="CJ65" s="129">
        <v>12084000</v>
      </c>
      <c r="CK65" s="128">
        <v>12364000</v>
      </c>
      <c r="CL65" s="128">
        <v>14666000</v>
      </c>
      <c r="CM65" s="128">
        <v>7120798</v>
      </c>
      <c r="CN65" s="128">
        <v>18203789</v>
      </c>
      <c r="CO65" s="128">
        <v>11570000</v>
      </c>
      <c r="CP65" s="128">
        <v>9075800</v>
      </c>
      <c r="CQ65" s="128">
        <v>8437600</v>
      </c>
      <c r="CR65" s="128">
        <v>10342600</v>
      </c>
      <c r="CS65" s="128">
        <v>14465200</v>
      </c>
      <c r="CT65" s="128">
        <v>8559800</v>
      </c>
      <c r="CU65" s="128">
        <v>7514600</v>
      </c>
      <c r="CV65" s="128">
        <v>6556800</v>
      </c>
      <c r="CW65" s="128">
        <v>7044946</v>
      </c>
      <c r="CX65" s="128">
        <v>9026320</v>
      </c>
      <c r="CY65" s="128">
        <v>9701480</v>
      </c>
      <c r="CZ65" s="128">
        <v>8363040</v>
      </c>
      <c r="DA65" s="128">
        <v>2959000</v>
      </c>
      <c r="DB65" s="130">
        <v>3799544</v>
      </c>
      <c r="DC65" s="130">
        <v>2069304</v>
      </c>
      <c r="DD65" s="130">
        <v>3374376</v>
      </c>
      <c r="DE65" s="131">
        <v>5449368</v>
      </c>
      <c r="DF65" s="131">
        <v>8148152</v>
      </c>
      <c r="DG65" s="131">
        <v>10331936</v>
      </c>
      <c r="DH65" s="131">
        <v>10161984</v>
      </c>
      <c r="DI65" s="131">
        <v>13723968</v>
      </c>
      <c r="DJ65" s="131">
        <v>10955448</v>
      </c>
      <c r="DK65" s="132">
        <v>12221840</v>
      </c>
      <c r="DL65" s="132">
        <v>10098556</v>
      </c>
      <c r="DM65" s="133">
        <v>7135176</v>
      </c>
      <c r="DN65" s="133">
        <v>4385016</v>
      </c>
      <c r="DO65" s="133">
        <v>3352744</v>
      </c>
      <c r="DP65" s="133">
        <v>3298140</v>
      </c>
      <c r="DQ65" s="133">
        <v>5150200</v>
      </c>
      <c r="DR65" s="133">
        <v>5252844</v>
      </c>
      <c r="DS65" s="133">
        <v>7607097</v>
      </c>
      <c r="DT65" s="133">
        <v>6144799.0000000009</v>
      </c>
      <c r="DU65" s="133">
        <v>7092409.9999999991</v>
      </c>
      <c r="DV65" s="133">
        <v>6236532</v>
      </c>
      <c r="DW65" s="133">
        <v>6095645.9999999991</v>
      </c>
      <c r="DX65" s="133">
        <v>7886988</v>
      </c>
      <c r="DY65" s="133">
        <v>6036935.9999999991</v>
      </c>
      <c r="DZ65" s="56"/>
      <c r="EA65" s="26"/>
      <c r="EB65" s="26"/>
    </row>
    <row r="66" spans="1:132" s="115" customFormat="1" ht="30.75" customHeight="1" thickTop="1" thickBot="1">
      <c r="A66" s="52">
        <v>58</v>
      </c>
      <c r="B66" s="274" t="s">
        <v>371</v>
      </c>
      <c r="C66" s="210" t="s">
        <v>45</v>
      </c>
      <c r="D66" s="284" t="s">
        <v>139</v>
      </c>
      <c r="E66" s="284" t="s">
        <v>56</v>
      </c>
      <c r="F66" s="284" t="s">
        <v>123</v>
      </c>
      <c r="G66" s="284" t="s">
        <v>124</v>
      </c>
      <c r="H66" s="210" t="s">
        <v>62</v>
      </c>
      <c r="I66" s="210" t="s">
        <v>56</v>
      </c>
      <c r="J66" s="210" t="s">
        <v>71</v>
      </c>
      <c r="K66" s="210" t="s">
        <v>63</v>
      </c>
      <c r="L66" s="210" t="s">
        <v>87</v>
      </c>
      <c r="M66" s="285">
        <v>45620</v>
      </c>
      <c r="N66" s="285">
        <v>46350</v>
      </c>
      <c r="O66" s="286">
        <v>7732809</v>
      </c>
      <c r="P66" s="210" t="s">
        <v>60</v>
      </c>
      <c r="Q66" s="287">
        <f t="shared" si="10"/>
        <v>840729.2443578532</v>
      </c>
      <c r="R66" s="288"/>
      <c r="S66" s="297">
        <v>0.20150000000000001</v>
      </c>
      <c r="T66" s="210" t="s">
        <v>180</v>
      </c>
      <c r="U66" s="298">
        <f>IF(T66="By Unit", IF(P66="RMB",S66/$B$6,IF(P66="GBP",S66,S66/$B$5)),T66)</f>
        <v>2.1907555551689873E-2</v>
      </c>
      <c r="V66" s="290"/>
      <c r="W66" s="291">
        <f>IF(T66="By Volume",V66/R66,V66*U66/Q66)</f>
        <v>0</v>
      </c>
      <c r="X66" s="292">
        <f>IFERROR(Q66*(1-W66),"")</f>
        <v>840729.2443578532</v>
      </c>
      <c r="Y66" s="292">
        <v>0</v>
      </c>
      <c r="Z66" s="824" t="s">
        <v>153</v>
      </c>
      <c r="AA66" s="743"/>
      <c r="AB66" s="743"/>
      <c r="AC66" s="743"/>
      <c r="AD66" s="806"/>
      <c r="AE66" s="270"/>
      <c r="AF66" s="270"/>
      <c r="AG66" s="270"/>
      <c r="AH66" s="270"/>
      <c r="AI66" s="270"/>
      <c r="AJ66" s="270"/>
      <c r="AK66" s="270"/>
      <c r="AL66" s="270"/>
      <c r="AM66" s="270"/>
      <c r="AN66" s="270"/>
      <c r="AO66" s="270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54">
        <f t="shared" si="4"/>
        <v>0</v>
      </c>
      <c r="BH66" s="116"/>
      <c r="BI66" s="134" t="s">
        <v>305</v>
      </c>
      <c r="BJ66" s="135"/>
      <c r="BK66" s="135"/>
      <c r="BL66" s="136"/>
      <c r="BM66" s="789">
        <v>21928601</v>
      </c>
      <c r="BN66" s="789">
        <v>25418470</v>
      </c>
      <c r="BO66" s="789">
        <v>9400250</v>
      </c>
      <c r="BP66" s="789">
        <v>16174136</v>
      </c>
      <c r="BQ66" s="137">
        <v>2336600</v>
      </c>
      <c r="BR66" s="137">
        <v>685900</v>
      </c>
      <c r="BS66" s="137">
        <v>1486000</v>
      </c>
      <c r="BT66" s="137">
        <v>2171200</v>
      </c>
      <c r="BU66" s="137">
        <v>1403100</v>
      </c>
      <c r="BV66" s="137">
        <v>1722345</v>
      </c>
      <c r="BW66" s="137">
        <v>1580200</v>
      </c>
      <c r="BX66" s="137">
        <v>1325700</v>
      </c>
      <c r="BY66" s="137">
        <v>1790900</v>
      </c>
      <c r="BZ66" s="137">
        <v>2290731</v>
      </c>
      <c r="CA66" s="137">
        <v>2414600</v>
      </c>
      <c r="CB66" s="138">
        <v>2365600</v>
      </c>
      <c r="CC66" s="138"/>
      <c r="CD66" s="138">
        <v>2103000</v>
      </c>
      <c r="CE66" s="138">
        <v>1225400</v>
      </c>
      <c r="CF66" s="138">
        <v>2524265</v>
      </c>
      <c r="CG66" s="138">
        <v>2861600</v>
      </c>
      <c r="CH66" s="138">
        <v>2498600</v>
      </c>
      <c r="CI66" s="138">
        <v>2780600</v>
      </c>
      <c r="CJ66" s="139">
        <v>2321650</v>
      </c>
      <c r="CK66" s="138">
        <v>2133650</v>
      </c>
      <c r="CL66" s="138">
        <v>1317255</v>
      </c>
      <c r="CM66" s="138">
        <v>978600</v>
      </c>
      <c r="CN66" s="138">
        <v>1238200</v>
      </c>
      <c r="CO66" s="138">
        <v>1862200</v>
      </c>
      <c r="CP66" s="138">
        <v>1660750</v>
      </c>
      <c r="CQ66" s="138">
        <v>2520350</v>
      </c>
      <c r="CR66" s="138">
        <v>2498900</v>
      </c>
      <c r="CS66" s="138">
        <v>1497550</v>
      </c>
      <c r="CT66" s="138">
        <v>1281100</v>
      </c>
      <c r="CU66" s="138">
        <v>802600</v>
      </c>
      <c r="CV66" s="138">
        <v>1513800</v>
      </c>
      <c r="CW66" s="138">
        <v>1122900</v>
      </c>
      <c r="CX66" s="138">
        <v>687800</v>
      </c>
      <c r="CY66" s="138">
        <v>697700</v>
      </c>
      <c r="CZ66" s="138">
        <v>1070200</v>
      </c>
      <c r="DA66" s="138">
        <v>1824000</v>
      </c>
      <c r="DB66" s="140">
        <v>1333100</v>
      </c>
      <c r="DC66" s="140">
        <v>563500</v>
      </c>
      <c r="DD66" s="140">
        <v>980500</v>
      </c>
      <c r="DE66" s="141">
        <v>1567120</v>
      </c>
      <c r="DF66" s="141">
        <v>1174100</v>
      </c>
      <c r="DG66" s="141">
        <v>762090</v>
      </c>
      <c r="DH66" s="141">
        <v>1363576</v>
      </c>
      <c r="DI66" s="141">
        <v>1433940</v>
      </c>
      <c r="DJ66" s="141">
        <v>1771560</v>
      </c>
      <c r="DK66" s="142">
        <v>1946150</v>
      </c>
      <c r="DL66" s="142">
        <v>1380500</v>
      </c>
      <c r="DM66" s="143">
        <v>1898000</v>
      </c>
      <c r="DN66" s="143">
        <v>1628186</v>
      </c>
      <c r="DO66" s="143">
        <v>1005872</v>
      </c>
      <c r="DP66" s="143">
        <v>719520</v>
      </c>
      <c r="DQ66" s="143">
        <v>959628</v>
      </c>
      <c r="DR66" s="143">
        <v>751372</v>
      </c>
      <c r="DS66" s="143">
        <v>758202</v>
      </c>
      <c r="DT66" s="143">
        <v>943514</v>
      </c>
      <c r="DU66" s="143">
        <v>907316</v>
      </c>
      <c r="DV66" s="143">
        <v>858682</v>
      </c>
      <c r="DW66" s="143">
        <v>1061394</v>
      </c>
      <c r="DX66" s="143">
        <v>884696</v>
      </c>
      <c r="DY66" s="143">
        <v>1075695</v>
      </c>
      <c r="DZ66" s="56"/>
      <c r="EA66" s="26"/>
      <c r="EB66" s="26"/>
    </row>
    <row r="67" spans="1:132" s="115" customFormat="1" ht="30.75" customHeight="1" thickTop="1" thickBot="1">
      <c r="A67" s="52">
        <v>59</v>
      </c>
      <c r="B67" s="274" t="s">
        <v>372</v>
      </c>
      <c r="C67" s="210" t="s">
        <v>45</v>
      </c>
      <c r="D67" s="284" t="s">
        <v>140</v>
      </c>
      <c r="E67" s="284" t="s">
        <v>56</v>
      </c>
      <c r="F67" s="284" t="s">
        <v>123</v>
      </c>
      <c r="G67" s="284" t="s">
        <v>124</v>
      </c>
      <c r="H67" s="210" t="s">
        <v>62</v>
      </c>
      <c r="I67" s="210" t="s">
        <v>56</v>
      </c>
      <c r="J67" s="210" t="s">
        <v>71</v>
      </c>
      <c r="K67" s="210" t="s">
        <v>63</v>
      </c>
      <c r="L67" s="210" t="s">
        <v>87</v>
      </c>
      <c r="M67" s="285">
        <v>45620</v>
      </c>
      <c r="N67" s="285">
        <v>46350</v>
      </c>
      <c r="O67" s="286">
        <v>0</v>
      </c>
      <c r="P67" s="210" t="s">
        <v>60</v>
      </c>
      <c r="Q67" s="287">
        <f t="shared" si="10"/>
        <v>0</v>
      </c>
      <c r="R67" s="288"/>
      <c r="S67" s="302"/>
      <c r="T67" s="210" t="s">
        <v>180</v>
      </c>
      <c r="U67" s="298">
        <f>IF(T67="By Unit", IF(P67="RMB",S67/$B$6,IF(P67="GBP",S67,S67/$B$5)),T67)</f>
        <v>0</v>
      </c>
      <c r="V67" s="290"/>
      <c r="W67" s="291" t="e">
        <f>IF(T67="By Volume",V67/R67,V67*U67/Q67)</f>
        <v>#DIV/0!</v>
      </c>
      <c r="X67" s="292">
        <f>IFERROR(Q67*(1-W67),0)</f>
        <v>0</v>
      </c>
      <c r="Y67" s="292">
        <v>0</v>
      </c>
      <c r="Z67" s="824" t="s">
        <v>153</v>
      </c>
      <c r="AA67" s="743"/>
      <c r="AB67" s="743"/>
      <c r="AC67" s="743"/>
      <c r="AD67" s="806"/>
      <c r="AE67" s="270"/>
      <c r="AF67" s="270"/>
      <c r="AG67" s="270"/>
      <c r="AH67" s="270"/>
      <c r="AI67" s="270"/>
      <c r="AJ67" s="270"/>
      <c r="AK67" s="270"/>
      <c r="AL67" s="270"/>
      <c r="AM67" s="270"/>
      <c r="AN67" s="270"/>
      <c r="AO67" s="270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54">
        <f t="shared" si="4"/>
        <v>0</v>
      </c>
      <c r="BH67" s="62"/>
      <c r="BI67" s="144"/>
      <c r="BJ67" s="145"/>
      <c r="BK67" s="146"/>
      <c r="BL67" s="147"/>
      <c r="BM67" s="790"/>
      <c r="BN67" s="790"/>
      <c r="BO67" s="790"/>
      <c r="BP67" s="790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50"/>
      <c r="DC67" s="150"/>
      <c r="DD67" s="150"/>
      <c r="DE67" s="150"/>
      <c r="DF67" s="150"/>
      <c r="DG67" s="150"/>
      <c r="DH67" s="150"/>
      <c r="DI67" s="150"/>
      <c r="DJ67" s="150"/>
      <c r="DK67" s="151"/>
      <c r="DL67" s="151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56"/>
      <c r="EA67" s="210"/>
      <c r="EB67" s="26"/>
    </row>
    <row r="68" spans="1:132" s="86" customFormat="1" ht="30.75" customHeight="1" thickTop="1" thickBot="1">
      <c r="A68" s="52">
        <v>60</v>
      </c>
      <c r="B68" s="274" t="s">
        <v>373</v>
      </c>
      <c r="C68" s="210" t="s">
        <v>177</v>
      </c>
      <c r="D68" s="284" t="s">
        <v>141</v>
      </c>
      <c r="E68" s="304" t="s">
        <v>56</v>
      </c>
      <c r="F68" s="304" t="s">
        <v>123</v>
      </c>
      <c r="G68" s="304" t="s">
        <v>124</v>
      </c>
      <c r="H68" s="210" t="s">
        <v>62</v>
      </c>
      <c r="I68" s="210" t="s">
        <v>56</v>
      </c>
      <c r="J68" s="210" t="s">
        <v>71</v>
      </c>
      <c r="K68" s="210" t="s">
        <v>63</v>
      </c>
      <c r="L68" s="210" t="s">
        <v>87</v>
      </c>
      <c r="M68" s="285">
        <v>45689</v>
      </c>
      <c r="N68" s="285">
        <v>46411</v>
      </c>
      <c r="O68" s="286">
        <v>10157605</v>
      </c>
      <c r="P68" s="210" t="s">
        <v>60</v>
      </c>
      <c r="Q68" s="287">
        <f t="shared" si="10"/>
        <v>1104358.788137086</v>
      </c>
      <c r="R68" s="808">
        <f>Q68/U68</f>
        <v>5098687.380785062</v>
      </c>
      <c r="S68" s="297">
        <v>1.9922</v>
      </c>
      <c r="T68" s="210" t="s">
        <v>180</v>
      </c>
      <c r="U68" s="298">
        <f>IF(T68="By Unit", IF(P68="RMB",S68/$B$6,IF(P68="GBP",S68,S68/$B$5)),T68)</f>
        <v>0.21659668570757601</v>
      </c>
      <c r="V68" s="811">
        <f>R68*W68</f>
        <v>82859.771257905828</v>
      </c>
      <c r="W68" s="813">
        <f>AA68</f>
        <v>1.6251196645272185E-2</v>
      </c>
      <c r="X68" s="292">
        <f>IFERROR(Q68*(1-W68),"")</f>
        <v>1086411.6363041357</v>
      </c>
      <c r="Y68" s="292">
        <v>0</v>
      </c>
      <c r="Z68" s="824" t="s">
        <v>159</v>
      </c>
      <c r="AA68" s="740">
        <f>(IFERROR(SUMIFS('ME Capex '!Z:Z,'ME Capex '!$A:$A,'By Project -Feb 2025'!$D68),0))/O68</f>
        <v>1.6251196645272185E-2</v>
      </c>
      <c r="AB68" s="811">
        <f>IFERROR(SUMIFS('ME Capex '!Z:Z,'ME Capex '!$A:$A,'By Project -Feb 2025'!$D68),0)</f>
        <v>165073.23629999996</v>
      </c>
      <c r="AC68" s="809">
        <f>IFERROR(Q68*(1-AA68),"")</f>
        <v>1086411.6363041357</v>
      </c>
      <c r="AD68" s="806">
        <f>IF(U68="By Volume",(1-W68)*R68,X68/U68)</f>
        <v>5015827.6095271558</v>
      </c>
      <c r="AE68" s="270"/>
      <c r="AF68" s="270"/>
      <c r="AG68" s="270"/>
      <c r="AH68" s="270"/>
      <c r="AI68" s="270"/>
      <c r="AJ68" s="270"/>
      <c r="AK68" s="270"/>
      <c r="AL68" s="270"/>
      <c r="AM68" s="270"/>
      <c r="AN68" s="270"/>
      <c r="AO68" s="270"/>
      <c r="AT68" s="88">
        <v>0</v>
      </c>
      <c r="AU68" s="270">
        <v>3744</v>
      </c>
      <c r="AV68" s="270">
        <v>72000</v>
      </c>
      <c r="AW68" s="88">
        <v>153000</v>
      </c>
      <c r="AX68" s="88">
        <v>99000</v>
      </c>
      <c r="AY68" s="88">
        <v>18000</v>
      </c>
      <c r="AZ68" s="88">
        <v>36336</v>
      </c>
      <c r="BA68" s="88">
        <v>56016.000000000007</v>
      </c>
      <c r="BB68" s="88">
        <v>38736.000000000007</v>
      </c>
      <c r="BC68" s="88">
        <v>46032</v>
      </c>
      <c r="BD68" s="88">
        <v>44928.000000000007</v>
      </c>
      <c r="BE68" s="88">
        <v>43776</v>
      </c>
      <c r="BF68" s="54">
        <f t="shared" si="4"/>
        <v>607824</v>
      </c>
      <c r="BH68" s="62"/>
      <c r="BI68" s="153"/>
      <c r="BJ68" s="154"/>
      <c r="BK68" s="155"/>
      <c r="BL68" s="66"/>
      <c r="BM68" s="790"/>
      <c r="BN68" s="790"/>
      <c r="BO68" s="790"/>
      <c r="BP68" s="790"/>
      <c r="BQ68" s="156"/>
      <c r="BR68" s="156"/>
      <c r="BS68" s="156"/>
      <c r="BT68" s="156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56"/>
      <c r="CF68" s="156"/>
      <c r="CG68" s="156"/>
      <c r="CH68" s="156"/>
      <c r="CI68" s="156"/>
      <c r="CJ68" s="156"/>
      <c r="CK68" s="156"/>
      <c r="CL68" s="156"/>
      <c r="CM68" s="156"/>
      <c r="CN68" s="156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8"/>
      <c r="DC68" s="158"/>
      <c r="DD68" s="158"/>
      <c r="DE68" s="158"/>
      <c r="DF68" s="158"/>
      <c r="DG68" s="158"/>
      <c r="DH68" s="158"/>
      <c r="DI68" s="158"/>
      <c r="DJ68" s="158"/>
      <c r="DK68" s="159"/>
      <c r="DL68" s="159"/>
      <c r="DM68" s="160"/>
      <c r="DN68" s="160"/>
      <c r="DO68" s="160"/>
      <c r="DP68" s="160"/>
      <c r="DQ68" s="160"/>
      <c r="DR68" s="160"/>
      <c r="DS68" s="160"/>
      <c r="DT68" s="160"/>
      <c r="DU68" s="160"/>
      <c r="DV68" s="160"/>
      <c r="DW68" s="160"/>
      <c r="DX68" s="160"/>
      <c r="DY68" s="160"/>
      <c r="DZ68" s="56"/>
      <c r="EA68" s="26"/>
      <c r="EB68" s="26"/>
    </row>
    <row r="69" spans="1:132" s="86" customFormat="1" ht="30.75" customHeight="1" thickTop="1" thickBot="1">
      <c r="A69" s="52">
        <v>61</v>
      </c>
      <c r="B69" s="274" t="s">
        <v>374</v>
      </c>
      <c r="C69" s="210" t="s">
        <v>177</v>
      </c>
      <c r="D69" s="284" t="s">
        <v>142</v>
      </c>
      <c r="E69" s="284" t="s">
        <v>56</v>
      </c>
      <c r="F69" s="284" t="s">
        <v>123</v>
      </c>
      <c r="G69" s="284" t="s">
        <v>124</v>
      </c>
      <c r="H69" s="210" t="s">
        <v>62</v>
      </c>
      <c r="I69" s="210" t="s">
        <v>56</v>
      </c>
      <c r="J69" s="210" t="s">
        <v>71</v>
      </c>
      <c r="K69" s="210" t="s">
        <v>63</v>
      </c>
      <c r="L69" s="210" t="s">
        <v>87</v>
      </c>
      <c r="M69" s="285">
        <v>45689</v>
      </c>
      <c r="N69" s="285">
        <v>46411</v>
      </c>
      <c r="O69" s="286">
        <v>217300</v>
      </c>
      <c r="P69" s="210" t="s">
        <v>60</v>
      </c>
      <c r="Q69" s="287">
        <f t="shared" si="10"/>
        <v>23625.368840606498</v>
      </c>
      <c r="R69" s="808"/>
      <c r="S69" s="302"/>
      <c r="T69" s="210" t="s">
        <v>180</v>
      </c>
      <c r="U69" s="298">
        <f>IF(T69="By Unit", IF(P69="RMB",S69/$B$6,IF(P69="GBP",S69,S69/$B$5)),T69)</f>
        <v>0</v>
      </c>
      <c r="V69" s="811">
        <f>R69*W69</f>
        <v>0</v>
      </c>
      <c r="W69" s="813">
        <f>AA69</f>
        <v>0</v>
      </c>
      <c r="X69" s="292">
        <f>IFERROR(Q69*(1-W69),"")</f>
        <v>23625.368840606498</v>
      </c>
      <c r="Y69" s="292">
        <v>0</v>
      </c>
      <c r="Z69" s="824" t="s">
        <v>159</v>
      </c>
      <c r="AA69" s="740">
        <f>(IFERROR(SUMIFS('ME Capex '!Z:Z,'ME Capex '!$A:$A,'By Project -Feb 2025'!$D69),0))/O69</f>
        <v>0</v>
      </c>
      <c r="AB69" s="811">
        <f>IFERROR(SUMIFS('ME Capex '!Z:Z,'ME Capex '!$A:$A,'By Project -Feb 2025'!$D69),0)</f>
        <v>0</v>
      </c>
      <c r="AC69" s="809">
        <f>IFERROR(Q69*(1-AA69),"")</f>
        <v>23625.368840606498</v>
      </c>
      <c r="AD69" s="806"/>
      <c r="AE69" s="270"/>
      <c r="AF69" s="270"/>
      <c r="AG69" s="270"/>
      <c r="AH69" s="270"/>
      <c r="AI69" s="270"/>
      <c r="AJ69" s="270"/>
      <c r="AK69" s="270"/>
      <c r="AL69" s="270"/>
      <c r="AM69" s="270"/>
      <c r="AN69" s="270"/>
      <c r="AO69" s="270"/>
      <c r="AT69" s="88">
        <v>0</v>
      </c>
      <c r="AU69" s="270">
        <v>3744</v>
      </c>
      <c r="AV69" s="270">
        <v>72000</v>
      </c>
      <c r="AW69" s="88">
        <v>153000</v>
      </c>
      <c r="AX69" s="88">
        <v>99000</v>
      </c>
      <c r="AY69" s="88">
        <v>18000</v>
      </c>
      <c r="AZ69" s="88">
        <v>36336</v>
      </c>
      <c r="BA69" s="88">
        <v>56016.000000000007</v>
      </c>
      <c r="BB69" s="88">
        <v>38736.000000000007</v>
      </c>
      <c r="BC69" s="88">
        <v>46032</v>
      </c>
      <c r="BD69" s="88">
        <v>44928.000000000007</v>
      </c>
      <c r="BE69" s="88">
        <v>43776</v>
      </c>
      <c r="BF69" s="54">
        <f t="shared" si="4"/>
        <v>607824</v>
      </c>
      <c r="BH69" s="62"/>
      <c r="BI69" s="64"/>
      <c r="BJ69" s="154"/>
      <c r="BK69" s="155"/>
      <c r="BL69" s="66"/>
      <c r="BM69" s="790"/>
      <c r="BN69" s="790"/>
      <c r="BO69" s="790"/>
      <c r="BP69" s="790"/>
      <c r="BQ69" s="156"/>
      <c r="BR69" s="156"/>
      <c r="BS69" s="156"/>
      <c r="BT69" s="156"/>
      <c r="BU69" s="156"/>
      <c r="BV69" s="156"/>
      <c r="BW69" s="156"/>
      <c r="BX69" s="156"/>
      <c r="BY69" s="156"/>
      <c r="BZ69" s="156"/>
      <c r="CA69" s="156"/>
      <c r="CB69" s="156"/>
      <c r="CC69" s="156"/>
      <c r="CD69" s="156"/>
      <c r="CE69" s="156"/>
      <c r="CF69" s="156"/>
      <c r="CG69" s="156"/>
      <c r="CH69" s="156"/>
      <c r="CI69" s="156"/>
      <c r="CJ69" s="156"/>
      <c r="CK69" s="156"/>
      <c r="CL69" s="156"/>
      <c r="CM69" s="156"/>
      <c r="CN69" s="156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8"/>
      <c r="DC69" s="158"/>
      <c r="DD69" s="158"/>
      <c r="DE69" s="158"/>
      <c r="DF69" s="158"/>
      <c r="DG69" s="158"/>
      <c r="DH69" s="158"/>
      <c r="DI69" s="158"/>
      <c r="DJ69" s="158"/>
      <c r="DK69" s="159"/>
      <c r="DL69" s="159"/>
      <c r="DM69" s="160"/>
      <c r="DN69" s="160"/>
      <c r="DO69" s="160"/>
      <c r="DP69" s="160"/>
      <c r="DQ69" s="160"/>
      <c r="DR69" s="160"/>
      <c r="DS69" s="160"/>
      <c r="DT69" s="160"/>
      <c r="DU69" s="160"/>
      <c r="DV69" s="160"/>
      <c r="DW69" s="160"/>
      <c r="DX69" s="160"/>
      <c r="DY69" s="160"/>
      <c r="DZ69" s="56"/>
      <c r="EA69" s="26"/>
      <c r="EB69" s="26"/>
    </row>
    <row r="70" spans="1:132" s="86" customFormat="1" ht="30.75" customHeight="1" thickTop="1" thickBot="1">
      <c r="A70" s="52">
        <v>62</v>
      </c>
      <c r="B70" s="274" t="s">
        <v>375</v>
      </c>
      <c r="C70" s="210" t="s">
        <v>52</v>
      </c>
      <c r="D70" s="284" t="s">
        <v>154</v>
      </c>
      <c r="E70" s="304" t="s">
        <v>56</v>
      </c>
      <c r="F70" s="304" t="s">
        <v>120</v>
      </c>
      <c r="G70" s="304" t="s">
        <v>124</v>
      </c>
      <c r="H70" s="210" t="s">
        <v>59</v>
      </c>
      <c r="I70" s="210" t="s">
        <v>56</v>
      </c>
      <c r="J70" s="210" t="s">
        <v>71</v>
      </c>
      <c r="K70" s="210" t="s">
        <v>63</v>
      </c>
      <c r="L70" s="210" t="s">
        <v>87</v>
      </c>
      <c r="M70" s="285">
        <v>45352</v>
      </c>
      <c r="N70" s="285">
        <v>46082</v>
      </c>
      <c r="O70" s="286">
        <v>98000</v>
      </c>
      <c r="P70" s="210" t="s">
        <v>60</v>
      </c>
      <c r="Q70" s="287">
        <f t="shared" si="10"/>
        <v>10654.791285685396</v>
      </c>
      <c r="R70" s="288"/>
      <c r="S70" s="297">
        <v>3.062500000000079E-3</v>
      </c>
      <c r="T70" s="210" t="s">
        <v>180</v>
      </c>
      <c r="U70" s="298">
        <f>IF(T70="By Unit", IF(P70="RMB",S70/$B$6,IF(P70="GBP",S70,S70/$B$5)),T70)</f>
        <v>3.3296222767767724E-4</v>
      </c>
      <c r="V70" s="290"/>
      <c r="W70" s="291">
        <f>IF(T70="By Volume",V70/R70,V70*U70/Q70)</f>
        <v>0</v>
      </c>
      <c r="X70" s="292">
        <v>0</v>
      </c>
      <c r="Y70" s="292">
        <v>0</v>
      </c>
      <c r="Z70" s="825" t="s">
        <v>157</v>
      </c>
      <c r="AA70" s="743"/>
      <c r="AB70" s="743"/>
      <c r="AC70" s="743"/>
      <c r="AD70" s="806"/>
      <c r="AE70" s="270"/>
      <c r="AF70" s="270"/>
      <c r="AG70" s="270"/>
      <c r="AH70" s="270"/>
      <c r="AI70" s="270"/>
      <c r="AJ70" s="270"/>
      <c r="AK70" s="270"/>
      <c r="AL70" s="270"/>
      <c r="AM70" s="270"/>
      <c r="AN70" s="270"/>
      <c r="AO70" s="270"/>
      <c r="AV70" s="86">
        <v>106560.00000000001</v>
      </c>
      <c r="BF70" s="54">
        <f t="shared" si="4"/>
        <v>106560.00000000001</v>
      </c>
      <c r="BH70" s="62"/>
      <c r="BI70" s="153"/>
      <c r="BJ70" s="154"/>
      <c r="BK70" s="155"/>
      <c r="BL70" s="66"/>
      <c r="BM70" s="790"/>
      <c r="BN70" s="790"/>
      <c r="BO70" s="790"/>
      <c r="BP70" s="790"/>
      <c r="BQ70" s="156"/>
      <c r="BR70" s="156"/>
      <c r="BS70" s="156"/>
      <c r="BT70" s="156"/>
      <c r="BU70" s="156"/>
      <c r="BV70" s="156"/>
      <c r="BW70" s="156"/>
      <c r="BX70" s="156"/>
      <c r="BY70" s="156"/>
      <c r="BZ70" s="156"/>
      <c r="CA70" s="156"/>
      <c r="CB70" s="156"/>
      <c r="CC70" s="156"/>
      <c r="CD70" s="156"/>
      <c r="CE70" s="156"/>
      <c r="CF70" s="156"/>
      <c r="CG70" s="156"/>
      <c r="CH70" s="156"/>
      <c r="CI70" s="156"/>
      <c r="CJ70" s="156"/>
      <c r="CK70" s="156"/>
      <c r="CL70" s="156"/>
      <c r="CM70" s="156"/>
      <c r="CN70" s="156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8"/>
      <c r="DC70" s="158"/>
      <c r="DD70" s="158"/>
      <c r="DE70" s="158"/>
      <c r="DF70" s="158"/>
      <c r="DG70" s="158"/>
      <c r="DH70" s="158"/>
      <c r="DI70" s="158"/>
      <c r="DJ70" s="158"/>
      <c r="DK70" s="159"/>
      <c r="DL70" s="159"/>
      <c r="DM70" s="160"/>
      <c r="DN70" s="160"/>
      <c r="DO70" s="160"/>
      <c r="DP70" s="160"/>
      <c r="DQ70" s="160"/>
      <c r="DR70" s="160"/>
      <c r="DS70" s="160"/>
      <c r="DT70" s="160"/>
      <c r="DU70" s="160"/>
      <c r="DV70" s="160"/>
      <c r="DW70" s="160"/>
      <c r="DX70" s="160"/>
      <c r="DY70" s="160"/>
      <c r="DZ70" s="56"/>
      <c r="EA70" s="26"/>
      <c r="EB70" s="26"/>
    </row>
    <row r="71" spans="1:132" s="86" customFormat="1" ht="30.75" customHeight="1" thickTop="1" thickBot="1">
      <c r="A71" s="52">
        <v>63</v>
      </c>
      <c r="B71" s="274" t="s">
        <v>376</v>
      </c>
      <c r="C71" s="210" t="s">
        <v>52</v>
      </c>
      <c r="D71" s="284" t="s">
        <v>398</v>
      </c>
      <c r="E71" s="284" t="s">
        <v>56</v>
      </c>
      <c r="F71" s="284" t="s">
        <v>120</v>
      </c>
      <c r="G71" s="284" t="s">
        <v>121</v>
      </c>
      <c r="H71" s="210" t="s">
        <v>59</v>
      </c>
      <c r="I71" s="210" t="s">
        <v>56</v>
      </c>
      <c r="J71" s="210" t="s">
        <v>71</v>
      </c>
      <c r="K71" s="210" t="s">
        <v>63</v>
      </c>
      <c r="L71" s="210" t="s">
        <v>87</v>
      </c>
      <c r="M71" s="285">
        <v>45839</v>
      </c>
      <c r="N71" s="285">
        <v>46569</v>
      </c>
      <c r="O71" s="286">
        <v>4584750.8495575199</v>
      </c>
      <c r="P71" s="210" t="s">
        <v>60</v>
      </c>
      <c r="Q71" s="287">
        <f t="shared" si="10"/>
        <v>498464.93264187942</v>
      </c>
      <c r="R71" s="288">
        <v>54607345.786414623</v>
      </c>
      <c r="S71" s="301">
        <f>O71/R71</f>
        <v>8.395850015288836E-2</v>
      </c>
      <c r="T71" s="210" t="s">
        <v>180</v>
      </c>
      <c r="U71" s="298">
        <f>IF(T71="By Unit", IF(P71="RMB",S71/$B$6,IF(P71="GBP",S71,S71/$B$5)),T71)</f>
        <v>9.1281662835531741E-3</v>
      </c>
      <c r="V71" s="290">
        <v>162200</v>
      </c>
      <c r="W71" s="291">
        <f>IF(T71="By Volume",V71/R71,V71*U71/Q71)</f>
        <v>2.9702963523334735E-3</v>
      </c>
      <c r="X71" s="292">
        <f>IFERROR(Q71*(1-W71),"")</f>
        <v>496984.34407068708</v>
      </c>
      <c r="Y71" s="292">
        <v>0</v>
      </c>
      <c r="Z71" s="824" t="s">
        <v>153</v>
      </c>
      <c r="AA71" s="743"/>
      <c r="AB71" s="743"/>
      <c r="AC71" s="743"/>
      <c r="AD71" s="806"/>
      <c r="AE71" s="270"/>
      <c r="AF71" s="270"/>
      <c r="AG71" s="270"/>
      <c r="AH71" s="270"/>
      <c r="AI71" s="270"/>
      <c r="AJ71" s="270"/>
      <c r="AK71" s="270"/>
      <c r="AL71" s="270"/>
      <c r="AM71" s="270"/>
      <c r="AN71" s="270"/>
      <c r="AO71" s="270"/>
      <c r="BF71" s="54">
        <f t="shared" si="4"/>
        <v>0</v>
      </c>
      <c r="BH71" s="62"/>
      <c r="BI71" s="153"/>
      <c r="BJ71" s="154"/>
      <c r="BK71" s="155"/>
      <c r="BL71" s="161"/>
      <c r="BM71" s="790"/>
      <c r="BN71" s="790"/>
      <c r="BO71" s="790"/>
      <c r="BP71" s="790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8"/>
      <c r="DC71" s="158"/>
      <c r="DD71" s="158"/>
      <c r="DE71" s="158"/>
      <c r="DF71" s="158"/>
      <c r="DG71" s="158"/>
      <c r="DH71" s="158"/>
      <c r="DI71" s="158"/>
      <c r="DJ71" s="158"/>
      <c r="DK71" s="159"/>
      <c r="DL71" s="159"/>
      <c r="DM71" s="160"/>
      <c r="DN71" s="160"/>
      <c r="DO71" s="160"/>
      <c r="DP71" s="160"/>
      <c r="DQ71" s="160"/>
      <c r="DR71" s="160"/>
      <c r="DS71" s="160"/>
      <c r="DT71" s="160"/>
      <c r="DU71" s="160"/>
      <c r="DV71" s="160"/>
      <c r="DW71" s="160"/>
      <c r="DX71" s="160"/>
      <c r="DY71" s="160"/>
      <c r="DZ71" s="56"/>
      <c r="EA71" s="26"/>
      <c r="EB71" s="26"/>
    </row>
    <row r="72" spans="1:132" s="86" customFormat="1" ht="30.75" customHeight="1" thickTop="1" thickBot="1">
      <c r="A72" s="52">
        <v>64</v>
      </c>
      <c r="B72" s="274" t="s">
        <v>377</v>
      </c>
      <c r="C72" s="210" t="s">
        <v>52</v>
      </c>
      <c r="D72" s="284" t="s">
        <v>399</v>
      </c>
      <c r="E72" s="304" t="s">
        <v>56</v>
      </c>
      <c r="F72" s="304" t="s">
        <v>120</v>
      </c>
      <c r="G72" s="304" t="s">
        <v>121</v>
      </c>
      <c r="H72" s="210" t="s">
        <v>59</v>
      </c>
      <c r="I72" s="210" t="s">
        <v>56</v>
      </c>
      <c r="J72" s="210" t="s">
        <v>71</v>
      </c>
      <c r="K72" s="210" t="s">
        <v>63</v>
      </c>
      <c r="L72" s="210" t="s">
        <v>87</v>
      </c>
      <c r="M72" s="285">
        <v>45839</v>
      </c>
      <c r="N72" s="285">
        <v>46569</v>
      </c>
      <c r="O72" s="286">
        <v>3933456.3584070802</v>
      </c>
      <c r="P72" s="210" t="s">
        <v>60</v>
      </c>
      <c r="Q72" s="287">
        <f t="shared" si="10"/>
        <v>427654.65847122011</v>
      </c>
      <c r="R72" s="288">
        <v>54607345.786414623</v>
      </c>
      <c r="S72" s="301">
        <f>O72/R72</f>
        <v>7.2031634238221065E-2</v>
      </c>
      <c r="T72" s="210" t="s">
        <v>180</v>
      </c>
      <c r="U72" s="298">
        <f>IF(T72="By Unit", IF(P72="RMB",S72/$B$6,IF(P72="GBP",S72,S72/$B$5)),T72)</f>
        <v>7.8314492732150572E-3</v>
      </c>
      <c r="V72" s="290">
        <v>162200</v>
      </c>
      <c r="W72" s="291">
        <f>IF(T72="By Volume",V72/R72,V72*U72/Q72)</f>
        <v>2.9702963523334726E-3</v>
      </c>
      <c r="X72" s="292">
        <f>IFERROR(Q72*(1-W72),"")</f>
        <v>426384.39739910461</v>
      </c>
      <c r="Y72" s="292">
        <v>0</v>
      </c>
      <c r="Z72" s="824" t="s">
        <v>153</v>
      </c>
      <c r="AA72" s="743"/>
      <c r="AB72" s="743"/>
      <c r="AC72" s="743"/>
      <c r="AD72" s="806"/>
      <c r="AE72" s="270"/>
      <c r="AF72" s="270"/>
      <c r="AG72" s="270"/>
      <c r="AH72" s="270"/>
      <c r="AI72" s="270"/>
      <c r="AJ72" s="270"/>
      <c r="AK72" s="270"/>
      <c r="AL72" s="270"/>
      <c r="AM72" s="270"/>
      <c r="AN72" s="270"/>
      <c r="AO72" s="270"/>
      <c r="BF72" s="54">
        <f t="shared" si="4"/>
        <v>0</v>
      </c>
      <c r="BH72" s="62"/>
      <c r="BI72" s="153"/>
      <c r="BJ72" s="154"/>
      <c r="BK72" s="155"/>
      <c r="BL72" s="161"/>
      <c r="BM72" s="790"/>
      <c r="BN72" s="790"/>
      <c r="BO72" s="790"/>
      <c r="BP72" s="790"/>
      <c r="BQ72" s="156"/>
      <c r="BR72" s="156"/>
      <c r="BS72" s="156"/>
      <c r="BT72" s="156"/>
      <c r="BU72" s="156"/>
      <c r="BV72" s="156"/>
      <c r="BW72" s="156"/>
      <c r="BX72" s="156"/>
      <c r="BY72" s="156"/>
      <c r="BZ72" s="156"/>
      <c r="CA72" s="156"/>
      <c r="CB72" s="156"/>
      <c r="CC72" s="156"/>
      <c r="CD72" s="156"/>
      <c r="CE72" s="156"/>
      <c r="CF72" s="156"/>
      <c r="CG72" s="156"/>
      <c r="CH72" s="156"/>
      <c r="CI72" s="156"/>
      <c r="CJ72" s="156"/>
      <c r="CK72" s="156"/>
      <c r="CL72" s="156"/>
      <c r="CM72" s="156"/>
      <c r="CN72" s="156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8"/>
      <c r="DC72" s="158"/>
      <c r="DD72" s="158"/>
      <c r="DE72" s="158"/>
      <c r="DF72" s="158"/>
      <c r="DG72" s="158"/>
      <c r="DH72" s="158"/>
      <c r="DI72" s="158"/>
      <c r="DJ72" s="158"/>
      <c r="DK72" s="159"/>
      <c r="DL72" s="159"/>
      <c r="DM72" s="160"/>
      <c r="DN72" s="160"/>
      <c r="DO72" s="160"/>
      <c r="DP72" s="160"/>
      <c r="DQ72" s="160"/>
      <c r="DR72" s="160"/>
      <c r="DS72" s="160"/>
      <c r="DT72" s="160"/>
      <c r="DU72" s="160"/>
      <c r="DV72" s="160"/>
      <c r="DW72" s="160"/>
      <c r="DX72" s="160"/>
      <c r="DY72" s="160"/>
      <c r="DZ72" s="56"/>
      <c r="EA72" s="26"/>
      <c r="EB72" s="26"/>
    </row>
    <row r="73" spans="1:132" s="86" customFormat="1" ht="30.75" customHeight="1" thickTop="1" thickBot="1">
      <c r="A73" s="52">
        <v>65</v>
      </c>
      <c r="B73" s="274" t="s">
        <v>378</v>
      </c>
      <c r="C73" s="210" t="s">
        <v>177</v>
      </c>
      <c r="D73" s="284" t="s">
        <v>400</v>
      </c>
      <c r="E73" s="284" t="s">
        <v>56</v>
      </c>
      <c r="F73" s="284" t="s">
        <v>123</v>
      </c>
      <c r="G73" s="284" t="s">
        <v>124</v>
      </c>
      <c r="H73" s="210" t="s">
        <v>62</v>
      </c>
      <c r="I73" s="210" t="s">
        <v>56</v>
      </c>
      <c r="J73" s="210" t="s">
        <v>71</v>
      </c>
      <c r="K73" s="210" t="s">
        <v>131</v>
      </c>
      <c r="L73" s="210" t="s">
        <v>87</v>
      </c>
      <c r="M73" s="285">
        <v>45778</v>
      </c>
      <c r="N73" s="285">
        <v>46143</v>
      </c>
      <c r="O73" s="286">
        <v>1359200</v>
      </c>
      <c r="P73" s="210" t="s">
        <v>60</v>
      </c>
      <c r="Q73" s="287">
        <f t="shared" si="10"/>
        <v>147775.43179085298</v>
      </c>
      <c r="R73" s="288">
        <v>1000000</v>
      </c>
      <c r="S73" s="302">
        <f>O73/R73</f>
        <v>1.3592</v>
      </c>
      <c r="T73" s="210" t="s">
        <v>180</v>
      </c>
      <c r="U73" s="289">
        <f>IF(T73="By Unit", IF(P73="RMB",S73/$B$6,IF(P73="GBP",S73,S73/$B$5)),T73)</f>
        <v>0.14777543179085298</v>
      </c>
      <c r="V73" s="811">
        <f>R73*W73</f>
        <v>0</v>
      </c>
      <c r="W73" s="813">
        <f>AA73</f>
        <v>0</v>
      </c>
      <c r="X73" s="292">
        <f>IFERROR(Q73*(1-W73),"")</f>
        <v>147775.43179085298</v>
      </c>
      <c r="Y73" s="292">
        <v>0</v>
      </c>
      <c r="Z73" s="824" t="s">
        <v>159</v>
      </c>
      <c r="AA73" s="741">
        <f>(IFERROR(SUMIFS('ME Capex '!Z:Z,'ME Capex '!$A:$A,'By Project -Feb 2025'!$D73),0))/O73</f>
        <v>0</v>
      </c>
      <c r="AB73" s="811">
        <f>IFERROR(SUMIFS('ME Capex '!Z:Z,'ME Capex '!$A:$A,'By Project -Feb 2025'!$D73),0)</f>
        <v>0</v>
      </c>
      <c r="AC73" s="809">
        <f>IFERROR(Q73*(1-AA73),"")</f>
        <v>147775.43179085298</v>
      </c>
      <c r="AD73" s="806">
        <f>IF(U73="By Volume",(1-W73)*R73,X73/U73)</f>
        <v>1000000</v>
      </c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251"/>
      <c r="AT73" s="88">
        <v>0</v>
      </c>
      <c r="AU73" s="270">
        <v>3744</v>
      </c>
      <c r="AV73" s="270">
        <v>72000</v>
      </c>
      <c r="AW73" s="88">
        <v>153000</v>
      </c>
      <c r="AX73" s="88">
        <v>99000</v>
      </c>
      <c r="AY73" s="88">
        <v>18000</v>
      </c>
      <c r="AZ73" s="88">
        <v>36336</v>
      </c>
      <c r="BA73" s="88">
        <v>56016.000000000007</v>
      </c>
      <c r="BB73" s="88">
        <v>38736.000000000007</v>
      </c>
      <c r="BC73" s="88">
        <v>46032</v>
      </c>
      <c r="BD73" s="88">
        <v>44928.000000000007</v>
      </c>
      <c r="BE73" s="88">
        <v>43776</v>
      </c>
      <c r="BF73" s="54">
        <f t="shared" si="4"/>
        <v>607824</v>
      </c>
      <c r="BH73" s="62"/>
      <c r="BI73" s="153"/>
      <c r="BJ73" s="154"/>
      <c r="BK73" s="155"/>
      <c r="BL73" s="66"/>
      <c r="BM73" s="790"/>
      <c r="BN73" s="790"/>
      <c r="BO73" s="790"/>
      <c r="BP73" s="790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6"/>
      <c r="CN73" s="156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8"/>
      <c r="DC73" s="158"/>
      <c r="DD73" s="158"/>
      <c r="DE73" s="158"/>
      <c r="DF73" s="158"/>
      <c r="DG73" s="158"/>
      <c r="DH73" s="158"/>
      <c r="DI73" s="158"/>
      <c r="DJ73" s="158"/>
      <c r="DK73" s="159"/>
      <c r="DL73" s="159"/>
      <c r="DM73" s="160"/>
      <c r="DN73" s="160"/>
      <c r="DO73" s="160"/>
      <c r="DP73" s="160"/>
      <c r="DQ73" s="160"/>
      <c r="DR73" s="160"/>
      <c r="DS73" s="160"/>
      <c r="DT73" s="160"/>
      <c r="DU73" s="160"/>
      <c r="DV73" s="160"/>
      <c r="DW73" s="160"/>
      <c r="DX73" s="160"/>
      <c r="DY73" s="160"/>
      <c r="DZ73" s="56"/>
      <c r="EA73" s="26"/>
      <c r="EB73" s="26"/>
    </row>
    <row r="74" spans="1:132" s="86" customFormat="1" ht="30.75" customHeight="1" thickTop="1" thickBot="1">
      <c r="A74" s="52">
        <v>66</v>
      </c>
      <c r="B74" s="274" t="s">
        <v>379</v>
      </c>
      <c r="C74" s="210" t="s">
        <v>34</v>
      </c>
      <c r="D74" s="284" t="s">
        <v>130</v>
      </c>
      <c r="E74" s="284" t="s">
        <v>56</v>
      </c>
      <c r="F74" s="284" t="s">
        <v>123</v>
      </c>
      <c r="G74" s="284" t="s">
        <v>124</v>
      </c>
      <c r="H74" s="210" t="s">
        <v>62</v>
      </c>
      <c r="I74" s="210" t="s">
        <v>56</v>
      </c>
      <c r="J74" s="210" t="s">
        <v>71</v>
      </c>
      <c r="K74" s="210" t="s">
        <v>131</v>
      </c>
      <c r="L74" s="210" t="s">
        <v>87</v>
      </c>
      <c r="M74" s="285" t="s">
        <v>150</v>
      </c>
      <c r="N74" s="285" t="s">
        <v>150</v>
      </c>
      <c r="O74" s="286">
        <v>817400</v>
      </c>
      <c r="P74" s="210" t="s">
        <v>60</v>
      </c>
      <c r="Q74" s="287">
        <f t="shared" si="10"/>
        <v>88869.657111420849</v>
      </c>
      <c r="R74" s="318" t="s">
        <v>150</v>
      </c>
      <c r="S74" s="319" t="s">
        <v>150</v>
      </c>
      <c r="T74" s="210" t="s">
        <v>180</v>
      </c>
      <c r="U74" s="289" t="e">
        <f>IF(T74="By Unit", IF(P74="RMB",S74/$B$6,IF(P74="GBP",S74,S74/$B$5)),T74)</f>
        <v>#VALUE!</v>
      </c>
      <c r="V74" s="290">
        <f>SUM(AE74:AU74)</f>
        <v>89492</v>
      </c>
      <c r="W74" s="291">
        <v>1</v>
      </c>
      <c r="X74" s="292">
        <v>0</v>
      </c>
      <c r="Y74" s="292">
        <v>0</v>
      </c>
      <c r="Z74" s="824" t="s">
        <v>224</v>
      </c>
      <c r="AA74" s="743"/>
      <c r="AB74" s="743"/>
      <c r="AC74" s="743"/>
      <c r="AD74" s="80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210"/>
      <c r="AT74" s="9">
        <v>89492</v>
      </c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4">
        <f t="shared" si="4"/>
        <v>0</v>
      </c>
      <c r="BH74" s="62"/>
      <c r="BI74" s="153"/>
      <c r="BJ74" s="154"/>
      <c r="BK74" s="155"/>
      <c r="BL74" s="66"/>
      <c r="BM74" s="790"/>
      <c r="BN74" s="790"/>
      <c r="BO74" s="790"/>
      <c r="BP74" s="790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157"/>
      <c r="DA74" s="157"/>
      <c r="DB74" s="158"/>
      <c r="DC74" s="158"/>
      <c r="DD74" s="158"/>
      <c r="DE74" s="158"/>
      <c r="DF74" s="158"/>
      <c r="DG74" s="158"/>
      <c r="DH74" s="158"/>
      <c r="DI74" s="158"/>
      <c r="DJ74" s="158"/>
      <c r="DK74" s="159"/>
      <c r="DL74" s="159"/>
      <c r="DM74" s="160"/>
      <c r="DN74" s="160"/>
      <c r="DO74" s="160"/>
      <c r="DP74" s="160"/>
      <c r="DQ74" s="160"/>
      <c r="DR74" s="160"/>
      <c r="DS74" s="160"/>
      <c r="DT74" s="160"/>
      <c r="DU74" s="160"/>
      <c r="DV74" s="160"/>
      <c r="DW74" s="160"/>
      <c r="DX74" s="160"/>
      <c r="DY74" s="160"/>
      <c r="DZ74" s="56"/>
      <c r="EA74" s="26"/>
      <c r="EB74" s="26"/>
    </row>
    <row r="75" spans="1:132" s="86" customFormat="1" ht="30.75" customHeight="1" thickTop="1" thickBot="1">
      <c r="A75" s="52">
        <v>67</v>
      </c>
      <c r="B75" s="274" t="s">
        <v>380</v>
      </c>
      <c r="C75" s="210" t="s">
        <v>36</v>
      </c>
      <c r="D75" s="284" t="s">
        <v>132</v>
      </c>
      <c r="E75" s="284" t="s">
        <v>56</v>
      </c>
      <c r="F75" s="284" t="s">
        <v>123</v>
      </c>
      <c r="G75" s="284" t="s">
        <v>124</v>
      </c>
      <c r="H75" s="210" t="s">
        <v>62</v>
      </c>
      <c r="I75" s="210" t="s">
        <v>56</v>
      </c>
      <c r="J75" s="210" t="s">
        <v>71</v>
      </c>
      <c r="K75" s="210" t="s">
        <v>131</v>
      </c>
      <c r="L75" s="210" t="s">
        <v>87</v>
      </c>
      <c r="M75" s="285" t="s">
        <v>150</v>
      </c>
      <c r="N75" s="285" t="s">
        <v>150</v>
      </c>
      <c r="O75" s="286">
        <v>1357000</v>
      </c>
      <c r="P75" s="210" t="s">
        <v>60</v>
      </c>
      <c r="Q75" s="287">
        <f t="shared" si="10"/>
        <v>147536.24259872534</v>
      </c>
      <c r="R75" s="318" t="s">
        <v>150</v>
      </c>
      <c r="S75" s="319" t="s">
        <v>150</v>
      </c>
      <c r="T75" s="210" t="s">
        <v>180</v>
      </c>
      <c r="U75" s="289" t="e">
        <f>IF(T75="By Unit", IF(P75="RMB",S75/$B$6,IF(P75="GBP",S75,S75/$B$5)),T75)</f>
        <v>#VALUE!</v>
      </c>
      <c r="V75" s="290">
        <f>SUM(AE75:AU75)</f>
        <v>27600</v>
      </c>
      <c r="W75" s="291">
        <v>1</v>
      </c>
      <c r="X75" s="292">
        <v>0</v>
      </c>
      <c r="Y75" s="292">
        <v>0</v>
      </c>
      <c r="Z75" s="824" t="s">
        <v>224</v>
      </c>
      <c r="AA75" s="743"/>
      <c r="AB75" s="743"/>
      <c r="AC75" s="743"/>
      <c r="AD75" s="80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210"/>
      <c r="AT75" s="9">
        <v>27600</v>
      </c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4">
        <f t="shared" ref="BF75:BF82" si="14">SUM(AV75:BE75)</f>
        <v>0</v>
      </c>
      <c r="BH75" s="66"/>
      <c r="BI75" s="153"/>
      <c r="BJ75" s="154"/>
      <c r="BK75" s="155"/>
      <c r="BL75" s="66"/>
      <c r="BM75" s="790"/>
      <c r="BN75" s="790"/>
      <c r="BO75" s="790"/>
      <c r="BP75" s="790"/>
      <c r="BQ75" s="156"/>
      <c r="BR75" s="156"/>
      <c r="BS75" s="156"/>
      <c r="BT75" s="156"/>
      <c r="BU75" s="156"/>
      <c r="BV75" s="156"/>
      <c r="BW75" s="156"/>
      <c r="BX75" s="156"/>
      <c r="BY75" s="156"/>
      <c r="BZ75" s="156"/>
      <c r="CA75" s="156"/>
      <c r="CB75" s="156"/>
      <c r="CC75" s="156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6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8"/>
      <c r="DC75" s="158"/>
      <c r="DD75" s="158"/>
      <c r="DE75" s="158"/>
      <c r="DF75" s="158"/>
      <c r="DG75" s="158"/>
      <c r="DH75" s="158"/>
      <c r="DI75" s="158"/>
      <c r="DJ75" s="158"/>
      <c r="DK75" s="159"/>
      <c r="DL75" s="159"/>
      <c r="DM75" s="160"/>
      <c r="DN75" s="160"/>
      <c r="DO75" s="160"/>
      <c r="DP75" s="160"/>
      <c r="DQ75" s="160"/>
      <c r="DR75" s="160"/>
      <c r="DS75" s="160"/>
      <c r="DT75" s="160"/>
      <c r="DU75" s="160"/>
      <c r="DV75" s="160"/>
      <c r="DW75" s="160"/>
      <c r="DX75" s="160"/>
      <c r="DY75" s="160"/>
      <c r="DZ75" s="56"/>
      <c r="EA75" s="26"/>
      <c r="EB75" s="26"/>
    </row>
    <row r="76" spans="1:132" s="86" customFormat="1" ht="30.75" customHeight="1" thickTop="1" thickBot="1">
      <c r="A76" s="52">
        <v>68</v>
      </c>
      <c r="B76" s="274" t="s">
        <v>381</v>
      </c>
      <c r="C76" s="210" t="s">
        <v>43</v>
      </c>
      <c r="D76" s="284" t="s">
        <v>133</v>
      </c>
      <c r="E76" s="284" t="s">
        <v>120</v>
      </c>
      <c r="F76" s="284" t="s">
        <v>120</v>
      </c>
      <c r="G76" s="284" t="s">
        <v>124</v>
      </c>
      <c r="H76"/>
      <c r="I76" s="210" t="s">
        <v>56</v>
      </c>
      <c r="J76" s="210" t="s">
        <v>71</v>
      </c>
      <c r="K76" s="210" t="s">
        <v>131</v>
      </c>
      <c r="L76" s="210" t="s">
        <v>87</v>
      </c>
      <c r="M76" s="285">
        <v>45777</v>
      </c>
      <c r="N76" s="285">
        <v>46507</v>
      </c>
      <c r="O76" s="286">
        <v>212750</v>
      </c>
      <c r="P76" s="210" t="s">
        <v>60</v>
      </c>
      <c r="Q76" s="287">
        <f t="shared" si="10"/>
        <v>23130.682102342533</v>
      </c>
      <c r="R76" s="288">
        <v>4000000</v>
      </c>
      <c r="S76" s="302">
        <f t="shared" ref="S76:S81" si="15">O76/R76</f>
        <v>5.3187499999999999E-2</v>
      </c>
      <c r="T76" s="210" t="s">
        <v>180</v>
      </c>
      <c r="U76" s="289">
        <f>IF(T76="By Unit", IF(P76="RMB",S76/$B$6,IF(P76="GBP",S76,S76/$B$5)),T76)</f>
        <v>5.7826705255856333E-3</v>
      </c>
      <c r="V76" s="290"/>
      <c r="W76" s="291">
        <f>IF(T76="By Volume",V76/R76,V76*U76/Q76)</f>
        <v>0</v>
      </c>
      <c r="X76" s="292">
        <f>IFERROR(Q76*(1-W76),"")</f>
        <v>23130.682102342533</v>
      </c>
      <c r="Y76" s="292">
        <v>0</v>
      </c>
      <c r="Z76" s="824" t="s">
        <v>153</v>
      </c>
      <c r="AA76" s="743"/>
      <c r="AB76" s="743"/>
      <c r="AC76" s="743"/>
      <c r="AD76" s="80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210"/>
      <c r="AT76" s="56">
        <v>0</v>
      </c>
      <c r="AU76" s="268">
        <f>'By Project -Feb 2025'!DO14</f>
        <v>29969.999999999993</v>
      </c>
      <c r="AV76" s="268">
        <f>'By Project -Feb 2025'!DP14</f>
        <v>576000</v>
      </c>
      <c r="AW76" s="268">
        <f>'By Project -Feb 2025'!DQ14</f>
        <v>811149.99999999988</v>
      </c>
      <c r="AX76" s="268">
        <f>'By Project -Feb 2025'!DR14</f>
        <v>1104659.9999999998</v>
      </c>
      <c r="AY76" s="268">
        <f>'By Project -Feb 2025'!DS14</f>
        <v>817540.00000000012</v>
      </c>
      <c r="AZ76" s="268">
        <f>'By Project -Feb 2025'!DT14</f>
        <v>476460</v>
      </c>
      <c r="BA76" s="268">
        <f>'By Project -Feb 2025'!DU14</f>
        <v>606300</v>
      </c>
      <c r="BB76" s="268">
        <f>'By Project -Feb 2025'!DV14</f>
        <v>610230</v>
      </c>
      <c r="BC76" s="268">
        <f>'By Project -Feb 2025'!DW14</f>
        <v>481710</v>
      </c>
      <c r="BD76" s="268">
        <f>'By Project -Feb 2025'!DX14</f>
        <v>582030</v>
      </c>
      <c r="BE76" s="268">
        <f>'By Project -Feb 2025'!DY14</f>
        <v>613260</v>
      </c>
      <c r="BF76" s="54">
        <f t="shared" si="14"/>
        <v>6679340</v>
      </c>
      <c r="BH76" s="62"/>
      <c r="BI76" s="153"/>
      <c r="BJ76" s="154"/>
      <c r="BK76" s="155"/>
      <c r="BL76" s="66"/>
      <c r="BM76" s="790"/>
      <c r="BN76" s="790"/>
      <c r="BO76" s="790"/>
      <c r="BP76" s="790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6"/>
      <c r="CN76" s="156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8"/>
      <c r="DC76" s="158"/>
      <c r="DD76" s="158"/>
      <c r="DE76" s="158"/>
      <c r="DF76" s="158"/>
      <c r="DG76" s="158"/>
      <c r="DH76" s="158"/>
      <c r="DI76" s="158"/>
      <c r="DJ76" s="158"/>
      <c r="DK76" s="159"/>
      <c r="DL76" s="159"/>
      <c r="DM76" s="160"/>
      <c r="DN76" s="160"/>
      <c r="DO76" s="160"/>
      <c r="DP76" s="160"/>
      <c r="DQ76" s="160"/>
      <c r="DR76" s="160"/>
      <c r="DS76" s="160"/>
      <c r="DT76" s="160"/>
      <c r="DU76" s="160"/>
      <c r="DV76" s="160"/>
      <c r="DW76" s="160"/>
      <c r="DX76" s="160"/>
      <c r="DY76" s="160"/>
      <c r="DZ76" s="56"/>
      <c r="EA76" s="26"/>
      <c r="EB76" s="26"/>
    </row>
    <row r="77" spans="1:132" s="86" customFormat="1" ht="30.75" customHeight="1" thickTop="1" thickBot="1">
      <c r="A77" s="52">
        <v>69</v>
      </c>
      <c r="B77" s="274" t="s">
        <v>382</v>
      </c>
      <c r="C77" s="210" t="s">
        <v>47</v>
      </c>
      <c r="D77" s="284" t="s">
        <v>134</v>
      </c>
      <c r="E77" s="284" t="s">
        <v>56</v>
      </c>
      <c r="F77" s="284" t="s">
        <v>123</v>
      </c>
      <c r="G77" s="284" t="s">
        <v>124</v>
      </c>
      <c r="H77" s="210" t="s">
        <v>62</v>
      </c>
      <c r="I77" s="210" t="s">
        <v>56</v>
      </c>
      <c r="J77" s="210" t="s">
        <v>71</v>
      </c>
      <c r="K77" s="210" t="s">
        <v>131</v>
      </c>
      <c r="L77" s="210" t="s">
        <v>87</v>
      </c>
      <c r="M77" s="285">
        <v>45604</v>
      </c>
      <c r="N77" s="285">
        <v>46334</v>
      </c>
      <c r="O77" s="286">
        <v>715900</v>
      </c>
      <c r="P77" s="210" t="s">
        <v>60</v>
      </c>
      <c r="Q77" s="287">
        <f t="shared" si="10"/>
        <v>77834.337565532405</v>
      </c>
      <c r="R77" s="288">
        <v>4000000</v>
      </c>
      <c r="S77" s="302">
        <f t="shared" si="15"/>
        <v>0.178975</v>
      </c>
      <c r="T77" s="210" t="s">
        <v>180</v>
      </c>
      <c r="U77" s="289">
        <f>IF(T77="By Unit", IF(P77="RMB",S77/$B$6,IF(P77="GBP",S77,S77/$B$5)),T77)</f>
        <v>1.9458584391383101E-2</v>
      </c>
      <c r="V77" s="811">
        <f>R77*W77</f>
        <v>0</v>
      </c>
      <c r="W77" s="813">
        <f>AA77</f>
        <v>0</v>
      </c>
      <c r="X77" s="292">
        <f>IFERROR(Q77*(1-W77),"")</f>
        <v>77834.337565532405</v>
      </c>
      <c r="Y77" s="292">
        <v>0</v>
      </c>
      <c r="Z77" s="824" t="s">
        <v>159</v>
      </c>
      <c r="AA77" s="740">
        <f>(IFERROR(SUMIFS('ME Capex '!Z:Z,'ME Capex '!$A:$A,'By Project -Feb 2025'!$D77),0))/O77</f>
        <v>0</v>
      </c>
      <c r="AB77" s="811">
        <f>IFERROR(SUMIFS('ME Capex '!Z:Z,'ME Capex '!$A:$A,'By Project -Feb 2025'!$D77),0)</f>
        <v>0</v>
      </c>
      <c r="AC77" s="809">
        <f>IFERROR(Q77*(1-AA77),"")</f>
        <v>77834.337565532405</v>
      </c>
      <c r="AD77" s="806">
        <f>IF(U77="By Volume",(1-W77)*R77,X77/U77)</f>
        <v>4000000</v>
      </c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210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4">
        <f t="shared" si="14"/>
        <v>0</v>
      </c>
      <c r="BH77" s="62"/>
      <c r="BI77" s="153"/>
      <c r="BJ77" s="154"/>
      <c r="BK77" s="155"/>
      <c r="BL77" s="66"/>
      <c r="BM77" s="790"/>
      <c r="BN77" s="790"/>
      <c r="BO77" s="790"/>
      <c r="BP77" s="790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6"/>
      <c r="CN77" s="156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8"/>
      <c r="DC77" s="158"/>
      <c r="DD77" s="158"/>
      <c r="DE77" s="158"/>
      <c r="DF77" s="158"/>
      <c r="DG77" s="158"/>
      <c r="DH77" s="158"/>
      <c r="DI77" s="158"/>
      <c r="DJ77" s="158"/>
      <c r="DK77" s="159"/>
      <c r="DL77" s="159"/>
      <c r="DM77" s="160"/>
      <c r="DN77" s="160"/>
      <c r="DO77" s="160"/>
      <c r="DP77" s="160"/>
      <c r="DQ77" s="160"/>
      <c r="DR77" s="160"/>
      <c r="DS77" s="160"/>
      <c r="DT77" s="160"/>
      <c r="DU77" s="160"/>
      <c r="DV77" s="160"/>
      <c r="DW77" s="160"/>
      <c r="DX77" s="160"/>
      <c r="DY77" s="160"/>
      <c r="DZ77" s="56"/>
      <c r="EA77" s="26"/>
      <c r="EB77" s="26"/>
    </row>
    <row r="78" spans="1:132" s="86" customFormat="1" ht="30.75" customHeight="1" thickTop="1" thickBot="1">
      <c r="A78" s="52">
        <v>70</v>
      </c>
      <c r="B78" s="274" t="s">
        <v>383</v>
      </c>
      <c r="C78" s="210" t="s">
        <v>46</v>
      </c>
      <c r="D78" s="284" t="s">
        <v>135</v>
      </c>
      <c r="E78" s="284" t="s">
        <v>56</v>
      </c>
      <c r="F78" s="284" t="s">
        <v>123</v>
      </c>
      <c r="G78" s="284" t="s">
        <v>124</v>
      </c>
      <c r="H78" s="210" t="s">
        <v>62</v>
      </c>
      <c r="I78" s="210" t="s">
        <v>56</v>
      </c>
      <c r="J78" s="210" t="s">
        <v>71</v>
      </c>
      <c r="K78" s="210" t="s">
        <v>131</v>
      </c>
      <c r="L78" s="210" t="s">
        <v>87</v>
      </c>
      <c r="M78" s="285">
        <v>45761</v>
      </c>
      <c r="N78" s="285">
        <v>46491</v>
      </c>
      <c r="O78" s="286">
        <v>824300</v>
      </c>
      <c r="P78" s="210" t="s">
        <v>60</v>
      </c>
      <c r="Q78" s="287">
        <f t="shared" si="10"/>
        <v>89619.841395821146</v>
      </c>
      <c r="R78" s="288">
        <v>3000000</v>
      </c>
      <c r="S78" s="302">
        <f t="shared" si="15"/>
        <v>0.27476666666666666</v>
      </c>
      <c r="T78" s="210" t="s">
        <v>180</v>
      </c>
      <c r="U78" s="289">
        <f>IF(T78="By Unit", IF(P78="RMB",S78/$B$6,IF(P78="GBP",S78,S78/$B$5)),T78)</f>
        <v>2.9873280465273717E-2</v>
      </c>
      <c r="V78" s="290"/>
      <c r="W78" s="291">
        <f>IF(T78="By Volume",V78/R78,V78*U78/Q78)</f>
        <v>0</v>
      </c>
      <c r="X78" s="292">
        <f>IFERROR(Q78*(1-W78),"")</f>
        <v>89619.841395821146</v>
      </c>
      <c r="Y78" s="292">
        <v>0</v>
      </c>
      <c r="Z78" s="824" t="s">
        <v>153</v>
      </c>
      <c r="AA78" s="743"/>
      <c r="AB78" s="743"/>
      <c r="AC78" s="743"/>
      <c r="AD78" s="80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210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4">
        <f t="shared" si="14"/>
        <v>0</v>
      </c>
      <c r="BH78" s="62"/>
      <c r="BI78" s="153"/>
      <c r="BJ78" s="154"/>
      <c r="BK78" s="155"/>
      <c r="BL78" s="66"/>
      <c r="BM78" s="790"/>
      <c r="BN78" s="790"/>
      <c r="BO78" s="790"/>
      <c r="BP78" s="790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8"/>
      <c r="DC78" s="158"/>
      <c r="DD78" s="158"/>
      <c r="DE78" s="158"/>
      <c r="DF78" s="158"/>
      <c r="DG78" s="158"/>
      <c r="DH78" s="158"/>
      <c r="DI78" s="158"/>
      <c r="DJ78" s="158"/>
      <c r="DK78" s="159"/>
      <c r="DL78" s="159"/>
      <c r="DM78" s="160"/>
      <c r="DN78" s="160"/>
      <c r="DO78" s="160"/>
      <c r="DP78" s="160"/>
      <c r="DQ78" s="160"/>
      <c r="DR78" s="160"/>
      <c r="DS78" s="160"/>
      <c r="DT78" s="160"/>
      <c r="DU78" s="160"/>
      <c r="DV78" s="160"/>
      <c r="DW78" s="160"/>
      <c r="DX78" s="160"/>
      <c r="DY78" s="160"/>
      <c r="DZ78" s="56"/>
      <c r="EA78" s="26"/>
      <c r="EB78" s="26"/>
    </row>
    <row r="79" spans="1:132" s="86" customFormat="1" ht="30.75" customHeight="1" thickTop="1" thickBot="1">
      <c r="A79" s="52">
        <v>71</v>
      </c>
      <c r="B79" s="274" t="s">
        <v>384</v>
      </c>
      <c r="C79" s="210" t="s">
        <v>48</v>
      </c>
      <c r="D79" s="284" t="s">
        <v>136</v>
      </c>
      <c r="E79" s="284" t="s">
        <v>56</v>
      </c>
      <c r="F79" s="284" t="s">
        <v>123</v>
      </c>
      <c r="G79" s="284" t="s">
        <v>124</v>
      </c>
      <c r="H79" s="210" t="s">
        <v>62</v>
      </c>
      <c r="I79" s="210" t="s">
        <v>56</v>
      </c>
      <c r="J79" s="210" t="s">
        <v>71</v>
      </c>
      <c r="K79" s="210" t="s">
        <v>131</v>
      </c>
      <c r="L79" s="210" t="s">
        <v>87</v>
      </c>
      <c r="M79" s="285" t="s">
        <v>94</v>
      </c>
      <c r="N79" s="285" t="s">
        <v>94</v>
      </c>
      <c r="O79" s="286">
        <v>692800</v>
      </c>
      <c r="P79" s="210" t="s">
        <v>60</v>
      </c>
      <c r="Q79" s="287">
        <f t="shared" si="10"/>
        <v>75322.851048192271</v>
      </c>
      <c r="R79" s="288">
        <v>4000000</v>
      </c>
      <c r="S79" s="302">
        <f t="shared" si="15"/>
        <v>0.17319999999999999</v>
      </c>
      <c r="T79" s="210" t="s">
        <v>180</v>
      </c>
      <c r="U79" s="289">
        <f>IF(T79="By Unit", IF(P79="RMB",S79/$B$6,IF(P79="GBP",S79,S79/$B$5)),T79)</f>
        <v>1.883071276204807E-2</v>
      </c>
      <c r="V79" s="290"/>
      <c r="W79" s="291">
        <f>IF(T79="By Volume",V79/R79,V79*U79/Q79)</f>
        <v>0</v>
      </c>
      <c r="X79" s="292">
        <f>IFERROR(Q79*(1-W79),"")</f>
        <v>75322.851048192271</v>
      </c>
      <c r="Y79" s="292">
        <v>0</v>
      </c>
      <c r="Z79" s="824" t="s">
        <v>153</v>
      </c>
      <c r="AA79" s="743"/>
      <c r="AB79" s="743"/>
      <c r="AC79" s="743"/>
      <c r="AD79" s="806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251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54">
        <f t="shared" si="14"/>
        <v>0</v>
      </c>
      <c r="BH79" s="62"/>
      <c r="BI79" s="153"/>
      <c r="BJ79" s="154"/>
      <c r="BK79" s="155"/>
      <c r="BL79" s="66"/>
      <c r="BM79" s="790"/>
      <c r="BN79" s="790"/>
      <c r="BO79" s="790"/>
      <c r="BP79" s="790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7"/>
      <c r="CP79" s="157"/>
      <c r="CQ79" s="157"/>
      <c r="CR79" s="157"/>
      <c r="CS79" s="157"/>
      <c r="CT79" s="157"/>
      <c r="CU79" s="157"/>
      <c r="CV79" s="157"/>
      <c r="CW79" s="157"/>
      <c r="CX79" s="157"/>
      <c r="CY79" s="157"/>
      <c r="CZ79" s="157"/>
      <c r="DA79" s="157"/>
      <c r="DB79" s="158"/>
      <c r="DC79" s="158"/>
      <c r="DD79" s="158"/>
      <c r="DE79" s="158"/>
      <c r="DF79" s="158"/>
      <c r="DG79" s="158"/>
      <c r="DH79" s="158"/>
      <c r="DI79" s="158"/>
      <c r="DJ79" s="158"/>
      <c r="DK79" s="159"/>
      <c r="DL79" s="159"/>
      <c r="DM79" s="160"/>
      <c r="DN79" s="160"/>
      <c r="DO79" s="160"/>
      <c r="DP79" s="160"/>
      <c r="DQ79" s="160"/>
      <c r="DR79" s="160"/>
      <c r="DS79" s="160"/>
      <c r="DT79" s="160"/>
      <c r="DU79" s="160"/>
      <c r="DV79" s="160"/>
      <c r="DW79" s="160"/>
      <c r="DX79" s="160"/>
      <c r="DY79" s="160"/>
      <c r="EA79" s="26"/>
      <c r="EB79" s="26"/>
    </row>
    <row r="80" spans="1:132" s="86" customFormat="1" ht="30.75" customHeight="1" thickTop="1" thickBot="1">
      <c r="A80" s="52">
        <v>72</v>
      </c>
      <c r="B80" s="274" t="s">
        <v>385</v>
      </c>
      <c r="C80" s="210" t="s">
        <v>32</v>
      </c>
      <c r="D80" s="284" t="s">
        <v>137</v>
      </c>
      <c r="E80" s="284" t="s">
        <v>56</v>
      </c>
      <c r="F80" s="284" t="s">
        <v>122</v>
      </c>
      <c r="G80" s="284" t="s">
        <v>124</v>
      </c>
      <c r="H80" s="210" t="s">
        <v>62</v>
      </c>
      <c r="I80" s="210" t="s">
        <v>56</v>
      </c>
      <c r="J80" s="210" t="s">
        <v>71</v>
      </c>
      <c r="K80" s="210" t="s">
        <v>131</v>
      </c>
      <c r="L80" s="210" t="s">
        <v>87</v>
      </c>
      <c r="M80" s="285" t="s">
        <v>94</v>
      </c>
      <c r="N80" s="285" t="s">
        <v>94</v>
      </c>
      <c r="O80" s="286">
        <v>1480600</v>
      </c>
      <c r="P80" s="210" t="s">
        <v>60</v>
      </c>
      <c r="Q80" s="287">
        <f t="shared" si="10"/>
        <v>160974.3263018959</v>
      </c>
      <c r="R80" s="288">
        <v>4000000</v>
      </c>
      <c r="S80" s="302">
        <f t="shared" si="15"/>
        <v>0.37014999999999998</v>
      </c>
      <c r="T80" s="210" t="s">
        <v>180</v>
      </c>
      <c r="U80" s="289">
        <f>IF(T80="By Unit", IF(P80="RMB",S80/$B$6,IF(P80="GBP",S80,S80/$B$5)),T80)</f>
        <v>4.0243581575473975E-2</v>
      </c>
      <c r="V80" s="290"/>
      <c r="W80" s="291">
        <f>IF(T80="By Volume",V80/R80,V80*U80/Q80)</f>
        <v>0</v>
      </c>
      <c r="X80" s="292">
        <f>IFERROR(Q80*(1-W80),"")</f>
        <v>160974.3263018959</v>
      </c>
      <c r="Y80" s="292">
        <v>0</v>
      </c>
      <c r="Z80" s="824" t="s">
        <v>153</v>
      </c>
      <c r="AA80" s="743"/>
      <c r="AB80" s="743"/>
      <c r="AC80" s="743"/>
      <c r="AD80" s="8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87"/>
      <c r="AQ80" s="87"/>
      <c r="AR80" s="87"/>
      <c r="AS80" s="222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54">
        <f t="shared" si="14"/>
        <v>0</v>
      </c>
      <c r="BH80" s="62"/>
      <c r="BI80" s="153"/>
      <c r="BJ80" s="154"/>
      <c r="BK80" s="155"/>
      <c r="BL80" s="66"/>
      <c r="BM80" s="790"/>
      <c r="BN80" s="790"/>
      <c r="BO80" s="790"/>
      <c r="BP80" s="790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7"/>
      <c r="CP80" s="157"/>
      <c r="CQ80" s="157"/>
      <c r="CR80" s="157"/>
      <c r="CS80" s="157"/>
      <c r="CT80" s="157"/>
      <c r="CU80" s="157"/>
      <c r="CV80" s="157"/>
      <c r="CW80" s="157"/>
      <c r="CX80" s="157"/>
      <c r="CY80" s="157"/>
      <c r="CZ80" s="157"/>
      <c r="DA80" s="157"/>
      <c r="DB80" s="158"/>
      <c r="DC80" s="158"/>
      <c r="DD80" s="158"/>
      <c r="DE80" s="158"/>
      <c r="DF80" s="158"/>
      <c r="DG80" s="158"/>
      <c r="DH80" s="158"/>
      <c r="DI80" s="158"/>
      <c r="DJ80" s="158"/>
      <c r="DK80" s="159"/>
      <c r="DL80" s="159"/>
      <c r="DM80" s="160"/>
      <c r="DN80" s="160"/>
      <c r="DO80" s="160"/>
      <c r="DP80" s="160"/>
      <c r="DQ80" s="160"/>
      <c r="DR80" s="160"/>
      <c r="DS80" s="160"/>
      <c r="DT80" s="160"/>
      <c r="DU80" s="160"/>
      <c r="DV80" s="160"/>
      <c r="DW80" s="160"/>
      <c r="DX80" s="160"/>
      <c r="DY80" s="160"/>
      <c r="EA80" s="26"/>
      <c r="EB80" s="26"/>
    </row>
    <row r="81" spans="1:16327" s="86" customFormat="1" ht="30.75" customHeight="1" thickTop="1" thickBot="1">
      <c r="A81" s="52">
        <v>73</v>
      </c>
      <c r="B81" s="274" t="s">
        <v>401</v>
      </c>
      <c r="C81" s="210" t="s">
        <v>52</v>
      </c>
      <c r="D81" s="320" t="s">
        <v>402</v>
      </c>
      <c r="E81" s="306" t="s">
        <v>56</v>
      </c>
      <c r="F81" s="304" t="s">
        <v>120</v>
      </c>
      <c r="G81" s="304" t="s">
        <v>121</v>
      </c>
      <c r="H81" s="210" t="s">
        <v>59</v>
      </c>
      <c r="I81" s="210" t="s">
        <v>56</v>
      </c>
      <c r="J81" s="210" t="s">
        <v>70</v>
      </c>
      <c r="K81" s="210" t="s">
        <v>89</v>
      </c>
      <c r="L81" s="210" t="s">
        <v>100</v>
      </c>
      <c r="M81" s="285">
        <v>45839</v>
      </c>
      <c r="N81" s="285">
        <v>46569</v>
      </c>
      <c r="O81" s="286">
        <v>1714020.46</v>
      </c>
      <c r="P81" s="210" t="s">
        <v>60</v>
      </c>
      <c r="Q81" s="287">
        <f t="shared" si="10"/>
        <v>186352.34959892323</v>
      </c>
      <c r="R81" s="288">
        <v>54607345.786414623</v>
      </c>
      <c r="S81" s="301">
        <f t="shared" si="15"/>
        <v>3.1388093219253649E-2</v>
      </c>
      <c r="T81" s="210" t="s">
        <v>180</v>
      </c>
      <c r="U81" s="298">
        <f>IF(T81="By Unit", IF(P81="RMB",S81/$B$6,IF(P81="GBP",S81,S81/$B$5)),T81)</f>
        <v>3.4125875725182111E-3</v>
      </c>
      <c r="V81" s="290">
        <v>162200</v>
      </c>
      <c r="W81" s="291">
        <f>IF(T81="By Volume",V81/R81,V81*U81/Q81)</f>
        <v>2.970296352333473E-3</v>
      </c>
      <c r="X81" s="292">
        <f>IFERROR(Q81*(1-W81),"")</f>
        <v>185798.82789466079</v>
      </c>
      <c r="Y81" s="292">
        <v>0</v>
      </c>
      <c r="Z81" s="824" t="s">
        <v>153</v>
      </c>
      <c r="AA81" s="743"/>
      <c r="AB81" s="743"/>
      <c r="AC81" s="744"/>
      <c r="AD81" s="806"/>
      <c r="AE81" s="270"/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BF81" s="54">
        <f t="shared" si="14"/>
        <v>0</v>
      </c>
      <c r="BH81" s="62"/>
      <c r="BI81" s="153"/>
      <c r="BJ81" s="154"/>
      <c r="BK81" s="155"/>
      <c r="BL81" s="66"/>
      <c r="BM81" s="790"/>
      <c r="BN81" s="790"/>
      <c r="BO81" s="790"/>
      <c r="BP81" s="790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8"/>
      <c r="DC81" s="158"/>
      <c r="DD81" s="158"/>
      <c r="DE81" s="158"/>
      <c r="DF81" s="158"/>
      <c r="DG81" s="158"/>
      <c r="DH81" s="158"/>
      <c r="DI81" s="158"/>
      <c r="DJ81" s="158"/>
      <c r="DK81" s="159"/>
      <c r="DL81" s="159"/>
      <c r="DM81" s="160"/>
      <c r="DN81" s="160"/>
      <c r="DO81" s="160"/>
      <c r="DP81" s="160"/>
      <c r="DQ81" s="160"/>
      <c r="DR81" s="160"/>
      <c r="DS81" s="160"/>
      <c r="DT81" s="160"/>
      <c r="DU81" s="160"/>
      <c r="DV81" s="160"/>
      <c r="DW81" s="160"/>
      <c r="DX81" s="160"/>
      <c r="DY81" s="160"/>
      <c r="EA81" s="26"/>
      <c r="EB81" s="26"/>
    </row>
    <row r="82" spans="1:16327" s="86" customFormat="1" ht="30.75" customHeight="1" thickTop="1" thickBot="1">
      <c r="A82" s="52">
        <v>74</v>
      </c>
      <c r="B82" s="274" t="s">
        <v>403</v>
      </c>
      <c r="C82" s="210" t="s">
        <v>42</v>
      </c>
      <c r="D82" s="718" t="s">
        <v>404</v>
      </c>
      <c r="E82" s="718" t="s">
        <v>56</v>
      </c>
      <c r="F82" s="718" t="s">
        <v>120</v>
      </c>
      <c r="G82" s="718" t="s">
        <v>124</v>
      </c>
      <c r="H82" s="210" t="s">
        <v>164</v>
      </c>
      <c r="I82" s="210" t="s">
        <v>56</v>
      </c>
      <c r="J82" s="210" t="s">
        <v>70</v>
      </c>
      <c r="K82" s="210" t="s">
        <v>89</v>
      </c>
      <c r="L82" s="210" t="s">
        <v>87</v>
      </c>
      <c r="M82" s="285" t="s">
        <v>94</v>
      </c>
      <c r="N82" s="285" t="s">
        <v>94</v>
      </c>
      <c r="O82" s="717">
        <v>13323188</v>
      </c>
      <c r="P82" s="210" t="s">
        <v>60</v>
      </c>
      <c r="Q82" s="287">
        <f>IF(P82="RMB",O82/$B$6,IF(P82="GBP",O82,O82/$B$5))</f>
        <v>1448528.4428566149</v>
      </c>
      <c r="R82" s="286"/>
      <c r="S82" s="307"/>
      <c r="T82" s="210" t="s">
        <v>180</v>
      </c>
      <c r="U82" s="289">
        <f>IF(T82="By Unit", IF(P82="RMB",S82/$B$6,IF(P82="GBP",S82,S82/$B$5)),T82)</f>
        <v>0</v>
      </c>
      <c r="V82" s="307"/>
      <c r="W82" s="291">
        <f>IF(T82="By Volume",V82/R82,V82*U82/Q82)</f>
        <v>0</v>
      </c>
      <c r="X82" s="308">
        <f>IFERROR(Q82*(1-W82),"")</f>
        <v>1448528.4428566149</v>
      </c>
      <c r="Y82" s="307"/>
      <c r="Z82" s="824" t="s">
        <v>153</v>
      </c>
      <c r="AA82" s="743"/>
      <c r="AB82" s="743"/>
      <c r="AC82" s="745"/>
      <c r="AD82" s="806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BF82" s="54">
        <f t="shared" si="14"/>
        <v>0</v>
      </c>
      <c r="BH82" s="62"/>
      <c r="BI82" s="64"/>
      <c r="BJ82" s="154"/>
      <c r="BK82" s="155"/>
      <c r="BL82" s="66"/>
      <c r="BM82" s="790"/>
      <c r="BN82" s="790"/>
      <c r="BO82" s="790"/>
      <c r="BP82" s="790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7"/>
      <c r="CP82" s="157"/>
      <c r="CQ82" s="157"/>
      <c r="CR82" s="157"/>
      <c r="CS82" s="157"/>
      <c r="CT82" s="157"/>
      <c r="CU82" s="157"/>
      <c r="CV82" s="157"/>
      <c r="CW82" s="157"/>
      <c r="CX82" s="157"/>
      <c r="CY82" s="157"/>
      <c r="CZ82" s="157"/>
      <c r="DA82" s="157"/>
      <c r="DB82" s="158"/>
      <c r="DC82" s="158"/>
      <c r="DD82" s="158"/>
      <c r="DE82" s="158"/>
      <c r="DF82" s="158"/>
      <c r="DG82" s="158"/>
      <c r="DH82" s="158"/>
      <c r="DI82" s="158"/>
      <c r="DJ82" s="158"/>
      <c r="DK82" s="159"/>
      <c r="DL82" s="159"/>
      <c r="DM82" s="160"/>
      <c r="DN82" s="160"/>
      <c r="DO82" s="160"/>
      <c r="DP82" s="160"/>
      <c r="DQ82" s="160"/>
      <c r="DR82" s="160"/>
      <c r="DS82" s="160"/>
      <c r="DT82" s="160"/>
      <c r="DU82" s="160"/>
      <c r="DV82" s="160"/>
      <c r="DW82" s="160"/>
      <c r="DX82" s="160"/>
      <c r="DY82" s="160"/>
      <c r="EA82" s="26"/>
      <c r="EB82" s="26"/>
    </row>
    <row r="83" spans="1:16327" ht="15" customHeight="1" thickTop="1" thickBot="1">
      <c r="A83" s="52">
        <v>76</v>
      </c>
      <c r="B83" s="274"/>
      <c r="C83" s="210" t="s">
        <v>46</v>
      </c>
      <c r="D83" s="284" t="s">
        <v>405</v>
      </c>
      <c r="E83" s="284" t="s">
        <v>56</v>
      </c>
      <c r="F83" s="284" t="s">
        <v>175</v>
      </c>
      <c r="G83" s="284" t="s">
        <v>124</v>
      </c>
      <c r="H83" s="210" t="s">
        <v>62</v>
      </c>
      <c r="I83" s="210" t="s">
        <v>56</v>
      </c>
      <c r="J83" s="210" t="s">
        <v>71</v>
      </c>
      <c r="K83" s="210" t="s">
        <v>63</v>
      </c>
      <c r="L83" s="210" t="s">
        <v>87</v>
      </c>
      <c r="M83" s="285">
        <v>45761</v>
      </c>
      <c r="N83" s="285">
        <v>46491</v>
      </c>
      <c r="O83" s="286">
        <v>4711062.4000000004</v>
      </c>
      <c r="P83" s="210" t="s">
        <v>60</v>
      </c>
      <c r="Q83" s="287">
        <f t="shared" ref="Q83" si="16">IF(P83="RMB",O83/$B$6,IF(P83="GBP",O83,O83/$B$5))</f>
        <v>512197.82250857283</v>
      </c>
      <c r="R83" s="288"/>
      <c r="S83" s="302">
        <v>0.32250000000000001</v>
      </c>
      <c r="T83" s="210" t="s">
        <v>180</v>
      </c>
      <c r="U83" s="289"/>
      <c r="V83" s="290"/>
      <c r="W83" s="291"/>
      <c r="X83" s="292"/>
      <c r="Y83" s="292"/>
      <c r="Z83" s="824" t="s">
        <v>153</v>
      </c>
      <c r="AA83" s="743"/>
      <c r="AB83" s="743"/>
      <c r="AC83" s="743"/>
      <c r="AD83" s="80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210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4"/>
      <c r="BG83" s="86"/>
      <c r="BH83" s="62"/>
      <c r="BI83" s="153"/>
      <c r="BJ83" s="154"/>
      <c r="BK83" s="155"/>
      <c r="BL83" s="66"/>
      <c r="BM83" s="790"/>
      <c r="BN83" s="790"/>
      <c r="BO83" s="790"/>
      <c r="BP83" s="790"/>
      <c r="BQ83" s="159"/>
      <c r="BR83" s="160"/>
      <c r="BS83" s="160"/>
      <c r="BT83" s="160"/>
      <c r="BU83" s="160"/>
      <c r="BV83" s="160"/>
      <c r="BW83" s="160"/>
      <c r="BX83" s="160"/>
      <c r="BY83" s="160"/>
      <c r="BZ83" s="160"/>
      <c r="CA83" s="160"/>
      <c r="CB83" s="160"/>
      <c r="CC83" s="160"/>
      <c r="CD83" s="56"/>
      <c r="CE83" s="26"/>
      <c r="CF83" s="2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6"/>
      <c r="EI83" s="86"/>
      <c r="EJ83" s="86"/>
      <c r="EK83" s="86"/>
      <c r="EL83" s="86"/>
      <c r="EM83" s="86"/>
      <c r="EN83" s="86"/>
      <c r="EO83" s="8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  <c r="FJ83" s="86"/>
      <c r="FK83" s="86"/>
      <c r="FL83" s="86"/>
      <c r="FM83" s="86"/>
      <c r="FN83" s="86"/>
      <c r="FO83" s="86"/>
      <c r="FP83" s="86"/>
      <c r="FQ83" s="86"/>
      <c r="FR83" s="86"/>
      <c r="FS83" s="86"/>
      <c r="FT83" s="86"/>
      <c r="FU83" s="86"/>
      <c r="FV83" s="86"/>
      <c r="FW83" s="86"/>
      <c r="FX83" s="86"/>
      <c r="FY83" s="86"/>
      <c r="FZ83" s="86"/>
      <c r="GA83" s="86"/>
      <c r="GB83" s="86"/>
      <c r="GC83" s="86"/>
      <c r="GD83" s="86"/>
      <c r="GE83" s="86"/>
      <c r="GF83" s="86"/>
      <c r="GG83" s="86"/>
      <c r="GH83" s="86"/>
      <c r="GI83" s="86"/>
      <c r="GJ83" s="86"/>
      <c r="GK83" s="86"/>
      <c r="GL83" s="86"/>
      <c r="GM83" s="86"/>
      <c r="GN83" s="86"/>
      <c r="GO83" s="86"/>
      <c r="GP83" s="86"/>
      <c r="GQ83" s="86"/>
      <c r="GR83" s="86"/>
      <c r="GS83" s="86"/>
      <c r="GT83" s="86"/>
      <c r="GU83" s="86"/>
      <c r="GV83" s="86"/>
      <c r="GW83" s="86"/>
      <c r="GX83" s="86"/>
      <c r="GY83" s="86"/>
      <c r="GZ83" s="86"/>
      <c r="HA83" s="86"/>
      <c r="HB83" s="86"/>
      <c r="HC83" s="86"/>
      <c r="HD83" s="86"/>
      <c r="HE83" s="86"/>
      <c r="HF83" s="86"/>
      <c r="HG83" s="86"/>
      <c r="HH83" s="86"/>
      <c r="HI83" s="86"/>
      <c r="HJ83" s="86"/>
      <c r="HK83" s="86"/>
      <c r="HL83" s="86"/>
      <c r="HM83" s="86"/>
      <c r="HN83" s="86"/>
      <c r="HO83" s="86"/>
      <c r="HP83" s="86"/>
      <c r="HQ83" s="86"/>
      <c r="HR83" s="86"/>
      <c r="HS83" s="86"/>
      <c r="HT83" s="86"/>
      <c r="HU83" s="86"/>
      <c r="HV83" s="86"/>
      <c r="HW83" s="86"/>
      <c r="HX83" s="86"/>
      <c r="HY83" s="86"/>
      <c r="HZ83" s="86"/>
      <c r="IA83" s="86"/>
      <c r="IB83" s="86"/>
      <c r="IC83" s="86"/>
      <c r="ID83" s="86"/>
      <c r="IE83" s="86"/>
      <c r="IF83" s="86"/>
      <c r="IG83" s="86"/>
      <c r="IH83" s="86"/>
      <c r="II83" s="86"/>
      <c r="IJ83" s="86"/>
      <c r="IK83" s="86"/>
      <c r="IL83" s="86"/>
      <c r="IM83" s="86"/>
      <c r="IN83" s="86"/>
      <c r="IO83" s="86"/>
      <c r="IP83" s="86"/>
      <c r="IQ83" s="86"/>
      <c r="IR83" s="86"/>
      <c r="IS83" s="86"/>
      <c r="IT83" s="86"/>
      <c r="IU83" s="86"/>
      <c r="IV83" s="86"/>
      <c r="IW83" s="86"/>
      <c r="IX83" s="86"/>
      <c r="IY83" s="86"/>
      <c r="IZ83" s="86"/>
      <c r="JA83" s="86"/>
      <c r="JB83" s="86"/>
      <c r="JC83" s="86"/>
      <c r="JD83" s="86"/>
      <c r="JE83" s="86"/>
      <c r="JF83" s="86"/>
      <c r="JG83" s="86"/>
      <c r="JH83" s="86"/>
      <c r="JI83" s="86"/>
      <c r="JJ83" s="86"/>
      <c r="JK83" s="86"/>
      <c r="JL83" s="86"/>
      <c r="JM83" s="86"/>
      <c r="JN83" s="86"/>
      <c r="JO83" s="86"/>
      <c r="JP83" s="86"/>
      <c r="JQ83" s="86"/>
      <c r="JR83" s="86"/>
      <c r="JS83" s="86"/>
      <c r="JT83" s="86"/>
      <c r="JU83" s="86"/>
      <c r="JV83" s="86"/>
      <c r="JW83" s="86"/>
      <c r="JX83" s="86"/>
      <c r="JY83" s="86"/>
      <c r="JZ83" s="86"/>
      <c r="KA83" s="86"/>
      <c r="KB83" s="86"/>
      <c r="KC83" s="86"/>
      <c r="KD83" s="86"/>
      <c r="KE83" s="86"/>
      <c r="KF83" s="86"/>
      <c r="KG83" s="86"/>
      <c r="KH83" s="86"/>
      <c r="KI83" s="86"/>
      <c r="KJ83" s="86"/>
      <c r="KK83" s="86"/>
      <c r="KL83" s="86"/>
      <c r="KM83" s="86"/>
      <c r="KN83" s="86"/>
      <c r="KO83" s="86"/>
      <c r="KP83" s="86"/>
      <c r="KQ83" s="86"/>
      <c r="KR83" s="86"/>
      <c r="KS83" s="86"/>
      <c r="KT83" s="86"/>
      <c r="KU83" s="86"/>
      <c r="KV83" s="86"/>
      <c r="KW83" s="86"/>
      <c r="KX83" s="86"/>
      <c r="KY83" s="86"/>
      <c r="KZ83" s="86"/>
      <c r="LA83" s="86"/>
      <c r="LB83" s="86"/>
      <c r="LC83" s="86"/>
      <c r="LD83" s="86"/>
      <c r="LE83" s="86"/>
      <c r="LF83" s="86"/>
      <c r="LG83" s="86"/>
      <c r="LH83" s="86"/>
      <c r="LI83" s="86"/>
      <c r="LJ83" s="86"/>
      <c r="LK83" s="86"/>
      <c r="LL83" s="86"/>
      <c r="LM83" s="86"/>
      <c r="LN83" s="86"/>
      <c r="LO83" s="86"/>
      <c r="LP83" s="86"/>
      <c r="LQ83" s="86"/>
      <c r="LR83" s="86"/>
      <c r="LS83" s="86"/>
      <c r="LT83" s="86"/>
      <c r="LU83" s="86"/>
      <c r="LV83" s="86"/>
      <c r="LW83" s="86"/>
      <c r="LX83" s="86"/>
      <c r="LY83" s="86"/>
      <c r="LZ83" s="86"/>
      <c r="MA83" s="86"/>
      <c r="MB83" s="86"/>
      <c r="MC83" s="86"/>
      <c r="MD83" s="86"/>
      <c r="ME83" s="86"/>
      <c r="MF83" s="86"/>
      <c r="MG83" s="86"/>
      <c r="MH83" s="86"/>
      <c r="MI83" s="86"/>
      <c r="MJ83" s="86"/>
      <c r="MK83" s="86"/>
      <c r="ML83" s="86"/>
      <c r="MM83" s="86"/>
      <c r="MN83" s="86"/>
      <c r="MO83" s="86"/>
      <c r="MP83" s="86"/>
      <c r="MQ83" s="86"/>
      <c r="MR83" s="86"/>
      <c r="MS83" s="86"/>
      <c r="MT83" s="86"/>
      <c r="MU83" s="86"/>
      <c r="MV83" s="86"/>
      <c r="MW83" s="86"/>
      <c r="MX83" s="86"/>
      <c r="MY83" s="86"/>
      <c r="MZ83" s="86"/>
      <c r="NA83" s="86"/>
      <c r="NB83" s="86"/>
      <c r="NC83" s="86"/>
      <c r="ND83" s="86"/>
      <c r="NE83" s="86"/>
      <c r="NF83" s="86"/>
      <c r="NG83" s="86"/>
      <c r="NH83" s="86"/>
      <c r="NI83" s="86"/>
      <c r="NJ83" s="86"/>
      <c r="NK83" s="86"/>
      <c r="NL83" s="86"/>
      <c r="NM83" s="86"/>
      <c r="NN83" s="86"/>
      <c r="NO83" s="86"/>
      <c r="NP83" s="86"/>
      <c r="NQ83" s="86"/>
      <c r="NR83" s="86"/>
      <c r="NS83" s="86"/>
      <c r="NT83" s="86"/>
      <c r="NU83" s="86"/>
      <c r="NV83" s="86"/>
      <c r="NW83" s="86"/>
      <c r="NX83" s="86"/>
      <c r="NY83" s="86"/>
      <c r="NZ83" s="86"/>
      <c r="OA83" s="86"/>
      <c r="OB83" s="86"/>
      <c r="OC83" s="86"/>
      <c r="OD83" s="86"/>
      <c r="OE83" s="86"/>
      <c r="OF83" s="86"/>
      <c r="OG83" s="86"/>
      <c r="OH83" s="86"/>
      <c r="OI83" s="86"/>
      <c r="OJ83" s="86"/>
      <c r="OK83" s="86"/>
      <c r="OL83" s="86"/>
      <c r="OM83" s="86"/>
      <c r="ON83" s="86"/>
      <c r="OO83" s="86"/>
      <c r="OP83" s="86"/>
      <c r="OQ83" s="86"/>
      <c r="OR83" s="86"/>
      <c r="OS83" s="86"/>
      <c r="OT83" s="86"/>
      <c r="OU83" s="86"/>
      <c r="OV83" s="86"/>
      <c r="OW83" s="86"/>
      <c r="OX83" s="86"/>
      <c r="OY83" s="86"/>
      <c r="OZ83" s="86"/>
      <c r="PA83" s="86"/>
      <c r="PB83" s="86"/>
      <c r="PC83" s="86"/>
      <c r="PD83" s="86"/>
      <c r="PE83" s="86"/>
      <c r="PF83" s="86"/>
      <c r="PG83" s="86"/>
      <c r="PH83" s="86"/>
      <c r="PI83" s="86"/>
      <c r="PJ83" s="86"/>
      <c r="PK83" s="86"/>
      <c r="PL83" s="86"/>
      <c r="PM83" s="86"/>
      <c r="PN83" s="86"/>
      <c r="PO83" s="86"/>
      <c r="PP83" s="86"/>
      <c r="PQ83" s="86"/>
      <c r="PR83" s="86"/>
      <c r="PS83" s="86"/>
      <c r="PT83" s="86"/>
      <c r="PU83" s="86"/>
      <c r="PV83" s="86"/>
      <c r="PW83" s="86"/>
      <c r="PX83" s="86"/>
      <c r="PY83" s="86"/>
      <c r="PZ83" s="86"/>
      <c r="QA83" s="86"/>
      <c r="QB83" s="86"/>
      <c r="QC83" s="86"/>
      <c r="QD83" s="86"/>
      <c r="QE83" s="86"/>
      <c r="QF83" s="86"/>
      <c r="QG83" s="86"/>
      <c r="QH83" s="86"/>
      <c r="QI83" s="86"/>
      <c r="QJ83" s="86"/>
      <c r="QK83" s="86"/>
      <c r="QL83" s="86"/>
      <c r="QM83" s="86"/>
      <c r="QN83" s="86"/>
      <c r="QO83" s="86"/>
      <c r="QP83" s="86"/>
      <c r="QQ83" s="86"/>
      <c r="QR83" s="86"/>
      <c r="QS83" s="86"/>
      <c r="QT83" s="86"/>
      <c r="QU83" s="86"/>
      <c r="QV83" s="86"/>
      <c r="QW83" s="86"/>
      <c r="QX83" s="86"/>
      <c r="QY83" s="86"/>
      <c r="QZ83" s="86"/>
      <c r="RA83" s="86"/>
      <c r="RB83" s="86"/>
      <c r="RC83" s="86"/>
      <c r="RD83" s="86"/>
      <c r="RE83" s="86"/>
      <c r="RF83" s="86"/>
      <c r="RG83" s="86"/>
      <c r="RH83" s="86"/>
      <c r="RI83" s="86"/>
      <c r="RJ83" s="86"/>
      <c r="RK83" s="86"/>
      <c r="RL83" s="86"/>
      <c r="RM83" s="86"/>
      <c r="RN83" s="86"/>
      <c r="RO83" s="86"/>
      <c r="RP83" s="86"/>
      <c r="RQ83" s="86"/>
      <c r="RR83" s="86"/>
      <c r="RS83" s="86"/>
      <c r="RT83" s="86"/>
      <c r="RU83" s="86"/>
      <c r="RV83" s="86"/>
      <c r="RW83" s="86"/>
      <c r="RX83" s="86"/>
      <c r="RY83" s="86"/>
      <c r="RZ83" s="86"/>
      <c r="SA83" s="86"/>
      <c r="SB83" s="86"/>
      <c r="SC83" s="86"/>
      <c r="SD83" s="86"/>
      <c r="SE83" s="86"/>
      <c r="SF83" s="86"/>
      <c r="SG83" s="86"/>
      <c r="SH83" s="86"/>
      <c r="SI83" s="86"/>
      <c r="SJ83" s="86"/>
      <c r="SK83" s="86"/>
      <c r="SL83" s="86"/>
      <c r="SM83" s="86"/>
      <c r="SN83" s="86"/>
      <c r="SO83" s="86"/>
      <c r="SP83" s="86"/>
      <c r="SQ83" s="86"/>
      <c r="SR83" s="86"/>
      <c r="SS83" s="86"/>
      <c r="ST83" s="86"/>
      <c r="SU83" s="86"/>
      <c r="SV83" s="86"/>
      <c r="SW83" s="86"/>
      <c r="SX83" s="86"/>
      <c r="SY83" s="86"/>
      <c r="SZ83" s="86"/>
      <c r="TA83" s="86"/>
      <c r="TB83" s="86"/>
      <c r="TC83" s="86"/>
      <c r="TD83" s="86"/>
      <c r="TE83" s="86"/>
      <c r="TF83" s="86"/>
      <c r="TG83" s="86"/>
      <c r="TH83" s="86"/>
      <c r="TI83" s="86"/>
      <c r="TJ83" s="86"/>
      <c r="TK83" s="86"/>
      <c r="TL83" s="86"/>
      <c r="TM83" s="86"/>
      <c r="TN83" s="86"/>
      <c r="TO83" s="86"/>
      <c r="TP83" s="86"/>
      <c r="TQ83" s="86"/>
      <c r="TR83" s="86"/>
      <c r="TS83" s="86"/>
      <c r="TT83" s="86"/>
      <c r="TU83" s="86"/>
      <c r="TV83" s="86"/>
      <c r="TW83" s="86"/>
      <c r="TX83" s="86"/>
      <c r="TY83" s="86"/>
      <c r="TZ83" s="86"/>
      <c r="UA83" s="86"/>
      <c r="UB83" s="86"/>
      <c r="UC83" s="86"/>
      <c r="UD83" s="86"/>
      <c r="UE83" s="86"/>
      <c r="UF83" s="86"/>
      <c r="UG83" s="86"/>
      <c r="UH83" s="86"/>
      <c r="UI83" s="86"/>
      <c r="UJ83" s="86"/>
      <c r="UK83" s="86"/>
      <c r="UL83" s="86"/>
      <c r="UM83" s="86"/>
      <c r="UN83" s="86"/>
      <c r="UO83" s="86"/>
      <c r="UP83" s="86"/>
      <c r="UQ83" s="86"/>
      <c r="UR83" s="86"/>
      <c r="US83" s="86"/>
      <c r="UT83" s="86"/>
      <c r="UU83" s="86"/>
      <c r="UV83" s="86"/>
      <c r="UW83" s="86"/>
      <c r="UX83" s="86"/>
      <c r="UY83" s="86"/>
      <c r="UZ83" s="86"/>
      <c r="VA83" s="86"/>
      <c r="VB83" s="86"/>
      <c r="VC83" s="86"/>
      <c r="VD83" s="86"/>
      <c r="VE83" s="86"/>
      <c r="VF83" s="86"/>
      <c r="VG83" s="86"/>
      <c r="VH83" s="86"/>
      <c r="VI83" s="86"/>
      <c r="VJ83" s="86"/>
      <c r="VK83" s="86"/>
      <c r="VL83" s="86"/>
      <c r="VM83" s="86"/>
      <c r="VN83" s="86"/>
      <c r="VO83" s="86"/>
      <c r="VP83" s="86"/>
      <c r="VQ83" s="86"/>
      <c r="VR83" s="86"/>
      <c r="VS83" s="86"/>
      <c r="VT83" s="86"/>
      <c r="VU83" s="86"/>
      <c r="VV83" s="86"/>
      <c r="VW83" s="86"/>
      <c r="VX83" s="86"/>
      <c r="VY83" s="86"/>
      <c r="VZ83" s="86"/>
      <c r="WA83" s="86"/>
      <c r="WB83" s="86"/>
      <c r="WC83" s="86"/>
      <c r="WD83" s="86"/>
      <c r="WE83" s="86"/>
      <c r="WF83" s="86"/>
      <c r="WG83" s="86"/>
      <c r="WH83" s="86"/>
      <c r="WI83" s="86"/>
      <c r="WJ83" s="86"/>
      <c r="WK83" s="86"/>
      <c r="WL83" s="86"/>
      <c r="WM83" s="86"/>
      <c r="WN83" s="86"/>
      <c r="WO83" s="86"/>
      <c r="WP83" s="86"/>
      <c r="WQ83" s="86"/>
      <c r="WR83" s="86"/>
      <c r="WS83" s="86"/>
      <c r="WT83" s="86"/>
      <c r="WU83" s="86"/>
      <c r="WV83" s="86"/>
      <c r="WW83" s="86"/>
      <c r="WX83" s="86"/>
      <c r="WY83" s="86"/>
      <c r="WZ83" s="86"/>
      <c r="XA83" s="86"/>
      <c r="XB83" s="86"/>
      <c r="XC83" s="86"/>
      <c r="XD83" s="86"/>
      <c r="XE83" s="86"/>
      <c r="XF83" s="86"/>
      <c r="XG83" s="86"/>
      <c r="XH83" s="86"/>
      <c r="XI83" s="86"/>
      <c r="XJ83" s="86"/>
      <c r="XK83" s="86"/>
      <c r="XL83" s="86"/>
      <c r="XM83" s="86"/>
      <c r="XN83" s="86"/>
      <c r="XO83" s="86"/>
      <c r="XP83" s="86"/>
      <c r="XQ83" s="86"/>
      <c r="XR83" s="86"/>
      <c r="XS83" s="86"/>
      <c r="XT83" s="86"/>
      <c r="XU83" s="86"/>
      <c r="XV83" s="86"/>
      <c r="XW83" s="86"/>
      <c r="XX83" s="86"/>
      <c r="XY83" s="86"/>
      <c r="XZ83" s="86"/>
      <c r="YA83" s="86"/>
      <c r="YB83" s="86"/>
      <c r="YC83" s="86"/>
      <c r="YD83" s="86"/>
      <c r="YE83" s="86"/>
      <c r="YF83" s="86"/>
      <c r="YG83" s="86"/>
      <c r="YH83" s="86"/>
      <c r="YI83" s="86"/>
      <c r="YJ83" s="86"/>
      <c r="YK83" s="86"/>
      <c r="YL83" s="86"/>
      <c r="YM83" s="86"/>
      <c r="YN83" s="86"/>
      <c r="YO83" s="86"/>
      <c r="YP83" s="86"/>
      <c r="YQ83" s="86"/>
      <c r="YR83" s="86"/>
      <c r="YS83" s="86"/>
      <c r="YT83" s="86"/>
      <c r="YU83" s="86"/>
      <c r="YV83" s="86"/>
      <c r="YW83" s="86"/>
      <c r="YX83" s="86"/>
      <c r="YY83" s="86"/>
      <c r="YZ83" s="86"/>
      <c r="ZA83" s="86"/>
      <c r="ZB83" s="86"/>
      <c r="ZC83" s="86"/>
      <c r="ZD83" s="86"/>
      <c r="ZE83" s="86"/>
      <c r="ZF83" s="86"/>
      <c r="ZG83" s="86"/>
      <c r="ZH83" s="86"/>
      <c r="ZI83" s="86"/>
      <c r="ZJ83" s="86"/>
      <c r="ZK83" s="86"/>
      <c r="ZL83" s="86"/>
      <c r="ZM83" s="86"/>
      <c r="ZN83" s="86"/>
      <c r="ZO83" s="86"/>
      <c r="ZP83" s="86"/>
      <c r="ZQ83" s="86"/>
      <c r="ZR83" s="86"/>
      <c r="ZS83" s="86"/>
      <c r="ZT83" s="86"/>
      <c r="ZU83" s="86"/>
      <c r="ZV83" s="86"/>
      <c r="ZW83" s="86"/>
      <c r="ZX83" s="86"/>
      <c r="ZY83" s="86"/>
      <c r="ZZ83" s="86"/>
      <c r="AAA83" s="86"/>
      <c r="AAB83" s="86"/>
      <c r="AAC83" s="86"/>
      <c r="AAD83" s="86"/>
      <c r="AAE83" s="86"/>
      <c r="AAF83" s="86"/>
      <c r="AAG83" s="86"/>
      <c r="AAH83" s="86"/>
      <c r="AAI83" s="86"/>
      <c r="AAJ83" s="86"/>
      <c r="AAK83" s="86"/>
      <c r="AAL83" s="86"/>
      <c r="AAM83" s="86"/>
      <c r="AAN83" s="86"/>
      <c r="AAO83" s="86"/>
      <c r="AAP83" s="86"/>
      <c r="AAQ83" s="86"/>
      <c r="AAR83" s="86"/>
      <c r="AAS83" s="86"/>
      <c r="AAT83" s="86"/>
      <c r="AAU83" s="86"/>
      <c r="AAV83" s="86"/>
      <c r="AAW83" s="86"/>
      <c r="AAX83" s="86"/>
      <c r="AAY83" s="86"/>
      <c r="AAZ83" s="86"/>
      <c r="ABA83" s="86"/>
      <c r="ABB83" s="86"/>
      <c r="ABC83" s="86"/>
      <c r="ABD83" s="86"/>
      <c r="ABE83" s="86"/>
      <c r="ABF83" s="86"/>
      <c r="ABG83" s="86"/>
      <c r="ABH83" s="86"/>
      <c r="ABI83" s="86"/>
      <c r="ABJ83" s="86"/>
      <c r="ABK83" s="86"/>
      <c r="ABL83" s="86"/>
      <c r="ABM83" s="86"/>
      <c r="ABN83" s="86"/>
      <c r="ABO83" s="86"/>
      <c r="ABP83" s="86"/>
      <c r="ABQ83" s="86"/>
      <c r="ABR83" s="86"/>
      <c r="ABS83" s="86"/>
      <c r="ABT83" s="86"/>
      <c r="ABU83" s="86"/>
      <c r="ABV83" s="86"/>
      <c r="ABW83" s="86"/>
      <c r="ABX83" s="86"/>
      <c r="ABY83" s="86"/>
      <c r="ABZ83" s="86"/>
      <c r="ACA83" s="86"/>
      <c r="ACB83" s="86"/>
      <c r="ACC83" s="86"/>
      <c r="ACD83" s="86"/>
      <c r="ACE83" s="86"/>
      <c r="ACF83" s="86"/>
      <c r="ACG83" s="86"/>
      <c r="ACH83" s="86"/>
      <c r="ACI83" s="86"/>
      <c r="ACJ83" s="86"/>
      <c r="ACK83" s="86"/>
      <c r="ACL83" s="86"/>
      <c r="ACM83" s="86"/>
      <c r="ACN83" s="86"/>
      <c r="ACO83" s="86"/>
      <c r="ACP83" s="86"/>
      <c r="ACQ83" s="86"/>
      <c r="ACR83" s="86"/>
      <c r="ACS83" s="86"/>
      <c r="ACT83" s="86"/>
      <c r="ACU83" s="86"/>
      <c r="ACV83" s="86"/>
      <c r="ACW83" s="86"/>
      <c r="ACX83" s="86"/>
      <c r="ACY83" s="86"/>
      <c r="ACZ83" s="86"/>
      <c r="ADA83" s="86"/>
      <c r="ADB83" s="86"/>
      <c r="ADC83" s="86"/>
      <c r="ADD83" s="86"/>
      <c r="ADE83" s="86"/>
      <c r="ADF83" s="86"/>
      <c r="ADG83" s="86"/>
      <c r="ADH83" s="86"/>
      <c r="ADI83" s="86"/>
      <c r="ADJ83" s="86"/>
      <c r="ADK83" s="86"/>
      <c r="ADL83" s="86"/>
      <c r="ADM83" s="86"/>
      <c r="ADN83" s="86"/>
      <c r="ADO83" s="86"/>
      <c r="ADP83" s="86"/>
      <c r="ADQ83" s="86"/>
      <c r="ADR83" s="86"/>
      <c r="ADS83" s="86"/>
      <c r="ADT83" s="86"/>
      <c r="ADU83" s="86"/>
      <c r="ADV83" s="86"/>
      <c r="ADW83" s="86"/>
      <c r="ADX83" s="86"/>
      <c r="ADY83" s="86"/>
      <c r="ADZ83" s="86"/>
      <c r="AEA83" s="86"/>
      <c r="AEB83" s="86"/>
      <c r="AEC83" s="86"/>
      <c r="AED83" s="86"/>
      <c r="AEE83" s="86"/>
      <c r="AEF83" s="86"/>
      <c r="AEG83" s="86"/>
      <c r="AEH83" s="86"/>
      <c r="AEI83" s="86"/>
      <c r="AEJ83" s="86"/>
      <c r="AEK83" s="86"/>
      <c r="AEL83" s="86"/>
      <c r="AEM83" s="86"/>
      <c r="AEN83" s="86"/>
      <c r="AEO83" s="86"/>
      <c r="AEP83" s="86"/>
      <c r="AEQ83" s="86"/>
      <c r="AER83" s="86"/>
      <c r="AES83" s="86"/>
      <c r="AET83" s="86"/>
      <c r="AEU83" s="86"/>
      <c r="AEV83" s="86"/>
      <c r="AEW83" s="86"/>
      <c r="AEX83" s="86"/>
      <c r="AEY83" s="86"/>
      <c r="AEZ83" s="86"/>
      <c r="AFA83" s="86"/>
      <c r="AFB83" s="86"/>
      <c r="AFC83" s="86"/>
      <c r="AFD83" s="86"/>
      <c r="AFE83" s="86"/>
      <c r="AFF83" s="86"/>
      <c r="AFG83" s="86"/>
      <c r="AFH83" s="86"/>
      <c r="AFI83" s="86"/>
      <c r="AFJ83" s="86"/>
      <c r="AFK83" s="86"/>
      <c r="AFL83" s="86"/>
      <c r="AFM83" s="86"/>
      <c r="AFN83" s="86"/>
      <c r="AFO83" s="86"/>
      <c r="AFP83" s="86"/>
      <c r="AFQ83" s="86"/>
      <c r="AFR83" s="86"/>
      <c r="AFS83" s="86"/>
      <c r="AFT83" s="86"/>
      <c r="AFU83" s="86"/>
      <c r="AFV83" s="86"/>
      <c r="AFW83" s="86"/>
      <c r="AFX83" s="86"/>
      <c r="AFY83" s="86"/>
      <c r="AFZ83" s="86"/>
      <c r="AGA83" s="86"/>
      <c r="AGB83" s="86"/>
      <c r="AGC83" s="86"/>
      <c r="AGD83" s="86"/>
      <c r="AGE83" s="86"/>
      <c r="AGF83" s="86"/>
      <c r="AGG83" s="86"/>
      <c r="AGH83" s="86"/>
      <c r="AGI83" s="86"/>
      <c r="AGJ83" s="86"/>
      <c r="AGK83" s="86"/>
      <c r="AGL83" s="86"/>
      <c r="AGM83" s="86"/>
      <c r="AGN83" s="86"/>
      <c r="AGO83" s="86"/>
      <c r="AGP83" s="86"/>
      <c r="AGQ83" s="86"/>
      <c r="AGR83" s="86"/>
      <c r="AGS83" s="86"/>
      <c r="AGT83" s="86"/>
      <c r="AGU83" s="86"/>
      <c r="AGV83" s="86"/>
      <c r="AGW83" s="86"/>
      <c r="AGX83" s="86"/>
      <c r="AGY83" s="86"/>
      <c r="AGZ83" s="86"/>
      <c r="AHA83" s="86"/>
      <c r="AHB83" s="86"/>
      <c r="AHC83" s="86"/>
      <c r="AHD83" s="86"/>
      <c r="AHE83" s="86"/>
      <c r="AHF83" s="86"/>
      <c r="AHG83" s="86"/>
      <c r="AHH83" s="86"/>
      <c r="AHI83" s="86"/>
      <c r="AHJ83" s="86"/>
      <c r="AHK83" s="86"/>
      <c r="AHL83" s="86"/>
      <c r="AHM83" s="86"/>
      <c r="AHN83" s="86"/>
      <c r="AHO83" s="86"/>
      <c r="AHP83" s="86"/>
      <c r="AHQ83" s="86"/>
      <c r="AHR83" s="86"/>
      <c r="AHS83" s="86"/>
      <c r="AHT83" s="86"/>
      <c r="AHU83" s="86"/>
      <c r="AHV83" s="86"/>
      <c r="AHW83" s="86"/>
      <c r="AHX83" s="86"/>
      <c r="AHY83" s="86"/>
      <c r="AHZ83" s="86"/>
      <c r="AIA83" s="86"/>
      <c r="AIB83" s="86"/>
      <c r="AIC83" s="86"/>
      <c r="AID83" s="86"/>
      <c r="AIE83" s="86"/>
      <c r="AIF83" s="86"/>
      <c r="AIG83" s="86"/>
      <c r="AIH83" s="86"/>
      <c r="AII83" s="86"/>
      <c r="AIJ83" s="86"/>
      <c r="AIK83" s="86"/>
      <c r="AIL83" s="86"/>
      <c r="AIM83" s="86"/>
      <c r="AIN83" s="86"/>
      <c r="AIO83" s="86"/>
      <c r="AIP83" s="86"/>
      <c r="AIQ83" s="86"/>
      <c r="AIR83" s="86"/>
      <c r="AIS83" s="86"/>
      <c r="AIT83" s="86"/>
      <c r="AIU83" s="86"/>
      <c r="AIV83" s="86"/>
      <c r="AIW83" s="86"/>
      <c r="AIX83" s="86"/>
      <c r="AIY83" s="86"/>
      <c r="AIZ83" s="86"/>
      <c r="AJA83" s="86"/>
      <c r="AJB83" s="86"/>
      <c r="AJC83" s="86"/>
      <c r="AJD83" s="86"/>
      <c r="AJE83" s="86"/>
      <c r="AJF83" s="86"/>
      <c r="AJG83" s="86"/>
      <c r="AJH83" s="86"/>
      <c r="AJI83" s="86"/>
      <c r="AJJ83" s="86"/>
      <c r="AJK83" s="86"/>
      <c r="AJL83" s="86"/>
      <c r="AJM83" s="86"/>
      <c r="AJN83" s="86"/>
      <c r="AJO83" s="86"/>
      <c r="AJP83" s="86"/>
      <c r="AJQ83" s="86"/>
      <c r="AJR83" s="86"/>
      <c r="AJS83" s="86"/>
      <c r="AJT83" s="86"/>
      <c r="AJU83" s="86"/>
      <c r="AJV83" s="86"/>
      <c r="AJW83" s="86"/>
      <c r="AJX83" s="86"/>
      <c r="AJY83" s="86"/>
      <c r="AJZ83" s="86"/>
      <c r="AKA83" s="86"/>
      <c r="AKB83" s="86"/>
      <c r="AKC83" s="86"/>
      <c r="AKD83" s="86"/>
      <c r="AKE83" s="86"/>
      <c r="AKF83" s="86"/>
      <c r="AKG83" s="86"/>
      <c r="AKH83" s="86"/>
      <c r="AKI83" s="86"/>
      <c r="AKJ83" s="86"/>
      <c r="AKK83" s="86"/>
      <c r="AKL83" s="86"/>
      <c r="AKM83" s="86"/>
      <c r="AKN83" s="86"/>
      <c r="AKO83" s="86"/>
      <c r="AKP83" s="86"/>
      <c r="AKQ83" s="86"/>
      <c r="AKR83" s="86"/>
      <c r="AKS83" s="86"/>
      <c r="AKT83" s="86"/>
      <c r="AKU83" s="86"/>
      <c r="AKV83" s="86"/>
      <c r="AKW83" s="86"/>
      <c r="AKX83" s="86"/>
      <c r="AKY83" s="86"/>
      <c r="AKZ83" s="86"/>
      <c r="ALA83" s="86"/>
      <c r="ALB83" s="86"/>
      <c r="ALC83" s="86"/>
      <c r="ALD83" s="86"/>
      <c r="ALE83" s="86"/>
      <c r="ALF83" s="86"/>
      <c r="ALG83" s="86"/>
      <c r="ALH83" s="86"/>
      <c r="ALI83" s="86"/>
      <c r="ALJ83" s="86"/>
      <c r="ALK83" s="86"/>
      <c r="ALL83" s="86"/>
      <c r="ALM83" s="86"/>
      <c r="ALN83" s="86"/>
      <c r="ALO83" s="86"/>
      <c r="ALP83" s="86"/>
      <c r="ALQ83" s="86"/>
      <c r="ALR83" s="86"/>
      <c r="ALS83" s="86"/>
      <c r="ALT83" s="86"/>
      <c r="ALU83" s="86"/>
      <c r="ALV83" s="86"/>
      <c r="ALW83" s="86"/>
      <c r="ALX83" s="86"/>
      <c r="ALY83" s="86"/>
      <c r="ALZ83" s="86"/>
      <c r="AMA83" s="86"/>
      <c r="AMB83" s="86"/>
      <c r="AMC83" s="86"/>
      <c r="AMD83" s="86"/>
      <c r="AME83" s="86"/>
      <c r="AMF83" s="86"/>
      <c r="AMG83" s="86"/>
      <c r="AMH83" s="86"/>
      <c r="AMI83" s="86"/>
      <c r="AMJ83" s="86"/>
      <c r="AMK83" s="86"/>
      <c r="AML83" s="86"/>
      <c r="AMM83" s="86"/>
      <c r="AMN83" s="86"/>
      <c r="AMO83" s="86"/>
      <c r="AMP83" s="86"/>
      <c r="AMQ83" s="86"/>
      <c r="AMR83" s="86"/>
      <c r="AMS83" s="86"/>
      <c r="AMT83" s="86"/>
      <c r="AMU83" s="86"/>
      <c r="AMV83" s="86"/>
      <c r="AMW83" s="86"/>
      <c r="AMX83" s="86"/>
      <c r="AMY83" s="86"/>
      <c r="AMZ83" s="86"/>
      <c r="ANA83" s="86"/>
      <c r="ANB83" s="86"/>
      <c r="ANC83" s="86"/>
      <c r="AND83" s="86"/>
      <c r="ANE83" s="86"/>
      <c r="ANF83" s="86"/>
      <c r="ANG83" s="86"/>
      <c r="ANH83" s="86"/>
      <c r="ANI83" s="86"/>
      <c r="ANJ83" s="86"/>
      <c r="ANK83" s="86"/>
      <c r="ANL83" s="86"/>
      <c r="ANM83" s="86"/>
      <c r="ANN83" s="86"/>
      <c r="ANO83" s="86"/>
      <c r="ANP83" s="86"/>
      <c r="ANQ83" s="86"/>
      <c r="ANR83" s="86"/>
      <c r="ANS83" s="86"/>
      <c r="ANT83" s="86"/>
      <c r="ANU83" s="86"/>
      <c r="ANV83" s="86"/>
      <c r="ANW83" s="86"/>
      <c r="ANX83" s="86"/>
      <c r="ANY83" s="86"/>
      <c r="ANZ83" s="86"/>
      <c r="AOA83" s="86"/>
      <c r="AOB83" s="86"/>
      <c r="AOC83" s="86"/>
      <c r="AOD83" s="86"/>
      <c r="AOE83" s="86"/>
      <c r="AOF83" s="86"/>
      <c r="AOG83" s="86"/>
      <c r="AOH83" s="86"/>
      <c r="AOI83" s="86"/>
      <c r="AOJ83" s="86"/>
      <c r="AOK83" s="86"/>
      <c r="AOL83" s="86"/>
      <c r="AOM83" s="86"/>
      <c r="AON83" s="86"/>
      <c r="AOO83" s="86"/>
      <c r="AOP83" s="86"/>
      <c r="AOQ83" s="86"/>
      <c r="AOR83" s="86"/>
      <c r="AOS83" s="86"/>
      <c r="AOT83" s="86"/>
      <c r="AOU83" s="86"/>
      <c r="AOV83" s="86"/>
      <c r="AOW83" s="86"/>
      <c r="AOX83" s="86"/>
      <c r="AOY83" s="86"/>
      <c r="AOZ83" s="86"/>
      <c r="APA83" s="86"/>
      <c r="APB83" s="86"/>
      <c r="APC83" s="86"/>
      <c r="APD83" s="86"/>
      <c r="APE83" s="86"/>
      <c r="APF83" s="86"/>
      <c r="APG83" s="86"/>
      <c r="APH83" s="86"/>
      <c r="API83" s="86"/>
      <c r="APJ83" s="86"/>
      <c r="APK83" s="86"/>
      <c r="APL83" s="86"/>
      <c r="APM83" s="86"/>
      <c r="APN83" s="86"/>
      <c r="APO83" s="86"/>
      <c r="APP83" s="86"/>
      <c r="APQ83" s="86"/>
      <c r="APR83" s="86"/>
      <c r="APS83" s="86"/>
      <c r="APT83" s="86"/>
      <c r="APU83" s="86"/>
      <c r="APV83" s="86"/>
      <c r="APW83" s="86"/>
      <c r="APX83" s="86"/>
      <c r="APY83" s="86"/>
      <c r="APZ83" s="86"/>
      <c r="AQA83" s="86"/>
      <c r="AQB83" s="86"/>
      <c r="AQC83" s="86"/>
      <c r="AQD83" s="86"/>
      <c r="AQE83" s="86"/>
      <c r="AQF83" s="86"/>
      <c r="AQG83" s="86"/>
      <c r="AQH83" s="86"/>
      <c r="AQI83" s="86"/>
      <c r="AQJ83" s="86"/>
      <c r="AQK83" s="86"/>
      <c r="AQL83" s="86"/>
      <c r="AQM83" s="86"/>
      <c r="AQN83" s="86"/>
      <c r="AQO83" s="86"/>
      <c r="AQP83" s="86"/>
      <c r="AQQ83" s="86"/>
      <c r="AQR83" s="86"/>
      <c r="AQS83" s="86"/>
      <c r="AQT83" s="86"/>
      <c r="AQU83" s="86"/>
      <c r="AQV83" s="86"/>
      <c r="AQW83" s="86"/>
      <c r="AQX83" s="86"/>
      <c r="AQY83" s="86"/>
      <c r="AQZ83" s="86"/>
      <c r="ARA83" s="86"/>
      <c r="ARB83" s="86"/>
      <c r="ARC83" s="86"/>
      <c r="ARD83" s="86"/>
      <c r="ARE83" s="86"/>
      <c r="ARF83" s="86"/>
      <c r="ARG83" s="86"/>
      <c r="ARH83" s="86"/>
      <c r="ARI83" s="86"/>
      <c r="ARJ83" s="86"/>
      <c r="ARK83" s="86"/>
      <c r="ARL83" s="86"/>
      <c r="ARM83" s="86"/>
      <c r="ARN83" s="86"/>
      <c r="ARO83" s="86"/>
      <c r="ARP83" s="86"/>
      <c r="ARQ83" s="86"/>
      <c r="ARR83" s="86"/>
      <c r="ARS83" s="86"/>
      <c r="ART83" s="86"/>
      <c r="ARU83" s="86"/>
      <c r="ARV83" s="86"/>
      <c r="ARW83" s="86"/>
      <c r="ARX83" s="86"/>
      <c r="ARY83" s="86"/>
      <c r="ARZ83" s="86"/>
      <c r="ASA83" s="86"/>
      <c r="ASB83" s="86"/>
      <c r="ASC83" s="86"/>
      <c r="ASD83" s="86"/>
      <c r="ASE83" s="86"/>
      <c r="ASF83" s="86"/>
      <c r="ASG83" s="86"/>
      <c r="ASH83" s="86"/>
      <c r="ASI83" s="86"/>
      <c r="ASJ83" s="86"/>
      <c r="ASK83" s="86"/>
      <c r="ASL83" s="86"/>
      <c r="ASM83" s="86"/>
      <c r="ASN83" s="86"/>
      <c r="ASO83" s="86"/>
      <c r="ASP83" s="86"/>
      <c r="ASQ83" s="86"/>
      <c r="ASR83" s="86"/>
      <c r="ASS83" s="86"/>
      <c r="AST83" s="86"/>
      <c r="ASU83" s="86"/>
      <c r="ASV83" s="86"/>
      <c r="ASW83" s="86"/>
      <c r="ASX83" s="86"/>
      <c r="ASY83" s="86"/>
      <c r="ASZ83" s="86"/>
      <c r="ATA83" s="86"/>
      <c r="ATB83" s="86"/>
      <c r="ATC83" s="86"/>
      <c r="ATD83" s="86"/>
      <c r="ATE83" s="86"/>
      <c r="ATF83" s="86"/>
      <c r="ATG83" s="86"/>
      <c r="ATH83" s="86"/>
      <c r="ATI83" s="86"/>
      <c r="ATJ83" s="86"/>
      <c r="ATK83" s="86"/>
      <c r="ATL83" s="86"/>
      <c r="ATM83" s="86"/>
      <c r="ATN83" s="86"/>
      <c r="ATO83" s="86"/>
      <c r="ATP83" s="86"/>
      <c r="ATQ83" s="86"/>
      <c r="ATR83" s="86"/>
      <c r="ATS83" s="86"/>
      <c r="ATT83" s="86"/>
      <c r="ATU83" s="86"/>
      <c r="ATV83" s="86"/>
      <c r="ATW83" s="86"/>
      <c r="ATX83" s="86"/>
      <c r="ATY83" s="86"/>
      <c r="ATZ83" s="86"/>
      <c r="AUA83" s="86"/>
      <c r="AUB83" s="86"/>
      <c r="AUC83" s="86"/>
      <c r="AUD83" s="86"/>
      <c r="AUE83" s="86"/>
      <c r="AUF83" s="86"/>
      <c r="AUG83" s="86"/>
      <c r="AUH83" s="86"/>
      <c r="AUI83" s="86"/>
      <c r="AUJ83" s="86"/>
      <c r="AUK83" s="86"/>
      <c r="AUL83" s="86"/>
      <c r="AUM83" s="86"/>
      <c r="AUN83" s="86"/>
      <c r="AUO83" s="86"/>
      <c r="AUP83" s="86"/>
      <c r="AUQ83" s="86"/>
      <c r="AUR83" s="86"/>
      <c r="AUS83" s="86"/>
      <c r="AUT83" s="86"/>
      <c r="AUU83" s="86"/>
      <c r="AUV83" s="86"/>
      <c r="AUW83" s="86"/>
      <c r="AUX83" s="86"/>
      <c r="AUY83" s="86"/>
      <c r="AUZ83" s="86"/>
      <c r="AVA83" s="86"/>
      <c r="AVB83" s="86"/>
      <c r="AVC83" s="86"/>
      <c r="AVD83" s="86"/>
      <c r="AVE83" s="86"/>
      <c r="AVF83" s="86"/>
      <c r="AVG83" s="86"/>
      <c r="AVH83" s="86"/>
      <c r="AVI83" s="86"/>
      <c r="AVJ83" s="86"/>
      <c r="AVK83" s="86"/>
      <c r="AVL83" s="86"/>
      <c r="AVM83" s="86"/>
      <c r="AVN83" s="86"/>
      <c r="AVO83" s="86"/>
      <c r="AVP83" s="86"/>
      <c r="AVQ83" s="86"/>
      <c r="AVR83" s="86"/>
      <c r="AVS83" s="86"/>
      <c r="AVT83" s="86"/>
      <c r="AVU83" s="86"/>
      <c r="AVV83" s="86"/>
      <c r="AVW83" s="86"/>
      <c r="AVX83" s="86"/>
      <c r="AVY83" s="86"/>
      <c r="AVZ83" s="86"/>
      <c r="AWA83" s="86"/>
      <c r="AWB83" s="86"/>
      <c r="AWC83" s="86"/>
      <c r="AWD83" s="86"/>
      <c r="AWE83" s="86"/>
      <c r="AWF83" s="86"/>
      <c r="AWG83" s="86"/>
      <c r="AWH83" s="86"/>
      <c r="AWI83" s="86"/>
      <c r="AWJ83" s="86"/>
      <c r="AWK83" s="86"/>
      <c r="AWL83" s="86"/>
      <c r="AWM83" s="86"/>
      <c r="AWN83" s="86"/>
      <c r="AWO83" s="86"/>
      <c r="AWP83" s="86"/>
      <c r="AWQ83" s="86"/>
      <c r="AWR83" s="86"/>
      <c r="AWS83" s="86"/>
      <c r="AWT83" s="86"/>
      <c r="AWU83" s="86"/>
      <c r="AWV83" s="86"/>
      <c r="AWW83" s="86"/>
      <c r="AWX83" s="86"/>
      <c r="AWY83" s="86"/>
      <c r="AWZ83" s="86"/>
      <c r="AXA83" s="86"/>
      <c r="AXB83" s="86"/>
      <c r="AXC83" s="86"/>
      <c r="AXD83" s="86"/>
      <c r="AXE83" s="86"/>
      <c r="AXF83" s="86"/>
      <c r="AXG83" s="86"/>
      <c r="AXH83" s="86"/>
      <c r="AXI83" s="86"/>
      <c r="AXJ83" s="86"/>
      <c r="AXK83" s="86"/>
      <c r="AXL83" s="86"/>
      <c r="AXM83" s="86"/>
      <c r="AXN83" s="86"/>
      <c r="AXO83" s="86"/>
      <c r="AXP83" s="86"/>
      <c r="AXQ83" s="86"/>
      <c r="AXR83" s="86"/>
      <c r="AXS83" s="86"/>
      <c r="AXT83" s="86"/>
      <c r="AXU83" s="86"/>
      <c r="AXV83" s="86"/>
      <c r="AXW83" s="86"/>
      <c r="AXX83" s="86"/>
      <c r="AXY83" s="86"/>
      <c r="AXZ83" s="86"/>
      <c r="AYA83" s="86"/>
      <c r="AYB83" s="86"/>
      <c r="AYC83" s="86"/>
      <c r="AYD83" s="86"/>
      <c r="AYE83" s="86"/>
      <c r="AYF83" s="86"/>
      <c r="AYG83" s="86"/>
      <c r="AYH83" s="86"/>
      <c r="AYI83" s="86"/>
      <c r="AYJ83" s="86"/>
      <c r="AYK83" s="86"/>
      <c r="AYL83" s="86"/>
      <c r="AYM83" s="86"/>
      <c r="AYN83" s="86"/>
      <c r="AYO83" s="86"/>
      <c r="AYP83" s="86"/>
      <c r="AYQ83" s="86"/>
      <c r="AYR83" s="86"/>
      <c r="AYS83" s="86"/>
      <c r="AYT83" s="86"/>
      <c r="AYU83" s="86"/>
      <c r="AYV83" s="86"/>
      <c r="AYW83" s="86"/>
      <c r="AYX83" s="86"/>
      <c r="AYY83" s="86"/>
      <c r="AYZ83" s="86"/>
      <c r="AZA83" s="86"/>
      <c r="AZB83" s="86"/>
      <c r="AZC83" s="86"/>
      <c r="AZD83" s="86"/>
      <c r="AZE83" s="86"/>
      <c r="AZF83" s="86"/>
      <c r="AZG83" s="86"/>
      <c r="AZH83" s="86"/>
      <c r="AZI83" s="86"/>
      <c r="AZJ83" s="86"/>
      <c r="AZK83" s="86"/>
      <c r="AZL83" s="86"/>
      <c r="AZM83" s="86"/>
      <c r="AZN83" s="86"/>
      <c r="AZO83" s="86"/>
      <c r="AZP83" s="86"/>
      <c r="AZQ83" s="86"/>
      <c r="AZR83" s="86"/>
      <c r="AZS83" s="86"/>
      <c r="AZT83" s="86"/>
      <c r="AZU83" s="86"/>
      <c r="AZV83" s="86"/>
      <c r="AZW83" s="86"/>
      <c r="AZX83" s="86"/>
      <c r="AZY83" s="86"/>
      <c r="AZZ83" s="86"/>
      <c r="BAA83" s="86"/>
      <c r="BAB83" s="86"/>
      <c r="BAC83" s="86"/>
      <c r="BAD83" s="86"/>
      <c r="BAE83" s="86"/>
      <c r="BAF83" s="86"/>
      <c r="BAG83" s="86"/>
      <c r="BAH83" s="86"/>
      <c r="BAI83" s="86"/>
      <c r="BAJ83" s="86"/>
      <c r="BAK83" s="86"/>
      <c r="BAL83" s="86"/>
      <c r="BAM83" s="86"/>
      <c r="BAN83" s="86"/>
      <c r="BAO83" s="86"/>
      <c r="BAP83" s="86"/>
      <c r="BAQ83" s="86"/>
      <c r="BAR83" s="86"/>
      <c r="BAS83" s="86"/>
      <c r="BAT83" s="86"/>
      <c r="BAU83" s="86"/>
      <c r="BAV83" s="86"/>
      <c r="BAW83" s="86"/>
      <c r="BAX83" s="86"/>
      <c r="BAY83" s="86"/>
      <c r="BAZ83" s="86"/>
      <c r="BBA83" s="86"/>
      <c r="BBB83" s="86"/>
      <c r="BBC83" s="86"/>
      <c r="BBD83" s="86"/>
      <c r="BBE83" s="86"/>
      <c r="BBF83" s="86"/>
      <c r="BBG83" s="86"/>
      <c r="BBH83" s="86"/>
      <c r="BBI83" s="86"/>
      <c r="BBJ83" s="86"/>
      <c r="BBK83" s="86"/>
      <c r="BBL83" s="86"/>
      <c r="BBM83" s="86"/>
      <c r="BBN83" s="86"/>
      <c r="BBO83" s="86"/>
      <c r="BBP83" s="86"/>
      <c r="BBQ83" s="86"/>
      <c r="BBR83" s="86"/>
      <c r="BBS83" s="86"/>
      <c r="BBT83" s="86"/>
      <c r="BBU83" s="86"/>
      <c r="BBV83" s="86"/>
      <c r="BBW83" s="86"/>
      <c r="BBX83" s="86"/>
      <c r="BBY83" s="86"/>
      <c r="BBZ83" s="86"/>
      <c r="BCA83" s="86"/>
      <c r="BCB83" s="86"/>
      <c r="BCC83" s="86"/>
      <c r="BCD83" s="86"/>
      <c r="BCE83" s="86"/>
      <c r="BCF83" s="86"/>
      <c r="BCG83" s="86"/>
      <c r="BCH83" s="86"/>
      <c r="BCI83" s="86"/>
      <c r="BCJ83" s="86"/>
      <c r="BCK83" s="86"/>
      <c r="BCL83" s="86"/>
      <c r="BCM83" s="86"/>
      <c r="BCN83" s="86"/>
      <c r="BCO83" s="86"/>
      <c r="BCP83" s="86"/>
      <c r="BCQ83" s="86"/>
      <c r="BCR83" s="86"/>
      <c r="BCS83" s="86"/>
      <c r="BCT83" s="86"/>
      <c r="BCU83" s="86"/>
      <c r="BCV83" s="86"/>
      <c r="BCW83" s="86"/>
      <c r="BCX83" s="86"/>
      <c r="BCY83" s="86"/>
      <c r="BCZ83" s="86"/>
      <c r="BDA83" s="86"/>
      <c r="BDB83" s="86"/>
      <c r="BDC83" s="86"/>
      <c r="BDD83" s="86"/>
      <c r="BDE83" s="86"/>
      <c r="BDF83" s="86"/>
      <c r="BDG83" s="86"/>
      <c r="BDH83" s="86"/>
      <c r="BDI83" s="86"/>
      <c r="BDJ83" s="86"/>
      <c r="BDK83" s="86"/>
      <c r="BDL83" s="86"/>
      <c r="BDM83" s="86"/>
      <c r="BDN83" s="86"/>
      <c r="BDO83" s="86"/>
      <c r="BDP83" s="86"/>
      <c r="BDQ83" s="86"/>
      <c r="BDR83" s="86"/>
      <c r="BDS83" s="86"/>
      <c r="BDT83" s="86"/>
      <c r="BDU83" s="86"/>
      <c r="BDV83" s="86"/>
      <c r="BDW83" s="86"/>
      <c r="BDX83" s="86"/>
      <c r="BDY83" s="86"/>
      <c r="BDZ83" s="86"/>
      <c r="BEA83" s="86"/>
      <c r="BEB83" s="86"/>
      <c r="BEC83" s="86"/>
      <c r="BED83" s="86"/>
      <c r="BEE83" s="86"/>
      <c r="BEF83" s="86"/>
      <c r="BEG83" s="86"/>
      <c r="BEH83" s="86"/>
      <c r="BEI83" s="86"/>
      <c r="BEJ83" s="86"/>
      <c r="BEK83" s="86"/>
      <c r="BEL83" s="86"/>
      <c r="BEM83" s="86"/>
      <c r="BEN83" s="86"/>
      <c r="BEO83" s="86"/>
      <c r="BEP83" s="86"/>
      <c r="BEQ83" s="86"/>
      <c r="BER83" s="86"/>
      <c r="BES83" s="86"/>
      <c r="BET83" s="86"/>
      <c r="BEU83" s="86"/>
      <c r="BEV83" s="86"/>
      <c r="BEW83" s="86"/>
      <c r="BEX83" s="86"/>
      <c r="BEY83" s="86"/>
      <c r="BEZ83" s="86"/>
      <c r="BFA83" s="86"/>
      <c r="BFB83" s="86"/>
      <c r="BFC83" s="86"/>
      <c r="BFD83" s="86"/>
      <c r="BFE83" s="86"/>
      <c r="BFF83" s="86"/>
      <c r="BFG83" s="86"/>
      <c r="BFH83" s="86"/>
      <c r="BFI83" s="86"/>
      <c r="BFJ83" s="86"/>
      <c r="BFK83" s="86"/>
      <c r="BFL83" s="86"/>
      <c r="BFM83" s="86"/>
      <c r="BFN83" s="86"/>
      <c r="BFO83" s="86"/>
      <c r="BFP83" s="86"/>
      <c r="BFQ83" s="86"/>
      <c r="BFR83" s="86"/>
      <c r="BFS83" s="86"/>
      <c r="BFT83" s="86"/>
      <c r="BFU83" s="86"/>
      <c r="BFV83" s="86"/>
      <c r="BFW83" s="86"/>
      <c r="BFX83" s="86"/>
      <c r="BFY83" s="86"/>
      <c r="BFZ83" s="86"/>
      <c r="BGA83" s="86"/>
      <c r="BGB83" s="86"/>
      <c r="BGC83" s="86"/>
      <c r="BGD83" s="86"/>
      <c r="BGE83" s="86"/>
      <c r="BGF83" s="86"/>
      <c r="BGG83" s="86"/>
      <c r="BGH83" s="86"/>
      <c r="BGI83" s="86"/>
      <c r="BGJ83" s="86"/>
      <c r="BGK83" s="86"/>
      <c r="BGL83" s="86"/>
      <c r="BGM83" s="86"/>
      <c r="BGN83" s="86"/>
      <c r="BGO83" s="86"/>
      <c r="BGP83" s="86"/>
      <c r="BGQ83" s="86"/>
      <c r="BGR83" s="86"/>
      <c r="BGS83" s="86"/>
      <c r="BGT83" s="86"/>
      <c r="BGU83" s="86"/>
      <c r="BGV83" s="86"/>
      <c r="BGW83" s="86"/>
      <c r="BGX83" s="86"/>
      <c r="BGY83" s="86"/>
      <c r="BGZ83" s="86"/>
      <c r="BHA83" s="86"/>
      <c r="BHB83" s="86"/>
      <c r="BHC83" s="86"/>
      <c r="BHD83" s="86"/>
      <c r="BHE83" s="86"/>
      <c r="BHF83" s="86"/>
      <c r="BHG83" s="86"/>
      <c r="BHH83" s="86"/>
      <c r="BHI83" s="86"/>
      <c r="BHJ83" s="86"/>
      <c r="BHK83" s="86"/>
      <c r="BHL83" s="86"/>
      <c r="BHM83" s="86"/>
      <c r="BHN83" s="86"/>
      <c r="BHO83" s="86"/>
      <c r="BHP83" s="86"/>
      <c r="BHQ83" s="86"/>
      <c r="BHR83" s="86"/>
      <c r="BHS83" s="86"/>
      <c r="BHT83" s="86"/>
      <c r="BHU83" s="86"/>
      <c r="BHV83" s="86"/>
      <c r="BHW83" s="86"/>
      <c r="BHX83" s="86"/>
      <c r="BHY83" s="86"/>
      <c r="BHZ83" s="86"/>
      <c r="BIA83" s="86"/>
      <c r="BIB83" s="86"/>
      <c r="BIC83" s="86"/>
      <c r="BID83" s="86"/>
      <c r="BIE83" s="86"/>
      <c r="BIF83" s="86"/>
      <c r="BIG83" s="86"/>
      <c r="BIH83" s="86"/>
      <c r="BII83" s="86"/>
      <c r="BIJ83" s="86"/>
      <c r="BIK83" s="86"/>
      <c r="BIL83" s="86"/>
      <c r="BIM83" s="86"/>
      <c r="BIN83" s="86"/>
      <c r="BIO83" s="86"/>
      <c r="BIP83" s="86"/>
      <c r="BIQ83" s="86"/>
      <c r="BIR83" s="86"/>
      <c r="BIS83" s="86"/>
      <c r="BIT83" s="86"/>
      <c r="BIU83" s="86"/>
      <c r="BIV83" s="86"/>
      <c r="BIW83" s="86"/>
      <c r="BIX83" s="86"/>
      <c r="BIY83" s="86"/>
      <c r="BIZ83" s="86"/>
      <c r="BJA83" s="86"/>
      <c r="BJB83" s="86"/>
      <c r="BJC83" s="86"/>
      <c r="BJD83" s="86"/>
      <c r="BJE83" s="86"/>
      <c r="BJF83" s="86"/>
      <c r="BJG83" s="86"/>
      <c r="BJH83" s="86"/>
      <c r="BJI83" s="86"/>
      <c r="BJJ83" s="86"/>
      <c r="BJK83" s="86"/>
      <c r="BJL83" s="86"/>
      <c r="BJM83" s="86"/>
      <c r="BJN83" s="86"/>
      <c r="BJO83" s="86"/>
      <c r="BJP83" s="86"/>
      <c r="BJQ83" s="86"/>
      <c r="BJR83" s="86"/>
      <c r="BJS83" s="86"/>
      <c r="BJT83" s="86"/>
      <c r="BJU83" s="86"/>
      <c r="BJV83" s="86"/>
      <c r="BJW83" s="86"/>
      <c r="BJX83" s="86"/>
      <c r="BJY83" s="86"/>
      <c r="BJZ83" s="86"/>
      <c r="BKA83" s="86"/>
      <c r="BKB83" s="86"/>
      <c r="BKC83" s="86"/>
      <c r="BKD83" s="86"/>
      <c r="BKE83" s="86"/>
      <c r="BKF83" s="86"/>
      <c r="BKG83" s="86"/>
      <c r="BKH83" s="86"/>
      <c r="BKI83" s="86"/>
      <c r="BKJ83" s="86"/>
      <c r="BKK83" s="86"/>
      <c r="BKL83" s="86"/>
      <c r="BKM83" s="86"/>
      <c r="BKN83" s="86"/>
      <c r="BKO83" s="86"/>
      <c r="BKP83" s="86"/>
      <c r="BKQ83" s="86"/>
      <c r="BKR83" s="86"/>
      <c r="BKS83" s="86"/>
      <c r="BKT83" s="86"/>
      <c r="BKU83" s="86"/>
      <c r="BKV83" s="86"/>
      <c r="BKW83" s="86"/>
      <c r="BKX83" s="86"/>
      <c r="BKY83" s="86"/>
      <c r="BKZ83" s="86"/>
      <c r="BLA83" s="86"/>
      <c r="BLB83" s="86"/>
      <c r="BLC83" s="86"/>
      <c r="BLD83" s="86"/>
      <c r="BLE83" s="86"/>
      <c r="BLF83" s="86"/>
      <c r="BLG83" s="86"/>
      <c r="BLH83" s="86"/>
      <c r="BLI83" s="86"/>
      <c r="BLJ83" s="86"/>
      <c r="BLK83" s="86"/>
      <c r="BLL83" s="86"/>
      <c r="BLM83" s="86"/>
      <c r="BLN83" s="86"/>
      <c r="BLO83" s="86"/>
      <c r="BLP83" s="86"/>
      <c r="BLQ83" s="86"/>
      <c r="BLR83" s="86"/>
      <c r="BLS83" s="86"/>
      <c r="BLT83" s="86"/>
      <c r="BLU83" s="86"/>
      <c r="BLV83" s="86"/>
      <c r="BLW83" s="86"/>
      <c r="BLX83" s="86"/>
      <c r="BLY83" s="86"/>
      <c r="BLZ83" s="86"/>
      <c r="BMA83" s="86"/>
      <c r="BMB83" s="86"/>
      <c r="BMC83" s="86"/>
      <c r="BMD83" s="86"/>
      <c r="BME83" s="86"/>
      <c r="BMF83" s="86"/>
      <c r="BMG83" s="86"/>
      <c r="BMH83" s="86"/>
      <c r="BMI83" s="86"/>
      <c r="BMJ83" s="86"/>
      <c r="BMK83" s="86"/>
      <c r="BML83" s="86"/>
      <c r="BMM83" s="86"/>
      <c r="BMN83" s="86"/>
      <c r="BMO83" s="86"/>
      <c r="BMP83" s="86"/>
      <c r="BMQ83" s="86"/>
      <c r="BMR83" s="86"/>
      <c r="BMS83" s="86"/>
      <c r="BMT83" s="86"/>
      <c r="BMU83" s="86"/>
      <c r="BMV83" s="86"/>
      <c r="BMW83" s="86"/>
      <c r="BMX83" s="86"/>
      <c r="BMY83" s="86"/>
      <c r="BMZ83" s="86"/>
      <c r="BNA83" s="86"/>
      <c r="BNB83" s="86"/>
      <c r="BNC83" s="86"/>
      <c r="BND83" s="86"/>
      <c r="BNE83" s="86"/>
      <c r="BNF83" s="86"/>
      <c r="BNG83" s="86"/>
      <c r="BNH83" s="86"/>
      <c r="BNI83" s="86"/>
      <c r="BNJ83" s="86"/>
      <c r="BNK83" s="86"/>
      <c r="BNL83" s="86"/>
      <c r="BNM83" s="86"/>
      <c r="BNN83" s="86"/>
      <c r="BNO83" s="86"/>
      <c r="BNP83" s="86"/>
      <c r="BNQ83" s="86"/>
      <c r="BNR83" s="86"/>
      <c r="BNS83" s="86"/>
      <c r="BNT83" s="86"/>
      <c r="BNU83" s="86"/>
      <c r="BNV83" s="86"/>
      <c r="BNW83" s="86"/>
      <c r="BNX83" s="86"/>
      <c r="BNY83" s="86"/>
      <c r="BNZ83" s="86"/>
      <c r="BOA83" s="86"/>
      <c r="BOB83" s="86"/>
      <c r="BOC83" s="86"/>
      <c r="BOD83" s="86"/>
      <c r="BOE83" s="86"/>
      <c r="BOF83" s="86"/>
      <c r="BOG83" s="86"/>
      <c r="BOH83" s="86"/>
      <c r="BOI83" s="86"/>
      <c r="BOJ83" s="86"/>
      <c r="BOK83" s="86"/>
      <c r="BOL83" s="86"/>
      <c r="BOM83" s="86"/>
      <c r="BON83" s="86"/>
      <c r="BOO83" s="86"/>
      <c r="BOP83" s="86"/>
      <c r="BOQ83" s="86"/>
      <c r="BOR83" s="86"/>
      <c r="BOS83" s="86"/>
      <c r="BOT83" s="86"/>
      <c r="BOU83" s="86"/>
      <c r="BOV83" s="86"/>
      <c r="BOW83" s="86"/>
      <c r="BOX83" s="86"/>
      <c r="BOY83" s="86"/>
      <c r="BOZ83" s="86"/>
      <c r="BPA83" s="86"/>
      <c r="BPB83" s="86"/>
      <c r="BPC83" s="86"/>
      <c r="BPD83" s="86"/>
      <c r="BPE83" s="86"/>
      <c r="BPF83" s="86"/>
      <c r="BPG83" s="86"/>
      <c r="BPH83" s="86"/>
      <c r="BPI83" s="86"/>
      <c r="BPJ83" s="86"/>
      <c r="BPK83" s="86"/>
      <c r="BPL83" s="86"/>
      <c r="BPM83" s="86"/>
      <c r="BPN83" s="86"/>
      <c r="BPO83" s="86"/>
      <c r="BPP83" s="86"/>
      <c r="BPQ83" s="86"/>
      <c r="BPR83" s="86"/>
      <c r="BPS83" s="86"/>
      <c r="BPT83" s="86"/>
      <c r="BPU83" s="86"/>
      <c r="BPV83" s="86"/>
      <c r="BPW83" s="86"/>
      <c r="BPX83" s="86"/>
      <c r="BPY83" s="86"/>
      <c r="BPZ83" s="86"/>
      <c r="BQA83" s="86"/>
      <c r="BQB83" s="86"/>
      <c r="BQC83" s="86"/>
      <c r="BQD83" s="86"/>
      <c r="BQE83" s="86"/>
      <c r="BQF83" s="86"/>
      <c r="BQG83" s="86"/>
      <c r="BQH83" s="86"/>
      <c r="BQI83" s="86"/>
      <c r="BQJ83" s="86"/>
      <c r="BQK83" s="86"/>
      <c r="BQL83" s="86"/>
      <c r="BQM83" s="86"/>
      <c r="BQN83" s="86"/>
      <c r="BQO83" s="86"/>
      <c r="BQP83" s="86"/>
      <c r="BQQ83" s="86"/>
      <c r="BQR83" s="86"/>
      <c r="BQS83" s="86"/>
      <c r="BQT83" s="86"/>
      <c r="BQU83" s="86"/>
      <c r="BQV83" s="86"/>
      <c r="BQW83" s="86"/>
      <c r="BQX83" s="86"/>
      <c r="BQY83" s="86"/>
      <c r="BQZ83" s="86"/>
      <c r="BRA83" s="86"/>
      <c r="BRB83" s="86"/>
      <c r="BRC83" s="86"/>
      <c r="BRD83" s="86"/>
      <c r="BRE83" s="86"/>
      <c r="BRF83" s="86"/>
      <c r="BRG83" s="86"/>
      <c r="BRH83" s="86"/>
      <c r="BRI83" s="86"/>
      <c r="BRJ83" s="86"/>
      <c r="BRK83" s="86"/>
      <c r="BRL83" s="86"/>
      <c r="BRM83" s="86"/>
      <c r="BRN83" s="86"/>
      <c r="BRO83" s="86"/>
      <c r="BRP83" s="86"/>
      <c r="BRQ83" s="86"/>
      <c r="BRR83" s="86"/>
      <c r="BRS83" s="86"/>
      <c r="BRT83" s="86"/>
      <c r="BRU83" s="86"/>
      <c r="BRV83" s="86"/>
      <c r="BRW83" s="86"/>
      <c r="BRX83" s="86"/>
      <c r="BRY83" s="86"/>
      <c r="BRZ83" s="86"/>
      <c r="BSA83" s="86"/>
      <c r="BSB83" s="86"/>
      <c r="BSC83" s="86"/>
      <c r="BSD83" s="86"/>
      <c r="BSE83" s="86"/>
      <c r="BSF83" s="86"/>
      <c r="BSG83" s="86"/>
      <c r="BSH83" s="86"/>
      <c r="BSI83" s="86"/>
      <c r="BSJ83" s="86"/>
      <c r="BSK83" s="86"/>
      <c r="BSL83" s="86"/>
      <c r="BSM83" s="86"/>
      <c r="BSN83" s="86"/>
      <c r="BSO83" s="86"/>
      <c r="BSP83" s="86"/>
      <c r="BSQ83" s="86"/>
      <c r="BSR83" s="86"/>
      <c r="BSS83" s="86"/>
      <c r="BST83" s="86"/>
      <c r="BSU83" s="86"/>
      <c r="BSV83" s="86"/>
      <c r="BSW83" s="86"/>
      <c r="BSX83" s="86"/>
      <c r="BSY83" s="86"/>
      <c r="BSZ83" s="86"/>
      <c r="BTA83" s="86"/>
      <c r="BTB83" s="86"/>
      <c r="BTC83" s="86"/>
      <c r="BTD83" s="86"/>
      <c r="BTE83" s="86"/>
      <c r="BTF83" s="86"/>
      <c r="BTG83" s="86"/>
      <c r="BTH83" s="86"/>
      <c r="BTI83" s="86"/>
      <c r="BTJ83" s="86"/>
      <c r="BTK83" s="86"/>
      <c r="BTL83" s="86"/>
      <c r="BTM83" s="86"/>
      <c r="BTN83" s="86"/>
      <c r="BTO83" s="86"/>
      <c r="BTP83" s="86"/>
      <c r="BTQ83" s="86"/>
      <c r="BTR83" s="86"/>
      <c r="BTS83" s="86"/>
      <c r="BTT83" s="86"/>
      <c r="BTU83" s="86"/>
      <c r="BTV83" s="86"/>
      <c r="BTW83" s="86"/>
      <c r="BTX83" s="86"/>
      <c r="BTY83" s="86"/>
      <c r="BTZ83" s="86"/>
      <c r="BUA83" s="86"/>
      <c r="BUB83" s="86"/>
      <c r="BUC83" s="86"/>
      <c r="BUD83" s="86"/>
      <c r="BUE83" s="86"/>
      <c r="BUF83" s="86"/>
      <c r="BUG83" s="86"/>
      <c r="BUH83" s="86"/>
      <c r="BUI83" s="86"/>
      <c r="BUJ83" s="86"/>
      <c r="BUK83" s="86"/>
      <c r="BUL83" s="86"/>
      <c r="BUM83" s="86"/>
      <c r="BUN83" s="86"/>
      <c r="BUO83" s="86"/>
      <c r="BUP83" s="86"/>
      <c r="BUQ83" s="86"/>
      <c r="BUR83" s="86"/>
      <c r="BUS83" s="86"/>
      <c r="BUT83" s="86"/>
      <c r="BUU83" s="86"/>
      <c r="BUV83" s="86"/>
      <c r="BUW83" s="86"/>
      <c r="BUX83" s="86"/>
      <c r="BUY83" s="86"/>
      <c r="BUZ83" s="86"/>
      <c r="BVA83" s="86"/>
      <c r="BVB83" s="86"/>
      <c r="BVC83" s="86"/>
      <c r="BVD83" s="86"/>
      <c r="BVE83" s="86"/>
      <c r="BVF83" s="86"/>
      <c r="BVG83" s="86"/>
      <c r="BVH83" s="86"/>
      <c r="BVI83" s="86"/>
      <c r="BVJ83" s="86"/>
      <c r="BVK83" s="86"/>
      <c r="BVL83" s="86"/>
      <c r="BVM83" s="86"/>
      <c r="BVN83" s="86"/>
      <c r="BVO83" s="86"/>
      <c r="BVP83" s="86"/>
      <c r="BVQ83" s="86"/>
      <c r="BVR83" s="86"/>
      <c r="BVS83" s="86"/>
      <c r="BVT83" s="86"/>
      <c r="BVU83" s="86"/>
      <c r="BVV83" s="86"/>
      <c r="BVW83" s="86"/>
      <c r="BVX83" s="86"/>
      <c r="BVY83" s="86"/>
      <c r="BVZ83" s="86"/>
      <c r="BWA83" s="86"/>
      <c r="BWB83" s="86"/>
      <c r="BWC83" s="86"/>
      <c r="BWD83" s="86"/>
      <c r="BWE83" s="86"/>
      <c r="BWF83" s="86"/>
      <c r="BWG83" s="86"/>
      <c r="BWH83" s="86"/>
      <c r="BWI83" s="86"/>
      <c r="BWJ83" s="86"/>
      <c r="BWK83" s="86"/>
      <c r="BWL83" s="86"/>
      <c r="BWM83" s="86"/>
      <c r="BWN83" s="86"/>
      <c r="BWO83" s="86"/>
      <c r="BWP83" s="86"/>
      <c r="BWQ83" s="86"/>
      <c r="BWR83" s="86"/>
      <c r="BWS83" s="86"/>
      <c r="BWT83" s="86"/>
      <c r="BWU83" s="86"/>
      <c r="BWV83" s="86"/>
      <c r="BWW83" s="86"/>
      <c r="BWX83" s="86"/>
      <c r="BWY83" s="86"/>
      <c r="BWZ83" s="86"/>
      <c r="BXA83" s="86"/>
      <c r="BXB83" s="86"/>
      <c r="BXC83" s="86"/>
      <c r="BXD83" s="86"/>
      <c r="BXE83" s="86"/>
      <c r="BXF83" s="86"/>
      <c r="BXG83" s="86"/>
      <c r="BXH83" s="86"/>
      <c r="BXI83" s="86"/>
      <c r="BXJ83" s="86"/>
      <c r="BXK83" s="86"/>
      <c r="BXL83" s="86"/>
      <c r="BXM83" s="86"/>
      <c r="BXN83" s="86"/>
      <c r="BXO83" s="86"/>
      <c r="BXP83" s="86"/>
      <c r="BXQ83" s="86"/>
      <c r="BXR83" s="86"/>
      <c r="BXS83" s="86"/>
      <c r="BXT83" s="86"/>
      <c r="BXU83" s="86"/>
      <c r="BXV83" s="86"/>
      <c r="BXW83" s="86"/>
      <c r="BXX83" s="86"/>
      <c r="BXY83" s="86"/>
      <c r="BXZ83" s="86"/>
      <c r="BYA83" s="86"/>
      <c r="BYB83" s="86"/>
      <c r="BYC83" s="86"/>
      <c r="BYD83" s="86"/>
      <c r="BYE83" s="86"/>
      <c r="BYF83" s="86"/>
      <c r="BYG83" s="86"/>
      <c r="BYH83" s="86"/>
      <c r="BYI83" s="86"/>
      <c r="BYJ83" s="86"/>
      <c r="BYK83" s="86"/>
      <c r="BYL83" s="86"/>
      <c r="BYM83" s="86"/>
      <c r="BYN83" s="86"/>
      <c r="BYO83" s="86"/>
      <c r="BYP83" s="86"/>
      <c r="BYQ83" s="86"/>
      <c r="BYR83" s="86"/>
      <c r="BYS83" s="86"/>
      <c r="BYT83" s="86"/>
      <c r="BYU83" s="86"/>
      <c r="BYV83" s="86"/>
      <c r="BYW83" s="86"/>
      <c r="BYX83" s="86"/>
      <c r="BYY83" s="86"/>
      <c r="BYZ83" s="86"/>
      <c r="BZA83" s="86"/>
      <c r="BZB83" s="86"/>
      <c r="BZC83" s="86"/>
      <c r="BZD83" s="86"/>
      <c r="BZE83" s="86"/>
      <c r="BZF83" s="86"/>
      <c r="BZG83" s="86"/>
      <c r="BZH83" s="86"/>
      <c r="BZI83" s="86"/>
      <c r="BZJ83" s="86"/>
      <c r="BZK83" s="86"/>
      <c r="BZL83" s="86"/>
      <c r="BZM83" s="86"/>
      <c r="BZN83" s="86"/>
      <c r="BZO83" s="86"/>
      <c r="BZP83" s="86"/>
      <c r="BZQ83" s="86"/>
      <c r="BZR83" s="86"/>
      <c r="BZS83" s="86"/>
      <c r="BZT83" s="86"/>
      <c r="BZU83" s="86"/>
      <c r="BZV83" s="86"/>
      <c r="BZW83" s="86"/>
      <c r="BZX83" s="86"/>
      <c r="BZY83" s="86"/>
      <c r="BZZ83" s="86"/>
      <c r="CAA83" s="86"/>
      <c r="CAB83" s="86"/>
      <c r="CAC83" s="86"/>
      <c r="CAD83" s="86"/>
      <c r="CAE83" s="86"/>
      <c r="CAF83" s="86"/>
      <c r="CAG83" s="86"/>
      <c r="CAH83" s="86"/>
      <c r="CAI83" s="86"/>
      <c r="CAJ83" s="86"/>
      <c r="CAK83" s="86"/>
      <c r="CAL83" s="86"/>
      <c r="CAM83" s="86"/>
      <c r="CAN83" s="86"/>
      <c r="CAO83" s="86"/>
      <c r="CAP83" s="86"/>
      <c r="CAQ83" s="86"/>
      <c r="CAR83" s="86"/>
      <c r="CAS83" s="86"/>
      <c r="CAT83" s="86"/>
      <c r="CAU83" s="86"/>
      <c r="CAV83" s="86"/>
      <c r="CAW83" s="86"/>
      <c r="CAX83" s="86"/>
      <c r="CAY83" s="86"/>
      <c r="CAZ83" s="86"/>
      <c r="CBA83" s="86"/>
      <c r="CBB83" s="86"/>
      <c r="CBC83" s="86"/>
      <c r="CBD83" s="86"/>
      <c r="CBE83" s="86"/>
      <c r="CBF83" s="86"/>
      <c r="CBG83" s="86"/>
      <c r="CBH83" s="86"/>
      <c r="CBI83" s="86"/>
      <c r="CBJ83" s="86"/>
      <c r="CBK83" s="86"/>
      <c r="CBL83" s="86"/>
      <c r="CBM83" s="86"/>
      <c r="CBN83" s="86"/>
      <c r="CBO83" s="86"/>
      <c r="CBP83" s="86"/>
      <c r="CBQ83" s="86"/>
      <c r="CBR83" s="86"/>
      <c r="CBS83" s="86"/>
      <c r="CBT83" s="86"/>
      <c r="CBU83" s="86"/>
      <c r="CBV83" s="86"/>
      <c r="CBW83" s="86"/>
      <c r="CBX83" s="86"/>
      <c r="CBY83" s="86"/>
      <c r="CBZ83" s="86"/>
      <c r="CCA83" s="86"/>
      <c r="CCB83" s="86"/>
      <c r="CCC83" s="86"/>
      <c r="CCD83" s="86"/>
      <c r="CCE83" s="86"/>
      <c r="CCF83" s="86"/>
      <c r="CCG83" s="86"/>
      <c r="CCH83" s="86"/>
      <c r="CCI83" s="86"/>
      <c r="CCJ83" s="86"/>
      <c r="CCK83" s="86"/>
      <c r="CCL83" s="86"/>
      <c r="CCM83" s="86"/>
      <c r="CCN83" s="86"/>
      <c r="CCO83" s="86"/>
      <c r="CCP83" s="86"/>
      <c r="CCQ83" s="86"/>
      <c r="CCR83" s="86"/>
      <c r="CCS83" s="86"/>
      <c r="CCT83" s="86"/>
      <c r="CCU83" s="86"/>
      <c r="CCV83" s="86"/>
      <c r="CCW83" s="86"/>
      <c r="CCX83" s="86"/>
      <c r="CCY83" s="86"/>
      <c r="CCZ83" s="86"/>
      <c r="CDA83" s="86"/>
      <c r="CDB83" s="86"/>
      <c r="CDC83" s="86"/>
      <c r="CDD83" s="86"/>
      <c r="CDE83" s="86"/>
      <c r="CDF83" s="86"/>
      <c r="CDG83" s="86"/>
      <c r="CDH83" s="86"/>
      <c r="CDI83" s="86"/>
      <c r="CDJ83" s="86"/>
      <c r="CDK83" s="86"/>
      <c r="CDL83" s="86"/>
      <c r="CDM83" s="86"/>
      <c r="CDN83" s="86"/>
      <c r="CDO83" s="86"/>
      <c r="CDP83" s="86"/>
      <c r="CDQ83" s="86"/>
      <c r="CDR83" s="86"/>
      <c r="CDS83" s="86"/>
      <c r="CDT83" s="86"/>
      <c r="CDU83" s="86"/>
      <c r="CDV83" s="86"/>
      <c r="CDW83" s="86"/>
      <c r="CDX83" s="86"/>
      <c r="CDY83" s="86"/>
      <c r="CDZ83" s="86"/>
      <c r="CEA83" s="86"/>
      <c r="CEB83" s="86"/>
      <c r="CEC83" s="86"/>
      <c r="CED83" s="86"/>
      <c r="CEE83" s="86"/>
      <c r="CEF83" s="86"/>
      <c r="CEG83" s="86"/>
      <c r="CEH83" s="86"/>
      <c r="CEI83" s="86"/>
      <c r="CEJ83" s="86"/>
      <c r="CEK83" s="86"/>
      <c r="CEL83" s="86"/>
      <c r="CEM83" s="86"/>
      <c r="CEN83" s="86"/>
      <c r="CEO83" s="86"/>
      <c r="CEP83" s="86"/>
      <c r="CEQ83" s="86"/>
      <c r="CER83" s="86"/>
      <c r="CES83" s="86"/>
      <c r="CET83" s="86"/>
      <c r="CEU83" s="86"/>
      <c r="CEV83" s="86"/>
      <c r="CEW83" s="86"/>
      <c r="CEX83" s="86"/>
      <c r="CEY83" s="86"/>
      <c r="CEZ83" s="86"/>
      <c r="CFA83" s="86"/>
      <c r="CFB83" s="86"/>
      <c r="CFC83" s="86"/>
      <c r="CFD83" s="86"/>
      <c r="CFE83" s="86"/>
      <c r="CFF83" s="86"/>
      <c r="CFG83" s="86"/>
      <c r="CFH83" s="86"/>
      <c r="CFI83" s="86"/>
      <c r="CFJ83" s="86"/>
      <c r="CFK83" s="86"/>
      <c r="CFL83" s="86"/>
      <c r="CFM83" s="86"/>
      <c r="CFN83" s="86"/>
      <c r="CFO83" s="86"/>
      <c r="CFP83" s="86"/>
      <c r="CFQ83" s="86"/>
      <c r="CFR83" s="86"/>
      <c r="CFS83" s="86"/>
      <c r="CFT83" s="86"/>
      <c r="CFU83" s="86"/>
      <c r="CFV83" s="86"/>
      <c r="CFW83" s="86"/>
      <c r="CFX83" s="86"/>
      <c r="CFY83" s="86"/>
      <c r="CFZ83" s="86"/>
      <c r="CGA83" s="86"/>
      <c r="CGB83" s="86"/>
      <c r="CGC83" s="86"/>
      <c r="CGD83" s="86"/>
      <c r="CGE83" s="86"/>
      <c r="CGF83" s="86"/>
      <c r="CGG83" s="86"/>
      <c r="CGH83" s="86"/>
      <c r="CGI83" s="86"/>
      <c r="CGJ83" s="86"/>
      <c r="CGK83" s="86"/>
      <c r="CGL83" s="86"/>
      <c r="CGM83" s="86"/>
      <c r="CGN83" s="86"/>
      <c r="CGO83" s="86"/>
      <c r="CGP83" s="86"/>
      <c r="CGQ83" s="86"/>
      <c r="CGR83" s="86"/>
      <c r="CGS83" s="86"/>
      <c r="CGT83" s="86"/>
      <c r="CGU83" s="86"/>
      <c r="CGV83" s="86"/>
      <c r="CGW83" s="86"/>
      <c r="CGX83" s="86"/>
      <c r="CGY83" s="86"/>
      <c r="CGZ83" s="86"/>
      <c r="CHA83" s="86"/>
      <c r="CHB83" s="86"/>
      <c r="CHC83" s="86"/>
      <c r="CHD83" s="86"/>
      <c r="CHE83" s="86"/>
      <c r="CHF83" s="86"/>
      <c r="CHG83" s="86"/>
      <c r="CHH83" s="86"/>
      <c r="CHI83" s="86"/>
      <c r="CHJ83" s="86"/>
      <c r="CHK83" s="86"/>
      <c r="CHL83" s="86"/>
      <c r="CHM83" s="86"/>
      <c r="CHN83" s="86"/>
      <c r="CHO83" s="86"/>
      <c r="CHP83" s="86"/>
      <c r="CHQ83" s="86"/>
      <c r="CHR83" s="86"/>
      <c r="CHS83" s="86"/>
      <c r="CHT83" s="86"/>
      <c r="CHU83" s="86"/>
      <c r="CHV83" s="86"/>
      <c r="CHW83" s="86"/>
      <c r="CHX83" s="86"/>
      <c r="CHY83" s="86"/>
      <c r="CHZ83" s="86"/>
      <c r="CIA83" s="86"/>
      <c r="CIB83" s="86"/>
      <c r="CIC83" s="86"/>
      <c r="CID83" s="86"/>
      <c r="CIE83" s="86"/>
      <c r="CIF83" s="86"/>
      <c r="CIG83" s="86"/>
      <c r="CIH83" s="86"/>
      <c r="CII83" s="86"/>
      <c r="CIJ83" s="86"/>
      <c r="CIK83" s="86"/>
      <c r="CIL83" s="86"/>
      <c r="CIM83" s="86"/>
      <c r="CIN83" s="86"/>
      <c r="CIO83" s="86"/>
      <c r="CIP83" s="86"/>
      <c r="CIQ83" s="86"/>
      <c r="CIR83" s="86"/>
      <c r="CIS83" s="86"/>
      <c r="CIT83" s="86"/>
      <c r="CIU83" s="86"/>
      <c r="CIV83" s="86"/>
      <c r="CIW83" s="86"/>
      <c r="CIX83" s="86"/>
      <c r="CIY83" s="86"/>
      <c r="CIZ83" s="86"/>
      <c r="CJA83" s="86"/>
      <c r="CJB83" s="86"/>
      <c r="CJC83" s="86"/>
      <c r="CJD83" s="86"/>
      <c r="CJE83" s="86"/>
      <c r="CJF83" s="86"/>
      <c r="CJG83" s="86"/>
      <c r="CJH83" s="86"/>
      <c r="CJI83" s="86"/>
      <c r="CJJ83" s="86"/>
      <c r="CJK83" s="86"/>
      <c r="CJL83" s="86"/>
      <c r="CJM83" s="86"/>
      <c r="CJN83" s="86"/>
      <c r="CJO83" s="86"/>
      <c r="CJP83" s="86"/>
      <c r="CJQ83" s="86"/>
      <c r="CJR83" s="86"/>
      <c r="CJS83" s="86"/>
      <c r="CJT83" s="86"/>
      <c r="CJU83" s="86"/>
      <c r="CJV83" s="86"/>
      <c r="CJW83" s="86"/>
      <c r="CJX83" s="86"/>
      <c r="CJY83" s="86"/>
      <c r="CJZ83" s="86"/>
      <c r="CKA83" s="86"/>
      <c r="CKB83" s="86"/>
      <c r="CKC83" s="86"/>
      <c r="CKD83" s="86"/>
      <c r="CKE83" s="86"/>
      <c r="CKF83" s="86"/>
      <c r="CKG83" s="86"/>
      <c r="CKH83" s="86"/>
      <c r="CKI83" s="86"/>
      <c r="CKJ83" s="86"/>
      <c r="CKK83" s="86"/>
      <c r="CKL83" s="86"/>
      <c r="CKM83" s="86"/>
      <c r="CKN83" s="86"/>
      <c r="CKO83" s="86"/>
      <c r="CKP83" s="86"/>
      <c r="CKQ83" s="86"/>
      <c r="CKR83" s="86"/>
      <c r="CKS83" s="86"/>
      <c r="CKT83" s="86"/>
      <c r="CKU83" s="86"/>
      <c r="CKV83" s="86"/>
      <c r="CKW83" s="86"/>
      <c r="CKX83" s="86"/>
      <c r="CKY83" s="86"/>
      <c r="CKZ83" s="86"/>
      <c r="CLA83" s="86"/>
      <c r="CLB83" s="86"/>
      <c r="CLC83" s="86"/>
      <c r="CLD83" s="86"/>
      <c r="CLE83" s="86"/>
      <c r="CLF83" s="86"/>
      <c r="CLG83" s="86"/>
      <c r="CLH83" s="86"/>
      <c r="CLI83" s="86"/>
      <c r="CLJ83" s="86"/>
      <c r="CLK83" s="86"/>
      <c r="CLL83" s="86"/>
      <c r="CLM83" s="86"/>
      <c r="CLN83" s="86"/>
      <c r="CLO83" s="86"/>
      <c r="CLP83" s="86"/>
      <c r="CLQ83" s="86"/>
      <c r="CLR83" s="86"/>
      <c r="CLS83" s="86"/>
      <c r="CLT83" s="86"/>
      <c r="CLU83" s="86"/>
      <c r="CLV83" s="86"/>
      <c r="CLW83" s="86"/>
      <c r="CLX83" s="86"/>
      <c r="CLY83" s="86"/>
      <c r="CLZ83" s="86"/>
      <c r="CMA83" s="86"/>
      <c r="CMB83" s="86"/>
      <c r="CMC83" s="86"/>
      <c r="CMD83" s="86"/>
      <c r="CME83" s="86"/>
      <c r="CMF83" s="86"/>
      <c r="CMG83" s="86"/>
      <c r="CMH83" s="86"/>
      <c r="CMI83" s="86"/>
      <c r="CMJ83" s="86"/>
      <c r="CMK83" s="86"/>
      <c r="CML83" s="86"/>
      <c r="CMM83" s="86"/>
      <c r="CMN83" s="86"/>
      <c r="CMO83" s="86"/>
      <c r="CMP83" s="86"/>
      <c r="CMQ83" s="86"/>
      <c r="CMR83" s="86"/>
      <c r="CMS83" s="86"/>
      <c r="CMT83" s="86"/>
      <c r="CMU83" s="86"/>
      <c r="CMV83" s="86"/>
      <c r="CMW83" s="86"/>
      <c r="CMX83" s="86"/>
      <c r="CMY83" s="86"/>
      <c r="CMZ83" s="86"/>
      <c r="CNA83" s="86"/>
      <c r="CNB83" s="86"/>
      <c r="CNC83" s="86"/>
      <c r="CND83" s="86"/>
      <c r="CNE83" s="86"/>
      <c r="CNF83" s="86"/>
      <c r="CNG83" s="86"/>
      <c r="CNH83" s="86"/>
      <c r="CNI83" s="86"/>
      <c r="CNJ83" s="86"/>
      <c r="CNK83" s="86"/>
      <c r="CNL83" s="86"/>
      <c r="CNM83" s="86"/>
      <c r="CNN83" s="86"/>
      <c r="CNO83" s="86"/>
      <c r="CNP83" s="86"/>
      <c r="CNQ83" s="86"/>
      <c r="CNR83" s="86"/>
      <c r="CNS83" s="86"/>
      <c r="CNT83" s="86"/>
      <c r="CNU83" s="86"/>
      <c r="CNV83" s="86"/>
      <c r="CNW83" s="86"/>
      <c r="CNX83" s="86"/>
      <c r="CNY83" s="86"/>
      <c r="CNZ83" s="86"/>
      <c r="COA83" s="86"/>
      <c r="COB83" s="86"/>
      <c r="COC83" s="86"/>
      <c r="COD83" s="86"/>
      <c r="COE83" s="86"/>
      <c r="COF83" s="86"/>
      <c r="COG83" s="86"/>
      <c r="COH83" s="86"/>
      <c r="COI83" s="86"/>
      <c r="COJ83" s="86"/>
      <c r="COK83" s="86"/>
      <c r="COL83" s="86"/>
      <c r="COM83" s="86"/>
      <c r="CON83" s="86"/>
      <c r="COO83" s="86"/>
      <c r="COP83" s="86"/>
      <c r="COQ83" s="86"/>
      <c r="COR83" s="86"/>
      <c r="COS83" s="86"/>
      <c r="COT83" s="86"/>
      <c r="COU83" s="86"/>
      <c r="COV83" s="86"/>
      <c r="COW83" s="86"/>
      <c r="COX83" s="86"/>
      <c r="COY83" s="86"/>
      <c r="COZ83" s="86"/>
      <c r="CPA83" s="86"/>
      <c r="CPB83" s="86"/>
      <c r="CPC83" s="86"/>
      <c r="CPD83" s="86"/>
      <c r="CPE83" s="86"/>
      <c r="CPF83" s="86"/>
      <c r="CPG83" s="86"/>
      <c r="CPH83" s="86"/>
      <c r="CPI83" s="86"/>
      <c r="CPJ83" s="86"/>
      <c r="CPK83" s="86"/>
      <c r="CPL83" s="86"/>
      <c r="CPM83" s="86"/>
      <c r="CPN83" s="86"/>
      <c r="CPO83" s="86"/>
      <c r="CPP83" s="86"/>
      <c r="CPQ83" s="86"/>
      <c r="CPR83" s="86"/>
      <c r="CPS83" s="86"/>
      <c r="CPT83" s="86"/>
      <c r="CPU83" s="86"/>
      <c r="CPV83" s="86"/>
      <c r="CPW83" s="86"/>
      <c r="CPX83" s="86"/>
      <c r="CPY83" s="86"/>
      <c r="CPZ83" s="86"/>
      <c r="CQA83" s="86"/>
      <c r="CQB83" s="86"/>
      <c r="CQC83" s="86"/>
      <c r="CQD83" s="86"/>
      <c r="CQE83" s="86"/>
      <c r="CQF83" s="86"/>
      <c r="CQG83" s="86"/>
      <c r="CQH83" s="86"/>
      <c r="CQI83" s="86"/>
      <c r="CQJ83" s="86"/>
      <c r="CQK83" s="86"/>
      <c r="CQL83" s="86"/>
      <c r="CQM83" s="86"/>
      <c r="CQN83" s="86"/>
      <c r="CQO83" s="86"/>
      <c r="CQP83" s="86"/>
      <c r="CQQ83" s="86"/>
      <c r="CQR83" s="86"/>
      <c r="CQS83" s="86"/>
      <c r="CQT83" s="86"/>
      <c r="CQU83" s="86"/>
      <c r="CQV83" s="86"/>
      <c r="CQW83" s="86"/>
      <c r="CQX83" s="86"/>
      <c r="CQY83" s="86"/>
      <c r="CQZ83" s="86"/>
      <c r="CRA83" s="86"/>
      <c r="CRB83" s="86"/>
      <c r="CRC83" s="86"/>
      <c r="CRD83" s="86"/>
      <c r="CRE83" s="86"/>
      <c r="CRF83" s="86"/>
      <c r="CRG83" s="86"/>
      <c r="CRH83" s="86"/>
      <c r="CRI83" s="86"/>
      <c r="CRJ83" s="86"/>
      <c r="CRK83" s="86"/>
      <c r="CRL83" s="86"/>
      <c r="CRM83" s="86"/>
      <c r="CRN83" s="86"/>
      <c r="CRO83" s="86"/>
      <c r="CRP83" s="86"/>
      <c r="CRQ83" s="86"/>
      <c r="CRR83" s="86"/>
      <c r="CRS83" s="86"/>
      <c r="CRT83" s="86"/>
      <c r="CRU83" s="86"/>
      <c r="CRV83" s="86"/>
      <c r="CRW83" s="86"/>
      <c r="CRX83" s="86"/>
      <c r="CRY83" s="86"/>
      <c r="CRZ83" s="86"/>
      <c r="CSA83" s="86"/>
      <c r="CSB83" s="86"/>
      <c r="CSC83" s="86"/>
      <c r="CSD83" s="86"/>
      <c r="CSE83" s="86"/>
      <c r="CSF83" s="86"/>
      <c r="CSG83" s="86"/>
      <c r="CSH83" s="86"/>
      <c r="CSI83" s="86"/>
      <c r="CSJ83" s="86"/>
      <c r="CSK83" s="86"/>
      <c r="CSL83" s="86"/>
      <c r="CSM83" s="86"/>
      <c r="CSN83" s="86"/>
      <c r="CSO83" s="86"/>
      <c r="CSP83" s="86"/>
      <c r="CSQ83" s="86"/>
      <c r="CSR83" s="86"/>
      <c r="CSS83" s="86"/>
      <c r="CST83" s="86"/>
      <c r="CSU83" s="86"/>
      <c r="CSV83" s="86"/>
      <c r="CSW83" s="86"/>
      <c r="CSX83" s="86"/>
      <c r="CSY83" s="86"/>
      <c r="CSZ83" s="86"/>
      <c r="CTA83" s="86"/>
      <c r="CTB83" s="86"/>
      <c r="CTC83" s="86"/>
      <c r="CTD83" s="86"/>
      <c r="CTE83" s="86"/>
      <c r="CTF83" s="86"/>
      <c r="CTG83" s="86"/>
      <c r="CTH83" s="86"/>
      <c r="CTI83" s="86"/>
      <c r="CTJ83" s="86"/>
      <c r="CTK83" s="86"/>
      <c r="CTL83" s="86"/>
      <c r="CTM83" s="86"/>
      <c r="CTN83" s="86"/>
      <c r="CTO83" s="86"/>
      <c r="CTP83" s="86"/>
      <c r="CTQ83" s="86"/>
      <c r="CTR83" s="86"/>
      <c r="CTS83" s="86"/>
      <c r="CTT83" s="86"/>
      <c r="CTU83" s="86"/>
      <c r="CTV83" s="86"/>
      <c r="CTW83" s="86"/>
      <c r="CTX83" s="86"/>
      <c r="CTY83" s="86"/>
      <c r="CTZ83" s="86"/>
      <c r="CUA83" s="86"/>
      <c r="CUB83" s="86"/>
      <c r="CUC83" s="86"/>
      <c r="CUD83" s="86"/>
      <c r="CUE83" s="86"/>
      <c r="CUF83" s="86"/>
      <c r="CUG83" s="86"/>
      <c r="CUH83" s="86"/>
      <c r="CUI83" s="86"/>
      <c r="CUJ83" s="86"/>
      <c r="CUK83" s="86"/>
      <c r="CUL83" s="86"/>
      <c r="CUM83" s="86"/>
      <c r="CUN83" s="86"/>
      <c r="CUO83" s="86"/>
      <c r="CUP83" s="86"/>
      <c r="CUQ83" s="86"/>
      <c r="CUR83" s="86"/>
      <c r="CUS83" s="86"/>
      <c r="CUT83" s="86"/>
      <c r="CUU83" s="86"/>
      <c r="CUV83" s="86"/>
      <c r="CUW83" s="86"/>
      <c r="CUX83" s="86"/>
      <c r="CUY83" s="86"/>
      <c r="CUZ83" s="86"/>
      <c r="CVA83" s="86"/>
      <c r="CVB83" s="86"/>
      <c r="CVC83" s="86"/>
      <c r="CVD83" s="86"/>
      <c r="CVE83" s="86"/>
      <c r="CVF83" s="86"/>
      <c r="CVG83" s="86"/>
      <c r="CVH83" s="86"/>
      <c r="CVI83" s="86"/>
      <c r="CVJ83" s="86"/>
      <c r="CVK83" s="86"/>
      <c r="CVL83" s="86"/>
      <c r="CVM83" s="86"/>
      <c r="CVN83" s="86"/>
      <c r="CVO83" s="86"/>
      <c r="CVP83" s="86"/>
      <c r="CVQ83" s="86"/>
      <c r="CVR83" s="86"/>
      <c r="CVS83" s="86"/>
      <c r="CVT83" s="86"/>
      <c r="CVU83" s="86"/>
      <c r="CVV83" s="86"/>
      <c r="CVW83" s="86"/>
      <c r="CVX83" s="86"/>
      <c r="CVY83" s="86"/>
      <c r="CVZ83" s="86"/>
      <c r="CWA83" s="86"/>
      <c r="CWB83" s="86"/>
      <c r="CWC83" s="86"/>
      <c r="CWD83" s="86"/>
      <c r="CWE83" s="86"/>
      <c r="CWF83" s="86"/>
      <c r="CWG83" s="86"/>
      <c r="CWH83" s="86"/>
      <c r="CWI83" s="86"/>
      <c r="CWJ83" s="86"/>
      <c r="CWK83" s="86"/>
      <c r="CWL83" s="86"/>
      <c r="CWM83" s="86"/>
      <c r="CWN83" s="86"/>
      <c r="CWO83" s="86"/>
      <c r="CWP83" s="86"/>
      <c r="CWQ83" s="86"/>
      <c r="CWR83" s="86"/>
      <c r="CWS83" s="86"/>
      <c r="CWT83" s="86"/>
      <c r="CWU83" s="86"/>
      <c r="CWV83" s="86"/>
      <c r="CWW83" s="86"/>
      <c r="CWX83" s="86"/>
      <c r="CWY83" s="86"/>
      <c r="CWZ83" s="86"/>
      <c r="CXA83" s="86"/>
      <c r="CXB83" s="86"/>
      <c r="CXC83" s="86"/>
      <c r="CXD83" s="86"/>
      <c r="CXE83" s="86"/>
      <c r="CXF83" s="86"/>
      <c r="CXG83" s="86"/>
      <c r="CXH83" s="86"/>
      <c r="CXI83" s="86"/>
      <c r="CXJ83" s="86"/>
      <c r="CXK83" s="86"/>
      <c r="CXL83" s="86"/>
      <c r="CXM83" s="86"/>
      <c r="CXN83" s="86"/>
      <c r="CXO83" s="86"/>
      <c r="CXP83" s="86"/>
      <c r="CXQ83" s="86"/>
      <c r="CXR83" s="86"/>
      <c r="CXS83" s="86"/>
      <c r="CXT83" s="86"/>
      <c r="CXU83" s="86"/>
      <c r="CXV83" s="86"/>
      <c r="CXW83" s="86"/>
      <c r="CXX83" s="86"/>
      <c r="CXY83" s="86"/>
      <c r="CXZ83" s="86"/>
      <c r="CYA83" s="86"/>
      <c r="CYB83" s="86"/>
      <c r="CYC83" s="86"/>
      <c r="CYD83" s="86"/>
      <c r="CYE83" s="86"/>
      <c r="CYF83" s="86"/>
      <c r="CYG83" s="86"/>
      <c r="CYH83" s="86"/>
      <c r="CYI83" s="86"/>
      <c r="CYJ83" s="86"/>
      <c r="CYK83" s="86"/>
      <c r="CYL83" s="86"/>
      <c r="CYM83" s="86"/>
      <c r="CYN83" s="86"/>
      <c r="CYO83" s="86"/>
      <c r="CYP83" s="86"/>
      <c r="CYQ83" s="86"/>
      <c r="CYR83" s="86"/>
      <c r="CYS83" s="86"/>
      <c r="CYT83" s="86"/>
      <c r="CYU83" s="86"/>
      <c r="CYV83" s="86"/>
      <c r="CYW83" s="86"/>
      <c r="CYX83" s="86"/>
      <c r="CYY83" s="86"/>
      <c r="CYZ83" s="86"/>
      <c r="CZA83" s="86"/>
      <c r="CZB83" s="86"/>
      <c r="CZC83" s="86"/>
      <c r="CZD83" s="86"/>
      <c r="CZE83" s="86"/>
      <c r="CZF83" s="86"/>
      <c r="CZG83" s="86"/>
      <c r="CZH83" s="86"/>
      <c r="CZI83" s="86"/>
      <c r="CZJ83" s="86"/>
      <c r="CZK83" s="86"/>
      <c r="CZL83" s="86"/>
      <c r="CZM83" s="86"/>
      <c r="CZN83" s="86"/>
      <c r="CZO83" s="86"/>
      <c r="CZP83" s="86"/>
      <c r="CZQ83" s="86"/>
      <c r="CZR83" s="86"/>
      <c r="CZS83" s="86"/>
      <c r="CZT83" s="86"/>
      <c r="CZU83" s="86"/>
      <c r="CZV83" s="86"/>
      <c r="CZW83" s="86"/>
      <c r="CZX83" s="86"/>
      <c r="CZY83" s="86"/>
      <c r="CZZ83" s="86"/>
      <c r="DAA83" s="86"/>
      <c r="DAB83" s="86"/>
      <c r="DAC83" s="86"/>
      <c r="DAD83" s="86"/>
      <c r="DAE83" s="86"/>
      <c r="DAF83" s="86"/>
      <c r="DAG83" s="86"/>
      <c r="DAH83" s="86"/>
      <c r="DAI83" s="86"/>
      <c r="DAJ83" s="86"/>
      <c r="DAK83" s="86"/>
      <c r="DAL83" s="86"/>
      <c r="DAM83" s="86"/>
      <c r="DAN83" s="86"/>
      <c r="DAO83" s="86"/>
      <c r="DAP83" s="86"/>
      <c r="DAQ83" s="86"/>
      <c r="DAR83" s="86"/>
      <c r="DAS83" s="86"/>
      <c r="DAT83" s="86"/>
      <c r="DAU83" s="86"/>
      <c r="DAV83" s="86"/>
      <c r="DAW83" s="86"/>
      <c r="DAX83" s="86"/>
      <c r="DAY83" s="86"/>
      <c r="DAZ83" s="86"/>
      <c r="DBA83" s="86"/>
      <c r="DBB83" s="86"/>
      <c r="DBC83" s="86"/>
      <c r="DBD83" s="86"/>
      <c r="DBE83" s="86"/>
      <c r="DBF83" s="86"/>
      <c r="DBG83" s="86"/>
      <c r="DBH83" s="86"/>
      <c r="DBI83" s="86"/>
      <c r="DBJ83" s="86"/>
      <c r="DBK83" s="86"/>
      <c r="DBL83" s="86"/>
      <c r="DBM83" s="86"/>
      <c r="DBN83" s="86"/>
      <c r="DBO83" s="86"/>
      <c r="DBP83" s="86"/>
      <c r="DBQ83" s="86"/>
      <c r="DBR83" s="86"/>
      <c r="DBS83" s="86"/>
      <c r="DBT83" s="86"/>
      <c r="DBU83" s="86"/>
      <c r="DBV83" s="86"/>
      <c r="DBW83" s="86"/>
      <c r="DBX83" s="86"/>
      <c r="DBY83" s="86"/>
      <c r="DBZ83" s="86"/>
      <c r="DCA83" s="86"/>
      <c r="DCB83" s="86"/>
      <c r="DCC83" s="86"/>
      <c r="DCD83" s="86"/>
      <c r="DCE83" s="86"/>
      <c r="DCF83" s="86"/>
      <c r="DCG83" s="86"/>
      <c r="DCH83" s="86"/>
      <c r="DCI83" s="86"/>
      <c r="DCJ83" s="86"/>
      <c r="DCK83" s="86"/>
      <c r="DCL83" s="86"/>
      <c r="DCM83" s="86"/>
      <c r="DCN83" s="86"/>
      <c r="DCO83" s="86"/>
      <c r="DCP83" s="86"/>
      <c r="DCQ83" s="86"/>
      <c r="DCR83" s="86"/>
      <c r="DCS83" s="86"/>
      <c r="DCT83" s="86"/>
      <c r="DCU83" s="86"/>
      <c r="DCV83" s="86"/>
      <c r="DCW83" s="86"/>
      <c r="DCX83" s="86"/>
      <c r="DCY83" s="86"/>
      <c r="DCZ83" s="86"/>
      <c r="DDA83" s="86"/>
      <c r="DDB83" s="86"/>
      <c r="DDC83" s="86"/>
      <c r="DDD83" s="86"/>
      <c r="DDE83" s="86"/>
      <c r="DDF83" s="86"/>
      <c r="DDG83" s="86"/>
      <c r="DDH83" s="86"/>
      <c r="DDI83" s="86"/>
      <c r="DDJ83" s="86"/>
      <c r="DDK83" s="86"/>
      <c r="DDL83" s="86"/>
      <c r="DDM83" s="86"/>
      <c r="DDN83" s="86"/>
      <c r="DDO83" s="86"/>
      <c r="DDP83" s="86"/>
      <c r="DDQ83" s="86"/>
      <c r="DDR83" s="86"/>
      <c r="DDS83" s="86"/>
      <c r="DDT83" s="86"/>
      <c r="DDU83" s="86"/>
      <c r="DDV83" s="86"/>
      <c r="DDW83" s="86"/>
      <c r="DDX83" s="86"/>
      <c r="DDY83" s="86"/>
      <c r="DDZ83" s="86"/>
      <c r="DEA83" s="86"/>
      <c r="DEB83" s="86"/>
      <c r="DEC83" s="86"/>
      <c r="DED83" s="86"/>
      <c r="DEE83" s="86"/>
      <c r="DEF83" s="86"/>
      <c r="DEG83" s="86"/>
      <c r="DEH83" s="86"/>
      <c r="DEI83" s="86"/>
      <c r="DEJ83" s="86"/>
      <c r="DEK83" s="86"/>
      <c r="DEL83" s="86"/>
      <c r="DEM83" s="86"/>
      <c r="DEN83" s="86"/>
      <c r="DEO83" s="86"/>
      <c r="DEP83" s="86"/>
      <c r="DEQ83" s="86"/>
      <c r="DER83" s="86"/>
      <c r="DES83" s="86"/>
      <c r="DET83" s="86"/>
      <c r="DEU83" s="86"/>
      <c r="DEV83" s="86"/>
      <c r="DEW83" s="86"/>
      <c r="DEX83" s="86"/>
      <c r="DEY83" s="86"/>
      <c r="DEZ83" s="86"/>
      <c r="DFA83" s="86"/>
      <c r="DFB83" s="86"/>
      <c r="DFC83" s="86"/>
      <c r="DFD83" s="86"/>
      <c r="DFE83" s="86"/>
      <c r="DFF83" s="86"/>
      <c r="DFG83" s="86"/>
      <c r="DFH83" s="86"/>
      <c r="DFI83" s="86"/>
      <c r="DFJ83" s="86"/>
      <c r="DFK83" s="86"/>
      <c r="DFL83" s="86"/>
      <c r="DFM83" s="86"/>
      <c r="DFN83" s="86"/>
      <c r="DFO83" s="86"/>
      <c r="DFP83" s="86"/>
      <c r="DFQ83" s="86"/>
      <c r="DFR83" s="86"/>
      <c r="DFS83" s="86"/>
      <c r="DFT83" s="86"/>
      <c r="DFU83" s="86"/>
      <c r="DFV83" s="86"/>
      <c r="DFW83" s="86"/>
      <c r="DFX83" s="86"/>
      <c r="DFY83" s="86"/>
      <c r="DFZ83" s="86"/>
      <c r="DGA83" s="86"/>
      <c r="DGB83" s="86"/>
      <c r="DGC83" s="86"/>
      <c r="DGD83" s="86"/>
      <c r="DGE83" s="86"/>
      <c r="DGF83" s="86"/>
      <c r="DGG83" s="86"/>
      <c r="DGH83" s="86"/>
      <c r="DGI83" s="86"/>
      <c r="DGJ83" s="86"/>
      <c r="DGK83" s="86"/>
      <c r="DGL83" s="86"/>
      <c r="DGM83" s="86"/>
      <c r="DGN83" s="86"/>
      <c r="DGO83" s="86"/>
      <c r="DGP83" s="86"/>
      <c r="DGQ83" s="86"/>
      <c r="DGR83" s="86"/>
      <c r="DGS83" s="86"/>
      <c r="DGT83" s="86"/>
      <c r="DGU83" s="86"/>
      <c r="DGV83" s="86"/>
      <c r="DGW83" s="86"/>
      <c r="DGX83" s="86"/>
      <c r="DGY83" s="86"/>
      <c r="DGZ83" s="86"/>
      <c r="DHA83" s="86"/>
      <c r="DHB83" s="86"/>
      <c r="DHC83" s="86"/>
      <c r="DHD83" s="86"/>
      <c r="DHE83" s="86"/>
      <c r="DHF83" s="86"/>
      <c r="DHG83" s="86"/>
      <c r="DHH83" s="86"/>
      <c r="DHI83" s="86"/>
      <c r="DHJ83" s="86"/>
      <c r="DHK83" s="86"/>
      <c r="DHL83" s="86"/>
      <c r="DHM83" s="86"/>
      <c r="DHN83" s="86"/>
      <c r="DHO83" s="86"/>
      <c r="DHP83" s="86"/>
      <c r="DHQ83" s="86"/>
      <c r="DHR83" s="86"/>
      <c r="DHS83" s="86"/>
      <c r="DHT83" s="86"/>
      <c r="DHU83" s="86"/>
      <c r="DHV83" s="86"/>
      <c r="DHW83" s="86"/>
      <c r="DHX83" s="86"/>
      <c r="DHY83" s="86"/>
      <c r="DHZ83" s="86"/>
      <c r="DIA83" s="86"/>
      <c r="DIB83" s="86"/>
      <c r="DIC83" s="86"/>
      <c r="DID83" s="86"/>
      <c r="DIE83" s="86"/>
      <c r="DIF83" s="86"/>
      <c r="DIG83" s="86"/>
      <c r="DIH83" s="86"/>
      <c r="DII83" s="86"/>
      <c r="DIJ83" s="86"/>
      <c r="DIK83" s="86"/>
      <c r="DIL83" s="86"/>
      <c r="DIM83" s="86"/>
      <c r="DIN83" s="86"/>
      <c r="DIO83" s="86"/>
      <c r="DIP83" s="86"/>
      <c r="DIQ83" s="86"/>
      <c r="DIR83" s="86"/>
      <c r="DIS83" s="86"/>
      <c r="DIT83" s="86"/>
      <c r="DIU83" s="86"/>
      <c r="DIV83" s="86"/>
      <c r="DIW83" s="86"/>
      <c r="DIX83" s="86"/>
      <c r="DIY83" s="86"/>
      <c r="DIZ83" s="86"/>
      <c r="DJA83" s="86"/>
      <c r="DJB83" s="86"/>
      <c r="DJC83" s="86"/>
      <c r="DJD83" s="86"/>
      <c r="DJE83" s="86"/>
      <c r="DJF83" s="86"/>
      <c r="DJG83" s="86"/>
      <c r="DJH83" s="86"/>
      <c r="DJI83" s="86"/>
      <c r="DJJ83" s="86"/>
      <c r="DJK83" s="86"/>
      <c r="DJL83" s="86"/>
      <c r="DJM83" s="86"/>
      <c r="DJN83" s="86"/>
      <c r="DJO83" s="86"/>
      <c r="DJP83" s="86"/>
      <c r="DJQ83" s="86"/>
      <c r="DJR83" s="86"/>
      <c r="DJS83" s="86"/>
      <c r="DJT83" s="86"/>
      <c r="DJU83" s="86"/>
      <c r="DJV83" s="86"/>
      <c r="DJW83" s="86"/>
      <c r="DJX83" s="86"/>
      <c r="DJY83" s="86"/>
      <c r="DJZ83" s="86"/>
      <c r="DKA83" s="86"/>
      <c r="DKB83" s="86"/>
      <c r="DKC83" s="86"/>
      <c r="DKD83" s="86"/>
      <c r="DKE83" s="86"/>
      <c r="DKF83" s="86"/>
      <c r="DKG83" s="86"/>
      <c r="DKH83" s="86"/>
      <c r="DKI83" s="86"/>
      <c r="DKJ83" s="86"/>
      <c r="DKK83" s="86"/>
      <c r="DKL83" s="86"/>
      <c r="DKM83" s="86"/>
      <c r="DKN83" s="86"/>
      <c r="DKO83" s="86"/>
      <c r="DKP83" s="86"/>
      <c r="DKQ83" s="86"/>
      <c r="DKR83" s="86"/>
      <c r="DKS83" s="86"/>
      <c r="DKT83" s="86"/>
      <c r="DKU83" s="86"/>
      <c r="DKV83" s="86"/>
      <c r="DKW83" s="86"/>
      <c r="DKX83" s="86"/>
      <c r="DKY83" s="86"/>
      <c r="DKZ83" s="86"/>
      <c r="DLA83" s="86"/>
      <c r="DLB83" s="86"/>
      <c r="DLC83" s="86"/>
      <c r="DLD83" s="86"/>
      <c r="DLE83" s="86"/>
      <c r="DLF83" s="86"/>
      <c r="DLG83" s="86"/>
      <c r="DLH83" s="86"/>
      <c r="DLI83" s="86"/>
      <c r="DLJ83" s="86"/>
      <c r="DLK83" s="86"/>
      <c r="DLL83" s="86"/>
      <c r="DLM83" s="86"/>
      <c r="DLN83" s="86"/>
      <c r="DLO83" s="86"/>
      <c r="DLP83" s="86"/>
      <c r="DLQ83" s="86"/>
      <c r="DLR83" s="86"/>
      <c r="DLS83" s="86"/>
      <c r="DLT83" s="86"/>
      <c r="DLU83" s="86"/>
      <c r="DLV83" s="86"/>
      <c r="DLW83" s="86"/>
      <c r="DLX83" s="86"/>
      <c r="DLY83" s="86"/>
      <c r="DLZ83" s="86"/>
      <c r="DMA83" s="86"/>
      <c r="DMB83" s="86"/>
      <c r="DMC83" s="86"/>
      <c r="DMD83" s="86"/>
      <c r="DME83" s="86"/>
      <c r="DMF83" s="86"/>
      <c r="DMG83" s="86"/>
      <c r="DMH83" s="86"/>
      <c r="DMI83" s="86"/>
      <c r="DMJ83" s="86"/>
      <c r="DMK83" s="86"/>
      <c r="DML83" s="86"/>
      <c r="DMM83" s="86"/>
      <c r="DMN83" s="86"/>
      <c r="DMO83" s="86"/>
      <c r="DMP83" s="86"/>
      <c r="DMQ83" s="86"/>
      <c r="DMR83" s="86"/>
      <c r="DMS83" s="86"/>
      <c r="DMT83" s="86"/>
      <c r="DMU83" s="86"/>
      <c r="DMV83" s="86"/>
      <c r="DMW83" s="86"/>
      <c r="DMX83" s="86"/>
      <c r="DMY83" s="86"/>
      <c r="DMZ83" s="86"/>
      <c r="DNA83" s="86"/>
      <c r="DNB83" s="86"/>
      <c r="DNC83" s="86"/>
      <c r="DND83" s="86"/>
      <c r="DNE83" s="86"/>
      <c r="DNF83" s="86"/>
      <c r="DNG83" s="86"/>
      <c r="DNH83" s="86"/>
      <c r="DNI83" s="86"/>
      <c r="DNJ83" s="86"/>
      <c r="DNK83" s="86"/>
      <c r="DNL83" s="86"/>
      <c r="DNM83" s="86"/>
      <c r="DNN83" s="86"/>
      <c r="DNO83" s="86"/>
      <c r="DNP83" s="86"/>
      <c r="DNQ83" s="86"/>
      <c r="DNR83" s="86"/>
      <c r="DNS83" s="86"/>
      <c r="DNT83" s="86"/>
      <c r="DNU83" s="86"/>
      <c r="DNV83" s="86"/>
      <c r="DNW83" s="86"/>
      <c r="DNX83" s="86"/>
      <c r="DNY83" s="86"/>
      <c r="DNZ83" s="86"/>
      <c r="DOA83" s="86"/>
      <c r="DOB83" s="86"/>
      <c r="DOC83" s="86"/>
      <c r="DOD83" s="86"/>
      <c r="DOE83" s="86"/>
      <c r="DOF83" s="86"/>
      <c r="DOG83" s="86"/>
      <c r="DOH83" s="86"/>
      <c r="DOI83" s="86"/>
      <c r="DOJ83" s="86"/>
      <c r="DOK83" s="86"/>
      <c r="DOL83" s="86"/>
      <c r="DOM83" s="86"/>
      <c r="DON83" s="86"/>
      <c r="DOO83" s="86"/>
      <c r="DOP83" s="86"/>
      <c r="DOQ83" s="86"/>
      <c r="DOR83" s="86"/>
      <c r="DOS83" s="86"/>
      <c r="DOT83" s="86"/>
      <c r="DOU83" s="86"/>
      <c r="DOV83" s="86"/>
      <c r="DOW83" s="86"/>
      <c r="DOX83" s="86"/>
      <c r="DOY83" s="86"/>
      <c r="DOZ83" s="86"/>
      <c r="DPA83" s="86"/>
      <c r="DPB83" s="86"/>
      <c r="DPC83" s="86"/>
      <c r="DPD83" s="86"/>
      <c r="DPE83" s="86"/>
      <c r="DPF83" s="86"/>
      <c r="DPG83" s="86"/>
      <c r="DPH83" s="86"/>
      <c r="DPI83" s="86"/>
      <c r="DPJ83" s="86"/>
      <c r="DPK83" s="86"/>
      <c r="DPL83" s="86"/>
      <c r="DPM83" s="86"/>
      <c r="DPN83" s="86"/>
      <c r="DPO83" s="86"/>
      <c r="DPP83" s="86"/>
      <c r="DPQ83" s="86"/>
      <c r="DPR83" s="86"/>
      <c r="DPS83" s="86"/>
      <c r="DPT83" s="86"/>
      <c r="DPU83" s="86"/>
      <c r="DPV83" s="86"/>
      <c r="DPW83" s="86"/>
      <c r="DPX83" s="86"/>
      <c r="DPY83" s="86"/>
      <c r="DPZ83" s="86"/>
      <c r="DQA83" s="86"/>
      <c r="DQB83" s="86"/>
      <c r="DQC83" s="86"/>
      <c r="DQD83" s="86"/>
      <c r="DQE83" s="86"/>
      <c r="DQF83" s="86"/>
      <c r="DQG83" s="86"/>
      <c r="DQH83" s="86"/>
      <c r="DQI83" s="86"/>
      <c r="DQJ83" s="86"/>
      <c r="DQK83" s="86"/>
      <c r="DQL83" s="86"/>
      <c r="DQM83" s="86"/>
      <c r="DQN83" s="86"/>
      <c r="DQO83" s="86"/>
      <c r="DQP83" s="86"/>
      <c r="DQQ83" s="86"/>
      <c r="DQR83" s="86"/>
      <c r="DQS83" s="86"/>
      <c r="DQT83" s="86"/>
      <c r="DQU83" s="86"/>
      <c r="DQV83" s="86"/>
      <c r="DQW83" s="86"/>
      <c r="DQX83" s="86"/>
      <c r="DQY83" s="86"/>
      <c r="DQZ83" s="86"/>
      <c r="DRA83" s="86"/>
      <c r="DRB83" s="86"/>
      <c r="DRC83" s="86"/>
      <c r="DRD83" s="86"/>
      <c r="DRE83" s="86"/>
      <c r="DRF83" s="86"/>
      <c r="DRG83" s="86"/>
      <c r="DRH83" s="86"/>
      <c r="DRI83" s="86"/>
      <c r="DRJ83" s="86"/>
      <c r="DRK83" s="86"/>
      <c r="DRL83" s="86"/>
      <c r="DRM83" s="86"/>
      <c r="DRN83" s="86"/>
      <c r="DRO83" s="86"/>
      <c r="DRP83" s="86"/>
      <c r="DRQ83" s="86"/>
      <c r="DRR83" s="86"/>
      <c r="DRS83" s="86"/>
      <c r="DRT83" s="86"/>
      <c r="DRU83" s="86"/>
      <c r="DRV83" s="86"/>
      <c r="DRW83" s="86"/>
      <c r="DRX83" s="86"/>
      <c r="DRY83" s="86"/>
      <c r="DRZ83" s="86"/>
      <c r="DSA83" s="86"/>
      <c r="DSB83" s="86"/>
      <c r="DSC83" s="86"/>
      <c r="DSD83" s="86"/>
      <c r="DSE83" s="86"/>
      <c r="DSF83" s="86"/>
      <c r="DSG83" s="86"/>
      <c r="DSH83" s="86"/>
      <c r="DSI83" s="86"/>
      <c r="DSJ83" s="86"/>
      <c r="DSK83" s="86"/>
      <c r="DSL83" s="86"/>
      <c r="DSM83" s="86"/>
      <c r="DSN83" s="86"/>
      <c r="DSO83" s="86"/>
      <c r="DSP83" s="86"/>
      <c r="DSQ83" s="86"/>
      <c r="DSR83" s="86"/>
      <c r="DSS83" s="86"/>
      <c r="DST83" s="86"/>
      <c r="DSU83" s="86"/>
      <c r="DSV83" s="86"/>
      <c r="DSW83" s="86"/>
      <c r="DSX83" s="86"/>
      <c r="DSY83" s="86"/>
      <c r="DSZ83" s="86"/>
      <c r="DTA83" s="86"/>
      <c r="DTB83" s="86"/>
      <c r="DTC83" s="86"/>
      <c r="DTD83" s="86"/>
      <c r="DTE83" s="86"/>
      <c r="DTF83" s="86"/>
      <c r="DTG83" s="86"/>
      <c r="DTH83" s="86"/>
      <c r="DTI83" s="86"/>
      <c r="DTJ83" s="86"/>
      <c r="DTK83" s="86"/>
      <c r="DTL83" s="86"/>
      <c r="DTM83" s="86"/>
      <c r="DTN83" s="86"/>
      <c r="DTO83" s="86"/>
      <c r="DTP83" s="86"/>
      <c r="DTQ83" s="86"/>
      <c r="DTR83" s="86"/>
      <c r="DTS83" s="86"/>
      <c r="DTT83" s="86"/>
      <c r="DTU83" s="86"/>
      <c r="DTV83" s="86"/>
      <c r="DTW83" s="86"/>
      <c r="DTX83" s="86"/>
      <c r="DTY83" s="86"/>
      <c r="DTZ83" s="86"/>
      <c r="DUA83" s="86"/>
      <c r="DUB83" s="86"/>
      <c r="DUC83" s="86"/>
      <c r="DUD83" s="86"/>
      <c r="DUE83" s="86"/>
      <c r="DUF83" s="86"/>
      <c r="DUG83" s="86"/>
      <c r="DUH83" s="86"/>
      <c r="DUI83" s="86"/>
      <c r="DUJ83" s="86"/>
      <c r="DUK83" s="86"/>
      <c r="DUL83" s="86"/>
      <c r="DUM83" s="86"/>
      <c r="DUN83" s="86"/>
      <c r="DUO83" s="86"/>
      <c r="DUP83" s="86"/>
      <c r="DUQ83" s="86"/>
      <c r="DUR83" s="86"/>
      <c r="DUS83" s="86"/>
      <c r="DUT83" s="86"/>
      <c r="DUU83" s="86"/>
      <c r="DUV83" s="86"/>
      <c r="DUW83" s="86"/>
      <c r="DUX83" s="86"/>
      <c r="DUY83" s="86"/>
      <c r="DUZ83" s="86"/>
      <c r="DVA83" s="86"/>
      <c r="DVB83" s="86"/>
      <c r="DVC83" s="86"/>
      <c r="DVD83" s="86"/>
      <c r="DVE83" s="86"/>
      <c r="DVF83" s="86"/>
      <c r="DVG83" s="86"/>
      <c r="DVH83" s="86"/>
      <c r="DVI83" s="86"/>
      <c r="DVJ83" s="86"/>
      <c r="DVK83" s="86"/>
      <c r="DVL83" s="86"/>
      <c r="DVM83" s="86"/>
      <c r="DVN83" s="86"/>
      <c r="DVO83" s="86"/>
      <c r="DVP83" s="86"/>
      <c r="DVQ83" s="86"/>
      <c r="DVR83" s="86"/>
      <c r="DVS83" s="86"/>
      <c r="DVT83" s="86"/>
      <c r="DVU83" s="86"/>
      <c r="DVV83" s="86"/>
      <c r="DVW83" s="86"/>
      <c r="DVX83" s="86"/>
      <c r="DVY83" s="86"/>
      <c r="DVZ83" s="86"/>
      <c r="DWA83" s="86"/>
      <c r="DWB83" s="86"/>
      <c r="DWC83" s="86"/>
      <c r="DWD83" s="86"/>
      <c r="DWE83" s="86"/>
      <c r="DWF83" s="86"/>
      <c r="DWG83" s="86"/>
      <c r="DWH83" s="86"/>
      <c r="DWI83" s="86"/>
      <c r="DWJ83" s="86"/>
      <c r="DWK83" s="86"/>
      <c r="DWL83" s="86"/>
      <c r="DWM83" s="86"/>
      <c r="DWN83" s="86"/>
      <c r="DWO83" s="86"/>
      <c r="DWP83" s="86"/>
      <c r="DWQ83" s="86"/>
      <c r="DWR83" s="86"/>
      <c r="DWS83" s="86"/>
      <c r="DWT83" s="86"/>
      <c r="DWU83" s="86"/>
      <c r="DWV83" s="86"/>
      <c r="DWW83" s="86"/>
      <c r="DWX83" s="86"/>
      <c r="DWY83" s="86"/>
      <c r="DWZ83" s="86"/>
      <c r="DXA83" s="86"/>
      <c r="DXB83" s="86"/>
      <c r="DXC83" s="86"/>
      <c r="DXD83" s="86"/>
      <c r="DXE83" s="86"/>
      <c r="DXF83" s="86"/>
      <c r="DXG83" s="86"/>
      <c r="DXH83" s="86"/>
      <c r="DXI83" s="86"/>
      <c r="DXJ83" s="86"/>
      <c r="DXK83" s="86"/>
      <c r="DXL83" s="86"/>
      <c r="DXM83" s="86"/>
      <c r="DXN83" s="86"/>
      <c r="DXO83" s="86"/>
      <c r="DXP83" s="86"/>
      <c r="DXQ83" s="86"/>
      <c r="DXR83" s="86"/>
      <c r="DXS83" s="86"/>
      <c r="DXT83" s="86"/>
      <c r="DXU83" s="86"/>
      <c r="DXV83" s="86"/>
      <c r="DXW83" s="86"/>
      <c r="DXX83" s="86"/>
      <c r="DXY83" s="86"/>
      <c r="DXZ83" s="86"/>
      <c r="DYA83" s="86"/>
      <c r="DYB83" s="86"/>
      <c r="DYC83" s="86"/>
      <c r="DYD83" s="86"/>
      <c r="DYE83" s="86"/>
      <c r="DYF83" s="86"/>
      <c r="DYG83" s="86"/>
      <c r="DYH83" s="86"/>
      <c r="DYI83" s="86"/>
      <c r="DYJ83" s="86"/>
      <c r="DYK83" s="86"/>
      <c r="DYL83" s="86"/>
      <c r="DYM83" s="86"/>
      <c r="DYN83" s="86"/>
      <c r="DYO83" s="86"/>
      <c r="DYP83" s="86"/>
      <c r="DYQ83" s="86"/>
      <c r="DYR83" s="86"/>
      <c r="DYS83" s="86"/>
      <c r="DYT83" s="86"/>
      <c r="DYU83" s="86"/>
      <c r="DYV83" s="86"/>
      <c r="DYW83" s="86"/>
      <c r="DYX83" s="86"/>
      <c r="DYY83" s="86"/>
      <c r="DYZ83" s="86"/>
      <c r="DZA83" s="86"/>
      <c r="DZB83" s="86"/>
      <c r="DZC83" s="86"/>
      <c r="DZD83" s="86"/>
      <c r="DZE83" s="86"/>
      <c r="DZF83" s="86"/>
      <c r="DZG83" s="86"/>
      <c r="DZH83" s="86"/>
      <c r="DZI83" s="86"/>
      <c r="DZJ83" s="86"/>
      <c r="DZK83" s="86"/>
      <c r="DZL83" s="86"/>
      <c r="DZM83" s="86"/>
      <c r="DZN83" s="86"/>
      <c r="DZO83" s="86"/>
      <c r="DZP83" s="86"/>
      <c r="DZQ83" s="86"/>
      <c r="DZR83" s="86"/>
      <c r="DZS83" s="86"/>
      <c r="DZT83" s="86"/>
      <c r="DZU83" s="86"/>
      <c r="DZV83" s="86"/>
      <c r="DZW83" s="86"/>
      <c r="DZX83" s="86"/>
      <c r="DZY83" s="86"/>
      <c r="DZZ83" s="86"/>
      <c r="EAA83" s="86"/>
      <c r="EAB83" s="86"/>
      <c r="EAC83" s="86"/>
      <c r="EAD83" s="86"/>
      <c r="EAE83" s="86"/>
      <c r="EAF83" s="86"/>
      <c r="EAG83" s="86"/>
      <c r="EAH83" s="86"/>
      <c r="EAI83" s="86"/>
      <c r="EAJ83" s="86"/>
      <c r="EAK83" s="86"/>
      <c r="EAL83" s="86"/>
      <c r="EAM83" s="86"/>
      <c r="EAN83" s="86"/>
      <c r="EAO83" s="86"/>
      <c r="EAP83" s="86"/>
      <c r="EAQ83" s="86"/>
      <c r="EAR83" s="86"/>
      <c r="EAS83" s="86"/>
      <c r="EAT83" s="86"/>
      <c r="EAU83" s="86"/>
      <c r="EAV83" s="86"/>
      <c r="EAW83" s="86"/>
      <c r="EAX83" s="86"/>
      <c r="EAY83" s="86"/>
      <c r="EAZ83" s="86"/>
      <c r="EBA83" s="86"/>
      <c r="EBB83" s="86"/>
      <c r="EBC83" s="86"/>
      <c r="EBD83" s="86"/>
      <c r="EBE83" s="86"/>
      <c r="EBF83" s="86"/>
      <c r="EBG83" s="86"/>
      <c r="EBH83" s="86"/>
      <c r="EBI83" s="86"/>
      <c r="EBJ83" s="86"/>
      <c r="EBK83" s="86"/>
      <c r="EBL83" s="86"/>
      <c r="EBM83" s="86"/>
      <c r="EBN83" s="86"/>
      <c r="EBO83" s="86"/>
      <c r="EBP83" s="86"/>
      <c r="EBQ83" s="86"/>
      <c r="EBR83" s="86"/>
      <c r="EBS83" s="86"/>
      <c r="EBT83" s="86"/>
      <c r="EBU83" s="86"/>
      <c r="EBV83" s="86"/>
      <c r="EBW83" s="86"/>
      <c r="EBX83" s="86"/>
      <c r="EBY83" s="86"/>
      <c r="EBZ83" s="86"/>
      <c r="ECA83" s="86"/>
      <c r="ECB83" s="86"/>
      <c r="ECC83" s="86"/>
      <c r="ECD83" s="86"/>
      <c r="ECE83" s="86"/>
      <c r="ECF83" s="86"/>
      <c r="ECG83" s="86"/>
      <c r="ECH83" s="86"/>
      <c r="ECI83" s="86"/>
      <c r="ECJ83" s="86"/>
      <c r="ECK83" s="86"/>
      <c r="ECL83" s="86"/>
      <c r="ECM83" s="86"/>
      <c r="ECN83" s="86"/>
      <c r="ECO83" s="86"/>
      <c r="ECP83" s="86"/>
      <c r="ECQ83" s="86"/>
      <c r="ECR83" s="86"/>
      <c r="ECS83" s="86"/>
      <c r="ECT83" s="86"/>
      <c r="ECU83" s="86"/>
      <c r="ECV83" s="86"/>
      <c r="ECW83" s="86"/>
      <c r="ECX83" s="86"/>
      <c r="ECY83" s="86"/>
      <c r="ECZ83" s="86"/>
      <c r="EDA83" s="86"/>
      <c r="EDB83" s="86"/>
      <c r="EDC83" s="86"/>
      <c r="EDD83" s="86"/>
      <c r="EDE83" s="86"/>
      <c r="EDF83" s="86"/>
      <c r="EDG83" s="86"/>
      <c r="EDH83" s="86"/>
      <c r="EDI83" s="86"/>
      <c r="EDJ83" s="86"/>
      <c r="EDK83" s="86"/>
      <c r="EDL83" s="86"/>
      <c r="EDM83" s="86"/>
      <c r="EDN83" s="86"/>
      <c r="EDO83" s="86"/>
      <c r="EDP83" s="86"/>
      <c r="EDQ83" s="86"/>
      <c r="EDR83" s="86"/>
      <c r="EDS83" s="86"/>
      <c r="EDT83" s="86"/>
      <c r="EDU83" s="86"/>
      <c r="EDV83" s="86"/>
      <c r="EDW83" s="86"/>
      <c r="EDX83" s="86"/>
      <c r="EDY83" s="86"/>
      <c r="EDZ83" s="86"/>
      <c r="EEA83" s="86"/>
      <c r="EEB83" s="86"/>
      <c r="EEC83" s="86"/>
      <c r="EED83" s="86"/>
      <c r="EEE83" s="86"/>
      <c r="EEF83" s="86"/>
      <c r="EEG83" s="86"/>
      <c r="EEH83" s="86"/>
      <c r="EEI83" s="86"/>
      <c r="EEJ83" s="86"/>
      <c r="EEK83" s="86"/>
      <c r="EEL83" s="86"/>
      <c r="EEM83" s="86"/>
      <c r="EEN83" s="86"/>
      <c r="EEO83" s="86"/>
      <c r="EEP83" s="86"/>
      <c r="EEQ83" s="86"/>
      <c r="EER83" s="86"/>
      <c r="EES83" s="86"/>
      <c r="EET83" s="86"/>
      <c r="EEU83" s="86"/>
      <c r="EEV83" s="86"/>
      <c r="EEW83" s="86"/>
      <c r="EEX83" s="86"/>
      <c r="EEY83" s="86"/>
      <c r="EEZ83" s="86"/>
      <c r="EFA83" s="86"/>
      <c r="EFB83" s="86"/>
      <c r="EFC83" s="86"/>
      <c r="EFD83" s="86"/>
      <c r="EFE83" s="86"/>
      <c r="EFF83" s="86"/>
      <c r="EFG83" s="86"/>
      <c r="EFH83" s="86"/>
      <c r="EFI83" s="86"/>
      <c r="EFJ83" s="86"/>
      <c r="EFK83" s="86"/>
      <c r="EFL83" s="86"/>
      <c r="EFM83" s="86"/>
      <c r="EFN83" s="86"/>
      <c r="EFO83" s="86"/>
      <c r="EFP83" s="86"/>
      <c r="EFQ83" s="86"/>
      <c r="EFR83" s="86"/>
      <c r="EFS83" s="86"/>
      <c r="EFT83" s="86"/>
      <c r="EFU83" s="86"/>
      <c r="EFV83" s="86"/>
      <c r="EFW83" s="86"/>
      <c r="EFX83" s="86"/>
      <c r="EFY83" s="86"/>
      <c r="EFZ83" s="86"/>
      <c r="EGA83" s="86"/>
      <c r="EGB83" s="86"/>
      <c r="EGC83" s="86"/>
      <c r="EGD83" s="86"/>
      <c r="EGE83" s="86"/>
      <c r="EGF83" s="86"/>
      <c r="EGG83" s="86"/>
      <c r="EGH83" s="86"/>
      <c r="EGI83" s="86"/>
      <c r="EGJ83" s="86"/>
      <c r="EGK83" s="86"/>
      <c r="EGL83" s="86"/>
      <c r="EGM83" s="86"/>
      <c r="EGN83" s="86"/>
      <c r="EGO83" s="86"/>
      <c r="EGP83" s="86"/>
      <c r="EGQ83" s="86"/>
      <c r="EGR83" s="86"/>
      <c r="EGS83" s="86"/>
      <c r="EGT83" s="86"/>
      <c r="EGU83" s="86"/>
      <c r="EGV83" s="86"/>
      <c r="EGW83" s="86"/>
      <c r="EGX83" s="86"/>
      <c r="EGY83" s="86"/>
      <c r="EGZ83" s="86"/>
      <c r="EHA83" s="86"/>
      <c r="EHB83" s="86"/>
      <c r="EHC83" s="86"/>
      <c r="EHD83" s="86"/>
      <c r="EHE83" s="86"/>
      <c r="EHF83" s="86"/>
      <c r="EHG83" s="86"/>
      <c r="EHH83" s="86"/>
      <c r="EHI83" s="86"/>
      <c r="EHJ83" s="86"/>
      <c r="EHK83" s="86"/>
      <c r="EHL83" s="86"/>
      <c r="EHM83" s="86"/>
      <c r="EHN83" s="86"/>
      <c r="EHO83" s="86"/>
      <c r="EHP83" s="86"/>
      <c r="EHQ83" s="86"/>
      <c r="EHR83" s="86"/>
      <c r="EHS83" s="86"/>
      <c r="EHT83" s="86"/>
      <c r="EHU83" s="86"/>
      <c r="EHV83" s="86"/>
      <c r="EHW83" s="86"/>
      <c r="EHX83" s="86"/>
      <c r="EHY83" s="86"/>
      <c r="EHZ83" s="86"/>
      <c r="EIA83" s="86"/>
      <c r="EIB83" s="86"/>
      <c r="EIC83" s="86"/>
      <c r="EID83" s="86"/>
      <c r="EIE83" s="86"/>
      <c r="EIF83" s="86"/>
      <c r="EIG83" s="86"/>
      <c r="EIH83" s="86"/>
      <c r="EII83" s="86"/>
      <c r="EIJ83" s="86"/>
      <c r="EIK83" s="86"/>
      <c r="EIL83" s="86"/>
      <c r="EIM83" s="86"/>
      <c r="EIN83" s="86"/>
      <c r="EIO83" s="86"/>
      <c r="EIP83" s="86"/>
      <c r="EIQ83" s="86"/>
      <c r="EIR83" s="86"/>
      <c r="EIS83" s="86"/>
      <c r="EIT83" s="86"/>
      <c r="EIU83" s="86"/>
      <c r="EIV83" s="86"/>
      <c r="EIW83" s="86"/>
      <c r="EIX83" s="86"/>
      <c r="EIY83" s="86"/>
      <c r="EIZ83" s="86"/>
      <c r="EJA83" s="86"/>
      <c r="EJB83" s="86"/>
      <c r="EJC83" s="86"/>
      <c r="EJD83" s="86"/>
      <c r="EJE83" s="86"/>
      <c r="EJF83" s="86"/>
      <c r="EJG83" s="86"/>
      <c r="EJH83" s="86"/>
      <c r="EJI83" s="86"/>
      <c r="EJJ83" s="86"/>
      <c r="EJK83" s="86"/>
      <c r="EJL83" s="86"/>
      <c r="EJM83" s="86"/>
      <c r="EJN83" s="86"/>
      <c r="EJO83" s="86"/>
      <c r="EJP83" s="86"/>
      <c r="EJQ83" s="86"/>
      <c r="EJR83" s="86"/>
      <c r="EJS83" s="86"/>
      <c r="EJT83" s="86"/>
      <c r="EJU83" s="86"/>
      <c r="EJV83" s="86"/>
      <c r="EJW83" s="86"/>
      <c r="EJX83" s="86"/>
      <c r="EJY83" s="86"/>
      <c r="EJZ83" s="86"/>
      <c r="EKA83" s="86"/>
      <c r="EKB83" s="86"/>
      <c r="EKC83" s="86"/>
      <c r="EKD83" s="86"/>
      <c r="EKE83" s="86"/>
      <c r="EKF83" s="86"/>
      <c r="EKG83" s="86"/>
      <c r="EKH83" s="86"/>
      <c r="EKI83" s="86"/>
      <c r="EKJ83" s="86"/>
      <c r="EKK83" s="86"/>
      <c r="EKL83" s="86"/>
      <c r="EKM83" s="86"/>
      <c r="EKN83" s="86"/>
      <c r="EKO83" s="86"/>
      <c r="EKP83" s="86"/>
      <c r="EKQ83" s="86"/>
      <c r="EKR83" s="86"/>
      <c r="EKS83" s="86"/>
      <c r="EKT83" s="86"/>
      <c r="EKU83" s="86"/>
      <c r="EKV83" s="86"/>
      <c r="EKW83" s="86"/>
      <c r="EKX83" s="86"/>
      <c r="EKY83" s="86"/>
      <c r="EKZ83" s="86"/>
      <c r="ELA83" s="86"/>
      <c r="ELB83" s="86"/>
      <c r="ELC83" s="86"/>
      <c r="ELD83" s="86"/>
      <c r="ELE83" s="86"/>
      <c r="ELF83" s="86"/>
      <c r="ELG83" s="86"/>
      <c r="ELH83" s="86"/>
      <c r="ELI83" s="86"/>
      <c r="ELJ83" s="86"/>
      <c r="ELK83" s="86"/>
      <c r="ELL83" s="86"/>
      <c r="ELM83" s="86"/>
      <c r="ELN83" s="86"/>
      <c r="ELO83" s="86"/>
      <c r="ELP83" s="86"/>
      <c r="ELQ83" s="86"/>
      <c r="ELR83" s="86"/>
      <c r="ELS83" s="86"/>
      <c r="ELT83" s="86"/>
      <c r="ELU83" s="86"/>
      <c r="ELV83" s="86"/>
      <c r="ELW83" s="86"/>
      <c r="ELX83" s="86"/>
      <c r="ELY83" s="86"/>
      <c r="ELZ83" s="86"/>
      <c r="EMA83" s="86"/>
      <c r="EMB83" s="86"/>
      <c r="EMC83" s="86"/>
      <c r="EMD83" s="86"/>
      <c r="EME83" s="86"/>
      <c r="EMF83" s="86"/>
      <c r="EMG83" s="86"/>
      <c r="EMH83" s="86"/>
      <c r="EMI83" s="86"/>
      <c r="EMJ83" s="86"/>
      <c r="EMK83" s="86"/>
      <c r="EML83" s="86"/>
      <c r="EMM83" s="86"/>
      <c r="EMN83" s="86"/>
      <c r="EMO83" s="86"/>
      <c r="EMP83" s="86"/>
      <c r="EMQ83" s="86"/>
      <c r="EMR83" s="86"/>
      <c r="EMS83" s="86"/>
      <c r="EMT83" s="86"/>
      <c r="EMU83" s="86"/>
      <c r="EMV83" s="86"/>
      <c r="EMW83" s="86"/>
      <c r="EMX83" s="86"/>
      <c r="EMY83" s="86"/>
      <c r="EMZ83" s="86"/>
      <c r="ENA83" s="86"/>
      <c r="ENB83" s="86"/>
      <c r="ENC83" s="86"/>
      <c r="END83" s="86"/>
      <c r="ENE83" s="86"/>
      <c r="ENF83" s="86"/>
      <c r="ENG83" s="86"/>
      <c r="ENH83" s="86"/>
      <c r="ENI83" s="86"/>
      <c r="ENJ83" s="86"/>
      <c r="ENK83" s="86"/>
      <c r="ENL83" s="86"/>
      <c r="ENM83" s="86"/>
      <c r="ENN83" s="86"/>
      <c r="ENO83" s="86"/>
      <c r="ENP83" s="86"/>
      <c r="ENQ83" s="86"/>
      <c r="ENR83" s="86"/>
      <c r="ENS83" s="86"/>
      <c r="ENT83" s="86"/>
      <c r="ENU83" s="86"/>
      <c r="ENV83" s="86"/>
      <c r="ENW83" s="86"/>
      <c r="ENX83" s="86"/>
      <c r="ENY83" s="86"/>
      <c r="ENZ83" s="86"/>
      <c r="EOA83" s="86"/>
      <c r="EOB83" s="86"/>
      <c r="EOC83" s="86"/>
      <c r="EOD83" s="86"/>
      <c r="EOE83" s="86"/>
      <c r="EOF83" s="86"/>
      <c r="EOG83" s="86"/>
      <c r="EOH83" s="86"/>
      <c r="EOI83" s="86"/>
      <c r="EOJ83" s="86"/>
      <c r="EOK83" s="86"/>
      <c r="EOL83" s="86"/>
      <c r="EOM83" s="86"/>
      <c r="EON83" s="86"/>
      <c r="EOO83" s="86"/>
      <c r="EOP83" s="86"/>
      <c r="EOQ83" s="86"/>
      <c r="EOR83" s="86"/>
      <c r="EOS83" s="86"/>
      <c r="EOT83" s="86"/>
      <c r="EOU83" s="86"/>
      <c r="EOV83" s="86"/>
      <c r="EOW83" s="86"/>
      <c r="EOX83" s="86"/>
      <c r="EOY83" s="86"/>
      <c r="EOZ83" s="86"/>
      <c r="EPA83" s="86"/>
      <c r="EPB83" s="86"/>
      <c r="EPC83" s="86"/>
      <c r="EPD83" s="86"/>
      <c r="EPE83" s="86"/>
      <c r="EPF83" s="86"/>
      <c r="EPG83" s="86"/>
      <c r="EPH83" s="86"/>
      <c r="EPI83" s="86"/>
      <c r="EPJ83" s="86"/>
      <c r="EPK83" s="86"/>
      <c r="EPL83" s="86"/>
      <c r="EPM83" s="86"/>
      <c r="EPN83" s="86"/>
      <c r="EPO83" s="86"/>
      <c r="EPP83" s="86"/>
      <c r="EPQ83" s="86"/>
      <c r="EPR83" s="86"/>
      <c r="EPS83" s="86"/>
      <c r="EPT83" s="86"/>
      <c r="EPU83" s="86"/>
      <c r="EPV83" s="86"/>
      <c r="EPW83" s="86"/>
      <c r="EPX83" s="86"/>
      <c r="EPY83" s="86"/>
      <c r="EPZ83" s="86"/>
      <c r="EQA83" s="86"/>
      <c r="EQB83" s="86"/>
      <c r="EQC83" s="86"/>
      <c r="EQD83" s="86"/>
      <c r="EQE83" s="86"/>
      <c r="EQF83" s="86"/>
      <c r="EQG83" s="86"/>
      <c r="EQH83" s="86"/>
      <c r="EQI83" s="86"/>
      <c r="EQJ83" s="86"/>
      <c r="EQK83" s="86"/>
      <c r="EQL83" s="86"/>
      <c r="EQM83" s="86"/>
      <c r="EQN83" s="86"/>
      <c r="EQO83" s="86"/>
      <c r="EQP83" s="86"/>
      <c r="EQQ83" s="86"/>
      <c r="EQR83" s="86"/>
      <c r="EQS83" s="86"/>
      <c r="EQT83" s="86"/>
      <c r="EQU83" s="86"/>
      <c r="EQV83" s="86"/>
      <c r="EQW83" s="86"/>
      <c r="EQX83" s="86"/>
      <c r="EQY83" s="86"/>
      <c r="EQZ83" s="86"/>
      <c r="ERA83" s="86"/>
      <c r="ERB83" s="86"/>
      <c r="ERC83" s="86"/>
      <c r="ERD83" s="86"/>
      <c r="ERE83" s="86"/>
      <c r="ERF83" s="86"/>
      <c r="ERG83" s="86"/>
      <c r="ERH83" s="86"/>
      <c r="ERI83" s="86"/>
      <c r="ERJ83" s="86"/>
      <c r="ERK83" s="86"/>
      <c r="ERL83" s="86"/>
      <c r="ERM83" s="86"/>
      <c r="ERN83" s="86"/>
      <c r="ERO83" s="86"/>
      <c r="ERP83" s="86"/>
      <c r="ERQ83" s="86"/>
      <c r="ERR83" s="86"/>
      <c r="ERS83" s="86"/>
      <c r="ERT83" s="86"/>
      <c r="ERU83" s="86"/>
      <c r="ERV83" s="86"/>
      <c r="ERW83" s="86"/>
      <c r="ERX83" s="86"/>
      <c r="ERY83" s="86"/>
      <c r="ERZ83" s="86"/>
      <c r="ESA83" s="86"/>
      <c r="ESB83" s="86"/>
      <c r="ESC83" s="86"/>
      <c r="ESD83" s="86"/>
      <c r="ESE83" s="86"/>
      <c r="ESF83" s="86"/>
      <c r="ESG83" s="86"/>
      <c r="ESH83" s="86"/>
      <c r="ESI83" s="86"/>
      <c r="ESJ83" s="86"/>
      <c r="ESK83" s="86"/>
      <c r="ESL83" s="86"/>
      <c r="ESM83" s="86"/>
      <c r="ESN83" s="86"/>
      <c r="ESO83" s="86"/>
      <c r="ESP83" s="86"/>
      <c r="ESQ83" s="86"/>
      <c r="ESR83" s="86"/>
      <c r="ESS83" s="86"/>
      <c r="EST83" s="86"/>
      <c r="ESU83" s="86"/>
      <c r="ESV83" s="86"/>
      <c r="ESW83" s="86"/>
      <c r="ESX83" s="86"/>
      <c r="ESY83" s="86"/>
      <c r="ESZ83" s="86"/>
      <c r="ETA83" s="86"/>
      <c r="ETB83" s="86"/>
      <c r="ETC83" s="86"/>
      <c r="ETD83" s="86"/>
      <c r="ETE83" s="86"/>
      <c r="ETF83" s="86"/>
      <c r="ETG83" s="86"/>
      <c r="ETH83" s="86"/>
      <c r="ETI83" s="86"/>
      <c r="ETJ83" s="86"/>
      <c r="ETK83" s="86"/>
      <c r="ETL83" s="86"/>
      <c r="ETM83" s="86"/>
      <c r="ETN83" s="86"/>
      <c r="ETO83" s="86"/>
      <c r="ETP83" s="86"/>
      <c r="ETQ83" s="86"/>
      <c r="ETR83" s="86"/>
      <c r="ETS83" s="86"/>
      <c r="ETT83" s="86"/>
      <c r="ETU83" s="86"/>
      <c r="ETV83" s="86"/>
      <c r="ETW83" s="86"/>
      <c r="ETX83" s="86"/>
      <c r="ETY83" s="86"/>
      <c r="ETZ83" s="86"/>
      <c r="EUA83" s="86"/>
      <c r="EUB83" s="86"/>
      <c r="EUC83" s="86"/>
      <c r="EUD83" s="86"/>
      <c r="EUE83" s="86"/>
      <c r="EUF83" s="86"/>
      <c r="EUG83" s="86"/>
      <c r="EUH83" s="86"/>
      <c r="EUI83" s="86"/>
      <c r="EUJ83" s="86"/>
      <c r="EUK83" s="86"/>
      <c r="EUL83" s="86"/>
      <c r="EUM83" s="86"/>
      <c r="EUN83" s="86"/>
      <c r="EUO83" s="86"/>
      <c r="EUP83" s="86"/>
      <c r="EUQ83" s="86"/>
      <c r="EUR83" s="86"/>
      <c r="EUS83" s="86"/>
      <c r="EUT83" s="86"/>
      <c r="EUU83" s="86"/>
      <c r="EUV83" s="86"/>
      <c r="EUW83" s="86"/>
      <c r="EUX83" s="86"/>
      <c r="EUY83" s="86"/>
      <c r="EUZ83" s="86"/>
      <c r="EVA83" s="86"/>
      <c r="EVB83" s="86"/>
      <c r="EVC83" s="86"/>
      <c r="EVD83" s="86"/>
      <c r="EVE83" s="86"/>
      <c r="EVF83" s="86"/>
      <c r="EVG83" s="86"/>
      <c r="EVH83" s="86"/>
      <c r="EVI83" s="86"/>
      <c r="EVJ83" s="86"/>
      <c r="EVK83" s="86"/>
      <c r="EVL83" s="86"/>
      <c r="EVM83" s="86"/>
      <c r="EVN83" s="86"/>
      <c r="EVO83" s="86"/>
      <c r="EVP83" s="86"/>
      <c r="EVQ83" s="86"/>
      <c r="EVR83" s="86"/>
      <c r="EVS83" s="86"/>
      <c r="EVT83" s="86"/>
      <c r="EVU83" s="86"/>
      <c r="EVV83" s="86"/>
      <c r="EVW83" s="86"/>
      <c r="EVX83" s="86"/>
      <c r="EVY83" s="86"/>
      <c r="EVZ83" s="86"/>
      <c r="EWA83" s="86"/>
      <c r="EWB83" s="86"/>
      <c r="EWC83" s="86"/>
      <c r="EWD83" s="86"/>
      <c r="EWE83" s="86"/>
      <c r="EWF83" s="86"/>
      <c r="EWG83" s="86"/>
      <c r="EWH83" s="86"/>
      <c r="EWI83" s="86"/>
      <c r="EWJ83" s="86"/>
      <c r="EWK83" s="86"/>
      <c r="EWL83" s="86"/>
      <c r="EWM83" s="86"/>
      <c r="EWN83" s="86"/>
      <c r="EWO83" s="86"/>
      <c r="EWP83" s="86"/>
      <c r="EWQ83" s="86"/>
      <c r="EWR83" s="86"/>
      <c r="EWS83" s="86"/>
      <c r="EWT83" s="86"/>
      <c r="EWU83" s="86"/>
      <c r="EWV83" s="86"/>
      <c r="EWW83" s="86"/>
      <c r="EWX83" s="86"/>
      <c r="EWY83" s="86"/>
      <c r="EWZ83" s="86"/>
      <c r="EXA83" s="86"/>
      <c r="EXB83" s="86"/>
      <c r="EXC83" s="86"/>
      <c r="EXD83" s="86"/>
      <c r="EXE83" s="86"/>
      <c r="EXF83" s="86"/>
      <c r="EXG83" s="86"/>
      <c r="EXH83" s="86"/>
      <c r="EXI83" s="86"/>
      <c r="EXJ83" s="86"/>
      <c r="EXK83" s="86"/>
      <c r="EXL83" s="86"/>
      <c r="EXM83" s="86"/>
      <c r="EXN83" s="86"/>
      <c r="EXO83" s="86"/>
      <c r="EXP83" s="86"/>
      <c r="EXQ83" s="86"/>
      <c r="EXR83" s="86"/>
      <c r="EXS83" s="86"/>
      <c r="EXT83" s="86"/>
      <c r="EXU83" s="86"/>
      <c r="EXV83" s="86"/>
      <c r="EXW83" s="86"/>
      <c r="EXX83" s="86"/>
      <c r="EXY83" s="86"/>
      <c r="EXZ83" s="86"/>
      <c r="EYA83" s="86"/>
      <c r="EYB83" s="86"/>
      <c r="EYC83" s="86"/>
      <c r="EYD83" s="86"/>
      <c r="EYE83" s="86"/>
      <c r="EYF83" s="86"/>
      <c r="EYG83" s="86"/>
      <c r="EYH83" s="86"/>
      <c r="EYI83" s="86"/>
      <c r="EYJ83" s="86"/>
      <c r="EYK83" s="86"/>
      <c r="EYL83" s="86"/>
      <c r="EYM83" s="86"/>
      <c r="EYN83" s="86"/>
      <c r="EYO83" s="86"/>
      <c r="EYP83" s="86"/>
      <c r="EYQ83" s="86"/>
      <c r="EYR83" s="86"/>
      <c r="EYS83" s="86"/>
      <c r="EYT83" s="86"/>
      <c r="EYU83" s="86"/>
      <c r="EYV83" s="86"/>
      <c r="EYW83" s="86"/>
      <c r="EYX83" s="86"/>
      <c r="EYY83" s="86"/>
      <c r="EYZ83" s="86"/>
      <c r="EZA83" s="86"/>
      <c r="EZB83" s="86"/>
      <c r="EZC83" s="86"/>
      <c r="EZD83" s="86"/>
      <c r="EZE83" s="86"/>
      <c r="EZF83" s="86"/>
      <c r="EZG83" s="86"/>
      <c r="EZH83" s="86"/>
      <c r="EZI83" s="86"/>
      <c r="EZJ83" s="86"/>
      <c r="EZK83" s="86"/>
      <c r="EZL83" s="86"/>
      <c r="EZM83" s="86"/>
      <c r="EZN83" s="86"/>
      <c r="EZO83" s="86"/>
      <c r="EZP83" s="86"/>
      <c r="EZQ83" s="86"/>
      <c r="EZR83" s="86"/>
      <c r="EZS83" s="86"/>
      <c r="EZT83" s="86"/>
      <c r="EZU83" s="86"/>
      <c r="EZV83" s="86"/>
      <c r="EZW83" s="86"/>
      <c r="EZX83" s="86"/>
      <c r="EZY83" s="86"/>
      <c r="EZZ83" s="86"/>
      <c r="FAA83" s="86"/>
      <c r="FAB83" s="86"/>
      <c r="FAC83" s="86"/>
      <c r="FAD83" s="86"/>
      <c r="FAE83" s="86"/>
      <c r="FAF83" s="86"/>
      <c r="FAG83" s="86"/>
      <c r="FAH83" s="86"/>
      <c r="FAI83" s="86"/>
      <c r="FAJ83" s="86"/>
      <c r="FAK83" s="86"/>
      <c r="FAL83" s="86"/>
      <c r="FAM83" s="86"/>
      <c r="FAN83" s="86"/>
      <c r="FAO83" s="86"/>
      <c r="FAP83" s="86"/>
      <c r="FAQ83" s="86"/>
      <c r="FAR83" s="86"/>
      <c r="FAS83" s="86"/>
      <c r="FAT83" s="86"/>
      <c r="FAU83" s="86"/>
      <c r="FAV83" s="86"/>
      <c r="FAW83" s="86"/>
      <c r="FAX83" s="86"/>
      <c r="FAY83" s="86"/>
      <c r="FAZ83" s="86"/>
      <c r="FBA83" s="86"/>
      <c r="FBB83" s="86"/>
      <c r="FBC83" s="86"/>
      <c r="FBD83" s="86"/>
      <c r="FBE83" s="86"/>
      <c r="FBF83" s="86"/>
      <c r="FBG83" s="86"/>
      <c r="FBH83" s="86"/>
      <c r="FBI83" s="86"/>
      <c r="FBJ83" s="86"/>
      <c r="FBK83" s="86"/>
      <c r="FBL83" s="86"/>
      <c r="FBM83" s="86"/>
      <c r="FBN83" s="86"/>
      <c r="FBO83" s="86"/>
      <c r="FBP83" s="86"/>
      <c r="FBQ83" s="86"/>
      <c r="FBR83" s="86"/>
      <c r="FBS83" s="86"/>
      <c r="FBT83" s="86"/>
      <c r="FBU83" s="86"/>
      <c r="FBV83" s="86"/>
      <c r="FBW83" s="86"/>
      <c r="FBX83" s="86"/>
      <c r="FBY83" s="86"/>
      <c r="FBZ83" s="86"/>
      <c r="FCA83" s="86"/>
      <c r="FCB83" s="86"/>
      <c r="FCC83" s="86"/>
      <c r="FCD83" s="86"/>
      <c r="FCE83" s="86"/>
      <c r="FCF83" s="86"/>
      <c r="FCG83" s="86"/>
      <c r="FCH83" s="86"/>
      <c r="FCI83" s="86"/>
      <c r="FCJ83" s="86"/>
      <c r="FCK83" s="86"/>
      <c r="FCL83" s="86"/>
      <c r="FCM83" s="86"/>
      <c r="FCN83" s="86"/>
      <c r="FCO83" s="86"/>
      <c r="FCP83" s="86"/>
      <c r="FCQ83" s="86"/>
      <c r="FCR83" s="86"/>
      <c r="FCS83" s="86"/>
      <c r="FCT83" s="86"/>
      <c r="FCU83" s="86"/>
      <c r="FCV83" s="86"/>
      <c r="FCW83" s="86"/>
      <c r="FCX83" s="86"/>
      <c r="FCY83" s="86"/>
      <c r="FCZ83" s="86"/>
      <c r="FDA83" s="86"/>
      <c r="FDB83" s="86"/>
      <c r="FDC83" s="86"/>
      <c r="FDD83" s="86"/>
      <c r="FDE83" s="86"/>
      <c r="FDF83" s="86"/>
      <c r="FDG83" s="86"/>
      <c r="FDH83" s="86"/>
      <c r="FDI83" s="86"/>
      <c r="FDJ83" s="86"/>
      <c r="FDK83" s="86"/>
      <c r="FDL83" s="86"/>
      <c r="FDM83" s="86"/>
      <c r="FDN83" s="86"/>
      <c r="FDO83" s="86"/>
      <c r="FDP83" s="86"/>
      <c r="FDQ83" s="86"/>
      <c r="FDR83" s="86"/>
      <c r="FDS83" s="86"/>
      <c r="FDT83" s="86"/>
      <c r="FDU83" s="86"/>
      <c r="FDV83" s="86"/>
      <c r="FDW83" s="86"/>
      <c r="FDX83" s="86"/>
      <c r="FDY83" s="86"/>
      <c r="FDZ83" s="86"/>
      <c r="FEA83" s="86"/>
      <c r="FEB83" s="86"/>
      <c r="FEC83" s="86"/>
      <c r="FED83" s="86"/>
      <c r="FEE83" s="86"/>
      <c r="FEF83" s="86"/>
      <c r="FEG83" s="86"/>
      <c r="FEH83" s="86"/>
      <c r="FEI83" s="86"/>
      <c r="FEJ83" s="86"/>
      <c r="FEK83" s="86"/>
      <c r="FEL83" s="86"/>
      <c r="FEM83" s="86"/>
      <c r="FEN83" s="86"/>
      <c r="FEO83" s="86"/>
      <c r="FEP83" s="86"/>
      <c r="FEQ83" s="86"/>
      <c r="FER83" s="86"/>
      <c r="FES83" s="86"/>
      <c r="FET83" s="86"/>
      <c r="FEU83" s="86"/>
      <c r="FEV83" s="86"/>
      <c r="FEW83" s="86"/>
      <c r="FEX83" s="86"/>
      <c r="FEY83" s="86"/>
      <c r="FEZ83" s="86"/>
      <c r="FFA83" s="86"/>
      <c r="FFB83" s="86"/>
      <c r="FFC83" s="86"/>
      <c r="FFD83" s="86"/>
      <c r="FFE83" s="86"/>
      <c r="FFF83" s="86"/>
      <c r="FFG83" s="86"/>
      <c r="FFH83" s="86"/>
      <c r="FFI83" s="86"/>
      <c r="FFJ83" s="86"/>
      <c r="FFK83" s="86"/>
      <c r="FFL83" s="86"/>
      <c r="FFM83" s="86"/>
      <c r="FFN83" s="86"/>
      <c r="FFO83" s="86"/>
      <c r="FFP83" s="86"/>
      <c r="FFQ83" s="86"/>
      <c r="FFR83" s="86"/>
      <c r="FFS83" s="86"/>
      <c r="FFT83" s="86"/>
      <c r="FFU83" s="86"/>
      <c r="FFV83" s="86"/>
      <c r="FFW83" s="86"/>
      <c r="FFX83" s="86"/>
      <c r="FFY83" s="86"/>
      <c r="FFZ83" s="86"/>
      <c r="FGA83" s="86"/>
      <c r="FGB83" s="86"/>
      <c r="FGC83" s="86"/>
      <c r="FGD83" s="86"/>
      <c r="FGE83" s="86"/>
      <c r="FGF83" s="86"/>
      <c r="FGG83" s="86"/>
      <c r="FGH83" s="86"/>
      <c r="FGI83" s="86"/>
      <c r="FGJ83" s="86"/>
      <c r="FGK83" s="86"/>
      <c r="FGL83" s="86"/>
      <c r="FGM83" s="86"/>
      <c r="FGN83" s="86"/>
      <c r="FGO83" s="86"/>
      <c r="FGP83" s="86"/>
      <c r="FGQ83" s="86"/>
      <c r="FGR83" s="86"/>
      <c r="FGS83" s="86"/>
      <c r="FGT83" s="86"/>
      <c r="FGU83" s="86"/>
      <c r="FGV83" s="86"/>
      <c r="FGW83" s="86"/>
      <c r="FGX83" s="86"/>
      <c r="FGY83" s="86"/>
      <c r="FGZ83" s="86"/>
      <c r="FHA83" s="86"/>
      <c r="FHB83" s="86"/>
      <c r="FHC83" s="86"/>
      <c r="FHD83" s="86"/>
      <c r="FHE83" s="86"/>
      <c r="FHF83" s="86"/>
      <c r="FHG83" s="86"/>
      <c r="FHH83" s="86"/>
      <c r="FHI83" s="86"/>
      <c r="FHJ83" s="86"/>
      <c r="FHK83" s="86"/>
      <c r="FHL83" s="86"/>
      <c r="FHM83" s="86"/>
      <c r="FHN83" s="86"/>
      <c r="FHO83" s="86"/>
      <c r="FHP83" s="86"/>
      <c r="FHQ83" s="86"/>
      <c r="FHR83" s="86"/>
      <c r="FHS83" s="86"/>
      <c r="FHT83" s="86"/>
      <c r="FHU83" s="86"/>
      <c r="FHV83" s="86"/>
      <c r="FHW83" s="86"/>
      <c r="FHX83" s="86"/>
      <c r="FHY83" s="86"/>
      <c r="FHZ83" s="86"/>
      <c r="FIA83" s="86"/>
      <c r="FIB83" s="86"/>
      <c r="FIC83" s="86"/>
      <c r="FID83" s="86"/>
      <c r="FIE83" s="86"/>
      <c r="FIF83" s="86"/>
      <c r="FIG83" s="86"/>
      <c r="FIH83" s="86"/>
      <c r="FII83" s="86"/>
      <c r="FIJ83" s="86"/>
      <c r="FIK83" s="86"/>
      <c r="FIL83" s="86"/>
      <c r="FIM83" s="86"/>
      <c r="FIN83" s="86"/>
      <c r="FIO83" s="86"/>
      <c r="FIP83" s="86"/>
      <c r="FIQ83" s="86"/>
      <c r="FIR83" s="86"/>
      <c r="FIS83" s="86"/>
      <c r="FIT83" s="86"/>
      <c r="FIU83" s="86"/>
      <c r="FIV83" s="86"/>
      <c r="FIW83" s="86"/>
      <c r="FIX83" s="86"/>
      <c r="FIY83" s="86"/>
      <c r="FIZ83" s="86"/>
      <c r="FJA83" s="86"/>
      <c r="FJB83" s="86"/>
      <c r="FJC83" s="86"/>
      <c r="FJD83" s="86"/>
      <c r="FJE83" s="86"/>
      <c r="FJF83" s="86"/>
      <c r="FJG83" s="86"/>
      <c r="FJH83" s="86"/>
      <c r="FJI83" s="86"/>
      <c r="FJJ83" s="86"/>
      <c r="FJK83" s="86"/>
      <c r="FJL83" s="86"/>
      <c r="FJM83" s="86"/>
      <c r="FJN83" s="86"/>
      <c r="FJO83" s="86"/>
      <c r="FJP83" s="86"/>
      <c r="FJQ83" s="86"/>
      <c r="FJR83" s="86"/>
      <c r="FJS83" s="86"/>
      <c r="FJT83" s="86"/>
      <c r="FJU83" s="86"/>
      <c r="FJV83" s="86"/>
      <c r="FJW83" s="86"/>
      <c r="FJX83" s="86"/>
      <c r="FJY83" s="86"/>
      <c r="FJZ83" s="86"/>
      <c r="FKA83" s="86"/>
      <c r="FKB83" s="86"/>
      <c r="FKC83" s="86"/>
      <c r="FKD83" s="86"/>
      <c r="FKE83" s="86"/>
      <c r="FKF83" s="86"/>
      <c r="FKG83" s="86"/>
      <c r="FKH83" s="86"/>
      <c r="FKI83" s="86"/>
      <c r="FKJ83" s="86"/>
      <c r="FKK83" s="86"/>
      <c r="FKL83" s="86"/>
      <c r="FKM83" s="86"/>
      <c r="FKN83" s="86"/>
      <c r="FKO83" s="86"/>
      <c r="FKP83" s="86"/>
      <c r="FKQ83" s="86"/>
      <c r="FKR83" s="86"/>
      <c r="FKS83" s="86"/>
      <c r="FKT83" s="86"/>
      <c r="FKU83" s="86"/>
      <c r="FKV83" s="86"/>
      <c r="FKW83" s="86"/>
      <c r="FKX83" s="86"/>
      <c r="FKY83" s="86"/>
      <c r="FKZ83" s="86"/>
      <c r="FLA83" s="86"/>
      <c r="FLB83" s="86"/>
      <c r="FLC83" s="86"/>
      <c r="FLD83" s="86"/>
      <c r="FLE83" s="86"/>
      <c r="FLF83" s="86"/>
      <c r="FLG83" s="86"/>
      <c r="FLH83" s="86"/>
      <c r="FLI83" s="86"/>
      <c r="FLJ83" s="86"/>
      <c r="FLK83" s="86"/>
      <c r="FLL83" s="86"/>
      <c r="FLM83" s="86"/>
      <c r="FLN83" s="86"/>
      <c r="FLO83" s="86"/>
      <c r="FLP83" s="86"/>
      <c r="FLQ83" s="86"/>
      <c r="FLR83" s="86"/>
      <c r="FLS83" s="86"/>
      <c r="FLT83" s="86"/>
      <c r="FLU83" s="86"/>
      <c r="FLV83" s="86"/>
      <c r="FLW83" s="86"/>
      <c r="FLX83" s="86"/>
      <c r="FLY83" s="86"/>
      <c r="FLZ83" s="86"/>
      <c r="FMA83" s="86"/>
      <c r="FMB83" s="86"/>
      <c r="FMC83" s="86"/>
      <c r="FMD83" s="86"/>
      <c r="FME83" s="86"/>
      <c r="FMF83" s="86"/>
      <c r="FMG83" s="86"/>
      <c r="FMH83" s="86"/>
      <c r="FMI83" s="86"/>
      <c r="FMJ83" s="86"/>
      <c r="FMK83" s="86"/>
      <c r="FML83" s="86"/>
      <c r="FMM83" s="86"/>
      <c r="FMN83" s="86"/>
      <c r="FMO83" s="86"/>
      <c r="FMP83" s="86"/>
      <c r="FMQ83" s="86"/>
      <c r="FMR83" s="86"/>
      <c r="FMS83" s="86"/>
      <c r="FMT83" s="86"/>
      <c r="FMU83" s="86"/>
      <c r="FMV83" s="86"/>
      <c r="FMW83" s="86"/>
      <c r="FMX83" s="86"/>
      <c r="FMY83" s="86"/>
      <c r="FMZ83" s="86"/>
      <c r="FNA83" s="86"/>
      <c r="FNB83" s="86"/>
      <c r="FNC83" s="86"/>
      <c r="FND83" s="86"/>
      <c r="FNE83" s="86"/>
      <c r="FNF83" s="86"/>
      <c r="FNG83" s="86"/>
      <c r="FNH83" s="86"/>
      <c r="FNI83" s="86"/>
      <c r="FNJ83" s="86"/>
      <c r="FNK83" s="86"/>
      <c r="FNL83" s="86"/>
      <c r="FNM83" s="86"/>
      <c r="FNN83" s="86"/>
      <c r="FNO83" s="86"/>
      <c r="FNP83" s="86"/>
      <c r="FNQ83" s="86"/>
      <c r="FNR83" s="86"/>
      <c r="FNS83" s="86"/>
      <c r="FNT83" s="86"/>
      <c r="FNU83" s="86"/>
      <c r="FNV83" s="86"/>
      <c r="FNW83" s="86"/>
      <c r="FNX83" s="86"/>
      <c r="FNY83" s="86"/>
      <c r="FNZ83" s="86"/>
      <c r="FOA83" s="86"/>
      <c r="FOB83" s="86"/>
      <c r="FOC83" s="86"/>
      <c r="FOD83" s="86"/>
      <c r="FOE83" s="86"/>
      <c r="FOF83" s="86"/>
      <c r="FOG83" s="86"/>
      <c r="FOH83" s="86"/>
      <c r="FOI83" s="86"/>
      <c r="FOJ83" s="86"/>
      <c r="FOK83" s="86"/>
      <c r="FOL83" s="86"/>
      <c r="FOM83" s="86"/>
      <c r="FON83" s="86"/>
      <c r="FOO83" s="86"/>
      <c r="FOP83" s="86"/>
      <c r="FOQ83" s="86"/>
      <c r="FOR83" s="86"/>
      <c r="FOS83" s="86"/>
      <c r="FOT83" s="86"/>
      <c r="FOU83" s="86"/>
      <c r="FOV83" s="86"/>
      <c r="FOW83" s="86"/>
      <c r="FOX83" s="86"/>
      <c r="FOY83" s="86"/>
      <c r="FOZ83" s="86"/>
      <c r="FPA83" s="86"/>
      <c r="FPB83" s="86"/>
      <c r="FPC83" s="86"/>
      <c r="FPD83" s="86"/>
      <c r="FPE83" s="86"/>
      <c r="FPF83" s="86"/>
      <c r="FPG83" s="86"/>
      <c r="FPH83" s="86"/>
      <c r="FPI83" s="86"/>
      <c r="FPJ83" s="86"/>
      <c r="FPK83" s="86"/>
      <c r="FPL83" s="86"/>
      <c r="FPM83" s="86"/>
      <c r="FPN83" s="86"/>
      <c r="FPO83" s="86"/>
      <c r="FPP83" s="86"/>
      <c r="FPQ83" s="86"/>
      <c r="FPR83" s="86"/>
      <c r="FPS83" s="86"/>
      <c r="FPT83" s="86"/>
      <c r="FPU83" s="86"/>
      <c r="FPV83" s="86"/>
      <c r="FPW83" s="86"/>
      <c r="FPX83" s="86"/>
      <c r="FPY83" s="86"/>
      <c r="FPZ83" s="86"/>
      <c r="FQA83" s="86"/>
      <c r="FQB83" s="86"/>
      <c r="FQC83" s="86"/>
      <c r="FQD83" s="86"/>
      <c r="FQE83" s="86"/>
      <c r="FQF83" s="86"/>
      <c r="FQG83" s="86"/>
      <c r="FQH83" s="86"/>
      <c r="FQI83" s="86"/>
      <c r="FQJ83" s="86"/>
      <c r="FQK83" s="86"/>
      <c r="FQL83" s="86"/>
      <c r="FQM83" s="86"/>
      <c r="FQN83" s="86"/>
      <c r="FQO83" s="86"/>
      <c r="FQP83" s="86"/>
      <c r="FQQ83" s="86"/>
      <c r="FQR83" s="86"/>
      <c r="FQS83" s="86"/>
      <c r="FQT83" s="86"/>
      <c r="FQU83" s="86"/>
      <c r="FQV83" s="86"/>
      <c r="FQW83" s="86"/>
      <c r="FQX83" s="86"/>
      <c r="FQY83" s="86"/>
      <c r="FQZ83" s="86"/>
      <c r="FRA83" s="86"/>
      <c r="FRB83" s="86"/>
      <c r="FRC83" s="86"/>
      <c r="FRD83" s="86"/>
      <c r="FRE83" s="86"/>
      <c r="FRF83" s="86"/>
      <c r="FRG83" s="86"/>
      <c r="FRH83" s="86"/>
      <c r="FRI83" s="86"/>
      <c r="FRJ83" s="86"/>
      <c r="FRK83" s="86"/>
      <c r="FRL83" s="86"/>
      <c r="FRM83" s="86"/>
      <c r="FRN83" s="86"/>
      <c r="FRO83" s="86"/>
      <c r="FRP83" s="86"/>
      <c r="FRQ83" s="86"/>
      <c r="FRR83" s="86"/>
      <c r="FRS83" s="86"/>
      <c r="FRT83" s="86"/>
      <c r="FRU83" s="86"/>
      <c r="FRV83" s="86"/>
      <c r="FRW83" s="86"/>
      <c r="FRX83" s="86"/>
      <c r="FRY83" s="86"/>
      <c r="FRZ83" s="86"/>
      <c r="FSA83" s="86"/>
      <c r="FSB83" s="86"/>
      <c r="FSC83" s="86"/>
      <c r="FSD83" s="86"/>
      <c r="FSE83" s="86"/>
      <c r="FSF83" s="86"/>
      <c r="FSG83" s="86"/>
      <c r="FSH83" s="86"/>
      <c r="FSI83" s="86"/>
      <c r="FSJ83" s="86"/>
      <c r="FSK83" s="86"/>
      <c r="FSL83" s="86"/>
      <c r="FSM83" s="86"/>
      <c r="FSN83" s="86"/>
      <c r="FSO83" s="86"/>
      <c r="FSP83" s="86"/>
      <c r="FSQ83" s="86"/>
      <c r="FSR83" s="86"/>
      <c r="FSS83" s="86"/>
      <c r="FST83" s="86"/>
      <c r="FSU83" s="86"/>
      <c r="FSV83" s="86"/>
      <c r="FSW83" s="86"/>
      <c r="FSX83" s="86"/>
      <c r="FSY83" s="86"/>
      <c r="FSZ83" s="86"/>
      <c r="FTA83" s="86"/>
      <c r="FTB83" s="86"/>
      <c r="FTC83" s="86"/>
      <c r="FTD83" s="86"/>
      <c r="FTE83" s="86"/>
      <c r="FTF83" s="86"/>
      <c r="FTG83" s="86"/>
      <c r="FTH83" s="86"/>
      <c r="FTI83" s="86"/>
      <c r="FTJ83" s="86"/>
      <c r="FTK83" s="86"/>
      <c r="FTL83" s="86"/>
      <c r="FTM83" s="86"/>
      <c r="FTN83" s="86"/>
      <c r="FTO83" s="86"/>
      <c r="FTP83" s="86"/>
      <c r="FTQ83" s="86"/>
      <c r="FTR83" s="86"/>
      <c r="FTS83" s="86"/>
      <c r="FTT83" s="86"/>
      <c r="FTU83" s="86"/>
      <c r="FTV83" s="86"/>
      <c r="FTW83" s="86"/>
      <c r="FTX83" s="86"/>
      <c r="FTY83" s="86"/>
      <c r="FTZ83" s="86"/>
      <c r="FUA83" s="86"/>
      <c r="FUB83" s="86"/>
      <c r="FUC83" s="86"/>
      <c r="FUD83" s="86"/>
      <c r="FUE83" s="86"/>
      <c r="FUF83" s="86"/>
      <c r="FUG83" s="86"/>
      <c r="FUH83" s="86"/>
      <c r="FUI83" s="86"/>
      <c r="FUJ83" s="86"/>
      <c r="FUK83" s="86"/>
      <c r="FUL83" s="86"/>
      <c r="FUM83" s="86"/>
      <c r="FUN83" s="86"/>
      <c r="FUO83" s="86"/>
      <c r="FUP83" s="86"/>
      <c r="FUQ83" s="86"/>
      <c r="FUR83" s="86"/>
      <c r="FUS83" s="86"/>
      <c r="FUT83" s="86"/>
      <c r="FUU83" s="86"/>
      <c r="FUV83" s="86"/>
      <c r="FUW83" s="86"/>
      <c r="FUX83" s="86"/>
      <c r="FUY83" s="86"/>
      <c r="FUZ83" s="86"/>
      <c r="FVA83" s="86"/>
      <c r="FVB83" s="86"/>
      <c r="FVC83" s="86"/>
      <c r="FVD83" s="86"/>
      <c r="FVE83" s="86"/>
      <c r="FVF83" s="86"/>
      <c r="FVG83" s="86"/>
      <c r="FVH83" s="86"/>
      <c r="FVI83" s="86"/>
      <c r="FVJ83" s="86"/>
      <c r="FVK83" s="86"/>
      <c r="FVL83" s="86"/>
      <c r="FVM83" s="86"/>
      <c r="FVN83" s="86"/>
      <c r="FVO83" s="86"/>
      <c r="FVP83" s="86"/>
      <c r="FVQ83" s="86"/>
      <c r="FVR83" s="86"/>
      <c r="FVS83" s="86"/>
      <c r="FVT83" s="86"/>
      <c r="FVU83" s="86"/>
      <c r="FVV83" s="86"/>
      <c r="FVW83" s="86"/>
      <c r="FVX83" s="86"/>
      <c r="FVY83" s="86"/>
      <c r="FVZ83" s="86"/>
      <c r="FWA83" s="86"/>
      <c r="FWB83" s="86"/>
      <c r="FWC83" s="86"/>
      <c r="FWD83" s="86"/>
      <c r="FWE83" s="86"/>
      <c r="FWF83" s="86"/>
      <c r="FWG83" s="86"/>
      <c r="FWH83" s="86"/>
      <c r="FWI83" s="86"/>
      <c r="FWJ83" s="86"/>
      <c r="FWK83" s="86"/>
      <c r="FWL83" s="86"/>
      <c r="FWM83" s="86"/>
      <c r="FWN83" s="86"/>
      <c r="FWO83" s="86"/>
      <c r="FWP83" s="86"/>
      <c r="FWQ83" s="86"/>
      <c r="FWR83" s="86"/>
      <c r="FWS83" s="86"/>
      <c r="FWT83" s="86"/>
      <c r="FWU83" s="86"/>
      <c r="FWV83" s="86"/>
      <c r="FWW83" s="86"/>
      <c r="FWX83" s="86"/>
      <c r="FWY83" s="86"/>
      <c r="FWZ83" s="86"/>
      <c r="FXA83" s="86"/>
      <c r="FXB83" s="86"/>
      <c r="FXC83" s="86"/>
      <c r="FXD83" s="86"/>
      <c r="FXE83" s="86"/>
      <c r="FXF83" s="86"/>
      <c r="FXG83" s="86"/>
      <c r="FXH83" s="86"/>
      <c r="FXI83" s="86"/>
      <c r="FXJ83" s="86"/>
      <c r="FXK83" s="86"/>
      <c r="FXL83" s="86"/>
      <c r="FXM83" s="86"/>
      <c r="FXN83" s="86"/>
      <c r="FXO83" s="86"/>
      <c r="FXP83" s="86"/>
      <c r="FXQ83" s="86"/>
      <c r="FXR83" s="86"/>
      <c r="FXS83" s="86"/>
      <c r="FXT83" s="86"/>
      <c r="FXU83" s="86"/>
      <c r="FXV83" s="86"/>
      <c r="FXW83" s="86"/>
      <c r="FXX83" s="86"/>
      <c r="FXY83" s="86"/>
      <c r="FXZ83" s="86"/>
      <c r="FYA83" s="86"/>
      <c r="FYB83" s="86"/>
      <c r="FYC83" s="86"/>
      <c r="FYD83" s="86"/>
      <c r="FYE83" s="86"/>
      <c r="FYF83" s="86"/>
      <c r="FYG83" s="86"/>
      <c r="FYH83" s="86"/>
      <c r="FYI83" s="86"/>
      <c r="FYJ83" s="86"/>
      <c r="FYK83" s="86"/>
      <c r="FYL83" s="86"/>
      <c r="FYM83" s="86"/>
      <c r="FYN83" s="86"/>
      <c r="FYO83" s="86"/>
      <c r="FYP83" s="86"/>
      <c r="FYQ83" s="86"/>
      <c r="FYR83" s="86"/>
      <c r="FYS83" s="86"/>
      <c r="FYT83" s="86"/>
      <c r="FYU83" s="86"/>
      <c r="FYV83" s="86"/>
      <c r="FYW83" s="86"/>
      <c r="FYX83" s="86"/>
      <c r="FYY83" s="86"/>
      <c r="FYZ83" s="86"/>
      <c r="FZA83" s="86"/>
      <c r="FZB83" s="86"/>
      <c r="FZC83" s="86"/>
      <c r="FZD83" s="86"/>
      <c r="FZE83" s="86"/>
      <c r="FZF83" s="86"/>
      <c r="FZG83" s="86"/>
      <c r="FZH83" s="86"/>
      <c r="FZI83" s="86"/>
      <c r="FZJ83" s="86"/>
      <c r="FZK83" s="86"/>
      <c r="FZL83" s="86"/>
      <c r="FZM83" s="86"/>
      <c r="FZN83" s="86"/>
      <c r="FZO83" s="86"/>
      <c r="FZP83" s="86"/>
      <c r="FZQ83" s="86"/>
      <c r="FZR83" s="86"/>
      <c r="FZS83" s="86"/>
      <c r="FZT83" s="86"/>
      <c r="FZU83" s="86"/>
      <c r="FZV83" s="86"/>
      <c r="FZW83" s="86"/>
      <c r="FZX83" s="86"/>
      <c r="FZY83" s="86"/>
      <c r="FZZ83" s="86"/>
      <c r="GAA83" s="86"/>
      <c r="GAB83" s="86"/>
      <c r="GAC83" s="86"/>
      <c r="GAD83" s="86"/>
      <c r="GAE83" s="86"/>
      <c r="GAF83" s="86"/>
      <c r="GAG83" s="86"/>
      <c r="GAH83" s="86"/>
      <c r="GAI83" s="86"/>
      <c r="GAJ83" s="86"/>
      <c r="GAK83" s="86"/>
      <c r="GAL83" s="86"/>
      <c r="GAM83" s="86"/>
      <c r="GAN83" s="86"/>
      <c r="GAO83" s="86"/>
      <c r="GAP83" s="86"/>
      <c r="GAQ83" s="86"/>
      <c r="GAR83" s="86"/>
      <c r="GAS83" s="86"/>
      <c r="GAT83" s="86"/>
      <c r="GAU83" s="86"/>
      <c r="GAV83" s="86"/>
      <c r="GAW83" s="86"/>
      <c r="GAX83" s="86"/>
      <c r="GAY83" s="86"/>
      <c r="GAZ83" s="86"/>
      <c r="GBA83" s="86"/>
      <c r="GBB83" s="86"/>
      <c r="GBC83" s="86"/>
      <c r="GBD83" s="86"/>
      <c r="GBE83" s="86"/>
      <c r="GBF83" s="86"/>
      <c r="GBG83" s="86"/>
      <c r="GBH83" s="86"/>
      <c r="GBI83" s="86"/>
      <c r="GBJ83" s="86"/>
      <c r="GBK83" s="86"/>
      <c r="GBL83" s="86"/>
      <c r="GBM83" s="86"/>
      <c r="GBN83" s="86"/>
      <c r="GBO83" s="86"/>
      <c r="GBP83" s="86"/>
      <c r="GBQ83" s="86"/>
      <c r="GBR83" s="86"/>
      <c r="GBS83" s="86"/>
      <c r="GBT83" s="86"/>
      <c r="GBU83" s="86"/>
      <c r="GBV83" s="86"/>
      <c r="GBW83" s="86"/>
      <c r="GBX83" s="86"/>
      <c r="GBY83" s="86"/>
      <c r="GBZ83" s="86"/>
      <c r="GCA83" s="86"/>
      <c r="GCB83" s="86"/>
      <c r="GCC83" s="86"/>
      <c r="GCD83" s="86"/>
      <c r="GCE83" s="86"/>
      <c r="GCF83" s="86"/>
      <c r="GCG83" s="86"/>
      <c r="GCH83" s="86"/>
      <c r="GCI83" s="86"/>
      <c r="GCJ83" s="86"/>
      <c r="GCK83" s="86"/>
      <c r="GCL83" s="86"/>
      <c r="GCM83" s="86"/>
      <c r="GCN83" s="86"/>
      <c r="GCO83" s="86"/>
      <c r="GCP83" s="86"/>
      <c r="GCQ83" s="86"/>
      <c r="GCR83" s="86"/>
      <c r="GCS83" s="86"/>
      <c r="GCT83" s="86"/>
      <c r="GCU83" s="86"/>
      <c r="GCV83" s="86"/>
      <c r="GCW83" s="86"/>
      <c r="GCX83" s="86"/>
      <c r="GCY83" s="86"/>
      <c r="GCZ83" s="86"/>
      <c r="GDA83" s="86"/>
      <c r="GDB83" s="86"/>
      <c r="GDC83" s="86"/>
      <c r="GDD83" s="86"/>
      <c r="GDE83" s="86"/>
      <c r="GDF83" s="86"/>
      <c r="GDG83" s="86"/>
      <c r="GDH83" s="86"/>
      <c r="GDI83" s="86"/>
      <c r="GDJ83" s="86"/>
      <c r="GDK83" s="86"/>
      <c r="GDL83" s="86"/>
      <c r="GDM83" s="86"/>
      <c r="GDN83" s="86"/>
      <c r="GDO83" s="86"/>
      <c r="GDP83" s="86"/>
      <c r="GDQ83" s="86"/>
      <c r="GDR83" s="86"/>
      <c r="GDS83" s="86"/>
      <c r="GDT83" s="86"/>
      <c r="GDU83" s="86"/>
      <c r="GDV83" s="86"/>
      <c r="GDW83" s="86"/>
      <c r="GDX83" s="86"/>
      <c r="GDY83" s="86"/>
      <c r="GDZ83" s="86"/>
      <c r="GEA83" s="86"/>
      <c r="GEB83" s="86"/>
      <c r="GEC83" s="86"/>
      <c r="GED83" s="86"/>
      <c r="GEE83" s="86"/>
      <c r="GEF83" s="86"/>
      <c r="GEG83" s="86"/>
      <c r="GEH83" s="86"/>
      <c r="GEI83" s="86"/>
      <c r="GEJ83" s="86"/>
      <c r="GEK83" s="86"/>
      <c r="GEL83" s="86"/>
      <c r="GEM83" s="86"/>
      <c r="GEN83" s="86"/>
      <c r="GEO83" s="86"/>
      <c r="GEP83" s="86"/>
      <c r="GEQ83" s="86"/>
      <c r="GER83" s="86"/>
      <c r="GES83" s="86"/>
      <c r="GET83" s="86"/>
      <c r="GEU83" s="86"/>
      <c r="GEV83" s="86"/>
      <c r="GEW83" s="86"/>
      <c r="GEX83" s="86"/>
      <c r="GEY83" s="86"/>
      <c r="GEZ83" s="86"/>
      <c r="GFA83" s="86"/>
      <c r="GFB83" s="86"/>
      <c r="GFC83" s="86"/>
      <c r="GFD83" s="86"/>
      <c r="GFE83" s="86"/>
      <c r="GFF83" s="86"/>
      <c r="GFG83" s="86"/>
      <c r="GFH83" s="86"/>
      <c r="GFI83" s="86"/>
      <c r="GFJ83" s="86"/>
      <c r="GFK83" s="86"/>
      <c r="GFL83" s="86"/>
      <c r="GFM83" s="86"/>
      <c r="GFN83" s="86"/>
      <c r="GFO83" s="86"/>
      <c r="GFP83" s="86"/>
      <c r="GFQ83" s="86"/>
      <c r="GFR83" s="86"/>
      <c r="GFS83" s="86"/>
      <c r="GFT83" s="86"/>
      <c r="GFU83" s="86"/>
      <c r="GFV83" s="86"/>
      <c r="GFW83" s="86"/>
      <c r="GFX83" s="86"/>
      <c r="GFY83" s="86"/>
      <c r="GFZ83" s="86"/>
      <c r="GGA83" s="86"/>
      <c r="GGB83" s="86"/>
      <c r="GGC83" s="86"/>
      <c r="GGD83" s="86"/>
      <c r="GGE83" s="86"/>
      <c r="GGF83" s="86"/>
      <c r="GGG83" s="86"/>
      <c r="GGH83" s="86"/>
      <c r="GGI83" s="86"/>
      <c r="GGJ83" s="86"/>
      <c r="GGK83" s="86"/>
      <c r="GGL83" s="86"/>
      <c r="GGM83" s="86"/>
      <c r="GGN83" s="86"/>
      <c r="GGO83" s="86"/>
      <c r="GGP83" s="86"/>
      <c r="GGQ83" s="86"/>
      <c r="GGR83" s="86"/>
      <c r="GGS83" s="86"/>
      <c r="GGT83" s="86"/>
      <c r="GGU83" s="86"/>
      <c r="GGV83" s="86"/>
      <c r="GGW83" s="86"/>
      <c r="GGX83" s="86"/>
      <c r="GGY83" s="86"/>
      <c r="GGZ83" s="86"/>
      <c r="GHA83" s="86"/>
      <c r="GHB83" s="86"/>
      <c r="GHC83" s="86"/>
      <c r="GHD83" s="86"/>
      <c r="GHE83" s="86"/>
      <c r="GHF83" s="86"/>
      <c r="GHG83" s="86"/>
      <c r="GHH83" s="86"/>
      <c r="GHI83" s="86"/>
      <c r="GHJ83" s="86"/>
      <c r="GHK83" s="86"/>
      <c r="GHL83" s="86"/>
      <c r="GHM83" s="86"/>
      <c r="GHN83" s="86"/>
      <c r="GHO83" s="86"/>
      <c r="GHP83" s="86"/>
      <c r="GHQ83" s="86"/>
      <c r="GHR83" s="86"/>
      <c r="GHS83" s="86"/>
      <c r="GHT83" s="86"/>
      <c r="GHU83" s="86"/>
      <c r="GHV83" s="86"/>
      <c r="GHW83" s="86"/>
      <c r="GHX83" s="86"/>
      <c r="GHY83" s="86"/>
      <c r="GHZ83" s="86"/>
      <c r="GIA83" s="86"/>
      <c r="GIB83" s="86"/>
      <c r="GIC83" s="86"/>
      <c r="GID83" s="86"/>
      <c r="GIE83" s="86"/>
      <c r="GIF83" s="86"/>
      <c r="GIG83" s="86"/>
      <c r="GIH83" s="86"/>
      <c r="GII83" s="86"/>
      <c r="GIJ83" s="86"/>
      <c r="GIK83" s="86"/>
      <c r="GIL83" s="86"/>
      <c r="GIM83" s="86"/>
      <c r="GIN83" s="86"/>
      <c r="GIO83" s="86"/>
      <c r="GIP83" s="86"/>
      <c r="GIQ83" s="86"/>
      <c r="GIR83" s="86"/>
      <c r="GIS83" s="86"/>
      <c r="GIT83" s="86"/>
      <c r="GIU83" s="86"/>
      <c r="GIV83" s="86"/>
      <c r="GIW83" s="86"/>
      <c r="GIX83" s="86"/>
      <c r="GIY83" s="86"/>
      <c r="GIZ83" s="86"/>
      <c r="GJA83" s="86"/>
      <c r="GJB83" s="86"/>
      <c r="GJC83" s="86"/>
      <c r="GJD83" s="86"/>
      <c r="GJE83" s="86"/>
      <c r="GJF83" s="86"/>
      <c r="GJG83" s="86"/>
      <c r="GJH83" s="86"/>
      <c r="GJI83" s="86"/>
      <c r="GJJ83" s="86"/>
      <c r="GJK83" s="86"/>
      <c r="GJL83" s="86"/>
      <c r="GJM83" s="86"/>
      <c r="GJN83" s="86"/>
      <c r="GJO83" s="86"/>
      <c r="GJP83" s="86"/>
      <c r="GJQ83" s="86"/>
      <c r="GJR83" s="86"/>
      <c r="GJS83" s="86"/>
      <c r="GJT83" s="86"/>
      <c r="GJU83" s="86"/>
      <c r="GJV83" s="86"/>
      <c r="GJW83" s="86"/>
      <c r="GJX83" s="86"/>
      <c r="GJY83" s="86"/>
      <c r="GJZ83" s="86"/>
      <c r="GKA83" s="86"/>
      <c r="GKB83" s="86"/>
      <c r="GKC83" s="86"/>
      <c r="GKD83" s="86"/>
      <c r="GKE83" s="86"/>
      <c r="GKF83" s="86"/>
      <c r="GKG83" s="86"/>
      <c r="GKH83" s="86"/>
      <c r="GKI83" s="86"/>
      <c r="GKJ83" s="86"/>
      <c r="GKK83" s="86"/>
      <c r="GKL83" s="86"/>
      <c r="GKM83" s="86"/>
      <c r="GKN83" s="86"/>
      <c r="GKO83" s="86"/>
      <c r="GKP83" s="86"/>
      <c r="GKQ83" s="86"/>
      <c r="GKR83" s="86"/>
      <c r="GKS83" s="86"/>
      <c r="GKT83" s="86"/>
      <c r="GKU83" s="86"/>
      <c r="GKV83" s="86"/>
      <c r="GKW83" s="86"/>
      <c r="GKX83" s="86"/>
      <c r="GKY83" s="86"/>
      <c r="GKZ83" s="86"/>
      <c r="GLA83" s="86"/>
      <c r="GLB83" s="86"/>
      <c r="GLC83" s="86"/>
      <c r="GLD83" s="86"/>
      <c r="GLE83" s="86"/>
      <c r="GLF83" s="86"/>
      <c r="GLG83" s="86"/>
      <c r="GLH83" s="86"/>
      <c r="GLI83" s="86"/>
      <c r="GLJ83" s="86"/>
      <c r="GLK83" s="86"/>
      <c r="GLL83" s="86"/>
      <c r="GLM83" s="86"/>
      <c r="GLN83" s="86"/>
      <c r="GLO83" s="86"/>
      <c r="GLP83" s="86"/>
      <c r="GLQ83" s="86"/>
      <c r="GLR83" s="86"/>
      <c r="GLS83" s="86"/>
      <c r="GLT83" s="86"/>
      <c r="GLU83" s="86"/>
      <c r="GLV83" s="86"/>
      <c r="GLW83" s="86"/>
      <c r="GLX83" s="86"/>
      <c r="GLY83" s="86"/>
      <c r="GLZ83" s="86"/>
      <c r="GMA83" s="86"/>
      <c r="GMB83" s="86"/>
      <c r="GMC83" s="86"/>
      <c r="GMD83" s="86"/>
      <c r="GME83" s="86"/>
      <c r="GMF83" s="86"/>
      <c r="GMG83" s="86"/>
      <c r="GMH83" s="86"/>
      <c r="GMI83" s="86"/>
      <c r="GMJ83" s="86"/>
      <c r="GMK83" s="86"/>
      <c r="GML83" s="86"/>
      <c r="GMM83" s="86"/>
      <c r="GMN83" s="86"/>
      <c r="GMO83" s="86"/>
      <c r="GMP83" s="86"/>
      <c r="GMQ83" s="86"/>
      <c r="GMR83" s="86"/>
      <c r="GMS83" s="86"/>
      <c r="GMT83" s="86"/>
      <c r="GMU83" s="86"/>
      <c r="GMV83" s="86"/>
      <c r="GMW83" s="86"/>
      <c r="GMX83" s="86"/>
      <c r="GMY83" s="86"/>
      <c r="GMZ83" s="86"/>
      <c r="GNA83" s="86"/>
      <c r="GNB83" s="86"/>
      <c r="GNC83" s="86"/>
      <c r="GND83" s="86"/>
      <c r="GNE83" s="86"/>
      <c r="GNF83" s="86"/>
      <c r="GNG83" s="86"/>
      <c r="GNH83" s="86"/>
      <c r="GNI83" s="86"/>
      <c r="GNJ83" s="86"/>
      <c r="GNK83" s="86"/>
      <c r="GNL83" s="86"/>
      <c r="GNM83" s="86"/>
      <c r="GNN83" s="86"/>
      <c r="GNO83" s="86"/>
      <c r="GNP83" s="86"/>
      <c r="GNQ83" s="86"/>
      <c r="GNR83" s="86"/>
      <c r="GNS83" s="86"/>
      <c r="GNT83" s="86"/>
      <c r="GNU83" s="86"/>
      <c r="GNV83" s="86"/>
      <c r="GNW83" s="86"/>
      <c r="GNX83" s="86"/>
      <c r="GNY83" s="86"/>
      <c r="GNZ83" s="86"/>
      <c r="GOA83" s="86"/>
      <c r="GOB83" s="86"/>
      <c r="GOC83" s="86"/>
      <c r="GOD83" s="86"/>
      <c r="GOE83" s="86"/>
      <c r="GOF83" s="86"/>
      <c r="GOG83" s="86"/>
      <c r="GOH83" s="86"/>
      <c r="GOI83" s="86"/>
      <c r="GOJ83" s="86"/>
      <c r="GOK83" s="86"/>
      <c r="GOL83" s="86"/>
      <c r="GOM83" s="86"/>
      <c r="GON83" s="86"/>
      <c r="GOO83" s="86"/>
      <c r="GOP83" s="86"/>
      <c r="GOQ83" s="86"/>
      <c r="GOR83" s="86"/>
      <c r="GOS83" s="86"/>
      <c r="GOT83" s="86"/>
      <c r="GOU83" s="86"/>
      <c r="GOV83" s="86"/>
      <c r="GOW83" s="86"/>
      <c r="GOX83" s="86"/>
      <c r="GOY83" s="86"/>
      <c r="GOZ83" s="86"/>
      <c r="GPA83" s="86"/>
      <c r="GPB83" s="86"/>
      <c r="GPC83" s="86"/>
      <c r="GPD83" s="86"/>
      <c r="GPE83" s="86"/>
      <c r="GPF83" s="86"/>
      <c r="GPG83" s="86"/>
      <c r="GPH83" s="86"/>
      <c r="GPI83" s="86"/>
      <c r="GPJ83" s="86"/>
      <c r="GPK83" s="86"/>
      <c r="GPL83" s="86"/>
      <c r="GPM83" s="86"/>
      <c r="GPN83" s="86"/>
      <c r="GPO83" s="86"/>
      <c r="GPP83" s="86"/>
      <c r="GPQ83" s="86"/>
      <c r="GPR83" s="86"/>
      <c r="GPS83" s="86"/>
      <c r="GPT83" s="86"/>
      <c r="GPU83" s="86"/>
      <c r="GPV83" s="86"/>
      <c r="GPW83" s="86"/>
      <c r="GPX83" s="86"/>
      <c r="GPY83" s="86"/>
      <c r="GPZ83" s="86"/>
      <c r="GQA83" s="86"/>
      <c r="GQB83" s="86"/>
      <c r="GQC83" s="86"/>
      <c r="GQD83" s="86"/>
      <c r="GQE83" s="86"/>
      <c r="GQF83" s="86"/>
      <c r="GQG83" s="86"/>
      <c r="GQH83" s="86"/>
      <c r="GQI83" s="86"/>
      <c r="GQJ83" s="86"/>
      <c r="GQK83" s="86"/>
      <c r="GQL83" s="86"/>
      <c r="GQM83" s="86"/>
      <c r="GQN83" s="86"/>
      <c r="GQO83" s="86"/>
      <c r="GQP83" s="86"/>
      <c r="GQQ83" s="86"/>
      <c r="GQR83" s="86"/>
      <c r="GQS83" s="86"/>
      <c r="GQT83" s="86"/>
      <c r="GQU83" s="86"/>
      <c r="GQV83" s="86"/>
      <c r="GQW83" s="86"/>
      <c r="GQX83" s="86"/>
      <c r="GQY83" s="86"/>
      <c r="GQZ83" s="86"/>
      <c r="GRA83" s="86"/>
      <c r="GRB83" s="86"/>
      <c r="GRC83" s="86"/>
      <c r="GRD83" s="86"/>
      <c r="GRE83" s="86"/>
      <c r="GRF83" s="86"/>
      <c r="GRG83" s="86"/>
      <c r="GRH83" s="86"/>
      <c r="GRI83" s="86"/>
      <c r="GRJ83" s="86"/>
      <c r="GRK83" s="86"/>
      <c r="GRL83" s="86"/>
      <c r="GRM83" s="86"/>
      <c r="GRN83" s="86"/>
      <c r="GRO83" s="86"/>
      <c r="GRP83" s="86"/>
      <c r="GRQ83" s="86"/>
      <c r="GRR83" s="86"/>
      <c r="GRS83" s="86"/>
      <c r="GRT83" s="86"/>
      <c r="GRU83" s="86"/>
      <c r="GRV83" s="86"/>
      <c r="GRW83" s="86"/>
      <c r="GRX83" s="86"/>
      <c r="GRY83" s="86"/>
      <c r="GRZ83" s="86"/>
      <c r="GSA83" s="86"/>
      <c r="GSB83" s="86"/>
      <c r="GSC83" s="86"/>
      <c r="GSD83" s="86"/>
      <c r="GSE83" s="86"/>
      <c r="GSF83" s="86"/>
      <c r="GSG83" s="86"/>
      <c r="GSH83" s="86"/>
      <c r="GSI83" s="86"/>
      <c r="GSJ83" s="86"/>
      <c r="GSK83" s="86"/>
      <c r="GSL83" s="86"/>
      <c r="GSM83" s="86"/>
      <c r="GSN83" s="86"/>
      <c r="GSO83" s="86"/>
      <c r="GSP83" s="86"/>
      <c r="GSQ83" s="86"/>
      <c r="GSR83" s="86"/>
      <c r="GSS83" s="86"/>
      <c r="GST83" s="86"/>
      <c r="GSU83" s="86"/>
      <c r="GSV83" s="86"/>
      <c r="GSW83" s="86"/>
      <c r="GSX83" s="86"/>
      <c r="GSY83" s="86"/>
      <c r="GSZ83" s="86"/>
      <c r="GTA83" s="86"/>
      <c r="GTB83" s="86"/>
      <c r="GTC83" s="86"/>
      <c r="GTD83" s="86"/>
      <c r="GTE83" s="86"/>
      <c r="GTF83" s="86"/>
      <c r="GTG83" s="86"/>
      <c r="GTH83" s="86"/>
      <c r="GTI83" s="86"/>
      <c r="GTJ83" s="86"/>
      <c r="GTK83" s="86"/>
      <c r="GTL83" s="86"/>
      <c r="GTM83" s="86"/>
      <c r="GTN83" s="86"/>
      <c r="GTO83" s="86"/>
      <c r="GTP83" s="86"/>
      <c r="GTQ83" s="86"/>
      <c r="GTR83" s="86"/>
      <c r="GTS83" s="86"/>
      <c r="GTT83" s="86"/>
      <c r="GTU83" s="86"/>
      <c r="GTV83" s="86"/>
      <c r="GTW83" s="86"/>
      <c r="GTX83" s="86"/>
      <c r="GTY83" s="86"/>
      <c r="GTZ83" s="86"/>
      <c r="GUA83" s="86"/>
      <c r="GUB83" s="86"/>
      <c r="GUC83" s="86"/>
      <c r="GUD83" s="86"/>
      <c r="GUE83" s="86"/>
      <c r="GUF83" s="86"/>
      <c r="GUG83" s="86"/>
      <c r="GUH83" s="86"/>
      <c r="GUI83" s="86"/>
      <c r="GUJ83" s="86"/>
      <c r="GUK83" s="86"/>
      <c r="GUL83" s="86"/>
      <c r="GUM83" s="86"/>
      <c r="GUN83" s="86"/>
      <c r="GUO83" s="86"/>
      <c r="GUP83" s="86"/>
      <c r="GUQ83" s="86"/>
      <c r="GUR83" s="86"/>
      <c r="GUS83" s="86"/>
      <c r="GUT83" s="86"/>
      <c r="GUU83" s="86"/>
      <c r="GUV83" s="86"/>
      <c r="GUW83" s="86"/>
      <c r="GUX83" s="86"/>
      <c r="GUY83" s="86"/>
      <c r="GUZ83" s="86"/>
      <c r="GVA83" s="86"/>
      <c r="GVB83" s="86"/>
      <c r="GVC83" s="86"/>
      <c r="GVD83" s="86"/>
      <c r="GVE83" s="86"/>
      <c r="GVF83" s="86"/>
      <c r="GVG83" s="86"/>
      <c r="GVH83" s="86"/>
      <c r="GVI83" s="86"/>
      <c r="GVJ83" s="86"/>
      <c r="GVK83" s="86"/>
      <c r="GVL83" s="86"/>
      <c r="GVM83" s="86"/>
      <c r="GVN83" s="86"/>
      <c r="GVO83" s="86"/>
      <c r="GVP83" s="86"/>
      <c r="GVQ83" s="86"/>
      <c r="GVR83" s="86"/>
      <c r="GVS83" s="86"/>
      <c r="GVT83" s="86"/>
      <c r="GVU83" s="86"/>
      <c r="GVV83" s="86"/>
      <c r="GVW83" s="86"/>
      <c r="GVX83" s="86"/>
      <c r="GVY83" s="86"/>
      <c r="GVZ83" s="86"/>
      <c r="GWA83" s="86"/>
      <c r="GWB83" s="86"/>
      <c r="GWC83" s="86"/>
      <c r="GWD83" s="86"/>
      <c r="GWE83" s="86"/>
      <c r="GWF83" s="86"/>
      <c r="GWG83" s="86"/>
      <c r="GWH83" s="86"/>
      <c r="GWI83" s="86"/>
      <c r="GWJ83" s="86"/>
      <c r="GWK83" s="86"/>
      <c r="GWL83" s="86"/>
      <c r="GWM83" s="86"/>
      <c r="GWN83" s="86"/>
      <c r="GWO83" s="86"/>
      <c r="GWP83" s="86"/>
      <c r="GWQ83" s="86"/>
      <c r="GWR83" s="86"/>
      <c r="GWS83" s="86"/>
      <c r="GWT83" s="86"/>
      <c r="GWU83" s="86"/>
      <c r="GWV83" s="86"/>
      <c r="GWW83" s="86"/>
      <c r="GWX83" s="86"/>
      <c r="GWY83" s="86"/>
      <c r="GWZ83" s="86"/>
      <c r="GXA83" s="86"/>
      <c r="GXB83" s="86"/>
      <c r="GXC83" s="86"/>
      <c r="GXD83" s="86"/>
      <c r="GXE83" s="86"/>
      <c r="GXF83" s="86"/>
      <c r="GXG83" s="86"/>
      <c r="GXH83" s="86"/>
      <c r="GXI83" s="86"/>
      <c r="GXJ83" s="86"/>
      <c r="GXK83" s="86"/>
      <c r="GXL83" s="86"/>
      <c r="GXM83" s="86"/>
      <c r="GXN83" s="86"/>
      <c r="GXO83" s="86"/>
      <c r="GXP83" s="86"/>
      <c r="GXQ83" s="86"/>
      <c r="GXR83" s="86"/>
      <c r="GXS83" s="86"/>
      <c r="GXT83" s="86"/>
      <c r="GXU83" s="86"/>
      <c r="GXV83" s="86"/>
      <c r="GXW83" s="86"/>
      <c r="GXX83" s="86"/>
      <c r="GXY83" s="86"/>
      <c r="GXZ83" s="86"/>
      <c r="GYA83" s="86"/>
      <c r="GYB83" s="86"/>
      <c r="GYC83" s="86"/>
      <c r="GYD83" s="86"/>
      <c r="GYE83" s="86"/>
      <c r="GYF83" s="86"/>
      <c r="GYG83" s="86"/>
      <c r="GYH83" s="86"/>
      <c r="GYI83" s="86"/>
      <c r="GYJ83" s="86"/>
      <c r="GYK83" s="86"/>
      <c r="GYL83" s="86"/>
      <c r="GYM83" s="86"/>
      <c r="GYN83" s="86"/>
      <c r="GYO83" s="86"/>
      <c r="GYP83" s="86"/>
      <c r="GYQ83" s="86"/>
      <c r="GYR83" s="86"/>
      <c r="GYS83" s="86"/>
      <c r="GYT83" s="86"/>
      <c r="GYU83" s="86"/>
      <c r="GYV83" s="86"/>
      <c r="GYW83" s="86"/>
      <c r="GYX83" s="86"/>
      <c r="GYY83" s="86"/>
      <c r="GYZ83" s="86"/>
      <c r="GZA83" s="86"/>
      <c r="GZB83" s="86"/>
      <c r="GZC83" s="86"/>
      <c r="GZD83" s="86"/>
      <c r="GZE83" s="86"/>
      <c r="GZF83" s="86"/>
      <c r="GZG83" s="86"/>
      <c r="GZH83" s="86"/>
      <c r="GZI83" s="86"/>
      <c r="GZJ83" s="86"/>
      <c r="GZK83" s="86"/>
      <c r="GZL83" s="86"/>
      <c r="GZM83" s="86"/>
      <c r="GZN83" s="86"/>
      <c r="GZO83" s="86"/>
      <c r="GZP83" s="86"/>
      <c r="GZQ83" s="86"/>
      <c r="GZR83" s="86"/>
      <c r="GZS83" s="86"/>
      <c r="GZT83" s="86"/>
      <c r="GZU83" s="86"/>
      <c r="GZV83" s="86"/>
      <c r="GZW83" s="86"/>
      <c r="GZX83" s="86"/>
      <c r="GZY83" s="86"/>
      <c r="GZZ83" s="86"/>
      <c r="HAA83" s="86"/>
      <c r="HAB83" s="86"/>
      <c r="HAC83" s="86"/>
      <c r="HAD83" s="86"/>
      <c r="HAE83" s="86"/>
      <c r="HAF83" s="86"/>
      <c r="HAG83" s="86"/>
      <c r="HAH83" s="86"/>
      <c r="HAI83" s="86"/>
      <c r="HAJ83" s="86"/>
      <c r="HAK83" s="86"/>
      <c r="HAL83" s="86"/>
      <c r="HAM83" s="86"/>
      <c r="HAN83" s="86"/>
      <c r="HAO83" s="86"/>
      <c r="HAP83" s="86"/>
      <c r="HAQ83" s="86"/>
      <c r="HAR83" s="86"/>
      <c r="HAS83" s="86"/>
      <c r="HAT83" s="86"/>
      <c r="HAU83" s="86"/>
      <c r="HAV83" s="86"/>
      <c r="HAW83" s="86"/>
      <c r="HAX83" s="86"/>
      <c r="HAY83" s="86"/>
      <c r="HAZ83" s="86"/>
      <c r="HBA83" s="86"/>
      <c r="HBB83" s="86"/>
      <c r="HBC83" s="86"/>
      <c r="HBD83" s="86"/>
      <c r="HBE83" s="86"/>
      <c r="HBF83" s="86"/>
      <c r="HBG83" s="86"/>
      <c r="HBH83" s="86"/>
      <c r="HBI83" s="86"/>
      <c r="HBJ83" s="86"/>
      <c r="HBK83" s="86"/>
      <c r="HBL83" s="86"/>
      <c r="HBM83" s="86"/>
      <c r="HBN83" s="86"/>
      <c r="HBO83" s="86"/>
      <c r="HBP83" s="86"/>
      <c r="HBQ83" s="86"/>
      <c r="HBR83" s="86"/>
      <c r="HBS83" s="86"/>
      <c r="HBT83" s="86"/>
      <c r="HBU83" s="86"/>
      <c r="HBV83" s="86"/>
      <c r="HBW83" s="86"/>
      <c r="HBX83" s="86"/>
      <c r="HBY83" s="86"/>
      <c r="HBZ83" s="86"/>
      <c r="HCA83" s="86"/>
      <c r="HCB83" s="86"/>
      <c r="HCC83" s="86"/>
      <c r="HCD83" s="86"/>
      <c r="HCE83" s="86"/>
      <c r="HCF83" s="86"/>
      <c r="HCG83" s="86"/>
      <c r="HCH83" s="86"/>
      <c r="HCI83" s="86"/>
      <c r="HCJ83" s="86"/>
      <c r="HCK83" s="86"/>
      <c r="HCL83" s="86"/>
      <c r="HCM83" s="86"/>
      <c r="HCN83" s="86"/>
      <c r="HCO83" s="86"/>
      <c r="HCP83" s="86"/>
      <c r="HCQ83" s="86"/>
      <c r="HCR83" s="86"/>
      <c r="HCS83" s="86"/>
      <c r="HCT83" s="86"/>
      <c r="HCU83" s="86"/>
      <c r="HCV83" s="86"/>
      <c r="HCW83" s="86"/>
      <c r="HCX83" s="86"/>
      <c r="HCY83" s="86"/>
      <c r="HCZ83" s="86"/>
      <c r="HDA83" s="86"/>
      <c r="HDB83" s="86"/>
      <c r="HDC83" s="86"/>
      <c r="HDD83" s="86"/>
      <c r="HDE83" s="86"/>
      <c r="HDF83" s="86"/>
      <c r="HDG83" s="86"/>
      <c r="HDH83" s="86"/>
      <c r="HDI83" s="86"/>
      <c r="HDJ83" s="86"/>
      <c r="HDK83" s="86"/>
      <c r="HDL83" s="86"/>
      <c r="HDM83" s="86"/>
      <c r="HDN83" s="86"/>
      <c r="HDO83" s="86"/>
      <c r="HDP83" s="86"/>
      <c r="HDQ83" s="86"/>
      <c r="HDR83" s="86"/>
      <c r="HDS83" s="86"/>
      <c r="HDT83" s="86"/>
      <c r="HDU83" s="86"/>
      <c r="HDV83" s="86"/>
      <c r="HDW83" s="86"/>
      <c r="HDX83" s="86"/>
      <c r="HDY83" s="86"/>
      <c r="HDZ83" s="86"/>
      <c r="HEA83" s="86"/>
      <c r="HEB83" s="86"/>
      <c r="HEC83" s="86"/>
      <c r="HED83" s="86"/>
      <c r="HEE83" s="86"/>
      <c r="HEF83" s="86"/>
      <c r="HEG83" s="86"/>
      <c r="HEH83" s="86"/>
      <c r="HEI83" s="86"/>
      <c r="HEJ83" s="86"/>
      <c r="HEK83" s="86"/>
      <c r="HEL83" s="86"/>
      <c r="HEM83" s="86"/>
      <c r="HEN83" s="86"/>
      <c r="HEO83" s="86"/>
      <c r="HEP83" s="86"/>
      <c r="HEQ83" s="86"/>
      <c r="HER83" s="86"/>
      <c r="HES83" s="86"/>
      <c r="HET83" s="86"/>
      <c r="HEU83" s="86"/>
      <c r="HEV83" s="86"/>
      <c r="HEW83" s="86"/>
      <c r="HEX83" s="86"/>
      <c r="HEY83" s="86"/>
      <c r="HEZ83" s="86"/>
      <c r="HFA83" s="86"/>
      <c r="HFB83" s="86"/>
      <c r="HFC83" s="86"/>
      <c r="HFD83" s="86"/>
      <c r="HFE83" s="86"/>
      <c r="HFF83" s="86"/>
      <c r="HFG83" s="86"/>
      <c r="HFH83" s="86"/>
      <c r="HFI83" s="86"/>
      <c r="HFJ83" s="86"/>
      <c r="HFK83" s="86"/>
      <c r="HFL83" s="86"/>
      <c r="HFM83" s="86"/>
      <c r="HFN83" s="86"/>
      <c r="HFO83" s="86"/>
      <c r="HFP83" s="86"/>
      <c r="HFQ83" s="86"/>
      <c r="HFR83" s="86"/>
      <c r="HFS83" s="86"/>
      <c r="HFT83" s="86"/>
      <c r="HFU83" s="86"/>
      <c r="HFV83" s="86"/>
      <c r="HFW83" s="86"/>
      <c r="HFX83" s="86"/>
      <c r="HFY83" s="86"/>
      <c r="HFZ83" s="86"/>
      <c r="HGA83" s="86"/>
      <c r="HGB83" s="86"/>
      <c r="HGC83" s="86"/>
      <c r="HGD83" s="86"/>
      <c r="HGE83" s="86"/>
      <c r="HGF83" s="86"/>
      <c r="HGG83" s="86"/>
      <c r="HGH83" s="86"/>
      <c r="HGI83" s="86"/>
      <c r="HGJ83" s="86"/>
      <c r="HGK83" s="86"/>
      <c r="HGL83" s="86"/>
      <c r="HGM83" s="86"/>
      <c r="HGN83" s="86"/>
      <c r="HGO83" s="86"/>
      <c r="HGP83" s="86"/>
      <c r="HGQ83" s="86"/>
      <c r="HGR83" s="86"/>
      <c r="HGS83" s="86"/>
      <c r="HGT83" s="86"/>
      <c r="HGU83" s="86"/>
      <c r="HGV83" s="86"/>
      <c r="HGW83" s="86"/>
      <c r="HGX83" s="86"/>
      <c r="HGY83" s="86"/>
      <c r="HGZ83" s="86"/>
      <c r="HHA83" s="86"/>
      <c r="HHB83" s="86"/>
      <c r="HHC83" s="86"/>
      <c r="HHD83" s="86"/>
      <c r="HHE83" s="86"/>
      <c r="HHF83" s="86"/>
      <c r="HHG83" s="86"/>
      <c r="HHH83" s="86"/>
      <c r="HHI83" s="86"/>
      <c r="HHJ83" s="86"/>
      <c r="HHK83" s="86"/>
      <c r="HHL83" s="86"/>
      <c r="HHM83" s="86"/>
      <c r="HHN83" s="86"/>
      <c r="HHO83" s="86"/>
      <c r="HHP83" s="86"/>
      <c r="HHQ83" s="86"/>
      <c r="HHR83" s="86"/>
      <c r="HHS83" s="86"/>
      <c r="HHT83" s="86"/>
      <c r="HHU83" s="86"/>
      <c r="HHV83" s="86"/>
      <c r="HHW83" s="86"/>
      <c r="HHX83" s="86"/>
      <c r="HHY83" s="86"/>
      <c r="HHZ83" s="86"/>
      <c r="HIA83" s="86"/>
      <c r="HIB83" s="86"/>
      <c r="HIC83" s="86"/>
      <c r="HID83" s="86"/>
      <c r="HIE83" s="86"/>
      <c r="HIF83" s="86"/>
      <c r="HIG83" s="86"/>
      <c r="HIH83" s="86"/>
      <c r="HII83" s="86"/>
      <c r="HIJ83" s="86"/>
      <c r="HIK83" s="86"/>
      <c r="HIL83" s="86"/>
      <c r="HIM83" s="86"/>
      <c r="HIN83" s="86"/>
      <c r="HIO83" s="86"/>
      <c r="HIP83" s="86"/>
      <c r="HIQ83" s="86"/>
      <c r="HIR83" s="86"/>
      <c r="HIS83" s="86"/>
      <c r="HIT83" s="86"/>
      <c r="HIU83" s="86"/>
      <c r="HIV83" s="86"/>
      <c r="HIW83" s="86"/>
      <c r="HIX83" s="86"/>
      <c r="HIY83" s="86"/>
      <c r="HIZ83" s="86"/>
      <c r="HJA83" s="86"/>
      <c r="HJB83" s="86"/>
      <c r="HJC83" s="86"/>
      <c r="HJD83" s="86"/>
      <c r="HJE83" s="86"/>
      <c r="HJF83" s="86"/>
      <c r="HJG83" s="86"/>
      <c r="HJH83" s="86"/>
      <c r="HJI83" s="86"/>
      <c r="HJJ83" s="86"/>
      <c r="HJK83" s="86"/>
      <c r="HJL83" s="86"/>
      <c r="HJM83" s="86"/>
      <c r="HJN83" s="86"/>
      <c r="HJO83" s="86"/>
      <c r="HJP83" s="86"/>
      <c r="HJQ83" s="86"/>
      <c r="HJR83" s="86"/>
      <c r="HJS83" s="86"/>
      <c r="HJT83" s="86"/>
      <c r="HJU83" s="86"/>
      <c r="HJV83" s="86"/>
      <c r="HJW83" s="86"/>
      <c r="HJX83" s="86"/>
      <c r="HJY83" s="86"/>
      <c r="HJZ83" s="86"/>
      <c r="HKA83" s="86"/>
      <c r="HKB83" s="86"/>
      <c r="HKC83" s="86"/>
      <c r="HKD83" s="86"/>
      <c r="HKE83" s="86"/>
      <c r="HKF83" s="86"/>
      <c r="HKG83" s="86"/>
      <c r="HKH83" s="86"/>
      <c r="HKI83" s="86"/>
      <c r="HKJ83" s="86"/>
      <c r="HKK83" s="86"/>
      <c r="HKL83" s="86"/>
      <c r="HKM83" s="86"/>
      <c r="HKN83" s="86"/>
      <c r="HKO83" s="86"/>
      <c r="HKP83" s="86"/>
      <c r="HKQ83" s="86"/>
      <c r="HKR83" s="86"/>
      <c r="HKS83" s="86"/>
      <c r="HKT83" s="86"/>
      <c r="HKU83" s="86"/>
      <c r="HKV83" s="86"/>
      <c r="HKW83" s="86"/>
      <c r="HKX83" s="86"/>
      <c r="HKY83" s="86"/>
      <c r="HKZ83" s="86"/>
      <c r="HLA83" s="86"/>
      <c r="HLB83" s="86"/>
      <c r="HLC83" s="86"/>
      <c r="HLD83" s="86"/>
      <c r="HLE83" s="86"/>
      <c r="HLF83" s="86"/>
      <c r="HLG83" s="86"/>
      <c r="HLH83" s="86"/>
      <c r="HLI83" s="86"/>
      <c r="HLJ83" s="86"/>
      <c r="HLK83" s="86"/>
      <c r="HLL83" s="86"/>
      <c r="HLM83" s="86"/>
      <c r="HLN83" s="86"/>
      <c r="HLO83" s="86"/>
      <c r="HLP83" s="86"/>
      <c r="HLQ83" s="86"/>
      <c r="HLR83" s="86"/>
      <c r="HLS83" s="86"/>
      <c r="HLT83" s="86"/>
      <c r="HLU83" s="86"/>
      <c r="HLV83" s="86"/>
      <c r="HLW83" s="86"/>
      <c r="HLX83" s="86"/>
      <c r="HLY83" s="86"/>
      <c r="HLZ83" s="86"/>
      <c r="HMA83" s="86"/>
      <c r="HMB83" s="86"/>
      <c r="HMC83" s="86"/>
      <c r="HMD83" s="86"/>
      <c r="HME83" s="86"/>
      <c r="HMF83" s="86"/>
      <c r="HMG83" s="86"/>
      <c r="HMH83" s="86"/>
      <c r="HMI83" s="86"/>
      <c r="HMJ83" s="86"/>
      <c r="HMK83" s="86"/>
      <c r="HML83" s="86"/>
      <c r="HMM83" s="86"/>
      <c r="HMN83" s="86"/>
      <c r="HMO83" s="86"/>
      <c r="HMP83" s="86"/>
      <c r="HMQ83" s="86"/>
      <c r="HMR83" s="86"/>
      <c r="HMS83" s="86"/>
      <c r="HMT83" s="86"/>
      <c r="HMU83" s="86"/>
      <c r="HMV83" s="86"/>
      <c r="HMW83" s="86"/>
      <c r="HMX83" s="86"/>
      <c r="HMY83" s="86"/>
      <c r="HMZ83" s="86"/>
      <c r="HNA83" s="86"/>
      <c r="HNB83" s="86"/>
      <c r="HNC83" s="86"/>
      <c r="HND83" s="86"/>
      <c r="HNE83" s="86"/>
      <c r="HNF83" s="86"/>
      <c r="HNG83" s="86"/>
      <c r="HNH83" s="86"/>
      <c r="HNI83" s="86"/>
      <c r="HNJ83" s="86"/>
      <c r="HNK83" s="86"/>
      <c r="HNL83" s="86"/>
      <c r="HNM83" s="86"/>
      <c r="HNN83" s="86"/>
      <c r="HNO83" s="86"/>
      <c r="HNP83" s="86"/>
      <c r="HNQ83" s="86"/>
      <c r="HNR83" s="86"/>
      <c r="HNS83" s="86"/>
      <c r="HNT83" s="86"/>
      <c r="HNU83" s="86"/>
      <c r="HNV83" s="86"/>
      <c r="HNW83" s="86"/>
      <c r="HNX83" s="86"/>
      <c r="HNY83" s="86"/>
      <c r="HNZ83" s="86"/>
      <c r="HOA83" s="86"/>
      <c r="HOB83" s="86"/>
      <c r="HOC83" s="86"/>
      <c r="HOD83" s="86"/>
      <c r="HOE83" s="86"/>
      <c r="HOF83" s="86"/>
      <c r="HOG83" s="86"/>
      <c r="HOH83" s="86"/>
      <c r="HOI83" s="86"/>
      <c r="HOJ83" s="86"/>
      <c r="HOK83" s="86"/>
      <c r="HOL83" s="86"/>
      <c r="HOM83" s="86"/>
      <c r="HON83" s="86"/>
      <c r="HOO83" s="86"/>
      <c r="HOP83" s="86"/>
      <c r="HOQ83" s="86"/>
      <c r="HOR83" s="86"/>
      <c r="HOS83" s="86"/>
      <c r="HOT83" s="86"/>
      <c r="HOU83" s="86"/>
      <c r="HOV83" s="86"/>
      <c r="HOW83" s="86"/>
      <c r="HOX83" s="86"/>
      <c r="HOY83" s="86"/>
      <c r="HOZ83" s="86"/>
      <c r="HPA83" s="86"/>
      <c r="HPB83" s="86"/>
      <c r="HPC83" s="86"/>
      <c r="HPD83" s="86"/>
      <c r="HPE83" s="86"/>
      <c r="HPF83" s="86"/>
      <c r="HPG83" s="86"/>
      <c r="HPH83" s="86"/>
      <c r="HPI83" s="86"/>
      <c r="HPJ83" s="86"/>
      <c r="HPK83" s="86"/>
      <c r="HPL83" s="86"/>
      <c r="HPM83" s="86"/>
      <c r="HPN83" s="86"/>
      <c r="HPO83" s="86"/>
      <c r="HPP83" s="86"/>
      <c r="HPQ83" s="86"/>
      <c r="HPR83" s="86"/>
      <c r="HPS83" s="86"/>
      <c r="HPT83" s="86"/>
      <c r="HPU83" s="86"/>
      <c r="HPV83" s="86"/>
      <c r="HPW83" s="86"/>
      <c r="HPX83" s="86"/>
      <c r="HPY83" s="86"/>
      <c r="HPZ83" s="86"/>
      <c r="HQA83" s="86"/>
      <c r="HQB83" s="86"/>
      <c r="HQC83" s="86"/>
      <c r="HQD83" s="86"/>
      <c r="HQE83" s="86"/>
      <c r="HQF83" s="86"/>
      <c r="HQG83" s="86"/>
      <c r="HQH83" s="86"/>
      <c r="HQI83" s="86"/>
      <c r="HQJ83" s="86"/>
      <c r="HQK83" s="86"/>
      <c r="HQL83" s="86"/>
      <c r="HQM83" s="86"/>
      <c r="HQN83" s="86"/>
      <c r="HQO83" s="86"/>
      <c r="HQP83" s="86"/>
      <c r="HQQ83" s="86"/>
      <c r="HQR83" s="86"/>
      <c r="HQS83" s="86"/>
      <c r="HQT83" s="86"/>
      <c r="HQU83" s="86"/>
      <c r="HQV83" s="86"/>
      <c r="HQW83" s="86"/>
      <c r="HQX83" s="86"/>
      <c r="HQY83" s="86"/>
      <c r="HQZ83" s="86"/>
      <c r="HRA83" s="86"/>
      <c r="HRB83" s="86"/>
      <c r="HRC83" s="86"/>
      <c r="HRD83" s="86"/>
      <c r="HRE83" s="86"/>
      <c r="HRF83" s="86"/>
      <c r="HRG83" s="86"/>
      <c r="HRH83" s="86"/>
      <c r="HRI83" s="86"/>
      <c r="HRJ83" s="86"/>
      <c r="HRK83" s="86"/>
      <c r="HRL83" s="86"/>
      <c r="HRM83" s="86"/>
      <c r="HRN83" s="86"/>
      <c r="HRO83" s="86"/>
      <c r="HRP83" s="86"/>
      <c r="HRQ83" s="86"/>
      <c r="HRR83" s="86"/>
      <c r="HRS83" s="86"/>
      <c r="HRT83" s="86"/>
      <c r="HRU83" s="86"/>
      <c r="HRV83" s="86"/>
      <c r="HRW83" s="86"/>
      <c r="HRX83" s="86"/>
      <c r="HRY83" s="86"/>
      <c r="HRZ83" s="86"/>
      <c r="HSA83" s="86"/>
      <c r="HSB83" s="86"/>
      <c r="HSC83" s="86"/>
      <c r="HSD83" s="86"/>
      <c r="HSE83" s="86"/>
      <c r="HSF83" s="86"/>
      <c r="HSG83" s="86"/>
      <c r="HSH83" s="86"/>
      <c r="HSI83" s="86"/>
      <c r="HSJ83" s="86"/>
      <c r="HSK83" s="86"/>
      <c r="HSL83" s="86"/>
      <c r="HSM83" s="86"/>
      <c r="HSN83" s="86"/>
      <c r="HSO83" s="86"/>
      <c r="HSP83" s="86"/>
      <c r="HSQ83" s="86"/>
      <c r="HSR83" s="86"/>
      <c r="HSS83" s="86"/>
      <c r="HST83" s="86"/>
      <c r="HSU83" s="86"/>
      <c r="HSV83" s="86"/>
      <c r="HSW83" s="86"/>
      <c r="HSX83" s="86"/>
      <c r="HSY83" s="86"/>
      <c r="HSZ83" s="86"/>
      <c r="HTA83" s="86"/>
      <c r="HTB83" s="86"/>
      <c r="HTC83" s="86"/>
      <c r="HTD83" s="86"/>
      <c r="HTE83" s="86"/>
      <c r="HTF83" s="86"/>
      <c r="HTG83" s="86"/>
      <c r="HTH83" s="86"/>
      <c r="HTI83" s="86"/>
      <c r="HTJ83" s="86"/>
      <c r="HTK83" s="86"/>
      <c r="HTL83" s="86"/>
      <c r="HTM83" s="86"/>
      <c r="HTN83" s="86"/>
      <c r="HTO83" s="86"/>
      <c r="HTP83" s="86"/>
      <c r="HTQ83" s="86"/>
      <c r="HTR83" s="86"/>
      <c r="HTS83" s="86"/>
      <c r="HTT83" s="86"/>
      <c r="HTU83" s="86"/>
      <c r="HTV83" s="86"/>
      <c r="HTW83" s="86"/>
      <c r="HTX83" s="86"/>
      <c r="HTY83" s="86"/>
      <c r="HTZ83" s="86"/>
      <c r="HUA83" s="86"/>
      <c r="HUB83" s="86"/>
      <c r="HUC83" s="86"/>
      <c r="HUD83" s="86"/>
      <c r="HUE83" s="86"/>
      <c r="HUF83" s="86"/>
      <c r="HUG83" s="86"/>
      <c r="HUH83" s="86"/>
      <c r="HUI83" s="86"/>
      <c r="HUJ83" s="86"/>
      <c r="HUK83" s="86"/>
      <c r="HUL83" s="86"/>
      <c r="HUM83" s="86"/>
      <c r="HUN83" s="86"/>
      <c r="HUO83" s="86"/>
      <c r="HUP83" s="86"/>
      <c r="HUQ83" s="86"/>
      <c r="HUR83" s="86"/>
      <c r="HUS83" s="86"/>
      <c r="HUT83" s="86"/>
      <c r="HUU83" s="86"/>
      <c r="HUV83" s="86"/>
      <c r="HUW83" s="86"/>
      <c r="HUX83" s="86"/>
      <c r="HUY83" s="86"/>
      <c r="HUZ83" s="86"/>
      <c r="HVA83" s="86"/>
      <c r="HVB83" s="86"/>
      <c r="HVC83" s="86"/>
      <c r="HVD83" s="86"/>
      <c r="HVE83" s="86"/>
      <c r="HVF83" s="86"/>
      <c r="HVG83" s="86"/>
      <c r="HVH83" s="86"/>
      <c r="HVI83" s="86"/>
      <c r="HVJ83" s="86"/>
      <c r="HVK83" s="86"/>
      <c r="HVL83" s="86"/>
      <c r="HVM83" s="86"/>
      <c r="HVN83" s="86"/>
      <c r="HVO83" s="86"/>
      <c r="HVP83" s="86"/>
      <c r="HVQ83" s="86"/>
      <c r="HVR83" s="86"/>
      <c r="HVS83" s="86"/>
      <c r="HVT83" s="86"/>
      <c r="HVU83" s="86"/>
      <c r="HVV83" s="86"/>
      <c r="HVW83" s="86"/>
      <c r="HVX83" s="86"/>
      <c r="HVY83" s="86"/>
      <c r="HVZ83" s="86"/>
      <c r="HWA83" s="86"/>
      <c r="HWB83" s="86"/>
      <c r="HWC83" s="86"/>
      <c r="HWD83" s="86"/>
      <c r="HWE83" s="86"/>
      <c r="HWF83" s="86"/>
      <c r="HWG83" s="86"/>
      <c r="HWH83" s="86"/>
      <c r="HWI83" s="86"/>
      <c r="HWJ83" s="86"/>
      <c r="HWK83" s="86"/>
      <c r="HWL83" s="86"/>
      <c r="HWM83" s="86"/>
      <c r="HWN83" s="86"/>
      <c r="HWO83" s="86"/>
      <c r="HWP83" s="86"/>
      <c r="HWQ83" s="86"/>
      <c r="HWR83" s="86"/>
      <c r="HWS83" s="86"/>
      <c r="HWT83" s="86"/>
      <c r="HWU83" s="86"/>
      <c r="HWV83" s="86"/>
      <c r="HWW83" s="86"/>
      <c r="HWX83" s="86"/>
      <c r="HWY83" s="86"/>
      <c r="HWZ83" s="86"/>
      <c r="HXA83" s="86"/>
      <c r="HXB83" s="86"/>
      <c r="HXC83" s="86"/>
      <c r="HXD83" s="86"/>
      <c r="HXE83" s="86"/>
      <c r="HXF83" s="86"/>
      <c r="HXG83" s="86"/>
      <c r="HXH83" s="86"/>
      <c r="HXI83" s="86"/>
      <c r="HXJ83" s="86"/>
      <c r="HXK83" s="86"/>
      <c r="HXL83" s="86"/>
      <c r="HXM83" s="86"/>
      <c r="HXN83" s="86"/>
      <c r="HXO83" s="86"/>
      <c r="HXP83" s="86"/>
      <c r="HXQ83" s="86"/>
      <c r="HXR83" s="86"/>
      <c r="HXS83" s="86"/>
      <c r="HXT83" s="86"/>
      <c r="HXU83" s="86"/>
      <c r="HXV83" s="86"/>
      <c r="HXW83" s="86"/>
      <c r="HXX83" s="86"/>
      <c r="HXY83" s="86"/>
      <c r="HXZ83" s="86"/>
      <c r="HYA83" s="86"/>
      <c r="HYB83" s="86"/>
      <c r="HYC83" s="86"/>
      <c r="HYD83" s="86"/>
      <c r="HYE83" s="86"/>
      <c r="HYF83" s="86"/>
      <c r="HYG83" s="86"/>
      <c r="HYH83" s="86"/>
      <c r="HYI83" s="86"/>
      <c r="HYJ83" s="86"/>
      <c r="HYK83" s="86"/>
      <c r="HYL83" s="86"/>
      <c r="HYM83" s="86"/>
      <c r="HYN83" s="86"/>
      <c r="HYO83" s="86"/>
      <c r="HYP83" s="86"/>
      <c r="HYQ83" s="86"/>
      <c r="HYR83" s="86"/>
      <c r="HYS83" s="86"/>
      <c r="HYT83" s="86"/>
      <c r="HYU83" s="86"/>
      <c r="HYV83" s="86"/>
      <c r="HYW83" s="86"/>
      <c r="HYX83" s="86"/>
      <c r="HYY83" s="86"/>
      <c r="HYZ83" s="86"/>
      <c r="HZA83" s="86"/>
      <c r="HZB83" s="86"/>
      <c r="HZC83" s="86"/>
      <c r="HZD83" s="86"/>
      <c r="HZE83" s="86"/>
      <c r="HZF83" s="86"/>
      <c r="HZG83" s="86"/>
      <c r="HZH83" s="86"/>
      <c r="HZI83" s="86"/>
      <c r="HZJ83" s="86"/>
      <c r="HZK83" s="86"/>
      <c r="HZL83" s="86"/>
      <c r="HZM83" s="86"/>
      <c r="HZN83" s="86"/>
      <c r="HZO83" s="86"/>
      <c r="HZP83" s="86"/>
      <c r="HZQ83" s="86"/>
      <c r="HZR83" s="86"/>
      <c r="HZS83" s="86"/>
      <c r="HZT83" s="86"/>
      <c r="HZU83" s="86"/>
      <c r="HZV83" s="86"/>
      <c r="HZW83" s="86"/>
      <c r="HZX83" s="86"/>
      <c r="HZY83" s="86"/>
      <c r="HZZ83" s="86"/>
      <c r="IAA83" s="86"/>
      <c r="IAB83" s="86"/>
      <c r="IAC83" s="86"/>
      <c r="IAD83" s="86"/>
      <c r="IAE83" s="86"/>
      <c r="IAF83" s="86"/>
      <c r="IAG83" s="86"/>
      <c r="IAH83" s="86"/>
      <c r="IAI83" s="86"/>
      <c r="IAJ83" s="86"/>
      <c r="IAK83" s="86"/>
      <c r="IAL83" s="86"/>
      <c r="IAM83" s="86"/>
      <c r="IAN83" s="86"/>
      <c r="IAO83" s="86"/>
      <c r="IAP83" s="86"/>
      <c r="IAQ83" s="86"/>
      <c r="IAR83" s="86"/>
      <c r="IAS83" s="86"/>
      <c r="IAT83" s="86"/>
      <c r="IAU83" s="86"/>
      <c r="IAV83" s="86"/>
      <c r="IAW83" s="86"/>
      <c r="IAX83" s="86"/>
      <c r="IAY83" s="86"/>
      <c r="IAZ83" s="86"/>
      <c r="IBA83" s="86"/>
      <c r="IBB83" s="86"/>
      <c r="IBC83" s="86"/>
      <c r="IBD83" s="86"/>
      <c r="IBE83" s="86"/>
      <c r="IBF83" s="86"/>
      <c r="IBG83" s="86"/>
      <c r="IBH83" s="86"/>
      <c r="IBI83" s="86"/>
      <c r="IBJ83" s="86"/>
      <c r="IBK83" s="86"/>
      <c r="IBL83" s="86"/>
      <c r="IBM83" s="86"/>
      <c r="IBN83" s="86"/>
      <c r="IBO83" s="86"/>
      <c r="IBP83" s="86"/>
      <c r="IBQ83" s="86"/>
      <c r="IBR83" s="86"/>
      <c r="IBS83" s="86"/>
      <c r="IBT83" s="86"/>
      <c r="IBU83" s="86"/>
      <c r="IBV83" s="86"/>
      <c r="IBW83" s="86"/>
      <c r="IBX83" s="86"/>
      <c r="IBY83" s="86"/>
      <c r="IBZ83" s="86"/>
      <c r="ICA83" s="86"/>
      <c r="ICB83" s="86"/>
      <c r="ICC83" s="86"/>
      <c r="ICD83" s="86"/>
      <c r="ICE83" s="86"/>
      <c r="ICF83" s="86"/>
      <c r="ICG83" s="86"/>
      <c r="ICH83" s="86"/>
      <c r="ICI83" s="86"/>
      <c r="ICJ83" s="86"/>
      <c r="ICK83" s="86"/>
      <c r="ICL83" s="86"/>
      <c r="ICM83" s="86"/>
      <c r="ICN83" s="86"/>
      <c r="ICO83" s="86"/>
      <c r="ICP83" s="86"/>
      <c r="ICQ83" s="86"/>
      <c r="ICR83" s="86"/>
      <c r="ICS83" s="86"/>
      <c r="ICT83" s="86"/>
      <c r="ICU83" s="86"/>
      <c r="ICV83" s="86"/>
      <c r="ICW83" s="86"/>
      <c r="ICX83" s="86"/>
      <c r="ICY83" s="86"/>
      <c r="ICZ83" s="86"/>
      <c r="IDA83" s="86"/>
      <c r="IDB83" s="86"/>
      <c r="IDC83" s="86"/>
      <c r="IDD83" s="86"/>
      <c r="IDE83" s="86"/>
      <c r="IDF83" s="86"/>
      <c r="IDG83" s="86"/>
      <c r="IDH83" s="86"/>
      <c r="IDI83" s="86"/>
      <c r="IDJ83" s="86"/>
      <c r="IDK83" s="86"/>
      <c r="IDL83" s="86"/>
      <c r="IDM83" s="86"/>
      <c r="IDN83" s="86"/>
      <c r="IDO83" s="86"/>
      <c r="IDP83" s="86"/>
      <c r="IDQ83" s="86"/>
      <c r="IDR83" s="86"/>
      <c r="IDS83" s="86"/>
      <c r="IDT83" s="86"/>
      <c r="IDU83" s="86"/>
      <c r="IDV83" s="86"/>
      <c r="IDW83" s="86"/>
      <c r="IDX83" s="86"/>
      <c r="IDY83" s="86"/>
      <c r="IDZ83" s="86"/>
      <c r="IEA83" s="86"/>
      <c r="IEB83" s="86"/>
      <c r="IEC83" s="86"/>
      <c r="IED83" s="86"/>
      <c r="IEE83" s="86"/>
      <c r="IEF83" s="86"/>
      <c r="IEG83" s="86"/>
      <c r="IEH83" s="86"/>
      <c r="IEI83" s="86"/>
      <c r="IEJ83" s="86"/>
      <c r="IEK83" s="86"/>
      <c r="IEL83" s="86"/>
      <c r="IEM83" s="86"/>
      <c r="IEN83" s="86"/>
      <c r="IEO83" s="86"/>
      <c r="IEP83" s="86"/>
      <c r="IEQ83" s="86"/>
      <c r="IER83" s="86"/>
      <c r="IES83" s="86"/>
      <c r="IET83" s="86"/>
      <c r="IEU83" s="86"/>
      <c r="IEV83" s="86"/>
      <c r="IEW83" s="86"/>
      <c r="IEX83" s="86"/>
      <c r="IEY83" s="86"/>
      <c r="IEZ83" s="86"/>
      <c r="IFA83" s="86"/>
      <c r="IFB83" s="86"/>
      <c r="IFC83" s="86"/>
      <c r="IFD83" s="86"/>
      <c r="IFE83" s="86"/>
      <c r="IFF83" s="86"/>
      <c r="IFG83" s="86"/>
      <c r="IFH83" s="86"/>
      <c r="IFI83" s="86"/>
      <c r="IFJ83" s="86"/>
      <c r="IFK83" s="86"/>
      <c r="IFL83" s="86"/>
      <c r="IFM83" s="86"/>
      <c r="IFN83" s="86"/>
      <c r="IFO83" s="86"/>
      <c r="IFP83" s="86"/>
      <c r="IFQ83" s="86"/>
      <c r="IFR83" s="86"/>
      <c r="IFS83" s="86"/>
      <c r="IFT83" s="86"/>
      <c r="IFU83" s="86"/>
      <c r="IFV83" s="86"/>
      <c r="IFW83" s="86"/>
      <c r="IFX83" s="86"/>
      <c r="IFY83" s="86"/>
      <c r="IFZ83" s="86"/>
      <c r="IGA83" s="86"/>
      <c r="IGB83" s="86"/>
      <c r="IGC83" s="86"/>
      <c r="IGD83" s="86"/>
      <c r="IGE83" s="86"/>
      <c r="IGF83" s="86"/>
      <c r="IGG83" s="86"/>
      <c r="IGH83" s="86"/>
      <c r="IGI83" s="86"/>
      <c r="IGJ83" s="86"/>
      <c r="IGK83" s="86"/>
      <c r="IGL83" s="86"/>
      <c r="IGM83" s="86"/>
      <c r="IGN83" s="86"/>
      <c r="IGO83" s="86"/>
      <c r="IGP83" s="86"/>
      <c r="IGQ83" s="86"/>
      <c r="IGR83" s="86"/>
      <c r="IGS83" s="86"/>
      <c r="IGT83" s="86"/>
      <c r="IGU83" s="86"/>
      <c r="IGV83" s="86"/>
      <c r="IGW83" s="86"/>
      <c r="IGX83" s="86"/>
      <c r="IGY83" s="86"/>
      <c r="IGZ83" s="86"/>
      <c r="IHA83" s="86"/>
      <c r="IHB83" s="86"/>
      <c r="IHC83" s="86"/>
      <c r="IHD83" s="86"/>
      <c r="IHE83" s="86"/>
      <c r="IHF83" s="86"/>
      <c r="IHG83" s="86"/>
      <c r="IHH83" s="86"/>
      <c r="IHI83" s="86"/>
      <c r="IHJ83" s="86"/>
      <c r="IHK83" s="86"/>
      <c r="IHL83" s="86"/>
      <c r="IHM83" s="86"/>
      <c r="IHN83" s="86"/>
      <c r="IHO83" s="86"/>
      <c r="IHP83" s="86"/>
      <c r="IHQ83" s="86"/>
      <c r="IHR83" s="86"/>
      <c r="IHS83" s="86"/>
      <c r="IHT83" s="86"/>
      <c r="IHU83" s="86"/>
      <c r="IHV83" s="86"/>
      <c r="IHW83" s="86"/>
      <c r="IHX83" s="86"/>
      <c r="IHY83" s="86"/>
      <c r="IHZ83" s="86"/>
      <c r="IIA83" s="86"/>
      <c r="IIB83" s="86"/>
      <c r="IIC83" s="86"/>
      <c r="IID83" s="86"/>
      <c r="IIE83" s="86"/>
      <c r="IIF83" s="86"/>
      <c r="IIG83" s="86"/>
      <c r="IIH83" s="86"/>
      <c r="III83" s="86"/>
      <c r="IIJ83" s="86"/>
      <c r="IIK83" s="86"/>
      <c r="IIL83" s="86"/>
      <c r="IIM83" s="86"/>
      <c r="IIN83" s="86"/>
      <c r="IIO83" s="86"/>
      <c r="IIP83" s="86"/>
      <c r="IIQ83" s="86"/>
      <c r="IIR83" s="86"/>
      <c r="IIS83" s="86"/>
      <c r="IIT83" s="86"/>
      <c r="IIU83" s="86"/>
      <c r="IIV83" s="86"/>
      <c r="IIW83" s="86"/>
      <c r="IIX83" s="86"/>
      <c r="IIY83" s="86"/>
      <c r="IIZ83" s="86"/>
      <c r="IJA83" s="86"/>
      <c r="IJB83" s="86"/>
      <c r="IJC83" s="86"/>
      <c r="IJD83" s="86"/>
      <c r="IJE83" s="86"/>
      <c r="IJF83" s="86"/>
      <c r="IJG83" s="86"/>
      <c r="IJH83" s="86"/>
      <c r="IJI83" s="86"/>
      <c r="IJJ83" s="86"/>
      <c r="IJK83" s="86"/>
      <c r="IJL83" s="86"/>
      <c r="IJM83" s="86"/>
      <c r="IJN83" s="86"/>
      <c r="IJO83" s="86"/>
      <c r="IJP83" s="86"/>
      <c r="IJQ83" s="86"/>
      <c r="IJR83" s="86"/>
      <c r="IJS83" s="86"/>
      <c r="IJT83" s="86"/>
      <c r="IJU83" s="86"/>
      <c r="IJV83" s="86"/>
      <c r="IJW83" s="86"/>
      <c r="IJX83" s="86"/>
      <c r="IJY83" s="86"/>
      <c r="IJZ83" s="86"/>
      <c r="IKA83" s="86"/>
      <c r="IKB83" s="86"/>
      <c r="IKC83" s="86"/>
      <c r="IKD83" s="86"/>
      <c r="IKE83" s="86"/>
      <c r="IKF83" s="86"/>
      <c r="IKG83" s="86"/>
      <c r="IKH83" s="86"/>
      <c r="IKI83" s="86"/>
      <c r="IKJ83" s="86"/>
      <c r="IKK83" s="86"/>
      <c r="IKL83" s="86"/>
      <c r="IKM83" s="86"/>
      <c r="IKN83" s="86"/>
      <c r="IKO83" s="86"/>
      <c r="IKP83" s="86"/>
      <c r="IKQ83" s="86"/>
      <c r="IKR83" s="86"/>
      <c r="IKS83" s="86"/>
      <c r="IKT83" s="86"/>
      <c r="IKU83" s="86"/>
      <c r="IKV83" s="86"/>
      <c r="IKW83" s="86"/>
      <c r="IKX83" s="86"/>
      <c r="IKY83" s="86"/>
      <c r="IKZ83" s="86"/>
      <c r="ILA83" s="86"/>
      <c r="ILB83" s="86"/>
      <c r="ILC83" s="86"/>
      <c r="ILD83" s="86"/>
      <c r="ILE83" s="86"/>
      <c r="ILF83" s="86"/>
      <c r="ILG83" s="86"/>
      <c r="ILH83" s="86"/>
      <c r="ILI83" s="86"/>
      <c r="ILJ83" s="86"/>
      <c r="ILK83" s="86"/>
      <c r="ILL83" s="86"/>
      <c r="ILM83" s="86"/>
      <c r="ILN83" s="86"/>
      <c r="ILO83" s="86"/>
      <c r="ILP83" s="86"/>
      <c r="ILQ83" s="86"/>
      <c r="ILR83" s="86"/>
      <c r="ILS83" s="86"/>
      <c r="ILT83" s="86"/>
      <c r="ILU83" s="86"/>
      <c r="ILV83" s="86"/>
      <c r="ILW83" s="86"/>
      <c r="ILX83" s="86"/>
      <c r="ILY83" s="86"/>
      <c r="ILZ83" s="86"/>
      <c r="IMA83" s="86"/>
      <c r="IMB83" s="86"/>
      <c r="IMC83" s="86"/>
      <c r="IMD83" s="86"/>
      <c r="IME83" s="86"/>
      <c r="IMF83" s="86"/>
      <c r="IMG83" s="86"/>
      <c r="IMH83" s="86"/>
      <c r="IMI83" s="86"/>
      <c r="IMJ83" s="86"/>
      <c r="IMK83" s="86"/>
      <c r="IML83" s="86"/>
      <c r="IMM83" s="86"/>
      <c r="IMN83" s="86"/>
      <c r="IMO83" s="86"/>
      <c r="IMP83" s="86"/>
      <c r="IMQ83" s="86"/>
      <c r="IMR83" s="86"/>
      <c r="IMS83" s="86"/>
      <c r="IMT83" s="86"/>
      <c r="IMU83" s="86"/>
      <c r="IMV83" s="86"/>
      <c r="IMW83" s="86"/>
      <c r="IMX83" s="86"/>
      <c r="IMY83" s="86"/>
      <c r="IMZ83" s="86"/>
      <c r="INA83" s="86"/>
      <c r="INB83" s="86"/>
      <c r="INC83" s="86"/>
      <c r="IND83" s="86"/>
      <c r="INE83" s="86"/>
      <c r="INF83" s="86"/>
      <c r="ING83" s="86"/>
      <c r="INH83" s="86"/>
      <c r="INI83" s="86"/>
      <c r="INJ83" s="86"/>
      <c r="INK83" s="86"/>
      <c r="INL83" s="86"/>
      <c r="INM83" s="86"/>
      <c r="INN83" s="86"/>
      <c r="INO83" s="86"/>
      <c r="INP83" s="86"/>
      <c r="INQ83" s="86"/>
      <c r="INR83" s="86"/>
      <c r="INS83" s="86"/>
      <c r="INT83" s="86"/>
      <c r="INU83" s="86"/>
      <c r="INV83" s="86"/>
      <c r="INW83" s="86"/>
      <c r="INX83" s="86"/>
      <c r="INY83" s="86"/>
      <c r="INZ83" s="86"/>
      <c r="IOA83" s="86"/>
      <c r="IOB83" s="86"/>
      <c r="IOC83" s="86"/>
      <c r="IOD83" s="86"/>
      <c r="IOE83" s="86"/>
      <c r="IOF83" s="86"/>
      <c r="IOG83" s="86"/>
      <c r="IOH83" s="86"/>
      <c r="IOI83" s="86"/>
      <c r="IOJ83" s="86"/>
      <c r="IOK83" s="86"/>
      <c r="IOL83" s="86"/>
      <c r="IOM83" s="86"/>
      <c r="ION83" s="86"/>
      <c r="IOO83" s="86"/>
      <c r="IOP83" s="86"/>
      <c r="IOQ83" s="86"/>
      <c r="IOR83" s="86"/>
      <c r="IOS83" s="86"/>
      <c r="IOT83" s="86"/>
      <c r="IOU83" s="86"/>
      <c r="IOV83" s="86"/>
      <c r="IOW83" s="86"/>
      <c r="IOX83" s="86"/>
      <c r="IOY83" s="86"/>
      <c r="IOZ83" s="86"/>
      <c r="IPA83" s="86"/>
      <c r="IPB83" s="86"/>
      <c r="IPC83" s="86"/>
      <c r="IPD83" s="86"/>
      <c r="IPE83" s="86"/>
      <c r="IPF83" s="86"/>
      <c r="IPG83" s="86"/>
      <c r="IPH83" s="86"/>
      <c r="IPI83" s="86"/>
      <c r="IPJ83" s="86"/>
      <c r="IPK83" s="86"/>
      <c r="IPL83" s="86"/>
      <c r="IPM83" s="86"/>
      <c r="IPN83" s="86"/>
      <c r="IPO83" s="86"/>
      <c r="IPP83" s="86"/>
      <c r="IPQ83" s="86"/>
      <c r="IPR83" s="86"/>
      <c r="IPS83" s="86"/>
      <c r="IPT83" s="86"/>
      <c r="IPU83" s="86"/>
      <c r="IPV83" s="86"/>
      <c r="IPW83" s="86"/>
      <c r="IPX83" s="86"/>
      <c r="IPY83" s="86"/>
      <c r="IPZ83" s="86"/>
      <c r="IQA83" s="86"/>
      <c r="IQB83" s="86"/>
      <c r="IQC83" s="86"/>
      <c r="IQD83" s="86"/>
      <c r="IQE83" s="86"/>
      <c r="IQF83" s="86"/>
      <c r="IQG83" s="86"/>
      <c r="IQH83" s="86"/>
      <c r="IQI83" s="86"/>
      <c r="IQJ83" s="86"/>
      <c r="IQK83" s="86"/>
      <c r="IQL83" s="86"/>
      <c r="IQM83" s="86"/>
      <c r="IQN83" s="86"/>
      <c r="IQO83" s="86"/>
      <c r="IQP83" s="86"/>
      <c r="IQQ83" s="86"/>
      <c r="IQR83" s="86"/>
      <c r="IQS83" s="86"/>
      <c r="IQT83" s="86"/>
      <c r="IQU83" s="86"/>
      <c r="IQV83" s="86"/>
      <c r="IQW83" s="86"/>
      <c r="IQX83" s="86"/>
      <c r="IQY83" s="86"/>
      <c r="IQZ83" s="86"/>
      <c r="IRA83" s="86"/>
      <c r="IRB83" s="86"/>
      <c r="IRC83" s="86"/>
      <c r="IRD83" s="86"/>
      <c r="IRE83" s="86"/>
      <c r="IRF83" s="86"/>
      <c r="IRG83" s="86"/>
      <c r="IRH83" s="86"/>
      <c r="IRI83" s="86"/>
      <c r="IRJ83" s="86"/>
      <c r="IRK83" s="86"/>
      <c r="IRL83" s="86"/>
      <c r="IRM83" s="86"/>
      <c r="IRN83" s="86"/>
      <c r="IRO83" s="86"/>
      <c r="IRP83" s="86"/>
      <c r="IRQ83" s="86"/>
      <c r="IRR83" s="86"/>
      <c r="IRS83" s="86"/>
      <c r="IRT83" s="86"/>
      <c r="IRU83" s="86"/>
      <c r="IRV83" s="86"/>
      <c r="IRW83" s="86"/>
      <c r="IRX83" s="86"/>
      <c r="IRY83" s="86"/>
      <c r="IRZ83" s="86"/>
      <c r="ISA83" s="86"/>
      <c r="ISB83" s="86"/>
      <c r="ISC83" s="86"/>
      <c r="ISD83" s="86"/>
      <c r="ISE83" s="86"/>
      <c r="ISF83" s="86"/>
      <c r="ISG83" s="86"/>
      <c r="ISH83" s="86"/>
      <c r="ISI83" s="86"/>
      <c r="ISJ83" s="86"/>
      <c r="ISK83" s="86"/>
      <c r="ISL83" s="86"/>
      <c r="ISM83" s="86"/>
      <c r="ISN83" s="86"/>
      <c r="ISO83" s="86"/>
      <c r="ISP83" s="86"/>
      <c r="ISQ83" s="86"/>
      <c r="ISR83" s="86"/>
      <c r="ISS83" s="86"/>
      <c r="IST83" s="86"/>
      <c r="ISU83" s="86"/>
      <c r="ISV83" s="86"/>
      <c r="ISW83" s="86"/>
      <c r="ISX83" s="86"/>
      <c r="ISY83" s="86"/>
      <c r="ISZ83" s="86"/>
      <c r="ITA83" s="86"/>
      <c r="ITB83" s="86"/>
      <c r="ITC83" s="86"/>
      <c r="ITD83" s="86"/>
      <c r="ITE83" s="86"/>
      <c r="ITF83" s="86"/>
      <c r="ITG83" s="86"/>
      <c r="ITH83" s="86"/>
      <c r="ITI83" s="86"/>
      <c r="ITJ83" s="86"/>
      <c r="ITK83" s="86"/>
      <c r="ITL83" s="86"/>
      <c r="ITM83" s="86"/>
      <c r="ITN83" s="86"/>
      <c r="ITO83" s="86"/>
      <c r="ITP83" s="86"/>
      <c r="ITQ83" s="86"/>
      <c r="ITR83" s="86"/>
      <c r="ITS83" s="86"/>
      <c r="ITT83" s="86"/>
      <c r="ITU83" s="86"/>
      <c r="ITV83" s="86"/>
      <c r="ITW83" s="86"/>
      <c r="ITX83" s="86"/>
      <c r="ITY83" s="86"/>
      <c r="ITZ83" s="86"/>
      <c r="IUA83" s="86"/>
      <c r="IUB83" s="86"/>
      <c r="IUC83" s="86"/>
      <c r="IUD83" s="86"/>
      <c r="IUE83" s="86"/>
      <c r="IUF83" s="86"/>
      <c r="IUG83" s="86"/>
      <c r="IUH83" s="86"/>
      <c r="IUI83" s="86"/>
      <c r="IUJ83" s="86"/>
      <c r="IUK83" s="86"/>
      <c r="IUL83" s="86"/>
      <c r="IUM83" s="86"/>
      <c r="IUN83" s="86"/>
      <c r="IUO83" s="86"/>
      <c r="IUP83" s="86"/>
      <c r="IUQ83" s="86"/>
      <c r="IUR83" s="86"/>
      <c r="IUS83" s="86"/>
      <c r="IUT83" s="86"/>
      <c r="IUU83" s="86"/>
      <c r="IUV83" s="86"/>
      <c r="IUW83" s="86"/>
      <c r="IUX83" s="86"/>
      <c r="IUY83" s="86"/>
      <c r="IUZ83" s="86"/>
      <c r="IVA83" s="86"/>
      <c r="IVB83" s="86"/>
      <c r="IVC83" s="86"/>
      <c r="IVD83" s="86"/>
      <c r="IVE83" s="86"/>
      <c r="IVF83" s="86"/>
      <c r="IVG83" s="86"/>
      <c r="IVH83" s="86"/>
      <c r="IVI83" s="86"/>
      <c r="IVJ83" s="86"/>
      <c r="IVK83" s="86"/>
      <c r="IVL83" s="86"/>
      <c r="IVM83" s="86"/>
      <c r="IVN83" s="86"/>
      <c r="IVO83" s="86"/>
      <c r="IVP83" s="86"/>
      <c r="IVQ83" s="86"/>
      <c r="IVR83" s="86"/>
      <c r="IVS83" s="86"/>
      <c r="IVT83" s="86"/>
      <c r="IVU83" s="86"/>
      <c r="IVV83" s="86"/>
      <c r="IVW83" s="86"/>
      <c r="IVX83" s="86"/>
      <c r="IVY83" s="86"/>
      <c r="IVZ83" s="86"/>
      <c r="IWA83" s="86"/>
      <c r="IWB83" s="86"/>
      <c r="IWC83" s="86"/>
      <c r="IWD83" s="86"/>
      <c r="IWE83" s="86"/>
      <c r="IWF83" s="86"/>
      <c r="IWG83" s="86"/>
      <c r="IWH83" s="86"/>
      <c r="IWI83" s="86"/>
      <c r="IWJ83" s="86"/>
      <c r="IWK83" s="86"/>
      <c r="IWL83" s="86"/>
      <c r="IWM83" s="86"/>
      <c r="IWN83" s="86"/>
      <c r="IWO83" s="86"/>
      <c r="IWP83" s="86"/>
      <c r="IWQ83" s="86"/>
      <c r="IWR83" s="86"/>
      <c r="IWS83" s="86"/>
      <c r="IWT83" s="86"/>
      <c r="IWU83" s="86"/>
      <c r="IWV83" s="86"/>
      <c r="IWW83" s="86"/>
      <c r="IWX83" s="86"/>
      <c r="IWY83" s="86"/>
      <c r="IWZ83" s="86"/>
      <c r="IXA83" s="86"/>
      <c r="IXB83" s="86"/>
      <c r="IXC83" s="86"/>
      <c r="IXD83" s="86"/>
      <c r="IXE83" s="86"/>
      <c r="IXF83" s="86"/>
      <c r="IXG83" s="86"/>
      <c r="IXH83" s="86"/>
      <c r="IXI83" s="86"/>
      <c r="IXJ83" s="86"/>
      <c r="IXK83" s="86"/>
      <c r="IXL83" s="86"/>
      <c r="IXM83" s="86"/>
      <c r="IXN83" s="86"/>
      <c r="IXO83" s="86"/>
      <c r="IXP83" s="86"/>
      <c r="IXQ83" s="86"/>
      <c r="IXR83" s="86"/>
      <c r="IXS83" s="86"/>
      <c r="IXT83" s="86"/>
      <c r="IXU83" s="86"/>
      <c r="IXV83" s="86"/>
      <c r="IXW83" s="86"/>
      <c r="IXX83" s="86"/>
      <c r="IXY83" s="86"/>
      <c r="IXZ83" s="86"/>
      <c r="IYA83" s="86"/>
      <c r="IYB83" s="86"/>
      <c r="IYC83" s="86"/>
      <c r="IYD83" s="86"/>
      <c r="IYE83" s="86"/>
      <c r="IYF83" s="86"/>
      <c r="IYG83" s="86"/>
      <c r="IYH83" s="86"/>
      <c r="IYI83" s="86"/>
      <c r="IYJ83" s="86"/>
      <c r="IYK83" s="86"/>
      <c r="IYL83" s="86"/>
      <c r="IYM83" s="86"/>
      <c r="IYN83" s="86"/>
      <c r="IYO83" s="86"/>
      <c r="IYP83" s="86"/>
      <c r="IYQ83" s="86"/>
      <c r="IYR83" s="86"/>
      <c r="IYS83" s="86"/>
      <c r="IYT83" s="86"/>
      <c r="IYU83" s="86"/>
      <c r="IYV83" s="86"/>
      <c r="IYW83" s="86"/>
      <c r="IYX83" s="86"/>
      <c r="IYY83" s="86"/>
      <c r="IYZ83" s="86"/>
      <c r="IZA83" s="86"/>
      <c r="IZB83" s="86"/>
      <c r="IZC83" s="86"/>
      <c r="IZD83" s="86"/>
      <c r="IZE83" s="86"/>
      <c r="IZF83" s="86"/>
      <c r="IZG83" s="86"/>
      <c r="IZH83" s="86"/>
      <c r="IZI83" s="86"/>
      <c r="IZJ83" s="86"/>
      <c r="IZK83" s="86"/>
      <c r="IZL83" s="86"/>
      <c r="IZM83" s="86"/>
      <c r="IZN83" s="86"/>
      <c r="IZO83" s="86"/>
      <c r="IZP83" s="86"/>
      <c r="IZQ83" s="86"/>
      <c r="IZR83" s="86"/>
      <c r="IZS83" s="86"/>
      <c r="IZT83" s="86"/>
      <c r="IZU83" s="86"/>
      <c r="IZV83" s="86"/>
      <c r="IZW83" s="86"/>
      <c r="IZX83" s="86"/>
      <c r="IZY83" s="86"/>
      <c r="IZZ83" s="86"/>
      <c r="JAA83" s="86"/>
      <c r="JAB83" s="86"/>
      <c r="JAC83" s="86"/>
      <c r="JAD83" s="86"/>
      <c r="JAE83" s="86"/>
      <c r="JAF83" s="86"/>
      <c r="JAG83" s="86"/>
      <c r="JAH83" s="86"/>
      <c r="JAI83" s="86"/>
      <c r="JAJ83" s="86"/>
      <c r="JAK83" s="86"/>
      <c r="JAL83" s="86"/>
      <c r="JAM83" s="86"/>
      <c r="JAN83" s="86"/>
      <c r="JAO83" s="86"/>
      <c r="JAP83" s="86"/>
      <c r="JAQ83" s="86"/>
      <c r="JAR83" s="86"/>
      <c r="JAS83" s="86"/>
      <c r="JAT83" s="86"/>
      <c r="JAU83" s="86"/>
      <c r="JAV83" s="86"/>
      <c r="JAW83" s="86"/>
      <c r="JAX83" s="86"/>
      <c r="JAY83" s="86"/>
      <c r="JAZ83" s="86"/>
      <c r="JBA83" s="86"/>
      <c r="JBB83" s="86"/>
      <c r="JBC83" s="86"/>
      <c r="JBD83" s="86"/>
      <c r="JBE83" s="86"/>
      <c r="JBF83" s="86"/>
      <c r="JBG83" s="86"/>
      <c r="JBH83" s="86"/>
      <c r="JBI83" s="86"/>
      <c r="JBJ83" s="86"/>
      <c r="JBK83" s="86"/>
      <c r="JBL83" s="86"/>
      <c r="JBM83" s="86"/>
      <c r="JBN83" s="86"/>
      <c r="JBO83" s="86"/>
      <c r="JBP83" s="86"/>
      <c r="JBQ83" s="86"/>
      <c r="JBR83" s="86"/>
      <c r="JBS83" s="86"/>
      <c r="JBT83" s="86"/>
      <c r="JBU83" s="86"/>
      <c r="JBV83" s="86"/>
      <c r="JBW83" s="86"/>
      <c r="JBX83" s="86"/>
      <c r="JBY83" s="86"/>
      <c r="JBZ83" s="86"/>
      <c r="JCA83" s="86"/>
      <c r="JCB83" s="86"/>
      <c r="JCC83" s="86"/>
      <c r="JCD83" s="86"/>
      <c r="JCE83" s="86"/>
      <c r="JCF83" s="86"/>
      <c r="JCG83" s="86"/>
      <c r="JCH83" s="86"/>
      <c r="JCI83" s="86"/>
      <c r="JCJ83" s="86"/>
      <c r="JCK83" s="86"/>
      <c r="JCL83" s="86"/>
      <c r="JCM83" s="86"/>
      <c r="JCN83" s="86"/>
      <c r="JCO83" s="86"/>
      <c r="JCP83" s="86"/>
      <c r="JCQ83" s="86"/>
      <c r="JCR83" s="86"/>
      <c r="JCS83" s="86"/>
      <c r="JCT83" s="86"/>
      <c r="JCU83" s="86"/>
      <c r="JCV83" s="86"/>
      <c r="JCW83" s="86"/>
      <c r="JCX83" s="86"/>
      <c r="JCY83" s="86"/>
      <c r="JCZ83" s="86"/>
      <c r="JDA83" s="86"/>
      <c r="JDB83" s="86"/>
      <c r="JDC83" s="86"/>
      <c r="JDD83" s="86"/>
      <c r="JDE83" s="86"/>
      <c r="JDF83" s="86"/>
      <c r="JDG83" s="86"/>
      <c r="JDH83" s="86"/>
      <c r="JDI83" s="86"/>
      <c r="JDJ83" s="86"/>
      <c r="JDK83" s="86"/>
      <c r="JDL83" s="86"/>
      <c r="JDM83" s="86"/>
      <c r="JDN83" s="86"/>
      <c r="JDO83" s="86"/>
      <c r="JDP83" s="86"/>
      <c r="JDQ83" s="86"/>
      <c r="JDR83" s="86"/>
      <c r="JDS83" s="86"/>
      <c r="JDT83" s="86"/>
      <c r="JDU83" s="86"/>
      <c r="JDV83" s="86"/>
      <c r="JDW83" s="86"/>
      <c r="JDX83" s="86"/>
      <c r="JDY83" s="86"/>
      <c r="JDZ83" s="86"/>
      <c r="JEA83" s="86"/>
      <c r="JEB83" s="86"/>
      <c r="JEC83" s="86"/>
      <c r="JED83" s="86"/>
      <c r="JEE83" s="86"/>
      <c r="JEF83" s="86"/>
      <c r="JEG83" s="86"/>
      <c r="JEH83" s="86"/>
      <c r="JEI83" s="86"/>
      <c r="JEJ83" s="86"/>
      <c r="JEK83" s="86"/>
      <c r="JEL83" s="86"/>
      <c r="JEM83" s="86"/>
      <c r="JEN83" s="86"/>
      <c r="JEO83" s="86"/>
      <c r="JEP83" s="86"/>
      <c r="JEQ83" s="86"/>
      <c r="JER83" s="86"/>
      <c r="JES83" s="86"/>
      <c r="JET83" s="86"/>
      <c r="JEU83" s="86"/>
      <c r="JEV83" s="86"/>
      <c r="JEW83" s="86"/>
      <c r="JEX83" s="86"/>
      <c r="JEY83" s="86"/>
      <c r="JEZ83" s="86"/>
      <c r="JFA83" s="86"/>
      <c r="JFB83" s="86"/>
      <c r="JFC83" s="86"/>
      <c r="JFD83" s="86"/>
      <c r="JFE83" s="86"/>
      <c r="JFF83" s="86"/>
      <c r="JFG83" s="86"/>
      <c r="JFH83" s="86"/>
      <c r="JFI83" s="86"/>
      <c r="JFJ83" s="86"/>
      <c r="JFK83" s="86"/>
      <c r="JFL83" s="86"/>
      <c r="JFM83" s="86"/>
      <c r="JFN83" s="86"/>
      <c r="JFO83" s="86"/>
      <c r="JFP83" s="86"/>
      <c r="JFQ83" s="86"/>
      <c r="JFR83" s="86"/>
      <c r="JFS83" s="86"/>
      <c r="JFT83" s="86"/>
      <c r="JFU83" s="86"/>
      <c r="JFV83" s="86"/>
      <c r="JFW83" s="86"/>
      <c r="JFX83" s="86"/>
      <c r="JFY83" s="86"/>
      <c r="JFZ83" s="86"/>
      <c r="JGA83" s="86"/>
      <c r="JGB83" s="86"/>
      <c r="JGC83" s="86"/>
      <c r="JGD83" s="86"/>
      <c r="JGE83" s="86"/>
      <c r="JGF83" s="86"/>
      <c r="JGG83" s="86"/>
      <c r="JGH83" s="86"/>
      <c r="JGI83" s="86"/>
      <c r="JGJ83" s="86"/>
      <c r="JGK83" s="86"/>
      <c r="JGL83" s="86"/>
      <c r="JGM83" s="86"/>
      <c r="JGN83" s="86"/>
      <c r="JGO83" s="86"/>
      <c r="JGP83" s="86"/>
      <c r="JGQ83" s="86"/>
      <c r="JGR83" s="86"/>
      <c r="JGS83" s="86"/>
      <c r="JGT83" s="86"/>
      <c r="JGU83" s="86"/>
      <c r="JGV83" s="86"/>
      <c r="JGW83" s="86"/>
      <c r="JGX83" s="86"/>
      <c r="JGY83" s="86"/>
      <c r="JGZ83" s="86"/>
      <c r="JHA83" s="86"/>
      <c r="JHB83" s="86"/>
      <c r="JHC83" s="86"/>
      <c r="JHD83" s="86"/>
      <c r="JHE83" s="86"/>
      <c r="JHF83" s="86"/>
      <c r="JHG83" s="86"/>
      <c r="JHH83" s="86"/>
      <c r="JHI83" s="86"/>
      <c r="JHJ83" s="86"/>
      <c r="JHK83" s="86"/>
      <c r="JHL83" s="86"/>
      <c r="JHM83" s="86"/>
      <c r="JHN83" s="86"/>
      <c r="JHO83" s="86"/>
      <c r="JHP83" s="86"/>
      <c r="JHQ83" s="86"/>
      <c r="JHR83" s="86"/>
      <c r="JHS83" s="86"/>
      <c r="JHT83" s="86"/>
      <c r="JHU83" s="86"/>
      <c r="JHV83" s="86"/>
      <c r="JHW83" s="86"/>
      <c r="JHX83" s="86"/>
      <c r="JHY83" s="86"/>
      <c r="JHZ83" s="86"/>
      <c r="JIA83" s="86"/>
      <c r="JIB83" s="86"/>
      <c r="JIC83" s="86"/>
      <c r="JID83" s="86"/>
      <c r="JIE83" s="86"/>
      <c r="JIF83" s="86"/>
      <c r="JIG83" s="86"/>
      <c r="JIH83" s="86"/>
      <c r="JII83" s="86"/>
      <c r="JIJ83" s="86"/>
      <c r="JIK83" s="86"/>
      <c r="JIL83" s="86"/>
      <c r="JIM83" s="86"/>
      <c r="JIN83" s="86"/>
      <c r="JIO83" s="86"/>
      <c r="JIP83" s="86"/>
      <c r="JIQ83" s="86"/>
      <c r="JIR83" s="86"/>
      <c r="JIS83" s="86"/>
      <c r="JIT83" s="86"/>
      <c r="JIU83" s="86"/>
      <c r="JIV83" s="86"/>
      <c r="JIW83" s="86"/>
      <c r="JIX83" s="86"/>
      <c r="JIY83" s="86"/>
      <c r="JIZ83" s="86"/>
      <c r="JJA83" s="86"/>
      <c r="JJB83" s="86"/>
      <c r="JJC83" s="86"/>
      <c r="JJD83" s="86"/>
      <c r="JJE83" s="86"/>
      <c r="JJF83" s="86"/>
      <c r="JJG83" s="86"/>
      <c r="JJH83" s="86"/>
      <c r="JJI83" s="86"/>
      <c r="JJJ83" s="86"/>
      <c r="JJK83" s="86"/>
      <c r="JJL83" s="86"/>
      <c r="JJM83" s="86"/>
      <c r="JJN83" s="86"/>
      <c r="JJO83" s="86"/>
      <c r="JJP83" s="86"/>
      <c r="JJQ83" s="86"/>
      <c r="JJR83" s="86"/>
      <c r="JJS83" s="86"/>
      <c r="JJT83" s="86"/>
      <c r="JJU83" s="86"/>
      <c r="JJV83" s="86"/>
      <c r="JJW83" s="86"/>
      <c r="JJX83" s="86"/>
      <c r="JJY83" s="86"/>
      <c r="JJZ83" s="86"/>
      <c r="JKA83" s="86"/>
      <c r="JKB83" s="86"/>
      <c r="JKC83" s="86"/>
      <c r="JKD83" s="86"/>
      <c r="JKE83" s="86"/>
      <c r="JKF83" s="86"/>
      <c r="JKG83" s="86"/>
      <c r="JKH83" s="86"/>
      <c r="JKI83" s="86"/>
      <c r="JKJ83" s="86"/>
      <c r="JKK83" s="86"/>
      <c r="JKL83" s="86"/>
      <c r="JKM83" s="86"/>
      <c r="JKN83" s="86"/>
      <c r="JKO83" s="86"/>
      <c r="JKP83" s="86"/>
      <c r="JKQ83" s="86"/>
      <c r="JKR83" s="86"/>
      <c r="JKS83" s="86"/>
      <c r="JKT83" s="86"/>
      <c r="JKU83" s="86"/>
      <c r="JKV83" s="86"/>
      <c r="JKW83" s="86"/>
      <c r="JKX83" s="86"/>
      <c r="JKY83" s="86"/>
      <c r="JKZ83" s="86"/>
      <c r="JLA83" s="86"/>
      <c r="JLB83" s="86"/>
      <c r="JLC83" s="86"/>
      <c r="JLD83" s="86"/>
      <c r="JLE83" s="86"/>
      <c r="JLF83" s="86"/>
      <c r="JLG83" s="86"/>
      <c r="JLH83" s="86"/>
      <c r="JLI83" s="86"/>
      <c r="JLJ83" s="86"/>
      <c r="JLK83" s="86"/>
      <c r="JLL83" s="86"/>
      <c r="JLM83" s="86"/>
      <c r="JLN83" s="86"/>
      <c r="JLO83" s="86"/>
      <c r="JLP83" s="86"/>
      <c r="JLQ83" s="86"/>
      <c r="JLR83" s="86"/>
      <c r="JLS83" s="86"/>
      <c r="JLT83" s="86"/>
      <c r="JLU83" s="86"/>
      <c r="JLV83" s="86"/>
      <c r="JLW83" s="86"/>
      <c r="JLX83" s="86"/>
      <c r="JLY83" s="86"/>
      <c r="JLZ83" s="86"/>
      <c r="JMA83" s="86"/>
      <c r="JMB83" s="86"/>
      <c r="JMC83" s="86"/>
      <c r="JMD83" s="86"/>
      <c r="JME83" s="86"/>
      <c r="JMF83" s="86"/>
      <c r="JMG83" s="86"/>
      <c r="JMH83" s="86"/>
      <c r="JMI83" s="86"/>
      <c r="JMJ83" s="86"/>
      <c r="JMK83" s="86"/>
      <c r="JML83" s="86"/>
      <c r="JMM83" s="86"/>
      <c r="JMN83" s="86"/>
      <c r="JMO83" s="86"/>
      <c r="JMP83" s="86"/>
      <c r="JMQ83" s="86"/>
      <c r="JMR83" s="86"/>
      <c r="JMS83" s="86"/>
      <c r="JMT83" s="86"/>
      <c r="JMU83" s="86"/>
      <c r="JMV83" s="86"/>
      <c r="JMW83" s="86"/>
      <c r="JMX83" s="86"/>
      <c r="JMY83" s="86"/>
      <c r="JMZ83" s="86"/>
      <c r="JNA83" s="86"/>
      <c r="JNB83" s="86"/>
      <c r="JNC83" s="86"/>
      <c r="JND83" s="86"/>
      <c r="JNE83" s="86"/>
      <c r="JNF83" s="86"/>
      <c r="JNG83" s="86"/>
      <c r="JNH83" s="86"/>
      <c r="JNI83" s="86"/>
      <c r="JNJ83" s="86"/>
      <c r="JNK83" s="86"/>
      <c r="JNL83" s="86"/>
      <c r="JNM83" s="86"/>
      <c r="JNN83" s="86"/>
      <c r="JNO83" s="86"/>
      <c r="JNP83" s="86"/>
      <c r="JNQ83" s="86"/>
      <c r="JNR83" s="86"/>
      <c r="JNS83" s="86"/>
      <c r="JNT83" s="86"/>
      <c r="JNU83" s="86"/>
      <c r="JNV83" s="86"/>
      <c r="JNW83" s="86"/>
      <c r="JNX83" s="86"/>
      <c r="JNY83" s="86"/>
      <c r="JNZ83" s="86"/>
      <c r="JOA83" s="86"/>
      <c r="JOB83" s="86"/>
      <c r="JOC83" s="86"/>
      <c r="JOD83" s="86"/>
      <c r="JOE83" s="86"/>
      <c r="JOF83" s="86"/>
      <c r="JOG83" s="86"/>
      <c r="JOH83" s="86"/>
      <c r="JOI83" s="86"/>
      <c r="JOJ83" s="86"/>
      <c r="JOK83" s="86"/>
      <c r="JOL83" s="86"/>
      <c r="JOM83" s="86"/>
      <c r="JON83" s="86"/>
      <c r="JOO83" s="86"/>
      <c r="JOP83" s="86"/>
      <c r="JOQ83" s="86"/>
      <c r="JOR83" s="86"/>
      <c r="JOS83" s="86"/>
      <c r="JOT83" s="86"/>
      <c r="JOU83" s="86"/>
      <c r="JOV83" s="86"/>
      <c r="JOW83" s="86"/>
      <c r="JOX83" s="86"/>
      <c r="JOY83" s="86"/>
      <c r="JOZ83" s="86"/>
      <c r="JPA83" s="86"/>
      <c r="JPB83" s="86"/>
      <c r="JPC83" s="86"/>
      <c r="JPD83" s="86"/>
      <c r="JPE83" s="86"/>
      <c r="JPF83" s="86"/>
      <c r="JPG83" s="86"/>
      <c r="JPH83" s="86"/>
      <c r="JPI83" s="86"/>
      <c r="JPJ83" s="86"/>
      <c r="JPK83" s="86"/>
      <c r="JPL83" s="86"/>
      <c r="JPM83" s="86"/>
      <c r="JPN83" s="86"/>
      <c r="JPO83" s="86"/>
      <c r="JPP83" s="86"/>
      <c r="JPQ83" s="86"/>
      <c r="JPR83" s="86"/>
      <c r="JPS83" s="86"/>
      <c r="JPT83" s="86"/>
      <c r="JPU83" s="86"/>
      <c r="JPV83" s="86"/>
      <c r="JPW83" s="86"/>
      <c r="JPX83" s="86"/>
      <c r="JPY83" s="86"/>
      <c r="JPZ83" s="86"/>
      <c r="JQA83" s="86"/>
      <c r="JQB83" s="86"/>
      <c r="JQC83" s="86"/>
      <c r="JQD83" s="86"/>
      <c r="JQE83" s="86"/>
      <c r="JQF83" s="86"/>
      <c r="JQG83" s="86"/>
      <c r="JQH83" s="86"/>
      <c r="JQI83" s="86"/>
      <c r="JQJ83" s="86"/>
      <c r="JQK83" s="86"/>
      <c r="JQL83" s="86"/>
      <c r="JQM83" s="86"/>
      <c r="JQN83" s="86"/>
      <c r="JQO83" s="86"/>
      <c r="JQP83" s="86"/>
      <c r="JQQ83" s="86"/>
      <c r="JQR83" s="86"/>
      <c r="JQS83" s="86"/>
      <c r="JQT83" s="86"/>
      <c r="JQU83" s="86"/>
      <c r="JQV83" s="86"/>
      <c r="JQW83" s="86"/>
      <c r="JQX83" s="86"/>
      <c r="JQY83" s="86"/>
      <c r="JQZ83" s="86"/>
      <c r="JRA83" s="86"/>
      <c r="JRB83" s="86"/>
      <c r="JRC83" s="86"/>
      <c r="JRD83" s="86"/>
      <c r="JRE83" s="86"/>
      <c r="JRF83" s="86"/>
      <c r="JRG83" s="86"/>
      <c r="JRH83" s="86"/>
      <c r="JRI83" s="86"/>
      <c r="JRJ83" s="86"/>
      <c r="JRK83" s="86"/>
      <c r="JRL83" s="86"/>
      <c r="JRM83" s="86"/>
      <c r="JRN83" s="86"/>
      <c r="JRO83" s="86"/>
      <c r="JRP83" s="86"/>
      <c r="JRQ83" s="86"/>
      <c r="JRR83" s="86"/>
      <c r="JRS83" s="86"/>
      <c r="JRT83" s="86"/>
      <c r="JRU83" s="86"/>
      <c r="JRV83" s="86"/>
      <c r="JRW83" s="86"/>
      <c r="JRX83" s="86"/>
      <c r="JRY83" s="86"/>
      <c r="JRZ83" s="86"/>
      <c r="JSA83" s="86"/>
      <c r="JSB83" s="86"/>
      <c r="JSC83" s="86"/>
      <c r="JSD83" s="86"/>
      <c r="JSE83" s="86"/>
      <c r="JSF83" s="86"/>
      <c r="JSG83" s="86"/>
      <c r="JSH83" s="86"/>
      <c r="JSI83" s="86"/>
      <c r="JSJ83" s="86"/>
      <c r="JSK83" s="86"/>
      <c r="JSL83" s="86"/>
      <c r="JSM83" s="86"/>
      <c r="JSN83" s="86"/>
      <c r="JSO83" s="86"/>
      <c r="JSP83" s="86"/>
      <c r="JSQ83" s="86"/>
      <c r="JSR83" s="86"/>
      <c r="JSS83" s="86"/>
      <c r="JST83" s="86"/>
      <c r="JSU83" s="86"/>
      <c r="JSV83" s="86"/>
      <c r="JSW83" s="86"/>
      <c r="JSX83" s="86"/>
      <c r="JSY83" s="86"/>
      <c r="JSZ83" s="86"/>
      <c r="JTA83" s="86"/>
      <c r="JTB83" s="86"/>
      <c r="JTC83" s="86"/>
      <c r="JTD83" s="86"/>
      <c r="JTE83" s="86"/>
      <c r="JTF83" s="86"/>
      <c r="JTG83" s="86"/>
      <c r="JTH83" s="86"/>
      <c r="JTI83" s="86"/>
      <c r="JTJ83" s="86"/>
      <c r="JTK83" s="86"/>
      <c r="JTL83" s="86"/>
      <c r="JTM83" s="86"/>
      <c r="JTN83" s="86"/>
      <c r="JTO83" s="86"/>
      <c r="JTP83" s="86"/>
      <c r="JTQ83" s="86"/>
      <c r="JTR83" s="86"/>
      <c r="JTS83" s="86"/>
      <c r="JTT83" s="86"/>
      <c r="JTU83" s="86"/>
      <c r="JTV83" s="86"/>
      <c r="JTW83" s="86"/>
      <c r="JTX83" s="86"/>
      <c r="JTY83" s="86"/>
      <c r="JTZ83" s="86"/>
      <c r="JUA83" s="86"/>
      <c r="JUB83" s="86"/>
      <c r="JUC83" s="86"/>
      <c r="JUD83" s="86"/>
      <c r="JUE83" s="86"/>
      <c r="JUF83" s="86"/>
      <c r="JUG83" s="86"/>
      <c r="JUH83" s="86"/>
      <c r="JUI83" s="86"/>
      <c r="JUJ83" s="86"/>
      <c r="JUK83" s="86"/>
      <c r="JUL83" s="86"/>
      <c r="JUM83" s="86"/>
      <c r="JUN83" s="86"/>
      <c r="JUO83" s="86"/>
      <c r="JUP83" s="86"/>
      <c r="JUQ83" s="86"/>
      <c r="JUR83" s="86"/>
      <c r="JUS83" s="86"/>
      <c r="JUT83" s="86"/>
      <c r="JUU83" s="86"/>
      <c r="JUV83" s="86"/>
      <c r="JUW83" s="86"/>
      <c r="JUX83" s="86"/>
      <c r="JUY83" s="86"/>
      <c r="JUZ83" s="86"/>
      <c r="JVA83" s="86"/>
      <c r="JVB83" s="86"/>
      <c r="JVC83" s="86"/>
      <c r="JVD83" s="86"/>
      <c r="JVE83" s="86"/>
      <c r="JVF83" s="86"/>
      <c r="JVG83" s="86"/>
      <c r="JVH83" s="86"/>
      <c r="JVI83" s="86"/>
      <c r="JVJ83" s="86"/>
      <c r="JVK83" s="86"/>
      <c r="JVL83" s="86"/>
      <c r="JVM83" s="86"/>
      <c r="JVN83" s="86"/>
      <c r="JVO83" s="86"/>
      <c r="JVP83" s="86"/>
      <c r="JVQ83" s="86"/>
      <c r="JVR83" s="86"/>
      <c r="JVS83" s="86"/>
      <c r="JVT83" s="86"/>
      <c r="JVU83" s="86"/>
      <c r="JVV83" s="86"/>
      <c r="JVW83" s="86"/>
      <c r="JVX83" s="86"/>
      <c r="JVY83" s="86"/>
      <c r="JVZ83" s="86"/>
      <c r="JWA83" s="86"/>
      <c r="JWB83" s="86"/>
      <c r="JWC83" s="86"/>
      <c r="JWD83" s="86"/>
      <c r="JWE83" s="86"/>
      <c r="JWF83" s="86"/>
      <c r="JWG83" s="86"/>
      <c r="JWH83" s="86"/>
      <c r="JWI83" s="86"/>
      <c r="JWJ83" s="86"/>
      <c r="JWK83" s="86"/>
      <c r="JWL83" s="86"/>
      <c r="JWM83" s="86"/>
      <c r="JWN83" s="86"/>
      <c r="JWO83" s="86"/>
      <c r="JWP83" s="86"/>
      <c r="JWQ83" s="86"/>
      <c r="JWR83" s="86"/>
      <c r="JWS83" s="86"/>
      <c r="JWT83" s="86"/>
      <c r="JWU83" s="86"/>
      <c r="JWV83" s="86"/>
      <c r="JWW83" s="86"/>
      <c r="JWX83" s="86"/>
      <c r="JWY83" s="86"/>
      <c r="JWZ83" s="86"/>
      <c r="JXA83" s="86"/>
      <c r="JXB83" s="86"/>
      <c r="JXC83" s="86"/>
      <c r="JXD83" s="86"/>
      <c r="JXE83" s="86"/>
      <c r="JXF83" s="86"/>
      <c r="JXG83" s="86"/>
      <c r="JXH83" s="86"/>
      <c r="JXI83" s="86"/>
      <c r="JXJ83" s="86"/>
      <c r="JXK83" s="86"/>
      <c r="JXL83" s="86"/>
      <c r="JXM83" s="86"/>
      <c r="JXN83" s="86"/>
      <c r="JXO83" s="86"/>
      <c r="JXP83" s="86"/>
      <c r="JXQ83" s="86"/>
      <c r="JXR83" s="86"/>
      <c r="JXS83" s="86"/>
      <c r="JXT83" s="86"/>
      <c r="JXU83" s="86"/>
      <c r="JXV83" s="86"/>
      <c r="JXW83" s="86"/>
      <c r="JXX83" s="86"/>
      <c r="JXY83" s="86"/>
      <c r="JXZ83" s="86"/>
      <c r="JYA83" s="86"/>
      <c r="JYB83" s="86"/>
      <c r="JYC83" s="86"/>
      <c r="JYD83" s="86"/>
      <c r="JYE83" s="86"/>
      <c r="JYF83" s="86"/>
      <c r="JYG83" s="86"/>
      <c r="JYH83" s="86"/>
      <c r="JYI83" s="86"/>
      <c r="JYJ83" s="86"/>
      <c r="JYK83" s="86"/>
      <c r="JYL83" s="86"/>
      <c r="JYM83" s="86"/>
      <c r="JYN83" s="86"/>
      <c r="JYO83" s="86"/>
      <c r="JYP83" s="86"/>
      <c r="JYQ83" s="86"/>
      <c r="JYR83" s="86"/>
      <c r="JYS83" s="86"/>
      <c r="JYT83" s="86"/>
      <c r="JYU83" s="86"/>
      <c r="JYV83" s="86"/>
      <c r="JYW83" s="86"/>
      <c r="JYX83" s="86"/>
      <c r="JYY83" s="86"/>
      <c r="JYZ83" s="86"/>
      <c r="JZA83" s="86"/>
      <c r="JZB83" s="86"/>
      <c r="JZC83" s="86"/>
      <c r="JZD83" s="86"/>
      <c r="JZE83" s="86"/>
      <c r="JZF83" s="86"/>
      <c r="JZG83" s="86"/>
      <c r="JZH83" s="86"/>
      <c r="JZI83" s="86"/>
      <c r="JZJ83" s="86"/>
      <c r="JZK83" s="86"/>
      <c r="JZL83" s="86"/>
      <c r="JZM83" s="86"/>
      <c r="JZN83" s="86"/>
      <c r="JZO83" s="86"/>
      <c r="JZP83" s="86"/>
      <c r="JZQ83" s="86"/>
      <c r="JZR83" s="86"/>
      <c r="JZS83" s="86"/>
      <c r="JZT83" s="86"/>
      <c r="JZU83" s="86"/>
      <c r="JZV83" s="86"/>
      <c r="JZW83" s="86"/>
      <c r="JZX83" s="86"/>
      <c r="JZY83" s="86"/>
      <c r="JZZ83" s="86"/>
      <c r="KAA83" s="86"/>
      <c r="KAB83" s="86"/>
      <c r="KAC83" s="86"/>
      <c r="KAD83" s="86"/>
      <c r="KAE83" s="86"/>
      <c r="KAF83" s="86"/>
      <c r="KAG83" s="86"/>
      <c r="KAH83" s="86"/>
      <c r="KAI83" s="86"/>
      <c r="KAJ83" s="86"/>
      <c r="KAK83" s="86"/>
      <c r="KAL83" s="86"/>
      <c r="KAM83" s="86"/>
      <c r="KAN83" s="86"/>
      <c r="KAO83" s="86"/>
      <c r="KAP83" s="86"/>
      <c r="KAQ83" s="86"/>
      <c r="KAR83" s="86"/>
      <c r="KAS83" s="86"/>
      <c r="KAT83" s="86"/>
      <c r="KAU83" s="86"/>
      <c r="KAV83" s="86"/>
      <c r="KAW83" s="86"/>
      <c r="KAX83" s="86"/>
      <c r="KAY83" s="86"/>
      <c r="KAZ83" s="86"/>
      <c r="KBA83" s="86"/>
      <c r="KBB83" s="86"/>
      <c r="KBC83" s="86"/>
      <c r="KBD83" s="86"/>
      <c r="KBE83" s="86"/>
      <c r="KBF83" s="86"/>
      <c r="KBG83" s="86"/>
      <c r="KBH83" s="86"/>
      <c r="KBI83" s="86"/>
      <c r="KBJ83" s="86"/>
      <c r="KBK83" s="86"/>
      <c r="KBL83" s="86"/>
      <c r="KBM83" s="86"/>
      <c r="KBN83" s="86"/>
      <c r="KBO83" s="86"/>
      <c r="KBP83" s="86"/>
      <c r="KBQ83" s="86"/>
      <c r="KBR83" s="86"/>
      <c r="KBS83" s="86"/>
      <c r="KBT83" s="86"/>
      <c r="KBU83" s="86"/>
      <c r="KBV83" s="86"/>
      <c r="KBW83" s="86"/>
      <c r="KBX83" s="86"/>
      <c r="KBY83" s="86"/>
      <c r="KBZ83" s="86"/>
      <c r="KCA83" s="86"/>
      <c r="KCB83" s="86"/>
      <c r="KCC83" s="86"/>
      <c r="KCD83" s="86"/>
      <c r="KCE83" s="86"/>
      <c r="KCF83" s="86"/>
      <c r="KCG83" s="86"/>
      <c r="KCH83" s="86"/>
      <c r="KCI83" s="86"/>
      <c r="KCJ83" s="86"/>
      <c r="KCK83" s="86"/>
      <c r="KCL83" s="86"/>
      <c r="KCM83" s="86"/>
      <c r="KCN83" s="86"/>
      <c r="KCO83" s="86"/>
      <c r="KCP83" s="86"/>
      <c r="KCQ83" s="86"/>
      <c r="KCR83" s="86"/>
      <c r="KCS83" s="86"/>
      <c r="KCT83" s="86"/>
      <c r="KCU83" s="86"/>
      <c r="KCV83" s="86"/>
      <c r="KCW83" s="86"/>
      <c r="KCX83" s="86"/>
      <c r="KCY83" s="86"/>
      <c r="KCZ83" s="86"/>
      <c r="KDA83" s="86"/>
      <c r="KDB83" s="86"/>
      <c r="KDC83" s="86"/>
      <c r="KDD83" s="86"/>
      <c r="KDE83" s="86"/>
      <c r="KDF83" s="86"/>
      <c r="KDG83" s="86"/>
      <c r="KDH83" s="86"/>
      <c r="KDI83" s="86"/>
      <c r="KDJ83" s="86"/>
      <c r="KDK83" s="86"/>
      <c r="KDL83" s="86"/>
      <c r="KDM83" s="86"/>
      <c r="KDN83" s="86"/>
      <c r="KDO83" s="86"/>
      <c r="KDP83" s="86"/>
      <c r="KDQ83" s="86"/>
      <c r="KDR83" s="86"/>
      <c r="KDS83" s="86"/>
      <c r="KDT83" s="86"/>
      <c r="KDU83" s="86"/>
      <c r="KDV83" s="86"/>
      <c r="KDW83" s="86"/>
      <c r="KDX83" s="86"/>
      <c r="KDY83" s="86"/>
      <c r="KDZ83" s="86"/>
      <c r="KEA83" s="86"/>
      <c r="KEB83" s="86"/>
      <c r="KEC83" s="86"/>
      <c r="KED83" s="86"/>
      <c r="KEE83" s="86"/>
      <c r="KEF83" s="86"/>
      <c r="KEG83" s="86"/>
      <c r="KEH83" s="86"/>
      <c r="KEI83" s="86"/>
      <c r="KEJ83" s="86"/>
      <c r="KEK83" s="86"/>
      <c r="KEL83" s="86"/>
      <c r="KEM83" s="86"/>
      <c r="KEN83" s="86"/>
      <c r="KEO83" s="86"/>
      <c r="KEP83" s="86"/>
      <c r="KEQ83" s="86"/>
      <c r="KER83" s="86"/>
      <c r="KES83" s="86"/>
      <c r="KET83" s="86"/>
      <c r="KEU83" s="86"/>
      <c r="KEV83" s="86"/>
      <c r="KEW83" s="86"/>
      <c r="KEX83" s="86"/>
      <c r="KEY83" s="86"/>
      <c r="KEZ83" s="86"/>
      <c r="KFA83" s="86"/>
      <c r="KFB83" s="86"/>
      <c r="KFC83" s="86"/>
      <c r="KFD83" s="86"/>
      <c r="KFE83" s="86"/>
      <c r="KFF83" s="86"/>
      <c r="KFG83" s="86"/>
      <c r="KFH83" s="86"/>
      <c r="KFI83" s="86"/>
      <c r="KFJ83" s="86"/>
      <c r="KFK83" s="86"/>
      <c r="KFL83" s="86"/>
      <c r="KFM83" s="86"/>
      <c r="KFN83" s="86"/>
      <c r="KFO83" s="86"/>
      <c r="KFP83" s="86"/>
      <c r="KFQ83" s="86"/>
      <c r="KFR83" s="86"/>
      <c r="KFS83" s="86"/>
      <c r="KFT83" s="86"/>
      <c r="KFU83" s="86"/>
      <c r="KFV83" s="86"/>
      <c r="KFW83" s="86"/>
      <c r="KFX83" s="86"/>
      <c r="KFY83" s="86"/>
      <c r="KFZ83" s="86"/>
      <c r="KGA83" s="86"/>
      <c r="KGB83" s="86"/>
      <c r="KGC83" s="86"/>
      <c r="KGD83" s="86"/>
      <c r="KGE83" s="86"/>
      <c r="KGF83" s="86"/>
      <c r="KGG83" s="86"/>
      <c r="KGH83" s="86"/>
      <c r="KGI83" s="86"/>
      <c r="KGJ83" s="86"/>
      <c r="KGK83" s="86"/>
      <c r="KGL83" s="86"/>
      <c r="KGM83" s="86"/>
      <c r="KGN83" s="86"/>
      <c r="KGO83" s="86"/>
      <c r="KGP83" s="86"/>
      <c r="KGQ83" s="86"/>
      <c r="KGR83" s="86"/>
      <c r="KGS83" s="86"/>
      <c r="KGT83" s="86"/>
      <c r="KGU83" s="86"/>
      <c r="KGV83" s="86"/>
      <c r="KGW83" s="86"/>
      <c r="KGX83" s="86"/>
      <c r="KGY83" s="86"/>
      <c r="KGZ83" s="86"/>
      <c r="KHA83" s="86"/>
      <c r="KHB83" s="86"/>
      <c r="KHC83" s="86"/>
      <c r="KHD83" s="86"/>
      <c r="KHE83" s="86"/>
      <c r="KHF83" s="86"/>
      <c r="KHG83" s="86"/>
      <c r="KHH83" s="86"/>
      <c r="KHI83" s="86"/>
      <c r="KHJ83" s="86"/>
      <c r="KHK83" s="86"/>
      <c r="KHL83" s="86"/>
      <c r="KHM83" s="86"/>
      <c r="KHN83" s="86"/>
      <c r="KHO83" s="86"/>
      <c r="KHP83" s="86"/>
      <c r="KHQ83" s="86"/>
      <c r="KHR83" s="86"/>
      <c r="KHS83" s="86"/>
      <c r="KHT83" s="86"/>
      <c r="KHU83" s="86"/>
      <c r="KHV83" s="86"/>
      <c r="KHW83" s="86"/>
      <c r="KHX83" s="86"/>
      <c r="KHY83" s="86"/>
      <c r="KHZ83" s="86"/>
      <c r="KIA83" s="86"/>
      <c r="KIB83" s="86"/>
      <c r="KIC83" s="86"/>
      <c r="KID83" s="86"/>
      <c r="KIE83" s="86"/>
      <c r="KIF83" s="86"/>
      <c r="KIG83" s="86"/>
      <c r="KIH83" s="86"/>
      <c r="KII83" s="86"/>
      <c r="KIJ83" s="86"/>
      <c r="KIK83" s="86"/>
      <c r="KIL83" s="86"/>
      <c r="KIM83" s="86"/>
      <c r="KIN83" s="86"/>
      <c r="KIO83" s="86"/>
      <c r="KIP83" s="86"/>
      <c r="KIQ83" s="86"/>
      <c r="KIR83" s="86"/>
      <c r="KIS83" s="86"/>
      <c r="KIT83" s="86"/>
      <c r="KIU83" s="86"/>
      <c r="KIV83" s="86"/>
      <c r="KIW83" s="86"/>
      <c r="KIX83" s="86"/>
      <c r="KIY83" s="86"/>
      <c r="KIZ83" s="86"/>
      <c r="KJA83" s="86"/>
      <c r="KJB83" s="86"/>
      <c r="KJC83" s="86"/>
      <c r="KJD83" s="86"/>
      <c r="KJE83" s="86"/>
      <c r="KJF83" s="86"/>
      <c r="KJG83" s="86"/>
      <c r="KJH83" s="86"/>
      <c r="KJI83" s="86"/>
      <c r="KJJ83" s="86"/>
      <c r="KJK83" s="86"/>
      <c r="KJL83" s="86"/>
      <c r="KJM83" s="86"/>
      <c r="KJN83" s="86"/>
      <c r="KJO83" s="86"/>
      <c r="KJP83" s="86"/>
      <c r="KJQ83" s="86"/>
      <c r="KJR83" s="86"/>
      <c r="KJS83" s="86"/>
      <c r="KJT83" s="86"/>
      <c r="KJU83" s="86"/>
      <c r="KJV83" s="86"/>
      <c r="KJW83" s="86"/>
      <c r="KJX83" s="86"/>
      <c r="KJY83" s="86"/>
      <c r="KJZ83" s="86"/>
      <c r="KKA83" s="86"/>
      <c r="KKB83" s="86"/>
      <c r="KKC83" s="86"/>
      <c r="KKD83" s="86"/>
      <c r="KKE83" s="86"/>
      <c r="KKF83" s="86"/>
      <c r="KKG83" s="86"/>
      <c r="KKH83" s="86"/>
      <c r="KKI83" s="86"/>
      <c r="KKJ83" s="86"/>
      <c r="KKK83" s="86"/>
      <c r="KKL83" s="86"/>
      <c r="KKM83" s="86"/>
      <c r="KKN83" s="86"/>
      <c r="KKO83" s="86"/>
      <c r="KKP83" s="86"/>
      <c r="KKQ83" s="86"/>
      <c r="KKR83" s="86"/>
      <c r="KKS83" s="86"/>
      <c r="KKT83" s="86"/>
      <c r="KKU83" s="86"/>
      <c r="KKV83" s="86"/>
      <c r="KKW83" s="86"/>
      <c r="KKX83" s="86"/>
      <c r="KKY83" s="86"/>
      <c r="KKZ83" s="86"/>
      <c r="KLA83" s="86"/>
      <c r="KLB83" s="86"/>
      <c r="KLC83" s="86"/>
      <c r="KLD83" s="86"/>
      <c r="KLE83" s="86"/>
      <c r="KLF83" s="86"/>
      <c r="KLG83" s="86"/>
      <c r="KLH83" s="86"/>
      <c r="KLI83" s="86"/>
      <c r="KLJ83" s="86"/>
      <c r="KLK83" s="86"/>
      <c r="KLL83" s="86"/>
      <c r="KLM83" s="86"/>
      <c r="KLN83" s="86"/>
      <c r="KLO83" s="86"/>
      <c r="KLP83" s="86"/>
      <c r="KLQ83" s="86"/>
      <c r="KLR83" s="86"/>
      <c r="KLS83" s="86"/>
      <c r="KLT83" s="86"/>
      <c r="KLU83" s="86"/>
      <c r="KLV83" s="86"/>
      <c r="KLW83" s="86"/>
      <c r="KLX83" s="86"/>
      <c r="KLY83" s="86"/>
      <c r="KLZ83" s="86"/>
      <c r="KMA83" s="86"/>
      <c r="KMB83" s="86"/>
      <c r="KMC83" s="86"/>
      <c r="KMD83" s="86"/>
      <c r="KME83" s="86"/>
      <c r="KMF83" s="86"/>
      <c r="KMG83" s="86"/>
      <c r="KMH83" s="86"/>
      <c r="KMI83" s="86"/>
      <c r="KMJ83" s="86"/>
      <c r="KMK83" s="86"/>
      <c r="KML83" s="86"/>
      <c r="KMM83" s="86"/>
      <c r="KMN83" s="86"/>
      <c r="KMO83" s="86"/>
      <c r="KMP83" s="86"/>
      <c r="KMQ83" s="86"/>
      <c r="KMR83" s="86"/>
      <c r="KMS83" s="86"/>
      <c r="KMT83" s="86"/>
      <c r="KMU83" s="86"/>
      <c r="KMV83" s="86"/>
      <c r="KMW83" s="86"/>
      <c r="KMX83" s="86"/>
      <c r="KMY83" s="86"/>
      <c r="KMZ83" s="86"/>
      <c r="KNA83" s="86"/>
      <c r="KNB83" s="86"/>
      <c r="KNC83" s="86"/>
      <c r="KND83" s="86"/>
      <c r="KNE83" s="86"/>
      <c r="KNF83" s="86"/>
      <c r="KNG83" s="86"/>
      <c r="KNH83" s="86"/>
      <c r="KNI83" s="86"/>
      <c r="KNJ83" s="86"/>
      <c r="KNK83" s="86"/>
      <c r="KNL83" s="86"/>
      <c r="KNM83" s="86"/>
      <c r="KNN83" s="86"/>
      <c r="KNO83" s="86"/>
      <c r="KNP83" s="86"/>
      <c r="KNQ83" s="86"/>
      <c r="KNR83" s="86"/>
      <c r="KNS83" s="86"/>
      <c r="KNT83" s="86"/>
      <c r="KNU83" s="86"/>
      <c r="KNV83" s="86"/>
      <c r="KNW83" s="86"/>
      <c r="KNX83" s="86"/>
      <c r="KNY83" s="86"/>
      <c r="KNZ83" s="86"/>
      <c r="KOA83" s="86"/>
      <c r="KOB83" s="86"/>
      <c r="KOC83" s="86"/>
      <c r="KOD83" s="86"/>
      <c r="KOE83" s="86"/>
      <c r="KOF83" s="86"/>
      <c r="KOG83" s="86"/>
      <c r="KOH83" s="86"/>
      <c r="KOI83" s="86"/>
      <c r="KOJ83" s="86"/>
      <c r="KOK83" s="86"/>
      <c r="KOL83" s="86"/>
      <c r="KOM83" s="86"/>
      <c r="KON83" s="86"/>
      <c r="KOO83" s="86"/>
      <c r="KOP83" s="86"/>
      <c r="KOQ83" s="86"/>
      <c r="KOR83" s="86"/>
      <c r="KOS83" s="86"/>
      <c r="KOT83" s="86"/>
      <c r="KOU83" s="86"/>
      <c r="KOV83" s="86"/>
      <c r="KOW83" s="86"/>
      <c r="KOX83" s="86"/>
      <c r="KOY83" s="86"/>
      <c r="KOZ83" s="86"/>
      <c r="KPA83" s="86"/>
      <c r="KPB83" s="86"/>
      <c r="KPC83" s="86"/>
      <c r="KPD83" s="86"/>
      <c r="KPE83" s="86"/>
      <c r="KPF83" s="86"/>
      <c r="KPG83" s="86"/>
      <c r="KPH83" s="86"/>
      <c r="KPI83" s="86"/>
      <c r="KPJ83" s="86"/>
      <c r="KPK83" s="86"/>
      <c r="KPL83" s="86"/>
      <c r="KPM83" s="86"/>
      <c r="KPN83" s="86"/>
      <c r="KPO83" s="86"/>
      <c r="KPP83" s="86"/>
      <c r="KPQ83" s="86"/>
      <c r="KPR83" s="86"/>
      <c r="KPS83" s="86"/>
      <c r="KPT83" s="86"/>
      <c r="KPU83" s="86"/>
      <c r="KPV83" s="86"/>
      <c r="KPW83" s="86"/>
      <c r="KPX83" s="86"/>
      <c r="KPY83" s="86"/>
      <c r="KPZ83" s="86"/>
      <c r="KQA83" s="86"/>
      <c r="KQB83" s="86"/>
      <c r="KQC83" s="86"/>
      <c r="KQD83" s="86"/>
      <c r="KQE83" s="86"/>
      <c r="KQF83" s="86"/>
      <c r="KQG83" s="86"/>
      <c r="KQH83" s="86"/>
      <c r="KQI83" s="86"/>
      <c r="KQJ83" s="86"/>
      <c r="KQK83" s="86"/>
      <c r="KQL83" s="86"/>
      <c r="KQM83" s="86"/>
      <c r="KQN83" s="86"/>
      <c r="KQO83" s="86"/>
      <c r="KQP83" s="86"/>
      <c r="KQQ83" s="86"/>
      <c r="KQR83" s="86"/>
      <c r="KQS83" s="86"/>
      <c r="KQT83" s="86"/>
      <c r="KQU83" s="86"/>
      <c r="KQV83" s="86"/>
      <c r="KQW83" s="86"/>
      <c r="KQX83" s="86"/>
      <c r="KQY83" s="86"/>
      <c r="KQZ83" s="86"/>
      <c r="KRA83" s="86"/>
      <c r="KRB83" s="86"/>
      <c r="KRC83" s="86"/>
      <c r="KRD83" s="86"/>
      <c r="KRE83" s="86"/>
      <c r="KRF83" s="86"/>
      <c r="KRG83" s="86"/>
      <c r="KRH83" s="86"/>
      <c r="KRI83" s="86"/>
      <c r="KRJ83" s="86"/>
      <c r="KRK83" s="86"/>
      <c r="KRL83" s="86"/>
      <c r="KRM83" s="86"/>
      <c r="KRN83" s="86"/>
      <c r="KRO83" s="86"/>
      <c r="KRP83" s="86"/>
      <c r="KRQ83" s="86"/>
      <c r="KRR83" s="86"/>
      <c r="KRS83" s="86"/>
      <c r="KRT83" s="86"/>
      <c r="KRU83" s="86"/>
      <c r="KRV83" s="86"/>
      <c r="KRW83" s="86"/>
      <c r="KRX83" s="86"/>
      <c r="KRY83" s="86"/>
      <c r="KRZ83" s="86"/>
      <c r="KSA83" s="86"/>
      <c r="KSB83" s="86"/>
      <c r="KSC83" s="86"/>
      <c r="KSD83" s="86"/>
      <c r="KSE83" s="86"/>
      <c r="KSF83" s="86"/>
      <c r="KSG83" s="86"/>
      <c r="KSH83" s="86"/>
      <c r="KSI83" s="86"/>
      <c r="KSJ83" s="86"/>
      <c r="KSK83" s="86"/>
      <c r="KSL83" s="86"/>
      <c r="KSM83" s="86"/>
      <c r="KSN83" s="86"/>
      <c r="KSO83" s="86"/>
      <c r="KSP83" s="86"/>
      <c r="KSQ83" s="86"/>
      <c r="KSR83" s="86"/>
      <c r="KSS83" s="86"/>
      <c r="KST83" s="86"/>
      <c r="KSU83" s="86"/>
      <c r="KSV83" s="86"/>
      <c r="KSW83" s="86"/>
      <c r="KSX83" s="86"/>
      <c r="KSY83" s="86"/>
      <c r="KSZ83" s="86"/>
      <c r="KTA83" s="86"/>
      <c r="KTB83" s="86"/>
      <c r="KTC83" s="86"/>
      <c r="KTD83" s="86"/>
      <c r="KTE83" s="86"/>
      <c r="KTF83" s="86"/>
      <c r="KTG83" s="86"/>
      <c r="KTH83" s="86"/>
      <c r="KTI83" s="86"/>
      <c r="KTJ83" s="86"/>
      <c r="KTK83" s="86"/>
      <c r="KTL83" s="86"/>
      <c r="KTM83" s="86"/>
      <c r="KTN83" s="86"/>
      <c r="KTO83" s="86"/>
      <c r="KTP83" s="86"/>
      <c r="KTQ83" s="86"/>
      <c r="KTR83" s="86"/>
      <c r="KTS83" s="86"/>
      <c r="KTT83" s="86"/>
      <c r="KTU83" s="86"/>
      <c r="KTV83" s="86"/>
      <c r="KTW83" s="86"/>
      <c r="KTX83" s="86"/>
      <c r="KTY83" s="86"/>
      <c r="KTZ83" s="86"/>
      <c r="KUA83" s="86"/>
      <c r="KUB83" s="86"/>
      <c r="KUC83" s="86"/>
      <c r="KUD83" s="86"/>
      <c r="KUE83" s="86"/>
      <c r="KUF83" s="86"/>
      <c r="KUG83" s="86"/>
      <c r="KUH83" s="86"/>
      <c r="KUI83" s="86"/>
      <c r="KUJ83" s="86"/>
      <c r="KUK83" s="86"/>
      <c r="KUL83" s="86"/>
      <c r="KUM83" s="86"/>
      <c r="KUN83" s="86"/>
      <c r="KUO83" s="86"/>
      <c r="KUP83" s="86"/>
      <c r="KUQ83" s="86"/>
      <c r="KUR83" s="86"/>
      <c r="KUS83" s="86"/>
      <c r="KUT83" s="86"/>
      <c r="KUU83" s="86"/>
      <c r="KUV83" s="86"/>
      <c r="KUW83" s="86"/>
      <c r="KUX83" s="86"/>
      <c r="KUY83" s="86"/>
      <c r="KUZ83" s="86"/>
      <c r="KVA83" s="86"/>
      <c r="KVB83" s="86"/>
      <c r="KVC83" s="86"/>
      <c r="KVD83" s="86"/>
      <c r="KVE83" s="86"/>
      <c r="KVF83" s="86"/>
      <c r="KVG83" s="86"/>
      <c r="KVH83" s="86"/>
      <c r="KVI83" s="86"/>
      <c r="KVJ83" s="86"/>
      <c r="KVK83" s="86"/>
      <c r="KVL83" s="86"/>
      <c r="KVM83" s="86"/>
      <c r="KVN83" s="86"/>
      <c r="KVO83" s="86"/>
      <c r="KVP83" s="86"/>
      <c r="KVQ83" s="86"/>
      <c r="KVR83" s="86"/>
      <c r="KVS83" s="86"/>
      <c r="KVT83" s="86"/>
      <c r="KVU83" s="86"/>
      <c r="KVV83" s="86"/>
      <c r="KVW83" s="86"/>
      <c r="KVX83" s="86"/>
      <c r="KVY83" s="86"/>
      <c r="KVZ83" s="86"/>
      <c r="KWA83" s="86"/>
      <c r="KWB83" s="86"/>
      <c r="KWC83" s="86"/>
      <c r="KWD83" s="86"/>
      <c r="KWE83" s="86"/>
      <c r="KWF83" s="86"/>
      <c r="KWG83" s="86"/>
      <c r="KWH83" s="86"/>
      <c r="KWI83" s="86"/>
      <c r="KWJ83" s="86"/>
      <c r="KWK83" s="86"/>
      <c r="KWL83" s="86"/>
      <c r="KWM83" s="86"/>
      <c r="KWN83" s="86"/>
      <c r="KWO83" s="86"/>
      <c r="KWP83" s="86"/>
      <c r="KWQ83" s="86"/>
      <c r="KWR83" s="86"/>
      <c r="KWS83" s="86"/>
      <c r="KWT83" s="86"/>
      <c r="KWU83" s="86"/>
      <c r="KWV83" s="86"/>
      <c r="KWW83" s="86"/>
      <c r="KWX83" s="86"/>
      <c r="KWY83" s="86"/>
      <c r="KWZ83" s="86"/>
      <c r="KXA83" s="86"/>
      <c r="KXB83" s="86"/>
      <c r="KXC83" s="86"/>
      <c r="KXD83" s="86"/>
      <c r="KXE83" s="86"/>
      <c r="KXF83" s="86"/>
      <c r="KXG83" s="86"/>
      <c r="KXH83" s="86"/>
      <c r="KXI83" s="86"/>
      <c r="KXJ83" s="86"/>
      <c r="KXK83" s="86"/>
      <c r="KXL83" s="86"/>
      <c r="KXM83" s="86"/>
      <c r="KXN83" s="86"/>
      <c r="KXO83" s="86"/>
      <c r="KXP83" s="86"/>
      <c r="KXQ83" s="86"/>
      <c r="KXR83" s="86"/>
      <c r="KXS83" s="86"/>
      <c r="KXT83" s="86"/>
      <c r="KXU83" s="86"/>
      <c r="KXV83" s="86"/>
      <c r="KXW83" s="86"/>
      <c r="KXX83" s="86"/>
      <c r="KXY83" s="86"/>
      <c r="KXZ83" s="86"/>
      <c r="KYA83" s="86"/>
      <c r="KYB83" s="86"/>
      <c r="KYC83" s="86"/>
      <c r="KYD83" s="86"/>
      <c r="KYE83" s="86"/>
      <c r="KYF83" s="86"/>
      <c r="KYG83" s="86"/>
      <c r="KYH83" s="86"/>
      <c r="KYI83" s="86"/>
      <c r="KYJ83" s="86"/>
      <c r="KYK83" s="86"/>
      <c r="KYL83" s="86"/>
      <c r="KYM83" s="86"/>
      <c r="KYN83" s="86"/>
      <c r="KYO83" s="86"/>
      <c r="KYP83" s="86"/>
      <c r="KYQ83" s="86"/>
      <c r="KYR83" s="86"/>
      <c r="KYS83" s="86"/>
      <c r="KYT83" s="86"/>
      <c r="KYU83" s="86"/>
      <c r="KYV83" s="86"/>
      <c r="KYW83" s="86"/>
      <c r="KYX83" s="86"/>
      <c r="KYY83" s="86"/>
      <c r="KYZ83" s="86"/>
      <c r="KZA83" s="86"/>
      <c r="KZB83" s="86"/>
      <c r="KZC83" s="86"/>
      <c r="KZD83" s="86"/>
      <c r="KZE83" s="86"/>
      <c r="KZF83" s="86"/>
      <c r="KZG83" s="86"/>
      <c r="KZH83" s="86"/>
      <c r="KZI83" s="86"/>
      <c r="KZJ83" s="86"/>
      <c r="KZK83" s="86"/>
      <c r="KZL83" s="86"/>
      <c r="KZM83" s="86"/>
      <c r="KZN83" s="86"/>
      <c r="KZO83" s="86"/>
      <c r="KZP83" s="86"/>
      <c r="KZQ83" s="86"/>
      <c r="KZR83" s="86"/>
      <c r="KZS83" s="86"/>
      <c r="KZT83" s="86"/>
      <c r="KZU83" s="86"/>
      <c r="KZV83" s="86"/>
      <c r="KZW83" s="86"/>
      <c r="KZX83" s="86"/>
      <c r="KZY83" s="86"/>
      <c r="KZZ83" s="86"/>
      <c r="LAA83" s="86"/>
      <c r="LAB83" s="86"/>
      <c r="LAC83" s="86"/>
      <c r="LAD83" s="86"/>
      <c r="LAE83" s="86"/>
      <c r="LAF83" s="86"/>
      <c r="LAG83" s="86"/>
      <c r="LAH83" s="86"/>
      <c r="LAI83" s="86"/>
      <c r="LAJ83" s="86"/>
      <c r="LAK83" s="86"/>
      <c r="LAL83" s="86"/>
      <c r="LAM83" s="86"/>
      <c r="LAN83" s="86"/>
      <c r="LAO83" s="86"/>
      <c r="LAP83" s="86"/>
      <c r="LAQ83" s="86"/>
      <c r="LAR83" s="86"/>
      <c r="LAS83" s="86"/>
      <c r="LAT83" s="86"/>
      <c r="LAU83" s="86"/>
      <c r="LAV83" s="86"/>
      <c r="LAW83" s="86"/>
      <c r="LAX83" s="86"/>
      <c r="LAY83" s="86"/>
      <c r="LAZ83" s="86"/>
      <c r="LBA83" s="86"/>
      <c r="LBB83" s="86"/>
      <c r="LBC83" s="86"/>
      <c r="LBD83" s="86"/>
      <c r="LBE83" s="86"/>
      <c r="LBF83" s="86"/>
      <c r="LBG83" s="86"/>
      <c r="LBH83" s="86"/>
      <c r="LBI83" s="86"/>
      <c r="LBJ83" s="86"/>
      <c r="LBK83" s="86"/>
      <c r="LBL83" s="86"/>
      <c r="LBM83" s="86"/>
      <c r="LBN83" s="86"/>
      <c r="LBO83" s="86"/>
      <c r="LBP83" s="86"/>
      <c r="LBQ83" s="86"/>
      <c r="LBR83" s="86"/>
      <c r="LBS83" s="86"/>
      <c r="LBT83" s="86"/>
      <c r="LBU83" s="86"/>
      <c r="LBV83" s="86"/>
      <c r="LBW83" s="86"/>
      <c r="LBX83" s="86"/>
      <c r="LBY83" s="86"/>
      <c r="LBZ83" s="86"/>
      <c r="LCA83" s="86"/>
      <c r="LCB83" s="86"/>
      <c r="LCC83" s="86"/>
      <c r="LCD83" s="86"/>
      <c r="LCE83" s="86"/>
      <c r="LCF83" s="86"/>
      <c r="LCG83" s="86"/>
      <c r="LCH83" s="86"/>
      <c r="LCI83" s="86"/>
      <c r="LCJ83" s="86"/>
      <c r="LCK83" s="86"/>
      <c r="LCL83" s="86"/>
      <c r="LCM83" s="86"/>
      <c r="LCN83" s="86"/>
      <c r="LCO83" s="86"/>
      <c r="LCP83" s="86"/>
      <c r="LCQ83" s="86"/>
      <c r="LCR83" s="86"/>
      <c r="LCS83" s="86"/>
      <c r="LCT83" s="86"/>
      <c r="LCU83" s="86"/>
      <c r="LCV83" s="86"/>
      <c r="LCW83" s="86"/>
      <c r="LCX83" s="86"/>
      <c r="LCY83" s="86"/>
      <c r="LCZ83" s="86"/>
      <c r="LDA83" s="86"/>
      <c r="LDB83" s="86"/>
      <c r="LDC83" s="86"/>
      <c r="LDD83" s="86"/>
      <c r="LDE83" s="86"/>
      <c r="LDF83" s="86"/>
      <c r="LDG83" s="86"/>
      <c r="LDH83" s="86"/>
      <c r="LDI83" s="86"/>
      <c r="LDJ83" s="86"/>
      <c r="LDK83" s="86"/>
      <c r="LDL83" s="86"/>
      <c r="LDM83" s="86"/>
      <c r="LDN83" s="86"/>
      <c r="LDO83" s="86"/>
      <c r="LDP83" s="86"/>
      <c r="LDQ83" s="86"/>
      <c r="LDR83" s="86"/>
      <c r="LDS83" s="86"/>
      <c r="LDT83" s="86"/>
      <c r="LDU83" s="86"/>
      <c r="LDV83" s="86"/>
      <c r="LDW83" s="86"/>
      <c r="LDX83" s="86"/>
      <c r="LDY83" s="86"/>
      <c r="LDZ83" s="86"/>
      <c r="LEA83" s="86"/>
      <c r="LEB83" s="86"/>
      <c r="LEC83" s="86"/>
      <c r="LED83" s="86"/>
      <c r="LEE83" s="86"/>
      <c r="LEF83" s="86"/>
      <c r="LEG83" s="86"/>
      <c r="LEH83" s="86"/>
      <c r="LEI83" s="86"/>
      <c r="LEJ83" s="86"/>
      <c r="LEK83" s="86"/>
      <c r="LEL83" s="86"/>
      <c r="LEM83" s="86"/>
      <c r="LEN83" s="86"/>
      <c r="LEO83" s="86"/>
      <c r="LEP83" s="86"/>
      <c r="LEQ83" s="86"/>
      <c r="LER83" s="86"/>
      <c r="LES83" s="86"/>
      <c r="LET83" s="86"/>
      <c r="LEU83" s="86"/>
      <c r="LEV83" s="86"/>
      <c r="LEW83" s="86"/>
      <c r="LEX83" s="86"/>
      <c r="LEY83" s="86"/>
      <c r="LEZ83" s="86"/>
      <c r="LFA83" s="86"/>
      <c r="LFB83" s="86"/>
      <c r="LFC83" s="86"/>
      <c r="LFD83" s="86"/>
      <c r="LFE83" s="86"/>
      <c r="LFF83" s="86"/>
      <c r="LFG83" s="86"/>
      <c r="LFH83" s="86"/>
      <c r="LFI83" s="86"/>
      <c r="LFJ83" s="86"/>
      <c r="LFK83" s="86"/>
      <c r="LFL83" s="86"/>
      <c r="LFM83" s="86"/>
      <c r="LFN83" s="86"/>
      <c r="LFO83" s="86"/>
      <c r="LFP83" s="86"/>
      <c r="LFQ83" s="86"/>
      <c r="LFR83" s="86"/>
      <c r="LFS83" s="86"/>
      <c r="LFT83" s="86"/>
      <c r="LFU83" s="86"/>
      <c r="LFV83" s="86"/>
      <c r="LFW83" s="86"/>
      <c r="LFX83" s="86"/>
      <c r="LFY83" s="86"/>
      <c r="LFZ83" s="86"/>
      <c r="LGA83" s="86"/>
      <c r="LGB83" s="86"/>
      <c r="LGC83" s="86"/>
      <c r="LGD83" s="86"/>
      <c r="LGE83" s="86"/>
      <c r="LGF83" s="86"/>
      <c r="LGG83" s="86"/>
      <c r="LGH83" s="86"/>
      <c r="LGI83" s="86"/>
      <c r="LGJ83" s="86"/>
      <c r="LGK83" s="86"/>
      <c r="LGL83" s="86"/>
      <c r="LGM83" s="86"/>
      <c r="LGN83" s="86"/>
      <c r="LGO83" s="86"/>
      <c r="LGP83" s="86"/>
      <c r="LGQ83" s="86"/>
      <c r="LGR83" s="86"/>
      <c r="LGS83" s="86"/>
      <c r="LGT83" s="86"/>
      <c r="LGU83" s="86"/>
      <c r="LGV83" s="86"/>
      <c r="LGW83" s="86"/>
      <c r="LGX83" s="86"/>
      <c r="LGY83" s="86"/>
      <c r="LGZ83" s="86"/>
      <c r="LHA83" s="86"/>
      <c r="LHB83" s="86"/>
      <c r="LHC83" s="86"/>
      <c r="LHD83" s="86"/>
      <c r="LHE83" s="86"/>
      <c r="LHF83" s="86"/>
      <c r="LHG83" s="86"/>
      <c r="LHH83" s="86"/>
      <c r="LHI83" s="86"/>
      <c r="LHJ83" s="86"/>
      <c r="LHK83" s="86"/>
      <c r="LHL83" s="86"/>
      <c r="LHM83" s="86"/>
      <c r="LHN83" s="86"/>
      <c r="LHO83" s="86"/>
      <c r="LHP83" s="86"/>
      <c r="LHQ83" s="86"/>
      <c r="LHR83" s="86"/>
      <c r="LHS83" s="86"/>
      <c r="LHT83" s="86"/>
      <c r="LHU83" s="86"/>
      <c r="LHV83" s="86"/>
      <c r="LHW83" s="86"/>
      <c r="LHX83" s="86"/>
      <c r="LHY83" s="86"/>
      <c r="LHZ83" s="86"/>
      <c r="LIA83" s="86"/>
      <c r="LIB83" s="86"/>
      <c r="LIC83" s="86"/>
      <c r="LID83" s="86"/>
      <c r="LIE83" s="86"/>
      <c r="LIF83" s="86"/>
      <c r="LIG83" s="86"/>
      <c r="LIH83" s="86"/>
      <c r="LII83" s="86"/>
      <c r="LIJ83" s="86"/>
      <c r="LIK83" s="86"/>
      <c r="LIL83" s="86"/>
      <c r="LIM83" s="86"/>
      <c r="LIN83" s="86"/>
      <c r="LIO83" s="86"/>
      <c r="LIP83" s="86"/>
      <c r="LIQ83" s="86"/>
      <c r="LIR83" s="86"/>
      <c r="LIS83" s="86"/>
      <c r="LIT83" s="86"/>
      <c r="LIU83" s="86"/>
      <c r="LIV83" s="86"/>
      <c r="LIW83" s="86"/>
      <c r="LIX83" s="86"/>
      <c r="LIY83" s="86"/>
      <c r="LIZ83" s="86"/>
      <c r="LJA83" s="86"/>
      <c r="LJB83" s="86"/>
      <c r="LJC83" s="86"/>
      <c r="LJD83" s="86"/>
      <c r="LJE83" s="86"/>
      <c r="LJF83" s="86"/>
      <c r="LJG83" s="86"/>
      <c r="LJH83" s="86"/>
      <c r="LJI83" s="86"/>
      <c r="LJJ83" s="86"/>
      <c r="LJK83" s="86"/>
      <c r="LJL83" s="86"/>
      <c r="LJM83" s="86"/>
      <c r="LJN83" s="86"/>
      <c r="LJO83" s="86"/>
      <c r="LJP83" s="86"/>
      <c r="LJQ83" s="86"/>
      <c r="LJR83" s="86"/>
      <c r="LJS83" s="86"/>
      <c r="LJT83" s="86"/>
      <c r="LJU83" s="86"/>
      <c r="LJV83" s="86"/>
      <c r="LJW83" s="86"/>
      <c r="LJX83" s="86"/>
      <c r="LJY83" s="86"/>
      <c r="LJZ83" s="86"/>
      <c r="LKA83" s="86"/>
      <c r="LKB83" s="86"/>
      <c r="LKC83" s="86"/>
      <c r="LKD83" s="86"/>
      <c r="LKE83" s="86"/>
      <c r="LKF83" s="86"/>
      <c r="LKG83" s="86"/>
      <c r="LKH83" s="86"/>
      <c r="LKI83" s="86"/>
      <c r="LKJ83" s="86"/>
      <c r="LKK83" s="86"/>
      <c r="LKL83" s="86"/>
      <c r="LKM83" s="86"/>
      <c r="LKN83" s="86"/>
      <c r="LKO83" s="86"/>
      <c r="LKP83" s="86"/>
      <c r="LKQ83" s="86"/>
      <c r="LKR83" s="86"/>
      <c r="LKS83" s="86"/>
      <c r="LKT83" s="86"/>
      <c r="LKU83" s="86"/>
      <c r="LKV83" s="86"/>
      <c r="LKW83" s="86"/>
      <c r="LKX83" s="86"/>
      <c r="LKY83" s="86"/>
      <c r="LKZ83" s="86"/>
      <c r="LLA83" s="86"/>
      <c r="LLB83" s="86"/>
      <c r="LLC83" s="86"/>
      <c r="LLD83" s="86"/>
      <c r="LLE83" s="86"/>
      <c r="LLF83" s="86"/>
      <c r="LLG83" s="86"/>
      <c r="LLH83" s="86"/>
      <c r="LLI83" s="86"/>
      <c r="LLJ83" s="86"/>
      <c r="LLK83" s="86"/>
      <c r="LLL83" s="86"/>
      <c r="LLM83" s="86"/>
      <c r="LLN83" s="86"/>
      <c r="LLO83" s="86"/>
      <c r="LLP83" s="86"/>
      <c r="LLQ83" s="86"/>
      <c r="LLR83" s="86"/>
      <c r="LLS83" s="86"/>
      <c r="LLT83" s="86"/>
      <c r="LLU83" s="86"/>
      <c r="LLV83" s="86"/>
      <c r="LLW83" s="86"/>
      <c r="LLX83" s="86"/>
      <c r="LLY83" s="86"/>
      <c r="LLZ83" s="86"/>
      <c r="LMA83" s="86"/>
      <c r="LMB83" s="86"/>
      <c r="LMC83" s="86"/>
      <c r="LMD83" s="86"/>
      <c r="LME83" s="86"/>
      <c r="LMF83" s="86"/>
      <c r="LMG83" s="86"/>
      <c r="LMH83" s="86"/>
      <c r="LMI83" s="86"/>
      <c r="LMJ83" s="86"/>
      <c r="LMK83" s="86"/>
      <c r="LML83" s="86"/>
      <c r="LMM83" s="86"/>
      <c r="LMN83" s="86"/>
      <c r="LMO83" s="86"/>
      <c r="LMP83" s="86"/>
      <c r="LMQ83" s="86"/>
      <c r="LMR83" s="86"/>
      <c r="LMS83" s="86"/>
      <c r="LMT83" s="86"/>
      <c r="LMU83" s="86"/>
      <c r="LMV83" s="86"/>
      <c r="LMW83" s="86"/>
      <c r="LMX83" s="86"/>
      <c r="LMY83" s="86"/>
      <c r="LMZ83" s="86"/>
      <c r="LNA83" s="86"/>
      <c r="LNB83" s="86"/>
      <c r="LNC83" s="86"/>
      <c r="LND83" s="86"/>
      <c r="LNE83" s="86"/>
      <c r="LNF83" s="86"/>
      <c r="LNG83" s="86"/>
      <c r="LNH83" s="86"/>
      <c r="LNI83" s="86"/>
      <c r="LNJ83" s="86"/>
      <c r="LNK83" s="86"/>
      <c r="LNL83" s="86"/>
      <c r="LNM83" s="86"/>
      <c r="LNN83" s="86"/>
      <c r="LNO83" s="86"/>
      <c r="LNP83" s="86"/>
      <c r="LNQ83" s="86"/>
      <c r="LNR83" s="86"/>
      <c r="LNS83" s="86"/>
      <c r="LNT83" s="86"/>
      <c r="LNU83" s="86"/>
      <c r="LNV83" s="86"/>
      <c r="LNW83" s="86"/>
      <c r="LNX83" s="86"/>
      <c r="LNY83" s="86"/>
      <c r="LNZ83" s="86"/>
      <c r="LOA83" s="86"/>
      <c r="LOB83" s="86"/>
      <c r="LOC83" s="86"/>
      <c r="LOD83" s="86"/>
      <c r="LOE83" s="86"/>
      <c r="LOF83" s="86"/>
      <c r="LOG83" s="86"/>
      <c r="LOH83" s="86"/>
      <c r="LOI83" s="86"/>
      <c r="LOJ83" s="86"/>
      <c r="LOK83" s="86"/>
      <c r="LOL83" s="86"/>
      <c r="LOM83" s="86"/>
      <c r="LON83" s="86"/>
      <c r="LOO83" s="86"/>
      <c r="LOP83" s="86"/>
      <c r="LOQ83" s="86"/>
      <c r="LOR83" s="86"/>
      <c r="LOS83" s="86"/>
      <c r="LOT83" s="86"/>
      <c r="LOU83" s="86"/>
      <c r="LOV83" s="86"/>
      <c r="LOW83" s="86"/>
      <c r="LOX83" s="86"/>
      <c r="LOY83" s="86"/>
      <c r="LOZ83" s="86"/>
      <c r="LPA83" s="86"/>
      <c r="LPB83" s="86"/>
      <c r="LPC83" s="86"/>
      <c r="LPD83" s="86"/>
      <c r="LPE83" s="86"/>
      <c r="LPF83" s="86"/>
      <c r="LPG83" s="86"/>
      <c r="LPH83" s="86"/>
      <c r="LPI83" s="86"/>
      <c r="LPJ83" s="86"/>
      <c r="LPK83" s="86"/>
      <c r="LPL83" s="86"/>
      <c r="LPM83" s="86"/>
      <c r="LPN83" s="86"/>
      <c r="LPO83" s="86"/>
      <c r="LPP83" s="86"/>
      <c r="LPQ83" s="86"/>
      <c r="LPR83" s="86"/>
      <c r="LPS83" s="86"/>
      <c r="LPT83" s="86"/>
      <c r="LPU83" s="86"/>
      <c r="LPV83" s="86"/>
      <c r="LPW83" s="86"/>
      <c r="LPX83" s="86"/>
      <c r="LPY83" s="86"/>
      <c r="LPZ83" s="86"/>
      <c r="LQA83" s="86"/>
      <c r="LQB83" s="86"/>
      <c r="LQC83" s="86"/>
      <c r="LQD83" s="86"/>
      <c r="LQE83" s="86"/>
      <c r="LQF83" s="86"/>
      <c r="LQG83" s="86"/>
      <c r="LQH83" s="86"/>
      <c r="LQI83" s="86"/>
      <c r="LQJ83" s="86"/>
      <c r="LQK83" s="86"/>
      <c r="LQL83" s="86"/>
      <c r="LQM83" s="86"/>
      <c r="LQN83" s="86"/>
      <c r="LQO83" s="86"/>
      <c r="LQP83" s="86"/>
      <c r="LQQ83" s="86"/>
      <c r="LQR83" s="86"/>
      <c r="LQS83" s="86"/>
      <c r="LQT83" s="86"/>
      <c r="LQU83" s="86"/>
      <c r="LQV83" s="86"/>
      <c r="LQW83" s="86"/>
      <c r="LQX83" s="86"/>
      <c r="LQY83" s="86"/>
      <c r="LQZ83" s="86"/>
      <c r="LRA83" s="86"/>
      <c r="LRB83" s="86"/>
      <c r="LRC83" s="86"/>
      <c r="LRD83" s="86"/>
      <c r="LRE83" s="86"/>
      <c r="LRF83" s="86"/>
      <c r="LRG83" s="86"/>
      <c r="LRH83" s="86"/>
      <c r="LRI83" s="86"/>
      <c r="LRJ83" s="86"/>
      <c r="LRK83" s="86"/>
      <c r="LRL83" s="86"/>
      <c r="LRM83" s="86"/>
      <c r="LRN83" s="86"/>
      <c r="LRO83" s="86"/>
      <c r="LRP83" s="86"/>
      <c r="LRQ83" s="86"/>
      <c r="LRR83" s="86"/>
      <c r="LRS83" s="86"/>
      <c r="LRT83" s="86"/>
      <c r="LRU83" s="86"/>
      <c r="LRV83" s="86"/>
      <c r="LRW83" s="86"/>
      <c r="LRX83" s="86"/>
      <c r="LRY83" s="86"/>
      <c r="LRZ83" s="86"/>
      <c r="LSA83" s="86"/>
      <c r="LSB83" s="86"/>
      <c r="LSC83" s="86"/>
      <c r="LSD83" s="86"/>
      <c r="LSE83" s="86"/>
      <c r="LSF83" s="86"/>
      <c r="LSG83" s="86"/>
      <c r="LSH83" s="86"/>
      <c r="LSI83" s="86"/>
      <c r="LSJ83" s="86"/>
      <c r="LSK83" s="86"/>
      <c r="LSL83" s="86"/>
      <c r="LSM83" s="86"/>
      <c r="LSN83" s="86"/>
      <c r="LSO83" s="86"/>
      <c r="LSP83" s="86"/>
      <c r="LSQ83" s="86"/>
      <c r="LSR83" s="86"/>
      <c r="LSS83" s="86"/>
      <c r="LST83" s="86"/>
      <c r="LSU83" s="86"/>
      <c r="LSV83" s="86"/>
      <c r="LSW83" s="86"/>
      <c r="LSX83" s="86"/>
      <c r="LSY83" s="86"/>
      <c r="LSZ83" s="86"/>
      <c r="LTA83" s="86"/>
      <c r="LTB83" s="86"/>
      <c r="LTC83" s="86"/>
      <c r="LTD83" s="86"/>
      <c r="LTE83" s="86"/>
      <c r="LTF83" s="86"/>
      <c r="LTG83" s="86"/>
      <c r="LTH83" s="86"/>
      <c r="LTI83" s="86"/>
      <c r="LTJ83" s="86"/>
      <c r="LTK83" s="86"/>
      <c r="LTL83" s="86"/>
      <c r="LTM83" s="86"/>
      <c r="LTN83" s="86"/>
      <c r="LTO83" s="86"/>
      <c r="LTP83" s="86"/>
      <c r="LTQ83" s="86"/>
      <c r="LTR83" s="86"/>
      <c r="LTS83" s="86"/>
      <c r="LTT83" s="86"/>
      <c r="LTU83" s="86"/>
      <c r="LTV83" s="86"/>
      <c r="LTW83" s="86"/>
      <c r="LTX83" s="86"/>
      <c r="LTY83" s="86"/>
      <c r="LTZ83" s="86"/>
      <c r="LUA83" s="86"/>
      <c r="LUB83" s="86"/>
      <c r="LUC83" s="86"/>
      <c r="LUD83" s="86"/>
      <c r="LUE83" s="86"/>
      <c r="LUF83" s="86"/>
      <c r="LUG83" s="86"/>
      <c r="LUH83" s="86"/>
      <c r="LUI83" s="86"/>
      <c r="LUJ83" s="86"/>
      <c r="LUK83" s="86"/>
      <c r="LUL83" s="86"/>
      <c r="LUM83" s="86"/>
      <c r="LUN83" s="86"/>
      <c r="LUO83" s="86"/>
      <c r="LUP83" s="86"/>
      <c r="LUQ83" s="86"/>
      <c r="LUR83" s="86"/>
      <c r="LUS83" s="86"/>
      <c r="LUT83" s="86"/>
      <c r="LUU83" s="86"/>
      <c r="LUV83" s="86"/>
      <c r="LUW83" s="86"/>
      <c r="LUX83" s="86"/>
      <c r="LUY83" s="86"/>
      <c r="LUZ83" s="86"/>
      <c r="LVA83" s="86"/>
      <c r="LVB83" s="86"/>
      <c r="LVC83" s="86"/>
      <c r="LVD83" s="86"/>
      <c r="LVE83" s="86"/>
      <c r="LVF83" s="86"/>
      <c r="LVG83" s="86"/>
      <c r="LVH83" s="86"/>
      <c r="LVI83" s="86"/>
      <c r="LVJ83" s="86"/>
      <c r="LVK83" s="86"/>
      <c r="LVL83" s="86"/>
      <c r="LVM83" s="86"/>
      <c r="LVN83" s="86"/>
      <c r="LVO83" s="86"/>
      <c r="LVP83" s="86"/>
      <c r="LVQ83" s="86"/>
      <c r="LVR83" s="86"/>
      <c r="LVS83" s="86"/>
      <c r="LVT83" s="86"/>
      <c r="LVU83" s="86"/>
      <c r="LVV83" s="86"/>
      <c r="LVW83" s="86"/>
      <c r="LVX83" s="86"/>
      <c r="LVY83" s="86"/>
      <c r="LVZ83" s="86"/>
      <c r="LWA83" s="86"/>
      <c r="LWB83" s="86"/>
      <c r="LWC83" s="86"/>
      <c r="LWD83" s="86"/>
      <c r="LWE83" s="86"/>
      <c r="LWF83" s="86"/>
      <c r="LWG83" s="86"/>
      <c r="LWH83" s="86"/>
      <c r="LWI83" s="86"/>
      <c r="LWJ83" s="86"/>
      <c r="LWK83" s="86"/>
      <c r="LWL83" s="86"/>
      <c r="LWM83" s="86"/>
      <c r="LWN83" s="86"/>
      <c r="LWO83" s="86"/>
      <c r="LWP83" s="86"/>
      <c r="LWQ83" s="86"/>
      <c r="LWR83" s="86"/>
      <c r="LWS83" s="86"/>
      <c r="LWT83" s="86"/>
      <c r="LWU83" s="86"/>
      <c r="LWV83" s="86"/>
      <c r="LWW83" s="86"/>
      <c r="LWX83" s="86"/>
      <c r="LWY83" s="86"/>
      <c r="LWZ83" s="86"/>
      <c r="LXA83" s="86"/>
      <c r="LXB83" s="86"/>
      <c r="LXC83" s="86"/>
      <c r="LXD83" s="86"/>
      <c r="LXE83" s="86"/>
      <c r="LXF83" s="86"/>
      <c r="LXG83" s="86"/>
      <c r="LXH83" s="86"/>
      <c r="LXI83" s="86"/>
      <c r="LXJ83" s="86"/>
      <c r="LXK83" s="86"/>
      <c r="LXL83" s="86"/>
      <c r="LXM83" s="86"/>
      <c r="LXN83" s="86"/>
      <c r="LXO83" s="86"/>
      <c r="LXP83" s="86"/>
      <c r="LXQ83" s="86"/>
      <c r="LXR83" s="86"/>
      <c r="LXS83" s="86"/>
      <c r="LXT83" s="86"/>
      <c r="LXU83" s="86"/>
      <c r="LXV83" s="86"/>
      <c r="LXW83" s="86"/>
      <c r="LXX83" s="86"/>
      <c r="LXY83" s="86"/>
      <c r="LXZ83" s="86"/>
      <c r="LYA83" s="86"/>
      <c r="LYB83" s="86"/>
      <c r="LYC83" s="86"/>
      <c r="LYD83" s="86"/>
      <c r="LYE83" s="86"/>
      <c r="LYF83" s="86"/>
      <c r="LYG83" s="86"/>
      <c r="LYH83" s="86"/>
      <c r="LYI83" s="86"/>
      <c r="LYJ83" s="86"/>
      <c r="LYK83" s="86"/>
      <c r="LYL83" s="86"/>
      <c r="LYM83" s="86"/>
      <c r="LYN83" s="86"/>
      <c r="LYO83" s="86"/>
      <c r="LYP83" s="86"/>
      <c r="LYQ83" s="86"/>
      <c r="LYR83" s="86"/>
      <c r="LYS83" s="86"/>
      <c r="LYT83" s="86"/>
      <c r="LYU83" s="86"/>
      <c r="LYV83" s="86"/>
      <c r="LYW83" s="86"/>
      <c r="LYX83" s="86"/>
      <c r="LYY83" s="86"/>
      <c r="LYZ83" s="86"/>
      <c r="LZA83" s="86"/>
      <c r="LZB83" s="86"/>
      <c r="LZC83" s="86"/>
      <c r="LZD83" s="86"/>
      <c r="LZE83" s="86"/>
      <c r="LZF83" s="86"/>
      <c r="LZG83" s="86"/>
      <c r="LZH83" s="86"/>
      <c r="LZI83" s="86"/>
      <c r="LZJ83" s="86"/>
      <c r="LZK83" s="86"/>
      <c r="LZL83" s="86"/>
      <c r="LZM83" s="86"/>
      <c r="LZN83" s="86"/>
      <c r="LZO83" s="86"/>
      <c r="LZP83" s="86"/>
      <c r="LZQ83" s="86"/>
      <c r="LZR83" s="86"/>
      <c r="LZS83" s="86"/>
      <c r="LZT83" s="86"/>
      <c r="LZU83" s="86"/>
      <c r="LZV83" s="86"/>
      <c r="LZW83" s="86"/>
      <c r="LZX83" s="86"/>
      <c r="LZY83" s="86"/>
      <c r="LZZ83" s="86"/>
      <c r="MAA83" s="86"/>
      <c r="MAB83" s="86"/>
      <c r="MAC83" s="86"/>
      <c r="MAD83" s="86"/>
      <c r="MAE83" s="86"/>
      <c r="MAF83" s="86"/>
      <c r="MAG83" s="86"/>
      <c r="MAH83" s="86"/>
      <c r="MAI83" s="86"/>
      <c r="MAJ83" s="86"/>
      <c r="MAK83" s="86"/>
      <c r="MAL83" s="86"/>
      <c r="MAM83" s="86"/>
      <c r="MAN83" s="86"/>
      <c r="MAO83" s="86"/>
      <c r="MAP83" s="86"/>
      <c r="MAQ83" s="86"/>
      <c r="MAR83" s="86"/>
      <c r="MAS83" s="86"/>
      <c r="MAT83" s="86"/>
      <c r="MAU83" s="86"/>
      <c r="MAV83" s="86"/>
      <c r="MAW83" s="86"/>
      <c r="MAX83" s="86"/>
      <c r="MAY83" s="86"/>
      <c r="MAZ83" s="86"/>
      <c r="MBA83" s="86"/>
      <c r="MBB83" s="86"/>
      <c r="MBC83" s="86"/>
      <c r="MBD83" s="86"/>
      <c r="MBE83" s="86"/>
      <c r="MBF83" s="86"/>
      <c r="MBG83" s="86"/>
      <c r="MBH83" s="86"/>
      <c r="MBI83" s="86"/>
      <c r="MBJ83" s="86"/>
      <c r="MBK83" s="86"/>
      <c r="MBL83" s="86"/>
      <c r="MBM83" s="86"/>
      <c r="MBN83" s="86"/>
      <c r="MBO83" s="86"/>
      <c r="MBP83" s="86"/>
      <c r="MBQ83" s="86"/>
      <c r="MBR83" s="86"/>
      <c r="MBS83" s="86"/>
      <c r="MBT83" s="86"/>
      <c r="MBU83" s="86"/>
      <c r="MBV83" s="86"/>
      <c r="MBW83" s="86"/>
      <c r="MBX83" s="86"/>
      <c r="MBY83" s="86"/>
      <c r="MBZ83" s="86"/>
      <c r="MCA83" s="86"/>
      <c r="MCB83" s="86"/>
      <c r="MCC83" s="86"/>
      <c r="MCD83" s="86"/>
      <c r="MCE83" s="86"/>
      <c r="MCF83" s="86"/>
      <c r="MCG83" s="86"/>
      <c r="MCH83" s="86"/>
      <c r="MCI83" s="86"/>
      <c r="MCJ83" s="86"/>
      <c r="MCK83" s="86"/>
      <c r="MCL83" s="86"/>
      <c r="MCM83" s="86"/>
      <c r="MCN83" s="86"/>
      <c r="MCO83" s="86"/>
      <c r="MCP83" s="86"/>
      <c r="MCQ83" s="86"/>
      <c r="MCR83" s="86"/>
      <c r="MCS83" s="86"/>
      <c r="MCT83" s="86"/>
      <c r="MCU83" s="86"/>
      <c r="MCV83" s="86"/>
      <c r="MCW83" s="86"/>
      <c r="MCX83" s="86"/>
      <c r="MCY83" s="86"/>
      <c r="MCZ83" s="86"/>
      <c r="MDA83" s="86"/>
      <c r="MDB83" s="86"/>
      <c r="MDC83" s="86"/>
      <c r="MDD83" s="86"/>
      <c r="MDE83" s="86"/>
      <c r="MDF83" s="86"/>
      <c r="MDG83" s="86"/>
      <c r="MDH83" s="86"/>
      <c r="MDI83" s="86"/>
      <c r="MDJ83" s="86"/>
      <c r="MDK83" s="86"/>
      <c r="MDL83" s="86"/>
      <c r="MDM83" s="86"/>
      <c r="MDN83" s="86"/>
      <c r="MDO83" s="86"/>
      <c r="MDP83" s="86"/>
      <c r="MDQ83" s="86"/>
      <c r="MDR83" s="86"/>
      <c r="MDS83" s="86"/>
      <c r="MDT83" s="86"/>
      <c r="MDU83" s="86"/>
      <c r="MDV83" s="86"/>
      <c r="MDW83" s="86"/>
      <c r="MDX83" s="86"/>
      <c r="MDY83" s="86"/>
      <c r="MDZ83" s="86"/>
      <c r="MEA83" s="86"/>
      <c r="MEB83" s="86"/>
      <c r="MEC83" s="86"/>
      <c r="MED83" s="86"/>
      <c r="MEE83" s="86"/>
      <c r="MEF83" s="86"/>
      <c r="MEG83" s="86"/>
      <c r="MEH83" s="86"/>
      <c r="MEI83" s="86"/>
      <c r="MEJ83" s="86"/>
      <c r="MEK83" s="86"/>
      <c r="MEL83" s="86"/>
      <c r="MEM83" s="86"/>
      <c r="MEN83" s="86"/>
      <c r="MEO83" s="86"/>
      <c r="MEP83" s="86"/>
      <c r="MEQ83" s="86"/>
      <c r="MER83" s="86"/>
      <c r="MES83" s="86"/>
      <c r="MET83" s="86"/>
      <c r="MEU83" s="86"/>
      <c r="MEV83" s="86"/>
      <c r="MEW83" s="86"/>
      <c r="MEX83" s="86"/>
      <c r="MEY83" s="86"/>
      <c r="MEZ83" s="86"/>
      <c r="MFA83" s="86"/>
      <c r="MFB83" s="86"/>
      <c r="MFC83" s="86"/>
      <c r="MFD83" s="86"/>
      <c r="MFE83" s="86"/>
      <c r="MFF83" s="86"/>
      <c r="MFG83" s="86"/>
      <c r="MFH83" s="86"/>
      <c r="MFI83" s="86"/>
      <c r="MFJ83" s="86"/>
      <c r="MFK83" s="86"/>
      <c r="MFL83" s="86"/>
      <c r="MFM83" s="86"/>
      <c r="MFN83" s="86"/>
      <c r="MFO83" s="86"/>
      <c r="MFP83" s="86"/>
      <c r="MFQ83" s="86"/>
      <c r="MFR83" s="86"/>
      <c r="MFS83" s="86"/>
      <c r="MFT83" s="86"/>
      <c r="MFU83" s="86"/>
      <c r="MFV83" s="86"/>
      <c r="MFW83" s="86"/>
      <c r="MFX83" s="86"/>
      <c r="MFY83" s="86"/>
      <c r="MFZ83" s="86"/>
      <c r="MGA83" s="86"/>
      <c r="MGB83" s="86"/>
      <c r="MGC83" s="86"/>
      <c r="MGD83" s="86"/>
      <c r="MGE83" s="86"/>
      <c r="MGF83" s="86"/>
      <c r="MGG83" s="86"/>
      <c r="MGH83" s="86"/>
      <c r="MGI83" s="86"/>
      <c r="MGJ83" s="86"/>
      <c r="MGK83" s="86"/>
      <c r="MGL83" s="86"/>
      <c r="MGM83" s="86"/>
      <c r="MGN83" s="86"/>
      <c r="MGO83" s="86"/>
      <c r="MGP83" s="86"/>
      <c r="MGQ83" s="86"/>
      <c r="MGR83" s="86"/>
      <c r="MGS83" s="86"/>
      <c r="MGT83" s="86"/>
      <c r="MGU83" s="86"/>
      <c r="MGV83" s="86"/>
      <c r="MGW83" s="86"/>
      <c r="MGX83" s="86"/>
      <c r="MGY83" s="86"/>
      <c r="MGZ83" s="86"/>
      <c r="MHA83" s="86"/>
      <c r="MHB83" s="86"/>
      <c r="MHC83" s="86"/>
      <c r="MHD83" s="86"/>
      <c r="MHE83" s="86"/>
      <c r="MHF83" s="86"/>
      <c r="MHG83" s="86"/>
      <c r="MHH83" s="86"/>
      <c r="MHI83" s="86"/>
      <c r="MHJ83" s="86"/>
      <c r="MHK83" s="86"/>
      <c r="MHL83" s="86"/>
      <c r="MHM83" s="86"/>
      <c r="MHN83" s="86"/>
      <c r="MHO83" s="86"/>
      <c r="MHP83" s="86"/>
      <c r="MHQ83" s="86"/>
      <c r="MHR83" s="86"/>
      <c r="MHS83" s="86"/>
      <c r="MHT83" s="86"/>
      <c r="MHU83" s="86"/>
      <c r="MHV83" s="86"/>
      <c r="MHW83" s="86"/>
      <c r="MHX83" s="86"/>
      <c r="MHY83" s="86"/>
      <c r="MHZ83" s="86"/>
      <c r="MIA83" s="86"/>
      <c r="MIB83" s="86"/>
      <c r="MIC83" s="86"/>
      <c r="MID83" s="86"/>
      <c r="MIE83" s="86"/>
      <c r="MIF83" s="86"/>
      <c r="MIG83" s="86"/>
      <c r="MIH83" s="86"/>
      <c r="MII83" s="86"/>
      <c r="MIJ83" s="86"/>
      <c r="MIK83" s="86"/>
      <c r="MIL83" s="86"/>
      <c r="MIM83" s="86"/>
      <c r="MIN83" s="86"/>
      <c r="MIO83" s="86"/>
      <c r="MIP83" s="86"/>
      <c r="MIQ83" s="86"/>
      <c r="MIR83" s="86"/>
      <c r="MIS83" s="86"/>
      <c r="MIT83" s="86"/>
      <c r="MIU83" s="86"/>
      <c r="MIV83" s="86"/>
      <c r="MIW83" s="86"/>
      <c r="MIX83" s="86"/>
      <c r="MIY83" s="86"/>
      <c r="MIZ83" s="86"/>
      <c r="MJA83" s="86"/>
      <c r="MJB83" s="86"/>
      <c r="MJC83" s="86"/>
      <c r="MJD83" s="86"/>
      <c r="MJE83" s="86"/>
      <c r="MJF83" s="86"/>
      <c r="MJG83" s="86"/>
      <c r="MJH83" s="86"/>
      <c r="MJI83" s="86"/>
      <c r="MJJ83" s="86"/>
      <c r="MJK83" s="86"/>
      <c r="MJL83" s="86"/>
      <c r="MJM83" s="86"/>
      <c r="MJN83" s="86"/>
      <c r="MJO83" s="86"/>
      <c r="MJP83" s="86"/>
      <c r="MJQ83" s="86"/>
      <c r="MJR83" s="86"/>
      <c r="MJS83" s="86"/>
      <c r="MJT83" s="86"/>
      <c r="MJU83" s="86"/>
      <c r="MJV83" s="86"/>
      <c r="MJW83" s="86"/>
      <c r="MJX83" s="86"/>
      <c r="MJY83" s="86"/>
      <c r="MJZ83" s="86"/>
      <c r="MKA83" s="86"/>
      <c r="MKB83" s="86"/>
      <c r="MKC83" s="86"/>
      <c r="MKD83" s="86"/>
      <c r="MKE83" s="86"/>
      <c r="MKF83" s="86"/>
      <c r="MKG83" s="86"/>
      <c r="MKH83" s="86"/>
      <c r="MKI83" s="86"/>
      <c r="MKJ83" s="86"/>
      <c r="MKK83" s="86"/>
      <c r="MKL83" s="86"/>
      <c r="MKM83" s="86"/>
      <c r="MKN83" s="86"/>
      <c r="MKO83" s="86"/>
      <c r="MKP83" s="86"/>
      <c r="MKQ83" s="86"/>
      <c r="MKR83" s="86"/>
      <c r="MKS83" s="86"/>
      <c r="MKT83" s="86"/>
      <c r="MKU83" s="86"/>
      <c r="MKV83" s="86"/>
      <c r="MKW83" s="86"/>
      <c r="MKX83" s="86"/>
      <c r="MKY83" s="86"/>
      <c r="MKZ83" s="86"/>
      <c r="MLA83" s="86"/>
      <c r="MLB83" s="86"/>
      <c r="MLC83" s="86"/>
      <c r="MLD83" s="86"/>
      <c r="MLE83" s="86"/>
      <c r="MLF83" s="86"/>
      <c r="MLG83" s="86"/>
      <c r="MLH83" s="86"/>
      <c r="MLI83" s="86"/>
      <c r="MLJ83" s="86"/>
      <c r="MLK83" s="86"/>
      <c r="MLL83" s="86"/>
      <c r="MLM83" s="86"/>
      <c r="MLN83" s="86"/>
      <c r="MLO83" s="86"/>
      <c r="MLP83" s="86"/>
      <c r="MLQ83" s="86"/>
      <c r="MLR83" s="86"/>
      <c r="MLS83" s="86"/>
      <c r="MLT83" s="86"/>
      <c r="MLU83" s="86"/>
      <c r="MLV83" s="86"/>
      <c r="MLW83" s="86"/>
      <c r="MLX83" s="86"/>
      <c r="MLY83" s="86"/>
      <c r="MLZ83" s="86"/>
      <c r="MMA83" s="86"/>
      <c r="MMB83" s="86"/>
      <c r="MMC83" s="86"/>
      <c r="MMD83" s="86"/>
      <c r="MME83" s="86"/>
      <c r="MMF83" s="86"/>
      <c r="MMG83" s="86"/>
      <c r="MMH83" s="86"/>
      <c r="MMI83" s="86"/>
      <c r="MMJ83" s="86"/>
      <c r="MMK83" s="86"/>
      <c r="MML83" s="86"/>
      <c r="MMM83" s="86"/>
      <c r="MMN83" s="86"/>
      <c r="MMO83" s="86"/>
      <c r="MMP83" s="86"/>
      <c r="MMQ83" s="86"/>
      <c r="MMR83" s="86"/>
      <c r="MMS83" s="86"/>
      <c r="MMT83" s="86"/>
      <c r="MMU83" s="86"/>
      <c r="MMV83" s="86"/>
      <c r="MMW83" s="86"/>
      <c r="MMX83" s="86"/>
      <c r="MMY83" s="86"/>
      <c r="MMZ83" s="86"/>
      <c r="MNA83" s="86"/>
      <c r="MNB83" s="86"/>
      <c r="MNC83" s="86"/>
      <c r="MND83" s="86"/>
      <c r="MNE83" s="86"/>
      <c r="MNF83" s="86"/>
      <c r="MNG83" s="86"/>
      <c r="MNH83" s="86"/>
      <c r="MNI83" s="86"/>
      <c r="MNJ83" s="86"/>
      <c r="MNK83" s="86"/>
      <c r="MNL83" s="86"/>
      <c r="MNM83" s="86"/>
      <c r="MNN83" s="86"/>
      <c r="MNO83" s="86"/>
      <c r="MNP83" s="86"/>
      <c r="MNQ83" s="86"/>
      <c r="MNR83" s="86"/>
      <c r="MNS83" s="86"/>
      <c r="MNT83" s="86"/>
      <c r="MNU83" s="86"/>
      <c r="MNV83" s="86"/>
      <c r="MNW83" s="86"/>
      <c r="MNX83" s="86"/>
      <c r="MNY83" s="86"/>
      <c r="MNZ83" s="86"/>
      <c r="MOA83" s="86"/>
      <c r="MOB83" s="86"/>
      <c r="MOC83" s="86"/>
      <c r="MOD83" s="86"/>
      <c r="MOE83" s="86"/>
      <c r="MOF83" s="86"/>
      <c r="MOG83" s="86"/>
      <c r="MOH83" s="86"/>
      <c r="MOI83" s="86"/>
      <c r="MOJ83" s="86"/>
      <c r="MOK83" s="86"/>
      <c r="MOL83" s="86"/>
      <c r="MOM83" s="86"/>
      <c r="MON83" s="86"/>
      <c r="MOO83" s="86"/>
      <c r="MOP83" s="86"/>
      <c r="MOQ83" s="86"/>
      <c r="MOR83" s="86"/>
      <c r="MOS83" s="86"/>
      <c r="MOT83" s="86"/>
      <c r="MOU83" s="86"/>
      <c r="MOV83" s="86"/>
      <c r="MOW83" s="86"/>
      <c r="MOX83" s="86"/>
      <c r="MOY83" s="86"/>
      <c r="MOZ83" s="86"/>
      <c r="MPA83" s="86"/>
      <c r="MPB83" s="86"/>
      <c r="MPC83" s="86"/>
      <c r="MPD83" s="86"/>
      <c r="MPE83" s="86"/>
      <c r="MPF83" s="86"/>
      <c r="MPG83" s="86"/>
      <c r="MPH83" s="86"/>
      <c r="MPI83" s="86"/>
      <c r="MPJ83" s="86"/>
      <c r="MPK83" s="86"/>
      <c r="MPL83" s="86"/>
      <c r="MPM83" s="86"/>
      <c r="MPN83" s="86"/>
      <c r="MPO83" s="86"/>
      <c r="MPP83" s="86"/>
      <c r="MPQ83" s="86"/>
      <c r="MPR83" s="86"/>
      <c r="MPS83" s="86"/>
      <c r="MPT83" s="86"/>
      <c r="MPU83" s="86"/>
      <c r="MPV83" s="86"/>
      <c r="MPW83" s="86"/>
      <c r="MPX83" s="86"/>
      <c r="MPY83" s="86"/>
      <c r="MPZ83" s="86"/>
      <c r="MQA83" s="86"/>
      <c r="MQB83" s="86"/>
      <c r="MQC83" s="86"/>
      <c r="MQD83" s="86"/>
      <c r="MQE83" s="86"/>
      <c r="MQF83" s="86"/>
      <c r="MQG83" s="86"/>
      <c r="MQH83" s="86"/>
      <c r="MQI83" s="86"/>
      <c r="MQJ83" s="86"/>
      <c r="MQK83" s="86"/>
      <c r="MQL83" s="86"/>
      <c r="MQM83" s="86"/>
      <c r="MQN83" s="86"/>
      <c r="MQO83" s="86"/>
      <c r="MQP83" s="86"/>
      <c r="MQQ83" s="86"/>
      <c r="MQR83" s="86"/>
      <c r="MQS83" s="86"/>
      <c r="MQT83" s="86"/>
      <c r="MQU83" s="86"/>
      <c r="MQV83" s="86"/>
      <c r="MQW83" s="86"/>
      <c r="MQX83" s="86"/>
      <c r="MQY83" s="86"/>
      <c r="MQZ83" s="86"/>
      <c r="MRA83" s="86"/>
      <c r="MRB83" s="86"/>
      <c r="MRC83" s="86"/>
      <c r="MRD83" s="86"/>
      <c r="MRE83" s="86"/>
      <c r="MRF83" s="86"/>
      <c r="MRG83" s="86"/>
      <c r="MRH83" s="86"/>
      <c r="MRI83" s="86"/>
      <c r="MRJ83" s="86"/>
      <c r="MRK83" s="86"/>
      <c r="MRL83" s="86"/>
      <c r="MRM83" s="86"/>
      <c r="MRN83" s="86"/>
      <c r="MRO83" s="86"/>
      <c r="MRP83" s="86"/>
      <c r="MRQ83" s="86"/>
      <c r="MRR83" s="86"/>
      <c r="MRS83" s="86"/>
      <c r="MRT83" s="86"/>
      <c r="MRU83" s="86"/>
      <c r="MRV83" s="86"/>
      <c r="MRW83" s="86"/>
      <c r="MRX83" s="86"/>
      <c r="MRY83" s="86"/>
      <c r="MRZ83" s="86"/>
      <c r="MSA83" s="86"/>
      <c r="MSB83" s="86"/>
      <c r="MSC83" s="86"/>
      <c r="MSD83" s="86"/>
      <c r="MSE83" s="86"/>
      <c r="MSF83" s="86"/>
      <c r="MSG83" s="86"/>
      <c r="MSH83" s="86"/>
      <c r="MSI83" s="86"/>
      <c r="MSJ83" s="86"/>
      <c r="MSK83" s="86"/>
      <c r="MSL83" s="86"/>
      <c r="MSM83" s="86"/>
      <c r="MSN83" s="86"/>
      <c r="MSO83" s="86"/>
      <c r="MSP83" s="86"/>
      <c r="MSQ83" s="86"/>
      <c r="MSR83" s="86"/>
      <c r="MSS83" s="86"/>
      <c r="MST83" s="86"/>
      <c r="MSU83" s="86"/>
      <c r="MSV83" s="86"/>
      <c r="MSW83" s="86"/>
      <c r="MSX83" s="86"/>
      <c r="MSY83" s="86"/>
      <c r="MSZ83" s="86"/>
      <c r="MTA83" s="86"/>
      <c r="MTB83" s="86"/>
      <c r="MTC83" s="86"/>
      <c r="MTD83" s="86"/>
      <c r="MTE83" s="86"/>
      <c r="MTF83" s="86"/>
      <c r="MTG83" s="86"/>
      <c r="MTH83" s="86"/>
      <c r="MTI83" s="86"/>
      <c r="MTJ83" s="86"/>
      <c r="MTK83" s="86"/>
      <c r="MTL83" s="86"/>
      <c r="MTM83" s="86"/>
      <c r="MTN83" s="86"/>
      <c r="MTO83" s="86"/>
      <c r="MTP83" s="86"/>
      <c r="MTQ83" s="86"/>
      <c r="MTR83" s="86"/>
      <c r="MTS83" s="86"/>
      <c r="MTT83" s="86"/>
      <c r="MTU83" s="86"/>
      <c r="MTV83" s="86"/>
      <c r="MTW83" s="86"/>
      <c r="MTX83" s="86"/>
      <c r="MTY83" s="86"/>
      <c r="MTZ83" s="86"/>
      <c r="MUA83" s="86"/>
      <c r="MUB83" s="86"/>
      <c r="MUC83" s="86"/>
      <c r="MUD83" s="86"/>
      <c r="MUE83" s="86"/>
      <c r="MUF83" s="86"/>
      <c r="MUG83" s="86"/>
      <c r="MUH83" s="86"/>
      <c r="MUI83" s="86"/>
      <c r="MUJ83" s="86"/>
      <c r="MUK83" s="86"/>
      <c r="MUL83" s="86"/>
      <c r="MUM83" s="86"/>
      <c r="MUN83" s="86"/>
      <c r="MUO83" s="86"/>
      <c r="MUP83" s="86"/>
      <c r="MUQ83" s="86"/>
      <c r="MUR83" s="86"/>
      <c r="MUS83" s="86"/>
      <c r="MUT83" s="86"/>
      <c r="MUU83" s="86"/>
      <c r="MUV83" s="86"/>
      <c r="MUW83" s="86"/>
      <c r="MUX83" s="86"/>
      <c r="MUY83" s="86"/>
      <c r="MUZ83" s="86"/>
      <c r="MVA83" s="86"/>
      <c r="MVB83" s="86"/>
      <c r="MVC83" s="86"/>
      <c r="MVD83" s="86"/>
      <c r="MVE83" s="86"/>
      <c r="MVF83" s="86"/>
      <c r="MVG83" s="86"/>
      <c r="MVH83" s="86"/>
      <c r="MVI83" s="86"/>
      <c r="MVJ83" s="86"/>
      <c r="MVK83" s="86"/>
      <c r="MVL83" s="86"/>
      <c r="MVM83" s="86"/>
      <c r="MVN83" s="86"/>
      <c r="MVO83" s="86"/>
      <c r="MVP83" s="86"/>
      <c r="MVQ83" s="86"/>
      <c r="MVR83" s="86"/>
      <c r="MVS83" s="86"/>
      <c r="MVT83" s="86"/>
      <c r="MVU83" s="86"/>
      <c r="MVV83" s="86"/>
      <c r="MVW83" s="86"/>
      <c r="MVX83" s="86"/>
      <c r="MVY83" s="86"/>
      <c r="MVZ83" s="86"/>
      <c r="MWA83" s="86"/>
      <c r="MWB83" s="86"/>
      <c r="MWC83" s="86"/>
      <c r="MWD83" s="86"/>
      <c r="MWE83" s="86"/>
      <c r="MWF83" s="86"/>
      <c r="MWG83" s="86"/>
      <c r="MWH83" s="86"/>
      <c r="MWI83" s="86"/>
      <c r="MWJ83" s="86"/>
      <c r="MWK83" s="86"/>
      <c r="MWL83" s="86"/>
      <c r="MWM83" s="86"/>
      <c r="MWN83" s="86"/>
      <c r="MWO83" s="86"/>
      <c r="MWP83" s="86"/>
      <c r="MWQ83" s="86"/>
      <c r="MWR83" s="86"/>
      <c r="MWS83" s="86"/>
      <c r="MWT83" s="86"/>
      <c r="MWU83" s="86"/>
      <c r="MWV83" s="86"/>
      <c r="MWW83" s="86"/>
      <c r="MWX83" s="86"/>
      <c r="MWY83" s="86"/>
      <c r="MWZ83" s="86"/>
      <c r="MXA83" s="86"/>
      <c r="MXB83" s="86"/>
      <c r="MXC83" s="86"/>
      <c r="MXD83" s="86"/>
      <c r="MXE83" s="86"/>
      <c r="MXF83" s="86"/>
      <c r="MXG83" s="86"/>
      <c r="MXH83" s="86"/>
      <c r="MXI83" s="86"/>
      <c r="MXJ83" s="86"/>
      <c r="MXK83" s="86"/>
      <c r="MXL83" s="86"/>
      <c r="MXM83" s="86"/>
      <c r="MXN83" s="86"/>
      <c r="MXO83" s="86"/>
      <c r="MXP83" s="86"/>
      <c r="MXQ83" s="86"/>
      <c r="MXR83" s="86"/>
      <c r="MXS83" s="86"/>
      <c r="MXT83" s="86"/>
      <c r="MXU83" s="86"/>
      <c r="MXV83" s="86"/>
      <c r="MXW83" s="86"/>
      <c r="MXX83" s="86"/>
      <c r="MXY83" s="86"/>
      <c r="MXZ83" s="86"/>
      <c r="MYA83" s="86"/>
      <c r="MYB83" s="86"/>
      <c r="MYC83" s="86"/>
      <c r="MYD83" s="86"/>
      <c r="MYE83" s="86"/>
      <c r="MYF83" s="86"/>
      <c r="MYG83" s="86"/>
      <c r="MYH83" s="86"/>
      <c r="MYI83" s="86"/>
      <c r="MYJ83" s="86"/>
      <c r="MYK83" s="86"/>
      <c r="MYL83" s="86"/>
      <c r="MYM83" s="86"/>
      <c r="MYN83" s="86"/>
      <c r="MYO83" s="86"/>
      <c r="MYP83" s="86"/>
      <c r="MYQ83" s="86"/>
      <c r="MYR83" s="86"/>
      <c r="MYS83" s="86"/>
      <c r="MYT83" s="86"/>
      <c r="MYU83" s="86"/>
      <c r="MYV83" s="86"/>
      <c r="MYW83" s="86"/>
      <c r="MYX83" s="86"/>
      <c r="MYY83" s="86"/>
      <c r="MYZ83" s="86"/>
      <c r="MZA83" s="86"/>
      <c r="MZB83" s="86"/>
      <c r="MZC83" s="86"/>
      <c r="MZD83" s="86"/>
      <c r="MZE83" s="86"/>
      <c r="MZF83" s="86"/>
      <c r="MZG83" s="86"/>
      <c r="MZH83" s="86"/>
      <c r="MZI83" s="86"/>
      <c r="MZJ83" s="86"/>
      <c r="MZK83" s="86"/>
      <c r="MZL83" s="86"/>
      <c r="MZM83" s="86"/>
      <c r="MZN83" s="86"/>
      <c r="MZO83" s="86"/>
      <c r="MZP83" s="86"/>
      <c r="MZQ83" s="86"/>
      <c r="MZR83" s="86"/>
      <c r="MZS83" s="86"/>
      <c r="MZT83" s="86"/>
      <c r="MZU83" s="86"/>
      <c r="MZV83" s="86"/>
      <c r="MZW83" s="86"/>
      <c r="MZX83" s="86"/>
      <c r="MZY83" s="86"/>
      <c r="MZZ83" s="86"/>
      <c r="NAA83" s="86"/>
      <c r="NAB83" s="86"/>
      <c r="NAC83" s="86"/>
      <c r="NAD83" s="86"/>
      <c r="NAE83" s="86"/>
      <c r="NAF83" s="86"/>
      <c r="NAG83" s="86"/>
      <c r="NAH83" s="86"/>
      <c r="NAI83" s="86"/>
      <c r="NAJ83" s="86"/>
      <c r="NAK83" s="86"/>
      <c r="NAL83" s="86"/>
      <c r="NAM83" s="86"/>
      <c r="NAN83" s="86"/>
      <c r="NAO83" s="86"/>
      <c r="NAP83" s="86"/>
      <c r="NAQ83" s="86"/>
      <c r="NAR83" s="86"/>
      <c r="NAS83" s="86"/>
      <c r="NAT83" s="86"/>
      <c r="NAU83" s="86"/>
      <c r="NAV83" s="86"/>
      <c r="NAW83" s="86"/>
      <c r="NAX83" s="86"/>
      <c r="NAY83" s="86"/>
      <c r="NAZ83" s="86"/>
      <c r="NBA83" s="86"/>
      <c r="NBB83" s="86"/>
      <c r="NBC83" s="86"/>
      <c r="NBD83" s="86"/>
      <c r="NBE83" s="86"/>
      <c r="NBF83" s="86"/>
      <c r="NBG83" s="86"/>
      <c r="NBH83" s="86"/>
      <c r="NBI83" s="86"/>
      <c r="NBJ83" s="86"/>
      <c r="NBK83" s="86"/>
      <c r="NBL83" s="86"/>
      <c r="NBM83" s="86"/>
      <c r="NBN83" s="86"/>
      <c r="NBO83" s="86"/>
      <c r="NBP83" s="86"/>
      <c r="NBQ83" s="86"/>
      <c r="NBR83" s="86"/>
      <c r="NBS83" s="86"/>
      <c r="NBT83" s="86"/>
      <c r="NBU83" s="86"/>
      <c r="NBV83" s="86"/>
      <c r="NBW83" s="86"/>
      <c r="NBX83" s="86"/>
      <c r="NBY83" s="86"/>
      <c r="NBZ83" s="86"/>
      <c r="NCA83" s="86"/>
      <c r="NCB83" s="86"/>
      <c r="NCC83" s="86"/>
      <c r="NCD83" s="86"/>
      <c r="NCE83" s="86"/>
      <c r="NCF83" s="86"/>
      <c r="NCG83" s="86"/>
      <c r="NCH83" s="86"/>
      <c r="NCI83" s="86"/>
      <c r="NCJ83" s="86"/>
      <c r="NCK83" s="86"/>
      <c r="NCL83" s="86"/>
      <c r="NCM83" s="86"/>
      <c r="NCN83" s="86"/>
      <c r="NCO83" s="86"/>
      <c r="NCP83" s="86"/>
      <c r="NCQ83" s="86"/>
      <c r="NCR83" s="86"/>
      <c r="NCS83" s="86"/>
      <c r="NCT83" s="86"/>
      <c r="NCU83" s="86"/>
      <c r="NCV83" s="86"/>
      <c r="NCW83" s="86"/>
      <c r="NCX83" s="86"/>
      <c r="NCY83" s="86"/>
      <c r="NCZ83" s="86"/>
      <c r="NDA83" s="86"/>
      <c r="NDB83" s="86"/>
      <c r="NDC83" s="86"/>
      <c r="NDD83" s="86"/>
      <c r="NDE83" s="86"/>
      <c r="NDF83" s="86"/>
      <c r="NDG83" s="86"/>
      <c r="NDH83" s="86"/>
      <c r="NDI83" s="86"/>
      <c r="NDJ83" s="86"/>
      <c r="NDK83" s="86"/>
      <c r="NDL83" s="86"/>
      <c r="NDM83" s="86"/>
      <c r="NDN83" s="86"/>
      <c r="NDO83" s="86"/>
      <c r="NDP83" s="86"/>
      <c r="NDQ83" s="86"/>
      <c r="NDR83" s="86"/>
      <c r="NDS83" s="86"/>
      <c r="NDT83" s="86"/>
      <c r="NDU83" s="86"/>
      <c r="NDV83" s="86"/>
      <c r="NDW83" s="86"/>
      <c r="NDX83" s="86"/>
      <c r="NDY83" s="86"/>
      <c r="NDZ83" s="86"/>
      <c r="NEA83" s="86"/>
      <c r="NEB83" s="86"/>
      <c r="NEC83" s="86"/>
      <c r="NED83" s="86"/>
      <c r="NEE83" s="86"/>
      <c r="NEF83" s="86"/>
      <c r="NEG83" s="86"/>
      <c r="NEH83" s="86"/>
      <c r="NEI83" s="86"/>
      <c r="NEJ83" s="86"/>
      <c r="NEK83" s="86"/>
      <c r="NEL83" s="86"/>
      <c r="NEM83" s="86"/>
      <c r="NEN83" s="86"/>
      <c r="NEO83" s="86"/>
      <c r="NEP83" s="86"/>
      <c r="NEQ83" s="86"/>
      <c r="NER83" s="86"/>
      <c r="NES83" s="86"/>
      <c r="NET83" s="86"/>
      <c r="NEU83" s="86"/>
      <c r="NEV83" s="86"/>
      <c r="NEW83" s="86"/>
      <c r="NEX83" s="86"/>
      <c r="NEY83" s="86"/>
      <c r="NEZ83" s="86"/>
      <c r="NFA83" s="86"/>
      <c r="NFB83" s="86"/>
      <c r="NFC83" s="86"/>
      <c r="NFD83" s="86"/>
      <c r="NFE83" s="86"/>
      <c r="NFF83" s="86"/>
      <c r="NFG83" s="86"/>
      <c r="NFH83" s="86"/>
      <c r="NFI83" s="86"/>
      <c r="NFJ83" s="86"/>
      <c r="NFK83" s="86"/>
      <c r="NFL83" s="86"/>
      <c r="NFM83" s="86"/>
      <c r="NFN83" s="86"/>
      <c r="NFO83" s="86"/>
      <c r="NFP83" s="86"/>
      <c r="NFQ83" s="86"/>
      <c r="NFR83" s="86"/>
      <c r="NFS83" s="86"/>
      <c r="NFT83" s="86"/>
      <c r="NFU83" s="86"/>
      <c r="NFV83" s="86"/>
      <c r="NFW83" s="86"/>
      <c r="NFX83" s="86"/>
      <c r="NFY83" s="86"/>
      <c r="NFZ83" s="86"/>
      <c r="NGA83" s="86"/>
      <c r="NGB83" s="86"/>
      <c r="NGC83" s="86"/>
      <c r="NGD83" s="86"/>
      <c r="NGE83" s="86"/>
      <c r="NGF83" s="86"/>
      <c r="NGG83" s="86"/>
      <c r="NGH83" s="86"/>
      <c r="NGI83" s="86"/>
      <c r="NGJ83" s="86"/>
      <c r="NGK83" s="86"/>
      <c r="NGL83" s="86"/>
      <c r="NGM83" s="86"/>
      <c r="NGN83" s="86"/>
      <c r="NGO83" s="86"/>
      <c r="NGP83" s="86"/>
      <c r="NGQ83" s="86"/>
      <c r="NGR83" s="86"/>
      <c r="NGS83" s="86"/>
      <c r="NGT83" s="86"/>
      <c r="NGU83" s="86"/>
      <c r="NGV83" s="86"/>
      <c r="NGW83" s="86"/>
      <c r="NGX83" s="86"/>
      <c r="NGY83" s="86"/>
      <c r="NGZ83" s="86"/>
      <c r="NHA83" s="86"/>
      <c r="NHB83" s="86"/>
      <c r="NHC83" s="86"/>
      <c r="NHD83" s="86"/>
      <c r="NHE83" s="86"/>
      <c r="NHF83" s="86"/>
      <c r="NHG83" s="86"/>
      <c r="NHH83" s="86"/>
      <c r="NHI83" s="86"/>
      <c r="NHJ83" s="86"/>
      <c r="NHK83" s="86"/>
      <c r="NHL83" s="86"/>
      <c r="NHM83" s="86"/>
      <c r="NHN83" s="86"/>
      <c r="NHO83" s="86"/>
      <c r="NHP83" s="86"/>
      <c r="NHQ83" s="86"/>
      <c r="NHR83" s="86"/>
      <c r="NHS83" s="86"/>
      <c r="NHT83" s="86"/>
      <c r="NHU83" s="86"/>
      <c r="NHV83" s="86"/>
      <c r="NHW83" s="86"/>
      <c r="NHX83" s="86"/>
      <c r="NHY83" s="86"/>
      <c r="NHZ83" s="86"/>
      <c r="NIA83" s="86"/>
      <c r="NIB83" s="86"/>
      <c r="NIC83" s="86"/>
      <c r="NID83" s="86"/>
      <c r="NIE83" s="86"/>
      <c r="NIF83" s="86"/>
      <c r="NIG83" s="86"/>
      <c r="NIH83" s="86"/>
      <c r="NII83" s="86"/>
      <c r="NIJ83" s="86"/>
      <c r="NIK83" s="86"/>
      <c r="NIL83" s="86"/>
      <c r="NIM83" s="86"/>
      <c r="NIN83" s="86"/>
      <c r="NIO83" s="86"/>
      <c r="NIP83" s="86"/>
      <c r="NIQ83" s="86"/>
      <c r="NIR83" s="86"/>
      <c r="NIS83" s="86"/>
      <c r="NIT83" s="86"/>
      <c r="NIU83" s="86"/>
      <c r="NIV83" s="86"/>
      <c r="NIW83" s="86"/>
      <c r="NIX83" s="86"/>
      <c r="NIY83" s="86"/>
      <c r="NIZ83" s="86"/>
      <c r="NJA83" s="86"/>
      <c r="NJB83" s="86"/>
      <c r="NJC83" s="86"/>
      <c r="NJD83" s="86"/>
      <c r="NJE83" s="86"/>
      <c r="NJF83" s="86"/>
      <c r="NJG83" s="86"/>
      <c r="NJH83" s="86"/>
      <c r="NJI83" s="86"/>
      <c r="NJJ83" s="86"/>
      <c r="NJK83" s="86"/>
      <c r="NJL83" s="86"/>
      <c r="NJM83" s="86"/>
      <c r="NJN83" s="86"/>
      <c r="NJO83" s="86"/>
      <c r="NJP83" s="86"/>
      <c r="NJQ83" s="86"/>
      <c r="NJR83" s="86"/>
      <c r="NJS83" s="86"/>
      <c r="NJT83" s="86"/>
      <c r="NJU83" s="86"/>
      <c r="NJV83" s="86"/>
      <c r="NJW83" s="86"/>
      <c r="NJX83" s="86"/>
      <c r="NJY83" s="86"/>
      <c r="NJZ83" s="86"/>
      <c r="NKA83" s="86"/>
      <c r="NKB83" s="86"/>
      <c r="NKC83" s="86"/>
      <c r="NKD83" s="86"/>
      <c r="NKE83" s="86"/>
      <c r="NKF83" s="86"/>
      <c r="NKG83" s="86"/>
      <c r="NKH83" s="86"/>
      <c r="NKI83" s="86"/>
      <c r="NKJ83" s="86"/>
      <c r="NKK83" s="86"/>
      <c r="NKL83" s="86"/>
      <c r="NKM83" s="86"/>
      <c r="NKN83" s="86"/>
      <c r="NKO83" s="86"/>
      <c r="NKP83" s="86"/>
      <c r="NKQ83" s="86"/>
      <c r="NKR83" s="86"/>
      <c r="NKS83" s="86"/>
      <c r="NKT83" s="86"/>
      <c r="NKU83" s="86"/>
      <c r="NKV83" s="86"/>
      <c r="NKW83" s="86"/>
      <c r="NKX83" s="86"/>
      <c r="NKY83" s="86"/>
      <c r="NKZ83" s="86"/>
      <c r="NLA83" s="86"/>
      <c r="NLB83" s="86"/>
      <c r="NLC83" s="86"/>
      <c r="NLD83" s="86"/>
      <c r="NLE83" s="86"/>
      <c r="NLF83" s="86"/>
      <c r="NLG83" s="86"/>
      <c r="NLH83" s="86"/>
      <c r="NLI83" s="86"/>
      <c r="NLJ83" s="86"/>
      <c r="NLK83" s="86"/>
      <c r="NLL83" s="86"/>
      <c r="NLM83" s="86"/>
      <c r="NLN83" s="86"/>
      <c r="NLO83" s="86"/>
      <c r="NLP83" s="86"/>
      <c r="NLQ83" s="86"/>
      <c r="NLR83" s="86"/>
      <c r="NLS83" s="86"/>
      <c r="NLT83" s="86"/>
      <c r="NLU83" s="86"/>
      <c r="NLV83" s="86"/>
      <c r="NLW83" s="86"/>
      <c r="NLX83" s="86"/>
      <c r="NLY83" s="86"/>
      <c r="NLZ83" s="86"/>
      <c r="NMA83" s="86"/>
      <c r="NMB83" s="86"/>
      <c r="NMC83" s="86"/>
      <c r="NMD83" s="86"/>
      <c r="NME83" s="86"/>
      <c r="NMF83" s="86"/>
      <c r="NMG83" s="86"/>
      <c r="NMH83" s="86"/>
      <c r="NMI83" s="86"/>
      <c r="NMJ83" s="86"/>
      <c r="NMK83" s="86"/>
      <c r="NML83" s="86"/>
      <c r="NMM83" s="86"/>
      <c r="NMN83" s="86"/>
      <c r="NMO83" s="86"/>
      <c r="NMP83" s="86"/>
      <c r="NMQ83" s="86"/>
      <c r="NMR83" s="86"/>
      <c r="NMS83" s="86"/>
      <c r="NMT83" s="86"/>
      <c r="NMU83" s="86"/>
      <c r="NMV83" s="86"/>
      <c r="NMW83" s="86"/>
      <c r="NMX83" s="86"/>
      <c r="NMY83" s="86"/>
      <c r="NMZ83" s="86"/>
      <c r="NNA83" s="86"/>
      <c r="NNB83" s="86"/>
      <c r="NNC83" s="86"/>
      <c r="NND83" s="86"/>
      <c r="NNE83" s="86"/>
      <c r="NNF83" s="86"/>
      <c r="NNG83" s="86"/>
      <c r="NNH83" s="86"/>
      <c r="NNI83" s="86"/>
      <c r="NNJ83" s="86"/>
      <c r="NNK83" s="86"/>
      <c r="NNL83" s="86"/>
      <c r="NNM83" s="86"/>
      <c r="NNN83" s="86"/>
      <c r="NNO83" s="86"/>
      <c r="NNP83" s="86"/>
      <c r="NNQ83" s="86"/>
      <c r="NNR83" s="86"/>
      <c r="NNS83" s="86"/>
      <c r="NNT83" s="86"/>
      <c r="NNU83" s="86"/>
      <c r="NNV83" s="86"/>
      <c r="NNW83" s="86"/>
      <c r="NNX83" s="86"/>
      <c r="NNY83" s="86"/>
      <c r="NNZ83" s="86"/>
      <c r="NOA83" s="86"/>
      <c r="NOB83" s="86"/>
      <c r="NOC83" s="86"/>
      <c r="NOD83" s="86"/>
      <c r="NOE83" s="86"/>
      <c r="NOF83" s="86"/>
      <c r="NOG83" s="86"/>
      <c r="NOH83" s="86"/>
      <c r="NOI83" s="86"/>
      <c r="NOJ83" s="86"/>
      <c r="NOK83" s="86"/>
      <c r="NOL83" s="86"/>
      <c r="NOM83" s="86"/>
      <c r="NON83" s="86"/>
      <c r="NOO83" s="86"/>
      <c r="NOP83" s="86"/>
      <c r="NOQ83" s="86"/>
      <c r="NOR83" s="86"/>
      <c r="NOS83" s="86"/>
      <c r="NOT83" s="86"/>
      <c r="NOU83" s="86"/>
      <c r="NOV83" s="86"/>
      <c r="NOW83" s="86"/>
      <c r="NOX83" s="86"/>
      <c r="NOY83" s="86"/>
      <c r="NOZ83" s="86"/>
      <c r="NPA83" s="86"/>
      <c r="NPB83" s="86"/>
      <c r="NPC83" s="86"/>
      <c r="NPD83" s="86"/>
      <c r="NPE83" s="86"/>
      <c r="NPF83" s="86"/>
      <c r="NPG83" s="86"/>
      <c r="NPH83" s="86"/>
      <c r="NPI83" s="86"/>
      <c r="NPJ83" s="86"/>
      <c r="NPK83" s="86"/>
      <c r="NPL83" s="86"/>
      <c r="NPM83" s="86"/>
      <c r="NPN83" s="86"/>
      <c r="NPO83" s="86"/>
      <c r="NPP83" s="86"/>
      <c r="NPQ83" s="86"/>
      <c r="NPR83" s="86"/>
      <c r="NPS83" s="86"/>
      <c r="NPT83" s="86"/>
      <c r="NPU83" s="86"/>
      <c r="NPV83" s="86"/>
      <c r="NPW83" s="86"/>
      <c r="NPX83" s="86"/>
      <c r="NPY83" s="86"/>
      <c r="NPZ83" s="86"/>
      <c r="NQA83" s="86"/>
      <c r="NQB83" s="86"/>
      <c r="NQC83" s="86"/>
      <c r="NQD83" s="86"/>
      <c r="NQE83" s="86"/>
      <c r="NQF83" s="86"/>
      <c r="NQG83" s="86"/>
      <c r="NQH83" s="86"/>
      <c r="NQI83" s="86"/>
      <c r="NQJ83" s="86"/>
      <c r="NQK83" s="86"/>
      <c r="NQL83" s="86"/>
      <c r="NQM83" s="86"/>
      <c r="NQN83" s="86"/>
      <c r="NQO83" s="86"/>
      <c r="NQP83" s="86"/>
      <c r="NQQ83" s="86"/>
      <c r="NQR83" s="86"/>
      <c r="NQS83" s="86"/>
      <c r="NQT83" s="86"/>
      <c r="NQU83" s="86"/>
      <c r="NQV83" s="86"/>
      <c r="NQW83" s="86"/>
      <c r="NQX83" s="86"/>
      <c r="NQY83" s="86"/>
      <c r="NQZ83" s="86"/>
      <c r="NRA83" s="86"/>
      <c r="NRB83" s="86"/>
      <c r="NRC83" s="86"/>
      <c r="NRD83" s="86"/>
      <c r="NRE83" s="86"/>
      <c r="NRF83" s="86"/>
      <c r="NRG83" s="86"/>
      <c r="NRH83" s="86"/>
      <c r="NRI83" s="86"/>
      <c r="NRJ83" s="86"/>
      <c r="NRK83" s="86"/>
      <c r="NRL83" s="86"/>
      <c r="NRM83" s="86"/>
      <c r="NRN83" s="86"/>
      <c r="NRO83" s="86"/>
      <c r="NRP83" s="86"/>
      <c r="NRQ83" s="86"/>
      <c r="NRR83" s="86"/>
      <c r="NRS83" s="86"/>
      <c r="NRT83" s="86"/>
      <c r="NRU83" s="86"/>
      <c r="NRV83" s="86"/>
      <c r="NRW83" s="86"/>
      <c r="NRX83" s="86"/>
      <c r="NRY83" s="86"/>
      <c r="NRZ83" s="86"/>
      <c r="NSA83" s="86"/>
      <c r="NSB83" s="86"/>
      <c r="NSC83" s="86"/>
      <c r="NSD83" s="86"/>
      <c r="NSE83" s="86"/>
      <c r="NSF83" s="86"/>
      <c r="NSG83" s="86"/>
      <c r="NSH83" s="86"/>
      <c r="NSI83" s="86"/>
      <c r="NSJ83" s="86"/>
      <c r="NSK83" s="86"/>
      <c r="NSL83" s="86"/>
      <c r="NSM83" s="86"/>
      <c r="NSN83" s="86"/>
      <c r="NSO83" s="86"/>
      <c r="NSP83" s="86"/>
      <c r="NSQ83" s="86"/>
      <c r="NSR83" s="86"/>
      <c r="NSS83" s="86"/>
      <c r="NST83" s="86"/>
      <c r="NSU83" s="86"/>
      <c r="NSV83" s="86"/>
      <c r="NSW83" s="86"/>
      <c r="NSX83" s="86"/>
      <c r="NSY83" s="86"/>
      <c r="NSZ83" s="86"/>
      <c r="NTA83" s="86"/>
      <c r="NTB83" s="86"/>
      <c r="NTC83" s="86"/>
      <c r="NTD83" s="86"/>
      <c r="NTE83" s="86"/>
      <c r="NTF83" s="86"/>
      <c r="NTG83" s="86"/>
      <c r="NTH83" s="86"/>
      <c r="NTI83" s="86"/>
      <c r="NTJ83" s="86"/>
      <c r="NTK83" s="86"/>
      <c r="NTL83" s="86"/>
      <c r="NTM83" s="86"/>
      <c r="NTN83" s="86"/>
      <c r="NTO83" s="86"/>
      <c r="NTP83" s="86"/>
      <c r="NTQ83" s="86"/>
      <c r="NTR83" s="86"/>
      <c r="NTS83" s="86"/>
      <c r="NTT83" s="86"/>
      <c r="NTU83" s="86"/>
      <c r="NTV83" s="86"/>
      <c r="NTW83" s="86"/>
      <c r="NTX83" s="86"/>
      <c r="NTY83" s="86"/>
      <c r="NTZ83" s="86"/>
      <c r="NUA83" s="86"/>
      <c r="NUB83" s="86"/>
      <c r="NUC83" s="86"/>
      <c r="NUD83" s="86"/>
      <c r="NUE83" s="86"/>
      <c r="NUF83" s="86"/>
      <c r="NUG83" s="86"/>
      <c r="NUH83" s="86"/>
      <c r="NUI83" s="86"/>
      <c r="NUJ83" s="86"/>
      <c r="NUK83" s="86"/>
      <c r="NUL83" s="86"/>
      <c r="NUM83" s="86"/>
      <c r="NUN83" s="86"/>
      <c r="NUO83" s="86"/>
      <c r="NUP83" s="86"/>
      <c r="NUQ83" s="86"/>
      <c r="NUR83" s="86"/>
      <c r="NUS83" s="86"/>
      <c r="NUT83" s="86"/>
      <c r="NUU83" s="86"/>
      <c r="NUV83" s="86"/>
      <c r="NUW83" s="86"/>
      <c r="NUX83" s="86"/>
      <c r="NUY83" s="86"/>
      <c r="NUZ83" s="86"/>
      <c r="NVA83" s="86"/>
      <c r="NVB83" s="86"/>
      <c r="NVC83" s="86"/>
      <c r="NVD83" s="86"/>
      <c r="NVE83" s="86"/>
      <c r="NVF83" s="86"/>
      <c r="NVG83" s="86"/>
      <c r="NVH83" s="86"/>
      <c r="NVI83" s="86"/>
      <c r="NVJ83" s="86"/>
      <c r="NVK83" s="86"/>
      <c r="NVL83" s="86"/>
      <c r="NVM83" s="86"/>
      <c r="NVN83" s="86"/>
      <c r="NVO83" s="86"/>
      <c r="NVP83" s="86"/>
      <c r="NVQ83" s="86"/>
      <c r="NVR83" s="86"/>
      <c r="NVS83" s="86"/>
      <c r="NVT83" s="86"/>
      <c r="NVU83" s="86"/>
      <c r="NVV83" s="86"/>
      <c r="NVW83" s="86"/>
      <c r="NVX83" s="86"/>
      <c r="NVY83" s="86"/>
      <c r="NVZ83" s="86"/>
      <c r="NWA83" s="86"/>
      <c r="NWB83" s="86"/>
      <c r="NWC83" s="86"/>
      <c r="NWD83" s="86"/>
      <c r="NWE83" s="86"/>
      <c r="NWF83" s="86"/>
      <c r="NWG83" s="86"/>
      <c r="NWH83" s="86"/>
      <c r="NWI83" s="86"/>
      <c r="NWJ83" s="86"/>
      <c r="NWK83" s="86"/>
      <c r="NWL83" s="86"/>
      <c r="NWM83" s="86"/>
      <c r="NWN83" s="86"/>
      <c r="NWO83" s="86"/>
      <c r="NWP83" s="86"/>
      <c r="NWQ83" s="86"/>
      <c r="NWR83" s="86"/>
      <c r="NWS83" s="86"/>
      <c r="NWT83" s="86"/>
      <c r="NWU83" s="86"/>
      <c r="NWV83" s="86"/>
      <c r="NWW83" s="86"/>
      <c r="NWX83" s="86"/>
      <c r="NWY83" s="86"/>
      <c r="NWZ83" s="86"/>
      <c r="NXA83" s="86"/>
      <c r="NXB83" s="86"/>
      <c r="NXC83" s="86"/>
      <c r="NXD83" s="86"/>
      <c r="NXE83" s="86"/>
      <c r="NXF83" s="86"/>
      <c r="NXG83" s="86"/>
      <c r="NXH83" s="86"/>
      <c r="NXI83" s="86"/>
      <c r="NXJ83" s="86"/>
      <c r="NXK83" s="86"/>
      <c r="NXL83" s="86"/>
      <c r="NXM83" s="86"/>
      <c r="NXN83" s="86"/>
      <c r="NXO83" s="86"/>
      <c r="NXP83" s="86"/>
      <c r="NXQ83" s="86"/>
      <c r="NXR83" s="86"/>
      <c r="NXS83" s="86"/>
      <c r="NXT83" s="86"/>
      <c r="NXU83" s="86"/>
      <c r="NXV83" s="86"/>
      <c r="NXW83" s="86"/>
      <c r="NXX83" s="86"/>
      <c r="NXY83" s="86"/>
      <c r="NXZ83" s="86"/>
      <c r="NYA83" s="86"/>
      <c r="NYB83" s="86"/>
      <c r="NYC83" s="86"/>
      <c r="NYD83" s="86"/>
      <c r="NYE83" s="86"/>
      <c r="NYF83" s="86"/>
      <c r="NYG83" s="86"/>
      <c r="NYH83" s="86"/>
      <c r="NYI83" s="86"/>
      <c r="NYJ83" s="86"/>
      <c r="NYK83" s="86"/>
      <c r="NYL83" s="86"/>
      <c r="NYM83" s="86"/>
      <c r="NYN83" s="86"/>
      <c r="NYO83" s="86"/>
      <c r="NYP83" s="86"/>
      <c r="NYQ83" s="86"/>
      <c r="NYR83" s="86"/>
      <c r="NYS83" s="86"/>
      <c r="NYT83" s="86"/>
      <c r="NYU83" s="86"/>
      <c r="NYV83" s="86"/>
      <c r="NYW83" s="86"/>
      <c r="NYX83" s="86"/>
      <c r="NYY83" s="86"/>
      <c r="NYZ83" s="86"/>
      <c r="NZA83" s="86"/>
      <c r="NZB83" s="86"/>
      <c r="NZC83" s="86"/>
      <c r="NZD83" s="86"/>
      <c r="NZE83" s="86"/>
      <c r="NZF83" s="86"/>
      <c r="NZG83" s="86"/>
      <c r="NZH83" s="86"/>
      <c r="NZI83" s="86"/>
      <c r="NZJ83" s="86"/>
      <c r="NZK83" s="86"/>
      <c r="NZL83" s="86"/>
      <c r="NZM83" s="86"/>
      <c r="NZN83" s="86"/>
      <c r="NZO83" s="86"/>
      <c r="NZP83" s="86"/>
      <c r="NZQ83" s="86"/>
      <c r="NZR83" s="86"/>
      <c r="NZS83" s="86"/>
      <c r="NZT83" s="86"/>
      <c r="NZU83" s="86"/>
      <c r="NZV83" s="86"/>
      <c r="NZW83" s="86"/>
      <c r="NZX83" s="86"/>
      <c r="NZY83" s="86"/>
      <c r="NZZ83" s="86"/>
      <c r="OAA83" s="86"/>
      <c r="OAB83" s="86"/>
      <c r="OAC83" s="86"/>
      <c r="OAD83" s="86"/>
      <c r="OAE83" s="86"/>
      <c r="OAF83" s="86"/>
      <c r="OAG83" s="86"/>
      <c r="OAH83" s="86"/>
      <c r="OAI83" s="86"/>
      <c r="OAJ83" s="86"/>
      <c r="OAK83" s="86"/>
      <c r="OAL83" s="86"/>
      <c r="OAM83" s="86"/>
      <c r="OAN83" s="86"/>
      <c r="OAO83" s="86"/>
      <c r="OAP83" s="86"/>
      <c r="OAQ83" s="86"/>
      <c r="OAR83" s="86"/>
      <c r="OAS83" s="86"/>
      <c r="OAT83" s="86"/>
      <c r="OAU83" s="86"/>
      <c r="OAV83" s="86"/>
      <c r="OAW83" s="86"/>
      <c r="OAX83" s="86"/>
      <c r="OAY83" s="86"/>
      <c r="OAZ83" s="86"/>
      <c r="OBA83" s="86"/>
      <c r="OBB83" s="86"/>
      <c r="OBC83" s="86"/>
      <c r="OBD83" s="86"/>
      <c r="OBE83" s="86"/>
      <c r="OBF83" s="86"/>
      <c r="OBG83" s="86"/>
      <c r="OBH83" s="86"/>
      <c r="OBI83" s="86"/>
      <c r="OBJ83" s="86"/>
      <c r="OBK83" s="86"/>
      <c r="OBL83" s="86"/>
      <c r="OBM83" s="86"/>
      <c r="OBN83" s="86"/>
      <c r="OBO83" s="86"/>
      <c r="OBP83" s="86"/>
      <c r="OBQ83" s="86"/>
      <c r="OBR83" s="86"/>
      <c r="OBS83" s="86"/>
      <c r="OBT83" s="86"/>
      <c r="OBU83" s="86"/>
      <c r="OBV83" s="86"/>
      <c r="OBW83" s="86"/>
      <c r="OBX83" s="86"/>
      <c r="OBY83" s="86"/>
      <c r="OBZ83" s="86"/>
      <c r="OCA83" s="86"/>
      <c r="OCB83" s="86"/>
      <c r="OCC83" s="86"/>
      <c r="OCD83" s="86"/>
      <c r="OCE83" s="86"/>
      <c r="OCF83" s="86"/>
      <c r="OCG83" s="86"/>
      <c r="OCH83" s="86"/>
      <c r="OCI83" s="86"/>
      <c r="OCJ83" s="86"/>
      <c r="OCK83" s="86"/>
      <c r="OCL83" s="86"/>
      <c r="OCM83" s="86"/>
      <c r="OCN83" s="86"/>
      <c r="OCO83" s="86"/>
      <c r="OCP83" s="86"/>
      <c r="OCQ83" s="86"/>
      <c r="OCR83" s="86"/>
      <c r="OCS83" s="86"/>
      <c r="OCT83" s="86"/>
      <c r="OCU83" s="86"/>
      <c r="OCV83" s="86"/>
      <c r="OCW83" s="86"/>
      <c r="OCX83" s="86"/>
      <c r="OCY83" s="86"/>
      <c r="OCZ83" s="86"/>
      <c r="ODA83" s="86"/>
      <c r="ODB83" s="86"/>
      <c r="ODC83" s="86"/>
      <c r="ODD83" s="86"/>
      <c r="ODE83" s="86"/>
      <c r="ODF83" s="86"/>
      <c r="ODG83" s="86"/>
      <c r="ODH83" s="86"/>
      <c r="ODI83" s="86"/>
      <c r="ODJ83" s="86"/>
      <c r="ODK83" s="86"/>
      <c r="ODL83" s="86"/>
      <c r="ODM83" s="86"/>
      <c r="ODN83" s="86"/>
      <c r="ODO83" s="86"/>
      <c r="ODP83" s="86"/>
      <c r="ODQ83" s="86"/>
      <c r="ODR83" s="86"/>
      <c r="ODS83" s="86"/>
      <c r="ODT83" s="86"/>
      <c r="ODU83" s="86"/>
      <c r="ODV83" s="86"/>
      <c r="ODW83" s="86"/>
      <c r="ODX83" s="86"/>
      <c r="ODY83" s="86"/>
      <c r="ODZ83" s="86"/>
      <c r="OEA83" s="86"/>
      <c r="OEB83" s="86"/>
      <c r="OEC83" s="86"/>
      <c r="OED83" s="86"/>
      <c r="OEE83" s="86"/>
      <c r="OEF83" s="86"/>
      <c r="OEG83" s="86"/>
      <c r="OEH83" s="86"/>
      <c r="OEI83" s="86"/>
      <c r="OEJ83" s="86"/>
      <c r="OEK83" s="86"/>
      <c r="OEL83" s="86"/>
      <c r="OEM83" s="86"/>
      <c r="OEN83" s="86"/>
      <c r="OEO83" s="86"/>
      <c r="OEP83" s="86"/>
      <c r="OEQ83" s="86"/>
      <c r="OER83" s="86"/>
      <c r="OES83" s="86"/>
      <c r="OET83" s="86"/>
      <c r="OEU83" s="86"/>
      <c r="OEV83" s="86"/>
      <c r="OEW83" s="86"/>
      <c r="OEX83" s="86"/>
      <c r="OEY83" s="86"/>
      <c r="OEZ83" s="86"/>
      <c r="OFA83" s="86"/>
      <c r="OFB83" s="86"/>
      <c r="OFC83" s="86"/>
      <c r="OFD83" s="86"/>
      <c r="OFE83" s="86"/>
      <c r="OFF83" s="86"/>
      <c r="OFG83" s="86"/>
      <c r="OFH83" s="86"/>
      <c r="OFI83" s="86"/>
      <c r="OFJ83" s="86"/>
      <c r="OFK83" s="86"/>
      <c r="OFL83" s="86"/>
      <c r="OFM83" s="86"/>
      <c r="OFN83" s="86"/>
      <c r="OFO83" s="86"/>
      <c r="OFP83" s="86"/>
      <c r="OFQ83" s="86"/>
      <c r="OFR83" s="86"/>
      <c r="OFS83" s="86"/>
      <c r="OFT83" s="86"/>
      <c r="OFU83" s="86"/>
      <c r="OFV83" s="86"/>
      <c r="OFW83" s="86"/>
      <c r="OFX83" s="86"/>
      <c r="OFY83" s="86"/>
      <c r="OFZ83" s="86"/>
      <c r="OGA83" s="86"/>
      <c r="OGB83" s="86"/>
      <c r="OGC83" s="86"/>
      <c r="OGD83" s="86"/>
      <c r="OGE83" s="86"/>
      <c r="OGF83" s="86"/>
      <c r="OGG83" s="86"/>
      <c r="OGH83" s="86"/>
      <c r="OGI83" s="86"/>
      <c r="OGJ83" s="86"/>
      <c r="OGK83" s="86"/>
      <c r="OGL83" s="86"/>
      <c r="OGM83" s="86"/>
      <c r="OGN83" s="86"/>
      <c r="OGO83" s="86"/>
      <c r="OGP83" s="86"/>
      <c r="OGQ83" s="86"/>
      <c r="OGR83" s="86"/>
      <c r="OGS83" s="86"/>
      <c r="OGT83" s="86"/>
      <c r="OGU83" s="86"/>
      <c r="OGV83" s="86"/>
      <c r="OGW83" s="86"/>
      <c r="OGX83" s="86"/>
      <c r="OGY83" s="86"/>
      <c r="OGZ83" s="86"/>
      <c r="OHA83" s="86"/>
      <c r="OHB83" s="86"/>
      <c r="OHC83" s="86"/>
      <c r="OHD83" s="86"/>
      <c r="OHE83" s="86"/>
      <c r="OHF83" s="86"/>
      <c r="OHG83" s="86"/>
      <c r="OHH83" s="86"/>
      <c r="OHI83" s="86"/>
      <c r="OHJ83" s="86"/>
      <c r="OHK83" s="86"/>
      <c r="OHL83" s="86"/>
      <c r="OHM83" s="86"/>
      <c r="OHN83" s="86"/>
      <c r="OHO83" s="86"/>
      <c r="OHP83" s="86"/>
      <c r="OHQ83" s="86"/>
      <c r="OHR83" s="86"/>
      <c r="OHS83" s="86"/>
      <c r="OHT83" s="86"/>
      <c r="OHU83" s="86"/>
      <c r="OHV83" s="86"/>
      <c r="OHW83" s="86"/>
      <c r="OHX83" s="86"/>
      <c r="OHY83" s="86"/>
      <c r="OHZ83" s="86"/>
      <c r="OIA83" s="86"/>
      <c r="OIB83" s="86"/>
      <c r="OIC83" s="86"/>
      <c r="OID83" s="86"/>
      <c r="OIE83" s="86"/>
      <c r="OIF83" s="86"/>
      <c r="OIG83" s="86"/>
      <c r="OIH83" s="86"/>
      <c r="OII83" s="86"/>
      <c r="OIJ83" s="86"/>
      <c r="OIK83" s="86"/>
      <c r="OIL83" s="86"/>
      <c r="OIM83" s="86"/>
      <c r="OIN83" s="86"/>
      <c r="OIO83" s="86"/>
      <c r="OIP83" s="86"/>
      <c r="OIQ83" s="86"/>
      <c r="OIR83" s="86"/>
      <c r="OIS83" s="86"/>
      <c r="OIT83" s="86"/>
      <c r="OIU83" s="86"/>
      <c r="OIV83" s="86"/>
      <c r="OIW83" s="86"/>
      <c r="OIX83" s="86"/>
      <c r="OIY83" s="86"/>
      <c r="OIZ83" s="86"/>
      <c r="OJA83" s="86"/>
      <c r="OJB83" s="86"/>
      <c r="OJC83" s="86"/>
      <c r="OJD83" s="86"/>
      <c r="OJE83" s="86"/>
      <c r="OJF83" s="86"/>
      <c r="OJG83" s="86"/>
      <c r="OJH83" s="86"/>
      <c r="OJI83" s="86"/>
      <c r="OJJ83" s="86"/>
      <c r="OJK83" s="86"/>
      <c r="OJL83" s="86"/>
      <c r="OJM83" s="86"/>
      <c r="OJN83" s="86"/>
      <c r="OJO83" s="86"/>
      <c r="OJP83" s="86"/>
      <c r="OJQ83" s="86"/>
      <c r="OJR83" s="86"/>
      <c r="OJS83" s="86"/>
      <c r="OJT83" s="86"/>
      <c r="OJU83" s="86"/>
      <c r="OJV83" s="86"/>
      <c r="OJW83" s="86"/>
      <c r="OJX83" s="86"/>
      <c r="OJY83" s="86"/>
      <c r="OJZ83" s="86"/>
      <c r="OKA83" s="86"/>
      <c r="OKB83" s="86"/>
      <c r="OKC83" s="86"/>
      <c r="OKD83" s="86"/>
      <c r="OKE83" s="86"/>
      <c r="OKF83" s="86"/>
      <c r="OKG83" s="86"/>
      <c r="OKH83" s="86"/>
      <c r="OKI83" s="86"/>
      <c r="OKJ83" s="86"/>
      <c r="OKK83" s="86"/>
      <c r="OKL83" s="86"/>
      <c r="OKM83" s="86"/>
      <c r="OKN83" s="86"/>
      <c r="OKO83" s="86"/>
      <c r="OKP83" s="86"/>
      <c r="OKQ83" s="86"/>
      <c r="OKR83" s="86"/>
      <c r="OKS83" s="86"/>
      <c r="OKT83" s="86"/>
      <c r="OKU83" s="86"/>
      <c r="OKV83" s="86"/>
      <c r="OKW83" s="86"/>
      <c r="OKX83" s="86"/>
      <c r="OKY83" s="86"/>
      <c r="OKZ83" s="86"/>
      <c r="OLA83" s="86"/>
      <c r="OLB83" s="86"/>
      <c r="OLC83" s="86"/>
      <c r="OLD83" s="86"/>
      <c r="OLE83" s="86"/>
      <c r="OLF83" s="86"/>
      <c r="OLG83" s="86"/>
      <c r="OLH83" s="86"/>
      <c r="OLI83" s="86"/>
      <c r="OLJ83" s="86"/>
      <c r="OLK83" s="86"/>
      <c r="OLL83" s="86"/>
      <c r="OLM83" s="86"/>
      <c r="OLN83" s="86"/>
      <c r="OLO83" s="86"/>
      <c r="OLP83" s="86"/>
      <c r="OLQ83" s="86"/>
      <c r="OLR83" s="86"/>
      <c r="OLS83" s="86"/>
      <c r="OLT83" s="86"/>
      <c r="OLU83" s="86"/>
      <c r="OLV83" s="86"/>
      <c r="OLW83" s="86"/>
      <c r="OLX83" s="86"/>
      <c r="OLY83" s="86"/>
      <c r="OLZ83" s="86"/>
      <c r="OMA83" s="86"/>
      <c r="OMB83" s="86"/>
      <c r="OMC83" s="86"/>
      <c r="OMD83" s="86"/>
      <c r="OME83" s="86"/>
      <c r="OMF83" s="86"/>
      <c r="OMG83" s="86"/>
      <c r="OMH83" s="86"/>
      <c r="OMI83" s="86"/>
      <c r="OMJ83" s="86"/>
      <c r="OMK83" s="86"/>
      <c r="OML83" s="86"/>
      <c r="OMM83" s="86"/>
      <c r="OMN83" s="86"/>
      <c r="OMO83" s="86"/>
      <c r="OMP83" s="86"/>
      <c r="OMQ83" s="86"/>
      <c r="OMR83" s="86"/>
      <c r="OMS83" s="86"/>
      <c r="OMT83" s="86"/>
      <c r="OMU83" s="86"/>
      <c r="OMV83" s="86"/>
      <c r="OMW83" s="86"/>
      <c r="OMX83" s="86"/>
      <c r="OMY83" s="86"/>
      <c r="OMZ83" s="86"/>
      <c r="ONA83" s="86"/>
      <c r="ONB83" s="86"/>
      <c r="ONC83" s="86"/>
      <c r="OND83" s="86"/>
      <c r="ONE83" s="86"/>
      <c r="ONF83" s="86"/>
      <c r="ONG83" s="86"/>
      <c r="ONH83" s="86"/>
      <c r="ONI83" s="86"/>
      <c r="ONJ83" s="86"/>
      <c r="ONK83" s="86"/>
      <c r="ONL83" s="86"/>
      <c r="ONM83" s="86"/>
      <c r="ONN83" s="86"/>
      <c r="ONO83" s="86"/>
      <c r="ONP83" s="86"/>
      <c r="ONQ83" s="86"/>
      <c r="ONR83" s="86"/>
      <c r="ONS83" s="86"/>
      <c r="ONT83" s="86"/>
      <c r="ONU83" s="86"/>
      <c r="ONV83" s="86"/>
      <c r="ONW83" s="86"/>
      <c r="ONX83" s="86"/>
      <c r="ONY83" s="86"/>
      <c r="ONZ83" s="86"/>
      <c r="OOA83" s="86"/>
      <c r="OOB83" s="86"/>
      <c r="OOC83" s="86"/>
      <c r="OOD83" s="86"/>
      <c r="OOE83" s="86"/>
      <c r="OOF83" s="86"/>
      <c r="OOG83" s="86"/>
      <c r="OOH83" s="86"/>
      <c r="OOI83" s="86"/>
      <c r="OOJ83" s="86"/>
      <c r="OOK83" s="86"/>
      <c r="OOL83" s="86"/>
      <c r="OOM83" s="86"/>
      <c r="OON83" s="86"/>
      <c r="OOO83" s="86"/>
      <c r="OOP83" s="86"/>
      <c r="OOQ83" s="86"/>
      <c r="OOR83" s="86"/>
      <c r="OOS83" s="86"/>
      <c r="OOT83" s="86"/>
      <c r="OOU83" s="86"/>
      <c r="OOV83" s="86"/>
      <c r="OOW83" s="86"/>
      <c r="OOX83" s="86"/>
      <c r="OOY83" s="86"/>
      <c r="OOZ83" s="86"/>
      <c r="OPA83" s="86"/>
      <c r="OPB83" s="86"/>
      <c r="OPC83" s="86"/>
      <c r="OPD83" s="86"/>
      <c r="OPE83" s="86"/>
      <c r="OPF83" s="86"/>
      <c r="OPG83" s="86"/>
      <c r="OPH83" s="86"/>
      <c r="OPI83" s="86"/>
      <c r="OPJ83" s="86"/>
      <c r="OPK83" s="86"/>
      <c r="OPL83" s="86"/>
      <c r="OPM83" s="86"/>
      <c r="OPN83" s="86"/>
      <c r="OPO83" s="86"/>
      <c r="OPP83" s="86"/>
      <c r="OPQ83" s="86"/>
      <c r="OPR83" s="86"/>
      <c r="OPS83" s="86"/>
      <c r="OPT83" s="86"/>
      <c r="OPU83" s="86"/>
      <c r="OPV83" s="86"/>
      <c r="OPW83" s="86"/>
      <c r="OPX83" s="86"/>
      <c r="OPY83" s="86"/>
      <c r="OPZ83" s="86"/>
      <c r="OQA83" s="86"/>
      <c r="OQB83" s="86"/>
      <c r="OQC83" s="86"/>
      <c r="OQD83" s="86"/>
      <c r="OQE83" s="86"/>
      <c r="OQF83" s="86"/>
      <c r="OQG83" s="86"/>
      <c r="OQH83" s="86"/>
      <c r="OQI83" s="86"/>
      <c r="OQJ83" s="86"/>
      <c r="OQK83" s="86"/>
      <c r="OQL83" s="86"/>
      <c r="OQM83" s="86"/>
      <c r="OQN83" s="86"/>
      <c r="OQO83" s="86"/>
      <c r="OQP83" s="86"/>
      <c r="OQQ83" s="86"/>
      <c r="OQR83" s="86"/>
      <c r="OQS83" s="86"/>
      <c r="OQT83" s="86"/>
      <c r="OQU83" s="86"/>
      <c r="OQV83" s="86"/>
      <c r="OQW83" s="86"/>
      <c r="OQX83" s="86"/>
      <c r="OQY83" s="86"/>
      <c r="OQZ83" s="86"/>
      <c r="ORA83" s="86"/>
      <c r="ORB83" s="86"/>
      <c r="ORC83" s="86"/>
      <c r="ORD83" s="86"/>
      <c r="ORE83" s="86"/>
      <c r="ORF83" s="86"/>
      <c r="ORG83" s="86"/>
      <c r="ORH83" s="86"/>
      <c r="ORI83" s="86"/>
      <c r="ORJ83" s="86"/>
      <c r="ORK83" s="86"/>
      <c r="ORL83" s="86"/>
      <c r="ORM83" s="86"/>
      <c r="ORN83" s="86"/>
      <c r="ORO83" s="86"/>
      <c r="ORP83" s="86"/>
      <c r="ORQ83" s="86"/>
      <c r="ORR83" s="86"/>
      <c r="ORS83" s="86"/>
      <c r="ORT83" s="86"/>
      <c r="ORU83" s="86"/>
      <c r="ORV83" s="86"/>
      <c r="ORW83" s="86"/>
      <c r="ORX83" s="86"/>
      <c r="ORY83" s="86"/>
      <c r="ORZ83" s="86"/>
      <c r="OSA83" s="86"/>
      <c r="OSB83" s="86"/>
      <c r="OSC83" s="86"/>
      <c r="OSD83" s="86"/>
      <c r="OSE83" s="86"/>
      <c r="OSF83" s="86"/>
      <c r="OSG83" s="86"/>
      <c r="OSH83" s="86"/>
      <c r="OSI83" s="86"/>
      <c r="OSJ83" s="86"/>
      <c r="OSK83" s="86"/>
      <c r="OSL83" s="86"/>
      <c r="OSM83" s="86"/>
      <c r="OSN83" s="86"/>
      <c r="OSO83" s="86"/>
      <c r="OSP83" s="86"/>
      <c r="OSQ83" s="86"/>
      <c r="OSR83" s="86"/>
      <c r="OSS83" s="86"/>
      <c r="OST83" s="86"/>
      <c r="OSU83" s="86"/>
      <c r="OSV83" s="86"/>
      <c r="OSW83" s="86"/>
      <c r="OSX83" s="86"/>
      <c r="OSY83" s="86"/>
      <c r="OSZ83" s="86"/>
      <c r="OTA83" s="86"/>
      <c r="OTB83" s="86"/>
      <c r="OTC83" s="86"/>
      <c r="OTD83" s="86"/>
      <c r="OTE83" s="86"/>
      <c r="OTF83" s="86"/>
      <c r="OTG83" s="86"/>
      <c r="OTH83" s="86"/>
      <c r="OTI83" s="86"/>
      <c r="OTJ83" s="86"/>
      <c r="OTK83" s="86"/>
      <c r="OTL83" s="86"/>
      <c r="OTM83" s="86"/>
      <c r="OTN83" s="86"/>
      <c r="OTO83" s="86"/>
      <c r="OTP83" s="86"/>
      <c r="OTQ83" s="86"/>
      <c r="OTR83" s="86"/>
      <c r="OTS83" s="86"/>
      <c r="OTT83" s="86"/>
      <c r="OTU83" s="86"/>
      <c r="OTV83" s="86"/>
      <c r="OTW83" s="86"/>
      <c r="OTX83" s="86"/>
      <c r="OTY83" s="86"/>
      <c r="OTZ83" s="86"/>
      <c r="OUA83" s="86"/>
      <c r="OUB83" s="86"/>
      <c r="OUC83" s="86"/>
      <c r="OUD83" s="86"/>
      <c r="OUE83" s="86"/>
      <c r="OUF83" s="86"/>
      <c r="OUG83" s="86"/>
      <c r="OUH83" s="86"/>
      <c r="OUI83" s="86"/>
      <c r="OUJ83" s="86"/>
      <c r="OUK83" s="86"/>
      <c r="OUL83" s="86"/>
      <c r="OUM83" s="86"/>
      <c r="OUN83" s="86"/>
      <c r="OUO83" s="86"/>
      <c r="OUP83" s="86"/>
      <c r="OUQ83" s="86"/>
      <c r="OUR83" s="86"/>
      <c r="OUS83" s="86"/>
      <c r="OUT83" s="86"/>
      <c r="OUU83" s="86"/>
      <c r="OUV83" s="86"/>
      <c r="OUW83" s="86"/>
      <c r="OUX83" s="86"/>
      <c r="OUY83" s="86"/>
      <c r="OUZ83" s="86"/>
      <c r="OVA83" s="86"/>
      <c r="OVB83" s="86"/>
      <c r="OVC83" s="86"/>
      <c r="OVD83" s="86"/>
      <c r="OVE83" s="86"/>
      <c r="OVF83" s="86"/>
      <c r="OVG83" s="86"/>
      <c r="OVH83" s="86"/>
      <c r="OVI83" s="86"/>
      <c r="OVJ83" s="86"/>
      <c r="OVK83" s="86"/>
      <c r="OVL83" s="86"/>
      <c r="OVM83" s="86"/>
      <c r="OVN83" s="86"/>
      <c r="OVO83" s="86"/>
      <c r="OVP83" s="86"/>
      <c r="OVQ83" s="86"/>
      <c r="OVR83" s="86"/>
      <c r="OVS83" s="86"/>
      <c r="OVT83" s="86"/>
      <c r="OVU83" s="86"/>
      <c r="OVV83" s="86"/>
      <c r="OVW83" s="86"/>
      <c r="OVX83" s="86"/>
      <c r="OVY83" s="86"/>
      <c r="OVZ83" s="86"/>
      <c r="OWA83" s="86"/>
      <c r="OWB83" s="86"/>
      <c r="OWC83" s="86"/>
      <c r="OWD83" s="86"/>
      <c r="OWE83" s="86"/>
      <c r="OWF83" s="86"/>
      <c r="OWG83" s="86"/>
      <c r="OWH83" s="86"/>
      <c r="OWI83" s="86"/>
      <c r="OWJ83" s="86"/>
      <c r="OWK83" s="86"/>
      <c r="OWL83" s="86"/>
      <c r="OWM83" s="86"/>
      <c r="OWN83" s="86"/>
      <c r="OWO83" s="86"/>
      <c r="OWP83" s="86"/>
      <c r="OWQ83" s="86"/>
      <c r="OWR83" s="86"/>
      <c r="OWS83" s="86"/>
      <c r="OWT83" s="86"/>
      <c r="OWU83" s="86"/>
      <c r="OWV83" s="86"/>
      <c r="OWW83" s="86"/>
      <c r="OWX83" s="86"/>
      <c r="OWY83" s="86"/>
      <c r="OWZ83" s="86"/>
      <c r="OXA83" s="86"/>
      <c r="OXB83" s="86"/>
      <c r="OXC83" s="86"/>
      <c r="OXD83" s="86"/>
      <c r="OXE83" s="86"/>
      <c r="OXF83" s="86"/>
      <c r="OXG83" s="86"/>
      <c r="OXH83" s="86"/>
      <c r="OXI83" s="86"/>
      <c r="OXJ83" s="86"/>
      <c r="OXK83" s="86"/>
      <c r="OXL83" s="86"/>
      <c r="OXM83" s="86"/>
      <c r="OXN83" s="86"/>
      <c r="OXO83" s="86"/>
      <c r="OXP83" s="86"/>
      <c r="OXQ83" s="86"/>
      <c r="OXR83" s="86"/>
      <c r="OXS83" s="86"/>
      <c r="OXT83" s="86"/>
      <c r="OXU83" s="86"/>
      <c r="OXV83" s="86"/>
      <c r="OXW83" s="86"/>
      <c r="OXX83" s="86"/>
      <c r="OXY83" s="86"/>
      <c r="OXZ83" s="86"/>
      <c r="OYA83" s="86"/>
      <c r="OYB83" s="86"/>
      <c r="OYC83" s="86"/>
      <c r="OYD83" s="86"/>
      <c r="OYE83" s="86"/>
      <c r="OYF83" s="86"/>
      <c r="OYG83" s="86"/>
      <c r="OYH83" s="86"/>
      <c r="OYI83" s="86"/>
      <c r="OYJ83" s="86"/>
      <c r="OYK83" s="86"/>
      <c r="OYL83" s="86"/>
      <c r="OYM83" s="86"/>
      <c r="OYN83" s="86"/>
      <c r="OYO83" s="86"/>
      <c r="OYP83" s="86"/>
      <c r="OYQ83" s="86"/>
      <c r="OYR83" s="86"/>
      <c r="OYS83" s="86"/>
      <c r="OYT83" s="86"/>
      <c r="OYU83" s="86"/>
      <c r="OYV83" s="86"/>
      <c r="OYW83" s="86"/>
      <c r="OYX83" s="86"/>
      <c r="OYY83" s="86"/>
      <c r="OYZ83" s="86"/>
      <c r="OZA83" s="86"/>
      <c r="OZB83" s="86"/>
      <c r="OZC83" s="86"/>
      <c r="OZD83" s="86"/>
      <c r="OZE83" s="86"/>
      <c r="OZF83" s="86"/>
      <c r="OZG83" s="86"/>
      <c r="OZH83" s="86"/>
      <c r="OZI83" s="86"/>
      <c r="OZJ83" s="86"/>
      <c r="OZK83" s="86"/>
      <c r="OZL83" s="86"/>
      <c r="OZM83" s="86"/>
      <c r="OZN83" s="86"/>
      <c r="OZO83" s="86"/>
      <c r="OZP83" s="86"/>
      <c r="OZQ83" s="86"/>
      <c r="OZR83" s="86"/>
      <c r="OZS83" s="86"/>
      <c r="OZT83" s="86"/>
      <c r="OZU83" s="86"/>
      <c r="OZV83" s="86"/>
      <c r="OZW83" s="86"/>
      <c r="OZX83" s="86"/>
      <c r="OZY83" s="86"/>
      <c r="OZZ83" s="86"/>
      <c r="PAA83" s="86"/>
      <c r="PAB83" s="86"/>
      <c r="PAC83" s="86"/>
      <c r="PAD83" s="86"/>
      <c r="PAE83" s="86"/>
      <c r="PAF83" s="86"/>
      <c r="PAG83" s="86"/>
      <c r="PAH83" s="86"/>
      <c r="PAI83" s="86"/>
      <c r="PAJ83" s="86"/>
      <c r="PAK83" s="86"/>
      <c r="PAL83" s="86"/>
      <c r="PAM83" s="86"/>
      <c r="PAN83" s="86"/>
      <c r="PAO83" s="86"/>
      <c r="PAP83" s="86"/>
      <c r="PAQ83" s="86"/>
      <c r="PAR83" s="86"/>
      <c r="PAS83" s="86"/>
      <c r="PAT83" s="86"/>
      <c r="PAU83" s="86"/>
      <c r="PAV83" s="86"/>
      <c r="PAW83" s="86"/>
      <c r="PAX83" s="86"/>
      <c r="PAY83" s="86"/>
      <c r="PAZ83" s="86"/>
      <c r="PBA83" s="86"/>
      <c r="PBB83" s="86"/>
      <c r="PBC83" s="86"/>
      <c r="PBD83" s="86"/>
      <c r="PBE83" s="86"/>
      <c r="PBF83" s="86"/>
      <c r="PBG83" s="86"/>
      <c r="PBH83" s="86"/>
      <c r="PBI83" s="86"/>
      <c r="PBJ83" s="86"/>
      <c r="PBK83" s="86"/>
      <c r="PBL83" s="86"/>
      <c r="PBM83" s="86"/>
      <c r="PBN83" s="86"/>
      <c r="PBO83" s="86"/>
      <c r="PBP83" s="86"/>
      <c r="PBQ83" s="86"/>
      <c r="PBR83" s="86"/>
      <c r="PBS83" s="86"/>
      <c r="PBT83" s="86"/>
      <c r="PBU83" s="86"/>
      <c r="PBV83" s="86"/>
      <c r="PBW83" s="86"/>
      <c r="PBX83" s="86"/>
      <c r="PBY83" s="86"/>
      <c r="PBZ83" s="86"/>
      <c r="PCA83" s="86"/>
      <c r="PCB83" s="86"/>
      <c r="PCC83" s="86"/>
      <c r="PCD83" s="86"/>
      <c r="PCE83" s="86"/>
      <c r="PCF83" s="86"/>
      <c r="PCG83" s="86"/>
      <c r="PCH83" s="86"/>
      <c r="PCI83" s="86"/>
      <c r="PCJ83" s="86"/>
      <c r="PCK83" s="86"/>
      <c r="PCL83" s="86"/>
      <c r="PCM83" s="86"/>
      <c r="PCN83" s="86"/>
      <c r="PCO83" s="86"/>
      <c r="PCP83" s="86"/>
      <c r="PCQ83" s="86"/>
      <c r="PCR83" s="86"/>
      <c r="PCS83" s="86"/>
      <c r="PCT83" s="86"/>
      <c r="PCU83" s="86"/>
      <c r="PCV83" s="86"/>
      <c r="PCW83" s="86"/>
      <c r="PCX83" s="86"/>
      <c r="PCY83" s="86"/>
      <c r="PCZ83" s="86"/>
      <c r="PDA83" s="86"/>
      <c r="PDB83" s="86"/>
      <c r="PDC83" s="86"/>
      <c r="PDD83" s="86"/>
      <c r="PDE83" s="86"/>
      <c r="PDF83" s="86"/>
      <c r="PDG83" s="86"/>
      <c r="PDH83" s="86"/>
      <c r="PDI83" s="86"/>
      <c r="PDJ83" s="86"/>
      <c r="PDK83" s="86"/>
      <c r="PDL83" s="86"/>
      <c r="PDM83" s="86"/>
      <c r="PDN83" s="86"/>
      <c r="PDO83" s="86"/>
      <c r="PDP83" s="86"/>
      <c r="PDQ83" s="86"/>
      <c r="PDR83" s="86"/>
      <c r="PDS83" s="86"/>
      <c r="PDT83" s="86"/>
      <c r="PDU83" s="86"/>
      <c r="PDV83" s="86"/>
      <c r="PDW83" s="86"/>
      <c r="PDX83" s="86"/>
      <c r="PDY83" s="86"/>
      <c r="PDZ83" s="86"/>
      <c r="PEA83" s="86"/>
      <c r="PEB83" s="86"/>
      <c r="PEC83" s="86"/>
      <c r="PED83" s="86"/>
      <c r="PEE83" s="86"/>
      <c r="PEF83" s="86"/>
      <c r="PEG83" s="86"/>
      <c r="PEH83" s="86"/>
      <c r="PEI83" s="86"/>
      <c r="PEJ83" s="86"/>
      <c r="PEK83" s="86"/>
      <c r="PEL83" s="86"/>
      <c r="PEM83" s="86"/>
      <c r="PEN83" s="86"/>
      <c r="PEO83" s="86"/>
      <c r="PEP83" s="86"/>
      <c r="PEQ83" s="86"/>
      <c r="PER83" s="86"/>
      <c r="PES83" s="86"/>
      <c r="PET83" s="86"/>
      <c r="PEU83" s="86"/>
      <c r="PEV83" s="86"/>
      <c r="PEW83" s="86"/>
      <c r="PEX83" s="86"/>
      <c r="PEY83" s="86"/>
      <c r="PEZ83" s="86"/>
      <c r="PFA83" s="86"/>
      <c r="PFB83" s="86"/>
      <c r="PFC83" s="86"/>
      <c r="PFD83" s="86"/>
      <c r="PFE83" s="86"/>
      <c r="PFF83" s="86"/>
      <c r="PFG83" s="86"/>
      <c r="PFH83" s="86"/>
      <c r="PFI83" s="86"/>
      <c r="PFJ83" s="86"/>
      <c r="PFK83" s="86"/>
      <c r="PFL83" s="86"/>
      <c r="PFM83" s="86"/>
      <c r="PFN83" s="86"/>
      <c r="PFO83" s="86"/>
      <c r="PFP83" s="86"/>
      <c r="PFQ83" s="86"/>
      <c r="PFR83" s="86"/>
      <c r="PFS83" s="86"/>
      <c r="PFT83" s="86"/>
      <c r="PFU83" s="86"/>
      <c r="PFV83" s="86"/>
      <c r="PFW83" s="86"/>
      <c r="PFX83" s="86"/>
      <c r="PFY83" s="86"/>
      <c r="PFZ83" s="86"/>
      <c r="PGA83" s="86"/>
      <c r="PGB83" s="86"/>
      <c r="PGC83" s="86"/>
      <c r="PGD83" s="86"/>
      <c r="PGE83" s="86"/>
      <c r="PGF83" s="86"/>
      <c r="PGG83" s="86"/>
      <c r="PGH83" s="86"/>
      <c r="PGI83" s="86"/>
      <c r="PGJ83" s="86"/>
      <c r="PGK83" s="86"/>
      <c r="PGL83" s="86"/>
      <c r="PGM83" s="86"/>
      <c r="PGN83" s="86"/>
      <c r="PGO83" s="86"/>
      <c r="PGP83" s="86"/>
      <c r="PGQ83" s="86"/>
      <c r="PGR83" s="86"/>
      <c r="PGS83" s="86"/>
      <c r="PGT83" s="86"/>
      <c r="PGU83" s="86"/>
      <c r="PGV83" s="86"/>
      <c r="PGW83" s="86"/>
      <c r="PGX83" s="86"/>
      <c r="PGY83" s="86"/>
      <c r="PGZ83" s="86"/>
      <c r="PHA83" s="86"/>
      <c r="PHB83" s="86"/>
      <c r="PHC83" s="86"/>
      <c r="PHD83" s="86"/>
      <c r="PHE83" s="86"/>
      <c r="PHF83" s="86"/>
      <c r="PHG83" s="86"/>
      <c r="PHH83" s="86"/>
      <c r="PHI83" s="86"/>
      <c r="PHJ83" s="86"/>
      <c r="PHK83" s="86"/>
      <c r="PHL83" s="86"/>
      <c r="PHM83" s="86"/>
      <c r="PHN83" s="86"/>
      <c r="PHO83" s="86"/>
      <c r="PHP83" s="86"/>
      <c r="PHQ83" s="86"/>
      <c r="PHR83" s="86"/>
      <c r="PHS83" s="86"/>
      <c r="PHT83" s="86"/>
      <c r="PHU83" s="86"/>
      <c r="PHV83" s="86"/>
      <c r="PHW83" s="86"/>
      <c r="PHX83" s="86"/>
      <c r="PHY83" s="86"/>
      <c r="PHZ83" s="86"/>
      <c r="PIA83" s="86"/>
      <c r="PIB83" s="86"/>
      <c r="PIC83" s="86"/>
      <c r="PID83" s="86"/>
      <c r="PIE83" s="86"/>
      <c r="PIF83" s="86"/>
      <c r="PIG83" s="86"/>
      <c r="PIH83" s="86"/>
      <c r="PII83" s="86"/>
      <c r="PIJ83" s="86"/>
      <c r="PIK83" s="86"/>
      <c r="PIL83" s="86"/>
      <c r="PIM83" s="86"/>
      <c r="PIN83" s="86"/>
      <c r="PIO83" s="86"/>
      <c r="PIP83" s="86"/>
      <c r="PIQ83" s="86"/>
      <c r="PIR83" s="86"/>
      <c r="PIS83" s="86"/>
      <c r="PIT83" s="86"/>
      <c r="PIU83" s="86"/>
      <c r="PIV83" s="86"/>
      <c r="PIW83" s="86"/>
      <c r="PIX83" s="86"/>
      <c r="PIY83" s="86"/>
      <c r="PIZ83" s="86"/>
      <c r="PJA83" s="86"/>
      <c r="PJB83" s="86"/>
      <c r="PJC83" s="86"/>
      <c r="PJD83" s="86"/>
      <c r="PJE83" s="86"/>
      <c r="PJF83" s="86"/>
      <c r="PJG83" s="86"/>
      <c r="PJH83" s="86"/>
      <c r="PJI83" s="86"/>
      <c r="PJJ83" s="86"/>
      <c r="PJK83" s="86"/>
      <c r="PJL83" s="86"/>
      <c r="PJM83" s="86"/>
      <c r="PJN83" s="86"/>
      <c r="PJO83" s="86"/>
      <c r="PJP83" s="86"/>
      <c r="PJQ83" s="86"/>
      <c r="PJR83" s="86"/>
      <c r="PJS83" s="86"/>
      <c r="PJT83" s="86"/>
      <c r="PJU83" s="86"/>
      <c r="PJV83" s="86"/>
      <c r="PJW83" s="86"/>
      <c r="PJX83" s="86"/>
      <c r="PJY83" s="86"/>
      <c r="PJZ83" s="86"/>
      <c r="PKA83" s="86"/>
      <c r="PKB83" s="86"/>
      <c r="PKC83" s="86"/>
      <c r="PKD83" s="86"/>
      <c r="PKE83" s="86"/>
      <c r="PKF83" s="86"/>
      <c r="PKG83" s="86"/>
      <c r="PKH83" s="86"/>
      <c r="PKI83" s="86"/>
      <c r="PKJ83" s="86"/>
      <c r="PKK83" s="86"/>
      <c r="PKL83" s="86"/>
      <c r="PKM83" s="86"/>
      <c r="PKN83" s="86"/>
      <c r="PKO83" s="86"/>
      <c r="PKP83" s="86"/>
      <c r="PKQ83" s="86"/>
      <c r="PKR83" s="86"/>
      <c r="PKS83" s="86"/>
      <c r="PKT83" s="86"/>
      <c r="PKU83" s="86"/>
      <c r="PKV83" s="86"/>
      <c r="PKW83" s="86"/>
      <c r="PKX83" s="86"/>
      <c r="PKY83" s="86"/>
      <c r="PKZ83" s="86"/>
      <c r="PLA83" s="86"/>
      <c r="PLB83" s="86"/>
      <c r="PLC83" s="86"/>
      <c r="PLD83" s="86"/>
      <c r="PLE83" s="86"/>
      <c r="PLF83" s="86"/>
      <c r="PLG83" s="86"/>
      <c r="PLH83" s="86"/>
      <c r="PLI83" s="86"/>
      <c r="PLJ83" s="86"/>
      <c r="PLK83" s="86"/>
      <c r="PLL83" s="86"/>
      <c r="PLM83" s="86"/>
      <c r="PLN83" s="86"/>
      <c r="PLO83" s="86"/>
      <c r="PLP83" s="86"/>
      <c r="PLQ83" s="86"/>
      <c r="PLR83" s="86"/>
      <c r="PLS83" s="86"/>
      <c r="PLT83" s="86"/>
      <c r="PLU83" s="86"/>
      <c r="PLV83" s="86"/>
      <c r="PLW83" s="86"/>
      <c r="PLX83" s="86"/>
      <c r="PLY83" s="86"/>
      <c r="PLZ83" s="86"/>
      <c r="PMA83" s="86"/>
      <c r="PMB83" s="86"/>
      <c r="PMC83" s="86"/>
      <c r="PMD83" s="86"/>
      <c r="PME83" s="86"/>
      <c r="PMF83" s="86"/>
      <c r="PMG83" s="86"/>
      <c r="PMH83" s="86"/>
      <c r="PMI83" s="86"/>
      <c r="PMJ83" s="86"/>
      <c r="PMK83" s="86"/>
      <c r="PML83" s="86"/>
      <c r="PMM83" s="86"/>
      <c r="PMN83" s="86"/>
      <c r="PMO83" s="86"/>
      <c r="PMP83" s="86"/>
      <c r="PMQ83" s="86"/>
      <c r="PMR83" s="86"/>
      <c r="PMS83" s="86"/>
      <c r="PMT83" s="86"/>
      <c r="PMU83" s="86"/>
      <c r="PMV83" s="86"/>
      <c r="PMW83" s="86"/>
      <c r="PMX83" s="86"/>
      <c r="PMY83" s="86"/>
      <c r="PMZ83" s="86"/>
      <c r="PNA83" s="86"/>
      <c r="PNB83" s="86"/>
      <c r="PNC83" s="86"/>
      <c r="PND83" s="86"/>
      <c r="PNE83" s="86"/>
      <c r="PNF83" s="86"/>
      <c r="PNG83" s="86"/>
      <c r="PNH83" s="86"/>
      <c r="PNI83" s="86"/>
      <c r="PNJ83" s="86"/>
      <c r="PNK83" s="86"/>
      <c r="PNL83" s="86"/>
      <c r="PNM83" s="86"/>
      <c r="PNN83" s="86"/>
      <c r="PNO83" s="86"/>
      <c r="PNP83" s="86"/>
      <c r="PNQ83" s="86"/>
      <c r="PNR83" s="86"/>
      <c r="PNS83" s="86"/>
      <c r="PNT83" s="86"/>
      <c r="PNU83" s="86"/>
      <c r="PNV83" s="86"/>
      <c r="PNW83" s="86"/>
      <c r="PNX83" s="86"/>
      <c r="PNY83" s="86"/>
      <c r="PNZ83" s="86"/>
      <c r="POA83" s="86"/>
      <c r="POB83" s="86"/>
      <c r="POC83" s="86"/>
      <c r="POD83" s="86"/>
      <c r="POE83" s="86"/>
      <c r="POF83" s="86"/>
      <c r="POG83" s="86"/>
      <c r="POH83" s="86"/>
      <c r="POI83" s="86"/>
      <c r="POJ83" s="86"/>
      <c r="POK83" s="86"/>
      <c r="POL83" s="86"/>
      <c r="POM83" s="86"/>
      <c r="PON83" s="86"/>
      <c r="POO83" s="86"/>
      <c r="POP83" s="86"/>
      <c r="POQ83" s="86"/>
      <c r="POR83" s="86"/>
      <c r="POS83" s="86"/>
      <c r="POT83" s="86"/>
      <c r="POU83" s="86"/>
      <c r="POV83" s="86"/>
      <c r="POW83" s="86"/>
      <c r="POX83" s="86"/>
      <c r="POY83" s="86"/>
      <c r="POZ83" s="86"/>
      <c r="PPA83" s="86"/>
      <c r="PPB83" s="86"/>
      <c r="PPC83" s="86"/>
      <c r="PPD83" s="86"/>
      <c r="PPE83" s="86"/>
      <c r="PPF83" s="86"/>
      <c r="PPG83" s="86"/>
      <c r="PPH83" s="86"/>
      <c r="PPI83" s="86"/>
      <c r="PPJ83" s="86"/>
      <c r="PPK83" s="86"/>
      <c r="PPL83" s="86"/>
      <c r="PPM83" s="86"/>
      <c r="PPN83" s="86"/>
      <c r="PPO83" s="86"/>
      <c r="PPP83" s="86"/>
      <c r="PPQ83" s="86"/>
      <c r="PPR83" s="86"/>
      <c r="PPS83" s="86"/>
      <c r="PPT83" s="86"/>
      <c r="PPU83" s="86"/>
      <c r="PPV83" s="86"/>
      <c r="PPW83" s="86"/>
      <c r="PPX83" s="86"/>
      <c r="PPY83" s="86"/>
      <c r="PPZ83" s="86"/>
      <c r="PQA83" s="86"/>
      <c r="PQB83" s="86"/>
      <c r="PQC83" s="86"/>
      <c r="PQD83" s="86"/>
      <c r="PQE83" s="86"/>
      <c r="PQF83" s="86"/>
      <c r="PQG83" s="86"/>
      <c r="PQH83" s="86"/>
      <c r="PQI83" s="86"/>
      <c r="PQJ83" s="86"/>
      <c r="PQK83" s="86"/>
      <c r="PQL83" s="86"/>
      <c r="PQM83" s="86"/>
      <c r="PQN83" s="86"/>
      <c r="PQO83" s="86"/>
      <c r="PQP83" s="86"/>
      <c r="PQQ83" s="86"/>
      <c r="PQR83" s="86"/>
      <c r="PQS83" s="86"/>
      <c r="PQT83" s="86"/>
      <c r="PQU83" s="86"/>
      <c r="PQV83" s="86"/>
      <c r="PQW83" s="86"/>
      <c r="PQX83" s="86"/>
      <c r="PQY83" s="86"/>
      <c r="PQZ83" s="86"/>
      <c r="PRA83" s="86"/>
      <c r="PRB83" s="86"/>
      <c r="PRC83" s="86"/>
      <c r="PRD83" s="86"/>
      <c r="PRE83" s="86"/>
      <c r="PRF83" s="86"/>
      <c r="PRG83" s="86"/>
      <c r="PRH83" s="86"/>
      <c r="PRI83" s="86"/>
      <c r="PRJ83" s="86"/>
      <c r="PRK83" s="86"/>
      <c r="PRL83" s="86"/>
      <c r="PRM83" s="86"/>
      <c r="PRN83" s="86"/>
      <c r="PRO83" s="86"/>
      <c r="PRP83" s="86"/>
      <c r="PRQ83" s="86"/>
      <c r="PRR83" s="86"/>
      <c r="PRS83" s="86"/>
      <c r="PRT83" s="86"/>
      <c r="PRU83" s="86"/>
      <c r="PRV83" s="86"/>
      <c r="PRW83" s="86"/>
      <c r="PRX83" s="86"/>
      <c r="PRY83" s="86"/>
      <c r="PRZ83" s="86"/>
      <c r="PSA83" s="86"/>
      <c r="PSB83" s="86"/>
      <c r="PSC83" s="86"/>
      <c r="PSD83" s="86"/>
      <c r="PSE83" s="86"/>
      <c r="PSF83" s="86"/>
      <c r="PSG83" s="86"/>
      <c r="PSH83" s="86"/>
      <c r="PSI83" s="86"/>
      <c r="PSJ83" s="86"/>
      <c r="PSK83" s="86"/>
      <c r="PSL83" s="86"/>
      <c r="PSM83" s="86"/>
      <c r="PSN83" s="86"/>
      <c r="PSO83" s="86"/>
      <c r="PSP83" s="86"/>
      <c r="PSQ83" s="86"/>
      <c r="PSR83" s="86"/>
      <c r="PSS83" s="86"/>
      <c r="PST83" s="86"/>
      <c r="PSU83" s="86"/>
      <c r="PSV83" s="86"/>
      <c r="PSW83" s="86"/>
      <c r="PSX83" s="86"/>
      <c r="PSY83" s="86"/>
      <c r="PSZ83" s="86"/>
      <c r="PTA83" s="86"/>
      <c r="PTB83" s="86"/>
      <c r="PTC83" s="86"/>
      <c r="PTD83" s="86"/>
      <c r="PTE83" s="86"/>
      <c r="PTF83" s="86"/>
      <c r="PTG83" s="86"/>
      <c r="PTH83" s="86"/>
      <c r="PTI83" s="86"/>
      <c r="PTJ83" s="86"/>
      <c r="PTK83" s="86"/>
      <c r="PTL83" s="86"/>
      <c r="PTM83" s="86"/>
      <c r="PTN83" s="86"/>
      <c r="PTO83" s="86"/>
      <c r="PTP83" s="86"/>
      <c r="PTQ83" s="86"/>
      <c r="PTR83" s="86"/>
      <c r="PTS83" s="86"/>
      <c r="PTT83" s="86"/>
      <c r="PTU83" s="86"/>
      <c r="PTV83" s="86"/>
      <c r="PTW83" s="86"/>
      <c r="PTX83" s="86"/>
      <c r="PTY83" s="86"/>
      <c r="PTZ83" s="86"/>
      <c r="PUA83" s="86"/>
      <c r="PUB83" s="86"/>
      <c r="PUC83" s="86"/>
      <c r="PUD83" s="86"/>
      <c r="PUE83" s="86"/>
      <c r="PUF83" s="86"/>
      <c r="PUG83" s="86"/>
      <c r="PUH83" s="86"/>
      <c r="PUI83" s="86"/>
      <c r="PUJ83" s="86"/>
      <c r="PUK83" s="86"/>
      <c r="PUL83" s="86"/>
      <c r="PUM83" s="86"/>
      <c r="PUN83" s="86"/>
      <c r="PUO83" s="86"/>
      <c r="PUP83" s="86"/>
      <c r="PUQ83" s="86"/>
      <c r="PUR83" s="86"/>
      <c r="PUS83" s="86"/>
      <c r="PUT83" s="86"/>
      <c r="PUU83" s="86"/>
      <c r="PUV83" s="86"/>
      <c r="PUW83" s="86"/>
      <c r="PUX83" s="86"/>
      <c r="PUY83" s="86"/>
      <c r="PUZ83" s="86"/>
      <c r="PVA83" s="86"/>
      <c r="PVB83" s="86"/>
      <c r="PVC83" s="86"/>
      <c r="PVD83" s="86"/>
      <c r="PVE83" s="86"/>
      <c r="PVF83" s="86"/>
      <c r="PVG83" s="86"/>
      <c r="PVH83" s="86"/>
      <c r="PVI83" s="86"/>
      <c r="PVJ83" s="86"/>
      <c r="PVK83" s="86"/>
      <c r="PVL83" s="86"/>
      <c r="PVM83" s="86"/>
      <c r="PVN83" s="86"/>
      <c r="PVO83" s="86"/>
      <c r="PVP83" s="86"/>
      <c r="PVQ83" s="86"/>
      <c r="PVR83" s="86"/>
      <c r="PVS83" s="86"/>
      <c r="PVT83" s="86"/>
      <c r="PVU83" s="86"/>
      <c r="PVV83" s="86"/>
      <c r="PVW83" s="86"/>
      <c r="PVX83" s="86"/>
      <c r="PVY83" s="86"/>
      <c r="PVZ83" s="86"/>
      <c r="PWA83" s="86"/>
      <c r="PWB83" s="86"/>
      <c r="PWC83" s="86"/>
      <c r="PWD83" s="86"/>
      <c r="PWE83" s="86"/>
      <c r="PWF83" s="86"/>
      <c r="PWG83" s="86"/>
      <c r="PWH83" s="86"/>
      <c r="PWI83" s="86"/>
      <c r="PWJ83" s="86"/>
      <c r="PWK83" s="86"/>
      <c r="PWL83" s="86"/>
      <c r="PWM83" s="86"/>
      <c r="PWN83" s="86"/>
      <c r="PWO83" s="86"/>
      <c r="PWP83" s="86"/>
      <c r="PWQ83" s="86"/>
      <c r="PWR83" s="86"/>
      <c r="PWS83" s="86"/>
      <c r="PWT83" s="86"/>
      <c r="PWU83" s="86"/>
      <c r="PWV83" s="86"/>
      <c r="PWW83" s="86"/>
      <c r="PWX83" s="86"/>
      <c r="PWY83" s="86"/>
      <c r="PWZ83" s="86"/>
      <c r="PXA83" s="86"/>
      <c r="PXB83" s="86"/>
      <c r="PXC83" s="86"/>
      <c r="PXD83" s="86"/>
      <c r="PXE83" s="86"/>
      <c r="PXF83" s="86"/>
      <c r="PXG83" s="86"/>
      <c r="PXH83" s="86"/>
      <c r="PXI83" s="86"/>
      <c r="PXJ83" s="86"/>
      <c r="PXK83" s="86"/>
      <c r="PXL83" s="86"/>
      <c r="PXM83" s="86"/>
      <c r="PXN83" s="86"/>
      <c r="PXO83" s="86"/>
      <c r="PXP83" s="86"/>
      <c r="PXQ83" s="86"/>
      <c r="PXR83" s="86"/>
      <c r="PXS83" s="86"/>
      <c r="PXT83" s="86"/>
      <c r="PXU83" s="86"/>
      <c r="PXV83" s="86"/>
      <c r="PXW83" s="86"/>
      <c r="PXX83" s="86"/>
      <c r="PXY83" s="86"/>
      <c r="PXZ83" s="86"/>
      <c r="PYA83" s="86"/>
      <c r="PYB83" s="86"/>
      <c r="PYC83" s="86"/>
      <c r="PYD83" s="86"/>
      <c r="PYE83" s="86"/>
      <c r="PYF83" s="86"/>
      <c r="PYG83" s="86"/>
      <c r="PYH83" s="86"/>
      <c r="PYI83" s="86"/>
      <c r="PYJ83" s="86"/>
      <c r="PYK83" s="86"/>
      <c r="PYL83" s="86"/>
      <c r="PYM83" s="86"/>
      <c r="PYN83" s="86"/>
      <c r="PYO83" s="86"/>
      <c r="PYP83" s="86"/>
      <c r="PYQ83" s="86"/>
      <c r="PYR83" s="86"/>
      <c r="PYS83" s="86"/>
      <c r="PYT83" s="86"/>
      <c r="PYU83" s="86"/>
      <c r="PYV83" s="86"/>
      <c r="PYW83" s="86"/>
      <c r="PYX83" s="86"/>
      <c r="PYY83" s="86"/>
      <c r="PYZ83" s="86"/>
      <c r="PZA83" s="86"/>
      <c r="PZB83" s="86"/>
      <c r="PZC83" s="86"/>
      <c r="PZD83" s="86"/>
      <c r="PZE83" s="86"/>
      <c r="PZF83" s="86"/>
      <c r="PZG83" s="86"/>
      <c r="PZH83" s="86"/>
      <c r="PZI83" s="86"/>
      <c r="PZJ83" s="86"/>
      <c r="PZK83" s="86"/>
      <c r="PZL83" s="86"/>
      <c r="PZM83" s="86"/>
      <c r="PZN83" s="86"/>
      <c r="PZO83" s="86"/>
      <c r="PZP83" s="86"/>
      <c r="PZQ83" s="86"/>
      <c r="PZR83" s="86"/>
      <c r="PZS83" s="86"/>
      <c r="PZT83" s="86"/>
      <c r="PZU83" s="86"/>
      <c r="PZV83" s="86"/>
      <c r="PZW83" s="86"/>
      <c r="PZX83" s="86"/>
      <c r="PZY83" s="86"/>
      <c r="PZZ83" s="86"/>
      <c r="QAA83" s="86"/>
      <c r="QAB83" s="86"/>
      <c r="QAC83" s="86"/>
      <c r="QAD83" s="86"/>
      <c r="QAE83" s="86"/>
      <c r="QAF83" s="86"/>
      <c r="QAG83" s="86"/>
      <c r="QAH83" s="86"/>
      <c r="QAI83" s="86"/>
      <c r="QAJ83" s="86"/>
      <c r="QAK83" s="86"/>
      <c r="QAL83" s="86"/>
      <c r="QAM83" s="86"/>
      <c r="QAN83" s="86"/>
      <c r="QAO83" s="86"/>
      <c r="QAP83" s="86"/>
      <c r="QAQ83" s="86"/>
      <c r="QAR83" s="86"/>
      <c r="QAS83" s="86"/>
      <c r="QAT83" s="86"/>
      <c r="QAU83" s="86"/>
      <c r="QAV83" s="86"/>
      <c r="QAW83" s="86"/>
      <c r="QAX83" s="86"/>
      <c r="QAY83" s="86"/>
      <c r="QAZ83" s="86"/>
      <c r="QBA83" s="86"/>
      <c r="QBB83" s="86"/>
      <c r="QBC83" s="86"/>
      <c r="QBD83" s="86"/>
      <c r="QBE83" s="86"/>
      <c r="QBF83" s="86"/>
      <c r="QBG83" s="86"/>
      <c r="QBH83" s="86"/>
      <c r="QBI83" s="86"/>
      <c r="QBJ83" s="86"/>
      <c r="QBK83" s="86"/>
      <c r="QBL83" s="86"/>
      <c r="QBM83" s="86"/>
      <c r="QBN83" s="86"/>
      <c r="QBO83" s="86"/>
      <c r="QBP83" s="86"/>
      <c r="QBQ83" s="86"/>
      <c r="QBR83" s="86"/>
      <c r="QBS83" s="86"/>
      <c r="QBT83" s="86"/>
      <c r="QBU83" s="86"/>
      <c r="QBV83" s="86"/>
      <c r="QBW83" s="86"/>
      <c r="QBX83" s="86"/>
      <c r="QBY83" s="86"/>
      <c r="QBZ83" s="86"/>
      <c r="QCA83" s="86"/>
      <c r="QCB83" s="86"/>
      <c r="QCC83" s="86"/>
      <c r="QCD83" s="86"/>
      <c r="QCE83" s="86"/>
      <c r="QCF83" s="86"/>
      <c r="QCG83" s="86"/>
      <c r="QCH83" s="86"/>
      <c r="QCI83" s="86"/>
      <c r="QCJ83" s="86"/>
      <c r="QCK83" s="86"/>
      <c r="QCL83" s="86"/>
      <c r="QCM83" s="86"/>
      <c r="QCN83" s="86"/>
      <c r="QCO83" s="86"/>
      <c r="QCP83" s="86"/>
      <c r="QCQ83" s="86"/>
      <c r="QCR83" s="86"/>
      <c r="QCS83" s="86"/>
      <c r="QCT83" s="86"/>
      <c r="QCU83" s="86"/>
      <c r="QCV83" s="86"/>
      <c r="QCW83" s="86"/>
      <c r="QCX83" s="86"/>
      <c r="QCY83" s="86"/>
      <c r="QCZ83" s="86"/>
      <c r="QDA83" s="86"/>
      <c r="QDB83" s="86"/>
      <c r="QDC83" s="86"/>
      <c r="QDD83" s="86"/>
      <c r="QDE83" s="86"/>
      <c r="QDF83" s="86"/>
      <c r="QDG83" s="86"/>
      <c r="QDH83" s="86"/>
      <c r="QDI83" s="86"/>
      <c r="QDJ83" s="86"/>
      <c r="QDK83" s="86"/>
      <c r="QDL83" s="86"/>
      <c r="QDM83" s="86"/>
      <c r="QDN83" s="86"/>
      <c r="QDO83" s="86"/>
      <c r="QDP83" s="86"/>
      <c r="QDQ83" s="86"/>
      <c r="QDR83" s="86"/>
      <c r="QDS83" s="86"/>
      <c r="QDT83" s="86"/>
      <c r="QDU83" s="86"/>
      <c r="QDV83" s="86"/>
      <c r="QDW83" s="86"/>
      <c r="QDX83" s="86"/>
      <c r="QDY83" s="86"/>
      <c r="QDZ83" s="86"/>
      <c r="QEA83" s="86"/>
      <c r="QEB83" s="86"/>
      <c r="QEC83" s="86"/>
      <c r="QED83" s="86"/>
      <c r="QEE83" s="86"/>
      <c r="QEF83" s="86"/>
      <c r="QEG83" s="86"/>
      <c r="QEH83" s="86"/>
      <c r="QEI83" s="86"/>
      <c r="QEJ83" s="86"/>
      <c r="QEK83" s="86"/>
      <c r="QEL83" s="86"/>
      <c r="QEM83" s="86"/>
      <c r="QEN83" s="86"/>
      <c r="QEO83" s="86"/>
      <c r="QEP83" s="86"/>
      <c r="QEQ83" s="86"/>
      <c r="QER83" s="86"/>
      <c r="QES83" s="86"/>
      <c r="QET83" s="86"/>
      <c r="QEU83" s="86"/>
      <c r="QEV83" s="86"/>
      <c r="QEW83" s="86"/>
      <c r="QEX83" s="86"/>
      <c r="QEY83" s="86"/>
      <c r="QEZ83" s="86"/>
      <c r="QFA83" s="86"/>
      <c r="QFB83" s="86"/>
      <c r="QFC83" s="86"/>
      <c r="QFD83" s="86"/>
      <c r="QFE83" s="86"/>
      <c r="QFF83" s="86"/>
      <c r="QFG83" s="86"/>
      <c r="QFH83" s="86"/>
      <c r="QFI83" s="86"/>
      <c r="QFJ83" s="86"/>
      <c r="QFK83" s="86"/>
      <c r="QFL83" s="86"/>
      <c r="QFM83" s="86"/>
      <c r="QFN83" s="86"/>
      <c r="QFO83" s="86"/>
      <c r="QFP83" s="86"/>
      <c r="QFQ83" s="86"/>
      <c r="QFR83" s="86"/>
      <c r="QFS83" s="86"/>
      <c r="QFT83" s="86"/>
      <c r="QFU83" s="86"/>
      <c r="QFV83" s="86"/>
      <c r="QFW83" s="86"/>
      <c r="QFX83" s="86"/>
      <c r="QFY83" s="86"/>
      <c r="QFZ83" s="86"/>
      <c r="QGA83" s="86"/>
      <c r="QGB83" s="86"/>
      <c r="QGC83" s="86"/>
      <c r="QGD83" s="86"/>
      <c r="QGE83" s="86"/>
      <c r="QGF83" s="86"/>
      <c r="QGG83" s="86"/>
      <c r="QGH83" s="86"/>
      <c r="QGI83" s="86"/>
      <c r="QGJ83" s="86"/>
      <c r="QGK83" s="86"/>
      <c r="QGL83" s="86"/>
      <c r="QGM83" s="86"/>
      <c r="QGN83" s="86"/>
      <c r="QGO83" s="86"/>
      <c r="QGP83" s="86"/>
      <c r="QGQ83" s="86"/>
      <c r="QGR83" s="86"/>
      <c r="QGS83" s="86"/>
      <c r="QGT83" s="86"/>
      <c r="QGU83" s="86"/>
      <c r="QGV83" s="86"/>
      <c r="QGW83" s="86"/>
      <c r="QGX83" s="86"/>
      <c r="QGY83" s="86"/>
      <c r="QGZ83" s="86"/>
      <c r="QHA83" s="86"/>
      <c r="QHB83" s="86"/>
      <c r="QHC83" s="86"/>
      <c r="QHD83" s="86"/>
      <c r="QHE83" s="86"/>
      <c r="QHF83" s="86"/>
      <c r="QHG83" s="86"/>
      <c r="QHH83" s="86"/>
      <c r="QHI83" s="86"/>
      <c r="QHJ83" s="86"/>
      <c r="QHK83" s="86"/>
      <c r="QHL83" s="86"/>
      <c r="QHM83" s="86"/>
      <c r="QHN83" s="86"/>
      <c r="QHO83" s="86"/>
      <c r="QHP83" s="86"/>
      <c r="QHQ83" s="86"/>
      <c r="QHR83" s="86"/>
      <c r="QHS83" s="86"/>
      <c r="QHT83" s="86"/>
      <c r="QHU83" s="86"/>
      <c r="QHV83" s="86"/>
      <c r="QHW83" s="86"/>
      <c r="QHX83" s="86"/>
      <c r="QHY83" s="86"/>
      <c r="QHZ83" s="86"/>
      <c r="QIA83" s="86"/>
      <c r="QIB83" s="86"/>
      <c r="QIC83" s="86"/>
      <c r="QID83" s="86"/>
      <c r="QIE83" s="86"/>
      <c r="QIF83" s="86"/>
      <c r="QIG83" s="86"/>
      <c r="QIH83" s="86"/>
      <c r="QII83" s="86"/>
      <c r="QIJ83" s="86"/>
      <c r="QIK83" s="86"/>
      <c r="QIL83" s="86"/>
      <c r="QIM83" s="86"/>
      <c r="QIN83" s="86"/>
      <c r="QIO83" s="86"/>
      <c r="QIP83" s="86"/>
      <c r="QIQ83" s="86"/>
      <c r="QIR83" s="86"/>
      <c r="QIS83" s="86"/>
      <c r="QIT83" s="86"/>
      <c r="QIU83" s="86"/>
      <c r="QIV83" s="86"/>
      <c r="QIW83" s="86"/>
      <c r="QIX83" s="86"/>
      <c r="QIY83" s="86"/>
      <c r="QIZ83" s="86"/>
      <c r="QJA83" s="86"/>
      <c r="QJB83" s="86"/>
      <c r="QJC83" s="86"/>
      <c r="QJD83" s="86"/>
      <c r="QJE83" s="86"/>
      <c r="QJF83" s="86"/>
      <c r="QJG83" s="86"/>
      <c r="QJH83" s="86"/>
      <c r="QJI83" s="86"/>
      <c r="QJJ83" s="86"/>
      <c r="QJK83" s="86"/>
      <c r="QJL83" s="86"/>
      <c r="QJM83" s="86"/>
      <c r="QJN83" s="86"/>
      <c r="QJO83" s="86"/>
      <c r="QJP83" s="86"/>
      <c r="QJQ83" s="86"/>
      <c r="QJR83" s="86"/>
      <c r="QJS83" s="86"/>
      <c r="QJT83" s="86"/>
      <c r="QJU83" s="86"/>
      <c r="QJV83" s="86"/>
      <c r="QJW83" s="86"/>
      <c r="QJX83" s="86"/>
      <c r="QJY83" s="86"/>
      <c r="QJZ83" s="86"/>
      <c r="QKA83" s="86"/>
      <c r="QKB83" s="86"/>
      <c r="QKC83" s="86"/>
      <c r="QKD83" s="86"/>
      <c r="QKE83" s="86"/>
      <c r="QKF83" s="86"/>
      <c r="QKG83" s="86"/>
      <c r="QKH83" s="86"/>
      <c r="QKI83" s="86"/>
      <c r="QKJ83" s="86"/>
      <c r="QKK83" s="86"/>
      <c r="QKL83" s="86"/>
      <c r="QKM83" s="86"/>
      <c r="QKN83" s="86"/>
      <c r="QKO83" s="86"/>
      <c r="QKP83" s="86"/>
      <c r="QKQ83" s="86"/>
      <c r="QKR83" s="86"/>
      <c r="QKS83" s="86"/>
      <c r="QKT83" s="86"/>
      <c r="QKU83" s="86"/>
      <c r="QKV83" s="86"/>
      <c r="QKW83" s="86"/>
      <c r="QKX83" s="86"/>
      <c r="QKY83" s="86"/>
      <c r="QKZ83" s="86"/>
      <c r="QLA83" s="86"/>
      <c r="QLB83" s="86"/>
      <c r="QLC83" s="86"/>
      <c r="QLD83" s="86"/>
      <c r="QLE83" s="86"/>
      <c r="QLF83" s="86"/>
      <c r="QLG83" s="86"/>
      <c r="QLH83" s="86"/>
      <c r="QLI83" s="86"/>
      <c r="QLJ83" s="86"/>
      <c r="QLK83" s="86"/>
      <c r="QLL83" s="86"/>
      <c r="QLM83" s="86"/>
      <c r="QLN83" s="86"/>
      <c r="QLO83" s="86"/>
      <c r="QLP83" s="86"/>
      <c r="QLQ83" s="86"/>
      <c r="QLR83" s="86"/>
      <c r="QLS83" s="86"/>
      <c r="QLT83" s="86"/>
      <c r="QLU83" s="86"/>
      <c r="QLV83" s="86"/>
      <c r="QLW83" s="86"/>
      <c r="QLX83" s="86"/>
      <c r="QLY83" s="86"/>
      <c r="QLZ83" s="86"/>
      <c r="QMA83" s="86"/>
      <c r="QMB83" s="86"/>
      <c r="QMC83" s="86"/>
      <c r="QMD83" s="86"/>
      <c r="QME83" s="86"/>
      <c r="QMF83" s="86"/>
      <c r="QMG83" s="86"/>
      <c r="QMH83" s="86"/>
      <c r="QMI83" s="86"/>
      <c r="QMJ83" s="86"/>
      <c r="QMK83" s="86"/>
      <c r="QML83" s="86"/>
      <c r="QMM83" s="86"/>
      <c r="QMN83" s="86"/>
      <c r="QMO83" s="86"/>
      <c r="QMP83" s="86"/>
      <c r="QMQ83" s="86"/>
      <c r="QMR83" s="86"/>
      <c r="QMS83" s="86"/>
      <c r="QMT83" s="86"/>
      <c r="QMU83" s="86"/>
      <c r="QMV83" s="86"/>
      <c r="QMW83" s="86"/>
      <c r="QMX83" s="86"/>
      <c r="QMY83" s="86"/>
      <c r="QMZ83" s="86"/>
      <c r="QNA83" s="86"/>
      <c r="QNB83" s="86"/>
      <c r="QNC83" s="86"/>
      <c r="QND83" s="86"/>
      <c r="QNE83" s="86"/>
      <c r="QNF83" s="86"/>
      <c r="QNG83" s="86"/>
      <c r="QNH83" s="86"/>
      <c r="QNI83" s="86"/>
      <c r="QNJ83" s="86"/>
      <c r="QNK83" s="86"/>
      <c r="QNL83" s="86"/>
      <c r="QNM83" s="86"/>
      <c r="QNN83" s="86"/>
      <c r="QNO83" s="86"/>
      <c r="QNP83" s="86"/>
      <c r="QNQ83" s="86"/>
      <c r="QNR83" s="86"/>
      <c r="QNS83" s="86"/>
      <c r="QNT83" s="86"/>
      <c r="QNU83" s="86"/>
      <c r="QNV83" s="86"/>
      <c r="QNW83" s="86"/>
      <c r="QNX83" s="86"/>
      <c r="QNY83" s="86"/>
      <c r="QNZ83" s="86"/>
      <c r="QOA83" s="86"/>
      <c r="QOB83" s="86"/>
      <c r="QOC83" s="86"/>
      <c r="QOD83" s="86"/>
      <c r="QOE83" s="86"/>
      <c r="QOF83" s="86"/>
      <c r="QOG83" s="86"/>
      <c r="QOH83" s="86"/>
      <c r="QOI83" s="86"/>
      <c r="QOJ83" s="86"/>
      <c r="QOK83" s="86"/>
      <c r="QOL83" s="86"/>
      <c r="QOM83" s="86"/>
      <c r="QON83" s="86"/>
      <c r="QOO83" s="86"/>
      <c r="QOP83" s="86"/>
      <c r="QOQ83" s="86"/>
      <c r="QOR83" s="86"/>
      <c r="QOS83" s="86"/>
      <c r="QOT83" s="86"/>
      <c r="QOU83" s="86"/>
      <c r="QOV83" s="86"/>
      <c r="QOW83" s="86"/>
      <c r="QOX83" s="86"/>
      <c r="QOY83" s="86"/>
      <c r="QOZ83" s="86"/>
      <c r="QPA83" s="86"/>
      <c r="QPB83" s="86"/>
      <c r="QPC83" s="86"/>
      <c r="QPD83" s="86"/>
      <c r="QPE83" s="86"/>
      <c r="QPF83" s="86"/>
      <c r="QPG83" s="86"/>
      <c r="QPH83" s="86"/>
      <c r="QPI83" s="86"/>
      <c r="QPJ83" s="86"/>
      <c r="QPK83" s="86"/>
      <c r="QPL83" s="86"/>
      <c r="QPM83" s="86"/>
      <c r="QPN83" s="86"/>
      <c r="QPO83" s="86"/>
      <c r="QPP83" s="86"/>
      <c r="QPQ83" s="86"/>
      <c r="QPR83" s="86"/>
      <c r="QPS83" s="86"/>
      <c r="QPT83" s="86"/>
      <c r="QPU83" s="86"/>
      <c r="QPV83" s="86"/>
      <c r="QPW83" s="86"/>
      <c r="QPX83" s="86"/>
      <c r="QPY83" s="86"/>
      <c r="QPZ83" s="86"/>
      <c r="QQA83" s="86"/>
      <c r="QQB83" s="86"/>
      <c r="QQC83" s="86"/>
      <c r="QQD83" s="86"/>
      <c r="QQE83" s="86"/>
      <c r="QQF83" s="86"/>
      <c r="QQG83" s="86"/>
      <c r="QQH83" s="86"/>
      <c r="QQI83" s="86"/>
      <c r="QQJ83" s="86"/>
      <c r="QQK83" s="86"/>
      <c r="QQL83" s="86"/>
      <c r="QQM83" s="86"/>
      <c r="QQN83" s="86"/>
      <c r="QQO83" s="86"/>
      <c r="QQP83" s="86"/>
      <c r="QQQ83" s="86"/>
      <c r="QQR83" s="86"/>
      <c r="QQS83" s="86"/>
      <c r="QQT83" s="86"/>
      <c r="QQU83" s="86"/>
      <c r="QQV83" s="86"/>
      <c r="QQW83" s="86"/>
      <c r="QQX83" s="86"/>
      <c r="QQY83" s="86"/>
      <c r="QQZ83" s="86"/>
      <c r="QRA83" s="86"/>
      <c r="QRB83" s="86"/>
      <c r="QRC83" s="86"/>
      <c r="QRD83" s="86"/>
      <c r="QRE83" s="86"/>
      <c r="QRF83" s="86"/>
      <c r="QRG83" s="86"/>
      <c r="QRH83" s="86"/>
      <c r="QRI83" s="86"/>
      <c r="QRJ83" s="86"/>
      <c r="QRK83" s="86"/>
      <c r="QRL83" s="86"/>
      <c r="QRM83" s="86"/>
      <c r="QRN83" s="86"/>
      <c r="QRO83" s="86"/>
      <c r="QRP83" s="86"/>
      <c r="QRQ83" s="86"/>
      <c r="QRR83" s="86"/>
      <c r="QRS83" s="86"/>
      <c r="QRT83" s="86"/>
      <c r="QRU83" s="86"/>
      <c r="QRV83" s="86"/>
      <c r="QRW83" s="86"/>
      <c r="QRX83" s="86"/>
      <c r="QRY83" s="86"/>
      <c r="QRZ83" s="86"/>
      <c r="QSA83" s="86"/>
      <c r="QSB83" s="86"/>
      <c r="QSC83" s="86"/>
      <c r="QSD83" s="86"/>
      <c r="QSE83" s="86"/>
      <c r="QSF83" s="86"/>
      <c r="QSG83" s="86"/>
      <c r="QSH83" s="86"/>
      <c r="QSI83" s="86"/>
      <c r="QSJ83" s="86"/>
      <c r="QSK83" s="86"/>
      <c r="QSL83" s="86"/>
      <c r="QSM83" s="86"/>
      <c r="QSN83" s="86"/>
      <c r="QSO83" s="86"/>
      <c r="QSP83" s="86"/>
      <c r="QSQ83" s="86"/>
      <c r="QSR83" s="86"/>
      <c r="QSS83" s="86"/>
      <c r="QST83" s="86"/>
      <c r="QSU83" s="86"/>
      <c r="QSV83" s="86"/>
      <c r="QSW83" s="86"/>
      <c r="QSX83" s="86"/>
      <c r="QSY83" s="86"/>
      <c r="QSZ83" s="86"/>
      <c r="QTA83" s="86"/>
      <c r="QTB83" s="86"/>
      <c r="QTC83" s="86"/>
      <c r="QTD83" s="86"/>
      <c r="QTE83" s="86"/>
      <c r="QTF83" s="86"/>
      <c r="QTG83" s="86"/>
      <c r="QTH83" s="86"/>
      <c r="QTI83" s="86"/>
      <c r="QTJ83" s="86"/>
      <c r="QTK83" s="86"/>
      <c r="QTL83" s="86"/>
      <c r="QTM83" s="86"/>
      <c r="QTN83" s="86"/>
      <c r="QTO83" s="86"/>
      <c r="QTP83" s="86"/>
      <c r="QTQ83" s="86"/>
      <c r="QTR83" s="86"/>
      <c r="QTS83" s="86"/>
      <c r="QTT83" s="86"/>
      <c r="QTU83" s="86"/>
      <c r="QTV83" s="86"/>
      <c r="QTW83" s="86"/>
      <c r="QTX83" s="86"/>
      <c r="QTY83" s="86"/>
      <c r="QTZ83" s="86"/>
      <c r="QUA83" s="86"/>
      <c r="QUB83" s="86"/>
      <c r="QUC83" s="86"/>
      <c r="QUD83" s="86"/>
      <c r="QUE83" s="86"/>
      <c r="QUF83" s="86"/>
      <c r="QUG83" s="86"/>
      <c r="QUH83" s="86"/>
      <c r="QUI83" s="86"/>
      <c r="QUJ83" s="86"/>
      <c r="QUK83" s="86"/>
      <c r="QUL83" s="86"/>
      <c r="QUM83" s="86"/>
      <c r="QUN83" s="86"/>
      <c r="QUO83" s="86"/>
      <c r="QUP83" s="86"/>
      <c r="QUQ83" s="86"/>
      <c r="QUR83" s="86"/>
      <c r="QUS83" s="86"/>
      <c r="QUT83" s="86"/>
      <c r="QUU83" s="86"/>
      <c r="QUV83" s="86"/>
      <c r="QUW83" s="86"/>
      <c r="QUX83" s="86"/>
      <c r="QUY83" s="86"/>
      <c r="QUZ83" s="86"/>
      <c r="QVA83" s="86"/>
      <c r="QVB83" s="86"/>
      <c r="QVC83" s="86"/>
      <c r="QVD83" s="86"/>
      <c r="QVE83" s="86"/>
      <c r="QVF83" s="86"/>
      <c r="QVG83" s="86"/>
      <c r="QVH83" s="86"/>
      <c r="QVI83" s="86"/>
      <c r="QVJ83" s="86"/>
      <c r="QVK83" s="86"/>
      <c r="QVL83" s="86"/>
      <c r="QVM83" s="86"/>
      <c r="QVN83" s="86"/>
      <c r="QVO83" s="86"/>
      <c r="QVP83" s="86"/>
      <c r="QVQ83" s="86"/>
      <c r="QVR83" s="86"/>
      <c r="QVS83" s="86"/>
      <c r="QVT83" s="86"/>
      <c r="QVU83" s="86"/>
      <c r="QVV83" s="86"/>
      <c r="QVW83" s="86"/>
      <c r="QVX83" s="86"/>
      <c r="QVY83" s="86"/>
      <c r="QVZ83" s="86"/>
      <c r="QWA83" s="86"/>
      <c r="QWB83" s="86"/>
      <c r="QWC83" s="86"/>
      <c r="QWD83" s="86"/>
      <c r="QWE83" s="86"/>
      <c r="QWF83" s="86"/>
      <c r="QWG83" s="86"/>
      <c r="QWH83" s="86"/>
      <c r="QWI83" s="86"/>
      <c r="QWJ83" s="86"/>
      <c r="QWK83" s="86"/>
      <c r="QWL83" s="86"/>
      <c r="QWM83" s="86"/>
      <c r="QWN83" s="86"/>
      <c r="QWO83" s="86"/>
      <c r="QWP83" s="86"/>
      <c r="QWQ83" s="86"/>
      <c r="QWR83" s="86"/>
      <c r="QWS83" s="86"/>
      <c r="QWT83" s="86"/>
      <c r="QWU83" s="86"/>
      <c r="QWV83" s="86"/>
      <c r="QWW83" s="86"/>
      <c r="QWX83" s="86"/>
      <c r="QWY83" s="86"/>
      <c r="QWZ83" s="86"/>
      <c r="QXA83" s="86"/>
      <c r="QXB83" s="86"/>
      <c r="QXC83" s="86"/>
      <c r="QXD83" s="86"/>
      <c r="QXE83" s="86"/>
      <c r="QXF83" s="86"/>
      <c r="QXG83" s="86"/>
      <c r="QXH83" s="86"/>
      <c r="QXI83" s="86"/>
      <c r="QXJ83" s="86"/>
      <c r="QXK83" s="86"/>
      <c r="QXL83" s="86"/>
      <c r="QXM83" s="86"/>
      <c r="QXN83" s="86"/>
      <c r="QXO83" s="86"/>
      <c r="QXP83" s="86"/>
      <c r="QXQ83" s="86"/>
      <c r="QXR83" s="86"/>
      <c r="QXS83" s="86"/>
      <c r="QXT83" s="86"/>
      <c r="QXU83" s="86"/>
      <c r="QXV83" s="86"/>
      <c r="QXW83" s="86"/>
      <c r="QXX83" s="86"/>
      <c r="QXY83" s="86"/>
      <c r="QXZ83" s="86"/>
      <c r="QYA83" s="86"/>
      <c r="QYB83" s="86"/>
      <c r="QYC83" s="86"/>
      <c r="QYD83" s="86"/>
      <c r="QYE83" s="86"/>
      <c r="QYF83" s="86"/>
      <c r="QYG83" s="86"/>
      <c r="QYH83" s="86"/>
      <c r="QYI83" s="86"/>
      <c r="QYJ83" s="86"/>
      <c r="QYK83" s="86"/>
      <c r="QYL83" s="86"/>
      <c r="QYM83" s="86"/>
      <c r="QYN83" s="86"/>
      <c r="QYO83" s="86"/>
      <c r="QYP83" s="86"/>
      <c r="QYQ83" s="86"/>
      <c r="QYR83" s="86"/>
      <c r="QYS83" s="86"/>
      <c r="QYT83" s="86"/>
      <c r="QYU83" s="86"/>
      <c r="QYV83" s="86"/>
      <c r="QYW83" s="86"/>
      <c r="QYX83" s="86"/>
      <c r="QYY83" s="86"/>
      <c r="QYZ83" s="86"/>
      <c r="QZA83" s="86"/>
      <c r="QZB83" s="86"/>
      <c r="QZC83" s="86"/>
      <c r="QZD83" s="86"/>
      <c r="QZE83" s="86"/>
      <c r="QZF83" s="86"/>
      <c r="QZG83" s="86"/>
      <c r="QZH83" s="86"/>
      <c r="QZI83" s="86"/>
      <c r="QZJ83" s="86"/>
      <c r="QZK83" s="86"/>
      <c r="QZL83" s="86"/>
      <c r="QZM83" s="86"/>
      <c r="QZN83" s="86"/>
      <c r="QZO83" s="86"/>
      <c r="QZP83" s="86"/>
      <c r="QZQ83" s="86"/>
      <c r="QZR83" s="86"/>
      <c r="QZS83" s="86"/>
      <c r="QZT83" s="86"/>
      <c r="QZU83" s="86"/>
      <c r="QZV83" s="86"/>
      <c r="QZW83" s="86"/>
      <c r="QZX83" s="86"/>
      <c r="QZY83" s="86"/>
      <c r="QZZ83" s="86"/>
      <c r="RAA83" s="86"/>
      <c r="RAB83" s="86"/>
      <c r="RAC83" s="86"/>
      <c r="RAD83" s="86"/>
      <c r="RAE83" s="86"/>
      <c r="RAF83" s="86"/>
      <c r="RAG83" s="86"/>
      <c r="RAH83" s="86"/>
      <c r="RAI83" s="86"/>
      <c r="RAJ83" s="86"/>
      <c r="RAK83" s="86"/>
      <c r="RAL83" s="86"/>
      <c r="RAM83" s="86"/>
      <c r="RAN83" s="86"/>
      <c r="RAO83" s="86"/>
      <c r="RAP83" s="86"/>
      <c r="RAQ83" s="86"/>
      <c r="RAR83" s="86"/>
      <c r="RAS83" s="86"/>
      <c r="RAT83" s="86"/>
      <c r="RAU83" s="86"/>
      <c r="RAV83" s="86"/>
      <c r="RAW83" s="86"/>
      <c r="RAX83" s="86"/>
      <c r="RAY83" s="86"/>
      <c r="RAZ83" s="86"/>
      <c r="RBA83" s="86"/>
      <c r="RBB83" s="86"/>
      <c r="RBC83" s="86"/>
      <c r="RBD83" s="86"/>
      <c r="RBE83" s="86"/>
      <c r="RBF83" s="86"/>
      <c r="RBG83" s="86"/>
      <c r="RBH83" s="86"/>
      <c r="RBI83" s="86"/>
      <c r="RBJ83" s="86"/>
      <c r="RBK83" s="86"/>
      <c r="RBL83" s="86"/>
      <c r="RBM83" s="86"/>
      <c r="RBN83" s="86"/>
      <c r="RBO83" s="86"/>
      <c r="RBP83" s="86"/>
      <c r="RBQ83" s="86"/>
      <c r="RBR83" s="86"/>
      <c r="RBS83" s="86"/>
      <c r="RBT83" s="86"/>
      <c r="RBU83" s="86"/>
      <c r="RBV83" s="86"/>
      <c r="RBW83" s="86"/>
      <c r="RBX83" s="86"/>
      <c r="RBY83" s="86"/>
      <c r="RBZ83" s="86"/>
      <c r="RCA83" s="86"/>
      <c r="RCB83" s="86"/>
      <c r="RCC83" s="86"/>
      <c r="RCD83" s="86"/>
      <c r="RCE83" s="86"/>
      <c r="RCF83" s="86"/>
      <c r="RCG83" s="86"/>
      <c r="RCH83" s="86"/>
      <c r="RCI83" s="86"/>
      <c r="RCJ83" s="86"/>
      <c r="RCK83" s="86"/>
      <c r="RCL83" s="86"/>
      <c r="RCM83" s="86"/>
      <c r="RCN83" s="86"/>
      <c r="RCO83" s="86"/>
      <c r="RCP83" s="86"/>
      <c r="RCQ83" s="86"/>
      <c r="RCR83" s="86"/>
      <c r="RCS83" s="86"/>
      <c r="RCT83" s="86"/>
      <c r="RCU83" s="86"/>
      <c r="RCV83" s="86"/>
      <c r="RCW83" s="86"/>
      <c r="RCX83" s="86"/>
      <c r="RCY83" s="86"/>
      <c r="RCZ83" s="86"/>
      <c r="RDA83" s="86"/>
      <c r="RDB83" s="86"/>
      <c r="RDC83" s="86"/>
      <c r="RDD83" s="86"/>
      <c r="RDE83" s="86"/>
      <c r="RDF83" s="86"/>
      <c r="RDG83" s="86"/>
      <c r="RDH83" s="86"/>
      <c r="RDI83" s="86"/>
      <c r="RDJ83" s="86"/>
      <c r="RDK83" s="86"/>
      <c r="RDL83" s="86"/>
      <c r="RDM83" s="86"/>
      <c r="RDN83" s="86"/>
      <c r="RDO83" s="86"/>
      <c r="RDP83" s="86"/>
      <c r="RDQ83" s="86"/>
      <c r="RDR83" s="86"/>
      <c r="RDS83" s="86"/>
      <c r="RDT83" s="86"/>
      <c r="RDU83" s="86"/>
      <c r="RDV83" s="86"/>
      <c r="RDW83" s="86"/>
      <c r="RDX83" s="86"/>
      <c r="RDY83" s="86"/>
      <c r="RDZ83" s="86"/>
      <c r="REA83" s="86"/>
      <c r="REB83" s="86"/>
      <c r="REC83" s="86"/>
      <c r="RED83" s="86"/>
      <c r="REE83" s="86"/>
      <c r="REF83" s="86"/>
      <c r="REG83" s="86"/>
      <c r="REH83" s="86"/>
      <c r="REI83" s="86"/>
      <c r="REJ83" s="86"/>
      <c r="REK83" s="86"/>
      <c r="REL83" s="86"/>
      <c r="REM83" s="86"/>
      <c r="REN83" s="86"/>
      <c r="REO83" s="86"/>
      <c r="REP83" s="86"/>
      <c r="REQ83" s="86"/>
      <c r="RER83" s="86"/>
      <c r="RES83" s="86"/>
      <c r="RET83" s="86"/>
      <c r="REU83" s="86"/>
      <c r="REV83" s="86"/>
      <c r="REW83" s="86"/>
      <c r="REX83" s="86"/>
      <c r="REY83" s="86"/>
      <c r="REZ83" s="86"/>
      <c r="RFA83" s="86"/>
      <c r="RFB83" s="86"/>
      <c r="RFC83" s="86"/>
      <c r="RFD83" s="86"/>
      <c r="RFE83" s="86"/>
      <c r="RFF83" s="86"/>
      <c r="RFG83" s="86"/>
      <c r="RFH83" s="86"/>
      <c r="RFI83" s="86"/>
      <c r="RFJ83" s="86"/>
      <c r="RFK83" s="86"/>
      <c r="RFL83" s="86"/>
      <c r="RFM83" s="86"/>
      <c r="RFN83" s="86"/>
      <c r="RFO83" s="86"/>
      <c r="RFP83" s="86"/>
      <c r="RFQ83" s="86"/>
      <c r="RFR83" s="86"/>
      <c r="RFS83" s="86"/>
      <c r="RFT83" s="86"/>
      <c r="RFU83" s="86"/>
      <c r="RFV83" s="86"/>
      <c r="RFW83" s="86"/>
      <c r="RFX83" s="86"/>
      <c r="RFY83" s="86"/>
      <c r="RFZ83" s="86"/>
      <c r="RGA83" s="86"/>
      <c r="RGB83" s="86"/>
      <c r="RGC83" s="86"/>
      <c r="RGD83" s="86"/>
      <c r="RGE83" s="86"/>
      <c r="RGF83" s="86"/>
      <c r="RGG83" s="86"/>
      <c r="RGH83" s="86"/>
      <c r="RGI83" s="86"/>
      <c r="RGJ83" s="86"/>
      <c r="RGK83" s="86"/>
      <c r="RGL83" s="86"/>
      <c r="RGM83" s="86"/>
      <c r="RGN83" s="86"/>
      <c r="RGO83" s="86"/>
      <c r="RGP83" s="86"/>
      <c r="RGQ83" s="86"/>
      <c r="RGR83" s="86"/>
      <c r="RGS83" s="86"/>
      <c r="RGT83" s="86"/>
      <c r="RGU83" s="86"/>
      <c r="RGV83" s="86"/>
      <c r="RGW83" s="86"/>
      <c r="RGX83" s="86"/>
      <c r="RGY83" s="86"/>
      <c r="RGZ83" s="86"/>
      <c r="RHA83" s="86"/>
      <c r="RHB83" s="86"/>
      <c r="RHC83" s="86"/>
      <c r="RHD83" s="86"/>
      <c r="RHE83" s="86"/>
      <c r="RHF83" s="86"/>
      <c r="RHG83" s="86"/>
      <c r="RHH83" s="86"/>
      <c r="RHI83" s="86"/>
      <c r="RHJ83" s="86"/>
      <c r="RHK83" s="86"/>
      <c r="RHL83" s="86"/>
      <c r="RHM83" s="86"/>
      <c r="RHN83" s="86"/>
      <c r="RHO83" s="86"/>
      <c r="RHP83" s="86"/>
      <c r="RHQ83" s="86"/>
      <c r="RHR83" s="86"/>
      <c r="RHS83" s="86"/>
      <c r="RHT83" s="86"/>
      <c r="RHU83" s="86"/>
      <c r="RHV83" s="86"/>
      <c r="RHW83" s="86"/>
      <c r="RHX83" s="86"/>
      <c r="RHY83" s="86"/>
      <c r="RHZ83" s="86"/>
      <c r="RIA83" s="86"/>
      <c r="RIB83" s="86"/>
      <c r="RIC83" s="86"/>
      <c r="RID83" s="86"/>
      <c r="RIE83" s="86"/>
      <c r="RIF83" s="86"/>
      <c r="RIG83" s="86"/>
      <c r="RIH83" s="86"/>
      <c r="RII83" s="86"/>
      <c r="RIJ83" s="86"/>
      <c r="RIK83" s="86"/>
      <c r="RIL83" s="86"/>
      <c r="RIM83" s="86"/>
      <c r="RIN83" s="86"/>
      <c r="RIO83" s="86"/>
      <c r="RIP83" s="86"/>
      <c r="RIQ83" s="86"/>
      <c r="RIR83" s="86"/>
      <c r="RIS83" s="86"/>
      <c r="RIT83" s="86"/>
      <c r="RIU83" s="86"/>
      <c r="RIV83" s="86"/>
      <c r="RIW83" s="86"/>
      <c r="RIX83" s="86"/>
      <c r="RIY83" s="86"/>
      <c r="RIZ83" s="86"/>
      <c r="RJA83" s="86"/>
      <c r="RJB83" s="86"/>
      <c r="RJC83" s="86"/>
      <c r="RJD83" s="86"/>
      <c r="RJE83" s="86"/>
      <c r="RJF83" s="86"/>
      <c r="RJG83" s="86"/>
      <c r="RJH83" s="86"/>
      <c r="RJI83" s="86"/>
      <c r="RJJ83" s="86"/>
      <c r="RJK83" s="86"/>
      <c r="RJL83" s="86"/>
      <c r="RJM83" s="86"/>
      <c r="RJN83" s="86"/>
      <c r="RJO83" s="86"/>
      <c r="RJP83" s="86"/>
      <c r="RJQ83" s="86"/>
      <c r="RJR83" s="86"/>
      <c r="RJS83" s="86"/>
      <c r="RJT83" s="86"/>
      <c r="RJU83" s="86"/>
      <c r="RJV83" s="86"/>
      <c r="RJW83" s="86"/>
      <c r="RJX83" s="86"/>
      <c r="RJY83" s="86"/>
      <c r="RJZ83" s="86"/>
      <c r="RKA83" s="86"/>
      <c r="RKB83" s="86"/>
      <c r="RKC83" s="86"/>
      <c r="RKD83" s="86"/>
      <c r="RKE83" s="86"/>
      <c r="RKF83" s="86"/>
      <c r="RKG83" s="86"/>
      <c r="RKH83" s="86"/>
      <c r="RKI83" s="86"/>
      <c r="RKJ83" s="86"/>
      <c r="RKK83" s="86"/>
      <c r="RKL83" s="86"/>
      <c r="RKM83" s="86"/>
      <c r="RKN83" s="86"/>
      <c r="RKO83" s="86"/>
      <c r="RKP83" s="86"/>
      <c r="RKQ83" s="86"/>
      <c r="RKR83" s="86"/>
      <c r="RKS83" s="86"/>
      <c r="RKT83" s="86"/>
      <c r="RKU83" s="86"/>
      <c r="RKV83" s="86"/>
      <c r="RKW83" s="86"/>
      <c r="RKX83" s="86"/>
      <c r="RKY83" s="86"/>
      <c r="RKZ83" s="86"/>
      <c r="RLA83" s="86"/>
      <c r="RLB83" s="86"/>
      <c r="RLC83" s="86"/>
      <c r="RLD83" s="86"/>
      <c r="RLE83" s="86"/>
      <c r="RLF83" s="86"/>
      <c r="RLG83" s="86"/>
      <c r="RLH83" s="86"/>
      <c r="RLI83" s="86"/>
      <c r="RLJ83" s="86"/>
      <c r="RLK83" s="86"/>
      <c r="RLL83" s="86"/>
      <c r="RLM83" s="86"/>
      <c r="RLN83" s="86"/>
      <c r="RLO83" s="86"/>
      <c r="RLP83" s="86"/>
      <c r="RLQ83" s="86"/>
      <c r="RLR83" s="86"/>
      <c r="RLS83" s="86"/>
      <c r="RLT83" s="86"/>
      <c r="RLU83" s="86"/>
      <c r="RLV83" s="86"/>
      <c r="RLW83" s="86"/>
      <c r="RLX83" s="86"/>
      <c r="RLY83" s="86"/>
      <c r="RLZ83" s="86"/>
      <c r="RMA83" s="86"/>
      <c r="RMB83" s="86"/>
      <c r="RMC83" s="86"/>
      <c r="RMD83" s="86"/>
      <c r="RME83" s="86"/>
      <c r="RMF83" s="86"/>
      <c r="RMG83" s="86"/>
      <c r="RMH83" s="86"/>
      <c r="RMI83" s="86"/>
      <c r="RMJ83" s="86"/>
      <c r="RMK83" s="86"/>
      <c r="RML83" s="86"/>
      <c r="RMM83" s="86"/>
      <c r="RMN83" s="86"/>
      <c r="RMO83" s="86"/>
      <c r="RMP83" s="86"/>
      <c r="RMQ83" s="86"/>
      <c r="RMR83" s="86"/>
      <c r="RMS83" s="86"/>
      <c r="RMT83" s="86"/>
      <c r="RMU83" s="86"/>
      <c r="RMV83" s="86"/>
      <c r="RMW83" s="86"/>
      <c r="RMX83" s="86"/>
      <c r="RMY83" s="86"/>
      <c r="RMZ83" s="86"/>
      <c r="RNA83" s="86"/>
      <c r="RNB83" s="86"/>
      <c r="RNC83" s="86"/>
      <c r="RND83" s="86"/>
      <c r="RNE83" s="86"/>
      <c r="RNF83" s="86"/>
      <c r="RNG83" s="86"/>
      <c r="RNH83" s="86"/>
      <c r="RNI83" s="86"/>
      <c r="RNJ83" s="86"/>
      <c r="RNK83" s="86"/>
      <c r="RNL83" s="86"/>
      <c r="RNM83" s="86"/>
      <c r="RNN83" s="86"/>
      <c r="RNO83" s="86"/>
      <c r="RNP83" s="86"/>
      <c r="RNQ83" s="86"/>
      <c r="RNR83" s="86"/>
      <c r="RNS83" s="86"/>
      <c r="RNT83" s="86"/>
      <c r="RNU83" s="86"/>
      <c r="RNV83" s="86"/>
      <c r="RNW83" s="86"/>
      <c r="RNX83" s="86"/>
      <c r="RNY83" s="86"/>
      <c r="RNZ83" s="86"/>
      <c r="ROA83" s="86"/>
      <c r="ROB83" s="86"/>
      <c r="ROC83" s="86"/>
      <c r="ROD83" s="86"/>
      <c r="ROE83" s="86"/>
      <c r="ROF83" s="86"/>
      <c r="ROG83" s="86"/>
      <c r="ROH83" s="86"/>
      <c r="ROI83" s="86"/>
      <c r="ROJ83" s="86"/>
      <c r="ROK83" s="86"/>
      <c r="ROL83" s="86"/>
      <c r="ROM83" s="86"/>
      <c r="RON83" s="86"/>
      <c r="ROO83" s="86"/>
      <c r="ROP83" s="86"/>
      <c r="ROQ83" s="86"/>
      <c r="ROR83" s="86"/>
      <c r="ROS83" s="86"/>
      <c r="ROT83" s="86"/>
      <c r="ROU83" s="86"/>
      <c r="ROV83" s="86"/>
      <c r="ROW83" s="86"/>
      <c r="ROX83" s="86"/>
      <c r="ROY83" s="86"/>
      <c r="ROZ83" s="86"/>
      <c r="RPA83" s="86"/>
      <c r="RPB83" s="86"/>
      <c r="RPC83" s="86"/>
      <c r="RPD83" s="86"/>
      <c r="RPE83" s="86"/>
      <c r="RPF83" s="86"/>
      <c r="RPG83" s="86"/>
      <c r="RPH83" s="86"/>
      <c r="RPI83" s="86"/>
      <c r="RPJ83" s="86"/>
      <c r="RPK83" s="86"/>
      <c r="RPL83" s="86"/>
      <c r="RPM83" s="86"/>
      <c r="RPN83" s="86"/>
      <c r="RPO83" s="86"/>
      <c r="RPP83" s="86"/>
      <c r="RPQ83" s="86"/>
      <c r="RPR83" s="86"/>
      <c r="RPS83" s="86"/>
      <c r="RPT83" s="86"/>
      <c r="RPU83" s="86"/>
      <c r="RPV83" s="86"/>
      <c r="RPW83" s="86"/>
      <c r="RPX83" s="86"/>
      <c r="RPY83" s="86"/>
      <c r="RPZ83" s="86"/>
      <c r="RQA83" s="86"/>
      <c r="RQB83" s="86"/>
      <c r="RQC83" s="86"/>
      <c r="RQD83" s="86"/>
      <c r="RQE83" s="86"/>
      <c r="RQF83" s="86"/>
      <c r="RQG83" s="86"/>
      <c r="RQH83" s="86"/>
      <c r="RQI83" s="86"/>
      <c r="RQJ83" s="86"/>
      <c r="RQK83" s="86"/>
      <c r="RQL83" s="86"/>
      <c r="RQM83" s="86"/>
      <c r="RQN83" s="86"/>
      <c r="RQO83" s="86"/>
      <c r="RQP83" s="86"/>
      <c r="RQQ83" s="86"/>
      <c r="RQR83" s="86"/>
      <c r="RQS83" s="86"/>
      <c r="RQT83" s="86"/>
      <c r="RQU83" s="86"/>
      <c r="RQV83" s="86"/>
      <c r="RQW83" s="86"/>
      <c r="RQX83" s="86"/>
      <c r="RQY83" s="86"/>
      <c r="RQZ83" s="86"/>
      <c r="RRA83" s="86"/>
      <c r="RRB83" s="86"/>
      <c r="RRC83" s="86"/>
      <c r="RRD83" s="86"/>
      <c r="RRE83" s="86"/>
      <c r="RRF83" s="86"/>
      <c r="RRG83" s="86"/>
      <c r="RRH83" s="86"/>
      <c r="RRI83" s="86"/>
      <c r="RRJ83" s="86"/>
      <c r="RRK83" s="86"/>
      <c r="RRL83" s="86"/>
      <c r="RRM83" s="86"/>
      <c r="RRN83" s="86"/>
      <c r="RRO83" s="86"/>
      <c r="RRP83" s="86"/>
      <c r="RRQ83" s="86"/>
      <c r="RRR83" s="86"/>
      <c r="RRS83" s="86"/>
      <c r="RRT83" s="86"/>
      <c r="RRU83" s="86"/>
      <c r="RRV83" s="86"/>
      <c r="RRW83" s="86"/>
      <c r="RRX83" s="86"/>
      <c r="RRY83" s="86"/>
      <c r="RRZ83" s="86"/>
      <c r="RSA83" s="86"/>
      <c r="RSB83" s="86"/>
      <c r="RSC83" s="86"/>
      <c r="RSD83" s="86"/>
      <c r="RSE83" s="86"/>
      <c r="RSF83" s="86"/>
      <c r="RSG83" s="86"/>
      <c r="RSH83" s="86"/>
      <c r="RSI83" s="86"/>
      <c r="RSJ83" s="86"/>
      <c r="RSK83" s="86"/>
      <c r="RSL83" s="86"/>
      <c r="RSM83" s="86"/>
      <c r="RSN83" s="86"/>
      <c r="RSO83" s="86"/>
      <c r="RSP83" s="86"/>
      <c r="RSQ83" s="86"/>
      <c r="RSR83" s="86"/>
      <c r="RSS83" s="86"/>
      <c r="RST83" s="86"/>
      <c r="RSU83" s="86"/>
      <c r="RSV83" s="86"/>
      <c r="RSW83" s="86"/>
      <c r="RSX83" s="86"/>
      <c r="RSY83" s="86"/>
      <c r="RSZ83" s="86"/>
      <c r="RTA83" s="86"/>
      <c r="RTB83" s="86"/>
      <c r="RTC83" s="86"/>
      <c r="RTD83" s="86"/>
      <c r="RTE83" s="86"/>
      <c r="RTF83" s="86"/>
      <c r="RTG83" s="86"/>
      <c r="RTH83" s="86"/>
      <c r="RTI83" s="86"/>
      <c r="RTJ83" s="86"/>
      <c r="RTK83" s="86"/>
      <c r="RTL83" s="86"/>
      <c r="RTM83" s="86"/>
      <c r="RTN83" s="86"/>
      <c r="RTO83" s="86"/>
      <c r="RTP83" s="86"/>
      <c r="RTQ83" s="86"/>
      <c r="RTR83" s="86"/>
      <c r="RTS83" s="86"/>
      <c r="RTT83" s="86"/>
      <c r="RTU83" s="86"/>
      <c r="RTV83" s="86"/>
      <c r="RTW83" s="86"/>
      <c r="RTX83" s="86"/>
      <c r="RTY83" s="86"/>
      <c r="RTZ83" s="86"/>
      <c r="RUA83" s="86"/>
      <c r="RUB83" s="86"/>
      <c r="RUC83" s="86"/>
      <c r="RUD83" s="86"/>
      <c r="RUE83" s="86"/>
      <c r="RUF83" s="86"/>
      <c r="RUG83" s="86"/>
      <c r="RUH83" s="86"/>
      <c r="RUI83" s="86"/>
      <c r="RUJ83" s="86"/>
      <c r="RUK83" s="86"/>
      <c r="RUL83" s="86"/>
      <c r="RUM83" s="86"/>
      <c r="RUN83" s="86"/>
      <c r="RUO83" s="86"/>
      <c r="RUP83" s="86"/>
      <c r="RUQ83" s="86"/>
      <c r="RUR83" s="86"/>
      <c r="RUS83" s="86"/>
      <c r="RUT83" s="86"/>
      <c r="RUU83" s="86"/>
      <c r="RUV83" s="86"/>
      <c r="RUW83" s="86"/>
      <c r="RUX83" s="86"/>
      <c r="RUY83" s="86"/>
      <c r="RUZ83" s="86"/>
      <c r="RVA83" s="86"/>
      <c r="RVB83" s="86"/>
      <c r="RVC83" s="86"/>
      <c r="RVD83" s="86"/>
      <c r="RVE83" s="86"/>
      <c r="RVF83" s="86"/>
      <c r="RVG83" s="86"/>
      <c r="RVH83" s="86"/>
      <c r="RVI83" s="86"/>
      <c r="RVJ83" s="86"/>
      <c r="RVK83" s="86"/>
      <c r="RVL83" s="86"/>
      <c r="RVM83" s="86"/>
      <c r="RVN83" s="86"/>
      <c r="RVO83" s="86"/>
      <c r="RVP83" s="86"/>
      <c r="RVQ83" s="86"/>
      <c r="RVR83" s="86"/>
      <c r="RVS83" s="86"/>
      <c r="RVT83" s="86"/>
      <c r="RVU83" s="86"/>
      <c r="RVV83" s="86"/>
      <c r="RVW83" s="86"/>
      <c r="RVX83" s="86"/>
      <c r="RVY83" s="86"/>
      <c r="RVZ83" s="86"/>
      <c r="RWA83" s="86"/>
      <c r="RWB83" s="86"/>
      <c r="RWC83" s="86"/>
      <c r="RWD83" s="86"/>
      <c r="RWE83" s="86"/>
      <c r="RWF83" s="86"/>
      <c r="RWG83" s="86"/>
      <c r="RWH83" s="86"/>
      <c r="RWI83" s="86"/>
      <c r="RWJ83" s="86"/>
      <c r="RWK83" s="86"/>
      <c r="RWL83" s="86"/>
      <c r="RWM83" s="86"/>
      <c r="RWN83" s="86"/>
      <c r="RWO83" s="86"/>
      <c r="RWP83" s="86"/>
      <c r="RWQ83" s="86"/>
      <c r="RWR83" s="86"/>
      <c r="RWS83" s="86"/>
      <c r="RWT83" s="86"/>
      <c r="RWU83" s="86"/>
      <c r="RWV83" s="86"/>
      <c r="RWW83" s="86"/>
      <c r="RWX83" s="86"/>
      <c r="RWY83" s="86"/>
      <c r="RWZ83" s="86"/>
      <c r="RXA83" s="86"/>
      <c r="RXB83" s="86"/>
      <c r="RXC83" s="86"/>
      <c r="RXD83" s="86"/>
      <c r="RXE83" s="86"/>
      <c r="RXF83" s="86"/>
      <c r="RXG83" s="86"/>
      <c r="RXH83" s="86"/>
      <c r="RXI83" s="86"/>
      <c r="RXJ83" s="86"/>
      <c r="RXK83" s="86"/>
      <c r="RXL83" s="86"/>
      <c r="RXM83" s="86"/>
      <c r="RXN83" s="86"/>
      <c r="RXO83" s="86"/>
      <c r="RXP83" s="86"/>
      <c r="RXQ83" s="86"/>
      <c r="RXR83" s="86"/>
      <c r="RXS83" s="86"/>
      <c r="RXT83" s="86"/>
      <c r="RXU83" s="86"/>
      <c r="RXV83" s="86"/>
      <c r="RXW83" s="86"/>
      <c r="RXX83" s="86"/>
      <c r="RXY83" s="86"/>
      <c r="RXZ83" s="86"/>
      <c r="RYA83" s="86"/>
      <c r="RYB83" s="86"/>
      <c r="RYC83" s="86"/>
      <c r="RYD83" s="86"/>
      <c r="RYE83" s="86"/>
      <c r="RYF83" s="86"/>
      <c r="RYG83" s="86"/>
      <c r="RYH83" s="86"/>
      <c r="RYI83" s="86"/>
      <c r="RYJ83" s="86"/>
      <c r="RYK83" s="86"/>
      <c r="RYL83" s="86"/>
      <c r="RYM83" s="86"/>
      <c r="RYN83" s="86"/>
      <c r="RYO83" s="86"/>
      <c r="RYP83" s="86"/>
      <c r="RYQ83" s="86"/>
      <c r="RYR83" s="86"/>
      <c r="RYS83" s="86"/>
      <c r="RYT83" s="86"/>
      <c r="RYU83" s="86"/>
      <c r="RYV83" s="86"/>
      <c r="RYW83" s="86"/>
      <c r="RYX83" s="86"/>
      <c r="RYY83" s="86"/>
      <c r="RYZ83" s="86"/>
      <c r="RZA83" s="86"/>
      <c r="RZB83" s="86"/>
      <c r="RZC83" s="86"/>
      <c r="RZD83" s="86"/>
      <c r="RZE83" s="86"/>
      <c r="RZF83" s="86"/>
      <c r="RZG83" s="86"/>
      <c r="RZH83" s="86"/>
      <c r="RZI83" s="86"/>
      <c r="RZJ83" s="86"/>
      <c r="RZK83" s="86"/>
      <c r="RZL83" s="86"/>
      <c r="RZM83" s="86"/>
      <c r="RZN83" s="86"/>
      <c r="RZO83" s="86"/>
      <c r="RZP83" s="86"/>
      <c r="RZQ83" s="86"/>
      <c r="RZR83" s="86"/>
      <c r="RZS83" s="86"/>
      <c r="RZT83" s="86"/>
      <c r="RZU83" s="86"/>
      <c r="RZV83" s="86"/>
      <c r="RZW83" s="86"/>
      <c r="RZX83" s="86"/>
      <c r="RZY83" s="86"/>
      <c r="RZZ83" s="86"/>
      <c r="SAA83" s="86"/>
      <c r="SAB83" s="86"/>
      <c r="SAC83" s="86"/>
      <c r="SAD83" s="86"/>
      <c r="SAE83" s="86"/>
      <c r="SAF83" s="86"/>
      <c r="SAG83" s="86"/>
      <c r="SAH83" s="86"/>
      <c r="SAI83" s="86"/>
      <c r="SAJ83" s="86"/>
      <c r="SAK83" s="86"/>
      <c r="SAL83" s="86"/>
      <c r="SAM83" s="86"/>
      <c r="SAN83" s="86"/>
      <c r="SAO83" s="86"/>
      <c r="SAP83" s="86"/>
      <c r="SAQ83" s="86"/>
      <c r="SAR83" s="86"/>
      <c r="SAS83" s="86"/>
      <c r="SAT83" s="86"/>
      <c r="SAU83" s="86"/>
      <c r="SAV83" s="86"/>
      <c r="SAW83" s="86"/>
      <c r="SAX83" s="86"/>
      <c r="SAY83" s="86"/>
      <c r="SAZ83" s="86"/>
      <c r="SBA83" s="86"/>
      <c r="SBB83" s="86"/>
      <c r="SBC83" s="86"/>
      <c r="SBD83" s="86"/>
      <c r="SBE83" s="86"/>
      <c r="SBF83" s="86"/>
      <c r="SBG83" s="86"/>
      <c r="SBH83" s="86"/>
      <c r="SBI83" s="86"/>
      <c r="SBJ83" s="86"/>
      <c r="SBK83" s="86"/>
      <c r="SBL83" s="86"/>
      <c r="SBM83" s="86"/>
      <c r="SBN83" s="86"/>
      <c r="SBO83" s="86"/>
      <c r="SBP83" s="86"/>
      <c r="SBQ83" s="86"/>
      <c r="SBR83" s="86"/>
      <c r="SBS83" s="86"/>
      <c r="SBT83" s="86"/>
      <c r="SBU83" s="86"/>
      <c r="SBV83" s="86"/>
      <c r="SBW83" s="86"/>
      <c r="SBX83" s="86"/>
      <c r="SBY83" s="86"/>
      <c r="SBZ83" s="86"/>
      <c r="SCA83" s="86"/>
      <c r="SCB83" s="86"/>
      <c r="SCC83" s="86"/>
      <c r="SCD83" s="86"/>
      <c r="SCE83" s="86"/>
      <c r="SCF83" s="86"/>
      <c r="SCG83" s="86"/>
      <c r="SCH83" s="86"/>
      <c r="SCI83" s="86"/>
      <c r="SCJ83" s="86"/>
      <c r="SCK83" s="86"/>
      <c r="SCL83" s="86"/>
      <c r="SCM83" s="86"/>
      <c r="SCN83" s="86"/>
      <c r="SCO83" s="86"/>
      <c r="SCP83" s="86"/>
      <c r="SCQ83" s="86"/>
      <c r="SCR83" s="86"/>
      <c r="SCS83" s="86"/>
      <c r="SCT83" s="86"/>
      <c r="SCU83" s="86"/>
      <c r="SCV83" s="86"/>
      <c r="SCW83" s="86"/>
      <c r="SCX83" s="86"/>
      <c r="SCY83" s="86"/>
      <c r="SCZ83" s="86"/>
      <c r="SDA83" s="86"/>
      <c r="SDB83" s="86"/>
      <c r="SDC83" s="86"/>
      <c r="SDD83" s="86"/>
      <c r="SDE83" s="86"/>
      <c r="SDF83" s="86"/>
      <c r="SDG83" s="86"/>
      <c r="SDH83" s="86"/>
      <c r="SDI83" s="86"/>
      <c r="SDJ83" s="86"/>
      <c r="SDK83" s="86"/>
      <c r="SDL83" s="86"/>
      <c r="SDM83" s="86"/>
      <c r="SDN83" s="86"/>
      <c r="SDO83" s="86"/>
      <c r="SDP83" s="86"/>
      <c r="SDQ83" s="86"/>
      <c r="SDR83" s="86"/>
      <c r="SDS83" s="86"/>
      <c r="SDT83" s="86"/>
      <c r="SDU83" s="86"/>
      <c r="SDV83" s="86"/>
      <c r="SDW83" s="86"/>
      <c r="SDX83" s="86"/>
      <c r="SDY83" s="86"/>
      <c r="SDZ83" s="86"/>
      <c r="SEA83" s="86"/>
      <c r="SEB83" s="86"/>
      <c r="SEC83" s="86"/>
      <c r="SED83" s="86"/>
      <c r="SEE83" s="86"/>
      <c r="SEF83" s="86"/>
      <c r="SEG83" s="86"/>
      <c r="SEH83" s="86"/>
      <c r="SEI83" s="86"/>
      <c r="SEJ83" s="86"/>
      <c r="SEK83" s="86"/>
      <c r="SEL83" s="86"/>
      <c r="SEM83" s="86"/>
      <c r="SEN83" s="86"/>
      <c r="SEO83" s="86"/>
      <c r="SEP83" s="86"/>
      <c r="SEQ83" s="86"/>
      <c r="SER83" s="86"/>
      <c r="SES83" s="86"/>
      <c r="SET83" s="86"/>
      <c r="SEU83" s="86"/>
      <c r="SEV83" s="86"/>
      <c r="SEW83" s="86"/>
      <c r="SEX83" s="86"/>
      <c r="SEY83" s="86"/>
      <c r="SEZ83" s="86"/>
      <c r="SFA83" s="86"/>
      <c r="SFB83" s="86"/>
      <c r="SFC83" s="86"/>
      <c r="SFD83" s="86"/>
      <c r="SFE83" s="86"/>
      <c r="SFF83" s="86"/>
      <c r="SFG83" s="86"/>
      <c r="SFH83" s="86"/>
      <c r="SFI83" s="86"/>
      <c r="SFJ83" s="86"/>
      <c r="SFK83" s="86"/>
      <c r="SFL83" s="86"/>
      <c r="SFM83" s="86"/>
      <c r="SFN83" s="86"/>
      <c r="SFO83" s="86"/>
      <c r="SFP83" s="86"/>
      <c r="SFQ83" s="86"/>
      <c r="SFR83" s="86"/>
      <c r="SFS83" s="86"/>
      <c r="SFT83" s="86"/>
      <c r="SFU83" s="86"/>
      <c r="SFV83" s="86"/>
      <c r="SFW83" s="86"/>
      <c r="SFX83" s="86"/>
      <c r="SFY83" s="86"/>
      <c r="SFZ83" s="86"/>
      <c r="SGA83" s="86"/>
      <c r="SGB83" s="86"/>
      <c r="SGC83" s="86"/>
      <c r="SGD83" s="86"/>
      <c r="SGE83" s="86"/>
      <c r="SGF83" s="86"/>
      <c r="SGG83" s="86"/>
      <c r="SGH83" s="86"/>
      <c r="SGI83" s="86"/>
      <c r="SGJ83" s="86"/>
      <c r="SGK83" s="86"/>
      <c r="SGL83" s="86"/>
      <c r="SGM83" s="86"/>
      <c r="SGN83" s="86"/>
      <c r="SGO83" s="86"/>
      <c r="SGP83" s="86"/>
      <c r="SGQ83" s="86"/>
      <c r="SGR83" s="86"/>
      <c r="SGS83" s="86"/>
      <c r="SGT83" s="86"/>
      <c r="SGU83" s="86"/>
      <c r="SGV83" s="86"/>
      <c r="SGW83" s="86"/>
      <c r="SGX83" s="86"/>
      <c r="SGY83" s="86"/>
      <c r="SGZ83" s="86"/>
      <c r="SHA83" s="86"/>
      <c r="SHB83" s="86"/>
      <c r="SHC83" s="86"/>
      <c r="SHD83" s="86"/>
      <c r="SHE83" s="86"/>
      <c r="SHF83" s="86"/>
      <c r="SHG83" s="86"/>
      <c r="SHH83" s="86"/>
      <c r="SHI83" s="86"/>
      <c r="SHJ83" s="86"/>
      <c r="SHK83" s="86"/>
      <c r="SHL83" s="86"/>
      <c r="SHM83" s="86"/>
      <c r="SHN83" s="86"/>
      <c r="SHO83" s="86"/>
      <c r="SHP83" s="86"/>
      <c r="SHQ83" s="86"/>
      <c r="SHR83" s="86"/>
      <c r="SHS83" s="86"/>
      <c r="SHT83" s="86"/>
      <c r="SHU83" s="86"/>
      <c r="SHV83" s="86"/>
      <c r="SHW83" s="86"/>
      <c r="SHX83" s="86"/>
      <c r="SHY83" s="86"/>
      <c r="SHZ83" s="86"/>
      <c r="SIA83" s="86"/>
      <c r="SIB83" s="86"/>
      <c r="SIC83" s="86"/>
      <c r="SID83" s="86"/>
      <c r="SIE83" s="86"/>
      <c r="SIF83" s="86"/>
      <c r="SIG83" s="86"/>
      <c r="SIH83" s="86"/>
      <c r="SII83" s="86"/>
      <c r="SIJ83" s="86"/>
      <c r="SIK83" s="86"/>
      <c r="SIL83" s="86"/>
      <c r="SIM83" s="86"/>
      <c r="SIN83" s="86"/>
      <c r="SIO83" s="86"/>
      <c r="SIP83" s="86"/>
      <c r="SIQ83" s="86"/>
      <c r="SIR83" s="86"/>
      <c r="SIS83" s="86"/>
      <c r="SIT83" s="86"/>
      <c r="SIU83" s="86"/>
      <c r="SIV83" s="86"/>
      <c r="SIW83" s="86"/>
      <c r="SIX83" s="86"/>
      <c r="SIY83" s="86"/>
      <c r="SIZ83" s="86"/>
      <c r="SJA83" s="86"/>
      <c r="SJB83" s="86"/>
      <c r="SJC83" s="86"/>
      <c r="SJD83" s="86"/>
      <c r="SJE83" s="86"/>
      <c r="SJF83" s="86"/>
      <c r="SJG83" s="86"/>
      <c r="SJH83" s="86"/>
      <c r="SJI83" s="86"/>
      <c r="SJJ83" s="86"/>
      <c r="SJK83" s="86"/>
      <c r="SJL83" s="86"/>
      <c r="SJM83" s="86"/>
      <c r="SJN83" s="86"/>
      <c r="SJO83" s="86"/>
      <c r="SJP83" s="86"/>
      <c r="SJQ83" s="86"/>
      <c r="SJR83" s="86"/>
      <c r="SJS83" s="86"/>
      <c r="SJT83" s="86"/>
      <c r="SJU83" s="86"/>
      <c r="SJV83" s="86"/>
      <c r="SJW83" s="86"/>
      <c r="SJX83" s="86"/>
      <c r="SJY83" s="86"/>
      <c r="SJZ83" s="86"/>
      <c r="SKA83" s="86"/>
      <c r="SKB83" s="86"/>
      <c r="SKC83" s="86"/>
      <c r="SKD83" s="86"/>
      <c r="SKE83" s="86"/>
      <c r="SKF83" s="86"/>
      <c r="SKG83" s="86"/>
      <c r="SKH83" s="86"/>
      <c r="SKI83" s="86"/>
      <c r="SKJ83" s="86"/>
      <c r="SKK83" s="86"/>
      <c r="SKL83" s="86"/>
      <c r="SKM83" s="86"/>
      <c r="SKN83" s="86"/>
      <c r="SKO83" s="86"/>
      <c r="SKP83" s="86"/>
      <c r="SKQ83" s="86"/>
      <c r="SKR83" s="86"/>
      <c r="SKS83" s="86"/>
      <c r="SKT83" s="86"/>
      <c r="SKU83" s="86"/>
      <c r="SKV83" s="86"/>
      <c r="SKW83" s="86"/>
      <c r="SKX83" s="86"/>
      <c r="SKY83" s="86"/>
      <c r="SKZ83" s="86"/>
      <c r="SLA83" s="86"/>
      <c r="SLB83" s="86"/>
      <c r="SLC83" s="86"/>
      <c r="SLD83" s="86"/>
      <c r="SLE83" s="86"/>
      <c r="SLF83" s="86"/>
      <c r="SLG83" s="86"/>
      <c r="SLH83" s="86"/>
      <c r="SLI83" s="86"/>
      <c r="SLJ83" s="86"/>
      <c r="SLK83" s="86"/>
      <c r="SLL83" s="86"/>
      <c r="SLM83" s="86"/>
      <c r="SLN83" s="86"/>
      <c r="SLO83" s="86"/>
      <c r="SLP83" s="86"/>
      <c r="SLQ83" s="86"/>
      <c r="SLR83" s="86"/>
      <c r="SLS83" s="86"/>
      <c r="SLT83" s="86"/>
      <c r="SLU83" s="86"/>
      <c r="SLV83" s="86"/>
      <c r="SLW83" s="86"/>
      <c r="SLX83" s="86"/>
      <c r="SLY83" s="86"/>
      <c r="SLZ83" s="86"/>
      <c r="SMA83" s="86"/>
      <c r="SMB83" s="86"/>
      <c r="SMC83" s="86"/>
      <c r="SMD83" s="86"/>
      <c r="SME83" s="86"/>
      <c r="SMF83" s="86"/>
      <c r="SMG83" s="86"/>
      <c r="SMH83" s="86"/>
      <c r="SMI83" s="86"/>
      <c r="SMJ83" s="86"/>
      <c r="SMK83" s="86"/>
      <c r="SML83" s="86"/>
      <c r="SMM83" s="86"/>
      <c r="SMN83" s="86"/>
      <c r="SMO83" s="86"/>
      <c r="SMP83" s="86"/>
      <c r="SMQ83" s="86"/>
      <c r="SMR83" s="86"/>
      <c r="SMS83" s="86"/>
      <c r="SMT83" s="86"/>
      <c r="SMU83" s="86"/>
      <c r="SMV83" s="86"/>
      <c r="SMW83" s="86"/>
      <c r="SMX83" s="86"/>
      <c r="SMY83" s="86"/>
      <c r="SMZ83" s="86"/>
      <c r="SNA83" s="86"/>
      <c r="SNB83" s="86"/>
      <c r="SNC83" s="86"/>
      <c r="SND83" s="86"/>
      <c r="SNE83" s="86"/>
      <c r="SNF83" s="86"/>
      <c r="SNG83" s="86"/>
      <c r="SNH83" s="86"/>
      <c r="SNI83" s="86"/>
      <c r="SNJ83" s="86"/>
      <c r="SNK83" s="86"/>
      <c r="SNL83" s="86"/>
      <c r="SNM83" s="86"/>
      <c r="SNN83" s="86"/>
      <c r="SNO83" s="86"/>
      <c r="SNP83" s="86"/>
      <c r="SNQ83" s="86"/>
      <c r="SNR83" s="86"/>
      <c r="SNS83" s="86"/>
      <c r="SNT83" s="86"/>
      <c r="SNU83" s="86"/>
      <c r="SNV83" s="86"/>
      <c r="SNW83" s="86"/>
      <c r="SNX83" s="86"/>
      <c r="SNY83" s="86"/>
      <c r="SNZ83" s="86"/>
      <c r="SOA83" s="86"/>
      <c r="SOB83" s="86"/>
      <c r="SOC83" s="86"/>
      <c r="SOD83" s="86"/>
      <c r="SOE83" s="86"/>
      <c r="SOF83" s="86"/>
      <c r="SOG83" s="86"/>
      <c r="SOH83" s="86"/>
      <c r="SOI83" s="86"/>
      <c r="SOJ83" s="86"/>
      <c r="SOK83" s="86"/>
      <c r="SOL83" s="86"/>
      <c r="SOM83" s="86"/>
      <c r="SON83" s="86"/>
      <c r="SOO83" s="86"/>
      <c r="SOP83" s="86"/>
      <c r="SOQ83" s="86"/>
      <c r="SOR83" s="86"/>
      <c r="SOS83" s="86"/>
      <c r="SOT83" s="86"/>
      <c r="SOU83" s="86"/>
      <c r="SOV83" s="86"/>
      <c r="SOW83" s="86"/>
      <c r="SOX83" s="86"/>
      <c r="SOY83" s="86"/>
      <c r="SOZ83" s="86"/>
      <c r="SPA83" s="86"/>
      <c r="SPB83" s="86"/>
      <c r="SPC83" s="86"/>
      <c r="SPD83" s="86"/>
      <c r="SPE83" s="86"/>
      <c r="SPF83" s="86"/>
      <c r="SPG83" s="86"/>
      <c r="SPH83" s="86"/>
      <c r="SPI83" s="86"/>
      <c r="SPJ83" s="86"/>
      <c r="SPK83" s="86"/>
      <c r="SPL83" s="86"/>
      <c r="SPM83" s="86"/>
      <c r="SPN83" s="86"/>
      <c r="SPO83" s="86"/>
      <c r="SPP83" s="86"/>
      <c r="SPQ83" s="86"/>
      <c r="SPR83" s="86"/>
      <c r="SPS83" s="86"/>
      <c r="SPT83" s="86"/>
      <c r="SPU83" s="86"/>
      <c r="SPV83" s="86"/>
      <c r="SPW83" s="86"/>
      <c r="SPX83" s="86"/>
      <c r="SPY83" s="86"/>
      <c r="SPZ83" s="86"/>
      <c r="SQA83" s="86"/>
      <c r="SQB83" s="86"/>
      <c r="SQC83" s="86"/>
      <c r="SQD83" s="86"/>
      <c r="SQE83" s="86"/>
      <c r="SQF83" s="86"/>
      <c r="SQG83" s="86"/>
      <c r="SQH83" s="86"/>
      <c r="SQI83" s="86"/>
      <c r="SQJ83" s="86"/>
      <c r="SQK83" s="86"/>
      <c r="SQL83" s="86"/>
      <c r="SQM83" s="86"/>
      <c r="SQN83" s="86"/>
      <c r="SQO83" s="86"/>
      <c r="SQP83" s="86"/>
      <c r="SQQ83" s="86"/>
      <c r="SQR83" s="86"/>
      <c r="SQS83" s="86"/>
      <c r="SQT83" s="86"/>
      <c r="SQU83" s="86"/>
      <c r="SQV83" s="86"/>
      <c r="SQW83" s="86"/>
      <c r="SQX83" s="86"/>
      <c r="SQY83" s="86"/>
      <c r="SQZ83" s="86"/>
      <c r="SRA83" s="86"/>
      <c r="SRB83" s="86"/>
      <c r="SRC83" s="86"/>
      <c r="SRD83" s="86"/>
      <c r="SRE83" s="86"/>
      <c r="SRF83" s="86"/>
      <c r="SRG83" s="86"/>
      <c r="SRH83" s="86"/>
      <c r="SRI83" s="86"/>
      <c r="SRJ83" s="86"/>
      <c r="SRK83" s="86"/>
      <c r="SRL83" s="86"/>
      <c r="SRM83" s="86"/>
      <c r="SRN83" s="86"/>
      <c r="SRO83" s="86"/>
      <c r="SRP83" s="86"/>
      <c r="SRQ83" s="86"/>
      <c r="SRR83" s="86"/>
      <c r="SRS83" s="86"/>
      <c r="SRT83" s="86"/>
      <c r="SRU83" s="86"/>
      <c r="SRV83" s="86"/>
      <c r="SRW83" s="86"/>
      <c r="SRX83" s="86"/>
      <c r="SRY83" s="86"/>
      <c r="SRZ83" s="86"/>
      <c r="SSA83" s="86"/>
      <c r="SSB83" s="86"/>
      <c r="SSC83" s="86"/>
      <c r="SSD83" s="86"/>
      <c r="SSE83" s="86"/>
      <c r="SSF83" s="86"/>
      <c r="SSG83" s="86"/>
      <c r="SSH83" s="86"/>
      <c r="SSI83" s="86"/>
      <c r="SSJ83" s="86"/>
      <c r="SSK83" s="86"/>
      <c r="SSL83" s="86"/>
      <c r="SSM83" s="86"/>
      <c r="SSN83" s="86"/>
      <c r="SSO83" s="86"/>
      <c r="SSP83" s="86"/>
      <c r="SSQ83" s="86"/>
      <c r="SSR83" s="86"/>
      <c r="SSS83" s="86"/>
      <c r="SST83" s="86"/>
      <c r="SSU83" s="86"/>
      <c r="SSV83" s="86"/>
      <c r="SSW83" s="86"/>
      <c r="SSX83" s="86"/>
      <c r="SSY83" s="86"/>
      <c r="SSZ83" s="86"/>
      <c r="STA83" s="86"/>
      <c r="STB83" s="86"/>
      <c r="STC83" s="86"/>
      <c r="STD83" s="86"/>
      <c r="STE83" s="86"/>
      <c r="STF83" s="86"/>
      <c r="STG83" s="86"/>
      <c r="STH83" s="86"/>
      <c r="STI83" s="86"/>
      <c r="STJ83" s="86"/>
      <c r="STK83" s="86"/>
      <c r="STL83" s="86"/>
      <c r="STM83" s="86"/>
      <c r="STN83" s="86"/>
      <c r="STO83" s="86"/>
      <c r="STP83" s="86"/>
      <c r="STQ83" s="86"/>
      <c r="STR83" s="86"/>
      <c r="STS83" s="86"/>
      <c r="STT83" s="86"/>
      <c r="STU83" s="86"/>
      <c r="STV83" s="86"/>
      <c r="STW83" s="86"/>
      <c r="STX83" s="86"/>
      <c r="STY83" s="86"/>
      <c r="STZ83" s="86"/>
      <c r="SUA83" s="86"/>
      <c r="SUB83" s="86"/>
      <c r="SUC83" s="86"/>
      <c r="SUD83" s="86"/>
      <c r="SUE83" s="86"/>
      <c r="SUF83" s="86"/>
      <c r="SUG83" s="86"/>
      <c r="SUH83" s="86"/>
      <c r="SUI83" s="86"/>
      <c r="SUJ83" s="86"/>
      <c r="SUK83" s="86"/>
      <c r="SUL83" s="86"/>
      <c r="SUM83" s="86"/>
      <c r="SUN83" s="86"/>
      <c r="SUO83" s="86"/>
      <c r="SUP83" s="86"/>
      <c r="SUQ83" s="86"/>
      <c r="SUR83" s="86"/>
      <c r="SUS83" s="86"/>
      <c r="SUT83" s="86"/>
      <c r="SUU83" s="86"/>
      <c r="SUV83" s="86"/>
      <c r="SUW83" s="86"/>
      <c r="SUX83" s="86"/>
      <c r="SUY83" s="86"/>
      <c r="SUZ83" s="86"/>
      <c r="SVA83" s="86"/>
      <c r="SVB83" s="86"/>
      <c r="SVC83" s="86"/>
      <c r="SVD83" s="86"/>
      <c r="SVE83" s="86"/>
      <c r="SVF83" s="86"/>
      <c r="SVG83" s="86"/>
      <c r="SVH83" s="86"/>
      <c r="SVI83" s="86"/>
      <c r="SVJ83" s="86"/>
      <c r="SVK83" s="86"/>
      <c r="SVL83" s="86"/>
      <c r="SVM83" s="86"/>
      <c r="SVN83" s="86"/>
      <c r="SVO83" s="86"/>
      <c r="SVP83" s="86"/>
      <c r="SVQ83" s="86"/>
      <c r="SVR83" s="86"/>
      <c r="SVS83" s="86"/>
      <c r="SVT83" s="86"/>
      <c r="SVU83" s="86"/>
      <c r="SVV83" s="86"/>
      <c r="SVW83" s="86"/>
      <c r="SVX83" s="86"/>
      <c r="SVY83" s="86"/>
      <c r="SVZ83" s="86"/>
      <c r="SWA83" s="86"/>
      <c r="SWB83" s="86"/>
      <c r="SWC83" s="86"/>
      <c r="SWD83" s="86"/>
      <c r="SWE83" s="86"/>
      <c r="SWF83" s="86"/>
      <c r="SWG83" s="86"/>
      <c r="SWH83" s="86"/>
      <c r="SWI83" s="86"/>
      <c r="SWJ83" s="86"/>
      <c r="SWK83" s="86"/>
      <c r="SWL83" s="86"/>
      <c r="SWM83" s="86"/>
      <c r="SWN83" s="86"/>
      <c r="SWO83" s="86"/>
      <c r="SWP83" s="86"/>
      <c r="SWQ83" s="86"/>
      <c r="SWR83" s="86"/>
      <c r="SWS83" s="86"/>
      <c r="SWT83" s="86"/>
      <c r="SWU83" s="86"/>
      <c r="SWV83" s="86"/>
      <c r="SWW83" s="86"/>
      <c r="SWX83" s="86"/>
      <c r="SWY83" s="86"/>
      <c r="SWZ83" s="86"/>
      <c r="SXA83" s="86"/>
      <c r="SXB83" s="86"/>
      <c r="SXC83" s="86"/>
      <c r="SXD83" s="86"/>
      <c r="SXE83" s="86"/>
      <c r="SXF83" s="86"/>
      <c r="SXG83" s="86"/>
      <c r="SXH83" s="86"/>
      <c r="SXI83" s="86"/>
      <c r="SXJ83" s="86"/>
      <c r="SXK83" s="86"/>
      <c r="SXL83" s="86"/>
      <c r="SXM83" s="86"/>
      <c r="SXN83" s="86"/>
      <c r="SXO83" s="86"/>
      <c r="SXP83" s="86"/>
      <c r="SXQ83" s="86"/>
      <c r="SXR83" s="86"/>
      <c r="SXS83" s="86"/>
      <c r="SXT83" s="86"/>
      <c r="SXU83" s="86"/>
      <c r="SXV83" s="86"/>
      <c r="SXW83" s="86"/>
      <c r="SXX83" s="86"/>
      <c r="SXY83" s="86"/>
      <c r="SXZ83" s="86"/>
      <c r="SYA83" s="86"/>
      <c r="SYB83" s="86"/>
      <c r="SYC83" s="86"/>
      <c r="SYD83" s="86"/>
      <c r="SYE83" s="86"/>
      <c r="SYF83" s="86"/>
      <c r="SYG83" s="86"/>
      <c r="SYH83" s="86"/>
      <c r="SYI83" s="86"/>
      <c r="SYJ83" s="86"/>
      <c r="SYK83" s="86"/>
      <c r="SYL83" s="86"/>
      <c r="SYM83" s="86"/>
      <c r="SYN83" s="86"/>
      <c r="SYO83" s="86"/>
      <c r="SYP83" s="86"/>
      <c r="SYQ83" s="86"/>
      <c r="SYR83" s="86"/>
      <c r="SYS83" s="86"/>
      <c r="SYT83" s="86"/>
      <c r="SYU83" s="86"/>
      <c r="SYV83" s="86"/>
      <c r="SYW83" s="86"/>
      <c r="SYX83" s="86"/>
      <c r="SYY83" s="86"/>
      <c r="SYZ83" s="86"/>
      <c r="SZA83" s="86"/>
      <c r="SZB83" s="86"/>
      <c r="SZC83" s="86"/>
      <c r="SZD83" s="86"/>
      <c r="SZE83" s="86"/>
      <c r="SZF83" s="86"/>
      <c r="SZG83" s="86"/>
      <c r="SZH83" s="86"/>
      <c r="SZI83" s="86"/>
      <c r="SZJ83" s="86"/>
      <c r="SZK83" s="86"/>
      <c r="SZL83" s="86"/>
      <c r="SZM83" s="86"/>
      <c r="SZN83" s="86"/>
      <c r="SZO83" s="86"/>
      <c r="SZP83" s="86"/>
      <c r="SZQ83" s="86"/>
      <c r="SZR83" s="86"/>
      <c r="SZS83" s="86"/>
      <c r="SZT83" s="86"/>
      <c r="SZU83" s="86"/>
      <c r="SZV83" s="86"/>
      <c r="SZW83" s="86"/>
      <c r="SZX83" s="86"/>
      <c r="SZY83" s="86"/>
      <c r="SZZ83" s="86"/>
      <c r="TAA83" s="86"/>
      <c r="TAB83" s="86"/>
      <c r="TAC83" s="86"/>
      <c r="TAD83" s="86"/>
      <c r="TAE83" s="86"/>
      <c r="TAF83" s="86"/>
      <c r="TAG83" s="86"/>
      <c r="TAH83" s="86"/>
      <c r="TAI83" s="86"/>
      <c r="TAJ83" s="86"/>
      <c r="TAK83" s="86"/>
      <c r="TAL83" s="86"/>
      <c r="TAM83" s="86"/>
      <c r="TAN83" s="86"/>
      <c r="TAO83" s="86"/>
      <c r="TAP83" s="86"/>
      <c r="TAQ83" s="86"/>
      <c r="TAR83" s="86"/>
      <c r="TAS83" s="86"/>
      <c r="TAT83" s="86"/>
      <c r="TAU83" s="86"/>
      <c r="TAV83" s="86"/>
      <c r="TAW83" s="86"/>
      <c r="TAX83" s="86"/>
      <c r="TAY83" s="86"/>
      <c r="TAZ83" s="86"/>
      <c r="TBA83" s="86"/>
      <c r="TBB83" s="86"/>
      <c r="TBC83" s="86"/>
      <c r="TBD83" s="86"/>
      <c r="TBE83" s="86"/>
      <c r="TBF83" s="86"/>
      <c r="TBG83" s="86"/>
      <c r="TBH83" s="86"/>
      <c r="TBI83" s="86"/>
      <c r="TBJ83" s="86"/>
      <c r="TBK83" s="86"/>
      <c r="TBL83" s="86"/>
      <c r="TBM83" s="86"/>
      <c r="TBN83" s="86"/>
      <c r="TBO83" s="86"/>
      <c r="TBP83" s="86"/>
      <c r="TBQ83" s="86"/>
      <c r="TBR83" s="86"/>
      <c r="TBS83" s="86"/>
      <c r="TBT83" s="86"/>
      <c r="TBU83" s="86"/>
      <c r="TBV83" s="86"/>
      <c r="TBW83" s="86"/>
      <c r="TBX83" s="86"/>
      <c r="TBY83" s="86"/>
      <c r="TBZ83" s="86"/>
      <c r="TCA83" s="86"/>
      <c r="TCB83" s="86"/>
      <c r="TCC83" s="86"/>
      <c r="TCD83" s="86"/>
      <c r="TCE83" s="86"/>
      <c r="TCF83" s="86"/>
      <c r="TCG83" s="86"/>
      <c r="TCH83" s="86"/>
      <c r="TCI83" s="86"/>
      <c r="TCJ83" s="86"/>
      <c r="TCK83" s="86"/>
      <c r="TCL83" s="86"/>
      <c r="TCM83" s="86"/>
      <c r="TCN83" s="86"/>
      <c r="TCO83" s="86"/>
      <c r="TCP83" s="86"/>
      <c r="TCQ83" s="86"/>
      <c r="TCR83" s="86"/>
      <c r="TCS83" s="86"/>
      <c r="TCT83" s="86"/>
      <c r="TCU83" s="86"/>
      <c r="TCV83" s="86"/>
      <c r="TCW83" s="86"/>
      <c r="TCX83" s="86"/>
      <c r="TCY83" s="86"/>
      <c r="TCZ83" s="86"/>
      <c r="TDA83" s="86"/>
      <c r="TDB83" s="86"/>
      <c r="TDC83" s="86"/>
      <c r="TDD83" s="86"/>
      <c r="TDE83" s="86"/>
      <c r="TDF83" s="86"/>
      <c r="TDG83" s="86"/>
      <c r="TDH83" s="86"/>
      <c r="TDI83" s="86"/>
      <c r="TDJ83" s="86"/>
      <c r="TDK83" s="86"/>
      <c r="TDL83" s="86"/>
      <c r="TDM83" s="86"/>
      <c r="TDN83" s="86"/>
      <c r="TDO83" s="86"/>
      <c r="TDP83" s="86"/>
      <c r="TDQ83" s="86"/>
      <c r="TDR83" s="86"/>
      <c r="TDS83" s="86"/>
      <c r="TDT83" s="86"/>
      <c r="TDU83" s="86"/>
      <c r="TDV83" s="86"/>
      <c r="TDW83" s="86"/>
      <c r="TDX83" s="86"/>
      <c r="TDY83" s="86"/>
      <c r="TDZ83" s="86"/>
      <c r="TEA83" s="86"/>
      <c r="TEB83" s="86"/>
      <c r="TEC83" s="86"/>
      <c r="TED83" s="86"/>
      <c r="TEE83" s="86"/>
      <c r="TEF83" s="86"/>
      <c r="TEG83" s="86"/>
      <c r="TEH83" s="86"/>
      <c r="TEI83" s="86"/>
      <c r="TEJ83" s="86"/>
      <c r="TEK83" s="86"/>
      <c r="TEL83" s="86"/>
      <c r="TEM83" s="86"/>
      <c r="TEN83" s="86"/>
      <c r="TEO83" s="86"/>
      <c r="TEP83" s="86"/>
      <c r="TEQ83" s="86"/>
      <c r="TER83" s="86"/>
      <c r="TES83" s="86"/>
      <c r="TET83" s="86"/>
      <c r="TEU83" s="86"/>
      <c r="TEV83" s="86"/>
      <c r="TEW83" s="86"/>
      <c r="TEX83" s="86"/>
      <c r="TEY83" s="86"/>
      <c r="TEZ83" s="86"/>
      <c r="TFA83" s="86"/>
      <c r="TFB83" s="86"/>
      <c r="TFC83" s="86"/>
      <c r="TFD83" s="86"/>
      <c r="TFE83" s="86"/>
      <c r="TFF83" s="86"/>
      <c r="TFG83" s="86"/>
      <c r="TFH83" s="86"/>
      <c r="TFI83" s="86"/>
      <c r="TFJ83" s="86"/>
      <c r="TFK83" s="86"/>
      <c r="TFL83" s="86"/>
      <c r="TFM83" s="86"/>
      <c r="TFN83" s="86"/>
      <c r="TFO83" s="86"/>
      <c r="TFP83" s="86"/>
      <c r="TFQ83" s="86"/>
      <c r="TFR83" s="86"/>
      <c r="TFS83" s="86"/>
      <c r="TFT83" s="86"/>
      <c r="TFU83" s="86"/>
      <c r="TFV83" s="86"/>
      <c r="TFW83" s="86"/>
      <c r="TFX83" s="86"/>
      <c r="TFY83" s="86"/>
      <c r="TFZ83" s="86"/>
      <c r="TGA83" s="86"/>
      <c r="TGB83" s="86"/>
      <c r="TGC83" s="86"/>
      <c r="TGD83" s="86"/>
      <c r="TGE83" s="86"/>
      <c r="TGF83" s="86"/>
      <c r="TGG83" s="86"/>
      <c r="TGH83" s="86"/>
      <c r="TGI83" s="86"/>
      <c r="TGJ83" s="86"/>
      <c r="TGK83" s="86"/>
      <c r="TGL83" s="86"/>
      <c r="TGM83" s="86"/>
      <c r="TGN83" s="86"/>
      <c r="TGO83" s="86"/>
      <c r="TGP83" s="86"/>
      <c r="TGQ83" s="86"/>
      <c r="TGR83" s="86"/>
      <c r="TGS83" s="86"/>
      <c r="TGT83" s="86"/>
      <c r="TGU83" s="86"/>
      <c r="TGV83" s="86"/>
      <c r="TGW83" s="86"/>
      <c r="TGX83" s="86"/>
      <c r="TGY83" s="86"/>
      <c r="TGZ83" s="86"/>
      <c r="THA83" s="86"/>
      <c r="THB83" s="86"/>
      <c r="THC83" s="86"/>
      <c r="THD83" s="86"/>
      <c r="THE83" s="86"/>
      <c r="THF83" s="86"/>
      <c r="THG83" s="86"/>
      <c r="THH83" s="86"/>
      <c r="THI83" s="86"/>
      <c r="THJ83" s="86"/>
      <c r="THK83" s="86"/>
      <c r="THL83" s="86"/>
      <c r="THM83" s="86"/>
      <c r="THN83" s="86"/>
      <c r="THO83" s="86"/>
      <c r="THP83" s="86"/>
      <c r="THQ83" s="86"/>
      <c r="THR83" s="86"/>
      <c r="THS83" s="86"/>
      <c r="THT83" s="86"/>
      <c r="THU83" s="86"/>
      <c r="THV83" s="86"/>
      <c r="THW83" s="86"/>
      <c r="THX83" s="86"/>
      <c r="THY83" s="86"/>
      <c r="THZ83" s="86"/>
      <c r="TIA83" s="86"/>
      <c r="TIB83" s="86"/>
      <c r="TIC83" s="86"/>
      <c r="TID83" s="86"/>
      <c r="TIE83" s="86"/>
      <c r="TIF83" s="86"/>
      <c r="TIG83" s="86"/>
      <c r="TIH83" s="86"/>
      <c r="TII83" s="86"/>
      <c r="TIJ83" s="86"/>
      <c r="TIK83" s="86"/>
      <c r="TIL83" s="86"/>
      <c r="TIM83" s="86"/>
      <c r="TIN83" s="86"/>
      <c r="TIO83" s="86"/>
      <c r="TIP83" s="86"/>
      <c r="TIQ83" s="86"/>
      <c r="TIR83" s="86"/>
      <c r="TIS83" s="86"/>
      <c r="TIT83" s="86"/>
      <c r="TIU83" s="86"/>
      <c r="TIV83" s="86"/>
      <c r="TIW83" s="86"/>
      <c r="TIX83" s="86"/>
      <c r="TIY83" s="86"/>
      <c r="TIZ83" s="86"/>
      <c r="TJA83" s="86"/>
      <c r="TJB83" s="86"/>
      <c r="TJC83" s="86"/>
      <c r="TJD83" s="86"/>
      <c r="TJE83" s="86"/>
      <c r="TJF83" s="86"/>
      <c r="TJG83" s="86"/>
      <c r="TJH83" s="86"/>
      <c r="TJI83" s="86"/>
      <c r="TJJ83" s="86"/>
      <c r="TJK83" s="86"/>
      <c r="TJL83" s="86"/>
      <c r="TJM83" s="86"/>
      <c r="TJN83" s="86"/>
      <c r="TJO83" s="86"/>
      <c r="TJP83" s="86"/>
      <c r="TJQ83" s="86"/>
      <c r="TJR83" s="86"/>
      <c r="TJS83" s="86"/>
      <c r="TJT83" s="86"/>
      <c r="TJU83" s="86"/>
      <c r="TJV83" s="86"/>
      <c r="TJW83" s="86"/>
      <c r="TJX83" s="86"/>
      <c r="TJY83" s="86"/>
      <c r="TJZ83" s="86"/>
      <c r="TKA83" s="86"/>
      <c r="TKB83" s="86"/>
      <c r="TKC83" s="86"/>
      <c r="TKD83" s="86"/>
      <c r="TKE83" s="86"/>
      <c r="TKF83" s="86"/>
      <c r="TKG83" s="86"/>
      <c r="TKH83" s="86"/>
      <c r="TKI83" s="86"/>
      <c r="TKJ83" s="86"/>
      <c r="TKK83" s="86"/>
      <c r="TKL83" s="86"/>
      <c r="TKM83" s="86"/>
      <c r="TKN83" s="86"/>
      <c r="TKO83" s="86"/>
      <c r="TKP83" s="86"/>
      <c r="TKQ83" s="86"/>
      <c r="TKR83" s="86"/>
      <c r="TKS83" s="86"/>
      <c r="TKT83" s="86"/>
      <c r="TKU83" s="86"/>
      <c r="TKV83" s="86"/>
      <c r="TKW83" s="86"/>
      <c r="TKX83" s="86"/>
      <c r="TKY83" s="86"/>
      <c r="TKZ83" s="86"/>
      <c r="TLA83" s="86"/>
      <c r="TLB83" s="86"/>
      <c r="TLC83" s="86"/>
      <c r="TLD83" s="86"/>
      <c r="TLE83" s="86"/>
      <c r="TLF83" s="86"/>
      <c r="TLG83" s="86"/>
      <c r="TLH83" s="86"/>
      <c r="TLI83" s="86"/>
      <c r="TLJ83" s="86"/>
      <c r="TLK83" s="86"/>
      <c r="TLL83" s="86"/>
      <c r="TLM83" s="86"/>
      <c r="TLN83" s="86"/>
      <c r="TLO83" s="86"/>
      <c r="TLP83" s="86"/>
      <c r="TLQ83" s="86"/>
      <c r="TLR83" s="86"/>
      <c r="TLS83" s="86"/>
      <c r="TLT83" s="86"/>
      <c r="TLU83" s="86"/>
      <c r="TLV83" s="86"/>
      <c r="TLW83" s="86"/>
      <c r="TLX83" s="86"/>
      <c r="TLY83" s="86"/>
      <c r="TLZ83" s="86"/>
      <c r="TMA83" s="86"/>
      <c r="TMB83" s="86"/>
      <c r="TMC83" s="86"/>
      <c r="TMD83" s="86"/>
      <c r="TME83" s="86"/>
      <c r="TMF83" s="86"/>
      <c r="TMG83" s="86"/>
      <c r="TMH83" s="86"/>
      <c r="TMI83" s="86"/>
      <c r="TMJ83" s="86"/>
      <c r="TMK83" s="86"/>
      <c r="TML83" s="86"/>
      <c r="TMM83" s="86"/>
      <c r="TMN83" s="86"/>
      <c r="TMO83" s="86"/>
      <c r="TMP83" s="86"/>
      <c r="TMQ83" s="86"/>
      <c r="TMR83" s="86"/>
      <c r="TMS83" s="86"/>
      <c r="TMT83" s="86"/>
      <c r="TMU83" s="86"/>
      <c r="TMV83" s="86"/>
      <c r="TMW83" s="86"/>
      <c r="TMX83" s="86"/>
      <c r="TMY83" s="86"/>
      <c r="TMZ83" s="86"/>
      <c r="TNA83" s="86"/>
      <c r="TNB83" s="86"/>
      <c r="TNC83" s="86"/>
      <c r="TND83" s="86"/>
      <c r="TNE83" s="86"/>
      <c r="TNF83" s="86"/>
      <c r="TNG83" s="86"/>
      <c r="TNH83" s="86"/>
      <c r="TNI83" s="86"/>
      <c r="TNJ83" s="86"/>
      <c r="TNK83" s="86"/>
      <c r="TNL83" s="86"/>
      <c r="TNM83" s="86"/>
      <c r="TNN83" s="86"/>
      <c r="TNO83" s="86"/>
      <c r="TNP83" s="86"/>
      <c r="TNQ83" s="86"/>
      <c r="TNR83" s="86"/>
      <c r="TNS83" s="86"/>
      <c r="TNT83" s="86"/>
      <c r="TNU83" s="86"/>
      <c r="TNV83" s="86"/>
      <c r="TNW83" s="86"/>
      <c r="TNX83" s="86"/>
      <c r="TNY83" s="86"/>
      <c r="TNZ83" s="86"/>
      <c r="TOA83" s="86"/>
      <c r="TOB83" s="86"/>
      <c r="TOC83" s="86"/>
      <c r="TOD83" s="86"/>
      <c r="TOE83" s="86"/>
      <c r="TOF83" s="86"/>
      <c r="TOG83" s="86"/>
      <c r="TOH83" s="86"/>
      <c r="TOI83" s="86"/>
      <c r="TOJ83" s="86"/>
      <c r="TOK83" s="86"/>
      <c r="TOL83" s="86"/>
      <c r="TOM83" s="86"/>
      <c r="TON83" s="86"/>
      <c r="TOO83" s="86"/>
      <c r="TOP83" s="86"/>
      <c r="TOQ83" s="86"/>
      <c r="TOR83" s="86"/>
      <c r="TOS83" s="86"/>
      <c r="TOT83" s="86"/>
      <c r="TOU83" s="86"/>
      <c r="TOV83" s="86"/>
      <c r="TOW83" s="86"/>
      <c r="TOX83" s="86"/>
      <c r="TOY83" s="86"/>
      <c r="TOZ83" s="86"/>
      <c r="TPA83" s="86"/>
      <c r="TPB83" s="86"/>
      <c r="TPC83" s="86"/>
      <c r="TPD83" s="86"/>
      <c r="TPE83" s="86"/>
      <c r="TPF83" s="86"/>
      <c r="TPG83" s="86"/>
      <c r="TPH83" s="86"/>
      <c r="TPI83" s="86"/>
      <c r="TPJ83" s="86"/>
      <c r="TPK83" s="86"/>
      <c r="TPL83" s="86"/>
      <c r="TPM83" s="86"/>
      <c r="TPN83" s="86"/>
      <c r="TPO83" s="86"/>
      <c r="TPP83" s="86"/>
      <c r="TPQ83" s="86"/>
      <c r="TPR83" s="86"/>
      <c r="TPS83" s="86"/>
      <c r="TPT83" s="86"/>
      <c r="TPU83" s="86"/>
      <c r="TPV83" s="86"/>
      <c r="TPW83" s="86"/>
      <c r="TPX83" s="86"/>
      <c r="TPY83" s="86"/>
      <c r="TPZ83" s="86"/>
      <c r="TQA83" s="86"/>
      <c r="TQB83" s="86"/>
      <c r="TQC83" s="86"/>
      <c r="TQD83" s="86"/>
      <c r="TQE83" s="86"/>
      <c r="TQF83" s="86"/>
      <c r="TQG83" s="86"/>
      <c r="TQH83" s="86"/>
      <c r="TQI83" s="86"/>
      <c r="TQJ83" s="86"/>
      <c r="TQK83" s="86"/>
      <c r="TQL83" s="86"/>
      <c r="TQM83" s="86"/>
      <c r="TQN83" s="86"/>
      <c r="TQO83" s="86"/>
      <c r="TQP83" s="86"/>
      <c r="TQQ83" s="86"/>
      <c r="TQR83" s="86"/>
      <c r="TQS83" s="86"/>
      <c r="TQT83" s="86"/>
      <c r="TQU83" s="86"/>
      <c r="TQV83" s="86"/>
      <c r="TQW83" s="86"/>
      <c r="TQX83" s="86"/>
      <c r="TQY83" s="86"/>
      <c r="TQZ83" s="86"/>
      <c r="TRA83" s="86"/>
      <c r="TRB83" s="86"/>
      <c r="TRC83" s="86"/>
      <c r="TRD83" s="86"/>
      <c r="TRE83" s="86"/>
      <c r="TRF83" s="86"/>
      <c r="TRG83" s="86"/>
      <c r="TRH83" s="86"/>
      <c r="TRI83" s="86"/>
      <c r="TRJ83" s="86"/>
      <c r="TRK83" s="86"/>
      <c r="TRL83" s="86"/>
      <c r="TRM83" s="86"/>
      <c r="TRN83" s="86"/>
      <c r="TRO83" s="86"/>
      <c r="TRP83" s="86"/>
      <c r="TRQ83" s="86"/>
      <c r="TRR83" s="86"/>
      <c r="TRS83" s="86"/>
      <c r="TRT83" s="86"/>
      <c r="TRU83" s="86"/>
      <c r="TRV83" s="86"/>
      <c r="TRW83" s="86"/>
      <c r="TRX83" s="86"/>
      <c r="TRY83" s="86"/>
      <c r="TRZ83" s="86"/>
      <c r="TSA83" s="86"/>
      <c r="TSB83" s="86"/>
      <c r="TSC83" s="86"/>
      <c r="TSD83" s="86"/>
      <c r="TSE83" s="86"/>
      <c r="TSF83" s="86"/>
      <c r="TSG83" s="86"/>
      <c r="TSH83" s="86"/>
      <c r="TSI83" s="86"/>
      <c r="TSJ83" s="86"/>
      <c r="TSK83" s="86"/>
      <c r="TSL83" s="86"/>
      <c r="TSM83" s="86"/>
      <c r="TSN83" s="86"/>
      <c r="TSO83" s="86"/>
      <c r="TSP83" s="86"/>
      <c r="TSQ83" s="86"/>
      <c r="TSR83" s="86"/>
      <c r="TSS83" s="86"/>
      <c r="TST83" s="86"/>
      <c r="TSU83" s="86"/>
      <c r="TSV83" s="86"/>
      <c r="TSW83" s="86"/>
      <c r="TSX83" s="86"/>
      <c r="TSY83" s="86"/>
      <c r="TSZ83" s="86"/>
      <c r="TTA83" s="86"/>
      <c r="TTB83" s="86"/>
      <c r="TTC83" s="86"/>
      <c r="TTD83" s="86"/>
      <c r="TTE83" s="86"/>
      <c r="TTF83" s="86"/>
      <c r="TTG83" s="86"/>
      <c r="TTH83" s="86"/>
      <c r="TTI83" s="86"/>
      <c r="TTJ83" s="86"/>
      <c r="TTK83" s="86"/>
      <c r="TTL83" s="86"/>
      <c r="TTM83" s="86"/>
      <c r="TTN83" s="86"/>
      <c r="TTO83" s="86"/>
      <c r="TTP83" s="86"/>
      <c r="TTQ83" s="86"/>
      <c r="TTR83" s="86"/>
      <c r="TTS83" s="86"/>
      <c r="TTT83" s="86"/>
      <c r="TTU83" s="86"/>
      <c r="TTV83" s="86"/>
      <c r="TTW83" s="86"/>
      <c r="TTX83" s="86"/>
      <c r="TTY83" s="86"/>
      <c r="TTZ83" s="86"/>
      <c r="TUA83" s="86"/>
      <c r="TUB83" s="86"/>
      <c r="TUC83" s="86"/>
      <c r="TUD83" s="86"/>
      <c r="TUE83" s="86"/>
      <c r="TUF83" s="86"/>
      <c r="TUG83" s="86"/>
      <c r="TUH83" s="86"/>
      <c r="TUI83" s="86"/>
      <c r="TUJ83" s="86"/>
      <c r="TUK83" s="86"/>
      <c r="TUL83" s="86"/>
      <c r="TUM83" s="86"/>
      <c r="TUN83" s="86"/>
      <c r="TUO83" s="86"/>
      <c r="TUP83" s="86"/>
      <c r="TUQ83" s="86"/>
      <c r="TUR83" s="86"/>
      <c r="TUS83" s="86"/>
      <c r="TUT83" s="86"/>
      <c r="TUU83" s="86"/>
      <c r="TUV83" s="86"/>
      <c r="TUW83" s="86"/>
      <c r="TUX83" s="86"/>
      <c r="TUY83" s="86"/>
      <c r="TUZ83" s="86"/>
      <c r="TVA83" s="86"/>
      <c r="TVB83" s="86"/>
      <c r="TVC83" s="86"/>
      <c r="TVD83" s="86"/>
      <c r="TVE83" s="86"/>
      <c r="TVF83" s="86"/>
      <c r="TVG83" s="86"/>
      <c r="TVH83" s="86"/>
      <c r="TVI83" s="86"/>
      <c r="TVJ83" s="86"/>
      <c r="TVK83" s="86"/>
      <c r="TVL83" s="86"/>
      <c r="TVM83" s="86"/>
      <c r="TVN83" s="86"/>
      <c r="TVO83" s="86"/>
      <c r="TVP83" s="86"/>
      <c r="TVQ83" s="86"/>
      <c r="TVR83" s="86"/>
      <c r="TVS83" s="86"/>
      <c r="TVT83" s="86"/>
      <c r="TVU83" s="86"/>
      <c r="TVV83" s="86"/>
      <c r="TVW83" s="86"/>
      <c r="TVX83" s="86"/>
      <c r="TVY83" s="86"/>
      <c r="TVZ83" s="86"/>
      <c r="TWA83" s="86"/>
      <c r="TWB83" s="86"/>
      <c r="TWC83" s="86"/>
      <c r="TWD83" s="86"/>
      <c r="TWE83" s="86"/>
      <c r="TWF83" s="86"/>
      <c r="TWG83" s="86"/>
      <c r="TWH83" s="86"/>
      <c r="TWI83" s="86"/>
      <c r="TWJ83" s="86"/>
      <c r="TWK83" s="86"/>
      <c r="TWL83" s="86"/>
      <c r="TWM83" s="86"/>
      <c r="TWN83" s="86"/>
      <c r="TWO83" s="86"/>
      <c r="TWP83" s="86"/>
      <c r="TWQ83" s="86"/>
      <c r="TWR83" s="86"/>
      <c r="TWS83" s="86"/>
      <c r="TWT83" s="86"/>
      <c r="TWU83" s="86"/>
      <c r="TWV83" s="86"/>
      <c r="TWW83" s="86"/>
      <c r="TWX83" s="86"/>
      <c r="TWY83" s="86"/>
      <c r="TWZ83" s="86"/>
      <c r="TXA83" s="86"/>
      <c r="TXB83" s="86"/>
      <c r="TXC83" s="86"/>
      <c r="TXD83" s="86"/>
      <c r="TXE83" s="86"/>
      <c r="TXF83" s="86"/>
      <c r="TXG83" s="86"/>
      <c r="TXH83" s="86"/>
      <c r="TXI83" s="86"/>
      <c r="TXJ83" s="86"/>
      <c r="TXK83" s="86"/>
      <c r="TXL83" s="86"/>
      <c r="TXM83" s="86"/>
      <c r="TXN83" s="86"/>
      <c r="TXO83" s="86"/>
      <c r="TXP83" s="86"/>
      <c r="TXQ83" s="86"/>
      <c r="TXR83" s="86"/>
      <c r="TXS83" s="86"/>
      <c r="TXT83" s="86"/>
      <c r="TXU83" s="86"/>
      <c r="TXV83" s="86"/>
      <c r="TXW83" s="86"/>
      <c r="TXX83" s="86"/>
      <c r="TXY83" s="86"/>
      <c r="TXZ83" s="86"/>
      <c r="TYA83" s="86"/>
      <c r="TYB83" s="86"/>
      <c r="TYC83" s="86"/>
      <c r="TYD83" s="86"/>
      <c r="TYE83" s="86"/>
      <c r="TYF83" s="86"/>
      <c r="TYG83" s="86"/>
      <c r="TYH83" s="86"/>
      <c r="TYI83" s="86"/>
      <c r="TYJ83" s="86"/>
      <c r="TYK83" s="86"/>
      <c r="TYL83" s="86"/>
      <c r="TYM83" s="86"/>
      <c r="TYN83" s="86"/>
      <c r="TYO83" s="86"/>
      <c r="TYP83" s="86"/>
      <c r="TYQ83" s="86"/>
      <c r="TYR83" s="86"/>
      <c r="TYS83" s="86"/>
      <c r="TYT83" s="86"/>
      <c r="TYU83" s="86"/>
      <c r="TYV83" s="86"/>
      <c r="TYW83" s="86"/>
      <c r="TYX83" s="86"/>
      <c r="TYY83" s="86"/>
      <c r="TYZ83" s="86"/>
      <c r="TZA83" s="86"/>
      <c r="TZB83" s="86"/>
      <c r="TZC83" s="86"/>
      <c r="TZD83" s="86"/>
      <c r="TZE83" s="86"/>
      <c r="TZF83" s="86"/>
      <c r="TZG83" s="86"/>
      <c r="TZH83" s="86"/>
      <c r="TZI83" s="86"/>
      <c r="TZJ83" s="86"/>
      <c r="TZK83" s="86"/>
      <c r="TZL83" s="86"/>
      <c r="TZM83" s="86"/>
      <c r="TZN83" s="86"/>
      <c r="TZO83" s="86"/>
      <c r="TZP83" s="86"/>
      <c r="TZQ83" s="86"/>
      <c r="TZR83" s="86"/>
      <c r="TZS83" s="86"/>
      <c r="TZT83" s="86"/>
      <c r="TZU83" s="86"/>
      <c r="TZV83" s="86"/>
      <c r="TZW83" s="86"/>
      <c r="TZX83" s="86"/>
      <c r="TZY83" s="86"/>
      <c r="TZZ83" s="86"/>
      <c r="UAA83" s="86"/>
      <c r="UAB83" s="86"/>
      <c r="UAC83" s="86"/>
      <c r="UAD83" s="86"/>
      <c r="UAE83" s="86"/>
      <c r="UAF83" s="86"/>
      <c r="UAG83" s="86"/>
      <c r="UAH83" s="86"/>
      <c r="UAI83" s="86"/>
      <c r="UAJ83" s="86"/>
      <c r="UAK83" s="86"/>
      <c r="UAL83" s="86"/>
      <c r="UAM83" s="86"/>
      <c r="UAN83" s="86"/>
      <c r="UAO83" s="86"/>
      <c r="UAP83" s="86"/>
      <c r="UAQ83" s="86"/>
      <c r="UAR83" s="86"/>
      <c r="UAS83" s="86"/>
      <c r="UAT83" s="86"/>
      <c r="UAU83" s="86"/>
      <c r="UAV83" s="86"/>
      <c r="UAW83" s="86"/>
      <c r="UAX83" s="86"/>
      <c r="UAY83" s="86"/>
      <c r="UAZ83" s="86"/>
      <c r="UBA83" s="86"/>
      <c r="UBB83" s="86"/>
      <c r="UBC83" s="86"/>
      <c r="UBD83" s="86"/>
      <c r="UBE83" s="86"/>
      <c r="UBF83" s="86"/>
      <c r="UBG83" s="86"/>
      <c r="UBH83" s="86"/>
      <c r="UBI83" s="86"/>
      <c r="UBJ83" s="86"/>
      <c r="UBK83" s="86"/>
      <c r="UBL83" s="86"/>
      <c r="UBM83" s="86"/>
      <c r="UBN83" s="86"/>
      <c r="UBO83" s="86"/>
      <c r="UBP83" s="86"/>
      <c r="UBQ83" s="86"/>
      <c r="UBR83" s="86"/>
      <c r="UBS83" s="86"/>
      <c r="UBT83" s="86"/>
      <c r="UBU83" s="86"/>
      <c r="UBV83" s="86"/>
      <c r="UBW83" s="86"/>
      <c r="UBX83" s="86"/>
      <c r="UBY83" s="86"/>
      <c r="UBZ83" s="86"/>
      <c r="UCA83" s="86"/>
      <c r="UCB83" s="86"/>
      <c r="UCC83" s="86"/>
      <c r="UCD83" s="86"/>
      <c r="UCE83" s="86"/>
      <c r="UCF83" s="86"/>
      <c r="UCG83" s="86"/>
      <c r="UCH83" s="86"/>
      <c r="UCI83" s="86"/>
      <c r="UCJ83" s="86"/>
      <c r="UCK83" s="86"/>
      <c r="UCL83" s="86"/>
      <c r="UCM83" s="86"/>
      <c r="UCN83" s="86"/>
      <c r="UCO83" s="86"/>
      <c r="UCP83" s="86"/>
      <c r="UCQ83" s="86"/>
      <c r="UCR83" s="86"/>
      <c r="UCS83" s="86"/>
      <c r="UCT83" s="86"/>
      <c r="UCU83" s="86"/>
      <c r="UCV83" s="86"/>
      <c r="UCW83" s="86"/>
      <c r="UCX83" s="86"/>
      <c r="UCY83" s="86"/>
      <c r="UCZ83" s="86"/>
      <c r="UDA83" s="86"/>
      <c r="UDB83" s="86"/>
      <c r="UDC83" s="86"/>
      <c r="UDD83" s="86"/>
      <c r="UDE83" s="86"/>
      <c r="UDF83" s="86"/>
      <c r="UDG83" s="86"/>
      <c r="UDH83" s="86"/>
      <c r="UDI83" s="86"/>
      <c r="UDJ83" s="86"/>
      <c r="UDK83" s="86"/>
      <c r="UDL83" s="86"/>
      <c r="UDM83" s="86"/>
      <c r="UDN83" s="86"/>
      <c r="UDO83" s="86"/>
      <c r="UDP83" s="86"/>
      <c r="UDQ83" s="86"/>
      <c r="UDR83" s="86"/>
      <c r="UDS83" s="86"/>
      <c r="UDT83" s="86"/>
      <c r="UDU83" s="86"/>
      <c r="UDV83" s="86"/>
      <c r="UDW83" s="86"/>
      <c r="UDX83" s="86"/>
      <c r="UDY83" s="86"/>
      <c r="UDZ83" s="86"/>
      <c r="UEA83" s="86"/>
      <c r="UEB83" s="86"/>
      <c r="UEC83" s="86"/>
      <c r="UED83" s="86"/>
      <c r="UEE83" s="86"/>
      <c r="UEF83" s="86"/>
      <c r="UEG83" s="86"/>
      <c r="UEH83" s="86"/>
      <c r="UEI83" s="86"/>
      <c r="UEJ83" s="86"/>
      <c r="UEK83" s="86"/>
      <c r="UEL83" s="86"/>
      <c r="UEM83" s="86"/>
      <c r="UEN83" s="86"/>
      <c r="UEO83" s="86"/>
      <c r="UEP83" s="86"/>
      <c r="UEQ83" s="86"/>
      <c r="UER83" s="86"/>
      <c r="UES83" s="86"/>
      <c r="UET83" s="86"/>
      <c r="UEU83" s="86"/>
      <c r="UEV83" s="86"/>
      <c r="UEW83" s="86"/>
      <c r="UEX83" s="86"/>
      <c r="UEY83" s="86"/>
      <c r="UEZ83" s="86"/>
      <c r="UFA83" s="86"/>
      <c r="UFB83" s="86"/>
      <c r="UFC83" s="86"/>
      <c r="UFD83" s="86"/>
      <c r="UFE83" s="86"/>
      <c r="UFF83" s="86"/>
      <c r="UFG83" s="86"/>
      <c r="UFH83" s="86"/>
      <c r="UFI83" s="86"/>
      <c r="UFJ83" s="86"/>
      <c r="UFK83" s="86"/>
      <c r="UFL83" s="86"/>
      <c r="UFM83" s="86"/>
      <c r="UFN83" s="86"/>
      <c r="UFO83" s="86"/>
      <c r="UFP83" s="86"/>
      <c r="UFQ83" s="86"/>
      <c r="UFR83" s="86"/>
      <c r="UFS83" s="86"/>
      <c r="UFT83" s="86"/>
      <c r="UFU83" s="86"/>
      <c r="UFV83" s="86"/>
      <c r="UFW83" s="86"/>
      <c r="UFX83" s="86"/>
      <c r="UFY83" s="86"/>
      <c r="UFZ83" s="86"/>
      <c r="UGA83" s="86"/>
      <c r="UGB83" s="86"/>
      <c r="UGC83" s="86"/>
      <c r="UGD83" s="86"/>
      <c r="UGE83" s="86"/>
      <c r="UGF83" s="86"/>
      <c r="UGG83" s="86"/>
      <c r="UGH83" s="86"/>
      <c r="UGI83" s="86"/>
      <c r="UGJ83" s="86"/>
      <c r="UGK83" s="86"/>
      <c r="UGL83" s="86"/>
      <c r="UGM83" s="86"/>
      <c r="UGN83" s="86"/>
      <c r="UGO83" s="86"/>
      <c r="UGP83" s="86"/>
      <c r="UGQ83" s="86"/>
      <c r="UGR83" s="86"/>
      <c r="UGS83" s="86"/>
      <c r="UGT83" s="86"/>
      <c r="UGU83" s="86"/>
      <c r="UGV83" s="86"/>
      <c r="UGW83" s="86"/>
      <c r="UGX83" s="86"/>
      <c r="UGY83" s="86"/>
      <c r="UGZ83" s="86"/>
      <c r="UHA83" s="86"/>
      <c r="UHB83" s="86"/>
      <c r="UHC83" s="86"/>
      <c r="UHD83" s="86"/>
      <c r="UHE83" s="86"/>
      <c r="UHF83" s="86"/>
      <c r="UHG83" s="86"/>
      <c r="UHH83" s="86"/>
      <c r="UHI83" s="86"/>
      <c r="UHJ83" s="86"/>
      <c r="UHK83" s="86"/>
      <c r="UHL83" s="86"/>
      <c r="UHM83" s="86"/>
      <c r="UHN83" s="86"/>
      <c r="UHO83" s="86"/>
      <c r="UHP83" s="86"/>
      <c r="UHQ83" s="86"/>
      <c r="UHR83" s="86"/>
      <c r="UHS83" s="86"/>
      <c r="UHT83" s="86"/>
      <c r="UHU83" s="86"/>
      <c r="UHV83" s="86"/>
      <c r="UHW83" s="86"/>
      <c r="UHX83" s="86"/>
      <c r="UHY83" s="86"/>
      <c r="UHZ83" s="86"/>
      <c r="UIA83" s="86"/>
      <c r="UIB83" s="86"/>
      <c r="UIC83" s="86"/>
      <c r="UID83" s="86"/>
      <c r="UIE83" s="86"/>
      <c r="UIF83" s="86"/>
      <c r="UIG83" s="86"/>
      <c r="UIH83" s="86"/>
      <c r="UII83" s="86"/>
      <c r="UIJ83" s="86"/>
      <c r="UIK83" s="86"/>
      <c r="UIL83" s="86"/>
      <c r="UIM83" s="86"/>
      <c r="UIN83" s="86"/>
      <c r="UIO83" s="86"/>
      <c r="UIP83" s="86"/>
      <c r="UIQ83" s="86"/>
      <c r="UIR83" s="86"/>
      <c r="UIS83" s="86"/>
      <c r="UIT83" s="86"/>
      <c r="UIU83" s="86"/>
      <c r="UIV83" s="86"/>
      <c r="UIW83" s="86"/>
      <c r="UIX83" s="86"/>
      <c r="UIY83" s="86"/>
      <c r="UIZ83" s="86"/>
      <c r="UJA83" s="86"/>
      <c r="UJB83" s="86"/>
      <c r="UJC83" s="86"/>
      <c r="UJD83" s="86"/>
      <c r="UJE83" s="86"/>
      <c r="UJF83" s="86"/>
      <c r="UJG83" s="86"/>
      <c r="UJH83" s="86"/>
      <c r="UJI83" s="86"/>
      <c r="UJJ83" s="86"/>
      <c r="UJK83" s="86"/>
      <c r="UJL83" s="86"/>
      <c r="UJM83" s="86"/>
      <c r="UJN83" s="86"/>
      <c r="UJO83" s="86"/>
      <c r="UJP83" s="86"/>
      <c r="UJQ83" s="86"/>
      <c r="UJR83" s="86"/>
      <c r="UJS83" s="86"/>
      <c r="UJT83" s="86"/>
      <c r="UJU83" s="86"/>
      <c r="UJV83" s="86"/>
      <c r="UJW83" s="86"/>
      <c r="UJX83" s="86"/>
      <c r="UJY83" s="86"/>
      <c r="UJZ83" s="86"/>
      <c r="UKA83" s="86"/>
      <c r="UKB83" s="86"/>
      <c r="UKC83" s="86"/>
      <c r="UKD83" s="86"/>
      <c r="UKE83" s="86"/>
      <c r="UKF83" s="86"/>
      <c r="UKG83" s="86"/>
      <c r="UKH83" s="86"/>
      <c r="UKI83" s="86"/>
      <c r="UKJ83" s="86"/>
      <c r="UKK83" s="86"/>
      <c r="UKL83" s="86"/>
      <c r="UKM83" s="86"/>
      <c r="UKN83" s="86"/>
      <c r="UKO83" s="86"/>
      <c r="UKP83" s="86"/>
      <c r="UKQ83" s="86"/>
      <c r="UKR83" s="86"/>
      <c r="UKS83" s="86"/>
      <c r="UKT83" s="86"/>
      <c r="UKU83" s="86"/>
      <c r="UKV83" s="86"/>
      <c r="UKW83" s="86"/>
      <c r="UKX83" s="86"/>
      <c r="UKY83" s="86"/>
      <c r="UKZ83" s="86"/>
      <c r="ULA83" s="86"/>
      <c r="ULB83" s="86"/>
      <c r="ULC83" s="86"/>
      <c r="ULD83" s="86"/>
      <c r="ULE83" s="86"/>
      <c r="ULF83" s="86"/>
      <c r="ULG83" s="86"/>
      <c r="ULH83" s="86"/>
      <c r="ULI83" s="86"/>
      <c r="ULJ83" s="86"/>
      <c r="ULK83" s="86"/>
      <c r="ULL83" s="86"/>
      <c r="ULM83" s="86"/>
      <c r="ULN83" s="86"/>
      <c r="ULO83" s="86"/>
      <c r="ULP83" s="86"/>
      <c r="ULQ83" s="86"/>
      <c r="ULR83" s="86"/>
      <c r="ULS83" s="86"/>
      <c r="ULT83" s="86"/>
      <c r="ULU83" s="86"/>
      <c r="ULV83" s="86"/>
      <c r="ULW83" s="86"/>
      <c r="ULX83" s="86"/>
      <c r="ULY83" s="86"/>
      <c r="ULZ83" s="86"/>
      <c r="UMA83" s="86"/>
      <c r="UMB83" s="86"/>
      <c r="UMC83" s="86"/>
      <c r="UMD83" s="86"/>
      <c r="UME83" s="86"/>
      <c r="UMF83" s="86"/>
      <c r="UMG83" s="86"/>
      <c r="UMH83" s="86"/>
      <c r="UMI83" s="86"/>
      <c r="UMJ83" s="86"/>
      <c r="UMK83" s="86"/>
      <c r="UML83" s="86"/>
      <c r="UMM83" s="86"/>
      <c r="UMN83" s="86"/>
      <c r="UMO83" s="86"/>
      <c r="UMP83" s="86"/>
      <c r="UMQ83" s="86"/>
      <c r="UMR83" s="86"/>
      <c r="UMS83" s="86"/>
      <c r="UMT83" s="86"/>
      <c r="UMU83" s="86"/>
      <c r="UMV83" s="86"/>
      <c r="UMW83" s="86"/>
      <c r="UMX83" s="86"/>
      <c r="UMY83" s="86"/>
      <c r="UMZ83" s="86"/>
      <c r="UNA83" s="86"/>
      <c r="UNB83" s="86"/>
      <c r="UNC83" s="86"/>
      <c r="UND83" s="86"/>
      <c r="UNE83" s="86"/>
      <c r="UNF83" s="86"/>
      <c r="UNG83" s="86"/>
      <c r="UNH83" s="86"/>
      <c r="UNI83" s="86"/>
      <c r="UNJ83" s="86"/>
      <c r="UNK83" s="86"/>
      <c r="UNL83" s="86"/>
      <c r="UNM83" s="86"/>
      <c r="UNN83" s="86"/>
      <c r="UNO83" s="86"/>
      <c r="UNP83" s="86"/>
      <c r="UNQ83" s="86"/>
      <c r="UNR83" s="86"/>
      <c r="UNS83" s="86"/>
      <c r="UNT83" s="86"/>
      <c r="UNU83" s="86"/>
      <c r="UNV83" s="86"/>
      <c r="UNW83" s="86"/>
      <c r="UNX83" s="86"/>
      <c r="UNY83" s="86"/>
      <c r="UNZ83" s="86"/>
      <c r="UOA83" s="86"/>
      <c r="UOB83" s="86"/>
      <c r="UOC83" s="86"/>
      <c r="UOD83" s="86"/>
      <c r="UOE83" s="86"/>
      <c r="UOF83" s="86"/>
      <c r="UOG83" s="86"/>
      <c r="UOH83" s="86"/>
      <c r="UOI83" s="86"/>
      <c r="UOJ83" s="86"/>
      <c r="UOK83" s="86"/>
      <c r="UOL83" s="86"/>
      <c r="UOM83" s="86"/>
      <c r="UON83" s="86"/>
      <c r="UOO83" s="86"/>
      <c r="UOP83" s="86"/>
      <c r="UOQ83" s="86"/>
      <c r="UOR83" s="86"/>
      <c r="UOS83" s="86"/>
      <c r="UOT83" s="86"/>
      <c r="UOU83" s="86"/>
      <c r="UOV83" s="86"/>
      <c r="UOW83" s="86"/>
      <c r="UOX83" s="86"/>
      <c r="UOY83" s="86"/>
      <c r="UOZ83" s="86"/>
      <c r="UPA83" s="86"/>
      <c r="UPB83" s="86"/>
      <c r="UPC83" s="86"/>
      <c r="UPD83" s="86"/>
      <c r="UPE83" s="86"/>
      <c r="UPF83" s="86"/>
      <c r="UPG83" s="86"/>
      <c r="UPH83" s="86"/>
      <c r="UPI83" s="86"/>
      <c r="UPJ83" s="86"/>
      <c r="UPK83" s="86"/>
      <c r="UPL83" s="86"/>
      <c r="UPM83" s="86"/>
      <c r="UPN83" s="86"/>
      <c r="UPO83" s="86"/>
      <c r="UPP83" s="86"/>
      <c r="UPQ83" s="86"/>
      <c r="UPR83" s="86"/>
      <c r="UPS83" s="86"/>
      <c r="UPT83" s="86"/>
      <c r="UPU83" s="86"/>
      <c r="UPV83" s="86"/>
      <c r="UPW83" s="86"/>
      <c r="UPX83" s="86"/>
      <c r="UPY83" s="86"/>
      <c r="UPZ83" s="86"/>
      <c r="UQA83" s="86"/>
      <c r="UQB83" s="86"/>
      <c r="UQC83" s="86"/>
      <c r="UQD83" s="86"/>
      <c r="UQE83" s="86"/>
      <c r="UQF83" s="86"/>
      <c r="UQG83" s="86"/>
      <c r="UQH83" s="86"/>
      <c r="UQI83" s="86"/>
      <c r="UQJ83" s="86"/>
      <c r="UQK83" s="86"/>
      <c r="UQL83" s="86"/>
      <c r="UQM83" s="86"/>
      <c r="UQN83" s="86"/>
      <c r="UQO83" s="86"/>
      <c r="UQP83" s="86"/>
      <c r="UQQ83" s="86"/>
      <c r="UQR83" s="86"/>
      <c r="UQS83" s="86"/>
      <c r="UQT83" s="86"/>
      <c r="UQU83" s="86"/>
      <c r="UQV83" s="86"/>
      <c r="UQW83" s="86"/>
      <c r="UQX83" s="86"/>
      <c r="UQY83" s="86"/>
      <c r="UQZ83" s="86"/>
      <c r="URA83" s="86"/>
      <c r="URB83" s="86"/>
      <c r="URC83" s="86"/>
      <c r="URD83" s="86"/>
      <c r="URE83" s="86"/>
      <c r="URF83" s="86"/>
      <c r="URG83" s="86"/>
      <c r="URH83" s="86"/>
      <c r="URI83" s="86"/>
      <c r="URJ83" s="86"/>
      <c r="URK83" s="86"/>
      <c r="URL83" s="86"/>
      <c r="URM83" s="86"/>
      <c r="URN83" s="86"/>
      <c r="URO83" s="86"/>
      <c r="URP83" s="86"/>
      <c r="URQ83" s="86"/>
      <c r="URR83" s="86"/>
      <c r="URS83" s="86"/>
      <c r="URT83" s="86"/>
      <c r="URU83" s="86"/>
      <c r="URV83" s="86"/>
      <c r="URW83" s="86"/>
      <c r="URX83" s="86"/>
      <c r="URY83" s="86"/>
      <c r="URZ83" s="86"/>
      <c r="USA83" s="86"/>
      <c r="USB83" s="86"/>
      <c r="USC83" s="86"/>
      <c r="USD83" s="86"/>
      <c r="USE83" s="86"/>
      <c r="USF83" s="86"/>
      <c r="USG83" s="86"/>
      <c r="USH83" s="86"/>
      <c r="USI83" s="86"/>
      <c r="USJ83" s="86"/>
      <c r="USK83" s="86"/>
      <c r="USL83" s="86"/>
      <c r="USM83" s="86"/>
      <c r="USN83" s="86"/>
      <c r="USO83" s="86"/>
      <c r="USP83" s="86"/>
      <c r="USQ83" s="86"/>
      <c r="USR83" s="86"/>
      <c r="USS83" s="86"/>
      <c r="UST83" s="86"/>
      <c r="USU83" s="86"/>
      <c r="USV83" s="86"/>
      <c r="USW83" s="86"/>
      <c r="USX83" s="86"/>
      <c r="USY83" s="86"/>
      <c r="USZ83" s="86"/>
      <c r="UTA83" s="86"/>
      <c r="UTB83" s="86"/>
      <c r="UTC83" s="86"/>
      <c r="UTD83" s="86"/>
      <c r="UTE83" s="86"/>
      <c r="UTF83" s="86"/>
      <c r="UTG83" s="86"/>
      <c r="UTH83" s="86"/>
      <c r="UTI83" s="86"/>
      <c r="UTJ83" s="86"/>
      <c r="UTK83" s="86"/>
      <c r="UTL83" s="86"/>
      <c r="UTM83" s="86"/>
      <c r="UTN83" s="86"/>
      <c r="UTO83" s="86"/>
      <c r="UTP83" s="86"/>
      <c r="UTQ83" s="86"/>
      <c r="UTR83" s="86"/>
      <c r="UTS83" s="86"/>
      <c r="UTT83" s="86"/>
      <c r="UTU83" s="86"/>
      <c r="UTV83" s="86"/>
      <c r="UTW83" s="86"/>
      <c r="UTX83" s="86"/>
      <c r="UTY83" s="86"/>
      <c r="UTZ83" s="86"/>
      <c r="UUA83" s="86"/>
      <c r="UUB83" s="86"/>
      <c r="UUC83" s="86"/>
      <c r="UUD83" s="86"/>
      <c r="UUE83" s="86"/>
      <c r="UUF83" s="86"/>
      <c r="UUG83" s="86"/>
      <c r="UUH83" s="86"/>
      <c r="UUI83" s="86"/>
      <c r="UUJ83" s="86"/>
      <c r="UUK83" s="86"/>
      <c r="UUL83" s="86"/>
      <c r="UUM83" s="86"/>
      <c r="UUN83" s="86"/>
      <c r="UUO83" s="86"/>
      <c r="UUP83" s="86"/>
      <c r="UUQ83" s="86"/>
      <c r="UUR83" s="86"/>
      <c r="UUS83" s="86"/>
      <c r="UUT83" s="86"/>
      <c r="UUU83" s="86"/>
      <c r="UUV83" s="86"/>
      <c r="UUW83" s="86"/>
      <c r="UUX83" s="86"/>
      <c r="UUY83" s="86"/>
      <c r="UUZ83" s="86"/>
      <c r="UVA83" s="86"/>
      <c r="UVB83" s="86"/>
      <c r="UVC83" s="86"/>
      <c r="UVD83" s="86"/>
      <c r="UVE83" s="86"/>
      <c r="UVF83" s="86"/>
      <c r="UVG83" s="86"/>
      <c r="UVH83" s="86"/>
      <c r="UVI83" s="86"/>
      <c r="UVJ83" s="86"/>
      <c r="UVK83" s="86"/>
      <c r="UVL83" s="86"/>
      <c r="UVM83" s="86"/>
      <c r="UVN83" s="86"/>
      <c r="UVO83" s="86"/>
      <c r="UVP83" s="86"/>
      <c r="UVQ83" s="86"/>
      <c r="UVR83" s="86"/>
      <c r="UVS83" s="86"/>
      <c r="UVT83" s="86"/>
      <c r="UVU83" s="86"/>
      <c r="UVV83" s="86"/>
      <c r="UVW83" s="86"/>
      <c r="UVX83" s="86"/>
      <c r="UVY83" s="86"/>
      <c r="UVZ83" s="86"/>
      <c r="UWA83" s="86"/>
      <c r="UWB83" s="86"/>
      <c r="UWC83" s="86"/>
      <c r="UWD83" s="86"/>
      <c r="UWE83" s="86"/>
      <c r="UWF83" s="86"/>
      <c r="UWG83" s="86"/>
      <c r="UWH83" s="86"/>
      <c r="UWI83" s="86"/>
      <c r="UWJ83" s="86"/>
      <c r="UWK83" s="86"/>
      <c r="UWL83" s="86"/>
      <c r="UWM83" s="86"/>
      <c r="UWN83" s="86"/>
      <c r="UWO83" s="86"/>
      <c r="UWP83" s="86"/>
      <c r="UWQ83" s="86"/>
      <c r="UWR83" s="86"/>
      <c r="UWS83" s="86"/>
      <c r="UWT83" s="86"/>
      <c r="UWU83" s="86"/>
      <c r="UWV83" s="86"/>
      <c r="UWW83" s="86"/>
      <c r="UWX83" s="86"/>
      <c r="UWY83" s="86"/>
      <c r="UWZ83" s="86"/>
      <c r="UXA83" s="86"/>
      <c r="UXB83" s="86"/>
      <c r="UXC83" s="86"/>
      <c r="UXD83" s="86"/>
      <c r="UXE83" s="86"/>
      <c r="UXF83" s="86"/>
      <c r="UXG83" s="86"/>
      <c r="UXH83" s="86"/>
      <c r="UXI83" s="86"/>
      <c r="UXJ83" s="86"/>
      <c r="UXK83" s="86"/>
      <c r="UXL83" s="86"/>
      <c r="UXM83" s="86"/>
      <c r="UXN83" s="86"/>
      <c r="UXO83" s="86"/>
      <c r="UXP83" s="86"/>
      <c r="UXQ83" s="86"/>
      <c r="UXR83" s="86"/>
      <c r="UXS83" s="86"/>
      <c r="UXT83" s="86"/>
      <c r="UXU83" s="86"/>
      <c r="UXV83" s="86"/>
      <c r="UXW83" s="86"/>
      <c r="UXX83" s="86"/>
      <c r="UXY83" s="86"/>
      <c r="UXZ83" s="86"/>
      <c r="UYA83" s="86"/>
      <c r="UYB83" s="86"/>
      <c r="UYC83" s="86"/>
      <c r="UYD83" s="86"/>
      <c r="UYE83" s="86"/>
      <c r="UYF83" s="86"/>
      <c r="UYG83" s="86"/>
      <c r="UYH83" s="86"/>
      <c r="UYI83" s="86"/>
      <c r="UYJ83" s="86"/>
      <c r="UYK83" s="86"/>
      <c r="UYL83" s="86"/>
      <c r="UYM83" s="86"/>
      <c r="UYN83" s="86"/>
      <c r="UYO83" s="86"/>
      <c r="UYP83" s="86"/>
      <c r="UYQ83" s="86"/>
      <c r="UYR83" s="86"/>
      <c r="UYS83" s="86"/>
      <c r="UYT83" s="86"/>
      <c r="UYU83" s="86"/>
      <c r="UYV83" s="86"/>
      <c r="UYW83" s="86"/>
      <c r="UYX83" s="86"/>
      <c r="UYY83" s="86"/>
      <c r="UYZ83" s="86"/>
      <c r="UZA83" s="86"/>
      <c r="UZB83" s="86"/>
      <c r="UZC83" s="86"/>
      <c r="UZD83" s="86"/>
      <c r="UZE83" s="86"/>
      <c r="UZF83" s="86"/>
      <c r="UZG83" s="86"/>
      <c r="UZH83" s="86"/>
      <c r="UZI83" s="86"/>
      <c r="UZJ83" s="86"/>
      <c r="UZK83" s="86"/>
      <c r="UZL83" s="86"/>
      <c r="UZM83" s="86"/>
      <c r="UZN83" s="86"/>
      <c r="UZO83" s="86"/>
      <c r="UZP83" s="86"/>
      <c r="UZQ83" s="86"/>
      <c r="UZR83" s="86"/>
      <c r="UZS83" s="86"/>
      <c r="UZT83" s="86"/>
      <c r="UZU83" s="86"/>
      <c r="UZV83" s="86"/>
      <c r="UZW83" s="86"/>
      <c r="UZX83" s="86"/>
      <c r="UZY83" s="86"/>
      <c r="UZZ83" s="86"/>
      <c r="VAA83" s="86"/>
      <c r="VAB83" s="86"/>
      <c r="VAC83" s="86"/>
      <c r="VAD83" s="86"/>
      <c r="VAE83" s="86"/>
      <c r="VAF83" s="86"/>
      <c r="VAG83" s="86"/>
      <c r="VAH83" s="86"/>
      <c r="VAI83" s="86"/>
      <c r="VAJ83" s="86"/>
      <c r="VAK83" s="86"/>
      <c r="VAL83" s="86"/>
      <c r="VAM83" s="86"/>
      <c r="VAN83" s="86"/>
      <c r="VAO83" s="86"/>
      <c r="VAP83" s="86"/>
      <c r="VAQ83" s="86"/>
      <c r="VAR83" s="86"/>
      <c r="VAS83" s="86"/>
      <c r="VAT83" s="86"/>
      <c r="VAU83" s="86"/>
      <c r="VAV83" s="86"/>
      <c r="VAW83" s="86"/>
      <c r="VAX83" s="86"/>
      <c r="VAY83" s="86"/>
      <c r="VAZ83" s="86"/>
      <c r="VBA83" s="86"/>
      <c r="VBB83" s="86"/>
      <c r="VBC83" s="86"/>
      <c r="VBD83" s="86"/>
      <c r="VBE83" s="86"/>
      <c r="VBF83" s="86"/>
      <c r="VBG83" s="86"/>
      <c r="VBH83" s="86"/>
      <c r="VBI83" s="86"/>
      <c r="VBJ83" s="86"/>
      <c r="VBK83" s="86"/>
      <c r="VBL83" s="86"/>
      <c r="VBM83" s="86"/>
      <c r="VBN83" s="86"/>
      <c r="VBO83" s="86"/>
      <c r="VBP83" s="86"/>
      <c r="VBQ83" s="86"/>
      <c r="VBR83" s="86"/>
      <c r="VBS83" s="86"/>
      <c r="VBT83" s="86"/>
      <c r="VBU83" s="86"/>
      <c r="VBV83" s="86"/>
      <c r="VBW83" s="86"/>
      <c r="VBX83" s="86"/>
      <c r="VBY83" s="86"/>
      <c r="VBZ83" s="86"/>
      <c r="VCA83" s="86"/>
      <c r="VCB83" s="86"/>
      <c r="VCC83" s="86"/>
      <c r="VCD83" s="86"/>
      <c r="VCE83" s="86"/>
      <c r="VCF83" s="86"/>
      <c r="VCG83" s="86"/>
      <c r="VCH83" s="86"/>
      <c r="VCI83" s="86"/>
      <c r="VCJ83" s="86"/>
      <c r="VCK83" s="86"/>
      <c r="VCL83" s="86"/>
      <c r="VCM83" s="86"/>
      <c r="VCN83" s="86"/>
      <c r="VCO83" s="86"/>
      <c r="VCP83" s="86"/>
      <c r="VCQ83" s="86"/>
      <c r="VCR83" s="86"/>
      <c r="VCS83" s="86"/>
      <c r="VCT83" s="86"/>
      <c r="VCU83" s="86"/>
      <c r="VCV83" s="86"/>
      <c r="VCW83" s="86"/>
      <c r="VCX83" s="86"/>
      <c r="VCY83" s="86"/>
      <c r="VCZ83" s="86"/>
      <c r="VDA83" s="86"/>
      <c r="VDB83" s="86"/>
      <c r="VDC83" s="86"/>
      <c r="VDD83" s="86"/>
      <c r="VDE83" s="86"/>
      <c r="VDF83" s="86"/>
      <c r="VDG83" s="86"/>
      <c r="VDH83" s="86"/>
      <c r="VDI83" s="86"/>
      <c r="VDJ83" s="86"/>
      <c r="VDK83" s="86"/>
      <c r="VDL83" s="86"/>
      <c r="VDM83" s="86"/>
      <c r="VDN83" s="86"/>
      <c r="VDO83" s="86"/>
      <c r="VDP83" s="86"/>
      <c r="VDQ83" s="86"/>
      <c r="VDR83" s="86"/>
      <c r="VDS83" s="86"/>
      <c r="VDT83" s="86"/>
      <c r="VDU83" s="86"/>
      <c r="VDV83" s="86"/>
      <c r="VDW83" s="86"/>
      <c r="VDX83" s="86"/>
      <c r="VDY83" s="86"/>
      <c r="VDZ83" s="86"/>
      <c r="VEA83" s="86"/>
      <c r="VEB83" s="86"/>
      <c r="VEC83" s="86"/>
      <c r="VED83" s="86"/>
      <c r="VEE83" s="86"/>
      <c r="VEF83" s="86"/>
      <c r="VEG83" s="86"/>
      <c r="VEH83" s="86"/>
      <c r="VEI83" s="86"/>
      <c r="VEJ83" s="86"/>
      <c r="VEK83" s="86"/>
      <c r="VEL83" s="86"/>
      <c r="VEM83" s="86"/>
      <c r="VEN83" s="86"/>
      <c r="VEO83" s="86"/>
      <c r="VEP83" s="86"/>
      <c r="VEQ83" s="86"/>
      <c r="VER83" s="86"/>
      <c r="VES83" s="86"/>
      <c r="VET83" s="86"/>
      <c r="VEU83" s="86"/>
      <c r="VEV83" s="86"/>
      <c r="VEW83" s="86"/>
      <c r="VEX83" s="86"/>
      <c r="VEY83" s="86"/>
      <c r="VEZ83" s="86"/>
      <c r="VFA83" s="86"/>
      <c r="VFB83" s="86"/>
      <c r="VFC83" s="86"/>
      <c r="VFD83" s="86"/>
      <c r="VFE83" s="86"/>
      <c r="VFF83" s="86"/>
      <c r="VFG83" s="86"/>
      <c r="VFH83" s="86"/>
      <c r="VFI83" s="86"/>
      <c r="VFJ83" s="86"/>
      <c r="VFK83" s="86"/>
      <c r="VFL83" s="86"/>
      <c r="VFM83" s="86"/>
      <c r="VFN83" s="86"/>
      <c r="VFO83" s="86"/>
      <c r="VFP83" s="86"/>
      <c r="VFQ83" s="86"/>
      <c r="VFR83" s="86"/>
      <c r="VFS83" s="86"/>
      <c r="VFT83" s="86"/>
      <c r="VFU83" s="86"/>
      <c r="VFV83" s="86"/>
      <c r="VFW83" s="86"/>
      <c r="VFX83" s="86"/>
      <c r="VFY83" s="86"/>
      <c r="VFZ83" s="86"/>
      <c r="VGA83" s="86"/>
      <c r="VGB83" s="86"/>
      <c r="VGC83" s="86"/>
      <c r="VGD83" s="86"/>
      <c r="VGE83" s="86"/>
      <c r="VGF83" s="86"/>
      <c r="VGG83" s="86"/>
      <c r="VGH83" s="86"/>
      <c r="VGI83" s="86"/>
      <c r="VGJ83" s="86"/>
      <c r="VGK83" s="86"/>
      <c r="VGL83" s="86"/>
      <c r="VGM83" s="86"/>
      <c r="VGN83" s="86"/>
      <c r="VGO83" s="86"/>
      <c r="VGP83" s="86"/>
      <c r="VGQ83" s="86"/>
      <c r="VGR83" s="86"/>
      <c r="VGS83" s="86"/>
      <c r="VGT83" s="86"/>
      <c r="VGU83" s="86"/>
      <c r="VGV83" s="86"/>
      <c r="VGW83" s="86"/>
      <c r="VGX83" s="86"/>
      <c r="VGY83" s="86"/>
      <c r="VGZ83" s="86"/>
      <c r="VHA83" s="86"/>
      <c r="VHB83" s="86"/>
      <c r="VHC83" s="86"/>
      <c r="VHD83" s="86"/>
      <c r="VHE83" s="86"/>
      <c r="VHF83" s="86"/>
      <c r="VHG83" s="86"/>
      <c r="VHH83" s="86"/>
      <c r="VHI83" s="86"/>
      <c r="VHJ83" s="86"/>
      <c r="VHK83" s="86"/>
      <c r="VHL83" s="86"/>
      <c r="VHM83" s="86"/>
      <c r="VHN83" s="86"/>
      <c r="VHO83" s="86"/>
      <c r="VHP83" s="86"/>
      <c r="VHQ83" s="86"/>
      <c r="VHR83" s="86"/>
      <c r="VHS83" s="86"/>
      <c r="VHT83" s="86"/>
      <c r="VHU83" s="86"/>
      <c r="VHV83" s="86"/>
      <c r="VHW83" s="86"/>
      <c r="VHX83" s="86"/>
      <c r="VHY83" s="86"/>
      <c r="VHZ83" s="86"/>
      <c r="VIA83" s="86"/>
      <c r="VIB83" s="86"/>
      <c r="VIC83" s="86"/>
      <c r="VID83" s="86"/>
      <c r="VIE83" s="86"/>
      <c r="VIF83" s="86"/>
      <c r="VIG83" s="86"/>
      <c r="VIH83" s="86"/>
      <c r="VII83" s="86"/>
      <c r="VIJ83" s="86"/>
      <c r="VIK83" s="86"/>
      <c r="VIL83" s="86"/>
      <c r="VIM83" s="86"/>
      <c r="VIN83" s="86"/>
      <c r="VIO83" s="86"/>
      <c r="VIP83" s="86"/>
      <c r="VIQ83" s="86"/>
      <c r="VIR83" s="86"/>
      <c r="VIS83" s="86"/>
      <c r="VIT83" s="86"/>
      <c r="VIU83" s="86"/>
      <c r="VIV83" s="86"/>
      <c r="VIW83" s="86"/>
      <c r="VIX83" s="86"/>
      <c r="VIY83" s="86"/>
      <c r="VIZ83" s="86"/>
      <c r="VJA83" s="86"/>
      <c r="VJB83" s="86"/>
      <c r="VJC83" s="86"/>
      <c r="VJD83" s="86"/>
      <c r="VJE83" s="86"/>
      <c r="VJF83" s="86"/>
      <c r="VJG83" s="86"/>
      <c r="VJH83" s="86"/>
      <c r="VJI83" s="86"/>
      <c r="VJJ83" s="86"/>
      <c r="VJK83" s="86"/>
      <c r="VJL83" s="86"/>
      <c r="VJM83" s="86"/>
      <c r="VJN83" s="86"/>
      <c r="VJO83" s="86"/>
      <c r="VJP83" s="86"/>
      <c r="VJQ83" s="86"/>
      <c r="VJR83" s="86"/>
      <c r="VJS83" s="86"/>
      <c r="VJT83" s="86"/>
      <c r="VJU83" s="86"/>
      <c r="VJV83" s="86"/>
      <c r="VJW83" s="86"/>
      <c r="VJX83" s="86"/>
      <c r="VJY83" s="86"/>
      <c r="VJZ83" s="86"/>
      <c r="VKA83" s="86"/>
      <c r="VKB83" s="86"/>
      <c r="VKC83" s="86"/>
      <c r="VKD83" s="86"/>
      <c r="VKE83" s="86"/>
      <c r="VKF83" s="86"/>
      <c r="VKG83" s="86"/>
      <c r="VKH83" s="86"/>
      <c r="VKI83" s="86"/>
      <c r="VKJ83" s="86"/>
      <c r="VKK83" s="86"/>
      <c r="VKL83" s="86"/>
      <c r="VKM83" s="86"/>
      <c r="VKN83" s="86"/>
      <c r="VKO83" s="86"/>
      <c r="VKP83" s="86"/>
      <c r="VKQ83" s="86"/>
      <c r="VKR83" s="86"/>
      <c r="VKS83" s="86"/>
      <c r="VKT83" s="86"/>
      <c r="VKU83" s="86"/>
      <c r="VKV83" s="86"/>
      <c r="VKW83" s="86"/>
      <c r="VKX83" s="86"/>
      <c r="VKY83" s="86"/>
      <c r="VKZ83" s="86"/>
      <c r="VLA83" s="86"/>
      <c r="VLB83" s="86"/>
      <c r="VLC83" s="86"/>
      <c r="VLD83" s="86"/>
      <c r="VLE83" s="86"/>
      <c r="VLF83" s="86"/>
      <c r="VLG83" s="86"/>
      <c r="VLH83" s="86"/>
      <c r="VLI83" s="86"/>
      <c r="VLJ83" s="86"/>
      <c r="VLK83" s="86"/>
      <c r="VLL83" s="86"/>
      <c r="VLM83" s="86"/>
      <c r="VLN83" s="86"/>
      <c r="VLO83" s="86"/>
      <c r="VLP83" s="86"/>
      <c r="VLQ83" s="86"/>
      <c r="VLR83" s="86"/>
      <c r="VLS83" s="86"/>
      <c r="VLT83" s="86"/>
      <c r="VLU83" s="86"/>
      <c r="VLV83" s="86"/>
      <c r="VLW83" s="86"/>
      <c r="VLX83" s="86"/>
      <c r="VLY83" s="86"/>
      <c r="VLZ83" s="86"/>
      <c r="VMA83" s="86"/>
      <c r="VMB83" s="86"/>
      <c r="VMC83" s="86"/>
      <c r="VMD83" s="86"/>
      <c r="VME83" s="86"/>
      <c r="VMF83" s="86"/>
      <c r="VMG83" s="86"/>
      <c r="VMH83" s="86"/>
      <c r="VMI83" s="86"/>
      <c r="VMJ83" s="86"/>
      <c r="VMK83" s="86"/>
      <c r="VML83" s="86"/>
      <c r="VMM83" s="86"/>
      <c r="VMN83" s="86"/>
      <c r="VMO83" s="86"/>
      <c r="VMP83" s="86"/>
      <c r="VMQ83" s="86"/>
      <c r="VMR83" s="86"/>
      <c r="VMS83" s="86"/>
      <c r="VMT83" s="86"/>
      <c r="VMU83" s="86"/>
      <c r="VMV83" s="86"/>
      <c r="VMW83" s="86"/>
      <c r="VMX83" s="86"/>
      <c r="VMY83" s="86"/>
      <c r="VMZ83" s="86"/>
      <c r="VNA83" s="86"/>
      <c r="VNB83" s="86"/>
      <c r="VNC83" s="86"/>
      <c r="VND83" s="86"/>
      <c r="VNE83" s="86"/>
      <c r="VNF83" s="86"/>
      <c r="VNG83" s="86"/>
      <c r="VNH83" s="86"/>
      <c r="VNI83" s="86"/>
      <c r="VNJ83" s="86"/>
      <c r="VNK83" s="86"/>
      <c r="VNL83" s="86"/>
      <c r="VNM83" s="86"/>
      <c r="VNN83" s="86"/>
      <c r="VNO83" s="86"/>
      <c r="VNP83" s="86"/>
      <c r="VNQ83" s="86"/>
      <c r="VNR83" s="86"/>
      <c r="VNS83" s="86"/>
      <c r="VNT83" s="86"/>
      <c r="VNU83" s="86"/>
      <c r="VNV83" s="86"/>
      <c r="VNW83" s="86"/>
      <c r="VNX83" s="86"/>
      <c r="VNY83" s="86"/>
      <c r="VNZ83" s="86"/>
      <c r="VOA83" s="86"/>
      <c r="VOB83" s="86"/>
      <c r="VOC83" s="86"/>
      <c r="VOD83" s="86"/>
      <c r="VOE83" s="86"/>
      <c r="VOF83" s="86"/>
      <c r="VOG83" s="86"/>
      <c r="VOH83" s="86"/>
      <c r="VOI83" s="86"/>
      <c r="VOJ83" s="86"/>
      <c r="VOK83" s="86"/>
      <c r="VOL83" s="86"/>
      <c r="VOM83" s="86"/>
      <c r="VON83" s="86"/>
      <c r="VOO83" s="86"/>
      <c r="VOP83" s="86"/>
      <c r="VOQ83" s="86"/>
      <c r="VOR83" s="86"/>
      <c r="VOS83" s="86"/>
      <c r="VOT83" s="86"/>
      <c r="VOU83" s="86"/>
      <c r="VOV83" s="86"/>
      <c r="VOW83" s="86"/>
      <c r="VOX83" s="86"/>
      <c r="VOY83" s="86"/>
      <c r="VOZ83" s="86"/>
      <c r="VPA83" s="86"/>
      <c r="VPB83" s="86"/>
      <c r="VPC83" s="86"/>
      <c r="VPD83" s="86"/>
      <c r="VPE83" s="86"/>
      <c r="VPF83" s="86"/>
      <c r="VPG83" s="86"/>
      <c r="VPH83" s="86"/>
      <c r="VPI83" s="86"/>
      <c r="VPJ83" s="86"/>
      <c r="VPK83" s="86"/>
      <c r="VPL83" s="86"/>
      <c r="VPM83" s="86"/>
      <c r="VPN83" s="86"/>
      <c r="VPO83" s="86"/>
      <c r="VPP83" s="86"/>
      <c r="VPQ83" s="86"/>
      <c r="VPR83" s="86"/>
      <c r="VPS83" s="86"/>
      <c r="VPT83" s="86"/>
      <c r="VPU83" s="86"/>
      <c r="VPV83" s="86"/>
      <c r="VPW83" s="86"/>
      <c r="VPX83" s="86"/>
      <c r="VPY83" s="86"/>
      <c r="VPZ83" s="86"/>
      <c r="VQA83" s="86"/>
      <c r="VQB83" s="86"/>
      <c r="VQC83" s="86"/>
      <c r="VQD83" s="86"/>
      <c r="VQE83" s="86"/>
      <c r="VQF83" s="86"/>
      <c r="VQG83" s="86"/>
      <c r="VQH83" s="86"/>
      <c r="VQI83" s="86"/>
      <c r="VQJ83" s="86"/>
      <c r="VQK83" s="86"/>
      <c r="VQL83" s="86"/>
      <c r="VQM83" s="86"/>
      <c r="VQN83" s="86"/>
      <c r="VQO83" s="86"/>
      <c r="VQP83" s="86"/>
      <c r="VQQ83" s="86"/>
      <c r="VQR83" s="86"/>
      <c r="VQS83" s="86"/>
      <c r="VQT83" s="86"/>
      <c r="VQU83" s="86"/>
      <c r="VQV83" s="86"/>
      <c r="VQW83" s="86"/>
      <c r="VQX83" s="86"/>
      <c r="VQY83" s="86"/>
      <c r="VQZ83" s="86"/>
      <c r="VRA83" s="86"/>
      <c r="VRB83" s="86"/>
      <c r="VRC83" s="86"/>
      <c r="VRD83" s="86"/>
      <c r="VRE83" s="86"/>
      <c r="VRF83" s="86"/>
      <c r="VRG83" s="86"/>
      <c r="VRH83" s="86"/>
      <c r="VRI83" s="86"/>
      <c r="VRJ83" s="86"/>
      <c r="VRK83" s="86"/>
      <c r="VRL83" s="86"/>
      <c r="VRM83" s="86"/>
      <c r="VRN83" s="86"/>
      <c r="VRO83" s="86"/>
      <c r="VRP83" s="86"/>
      <c r="VRQ83" s="86"/>
      <c r="VRR83" s="86"/>
      <c r="VRS83" s="86"/>
      <c r="VRT83" s="86"/>
      <c r="VRU83" s="86"/>
      <c r="VRV83" s="86"/>
      <c r="VRW83" s="86"/>
      <c r="VRX83" s="86"/>
      <c r="VRY83" s="86"/>
      <c r="VRZ83" s="86"/>
      <c r="VSA83" s="86"/>
      <c r="VSB83" s="86"/>
      <c r="VSC83" s="86"/>
      <c r="VSD83" s="86"/>
      <c r="VSE83" s="86"/>
      <c r="VSF83" s="86"/>
      <c r="VSG83" s="86"/>
      <c r="VSH83" s="86"/>
      <c r="VSI83" s="86"/>
      <c r="VSJ83" s="86"/>
      <c r="VSK83" s="86"/>
      <c r="VSL83" s="86"/>
      <c r="VSM83" s="86"/>
      <c r="VSN83" s="86"/>
      <c r="VSO83" s="86"/>
      <c r="VSP83" s="86"/>
      <c r="VSQ83" s="86"/>
      <c r="VSR83" s="86"/>
      <c r="VSS83" s="86"/>
      <c r="VST83" s="86"/>
      <c r="VSU83" s="86"/>
      <c r="VSV83" s="86"/>
      <c r="VSW83" s="86"/>
      <c r="VSX83" s="86"/>
      <c r="VSY83" s="86"/>
      <c r="VSZ83" s="86"/>
      <c r="VTA83" s="86"/>
      <c r="VTB83" s="86"/>
      <c r="VTC83" s="86"/>
      <c r="VTD83" s="86"/>
      <c r="VTE83" s="86"/>
      <c r="VTF83" s="86"/>
      <c r="VTG83" s="86"/>
      <c r="VTH83" s="86"/>
      <c r="VTI83" s="86"/>
      <c r="VTJ83" s="86"/>
      <c r="VTK83" s="86"/>
      <c r="VTL83" s="86"/>
      <c r="VTM83" s="86"/>
      <c r="VTN83" s="86"/>
      <c r="VTO83" s="86"/>
      <c r="VTP83" s="86"/>
      <c r="VTQ83" s="86"/>
      <c r="VTR83" s="86"/>
      <c r="VTS83" s="86"/>
      <c r="VTT83" s="86"/>
      <c r="VTU83" s="86"/>
      <c r="VTV83" s="86"/>
      <c r="VTW83" s="86"/>
      <c r="VTX83" s="86"/>
      <c r="VTY83" s="86"/>
      <c r="VTZ83" s="86"/>
      <c r="VUA83" s="86"/>
      <c r="VUB83" s="86"/>
      <c r="VUC83" s="86"/>
      <c r="VUD83" s="86"/>
      <c r="VUE83" s="86"/>
      <c r="VUF83" s="86"/>
      <c r="VUG83" s="86"/>
      <c r="VUH83" s="86"/>
      <c r="VUI83" s="86"/>
      <c r="VUJ83" s="86"/>
      <c r="VUK83" s="86"/>
      <c r="VUL83" s="86"/>
      <c r="VUM83" s="86"/>
      <c r="VUN83" s="86"/>
      <c r="VUO83" s="86"/>
      <c r="VUP83" s="86"/>
      <c r="VUQ83" s="86"/>
      <c r="VUR83" s="86"/>
      <c r="VUS83" s="86"/>
      <c r="VUT83" s="86"/>
      <c r="VUU83" s="86"/>
      <c r="VUV83" s="86"/>
      <c r="VUW83" s="86"/>
      <c r="VUX83" s="86"/>
      <c r="VUY83" s="86"/>
      <c r="VUZ83" s="86"/>
      <c r="VVA83" s="86"/>
      <c r="VVB83" s="86"/>
      <c r="VVC83" s="86"/>
      <c r="VVD83" s="86"/>
      <c r="VVE83" s="86"/>
      <c r="VVF83" s="86"/>
      <c r="VVG83" s="86"/>
      <c r="VVH83" s="86"/>
      <c r="VVI83" s="86"/>
      <c r="VVJ83" s="86"/>
      <c r="VVK83" s="86"/>
      <c r="VVL83" s="86"/>
      <c r="VVM83" s="86"/>
      <c r="VVN83" s="86"/>
      <c r="VVO83" s="86"/>
      <c r="VVP83" s="86"/>
      <c r="VVQ83" s="86"/>
      <c r="VVR83" s="86"/>
      <c r="VVS83" s="86"/>
      <c r="VVT83" s="86"/>
      <c r="VVU83" s="86"/>
      <c r="VVV83" s="86"/>
      <c r="VVW83" s="86"/>
      <c r="VVX83" s="86"/>
      <c r="VVY83" s="86"/>
      <c r="VVZ83" s="86"/>
      <c r="VWA83" s="86"/>
      <c r="VWB83" s="86"/>
      <c r="VWC83" s="86"/>
      <c r="VWD83" s="86"/>
      <c r="VWE83" s="86"/>
      <c r="VWF83" s="86"/>
      <c r="VWG83" s="86"/>
      <c r="VWH83" s="86"/>
      <c r="VWI83" s="86"/>
      <c r="VWJ83" s="86"/>
      <c r="VWK83" s="86"/>
      <c r="VWL83" s="86"/>
      <c r="VWM83" s="86"/>
      <c r="VWN83" s="86"/>
      <c r="VWO83" s="86"/>
      <c r="VWP83" s="86"/>
      <c r="VWQ83" s="86"/>
      <c r="VWR83" s="86"/>
      <c r="VWS83" s="86"/>
      <c r="VWT83" s="86"/>
      <c r="VWU83" s="86"/>
      <c r="VWV83" s="86"/>
      <c r="VWW83" s="86"/>
      <c r="VWX83" s="86"/>
      <c r="VWY83" s="86"/>
      <c r="VWZ83" s="86"/>
      <c r="VXA83" s="86"/>
      <c r="VXB83" s="86"/>
      <c r="VXC83" s="86"/>
      <c r="VXD83" s="86"/>
      <c r="VXE83" s="86"/>
      <c r="VXF83" s="86"/>
      <c r="VXG83" s="86"/>
      <c r="VXH83" s="86"/>
      <c r="VXI83" s="86"/>
      <c r="VXJ83" s="86"/>
      <c r="VXK83" s="86"/>
      <c r="VXL83" s="86"/>
      <c r="VXM83" s="86"/>
      <c r="VXN83" s="86"/>
      <c r="VXO83" s="86"/>
      <c r="VXP83" s="86"/>
      <c r="VXQ83" s="86"/>
      <c r="VXR83" s="86"/>
      <c r="VXS83" s="86"/>
      <c r="VXT83" s="86"/>
      <c r="VXU83" s="86"/>
      <c r="VXV83" s="86"/>
      <c r="VXW83" s="86"/>
      <c r="VXX83" s="86"/>
      <c r="VXY83" s="86"/>
      <c r="VXZ83" s="86"/>
      <c r="VYA83" s="86"/>
      <c r="VYB83" s="86"/>
      <c r="VYC83" s="86"/>
      <c r="VYD83" s="86"/>
      <c r="VYE83" s="86"/>
      <c r="VYF83" s="86"/>
      <c r="VYG83" s="86"/>
      <c r="VYH83" s="86"/>
      <c r="VYI83" s="86"/>
      <c r="VYJ83" s="86"/>
      <c r="VYK83" s="86"/>
      <c r="VYL83" s="86"/>
      <c r="VYM83" s="86"/>
      <c r="VYN83" s="86"/>
      <c r="VYO83" s="86"/>
      <c r="VYP83" s="86"/>
      <c r="VYQ83" s="86"/>
      <c r="VYR83" s="86"/>
      <c r="VYS83" s="86"/>
      <c r="VYT83" s="86"/>
      <c r="VYU83" s="86"/>
      <c r="VYV83" s="86"/>
      <c r="VYW83" s="86"/>
      <c r="VYX83" s="86"/>
      <c r="VYY83" s="86"/>
      <c r="VYZ83" s="86"/>
      <c r="VZA83" s="86"/>
      <c r="VZB83" s="86"/>
      <c r="VZC83" s="86"/>
      <c r="VZD83" s="86"/>
      <c r="VZE83" s="86"/>
      <c r="VZF83" s="86"/>
      <c r="VZG83" s="86"/>
      <c r="VZH83" s="86"/>
      <c r="VZI83" s="86"/>
      <c r="VZJ83" s="86"/>
      <c r="VZK83" s="86"/>
      <c r="VZL83" s="86"/>
      <c r="VZM83" s="86"/>
      <c r="VZN83" s="86"/>
      <c r="VZO83" s="86"/>
      <c r="VZP83" s="86"/>
      <c r="VZQ83" s="86"/>
      <c r="VZR83" s="86"/>
      <c r="VZS83" s="86"/>
      <c r="VZT83" s="86"/>
      <c r="VZU83" s="86"/>
      <c r="VZV83" s="86"/>
      <c r="VZW83" s="86"/>
      <c r="VZX83" s="86"/>
      <c r="VZY83" s="86"/>
      <c r="VZZ83" s="86"/>
      <c r="WAA83" s="86"/>
      <c r="WAB83" s="86"/>
      <c r="WAC83" s="86"/>
      <c r="WAD83" s="86"/>
      <c r="WAE83" s="86"/>
      <c r="WAF83" s="86"/>
      <c r="WAG83" s="86"/>
      <c r="WAH83" s="86"/>
      <c r="WAI83" s="86"/>
      <c r="WAJ83" s="86"/>
      <c r="WAK83" s="86"/>
      <c r="WAL83" s="86"/>
      <c r="WAM83" s="86"/>
      <c r="WAN83" s="86"/>
      <c r="WAO83" s="86"/>
      <c r="WAP83" s="86"/>
      <c r="WAQ83" s="86"/>
      <c r="WAR83" s="86"/>
      <c r="WAS83" s="86"/>
      <c r="WAT83" s="86"/>
      <c r="WAU83" s="86"/>
      <c r="WAV83" s="86"/>
      <c r="WAW83" s="86"/>
      <c r="WAX83" s="86"/>
      <c r="WAY83" s="86"/>
      <c r="WAZ83" s="86"/>
      <c r="WBA83" s="86"/>
      <c r="WBB83" s="86"/>
      <c r="WBC83" s="86"/>
      <c r="WBD83" s="86"/>
      <c r="WBE83" s="86"/>
      <c r="WBF83" s="86"/>
      <c r="WBG83" s="86"/>
      <c r="WBH83" s="86"/>
      <c r="WBI83" s="86"/>
      <c r="WBJ83" s="86"/>
      <c r="WBK83" s="86"/>
      <c r="WBL83" s="86"/>
      <c r="WBM83" s="86"/>
      <c r="WBN83" s="86"/>
      <c r="WBO83" s="86"/>
      <c r="WBP83" s="86"/>
      <c r="WBQ83" s="86"/>
      <c r="WBR83" s="86"/>
      <c r="WBS83" s="86"/>
      <c r="WBT83" s="86"/>
      <c r="WBU83" s="86"/>
      <c r="WBV83" s="86"/>
      <c r="WBW83" s="86"/>
      <c r="WBX83" s="86"/>
      <c r="WBY83" s="86"/>
      <c r="WBZ83" s="86"/>
      <c r="WCA83" s="86"/>
      <c r="WCB83" s="86"/>
      <c r="WCC83" s="86"/>
      <c r="WCD83" s="86"/>
      <c r="WCE83" s="86"/>
      <c r="WCF83" s="86"/>
      <c r="WCG83" s="86"/>
      <c r="WCH83" s="86"/>
      <c r="WCI83" s="86"/>
      <c r="WCJ83" s="86"/>
      <c r="WCK83" s="86"/>
      <c r="WCL83" s="86"/>
      <c r="WCM83" s="86"/>
      <c r="WCN83" s="86"/>
      <c r="WCO83" s="86"/>
      <c r="WCP83" s="86"/>
      <c r="WCQ83" s="86"/>
      <c r="WCR83" s="86"/>
      <c r="WCS83" s="86"/>
      <c r="WCT83" s="86"/>
      <c r="WCU83" s="86"/>
      <c r="WCV83" s="86"/>
      <c r="WCW83" s="86"/>
      <c r="WCX83" s="86"/>
      <c r="WCY83" s="86"/>
      <c r="WCZ83" s="86"/>
      <c r="WDA83" s="86"/>
      <c r="WDB83" s="86"/>
      <c r="WDC83" s="86"/>
      <c r="WDD83" s="86"/>
      <c r="WDE83" s="86"/>
      <c r="WDF83" s="86"/>
      <c r="WDG83" s="86"/>
      <c r="WDH83" s="86"/>
      <c r="WDI83" s="86"/>
      <c r="WDJ83" s="86"/>
      <c r="WDK83" s="86"/>
      <c r="WDL83" s="86"/>
      <c r="WDM83" s="86"/>
      <c r="WDN83" s="86"/>
      <c r="WDO83" s="86"/>
      <c r="WDP83" s="86"/>
      <c r="WDQ83" s="86"/>
      <c r="WDR83" s="86"/>
      <c r="WDS83" s="86"/>
      <c r="WDT83" s="86"/>
      <c r="WDU83" s="86"/>
      <c r="WDV83" s="86"/>
      <c r="WDW83" s="86"/>
      <c r="WDX83" s="86"/>
      <c r="WDY83" s="86"/>
      <c r="WDZ83" s="86"/>
      <c r="WEA83" s="86"/>
      <c r="WEB83" s="86"/>
      <c r="WEC83" s="86"/>
      <c r="WED83" s="86"/>
      <c r="WEE83" s="86"/>
      <c r="WEF83" s="86"/>
      <c r="WEG83" s="86"/>
      <c r="WEH83" s="86"/>
      <c r="WEI83" s="86"/>
      <c r="WEJ83" s="86"/>
      <c r="WEK83" s="86"/>
      <c r="WEL83" s="86"/>
      <c r="WEM83" s="86"/>
      <c r="WEN83" s="86"/>
      <c r="WEO83" s="86"/>
      <c r="WEP83" s="86"/>
      <c r="WEQ83" s="86"/>
      <c r="WER83" s="86"/>
      <c r="WES83" s="86"/>
      <c r="WET83" s="86"/>
      <c r="WEU83" s="86"/>
      <c r="WEV83" s="86"/>
      <c r="WEW83" s="86"/>
      <c r="WEX83" s="86"/>
      <c r="WEY83" s="86"/>
      <c r="WEZ83" s="86"/>
      <c r="WFA83" s="86"/>
      <c r="WFB83" s="86"/>
      <c r="WFC83" s="86"/>
      <c r="WFD83" s="86"/>
      <c r="WFE83" s="86"/>
      <c r="WFF83" s="86"/>
      <c r="WFG83" s="86"/>
      <c r="WFH83" s="86"/>
      <c r="WFI83" s="86"/>
      <c r="WFJ83" s="86"/>
      <c r="WFK83" s="86"/>
      <c r="WFL83" s="86"/>
      <c r="WFM83" s="86"/>
      <c r="WFN83" s="86"/>
      <c r="WFO83" s="86"/>
      <c r="WFP83" s="86"/>
      <c r="WFQ83" s="86"/>
      <c r="WFR83" s="86"/>
      <c r="WFS83" s="86"/>
      <c r="WFT83" s="86"/>
      <c r="WFU83" s="86"/>
      <c r="WFV83" s="86"/>
      <c r="WFW83" s="86"/>
      <c r="WFX83" s="86"/>
      <c r="WFY83" s="86"/>
      <c r="WFZ83" s="86"/>
      <c r="WGA83" s="86"/>
      <c r="WGB83" s="86"/>
      <c r="WGC83" s="86"/>
      <c r="WGD83" s="86"/>
      <c r="WGE83" s="86"/>
      <c r="WGF83" s="86"/>
      <c r="WGG83" s="86"/>
      <c r="WGH83" s="86"/>
      <c r="WGI83" s="86"/>
      <c r="WGJ83" s="86"/>
      <c r="WGK83" s="86"/>
      <c r="WGL83" s="86"/>
      <c r="WGM83" s="86"/>
      <c r="WGN83" s="86"/>
      <c r="WGO83" s="86"/>
      <c r="WGP83" s="86"/>
      <c r="WGQ83" s="86"/>
      <c r="WGR83" s="86"/>
      <c r="WGS83" s="86"/>
      <c r="WGT83" s="86"/>
      <c r="WGU83" s="86"/>
      <c r="WGV83" s="86"/>
      <c r="WGW83" s="86"/>
      <c r="WGX83" s="86"/>
      <c r="WGY83" s="86"/>
      <c r="WGZ83" s="86"/>
      <c r="WHA83" s="86"/>
      <c r="WHB83" s="86"/>
      <c r="WHC83" s="86"/>
      <c r="WHD83" s="86"/>
      <c r="WHE83" s="86"/>
      <c r="WHF83" s="86"/>
      <c r="WHG83" s="86"/>
      <c r="WHH83" s="86"/>
      <c r="WHI83" s="86"/>
      <c r="WHJ83" s="86"/>
      <c r="WHK83" s="86"/>
      <c r="WHL83" s="86"/>
      <c r="WHM83" s="86"/>
      <c r="WHN83" s="86"/>
      <c r="WHO83" s="86"/>
      <c r="WHP83" s="86"/>
      <c r="WHQ83" s="86"/>
      <c r="WHR83" s="86"/>
      <c r="WHS83" s="86"/>
      <c r="WHT83" s="86"/>
      <c r="WHU83" s="86"/>
      <c r="WHV83" s="86"/>
      <c r="WHW83" s="86"/>
      <c r="WHX83" s="86"/>
      <c r="WHY83" s="86"/>
      <c r="WHZ83" s="86"/>
      <c r="WIA83" s="86"/>
      <c r="WIB83" s="86"/>
      <c r="WIC83" s="86"/>
      <c r="WID83" s="86"/>
      <c r="WIE83" s="86"/>
      <c r="WIF83" s="86"/>
      <c r="WIG83" s="86"/>
      <c r="WIH83" s="86"/>
      <c r="WII83" s="86"/>
      <c r="WIJ83" s="86"/>
      <c r="WIK83" s="86"/>
      <c r="WIL83" s="86"/>
      <c r="WIM83" s="86"/>
      <c r="WIN83" s="86"/>
      <c r="WIO83" s="86"/>
      <c r="WIP83" s="86"/>
      <c r="WIQ83" s="86"/>
      <c r="WIR83" s="86"/>
      <c r="WIS83" s="86"/>
      <c r="WIT83" s="86"/>
      <c r="WIU83" s="86"/>
      <c r="WIV83" s="86"/>
      <c r="WIW83" s="86"/>
      <c r="WIX83" s="86"/>
      <c r="WIY83" s="86"/>
      <c r="WIZ83" s="86"/>
      <c r="WJA83" s="86"/>
      <c r="WJB83" s="86"/>
      <c r="WJC83" s="86"/>
      <c r="WJD83" s="86"/>
      <c r="WJE83" s="86"/>
      <c r="WJF83" s="86"/>
      <c r="WJG83" s="86"/>
      <c r="WJH83" s="86"/>
      <c r="WJI83" s="86"/>
      <c r="WJJ83" s="86"/>
      <c r="WJK83" s="86"/>
      <c r="WJL83" s="86"/>
      <c r="WJM83" s="86"/>
      <c r="WJN83" s="86"/>
      <c r="WJO83" s="86"/>
      <c r="WJP83" s="86"/>
      <c r="WJQ83" s="86"/>
      <c r="WJR83" s="86"/>
      <c r="WJS83" s="86"/>
      <c r="WJT83" s="86"/>
      <c r="WJU83" s="86"/>
      <c r="WJV83" s="86"/>
      <c r="WJW83" s="86"/>
      <c r="WJX83" s="86"/>
      <c r="WJY83" s="86"/>
      <c r="WJZ83" s="86"/>
      <c r="WKA83" s="86"/>
      <c r="WKB83" s="86"/>
      <c r="WKC83" s="86"/>
      <c r="WKD83" s="86"/>
      <c r="WKE83" s="86"/>
      <c r="WKF83" s="86"/>
      <c r="WKG83" s="86"/>
      <c r="WKH83" s="86"/>
      <c r="WKI83" s="86"/>
      <c r="WKJ83" s="86"/>
      <c r="WKK83" s="86"/>
      <c r="WKL83" s="86"/>
      <c r="WKM83" s="86"/>
      <c r="WKN83" s="86"/>
      <c r="WKO83" s="86"/>
      <c r="WKP83" s="86"/>
      <c r="WKQ83" s="86"/>
      <c r="WKR83" s="86"/>
      <c r="WKS83" s="86"/>
      <c r="WKT83" s="86"/>
      <c r="WKU83" s="86"/>
      <c r="WKV83" s="86"/>
      <c r="WKW83" s="86"/>
      <c r="WKX83" s="86"/>
      <c r="WKY83" s="86"/>
      <c r="WKZ83" s="86"/>
      <c r="WLA83" s="86"/>
      <c r="WLB83" s="86"/>
      <c r="WLC83" s="86"/>
      <c r="WLD83" s="86"/>
      <c r="WLE83" s="86"/>
      <c r="WLF83" s="86"/>
      <c r="WLG83" s="86"/>
      <c r="WLH83" s="86"/>
      <c r="WLI83" s="86"/>
      <c r="WLJ83" s="86"/>
      <c r="WLK83" s="86"/>
      <c r="WLL83" s="86"/>
      <c r="WLM83" s="86"/>
      <c r="WLN83" s="86"/>
      <c r="WLO83" s="86"/>
      <c r="WLP83" s="86"/>
      <c r="WLQ83" s="86"/>
      <c r="WLR83" s="86"/>
      <c r="WLS83" s="86"/>
      <c r="WLT83" s="86"/>
      <c r="WLU83" s="86"/>
      <c r="WLV83" s="86"/>
      <c r="WLW83" s="86"/>
      <c r="WLX83" s="86"/>
      <c r="WLY83" s="86"/>
      <c r="WLZ83" s="86"/>
      <c r="WMA83" s="86"/>
      <c r="WMB83" s="86"/>
      <c r="WMC83" s="86"/>
      <c r="WMD83" s="86"/>
      <c r="WME83" s="86"/>
      <c r="WMF83" s="86"/>
      <c r="WMG83" s="86"/>
      <c r="WMH83" s="86"/>
      <c r="WMI83" s="86"/>
      <c r="WMJ83" s="86"/>
      <c r="WMK83" s="86"/>
      <c r="WML83" s="86"/>
      <c r="WMM83" s="86"/>
      <c r="WMN83" s="86"/>
      <c r="WMO83" s="86"/>
      <c r="WMP83" s="86"/>
      <c r="WMQ83" s="86"/>
      <c r="WMR83" s="86"/>
      <c r="WMS83" s="86"/>
      <c r="WMT83" s="86"/>
      <c r="WMU83" s="86"/>
      <c r="WMV83" s="86"/>
      <c r="WMW83" s="86"/>
      <c r="WMX83" s="86"/>
      <c r="WMY83" s="86"/>
      <c r="WMZ83" s="86"/>
      <c r="WNA83" s="86"/>
      <c r="WNB83" s="86"/>
      <c r="WNC83" s="86"/>
      <c r="WND83" s="86"/>
      <c r="WNE83" s="86"/>
      <c r="WNF83" s="86"/>
      <c r="WNG83" s="86"/>
      <c r="WNH83" s="86"/>
      <c r="WNI83" s="86"/>
      <c r="WNJ83" s="86"/>
      <c r="WNK83" s="86"/>
      <c r="WNL83" s="86"/>
      <c r="WNM83" s="86"/>
      <c r="WNN83" s="86"/>
      <c r="WNO83" s="86"/>
      <c r="WNP83" s="86"/>
      <c r="WNQ83" s="86"/>
      <c r="WNR83" s="86"/>
      <c r="WNS83" s="86"/>
      <c r="WNT83" s="86"/>
      <c r="WNU83" s="86"/>
      <c r="WNV83" s="86"/>
      <c r="WNW83" s="86"/>
      <c r="WNX83" s="86"/>
      <c r="WNY83" s="86"/>
      <c r="WNZ83" s="86"/>
      <c r="WOA83" s="86"/>
      <c r="WOB83" s="86"/>
      <c r="WOC83" s="86"/>
      <c r="WOD83" s="86"/>
      <c r="WOE83" s="86"/>
      <c r="WOF83" s="86"/>
      <c r="WOG83" s="86"/>
      <c r="WOH83" s="86"/>
      <c r="WOI83" s="86"/>
      <c r="WOJ83" s="86"/>
      <c r="WOK83" s="86"/>
      <c r="WOL83" s="86"/>
      <c r="WOM83" s="86"/>
      <c r="WON83" s="86"/>
      <c r="WOO83" s="86"/>
      <c r="WOP83" s="86"/>
      <c r="WOQ83" s="86"/>
      <c r="WOR83" s="86"/>
      <c r="WOS83" s="86"/>
      <c r="WOT83" s="86"/>
      <c r="WOU83" s="86"/>
      <c r="WOV83" s="86"/>
      <c r="WOW83" s="86"/>
      <c r="WOX83" s="86"/>
      <c r="WOY83" s="86"/>
      <c r="WOZ83" s="86"/>
      <c r="WPA83" s="86"/>
      <c r="WPB83" s="86"/>
      <c r="WPC83" s="86"/>
      <c r="WPD83" s="86"/>
      <c r="WPE83" s="86"/>
      <c r="WPF83" s="86"/>
      <c r="WPG83" s="86"/>
      <c r="WPH83" s="86"/>
      <c r="WPI83" s="86"/>
      <c r="WPJ83" s="86"/>
      <c r="WPK83" s="86"/>
      <c r="WPL83" s="86"/>
      <c r="WPM83" s="86"/>
      <c r="WPN83" s="86"/>
      <c r="WPO83" s="86"/>
      <c r="WPP83" s="86"/>
      <c r="WPQ83" s="86"/>
      <c r="WPR83" s="86"/>
      <c r="WPS83" s="86"/>
      <c r="WPT83" s="86"/>
      <c r="WPU83" s="86"/>
      <c r="WPV83" s="86"/>
      <c r="WPW83" s="86"/>
      <c r="WPX83" s="86"/>
      <c r="WPY83" s="86"/>
      <c r="WPZ83" s="86"/>
      <c r="WQA83" s="86"/>
      <c r="WQB83" s="86"/>
      <c r="WQC83" s="86"/>
      <c r="WQD83" s="86"/>
      <c r="WQE83" s="86"/>
      <c r="WQF83" s="86"/>
      <c r="WQG83" s="86"/>
      <c r="WQH83" s="86"/>
      <c r="WQI83" s="86"/>
      <c r="WQJ83" s="86"/>
      <c r="WQK83" s="86"/>
      <c r="WQL83" s="86"/>
      <c r="WQM83" s="86"/>
      <c r="WQN83" s="86"/>
      <c r="WQO83" s="86"/>
      <c r="WQP83" s="86"/>
      <c r="WQQ83" s="86"/>
      <c r="WQR83" s="86"/>
      <c r="WQS83" s="86"/>
      <c r="WQT83" s="86"/>
      <c r="WQU83" s="86"/>
      <c r="WQV83" s="86"/>
      <c r="WQW83" s="86"/>
      <c r="WQX83" s="86"/>
      <c r="WQY83" s="86"/>
      <c r="WQZ83" s="86"/>
      <c r="WRA83" s="86"/>
      <c r="WRB83" s="86"/>
      <c r="WRC83" s="86"/>
      <c r="WRD83" s="86"/>
      <c r="WRE83" s="86"/>
      <c r="WRF83" s="86"/>
      <c r="WRG83" s="86"/>
      <c r="WRH83" s="86"/>
      <c r="WRI83" s="86"/>
      <c r="WRJ83" s="86"/>
      <c r="WRK83" s="86"/>
      <c r="WRL83" s="86"/>
      <c r="WRM83" s="86"/>
      <c r="WRN83" s="86"/>
      <c r="WRO83" s="86"/>
      <c r="WRP83" s="86"/>
      <c r="WRQ83" s="86"/>
      <c r="WRR83" s="86"/>
      <c r="WRS83" s="86"/>
      <c r="WRT83" s="86"/>
      <c r="WRU83" s="86"/>
      <c r="WRV83" s="86"/>
      <c r="WRW83" s="86"/>
      <c r="WRX83" s="86"/>
      <c r="WRY83" s="86"/>
      <c r="WRZ83" s="86"/>
      <c r="WSA83" s="86"/>
      <c r="WSB83" s="86"/>
      <c r="WSC83" s="86"/>
      <c r="WSD83" s="86"/>
      <c r="WSE83" s="86"/>
      <c r="WSF83" s="86"/>
      <c r="WSG83" s="86"/>
      <c r="WSH83" s="86"/>
      <c r="WSI83" s="86"/>
      <c r="WSJ83" s="86"/>
      <c r="WSK83" s="86"/>
      <c r="WSL83" s="86"/>
      <c r="WSM83" s="86"/>
      <c r="WSN83" s="86"/>
      <c r="WSO83" s="86"/>
      <c r="WSP83" s="86"/>
      <c r="WSQ83" s="86"/>
      <c r="WSR83" s="86"/>
      <c r="WSS83" s="86"/>
      <c r="WST83" s="86"/>
      <c r="WSU83" s="86"/>
      <c r="WSV83" s="86"/>
      <c r="WSW83" s="86"/>
      <c r="WSX83" s="86"/>
      <c r="WSY83" s="86"/>
      <c r="WSZ83" s="86"/>
      <c r="WTA83" s="86"/>
      <c r="WTB83" s="86"/>
      <c r="WTC83" s="86"/>
      <c r="WTD83" s="86"/>
      <c r="WTE83" s="86"/>
      <c r="WTF83" s="86"/>
      <c r="WTG83" s="86"/>
      <c r="WTH83" s="86"/>
      <c r="WTI83" s="86"/>
      <c r="WTJ83" s="86"/>
      <c r="WTK83" s="86"/>
      <c r="WTL83" s="86"/>
      <c r="WTM83" s="86"/>
      <c r="WTN83" s="86"/>
      <c r="WTO83" s="86"/>
      <c r="WTP83" s="86"/>
      <c r="WTQ83" s="86"/>
      <c r="WTR83" s="86"/>
      <c r="WTS83" s="86"/>
      <c r="WTT83" s="86"/>
      <c r="WTU83" s="86"/>
      <c r="WTV83" s="86"/>
      <c r="WTW83" s="86"/>
      <c r="WTX83" s="86"/>
      <c r="WTY83" s="86"/>
      <c r="WTZ83" s="86"/>
      <c r="WUA83" s="86"/>
      <c r="WUB83" s="86"/>
      <c r="WUC83" s="86"/>
      <c r="WUD83" s="86"/>
      <c r="WUE83" s="86"/>
      <c r="WUF83" s="86"/>
      <c r="WUG83" s="86"/>
      <c r="WUH83" s="86"/>
      <c r="WUI83" s="86"/>
      <c r="WUJ83" s="86"/>
      <c r="WUK83" s="86"/>
      <c r="WUL83" s="86"/>
      <c r="WUM83" s="86"/>
      <c r="WUN83" s="86"/>
      <c r="WUO83" s="86"/>
      <c r="WUP83" s="86"/>
      <c r="WUQ83" s="86"/>
      <c r="WUR83" s="86"/>
      <c r="WUS83" s="86"/>
      <c r="WUT83" s="86"/>
      <c r="WUU83" s="86"/>
      <c r="WUV83" s="86"/>
      <c r="WUW83" s="86"/>
      <c r="WUX83" s="86"/>
      <c r="WUY83" s="86"/>
      <c r="WUZ83" s="86"/>
      <c r="WVA83" s="86"/>
      <c r="WVB83" s="86"/>
      <c r="WVC83" s="86"/>
      <c r="WVD83" s="86"/>
      <c r="WVE83" s="86"/>
      <c r="WVF83" s="86"/>
      <c r="WVG83" s="86"/>
      <c r="WVH83" s="86"/>
      <c r="WVI83" s="86"/>
      <c r="WVJ83" s="86"/>
      <c r="WVK83" s="86"/>
      <c r="WVL83" s="86"/>
      <c r="WVM83" s="86"/>
      <c r="WVN83" s="86"/>
      <c r="WVO83" s="86"/>
      <c r="WVP83" s="86"/>
      <c r="WVQ83" s="86"/>
      <c r="WVR83" s="86"/>
      <c r="WVS83" s="86"/>
      <c r="WVT83" s="86"/>
      <c r="WVU83" s="86"/>
      <c r="WVV83" s="86"/>
      <c r="WVW83" s="86"/>
      <c r="WVX83" s="86"/>
      <c r="WVY83" s="86"/>
      <c r="WVZ83" s="86"/>
      <c r="WWA83" s="86"/>
      <c r="WWB83" s="86"/>
      <c r="WWC83" s="86"/>
      <c r="WWD83" s="86"/>
      <c r="WWE83" s="86"/>
      <c r="WWF83" s="86"/>
      <c r="WWG83" s="86"/>
      <c r="WWH83" s="86"/>
      <c r="WWI83" s="86"/>
      <c r="WWJ83" s="86"/>
      <c r="WWK83" s="86"/>
      <c r="WWL83" s="86"/>
      <c r="WWM83" s="86"/>
      <c r="WWN83" s="86"/>
      <c r="WWO83" s="86"/>
      <c r="WWP83" s="86"/>
      <c r="WWQ83" s="86"/>
      <c r="WWR83" s="86"/>
      <c r="WWS83" s="86"/>
      <c r="WWT83" s="86"/>
      <c r="WWU83" s="86"/>
      <c r="WWV83" s="86"/>
      <c r="WWW83" s="86"/>
      <c r="WWX83" s="86"/>
      <c r="WWY83" s="86"/>
      <c r="WWZ83" s="86"/>
      <c r="WXA83" s="86"/>
      <c r="WXB83" s="86"/>
      <c r="WXC83" s="86"/>
      <c r="WXD83" s="86"/>
      <c r="WXE83" s="86"/>
      <c r="WXF83" s="86"/>
      <c r="WXG83" s="86"/>
      <c r="WXH83" s="86"/>
      <c r="WXI83" s="86"/>
      <c r="WXJ83" s="86"/>
      <c r="WXK83" s="86"/>
      <c r="WXL83" s="86"/>
      <c r="WXM83" s="86"/>
      <c r="WXN83" s="86"/>
      <c r="WXO83" s="86"/>
      <c r="WXP83" s="86"/>
      <c r="WXQ83" s="86"/>
      <c r="WXR83" s="86"/>
      <c r="WXS83" s="86"/>
      <c r="WXT83" s="86"/>
      <c r="WXU83" s="86"/>
      <c r="WXV83" s="86"/>
      <c r="WXW83" s="86"/>
      <c r="WXX83" s="86"/>
      <c r="WXY83" s="86"/>
      <c r="WXZ83" s="86"/>
      <c r="WYA83" s="86"/>
      <c r="WYB83" s="86"/>
      <c r="WYC83" s="86"/>
      <c r="WYD83" s="86"/>
      <c r="WYE83" s="86"/>
      <c r="WYF83" s="86"/>
      <c r="WYG83" s="86"/>
      <c r="WYH83" s="86"/>
      <c r="WYI83" s="86"/>
      <c r="WYJ83" s="86"/>
      <c r="WYK83" s="86"/>
      <c r="WYL83" s="86"/>
      <c r="WYM83" s="86"/>
      <c r="WYN83" s="86"/>
      <c r="WYO83" s="86"/>
      <c r="WYP83" s="86"/>
      <c r="WYQ83" s="86"/>
      <c r="WYR83" s="86"/>
      <c r="WYS83" s="86"/>
      <c r="WYT83" s="86"/>
      <c r="WYU83" s="86"/>
      <c r="WYV83" s="86"/>
      <c r="WYW83" s="86"/>
      <c r="WYX83" s="86"/>
      <c r="WYY83" s="86"/>
      <c r="WYZ83" s="86"/>
      <c r="WZA83" s="86"/>
      <c r="WZB83" s="86"/>
      <c r="WZC83" s="86"/>
      <c r="WZD83" s="86"/>
      <c r="WZE83" s="86"/>
      <c r="WZF83" s="86"/>
      <c r="WZG83" s="86"/>
      <c r="WZH83" s="86"/>
      <c r="WZI83" s="86"/>
      <c r="WZJ83" s="86"/>
      <c r="WZK83" s="86"/>
      <c r="WZL83" s="86"/>
      <c r="WZM83" s="86"/>
      <c r="WZN83" s="86"/>
      <c r="WZO83" s="86"/>
      <c r="WZP83" s="86"/>
      <c r="WZQ83" s="86"/>
      <c r="WZR83" s="86"/>
      <c r="WZS83" s="86"/>
      <c r="WZT83" s="86"/>
      <c r="WZU83" s="86"/>
      <c r="WZV83" s="86"/>
      <c r="WZW83" s="86"/>
      <c r="WZX83" s="86"/>
      <c r="WZY83" s="86"/>
      <c r="WZZ83" s="86"/>
      <c r="XAA83" s="86"/>
      <c r="XAB83" s="86"/>
      <c r="XAC83" s="86"/>
      <c r="XAD83" s="86"/>
      <c r="XAE83" s="86"/>
      <c r="XAF83" s="86"/>
      <c r="XAG83" s="86"/>
      <c r="XAH83" s="86"/>
      <c r="XAI83" s="86"/>
      <c r="XAJ83" s="86"/>
      <c r="XAK83" s="86"/>
      <c r="XAL83" s="86"/>
      <c r="XAM83" s="86"/>
      <c r="XAN83" s="86"/>
      <c r="XAO83" s="86"/>
      <c r="XAP83" s="86"/>
      <c r="XAQ83" s="86"/>
      <c r="XAR83" s="86"/>
      <c r="XAS83" s="86"/>
      <c r="XAT83" s="86"/>
      <c r="XAU83" s="86"/>
      <c r="XAV83" s="86"/>
      <c r="XAW83" s="86"/>
      <c r="XAX83" s="86"/>
      <c r="XAY83" s="86"/>
      <c r="XAZ83" s="86"/>
      <c r="XBA83" s="86"/>
      <c r="XBB83" s="86"/>
      <c r="XBC83" s="86"/>
      <c r="XBD83" s="86"/>
      <c r="XBE83" s="86"/>
      <c r="XBF83" s="86"/>
      <c r="XBG83" s="86"/>
      <c r="XBH83" s="86"/>
      <c r="XBI83" s="86"/>
      <c r="XBJ83" s="86"/>
      <c r="XBK83" s="86"/>
      <c r="XBL83" s="86"/>
      <c r="XBM83" s="86"/>
      <c r="XBN83" s="86"/>
      <c r="XBO83" s="86"/>
      <c r="XBP83" s="86"/>
      <c r="XBQ83" s="86"/>
      <c r="XBR83" s="86"/>
      <c r="XBS83" s="86"/>
      <c r="XBT83" s="86"/>
      <c r="XBU83" s="86"/>
      <c r="XBV83" s="86"/>
      <c r="XBW83" s="86"/>
      <c r="XBX83" s="86"/>
      <c r="XBY83" s="86"/>
      <c r="XBZ83" s="86"/>
      <c r="XCA83" s="86"/>
      <c r="XCB83" s="86"/>
      <c r="XCC83" s="86"/>
      <c r="XCD83" s="86"/>
      <c r="XCE83" s="86"/>
      <c r="XCF83" s="86"/>
      <c r="XCG83" s="86"/>
      <c r="XCH83" s="86"/>
      <c r="XCI83" s="86"/>
      <c r="XCJ83" s="86"/>
      <c r="XCK83" s="86"/>
      <c r="XCL83" s="86"/>
      <c r="XCM83" s="86"/>
      <c r="XCN83" s="86"/>
      <c r="XCO83" s="86"/>
      <c r="XCP83" s="86"/>
      <c r="XCQ83" s="86"/>
      <c r="XCR83" s="86"/>
      <c r="XCS83" s="86"/>
      <c r="XCT83" s="86"/>
      <c r="XCU83" s="86"/>
      <c r="XCV83" s="86"/>
      <c r="XCW83" s="86"/>
      <c r="XCX83" s="86"/>
      <c r="XCY83" s="86"/>
    </row>
    <row r="84" spans="1:16327" s="86" customFormat="1" ht="30.75" customHeight="1" thickTop="1" thickBot="1">
      <c r="A84" s="86">
        <v>77</v>
      </c>
      <c r="B84" s="274"/>
      <c r="C84" s="270" t="s">
        <v>406</v>
      </c>
      <c r="D84" s="320" t="s">
        <v>407</v>
      </c>
      <c r="E84" s="306" t="s">
        <v>56</v>
      </c>
      <c r="F84" s="304" t="s">
        <v>120</v>
      </c>
      <c r="G84" s="304" t="s">
        <v>121</v>
      </c>
      <c r="H84" s="210" t="s">
        <v>59</v>
      </c>
      <c r="I84" s="210" t="s">
        <v>56</v>
      </c>
      <c r="J84" s="210" t="s">
        <v>70</v>
      </c>
      <c r="K84" s="210" t="s">
        <v>89</v>
      </c>
      <c r="L84" s="210" t="s">
        <v>100</v>
      </c>
      <c r="M84" s="285">
        <v>45839</v>
      </c>
      <c r="N84" s="285">
        <v>46569</v>
      </c>
      <c r="O84" s="321">
        <v>116400</v>
      </c>
      <c r="P84" s="270" t="s">
        <v>58</v>
      </c>
      <c r="Q84" s="287">
        <f t="shared" ref="Q84" si="17">IF(P84="RMB",O84/$B$6,IF(P84="GBP",O84,O84/$B$5))</f>
        <v>91066.985870534656</v>
      </c>
      <c r="R84" s="322">
        <v>2400000</v>
      </c>
      <c r="S84" s="301">
        <f>O84/R84</f>
        <v>4.8500000000000001E-2</v>
      </c>
      <c r="T84" s="210" t="s">
        <v>180</v>
      </c>
      <c r="U84" s="298">
        <f>IF(T84="By Unit", IF(P84="RMB",S84/$B$6,IF(P84="GBP",S84,S84/$B$5)),T84)</f>
        <v>3.7944577446056109E-2</v>
      </c>
      <c r="V84" s="270"/>
      <c r="W84" s="291">
        <f>IF(T84="By Volume",V84/R84,V84*U84/Q84)</f>
        <v>0</v>
      </c>
      <c r="X84" s="292">
        <f>IFERROR(Q84*(1-W84),"")</f>
        <v>91066.985870534656</v>
      </c>
      <c r="Y84" s="292">
        <v>0</v>
      </c>
      <c r="Z84" s="824" t="s">
        <v>153</v>
      </c>
      <c r="AA84" s="743"/>
      <c r="AB84" s="743"/>
      <c r="AC84" s="746"/>
      <c r="AD84" s="806"/>
      <c r="AE84" s="270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BH84" s="62"/>
      <c r="BI84" s="64"/>
      <c r="BJ84" s="154"/>
      <c r="BK84" s="155"/>
      <c r="BL84" s="66"/>
      <c r="BM84" s="790"/>
      <c r="BN84" s="790"/>
      <c r="BO84" s="790"/>
      <c r="BP84" s="790"/>
      <c r="BQ84" s="156"/>
      <c r="BR84" s="156"/>
      <c r="BS84" s="156"/>
      <c r="BT84" s="156"/>
      <c r="BU84" s="156"/>
      <c r="BV84" s="156"/>
      <c r="BW84" s="156"/>
      <c r="BX84" s="156"/>
      <c r="BY84" s="156"/>
      <c r="BZ84" s="156"/>
      <c r="CA84" s="156"/>
      <c r="CB84" s="156"/>
      <c r="CC84" s="156"/>
      <c r="CD84" s="156"/>
      <c r="CE84" s="156"/>
      <c r="CF84" s="156"/>
      <c r="CG84" s="156"/>
      <c r="CH84" s="156"/>
      <c r="CI84" s="156"/>
      <c r="CJ84" s="156"/>
      <c r="CK84" s="156"/>
      <c r="CL84" s="156"/>
      <c r="CM84" s="156"/>
      <c r="CN84" s="156"/>
      <c r="CO84" s="157"/>
      <c r="CP84" s="157"/>
      <c r="CQ84" s="157"/>
      <c r="CR84" s="157"/>
      <c r="CS84" s="157"/>
      <c r="CT84" s="157"/>
      <c r="CU84" s="157"/>
      <c r="CV84" s="157"/>
      <c r="CW84" s="157"/>
      <c r="CX84" s="157"/>
      <c r="CY84" s="157"/>
      <c r="CZ84" s="157"/>
      <c r="DA84" s="157"/>
      <c r="DB84" s="158"/>
      <c r="DC84" s="158"/>
      <c r="DD84" s="158"/>
      <c r="DE84" s="158"/>
      <c r="DF84" s="158"/>
      <c r="DG84" s="158"/>
      <c r="DH84" s="158"/>
      <c r="DI84" s="158"/>
      <c r="DJ84" s="158"/>
      <c r="DK84" s="159"/>
      <c r="DL84" s="159"/>
      <c r="DM84" s="160"/>
      <c r="DN84" s="160"/>
      <c r="DO84" s="160"/>
      <c r="DP84" s="160"/>
      <c r="DQ84" s="160"/>
      <c r="DR84" s="160"/>
      <c r="DS84" s="160"/>
      <c r="DT84" s="160"/>
      <c r="DU84" s="160"/>
      <c r="DV84" s="160"/>
      <c r="DW84" s="160"/>
      <c r="DX84" s="160"/>
      <c r="DY84" s="160"/>
      <c r="EA84" s="26"/>
      <c r="EB84" s="26"/>
    </row>
    <row r="85" spans="1:16327" s="86" customFormat="1" ht="30.75" customHeight="1" thickTop="1" thickBot="1">
      <c r="C85" s="210" t="s">
        <v>408</v>
      </c>
      <c r="D85" s="284" t="s">
        <v>409</v>
      </c>
      <c r="E85" s="306" t="s">
        <v>56</v>
      </c>
      <c r="F85" s="284" t="s">
        <v>175</v>
      </c>
      <c r="G85" s="284" t="s">
        <v>124</v>
      </c>
      <c r="H85" s="270" t="s">
        <v>62</v>
      </c>
      <c r="I85" s="270" t="s">
        <v>56</v>
      </c>
      <c r="J85" s="270" t="s">
        <v>71</v>
      </c>
      <c r="K85" s="210" t="s">
        <v>131</v>
      </c>
      <c r="L85" s="210" t="s">
        <v>87</v>
      </c>
      <c r="M85" s="285">
        <v>45778</v>
      </c>
      <c r="N85" s="285">
        <v>46508</v>
      </c>
      <c r="O85" s="323">
        <v>1668455.6</v>
      </c>
      <c r="P85" s="324" t="s">
        <v>60</v>
      </c>
      <c r="Q85" s="287">
        <f>IF(P85="RMB",O85/$B$6,IF(P85="GBP",O85,O85/$B$5))</f>
        <v>181398.43048401023</v>
      </c>
      <c r="R85" s="322">
        <v>3000000</v>
      </c>
      <c r="S85" s="301">
        <f>O85/R85</f>
        <v>0.55615186666666672</v>
      </c>
      <c r="T85" s="210" t="s">
        <v>180</v>
      </c>
      <c r="U85" s="298">
        <f>IF(T85="By Unit", IF(P85="RMB",S85/$B$6,IF(P85="GBP",S85,S85/$B$5)),T85)</f>
        <v>6.0466143494670076E-2</v>
      </c>
      <c r="V85" s="270"/>
      <c r="W85" s="291">
        <v>0</v>
      </c>
      <c r="X85" s="270"/>
      <c r="Y85" s="292">
        <v>0</v>
      </c>
      <c r="Z85" s="826"/>
      <c r="AA85" s="743"/>
      <c r="AB85" s="743"/>
      <c r="AC85" s="746"/>
      <c r="AD85" s="806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BH85" s="62"/>
      <c r="BI85" s="64"/>
      <c r="BJ85" s="154"/>
      <c r="BK85" s="155"/>
      <c r="BL85" s="66"/>
      <c r="BM85" s="790"/>
      <c r="BN85" s="790"/>
      <c r="BO85" s="790"/>
      <c r="BP85" s="790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6"/>
      <c r="CN85" s="156"/>
      <c r="CO85" s="157"/>
      <c r="CP85" s="157"/>
      <c r="CQ85" s="157"/>
      <c r="CR85" s="157"/>
      <c r="CS85" s="157"/>
      <c r="CT85" s="157"/>
      <c r="CU85" s="157"/>
      <c r="CV85" s="157"/>
      <c r="CW85" s="157"/>
      <c r="CX85" s="157"/>
      <c r="CY85" s="157"/>
      <c r="CZ85" s="157"/>
      <c r="DA85" s="157"/>
      <c r="DB85" s="158"/>
      <c r="DC85" s="158"/>
      <c r="DD85" s="158"/>
      <c r="DE85" s="158"/>
      <c r="DF85" s="158"/>
      <c r="DG85" s="158"/>
      <c r="DH85" s="158"/>
      <c r="DI85" s="158"/>
      <c r="DJ85" s="158"/>
      <c r="DK85" s="159"/>
      <c r="DL85" s="159"/>
      <c r="DM85" s="160"/>
      <c r="DN85" s="160"/>
      <c r="DO85" s="160"/>
      <c r="DP85" s="160"/>
      <c r="DQ85" s="160"/>
      <c r="DR85" s="160"/>
      <c r="DS85" s="160"/>
      <c r="DT85" s="160"/>
      <c r="DU85" s="160"/>
      <c r="DV85" s="160"/>
      <c r="DW85" s="160"/>
      <c r="DX85" s="160"/>
      <c r="DY85" s="160"/>
      <c r="EA85" s="26"/>
      <c r="EB85" s="26"/>
    </row>
    <row r="86" spans="1:16327" s="86" customFormat="1" ht="30.75" customHeight="1" thickTop="1" thickBot="1">
      <c r="C86" s="6" t="s">
        <v>1</v>
      </c>
      <c r="D86" s="325" t="s">
        <v>96</v>
      </c>
      <c r="E86" s="320" t="s">
        <v>125</v>
      </c>
      <c r="F86" s="270"/>
      <c r="G86" s="270"/>
      <c r="H86" s="270" t="s">
        <v>88</v>
      </c>
      <c r="I86" s="210" t="s">
        <v>97</v>
      </c>
      <c r="J86" s="210" t="s">
        <v>70</v>
      </c>
      <c r="K86" s="270" t="s">
        <v>98</v>
      </c>
      <c r="L86" s="6" t="s">
        <v>87</v>
      </c>
      <c r="M86" s="326">
        <v>45139</v>
      </c>
      <c r="N86" s="326">
        <v>45566</v>
      </c>
      <c r="O86" s="327">
        <v>31179700</v>
      </c>
      <c r="P86" s="6" t="s">
        <v>60</v>
      </c>
      <c r="Q86" s="287">
        <f t="shared" ref="Q86:Q88" si="18">IF(P86="RMB",O86/$B$6,IF(P86="GBP",O86,O86/$B$5))</f>
        <v>3389930.5699008671</v>
      </c>
      <c r="R86" s="328">
        <v>40000000</v>
      </c>
      <c r="S86" s="329">
        <v>0</v>
      </c>
      <c r="T86" s="210" t="s">
        <v>180</v>
      </c>
      <c r="U86" s="298">
        <f>IF(T86="By Unit", IF(P86="RMB",S86/$B$6,IF(P86="GBP",S86,S86/$B$5)),T86)</f>
        <v>0</v>
      </c>
      <c r="V86" s="270"/>
      <c r="W86" s="291">
        <f>1-X86/Q86</f>
        <v>1</v>
      </c>
      <c r="X86" s="8">
        <v>0</v>
      </c>
      <c r="Y86" s="292">
        <v>0</v>
      </c>
      <c r="Z86" s="824" t="s">
        <v>157</v>
      </c>
      <c r="AA86" s="743"/>
      <c r="AB86" s="743"/>
      <c r="AC86" s="746"/>
      <c r="AD86" s="806"/>
      <c r="AE86" s="270"/>
      <c r="AF86" s="270"/>
      <c r="AG86" s="270"/>
      <c r="AH86" s="270"/>
      <c r="AI86" s="270"/>
      <c r="AJ86" s="270"/>
      <c r="AK86" s="270"/>
      <c r="AL86" s="270"/>
      <c r="AM86" s="270"/>
      <c r="AN86" s="270"/>
      <c r="AO86" s="270"/>
      <c r="BH86" s="62"/>
      <c r="BI86" s="64"/>
      <c r="BJ86" s="154"/>
      <c r="BK86" s="155"/>
      <c r="BL86" s="66"/>
      <c r="BM86" s="790"/>
      <c r="BN86" s="790"/>
      <c r="BO86" s="790"/>
      <c r="BP86" s="790"/>
      <c r="BQ86" s="156"/>
      <c r="BR86" s="156"/>
      <c r="BS86" s="156"/>
      <c r="BT86" s="156"/>
      <c r="BU86" s="156"/>
      <c r="BV86" s="156"/>
      <c r="BW86" s="156"/>
      <c r="BX86" s="156"/>
      <c r="BY86" s="156"/>
      <c r="BZ86" s="156"/>
      <c r="CA86" s="156"/>
      <c r="CB86" s="156"/>
      <c r="CC86" s="156"/>
      <c r="CD86" s="156"/>
      <c r="CE86" s="156"/>
      <c r="CF86" s="156"/>
      <c r="CG86" s="156"/>
      <c r="CH86" s="156"/>
      <c r="CI86" s="156"/>
      <c r="CJ86" s="156"/>
      <c r="CK86" s="156"/>
      <c r="CL86" s="156"/>
      <c r="CM86" s="156"/>
      <c r="CN86" s="156"/>
      <c r="CO86" s="157"/>
      <c r="CP86" s="157"/>
      <c r="CQ86" s="157"/>
      <c r="CR86" s="157"/>
      <c r="CS86" s="157"/>
      <c r="CT86" s="157"/>
      <c r="CU86" s="157"/>
      <c r="CV86" s="157"/>
      <c r="CW86" s="157"/>
      <c r="CX86" s="157"/>
      <c r="CY86" s="157"/>
      <c r="CZ86" s="157"/>
      <c r="DA86" s="157"/>
      <c r="DB86" s="158"/>
      <c r="DC86" s="158"/>
      <c r="DD86" s="158"/>
      <c r="DE86" s="158"/>
      <c r="DF86" s="158"/>
      <c r="DG86" s="158"/>
      <c r="DH86" s="158"/>
      <c r="DI86" s="158"/>
      <c r="DJ86" s="158"/>
      <c r="DK86" s="159"/>
      <c r="DL86" s="159"/>
      <c r="DM86" s="160"/>
      <c r="DN86" s="160"/>
      <c r="DO86" s="160"/>
      <c r="DP86" s="160"/>
      <c r="DQ86" s="160"/>
      <c r="DR86" s="160"/>
      <c r="DS86" s="160"/>
      <c r="DT86" s="160"/>
      <c r="DU86" s="160"/>
      <c r="DV86" s="160"/>
      <c r="DW86" s="160"/>
      <c r="DX86" s="160"/>
      <c r="DY86" s="160"/>
      <c r="EA86" s="26"/>
      <c r="EB86" s="26"/>
    </row>
    <row r="87" spans="1:16327" s="86" customFormat="1" ht="30.75" customHeight="1" thickTop="1" thickBot="1">
      <c r="C87" s="6" t="s">
        <v>1</v>
      </c>
      <c r="D87" s="325" t="s">
        <v>61</v>
      </c>
      <c r="E87" s="320" t="s">
        <v>125</v>
      </c>
      <c r="F87" s="270"/>
      <c r="G87" s="270"/>
      <c r="H87" s="270" t="s">
        <v>102</v>
      </c>
      <c r="I87" s="210" t="s">
        <v>51</v>
      </c>
      <c r="J87" s="210" t="s">
        <v>70</v>
      </c>
      <c r="K87" s="270" t="s">
        <v>98</v>
      </c>
      <c r="L87" s="6" t="s">
        <v>87</v>
      </c>
      <c r="M87" s="326">
        <v>45231</v>
      </c>
      <c r="N87" s="326">
        <v>45474</v>
      </c>
      <c r="O87" s="327">
        <v>340000</v>
      </c>
      <c r="P87" s="6" t="s">
        <v>60</v>
      </c>
      <c r="Q87" s="287">
        <f t="shared" si="18"/>
        <v>36965.602419724848</v>
      </c>
      <c r="R87" s="328">
        <v>2000000</v>
      </c>
      <c r="S87" s="329">
        <v>0.17</v>
      </c>
      <c r="T87" s="210" t="s">
        <v>180</v>
      </c>
      <c r="U87" s="298">
        <f>IF(T87="By Unit", IF(P87="RMB",S87/$B$6,IF(P87="GBP",S87,S87/$B$5)),T87)</f>
        <v>1.8482801209862426E-2</v>
      </c>
      <c r="V87" s="270"/>
      <c r="W87" s="291">
        <v>1</v>
      </c>
      <c r="X87" s="8">
        <v>0</v>
      </c>
      <c r="Y87" s="292">
        <v>0</v>
      </c>
      <c r="Z87" s="824" t="s">
        <v>224</v>
      </c>
      <c r="AA87" s="743"/>
      <c r="AB87" s="743"/>
      <c r="AC87" s="746"/>
      <c r="AD87" s="806"/>
      <c r="AE87" s="270"/>
      <c r="AF87" s="270"/>
      <c r="AG87" s="270"/>
      <c r="AH87" s="270"/>
      <c r="AI87" s="270"/>
      <c r="AJ87" s="270"/>
      <c r="AK87" s="270"/>
      <c r="AL87" s="270"/>
      <c r="AM87" s="270"/>
      <c r="AN87" s="270"/>
      <c r="AO87" s="270"/>
      <c r="BH87" s="62"/>
      <c r="BI87" s="64"/>
      <c r="BJ87" s="154"/>
      <c r="BK87" s="155"/>
      <c r="BL87" s="66"/>
      <c r="BM87" s="790"/>
      <c r="BN87" s="790"/>
      <c r="BO87" s="790"/>
      <c r="BP87" s="790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6"/>
      <c r="CG87" s="156"/>
      <c r="CH87" s="156"/>
      <c r="CI87" s="156"/>
      <c r="CJ87" s="156"/>
      <c r="CK87" s="156"/>
      <c r="CL87" s="156"/>
      <c r="CM87" s="156"/>
      <c r="CN87" s="156"/>
      <c r="CO87" s="157"/>
      <c r="CP87" s="157"/>
      <c r="CQ87" s="157"/>
      <c r="CR87" s="157"/>
      <c r="CS87" s="157"/>
      <c r="CT87" s="157"/>
      <c r="CU87" s="157"/>
      <c r="CV87" s="157"/>
      <c r="CW87" s="157"/>
      <c r="CX87" s="157"/>
      <c r="CY87" s="157"/>
      <c r="CZ87" s="157"/>
      <c r="DA87" s="157"/>
      <c r="DB87" s="158"/>
      <c r="DC87" s="158"/>
      <c r="DD87" s="158"/>
      <c r="DE87" s="158"/>
      <c r="DF87" s="158"/>
      <c r="DG87" s="158"/>
      <c r="DH87" s="158"/>
      <c r="DI87" s="158"/>
      <c r="DJ87" s="158"/>
      <c r="DK87" s="159"/>
      <c r="DL87" s="159"/>
      <c r="DM87" s="160"/>
      <c r="DN87" s="160"/>
      <c r="DO87" s="160"/>
      <c r="DP87" s="160"/>
      <c r="DQ87" s="160"/>
      <c r="DR87" s="160"/>
      <c r="DS87" s="160"/>
      <c r="DT87" s="160"/>
      <c r="DU87" s="160"/>
      <c r="DV87" s="160"/>
      <c r="DW87" s="160"/>
      <c r="DX87" s="160"/>
      <c r="DY87" s="160"/>
      <c r="EA87" s="26"/>
      <c r="EB87" s="26"/>
    </row>
    <row r="88" spans="1:16327" s="86" customFormat="1" ht="30.75" customHeight="1" thickTop="1" thickBot="1">
      <c r="C88" s="6" t="s">
        <v>1</v>
      </c>
      <c r="D88" s="325" t="s">
        <v>66</v>
      </c>
      <c r="E88" s="320" t="s">
        <v>125</v>
      </c>
      <c r="F88" s="270"/>
      <c r="G88" s="270"/>
      <c r="H88" s="270" t="s">
        <v>62</v>
      </c>
      <c r="I88" s="210" t="s">
        <v>97</v>
      </c>
      <c r="J88" s="210" t="s">
        <v>71</v>
      </c>
      <c r="K88" s="270" t="s">
        <v>65</v>
      </c>
      <c r="L88" s="6" t="s">
        <v>87</v>
      </c>
      <c r="M88" s="326">
        <v>45017</v>
      </c>
      <c r="N88" s="326">
        <v>45566</v>
      </c>
      <c r="O88" s="327">
        <v>39733460</v>
      </c>
      <c r="P88" s="6" t="s">
        <v>60</v>
      </c>
      <c r="Q88" s="287">
        <f t="shared" si="18"/>
        <v>4319915.544470707</v>
      </c>
      <c r="R88" s="328"/>
      <c r="S88" s="330">
        <v>0.1792</v>
      </c>
      <c r="T88" s="210" t="s">
        <v>180</v>
      </c>
      <c r="U88" s="298">
        <f>IF(T88="By Unit", IF(P88="RMB",S88/$B$6,IF(P88="GBP",S88,S88/$B$5)),T88)</f>
        <v>1.9483046922396153E-2</v>
      </c>
      <c r="V88" s="270"/>
      <c r="W88" s="291">
        <f>1-X88/Q88</f>
        <v>1</v>
      </c>
      <c r="X88" s="8">
        <v>0</v>
      </c>
      <c r="Y88" s="292">
        <v>0</v>
      </c>
      <c r="Z88" s="824" t="s">
        <v>157</v>
      </c>
      <c r="AA88" s="743"/>
      <c r="AB88" s="743"/>
      <c r="AC88" s="746"/>
      <c r="AD88" s="806"/>
      <c r="AE88" s="270"/>
      <c r="AF88" s="270"/>
      <c r="AG88" s="270"/>
      <c r="AH88" s="270"/>
      <c r="AI88" s="270"/>
      <c r="AJ88" s="270"/>
      <c r="AK88" s="270"/>
      <c r="AL88" s="270"/>
      <c r="AM88" s="270"/>
      <c r="AN88" s="270"/>
      <c r="AO88" s="270"/>
      <c r="BH88" s="62"/>
      <c r="BI88" s="64"/>
      <c r="BJ88" s="154"/>
      <c r="BK88" s="155"/>
      <c r="BL88" s="66"/>
      <c r="BM88" s="790"/>
      <c r="BN88" s="790"/>
      <c r="BO88" s="790"/>
      <c r="BP88" s="790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6"/>
      <c r="CI88" s="156"/>
      <c r="CJ88" s="156"/>
      <c r="CK88" s="156"/>
      <c r="CL88" s="156"/>
      <c r="CM88" s="156"/>
      <c r="CN88" s="156"/>
      <c r="CO88" s="157"/>
      <c r="CP88" s="157"/>
      <c r="CQ88" s="157"/>
      <c r="CR88" s="157"/>
      <c r="CS88" s="157"/>
      <c r="CT88" s="157"/>
      <c r="CU88" s="157"/>
      <c r="CV88" s="157"/>
      <c r="CW88" s="157"/>
      <c r="CX88" s="157"/>
      <c r="CY88" s="157"/>
      <c r="CZ88" s="157"/>
      <c r="DA88" s="157"/>
      <c r="DB88" s="158"/>
      <c r="DC88" s="158"/>
      <c r="DD88" s="158"/>
      <c r="DE88" s="158"/>
      <c r="DF88" s="158"/>
      <c r="DG88" s="158"/>
      <c r="DH88" s="158"/>
      <c r="DI88" s="158"/>
      <c r="DJ88" s="158"/>
      <c r="DK88" s="159"/>
      <c r="DL88" s="159"/>
      <c r="DM88" s="160"/>
      <c r="DN88" s="160"/>
      <c r="DO88" s="160"/>
      <c r="DP88" s="160"/>
      <c r="DQ88" s="160"/>
      <c r="DR88" s="160"/>
      <c r="DS88" s="160"/>
      <c r="DT88" s="160"/>
      <c r="DU88" s="160"/>
      <c r="DV88" s="160"/>
      <c r="DW88" s="160"/>
      <c r="DX88" s="160"/>
      <c r="DY88" s="160"/>
      <c r="EA88" s="26"/>
      <c r="EB88" s="26"/>
    </row>
    <row r="89" spans="1:16327" s="86" customFormat="1" ht="30.75" customHeight="1" thickTop="1" thickBot="1">
      <c r="C89" s="210" t="s">
        <v>48</v>
      </c>
      <c r="D89" s="7" t="s">
        <v>410</v>
      </c>
      <c r="E89" s="718" t="s">
        <v>56</v>
      </c>
      <c r="F89" s="718" t="s">
        <v>123</v>
      </c>
      <c r="G89" s="718" t="s">
        <v>124</v>
      </c>
      <c r="H89" s="210" t="s">
        <v>62</v>
      </c>
      <c r="I89" s="210" t="s">
        <v>56</v>
      </c>
      <c r="J89" s="210" t="s">
        <v>71</v>
      </c>
      <c r="K89" s="210" t="s">
        <v>63</v>
      </c>
      <c r="L89" s="210" t="s">
        <v>87</v>
      </c>
      <c r="N89" s="4"/>
      <c r="O89" s="278"/>
      <c r="Z89" s="824" t="s">
        <v>153</v>
      </c>
      <c r="AA89" s="743"/>
      <c r="AB89" s="743"/>
      <c r="AC89" s="747"/>
      <c r="AD89" s="806"/>
      <c r="BH89" s="62"/>
      <c r="BI89" s="64"/>
      <c r="BJ89" s="154"/>
      <c r="BK89" s="155"/>
      <c r="BL89" s="66"/>
      <c r="BM89" s="790"/>
      <c r="BN89" s="790"/>
      <c r="BO89" s="790"/>
      <c r="BP89" s="790"/>
      <c r="BQ89" s="156"/>
      <c r="BR89" s="156"/>
      <c r="BS89" s="156"/>
      <c r="BT89" s="156"/>
      <c r="BU89" s="156"/>
      <c r="BV89" s="156"/>
      <c r="BW89" s="156"/>
      <c r="BX89" s="156"/>
      <c r="BY89" s="156"/>
      <c r="BZ89" s="156"/>
      <c r="CA89" s="156"/>
      <c r="CB89" s="156"/>
      <c r="CC89" s="156"/>
      <c r="CD89" s="156"/>
      <c r="CE89" s="156"/>
      <c r="CF89" s="156"/>
      <c r="CG89" s="156"/>
      <c r="CH89" s="156"/>
      <c r="CI89" s="156"/>
      <c r="CJ89" s="156"/>
      <c r="CK89" s="156"/>
      <c r="CL89" s="156"/>
      <c r="CM89" s="156"/>
      <c r="CN89" s="156"/>
      <c r="CO89" s="157"/>
      <c r="CP89" s="157"/>
      <c r="CQ89" s="157"/>
      <c r="CR89" s="157"/>
      <c r="CS89" s="157"/>
      <c r="CT89" s="157"/>
      <c r="CU89" s="157"/>
      <c r="CV89" s="157"/>
      <c r="CW89" s="157"/>
      <c r="CX89" s="157"/>
      <c r="CY89" s="157"/>
      <c r="CZ89" s="157"/>
      <c r="DA89" s="157"/>
      <c r="DB89" s="158"/>
      <c r="DC89" s="158"/>
      <c r="DD89" s="158"/>
      <c r="DE89" s="158"/>
      <c r="DF89" s="158"/>
      <c r="DG89" s="158"/>
      <c r="DH89" s="158"/>
      <c r="DI89" s="158"/>
      <c r="DJ89" s="158"/>
      <c r="DK89" s="159"/>
      <c r="DL89" s="159"/>
      <c r="DM89" s="160"/>
      <c r="DN89" s="160"/>
      <c r="DO89" s="160"/>
      <c r="DP89" s="160"/>
      <c r="DQ89" s="160"/>
      <c r="DR89" s="160"/>
      <c r="DS89" s="160"/>
      <c r="DT89" s="160"/>
      <c r="DU89" s="160"/>
      <c r="DV89" s="160"/>
      <c r="DW89" s="160"/>
      <c r="DX89" s="160"/>
      <c r="DY89" s="160"/>
      <c r="EA89" s="26"/>
      <c r="EB89" s="26"/>
    </row>
    <row r="90" spans="1:16327" s="86" customFormat="1" ht="30.75" customHeight="1" thickTop="1" thickBot="1">
      <c r="N90" s="4"/>
      <c r="O90" s="278"/>
      <c r="Z90" s="269"/>
      <c r="BH90" s="62"/>
      <c r="BI90" s="64"/>
      <c r="BJ90" s="154"/>
      <c r="BK90" s="155"/>
      <c r="BL90" s="66"/>
      <c r="BM90" s="790"/>
      <c r="BN90" s="790"/>
      <c r="BO90" s="790"/>
      <c r="BP90" s="790"/>
      <c r="BQ90" s="156"/>
      <c r="BR90" s="156"/>
      <c r="BS90" s="156"/>
      <c r="BT90" s="156"/>
      <c r="BU90" s="156"/>
      <c r="BV90" s="156"/>
      <c r="BW90" s="156"/>
      <c r="BX90" s="156"/>
      <c r="BY90" s="156"/>
      <c r="BZ90" s="156"/>
      <c r="CA90" s="156"/>
      <c r="CB90" s="156"/>
      <c r="CC90" s="156"/>
      <c r="CD90" s="156"/>
      <c r="CE90" s="156"/>
      <c r="CF90" s="156"/>
      <c r="CG90" s="156"/>
      <c r="CH90" s="156"/>
      <c r="CI90" s="156"/>
      <c r="CJ90" s="156"/>
      <c r="CK90" s="156"/>
      <c r="CL90" s="156"/>
      <c r="CM90" s="156"/>
      <c r="CN90" s="156"/>
      <c r="CO90" s="157"/>
      <c r="CP90" s="157"/>
      <c r="CQ90" s="157"/>
      <c r="CR90" s="157"/>
      <c r="CS90" s="157"/>
      <c r="CT90" s="157"/>
      <c r="CU90" s="157"/>
      <c r="CV90" s="157"/>
      <c r="CW90" s="157"/>
      <c r="CX90" s="157"/>
      <c r="CY90" s="157"/>
      <c r="CZ90" s="157"/>
      <c r="DA90" s="157"/>
      <c r="DB90" s="158"/>
      <c r="DC90" s="158"/>
      <c r="DD90" s="158"/>
      <c r="DE90" s="158"/>
      <c r="DF90" s="158"/>
      <c r="DG90" s="158"/>
      <c r="DH90" s="158"/>
      <c r="DI90" s="158"/>
      <c r="DJ90" s="158"/>
      <c r="DK90" s="159"/>
      <c r="DL90" s="159"/>
      <c r="DM90" s="160"/>
      <c r="DN90" s="160"/>
      <c r="DO90" s="160"/>
      <c r="DP90" s="160"/>
      <c r="DQ90" s="160"/>
      <c r="DR90" s="160"/>
      <c r="DS90" s="160"/>
      <c r="DT90" s="160"/>
      <c r="DU90" s="160"/>
      <c r="DV90" s="160"/>
      <c r="DW90" s="160"/>
      <c r="DX90" s="160"/>
      <c r="DY90" s="160"/>
      <c r="EA90" s="26"/>
      <c r="EB90" s="26"/>
    </row>
    <row r="91" spans="1:16327" s="86" customFormat="1" ht="30.75" customHeight="1" thickTop="1" thickBot="1">
      <c r="N91" s="4"/>
      <c r="O91" s="278"/>
      <c r="BH91" s="62"/>
      <c r="BI91" s="64"/>
      <c r="BJ91" s="154"/>
      <c r="BK91" s="155"/>
      <c r="BL91" s="66"/>
      <c r="BM91" s="790"/>
      <c r="BN91" s="790"/>
      <c r="BO91" s="790"/>
      <c r="BP91" s="790"/>
      <c r="BQ91" s="156"/>
      <c r="BR91" s="156"/>
      <c r="BS91" s="156"/>
      <c r="BT91" s="156"/>
      <c r="BU91" s="156"/>
      <c r="BV91" s="156"/>
      <c r="BW91" s="156"/>
      <c r="BX91" s="156"/>
      <c r="BY91" s="156"/>
      <c r="BZ91" s="156"/>
      <c r="CA91" s="156"/>
      <c r="CB91" s="156"/>
      <c r="CC91" s="156"/>
      <c r="CD91" s="156"/>
      <c r="CE91" s="156"/>
      <c r="CF91" s="156"/>
      <c r="CG91" s="156"/>
      <c r="CH91" s="156"/>
      <c r="CI91" s="156"/>
      <c r="CJ91" s="156"/>
      <c r="CK91" s="156"/>
      <c r="CL91" s="156"/>
      <c r="CM91" s="156"/>
      <c r="CN91" s="156"/>
      <c r="CO91" s="157"/>
      <c r="CP91" s="157"/>
      <c r="CQ91" s="157"/>
      <c r="CR91" s="157"/>
      <c r="CS91" s="157"/>
      <c r="CT91" s="157"/>
      <c r="CU91" s="157"/>
      <c r="CV91" s="157"/>
      <c r="CW91" s="157"/>
      <c r="CX91" s="157"/>
      <c r="CY91" s="157"/>
      <c r="CZ91" s="157"/>
      <c r="DA91" s="157"/>
      <c r="DB91" s="158"/>
      <c r="DC91" s="158"/>
      <c r="DD91" s="158"/>
      <c r="DE91" s="158"/>
      <c r="DF91" s="158"/>
      <c r="DG91" s="158"/>
      <c r="DH91" s="158"/>
      <c r="DI91" s="158"/>
      <c r="DJ91" s="158"/>
      <c r="DK91" s="159"/>
      <c r="DL91" s="159"/>
      <c r="DM91" s="160"/>
      <c r="DN91" s="160"/>
      <c r="DO91" s="160"/>
      <c r="DP91" s="160"/>
      <c r="DQ91" s="160"/>
      <c r="DR91" s="160"/>
      <c r="DS91" s="160"/>
      <c r="DT91" s="160"/>
      <c r="DU91" s="160"/>
      <c r="DV91" s="160"/>
      <c r="DW91" s="160"/>
      <c r="DX91" s="160"/>
      <c r="DY91" s="160"/>
      <c r="EA91" s="26"/>
      <c r="EB91" s="26"/>
    </row>
    <row r="92" spans="1:16327" s="86" customFormat="1" ht="30.75" customHeight="1" thickTop="1" thickBot="1">
      <c r="N92" s="4"/>
      <c r="O92" s="278"/>
      <c r="BH92" s="62"/>
      <c r="BI92" s="64"/>
      <c r="BJ92" s="154"/>
      <c r="BK92" s="155"/>
      <c r="BL92" s="66"/>
      <c r="BM92" s="790"/>
      <c r="BN92" s="790"/>
      <c r="BO92" s="790"/>
      <c r="BP92" s="790"/>
      <c r="BQ92" s="156"/>
      <c r="BR92" s="156"/>
      <c r="BS92" s="156"/>
      <c r="BT92" s="156"/>
      <c r="BU92" s="156"/>
      <c r="BV92" s="156"/>
      <c r="BW92" s="156"/>
      <c r="BX92" s="156"/>
      <c r="BY92" s="156"/>
      <c r="BZ92" s="156"/>
      <c r="CA92" s="156"/>
      <c r="CB92" s="156"/>
      <c r="CC92" s="156"/>
      <c r="CD92" s="156"/>
      <c r="CE92" s="156"/>
      <c r="CF92" s="156"/>
      <c r="CG92" s="156"/>
      <c r="CH92" s="156"/>
      <c r="CI92" s="156"/>
      <c r="CJ92" s="156"/>
      <c r="CK92" s="156"/>
      <c r="CL92" s="156"/>
      <c r="CM92" s="156"/>
      <c r="CN92" s="156"/>
      <c r="CO92" s="157"/>
      <c r="CP92" s="157"/>
      <c r="CQ92" s="157"/>
      <c r="CR92" s="157"/>
      <c r="CS92" s="157"/>
      <c r="CT92" s="157"/>
      <c r="CU92" s="157"/>
      <c r="CV92" s="157"/>
      <c r="CW92" s="157"/>
      <c r="CX92" s="157"/>
      <c r="CY92" s="157"/>
      <c r="CZ92" s="157"/>
      <c r="DA92" s="157"/>
      <c r="DB92" s="158"/>
      <c r="DC92" s="158"/>
      <c r="DD92" s="158"/>
      <c r="DE92" s="158"/>
      <c r="DF92" s="158"/>
      <c r="DG92" s="158"/>
      <c r="DH92" s="158"/>
      <c r="DI92" s="158"/>
      <c r="DJ92" s="158"/>
      <c r="DK92" s="159"/>
      <c r="DL92" s="159"/>
      <c r="DM92" s="160"/>
      <c r="DN92" s="160"/>
      <c r="DO92" s="160"/>
      <c r="DP92" s="160"/>
      <c r="DQ92" s="160"/>
      <c r="DR92" s="160"/>
      <c r="DS92" s="160"/>
      <c r="DT92" s="160"/>
      <c r="DU92" s="160"/>
      <c r="DV92" s="160"/>
      <c r="DW92" s="160"/>
      <c r="DX92" s="160"/>
      <c r="DY92" s="160"/>
      <c r="EA92" s="26"/>
      <c r="EB92" s="26"/>
    </row>
    <row r="93" spans="1:16327" s="86" customFormat="1" ht="30.75" customHeight="1" thickTop="1" thickBot="1">
      <c r="N93" s="4"/>
      <c r="O93" s="278"/>
      <c r="BH93" s="62"/>
      <c r="BI93" s="64"/>
      <c r="BJ93" s="154"/>
      <c r="BK93" s="155"/>
      <c r="BL93" s="66"/>
      <c r="BM93" s="790"/>
      <c r="BN93" s="790"/>
      <c r="BO93" s="790"/>
      <c r="BP93" s="790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6"/>
      <c r="CN93" s="156"/>
      <c r="CO93" s="157"/>
      <c r="CP93" s="157"/>
      <c r="CQ93" s="157"/>
      <c r="CR93" s="157"/>
      <c r="CS93" s="157"/>
      <c r="CT93" s="157"/>
      <c r="CU93" s="157"/>
      <c r="CV93" s="157"/>
      <c r="CW93" s="157"/>
      <c r="CX93" s="157"/>
      <c r="CY93" s="157"/>
      <c r="CZ93" s="157"/>
      <c r="DA93" s="157"/>
      <c r="DB93" s="158"/>
      <c r="DC93" s="158"/>
      <c r="DD93" s="158"/>
      <c r="DE93" s="158"/>
      <c r="DF93" s="158"/>
      <c r="DG93" s="158"/>
      <c r="DH93" s="158"/>
      <c r="DI93" s="158"/>
      <c r="DJ93" s="158"/>
      <c r="DK93" s="159"/>
      <c r="DL93" s="159"/>
      <c r="DM93" s="160"/>
      <c r="DN93" s="160"/>
      <c r="DO93" s="160"/>
      <c r="DP93" s="160"/>
      <c r="DQ93" s="160"/>
      <c r="DR93" s="160"/>
      <c r="DS93" s="160"/>
      <c r="DT93" s="160"/>
      <c r="DU93" s="160"/>
      <c r="DV93" s="160"/>
      <c r="DW93" s="160"/>
      <c r="DX93" s="160"/>
      <c r="DY93" s="160"/>
      <c r="EA93" s="26"/>
      <c r="EB93" s="26"/>
    </row>
    <row r="94" spans="1:16327" s="86" customFormat="1" ht="30.75" customHeight="1" thickTop="1" thickBot="1">
      <c r="BH94" s="62"/>
      <c r="BI94" s="64"/>
      <c r="BJ94" s="154"/>
      <c r="BK94" s="155"/>
      <c r="BL94" s="66"/>
      <c r="BM94" s="790"/>
      <c r="BN94" s="790"/>
      <c r="BO94" s="790"/>
      <c r="BP94" s="790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6"/>
      <c r="CN94" s="156"/>
      <c r="CO94" s="157"/>
      <c r="CP94" s="157"/>
      <c r="CQ94" s="157"/>
      <c r="CR94" s="157"/>
      <c r="CS94" s="157"/>
      <c r="CT94" s="157"/>
      <c r="CU94" s="157"/>
      <c r="CV94" s="157"/>
      <c r="CW94" s="157"/>
      <c r="CX94" s="157"/>
      <c r="CY94" s="157"/>
      <c r="CZ94" s="157"/>
      <c r="DA94" s="157"/>
      <c r="DB94" s="158"/>
      <c r="DC94" s="158"/>
      <c r="DD94" s="158"/>
      <c r="DE94" s="158"/>
      <c r="DF94" s="158"/>
      <c r="DG94" s="158"/>
      <c r="DH94" s="158"/>
      <c r="DI94" s="158"/>
      <c r="DJ94" s="158"/>
      <c r="DK94" s="159"/>
      <c r="DL94" s="159"/>
      <c r="DM94" s="160"/>
      <c r="DN94" s="160"/>
      <c r="DO94" s="160"/>
      <c r="DP94" s="160"/>
      <c r="DQ94" s="160"/>
      <c r="DR94" s="160"/>
      <c r="DS94" s="160"/>
      <c r="DT94" s="160"/>
      <c r="DU94" s="160"/>
      <c r="DV94" s="160"/>
      <c r="DW94" s="160"/>
      <c r="DX94" s="160"/>
      <c r="DY94" s="160"/>
      <c r="EA94" s="26"/>
      <c r="EB94" s="26"/>
    </row>
    <row r="95" spans="1:16327" s="86" customFormat="1" ht="19.5" thickTop="1" thickBot="1">
      <c r="BH95" s="62"/>
      <c r="BI95" s="165"/>
      <c r="BJ95" s="154"/>
      <c r="BK95" s="166"/>
      <c r="BL95" s="112"/>
      <c r="BM95" s="790"/>
      <c r="BN95" s="790"/>
      <c r="BO95" s="790"/>
      <c r="BP95" s="790"/>
      <c r="BQ95" s="167"/>
      <c r="BR95" s="167"/>
      <c r="BS95" s="167"/>
      <c r="BT95" s="167"/>
      <c r="BU95" s="167"/>
      <c r="BV95" s="167"/>
      <c r="BW95" s="167"/>
      <c r="BX95" s="167"/>
      <c r="BY95" s="167"/>
      <c r="BZ95" s="167"/>
      <c r="CA95" s="167"/>
      <c r="CB95" s="167"/>
      <c r="CC95" s="167"/>
      <c r="CD95" s="167"/>
      <c r="CE95" s="167"/>
      <c r="CF95" s="167"/>
      <c r="CG95" s="167"/>
      <c r="CH95" s="167"/>
      <c r="CI95" s="167"/>
      <c r="CJ95" s="167"/>
      <c r="CK95" s="167"/>
      <c r="CL95" s="167"/>
      <c r="CM95" s="167"/>
      <c r="CN95" s="167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9"/>
      <c r="DC95" s="169"/>
      <c r="DD95" s="169"/>
      <c r="DE95" s="169"/>
      <c r="DF95" s="169"/>
      <c r="DG95" s="169"/>
      <c r="DH95" s="169"/>
      <c r="DI95" s="169"/>
      <c r="DJ95" s="169"/>
      <c r="DK95" s="170"/>
      <c r="DL95" s="170"/>
      <c r="DM95" s="171"/>
      <c r="DN95" s="171"/>
      <c r="DO95" s="171"/>
      <c r="DP95" s="171"/>
      <c r="DQ95" s="171"/>
      <c r="DR95" s="171"/>
      <c r="DS95" s="171"/>
      <c r="DT95" s="171"/>
      <c r="DU95" s="171"/>
      <c r="DV95" s="171"/>
      <c r="DW95" s="171"/>
      <c r="DX95" s="171"/>
      <c r="DY95" s="171"/>
      <c r="EA95" s="26"/>
      <c r="EB95" s="26"/>
    </row>
    <row r="96" spans="1:16327" s="86" customFormat="1" ht="19.5" thickTop="1" thickBot="1">
      <c r="BH96" s="62"/>
      <c r="BI96" s="64"/>
      <c r="BJ96" s="154"/>
      <c r="BK96" s="155"/>
      <c r="BL96" s="66"/>
      <c r="BM96" s="790"/>
      <c r="BN96" s="790"/>
      <c r="BO96" s="790"/>
      <c r="BP96" s="790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6"/>
      <c r="CN96" s="156"/>
      <c r="CO96" s="157"/>
      <c r="CP96" s="157"/>
      <c r="CQ96" s="157"/>
      <c r="CR96" s="157"/>
      <c r="CS96" s="157"/>
      <c r="CT96" s="157"/>
      <c r="CU96" s="157"/>
      <c r="CV96" s="157"/>
      <c r="CW96" s="157"/>
      <c r="CX96" s="157"/>
      <c r="CY96" s="157"/>
      <c r="CZ96" s="157"/>
      <c r="DA96" s="157"/>
      <c r="DB96" s="158"/>
      <c r="DC96" s="158"/>
      <c r="DD96" s="158"/>
      <c r="DE96" s="158"/>
      <c r="DF96" s="158"/>
      <c r="DG96" s="158"/>
      <c r="DH96" s="158"/>
      <c r="DI96" s="158"/>
      <c r="DJ96" s="158"/>
      <c r="DK96" s="159"/>
      <c r="DL96" s="159"/>
      <c r="DM96" s="160"/>
      <c r="DN96" s="160"/>
      <c r="DO96" s="160"/>
      <c r="DP96" s="160"/>
      <c r="DQ96" s="160"/>
      <c r="DR96" s="160"/>
      <c r="DS96" s="160"/>
      <c r="DT96" s="160"/>
      <c r="DU96" s="160"/>
      <c r="DV96" s="160"/>
      <c r="DW96" s="160"/>
      <c r="DX96" s="160"/>
      <c r="DY96" s="160"/>
      <c r="EA96" s="26"/>
      <c r="EB96" s="26"/>
    </row>
    <row r="97" spans="14:132" s="86" customFormat="1" ht="19.5" thickTop="1" thickBot="1">
      <c r="BH97" s="62"/>
      <c r="BI97" s="64"/>
      <c r="BJ97" s="154"/>
      <c r="BK97" s="155"/>
      <c r="BL97" s="66"/>
      <c r="BM97" s="790"/>
      <c r="BN97" s="790"/>
      <c r="BO97" s="790"/>
      <c r="BP97" s="790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  <c r="CI97" s="156"/>
      <c r="CJ97" s="156"/>
      <c r="CK97" s="156"/>
      <c r="CL97" s="156"/>
      <c r="CM97" s="156"/>
      <c r="CN97" s="156"/>
      <c r="CO97" s="157"/>
      <c r="CP97" s="157"/>
      <c r="CQ97" s="157"/>
      <c r="CR97" s="157"/>
      <c r="CS97" s="157"/>
      <c r="CT97" s="157"/>
      <c r="CU97" s="157"/>
      <c r="CV97" s="157"/>
      <c r="CW97" s="157"/>
      <c r="CX97" s="157"/>
      <c r="CY97" s="157"/>
      <c r="CZ97" s="157"/>
      <c r="DA97" s="157"/>
      <c r="DB97" s="158"/>
      <c r="DC97" s="158"/>
      <c r="DD97" s="158"/>
      <c r="DE97" s="158"/>
      <c r="DF97" s="158"/>
      <c r="DG97" s="158"/>
      <c r="DH97" s="158"/>
      <c r="DI97" s="158"/>
      <c r="DJ97" s="158"/>
      <c r="DK97" s="159"/>
      <c r="DL97" s="159"/>
      <c r="DM97" s="160"/>
      <c r="DN97" s="160"/>
      <c r="DO97" s="160"/>
      <c r="DP97" s="160"/>
      <c r="DQ97" s="160"/>
      <c r="DR97" s="160"/>
      <c r="DS97" s="160"/>
      <c r="DT97" s="160"/>
      <c r="DU97" s="160"/>
      <c r="DV97" s="160"/>
      <c r="DW97" s="160"/>
      <c r="DX97" s="160"/>
      <c r="DY97" s="160"/>
      <c r="EA97" s="26"/>
      <c r="EB97" s="26"/>
    </row>
    <row r="98" spans="14:132" s="86" customFormat="1" ht="19.5" thickTop="1" thickBot="1">
      <c r="N98" s="86" t="s">
        <v>112</v>
      </c>
      <c r="BH98" s="62"/>
      <c r="BI98" s="64"/>
      <c r="BJ98" s="154"/>
      <c r="BK98" s="155"/>
      <c r="BL98" s="66"/>
      <c r="BM98" s="790"/>
      <c r="BN98" s="790"/>
      <c r="BO98" s="790"/>
      <c r="BP98" s="790"/>
      <c r="BQ98" s="156"/>
      <c r="BR98" s="156"/>
      <c r="BS98" s="156"/>
      <c r="BT98" s="156"/>
      <c r="BU98" s="156"/>
      <c r="BV98" s="156"/>
      <c r="BW98" s="156"/>
      <c r="BX98" s="156"/>
      <c r="BY98" s="156"/>
      <c r="BZ98" s="156"/>
      <c r="CA98" s="156"/>
      <c r="CB98" s="156"/>
      <c r="CC98" s="156"/>
      <c r="CD98" s="156"/>
      <c r="CE98" s="156"/>
      <c r="CF98" s="156"/>
      <c r="CG98" s="156"/>
      <c r="CH98" s="156"/>
      <c r="CI98" s="156"/>
      <c r="CJ98" s="156"/>
      <c r="CK98" s="156"/>
      <c r="CL98" s="156"/>
      <c r="CM98" s="156"/>
      <c r="CN98" s="156"/>
      <c r="CO98" s="157"/>
      <c r="CP98" s="157"/>
      <c r="CQ98" s="157"/>
      <c r="CR98" s="157"/>
      <c r="CS98" s="157"/>
      <c r="CT98" s="157"/>
      <c r="CU98" s="157"/>
      <c r="CV98" s="157"/>
      <c r="CW98" s="157"/>
      <c r="CX98" s="157"/>
      <c r="CY98" s="157"/>
      <c r="CZ98" s="157"/>
      <c r="DA98" s="157"/>
      <c r="DB98" s="158"/>
      <c r="DC98" s="158"/>
      <c r="DD98" s="158"/>
      <c r="DE98" s="158"/>
      <c r="DF98" s="158"/>
      <c r="DG98" s="158"/>
      <c r="DH98" s="158"/>
      <c r="DI98" s="158"/>
      <c r="DJ98" s="158"/>
      <c r="DK98" s="159"/>
      <c r="DL98" s="159"/>
      <c r="DM98" s="160"/>
      <c r="DN98" s="160"/>
      <c r="DO98" s="160"/>
      <c r="DP98" s="160"/>
      <c r="DQ98" s="160"/>
      <c r="DR98" s="160"/>
      <c r="DS98" s="160"/>
      <c r="DT98" s="160"/>
      <c r="DU98" s="160"/>
      <c r="DV98" s="160"/>
      <c r="DW98" s="160"/>
      <c r="DX98" s="160"/>
      <c r="DY98" s="160"/>
      <c r="EA98" s="26"/>
      <c r="EB98" s="26"/>
    </row>
    <row r="99" spans="14:132" s="86" customFormat="1" ht="19.5" thickTop="1" thickBot="1">
      <c r="BH99" s="62"/>
      <c r="BI99" s="64"/>
      <c r="BJ99" s="154"/>
      <c r="BK99" s="155"/>
      <c r="BL99" s="66"/>
      <c r="BM99" s="790"/>
      <c r="BN99" s="790"/>
      <c r="BO99" s="790"/>
      <c r="BP99" s="790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  <c r="CI99" s="156"/>
      <c r="CJ99" s="156"/>
      <c r="CK99" s="156"/>
      <c r="CL99" s="156"/>
      <c r="CM99" s="156"/>
      <c r="CN99" s="156"/>
      <c r="CO99" s="157"/>
      <c r="CP99" s="157"/>
      <c r="CQ99" s="157"/>
      <c r="CR99" s="157"/>
      <c r="CS99" s="157"/>
      <c r="CT99" s="157"/>
      <c r="CU99" s="157"/>
      <c r="CV99" s="157"/>
      <c r="CW99" s="157"/>
      <c r="CX99" s="157"/>
      <c r="CY99" s="157"/>
      <c r="CZ99" s="157"/>
      <c r="DA99" s="157"/>
      <c r="DB99" s="158"/>
      <c r="DC99" s="158"/>
      <c r="DD99" s="158"/>
      <c r="DE99" s="158"/>
      <c r="DF99" s="158"/>
      <c r="DG99" s="158"/>
      <c r="DH99" s="158"/>
      <c r="DI99" s="158"/>
      <c r="DJ99" s="158"/>
      <c r="DK99" s="159"/>
      <c r="DL99" s="159"/>
      <c r="DM99" s="160"/>
      <c r="DN99" s="160"/>
      <c r="DO99" s="160"/>
      <c r="DP99" s="160"/>
      <c r="DQ99" s="160"/>
      <c r="DR99" s="160"/>
      <c r="DS99" s="160"/>
      <c r="DT99" s="160"/>
      <c r="DU99" s="160"/>
      <c r="DV99" s="160"/>
      <c r="DW99" s="160"/>
      <c r="DX99" s="160"/>
      <c r="DY99" s="160"/>
      <c r="EA99" s="26"/>
      <c r="EB99" s="26"/>
    </row>
    <row r="100" spans="14:132" s="86" customFormat="1" ht="19.5" thickTop="1" thickBot="1">
      <c r="BH100" s="62"/>
      <c r="BI100" s="64"/>
      <c r="BJ100" s="154"/>
      <c r="BK100" s="155"/>
      <c r="BL100" s="66"/>
      <c r="BM100" s="790"/>
      <c r="BN100" s="790"/>
      <c r="BO100" s="790"/>
      <c r="BP100" s="790"/>
      <c r="BQ100" s="156"/>
      <c r="BR100" s="156"/>
      <c r="BS100" s="156"/>
      <c r="BT100" s="156"/>
      <c r="BU100" s="156"/>
      <c r="BV100" s="156"/>
      <c r="BW100" s="156"/>
      <c r="BX100" s="156"/>
      <c r="BY100" s="156"/>
      <c r="BZ100" s="156"/>
      <c r="CA100" s="156"/>
      <c r="CB100" s="156"/>
      <c r="CC100" s="156"/>
      <c r="CD100" s="156"/>
      <c r="CE100" s="156"/>
      <c r="CF100" s="156"/>
      <c r="CG100" s="156"/>
      <c r="CH100" s="156"/>
      <c r="CI100" s="156"/>
      <c r="CJ100" s="156"/>
      <c r="CK100" s="156"/>
      <c r="CL100" s="156"/>
      <c r="CM100" s="156"/>
      <c r="CN100" s="156"/>
      <c r="CO100" s="157"/>
      <c r="CP100" s="157"/>
      <c r="CQ100" s="157"/>
      <c r="CR100" s="157"/>
      <c r="CS100" s="157"/>
      <c r="CT100" s="157"/>
      <c r="CU100" s="157"/>
      <c r="CV100" s="157"/>
      <c r="CW100" s="157"/>
      <c r="CX100" s="157"/>
      <c r="CY100" s="157"/>
      <c r="CZ100" s="157"/>
      <c r="DA100" s="157"/>
      <c r="DB100" s="158"/>
      <c r="DC100" s="158"/>
      <c r="DD100" s="158"/>
      <c r="DE100" s="158"/>
      <c r="DF100" s="158"/>
      <c r="DG100" s="158"/>
      <c r="DH100" s="158"/>
      <c r="DI100" s="158"/>
      <c r="DJ100" s="158"/>
      <c r="DK100" s="159"/>
      <c r="DL100" s="159"/>
      <c r="DM100" s="160"/>
      <c r="DN100" s="160"/>
      <c r="DO100" s="160"/>
      <c r="DP100" s="160"/>
      <c r="DQ100" s="160"/>
      <c r="DR100" s="160"/>
      <c r="DS100" s="160"/>
      <c r="DT100" s="160"/>
      <c r="DU100" s="160"/>
      <c r="DV100" s="160"/>
      <c r="DW100" s="160"/>
      <c r="DX100" s="160"/>
      <c r="DY100" s="160"/>
      <c r="EA100" s="26"/>
      <c r="EB100" s="26"/>
    </row>
    <row r="101" spans="14:132" s="86" customFormat="1" ht="19.5" thickTop="1" thickBot="1">
      <c r="BH101" s="62"/>
      <c r="BI101" s="64"/>
      <c r="BJ101" s="154"/>
      <c r="BK101" s="155"/>
      <c r="BL101" s="66"/>
      <c r="BM101" s="790"/>
      <c r="BN101" s="790"/>
      <c r="BO101" s="790"/>
      <c r="BP101" s="790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6"/>
      <c r="CL101" s="156"/>
      <c r="CM101" s="156"/>
      <c r="CN101" s="156"/>
      <c r="CO101" s="157"/>
      <c r="CP101" s="157"/>
      <c r="CQ101" s="157"/>
      <c r="CR101" s="157"/>
      <c r="CS101" s="157"/>
      <c r="CT101" s="157"/>
      <c r="CU101" s="157"/>
      <c r="CV101" s="157"/>
      <c r="CW101" s="157"/>
      <c r="CX101" s="157"/>
      <c r="CY101" s="157"/>
      <c r="CZ101" s="157"/>
      <c r="DA101" s="157"/>
      <c r="DB101" s="158"/>
      <c r="DC101" s="158"/>
      <c r="DD101" s="158"/>
      <c r="DE101" s="158"/>
      <c r="DF101" s="158"/>
      <c r="DG101" s="158"/>
      <c r="DH101" s="158"/>
      <c r="DI101" s="158"/>
      <c r="DJ101" s="158"/>
      <c r="DK101" s="159"/>
      <c r="DL101" s="159"/>
      <c r="DM101" s="160"/>
      <c r="DN101" s="160"/>
      <c r="DO101" s="160"/>
      <c r="DP101" s="160"/>
      <c r="DQ101" s="160"/>
      <c r="DR101" s="160"/>
      <c r="DS101" s="160"/>
      <c r="DT101" s="160"/>
      <c r="DU101" s="160"/>
      <c r="DV101" s="160"/>
      <c r="DW101" s="160"/>
      <c r="DX101" s="160"/>
      <c r="DY101" s="160"/>
      <c r="EA101" s="26"/>
      <c r="EB101" s="26"/>
    </row>
    <row r="102" spans="14:132" s="86" customFormat="1" ht="19.5" thickTop="1" thickBot="1">
      <c r="BH102" s="62"/>
      <c r="BI102" s="64"/>
      <c r="BJ102" s="154"/>
      <c r="BK102" s="155"/>
      <c r="BL102" s="66"/>
      <c r="BM102" s="790"/>
      <c r="BN102" s="790"/>
      <c r="BO102" s="790"/>
      <c r="BP102" s="790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6"/>
      <c r="CN102" s="156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8"/>
      <c r="DC102" s="158"/>
      <c r="DD102" s="158"/>
      <c r="DE102" s="158"/>
      <c r="DF102" s="158"/>
      <c r="DG102" s="158"/>
      <c r="DH102" s="158"/>
      <c r="DI102" s="158"/>
      <c r="DJ102" s="158"/>
      <c r="DK102" s="159"/>
      <c r="DL102" s="159"/>
      <c r="DM102" s="160"/>
      <c r="DN102" s="160"/>
      <c r="DO102" s="160"/>
      <c r="DP102" s="160"/>
      <c r="DQ102" s="160"/>
      <c r="DR102" s="160"/>
      <c r="DS102" s="160"/>
      <c r="DT102" s="160"/>
      <c r="DU102" s="160"/>
      <c r="DV102" s="160"/>
      <c r="DW102" s="160"/>
      <c r="DX102" s="160"/>
      <c r="DY102" s="160"/>
      <c r="EA102" s="26"/>
      <c r="EB102" s="26"/>
    </row>
    <row r="103" spans="14:132" s="86" customFormat="1" ht="19.5" thickTop="1" thickBot="1">
      <c r="BH103" s="62"/>
      <c r="BI103" s="64"/>
      <c r="BJ103" s="154"/>
      <c r="BK103" s="155"/>
      <c r="BL103" s="66"/>
      <c r="BM103" s="790"/>
      <c r="BN103" s="790"/>
      <c r="BO103" s="790"/>
      <c r="BP103" s="790"/>
      <c r="BQ103" s="156"/>
      <c r="BR103" s="156"/>
      <c r="BS103" s="156"/>
      <c r="BT103" s="156"/>
      <c r="BU103" s="156"/>
      <c r="BV103" s="156"/>
      <c r="BW103" s="156"/>
      <c r="BX103" s="156"/>
      <c r="BY103" s="156"/>
      <c r="BZ103" s="156"/>
      <c r="CA103" s="156"/>
      <c r="CB103" s="156"/>
      <c r="CC103" s="156"/>
      <c r="CD103" s="156"/>
      <c r="CE103" s="156"/>
      <c r="CF103" s="156"/>
      <c r="CG103" s="156"/>
      <c r="CH103" s="156"/>
      <c r="CI103" s="156"/>
      <c r="CJ103" s="156"/>
      <c r="CK103" s="156"/>
      <c r="CL103" s="156"/>
      <c r="CM103" s="156"/>
      <c r="CN103" s="156"/>
      <c r="CO103" s="157"/>
      <c r="CP103" s="157"/>
      <c r="CQ103" s="157"/>
      <c r="CR103" s="157"/>
      <c r="CS103" s="157"/>
      <c r="CT103" s="157"/>
      <c r="CU103" s="157"/>
      <c r="CV103" s="157"/>
      <c r="CW103" s="157"/>
      <c r="CX103" s="157"/>
      <c r="CY103" s="157"/>
      <c r="CZ103" s="157"/>
      <c r="DA103" s="157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9"/>
      <c r="DL103" s="159"/>
      <c r="DM103" s="160"/>
      <c r="DN103" s="160"/>
      <c r="DO103" s="160"/>
      <c r="DP103" s="160"/>
      <c r="DQ103" s="160"/>
      <c r="DR103" s="160"/>
      <c r="DS103" s="160"/>
      <c r="DT103" s="160"/>
      <c r="DU103" s="160"/>
      <c r="DV103" s="160"/>
      <c r="DW103" s="160"/>
      <c r="DX103" s="160"/>
      <c r="DY103" s="160"/>
      <c r="EA103" s="26"/>
      <c r="EB103" s="26"/>
    </row>
    <row r="104" spans="14:132" s="86" customFormat="1" ht="19.5" thickTop="1" thickBot="1">
      <c r="BH104" s="62"/>
      <c r="BI104" s="64"/>
      <c r="BJ104" s="154"/>
      <c r="BK104" s="155"/>
      <c r="BL104" s="66"/>
      <c r="BM104" s="790"/>
      <c r="BN104" s="790"/>
      <c r="BO104" s="790"/>
      <c r="BP104" s="790"/>
      <c r="BQ104" s="156"/>
      <c r="BR104" s="156"/>
      <c r="BS104" s="156"/>
      <c r="BT104" s="156"/>
      <c r="BU104" s="156"/>
      <c r="BV104" s="156"/>
      <c r="BW104" s="156"/>
      <c r="BX104" s="156"/>
      <c r="BY104" s="156"/>
      <c r="BZ104" s="156"/>
      <c r="CA104" s="156"/>
      <c r="CB104" s="156"/>
      <c r="CC104" s="156"/>
      <c r="CD104" s="156"/>
      <c r="CE104" s="156"/>
      <c r="CF104" s="156"/>
      <c r="CG104" s="156"/>
      <c r="CH104" s="156"/>
      <c r="CI104" s="156"/>
      <c r="CJ104" s="156"/>
      <c r="CK104" s="156"/>
      <c r="CL104" s="156"/>
      <c r="CM104" s="156"/>
      <c r="CN104" s="156"/>
      <c r="CO104" s="157"/>
      <c r="CP104" s="157"/>
      <c r="CQ104" s="157"/>
      <c r="CR104" s="157"/>
      <c r="CS104" s="157"/>
      <c r="CT104" s="157"/>
      <c r="CU104" s="157"/>
      <c r="CV104" s="157"/>
      <c r="CW104" s="157"/>
      <c r="CX104" s="157"/>
      <c r="CY104" s="157"/>
      <c r="CZ104" s="157"/>
      <c r="DA104" s="157"/>
      <c r="DB104" s="158"/>
      <c r="DC104" s="158"/>
      <c r="DD104" s="158"/>
      <c r="DE104" s="158"/>
      <c r="DF104" s="158"/>
      <c r="DG104" s="158"/>
      <c r="DH104" s="158"/>
      <c r="DI104" s="158"/>
      <c r="DJ104" s="158"/>
      <c r="DK104" s="159"/>
      <c r="DL104" s="159"/>
      <c r="DM104" s="160"/>
      <c r="DN104" s="160"/>
      <c r="DO104" s="160"/>
      <c r="DP104" s="160"/>
      <c r="DQ104" s="160"/>
      <c r="DR104" s="160"/>
      <c r="DS104" s="160"/>
      <c r="DT104" s="160"/>
      <c r="DU104" s="160"/>
      <c r="DV104" s="160"/>
      <c r="DW104" s="160"/>
      <c r="DX104" s="160"/>
      <c r="DY104" s="160"/>
      <c r="EA104" s="26"/>
      <c r="EB104" s="26"/>
    </row>
    <row r="105" spans="14:132" s="86" customFormat="1" ht="19.5" thickTop="1" thickBot="1">
      <c r="BH105" s="62"/>
      <c r="BI105" s="64"/>
      <c r="BJ105" s="154"/>
      <c r="BK105" s="155"/>
      <c r="BL105" s="66"/>
      <c r="BM105" s="790"/>
      <c r="BN105" s="790"/>
      <c r="BO105" s="790"/>
      <c r="BP105" s="790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7"/>
      <c r="CP105" s="157"/>
      <c r="CQ105" s="157"/>
      <c r="CR105" s="157"/>
      <c r="CS105" s="157"/>
      <c r="CT105" s="157"/>
      <c r="CU105" s="157"/>
      <c r="CV105" s="157"/>
      <c r="CW105" s="157"/>
      <c r="CX105" s="157"/>
      <c r="CY105" s="157"/>
      <c r="CZ105" s="157"/>
      <c r="DA105" s="157"/>
      <c r="DB105" s="158"/>
      <c r="DC105" s="158"/>
      <c r="DD105" s="158"/>
      <c r="DE105" s="158"/>
      <c r="DF105" s="158"/>
      <c r="DG105" s="158"/>
      <c r="DH105" s="158"/>
      <c r="DI105" s="158"/>
      <c r="DJ105" s="158"/>
      <c r="DK105" s="159"/>
      <c r="DL105" s="159"/>
      <c r="DM105" s="160"/>
      <c r="DN105" s="160"/>
      <c r="DO105" s="160"/>
      <c r="DP105" s="160"/>
      <c r="DQ105" s="160"/>
      <c r="DR105" s="160"/>
      <c r="DS105" s="160"/>
      <c r="DT105" s="160"/>
      <c r="DU105" s="160"/>
      <c r="DV105" s="160"/>
      <c r="DW105" s="160"/>
      <c r="DX105" s="160"/>
      <c r="DY105" s="160"/>
      <c r="EA105" s="26"/>
      <c r="EB105" s="26"/>
    </row>
    <row r="106" spans="14:132" s="86" customFormat="1" ht="19.5" thickTop="1" thickBot="1">
      <c r="BH106" s="62"/>
      <c r="BI106" s="64"/>
      <c r="BJ106" s="154"/>
      <c r="BK106" s="155"/>
      <c r="BL106" s="66"/>
      <c r="BM106" s="790"/>
      <c r="BN106" s="790"/>
      <c r="BO106" s="790"/>
      <c r="BP106" s="790"/>
      <c r="BQ106" s="156"/>
      <c r="BR106" s="156"/>
      <c r="BS106" s="156"/>
      <c r="BT106" s="156"/>
      <c r="BU106" s="156"/>
      <c r="BV106" s="156"/>
      <c r="BW106" s="156"/>
      <c r="BX106" s="156"/>
      <c r="BY106" s="156"/>
      <c r="BZ106" s="156"/>
      <c r="CA106" s="156"/>
      <c r="CB106" s="156"/>
      <c r="CC106" s="156"/>
      <c r="CD106" s="156"/>
      <c r="CE106" s="156"/>
      <c r="CF106" s="156"/>
      <c r="CG106" s="156"/>
      <c r="CH106" s="156"/>
      <c r="CI106" s="156"/>
      <c r="CJ106" s="156"/>
      <c r="CK106" s="156"/>
      <c r="CL106" s="156"/>
      <c r="CM106" s="156"/>
      <c r="CN106" s="156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64"/>
      <c r="DC106" s="158"/>
      <c r="DD106" s="158"/>
      <c r="DE106" s="158"/>
      <c r="DF106" s="158"/>
      <c r="DG106" s="158"/>
      <c r="DH106" s="158"/>
      <c r="DI106" s="158"/>
      <c r="DJ106" s="158"/>
      <c r="DK106" s="159"/>
      <c r="DL106" s="159"/>
      <c r="DM106" s="160"/>
      <c r="DN106" s="160"/>
      <c r="DO106" s="160"/>
      <c r="DP106" s="160"/>
      <c r="DQ106" s="160"/>
      <c r="DR106" s="160"/>
      <c r="DS106" s="160"/>
      <c r="DT106" s="160"/>
      <c r="DU106" s="160"/>
      <c r="DV106" s="160"/>
      <c r="DW106" s="160"/>
      <c r="DX106" s="160"/>
      <c r="DY106" s="160"/>
      <c r="EA106" s="26"/>
      <c r="EB106" s="26"/>
    </row>
    <row r="107" spans="14:132" s="86" customFormat="1" ht="19.5" thickTop="1" thickBot="1">
      <c r="BH107" s="62"/>
      <c r="BI107" s="64"/>
      <c r="BJ107" s="154"/>
      <c r="BK107" s="155"/>
      <c r="BL107" s="66"/>
      <c r="BM107" s="790"/>
      <c r="BN107" s="790"/>
      <c r="BO107" s="790"/>
      <c r="BP107" s="790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7"/>
      <c r="CP107" s="157"/>
      <c r="CQ107" s="157"/>
      <c r="CR107" s="157"/>
      <c r="CS107" s="157"/>
      <c r="CT107" s="157"/>
      <c r="CU107" s="157"/>
      <c r="CV107" s="157"/>
      <c r="CW107" s="157"/>
      <c r="CX107" s="157"/>
      <c r="CY107" s="157"/>
      <c r="CZ107" s="157"/>
      <c r="DA107" s="157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9"/>
      <c r="DL107" s="159"/>
      <c r="DM107" s="160"/>
      <c r="DN107" s="160"/>
      <c r="DO107" s="160"/>
      <c r="DP107" s="160"/>
      <c r="DQ107" s="160"/>
      <c r="DR107" s="160"/>
      <c r="DS107" s="160"/>
      <c r="DT107" s="160"/>
      <c r="DU107" s="160"/>
      <c r="DV107" s="160"/>
      <c r="DW107" s="160"/>
      <c r="DX107" s="160"/>
      <c r="DY107" s="160"/>
      <c r="EA107" s="26"/>
      <c r="EB107" s="26"/>
    </row>
    <row r="108" spans="14:132" s="86" customFormat="1" ht="19.5" thickTop="1" thickBot="1">
      <c r="X108" s="256" cm="1">
        <f t="array" ref="X108:Y108">DP59+AV11+BG18:BH18+BG18:BH18</f>
        <v>92787900</v>
      </c>
      <c r="Y108" s="86" t="e">
        <v>#VALUE!</v>
      </c>
      <c r="BH108" s="62"/>
      <c r="BI108" s="172"/>
      <c r="BJ108" s="173"/>
      <c r="BK108" s="146"/>
      <c r="BL108" s="174"/>
      <c r="BM108" s="790"/>
      <c r="BN108" s="790"/>
      <c r="BO108" s="790"/>
      <c r="BP108" s="790"/>
      <c r="BQ108" s="148"/>
      <c r="BR108" s="148"/>
      <c r="BS108" s="148"/>
      <c r="BT108" s="148"/>
      <c r="BU108" s="148"/>
      <c r="BV108" s="148"/>
      <c r="BW108" s="148"/>
      <c r="BX108" s="148"/>
      <c r="BY108" s="148"/>
      <c r="BZ108" s="148"/>
      <c r="CA108" s="148"/>
      <c r="CB108" s="148"/>
      <c r="CC108" s="148"/>
      <c r="CD108" s="148"/>
      <c r="CE108" s="148"/>
      <c r="CF108" s="148"/>
      <c r="CG108" s="148"/>
      <c r="CH108" s="148"/>
      <c r="CI108" s="148"/>
      <c r="CJ108" s="148"/>
      <c r="CK108" s="148"/>
      <c r="CL108" s="148"/>
      <c r="CM108" s="148"/>
      <c r="CN108" s="148"/>
      <c r="CO108" s="149"/>
      <c r="CP108" s="157"/>
      <c r="CQ108" s="157"/>
      <c r="CR108" s="157"/>
      <c r="CS108" s="157"/>
      <c r="CT108" s="157"/>
      <c r="CU108" s="157"/>
      <c r="CV108" s="157"/>
      <c r="CW108" s="157"/>
      <c r="CX108" s="157"/>
      <c r="CY108" s="157"/>
      <c r="CZ108" s="157"/>
      <c r="DA108" s="157"/>
      <c r="DB108" s="158"/>
      <c r="DC108" s="158"/>
      <c r="DD108" s="158"/>
      <c r="DE108" s="158"/>
      <c r="DF108" s="158"/>
      <c r="DG108" s="158"/>
      <c r="DH108" s="158"/>
      <c r="DI108" s="158"/>
      <c r="DJ108" s="158"/>
      <c r="DK108" s="159"/>
      <c r="DL108" s="159"/>
      <c r="DM108" s="160"/>
      <c r="DN108" s="160"/>
      <c r="DO108" s="160"/>
      <c r="DP108" s="160"/>
      <c r="DQ108" s="160"/>
      <c r="DR108" s="160"/>
      <c r="DS108" s="160"/>
      <c r="DT108" s="160"/>
      <c r="DU108" s="160"/>
      <c r="DV108" s="160"/>
      <c r="DW108" s="160"/>
      <c r="DX108" s="160"/>
      <c r="DY108" s="160"/>
      <c r="EA108" s="26"/>
      <c r="EB108" s="26"/>
    </row>
    <row r="109" spans="14:132" s="86" customFormat="1" ht="19.5" thickTop="1" thickBot="1">
      <c r="BH109" s="62"/>
      <c r="BI109" s="74"/>
      <c r="BJ109" s="154"/>
      <c r="BK109" s="175"/>
      <c r="BL109" s="66"/>
      <c r="BM109" s="790"/>
      <c r="BN109" s="790"/>
      <c r="BO109" s="790"/>
      <c r="BP109" s="790"/>
      <c r="BQ109" s="176"/>
      <c r="BR109" s="176"/>
      <c r="BS109" s="176"/>
      <c r="BT109" s="176"/>
      <c r="BU109" s="176"/>
      <c r="BV109" s="176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7"/>
      <c r="CP109" s="157"/>
      <c r="CQ109" s="157"/>
      <c r="CR109" s="157"/>
      <c r="CS109" s="157"/>
      <c r="CT109" s="157"/>
      <c r="CU109" s="157"/>
      <c r="CV109" s="157"/>
      <c r="CW109" s="157"/>
      <c r="CX109" s="157"/>
      <c r="CY109" s="157"/>
      <c r="CZ109" s="157"/>
      <c r="DA109" s="157"/>
      <c r="DB109" s="158"/>
      <c r="DC109" s="158"/>
      <c r="DD109" s="158"/>
      <c r="DE109" s="158"/>
      <c r="DF109" s="158"/>
      <c r="DG109" s="158"/>
      <c r="DH109" s="158"/>
      <c r="DI109" s="158"/>
      <c r="DJ109" s="158"/>
      <c r="DK109" s="159"/>
      <c r="DL109" s="159"/>
      <c r="DM109" s="160"/>
      <c r="DN109" s="160"/>
      <c r="DO109" s="160"/>
      <c r="DP109" s="160"/>
      <c r="DQ109" s="160"/>
      <c r="DR109" s="160"/>
      <c r="DS109" s="160"/>
      <c r="DT109" s="160"/>
      <c r="DU109" s="160"/>
      <c r="DV109" s="160"/>
      <c r="DW109" s="160"/>
      <c r="DX109" s="160"/>
      <c r="DY109" s="160"/>
      <c r="EA109" s="26"/>
      <c r="EB109" s="26"/>
    </row>
    <row r="110" spans="14:132" s="86" customFormat="1" ht="19.5" thickTop="1" thickBot="1">
      <c r="BH110" s="62"/>
      <c r="BI110" s="64"/>
      <c r="BJ110" s="154"/>
      <c r="BK110" s="155"/>
      <c r="BL110" s="66"/>
      <c r="BM110" s="790"/>
      <c r="BN110" s="790"/>
      <c r="BO110" s="790"/>
      <c r="BP110" s="790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7"/>
      <c r="CP110" s="157"/>
      <c r="CQ110" s="157"/>
      <c r="CR110" s="157"/>
      <c r="CS110" s="157"/>
      <c r="CT110" s="157"/>
      <c r="CU110" s="157"/>
      <c r="CV110" s="157"/>
      <c r="CW110" s="157"/>
      <c r="CX110" s="157"/>
      <c r="CY110" s="157"/>
      <c r="CZ110" s="157"/>
      <c r="DA110" s="157"/>
      <c r="DB110" s="158"/>
      <c r="DC110" s="158"/>
      <c r="DD110" s="158"/>
      <c r="DE110" s="158"/>
      <c r="DF110" s="158"/>
      <c r="DG110" s="158"/>
      <c r="DH110" s="158"/>
      <c r="DI110" s="158"/>
      <c r="DJ110" s="158"/>
      <c r="DK110" s="159"/>
      <c r="DL110" s="159"/>
      <c r="DM110" s="160"/>
      <c r="DN110" s="160"/>
      <c r="DO110" s="160"/>
      <c r="DP110" s="160"/>
      <c r="DQ110" s="160"/>
      <c r="DR110" s="160"/>
      <c r="DS110" s="160"/>
      <c r="DT110" s="160"/>
      <c r="DU110" s="160"/>
      <c r="DV110" s="160"/>
      <c r="DW110" s="160"/>
      <c r="DX110" s="160"/>
      <c r="DY110" s="160"/>
      <c r="EA110" s="26"/>
      <c r="EB110" s="26"/>
    </row>
    <row r="111" spans="14:132" s="86" customFormat="1" ht="19.5" thickTop="1" thickBot="1">
      <c r="BH111" s="62"/>
      <c r="BI111" s="64"/>
      <c r="BJ111" s="154"/>
      <c r="BK111" s="155"/>
      <c r="BL111" s="66"/>
      <c r="BM111" s="790"/>
      <c r="BN111" s="790"/>
      <c r="BO111" s="790"/>
      <c r="BP111" s="790"/>
      <c r="BQ111" s="156"/>
      <c r="BR111" s="156"/>
      <c r="BS111" s="156"/>
      <c r="BT111" s="156"/>
      <c r="BU111" s="156"/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7"/>
      <c r="CP111" s="157"/>
      <c r="CQ111" s="157"/>
      <c r="CR111" s="157"/>
      <c r="CS111" s="157"/>
      <c r="CT111" s="157"/>
      <c r="CU111" s="157"/>
      <c r="CV111" s="157"/>
      <c r="CW111" s="157"/>
      <c r="CX111" s="157"/>
      <c r="CY111" s="157"/>
      <c r="CZ111" s="157"/>
      <c r="DA111" s="157"/>
      <c r="DB111" s="158"/>
      <c r="DC111" s="158"/>
      <c r="DD111" s="158"/>
      <c r="DE111" s="158"/>
      <c r="DF111" s="158"/>
      <c r="DG111" s="158"/>
      <c r="DH111" s="158"/>
      <c r="DI111" s="158"/>
      <c r="DJ111" s="158"/>
      <c r="DK111" s="159"/>
      <c r="DL111" s="159"/>
      <c r="DM111" s="160"/>
      <c r="DN111" s="160"/>
      <c r="DO111" s="160"/>
      <c r="DP111" s="160"/>
      <c r="DQ111" s="160"/>
      <c r="DR111" s="160"/>
      <c r="DS111" s="160"/>
      <c r="DT111" s="160"/>
      <c r="DU111" s="160"/>
      <c r="DV111" s="160"/>
      <c r="DW111" s="160"/>
      <c r="DX111" s="160"/>
      <c r="DY111" s="160"/>
      <c r="EA111" s="26"/>
      <c r="EB111" s="26"/>
    </row>
    <row r="112" spans="14:132" s="86" customFormat="1" ht="19.5" thickTop="1" thickBot="1">
      <c r="BH112" s="62"/>
      <c r="BI112" s="64"/>
      <c r="BJ112" s="154"/>
      <c r="BK112" s="155"/>
      <c r="BL112" s="66"/>
      <c r="BM112" s="790"/>
      <c r="BN112" s="790"/>
      <c r="BO112" s="790"/>
      <c r="BP112" s="790"/>
      <c r="BQ112" s="156"/>
      <c r="BR112" s="156"/>
      <c r="BS112" s="156"/>
      <c r="BT112" s="156"/>
      <c r="BU112" s="156"/>
      <c r="BV112" s="156"/>
      <c r="BW112" s="156"/>
      <c r="BX112" s="156"/>
      <c r="BY112" s="156"/>
      <c r="BZ112" s="156"/>
      <c r="CA112" s="156"/>
      <c r="CB112" s="156"/>
      <c r="CC112" s="156"/>
      <c r="CD112" s="156"/>
      <c r="CE112" s="156"/>
      <c r="CF112" s="156"/>
      <c r="CG112" s="156"/>
      <c r="CH112" s="156"/>
      <c r="CI112" s="156"/>
      <c r="CJ112" s="156"/>
      <c r="CK112" s="156"/>
      <c r="CL112" s="156"/>
      <c r="CM112" s="156"/>
      <c r="CN112" s="156"/>
      <c r="CO112" s="157"/>
      <c r="CP112" s="157"/>
      <c r="CQ112" s="157"/>
      <c r="CR112" s="157"/>
      <c r="CS112" s="157"/>
      <c r="CT112" s="157"/>
      <c r="CU112" s="157"/>
      <c r="CV112" s="157"/>
      <c r="CW112" s="157"/>
      <c r="CX112" s="157"/>
      <c r="CY112" s="157"/>
      <c r="CZ112" s="157"/>
      <c r="DA112" s="157"/>
      <c r="DB112" s="158"/>
      <c r="DC112" s="158"/>
      <c r="DD112" s="158"/>
      <c r="DE112" s="158"/>
      <c r="DF112" s="158"/>
      <c r="DG112" s="158"/>
      <c r="DH112" s="158"/>
      <c r="DI112" s="158"/>
      <c r="DJ112" s="158"/>
      <c r="DK112" s="159"/>
      <c r="DL112" s="159"/>
      <c r="DM112" s="160"/>
      <c r="DN112" s="160"/>
      <c r="DO112" s="160"/>
      <c r="DP112" s="160"/>
      <c r="DQ112" s="160"/>
      <c r="DR112" s="160"/>
      <c r="DS112" s="160"/>
      <c r="DT112" s="160"/>
      <c r="DU112" s="160"/>
      <c r="DV112" s="160"/>
      <c r="DW112" s="160"/>
      <c r="DX112" s="160"/>
      <c r="DY112" s="160"/>
      <c r="EA112" s="26"/>
      <c r="EB112" s="26"/>
    </row>
    <row r="113" spans="60:132" s="86" customFormat="1" ht="19.5" thickTop="1" thickBot="1">
      <c r="BH113" s="178"/>
      <c r="BI113" s="64"/>
      <c r="BJ113" s="154"/>
      <c r="BK113" s="155"/>
      <c r="BL113" s="179"/>
      <c r="BM113" s="790"/>
      <c r="BN113" s="790"/>
      <c r="BO113" s="790"/>
      <c r="BP113" s="790"/>
      <c r="BQ113" s="156"/>
      <c r="BR113" s="156"/>
      <c r="BS113" s="156"/>
      <c r="BT113" s="156"/>
      <c r="BU113" s="156"/>
      <c r="BV113" s="156"/>
      <c r="BW113" s="156"/>
      <c r="BX113" s="156"/>
      <c r="BY113" s="156"/>
      <c r="BZ113" s="156"/>
      <c r="CA113" s="156"/>
      <c r="CB113" s="156"/>
      <c r="CC113" s="156"/>
      <c r="CD113" s="156"/>
      <c r="CE113" s="156"/>
      <c r="CF113" s="156"/>
      <c r="CG113" s="156"/>
      <c r="CH113" s="156"/>
      <c r="CI113" s="156"/>
      <c r="CJ113" s="156"/>
      <c r="CK113" s="156"/>
      <c r="CL113" s="156"/>
      <c r="CM113" s="156"/>
      <c r="CN113" s="156"/>
      <c r="CO113" s="157"/>
      <c r="CP113" s="157"/>
      <c r="CQ113" s="157"/>
      <c r="CR113" s="157"/>
      <c r="CS113" s="157"/>
      <c r="CT113" s="157"/>
      <c r="CU113" s="157"/>
      <c r="CV113" s="157"/>
      <c r="CW113" s="157"/>
      <c r="CX113" s="157"/>
      <c r="CY113" s="157"/>
      <c r="CZ113" s="157"/>
      <c r="DA113" s="157"/>
      <c r="DB113" s="158"/>
      <c r="DC113" s="158"/>
      <c r="DD113" s="158"/>
      <c r="DE113" s="158"/>
      <c r="DF113" s="158"/>
      <c r="DG113" s="158"/>
      <c r="DH113" s="158"/>
      <c r="DI113" s="158"/>
      <c r="DJ113" s="158"/>
      <c r="DK113" s="159"/>
      <c r="DL113" s="159"/>
      <c r="DM113" s="160"/>
      <c r="DN113" s="160"/>
      <c r="DO113" s="160"/>
      <c r="DP113" s="160"/>
      <c r="DQ113" s="160"/>
      <c r="DR113" s="160"/>
      <c r="DS113" s="160"/>
      <c r="DT113" s="160"/>
      <c r="DU113" s="160"/>
      <c r="DV113" s="160"/>
      <c r="DW113" s="160"/>
      <c r="DX113" s="160"/>
      <c r="DY113" s="160"/>
      <c r="EA113" s="26"/>
      <c r="EB113" s="26"/>
    </row>
    <row r="114" spans="60:132" s="86" customFormat="1" ht="19.5" thickTop="1" thickBot="1">
      <c r="BH114" s="62"/>
      <c r="BI114" s="64"/>
      <c r="BJ114" s="154"/>
      <c r="BK114" s="155"/>
      <c r="BL114" s="66"/>
      <c r="BM114" s="790"/>
      <c r="BN114" s="790"/>
      <c r="BO114" s="790"/>
      <c r="BP114" s="790"/>
      <c r="BQ114" s="156"/>
      <c r="BR114" s="156"/>
      <c r="BS114" s="156"/>
      <c r="BT114" s="156"/>
      <c r="BU114" s="156"/>
      <c r="BV114" s="156"/>
      <c r="BW114" s="156"/>
      <c r="BX114" s="156"/>
      <c r="BY114" s="156"/>
      <c r="BZ114" s="156"/>
      <c r="CA114" s="156"/>
      <c r="CB114" s="156"/>
      <c r="CC114" s="156"/>
      <c r="CD114" s="156"/>
      <c r="CE114" s="156"/>
      <c r="CF114" s="156"/>
      <c r="CG114" s="156"/>
      <c r="CH114" s="156"/>
      <c r="CI114" s="156"/>
      <c r="CJ114" s="156"/>
      <c r="CK114" s="156"/>
      <c r="CL114" s="156"/>
      <c r="CM114" s="156"/>
      <c r="CN114" s="156"/>
      <c r="CO114" s="157"/>
      <c r="CP114" s="157"/>
      <c r="CQ114" s="157"/>
      <c r="CR114" s="157"/>
      <c r="CS114" s="157"/>
      <c r="CT114" s="157"/>
      <c r="CU114" s="157"/>
      <c r="CV114" s="157"/>
      <c r="CW114" s="157"/>
      <c r="CX114" s="157"/>
      <c r="CY114" s="157"/>
      <c r="CZ114" s="157"/>
      <c r="DA114" s="157"/>
      <c r="DB114" s="158"/>
      <c r="DC114" s="158"/>
      <c r="DD114" s="158"/>
      <c r="DE114" s="158"/>
      <c r="DF114" s="158"/>
      <c r="DG114" s="158"/>
      <c r="DH114" s="158"/>
      <c r="DI114" s="158"/>
      <c r="DJ114" s="158"/>
      <c r="DK114" s="159"/>
      <c r="DL114" s="159"/>
      <c r="DM114" s="160"/>
      <c r="DN114" s="160"/>
      <c r="DO114" s="160"/>
      <c r="DP114" s="160"/>
      <c r="DQ114" s="160"/>
      <c r="DR114" s="160"/>
      <c r="DS114" s="160"/>
      <c r="DT114" s="160"/>
      <c r="DU114" s="160"/>
      <c r="DV114" s="160"/>
      <c r="DW114" s="160"/>
      <c r="DX114" s="160"/>
      <c r="DY114" s="160"/>
      <c r="EA114" s="26"/>
      <c r="EB114" s="26"/>
    </row>
    <row r="115" spans="60:132" s="86" customFormat="1" ht="19.5" thickTop="1" thickBot="1">
      <c r="BH115" s="62"/>
      <c r="BI115" s="64"/>
      <c r="BJ115" s="154"/>
      <c r="BK115" s="155"/>
      <c r="BL115" s="66"/>
      <c r="BM115" s="790"/>
      <c r="BN115" s="790"/>
      <c r="BO115" s="790"/>
      <c r="BP115" s="790"/>
      <c r="BQ115" s="156"/>
      <c r="BR115" s="156"/>
      <c r="BS115" s="156"/>
      <c r="BT115" s="156"/>
      <c r="BU115" s="156"/>
      <c r="BV115" s="156"/>
      <c r="BW115" s="156"/>
      <c r="BX115" s="156"/>
      <c r="BY115" s="156"/>
      <c r="BZ115" s="156"/>
      <c r="CA115" s="156"/>
      <c r="CB115" s="156"/>
      <c r="CC115" s="156"/>
      <c r="CD115" s="156"/>
      <c r="CE115" s="156"/>
      <c r="CF115" s="156"/>
      <c r="CG115" s="156"/>
      <c r="CH115" s="156"/>
      <c r="CI115" s="156"/>
      <c r="CJ115" s="156"/>
      <c r="CK115" s="156"/>
      <c r="CL115" s="156"/>
      <c r="CM115" s="156"/>
      <c r="CN115" s="156"/>
      <c r="CO115" s="157"/>
      <c r="CP115" s="157"/>
      <c r="CQ115" s="157"/>
      <c r="CR115" s="157"/>
      <c r="CS115" s="157"/>
      <c r="CT115" s="157"/>
      <c r="CU115" s="157"/>
      <c r="CV115" s="157"/>
      <c r="CW115" s="157"/>
      <c r="CX115" s="157"/>
      <c r="CY115" s="157"/>
      <c r="CZ115" s="157"/>
      <c r="DA115" s="157"/>
      <c r="DB115" s="158"/>
      <c r="DC115" s="158"/>
      <c r="DD115" s="158"/>
      <c r="DE115" s="158"/>
      <c r="DF115" s="158"/>
      <c r="DG115" s="158"/>
      <c r="DH115" s="158"/>
      <c r="DI115" s="158"/>
      <c r="DJ115" s="158"/>
      <c r="DK115" s="159"/>
      <c r="DL115" s="159"/>
      <c r="DM115" s="160"/>
      <c r="DN115" s="160"/>
      <c r="DO115" s="160"/>
      <c r="DP115" s="160"/>
      <c r="DQ115" s="160"/>
      <c r="DR115" s="160"/>
      <c r="DS115" s="160"/>
      <c r="DT115" s="160"/>
      <c r="DU115" s="160"/>
      <c r="DV115" s="160"/>
      <c r="DW115" s="160"/>
      <c r="DX115" s="160"/>
      <c r="DY115" s="160"/>
      <c r="EA115" s="26"/>
      <c r="EB115" s="26"/>
    </row>
    <row r="116" spans="60:132" s="86" customFormat="1" ht="19.5" thickTop="1" thickBot="1">
      <c r="BH116" s="178"/>
      <c r="BI116" s="64"/>
      <c r="BJ116" s="154"/>
      <c r="BK116" s="166"/>
      <c r="BL116" s="179"/>
      <c r="BM116" s="791"/>
      <c r="BN116" s="791"/>
      <c r="BO116" s="791"/>
      <c r="BP116" s="792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9"/>
      <c r="DC116" s="169"/>
      <c r="DD116" s="169"/>
      <c r="DE116" s="169"/>
      <c r="DF116" s="169"/>
      <c r="DG116" s="169"/>
      <c r="DH116" s="169"/>
      <c r="DI116" s="169"/>
      <c r="DJ116" s="169"/>
      <c r="DK116" s="170"/>
      <c r="DL116" s="170"/>
      <c r="DM116" s="171"/>
      <c r="DN116" s="171"/>
      <c r="DO116" s="171"/>
      <c r="DP116" s="171"/>
      <c r="DQ116" s="171"/>
      <c r="DR116" s="171"/>
      <c r="DS116" s="171"/>
      <c r="DT116" s="171"/>
      <c r="DU116" s="171"/>
      <c r="DV116" s="171"/>
      <c r="DW116" s="171"/>
      <c r="DX116" s="171"/>
      <c r="DY116" s="171"/>
      <c r="EA116" s="26"/>
      <c r="EB116" s="26"/>
    </row>
    <row r="117" spans="60:132" s="86" customFormat="1" ht="19.5" thickTop="1" thickBot="1">
      <c r="BH117" s="62"/>
      <c r="BI117" s="165"/>
      <c r="BJ117" s="154"/>
      <c r="BK117" s="166"/>
      <c r="BL117" s="112"/>
      <c r="BM117" s="792"/>
      <c r="BN117" s="792"/>
      <c r="BO117" s="792"/>
      <c r="BP117" s="792"/>
      <c r="BQ117" s="180"/>
      <c r="BR117" s="167"/>
      <c r="BS117" s="167"/>
      <c r="BT117" s="167"/>
      <c r="BU117" s="167"/>
      <c r="BV117" s="167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9"/>
      <c r="DC117" s="169"/>
      <c r="DD117" s="169"/>
      <c r="DE117" s="169"/>
      <c r="DF117" s="169"/>
      <c r="DG117" s="169"/>
      <c r="DH117" s="169"/>
      <c r="DI117" s="169"/>
      <c r="DJ117" s="169"/>
      <c r="DK117" s="170"/>
      <c r="DL117" s="170"/>
      <c r="DM117" s="171"/>
      <c r="DN117" s="171"/>
      <c r="DO117" s="171"/>
      <c r="DP117" s="171"/>
      <c r="DQ117" s="171"/>
      <c r="DR117" s="171"/>
      <c r="DS117" s="171"/>
      <c r="DT117" s="171"/>
      <c r="DU117" s="171"/>
      <c r="DV117" s="171"/>
      <c r="DW117" s="171"/>
      <c r="DX117" s="171"/>
      <c r="DY117" s="171"/>
      <c r="EA117" s="26"/>
      <c r="EB117" s="26"/>
    </row>
    <row r="118" spans="60:132" s="86" customFormat="1" ht="19.5" thickTop="1" thickBot="1">
      <c r="BH118" s="116"/>
      <c r="BI118" s="117"/>
      <c r="BJ118" s="118"/>
      <c r="BK118" s="181"/>
      <c r="BL118" s="119"/>
      <c r="BM118" s="793"/>
      <c r="BN118" s="793"/>
      <c r="BO118" s="793"/>
      <c r="BP118" s="793"/>
      <c r="BQ118" s="183"/>
      <c r="BR118" s="183"/>
      <c r="BS118" s="183"/>
      <c r="BT118" s="183"/>
      <c r="BU118" s="183"/>
      <c r="BV118" s="183"/>
      <c r="BW118" s="183"/>
      <c r="BX118" s="183"/>
      <c r="BY118" s="183"/>
      <c r="BZ118" s="183"/>
      <c r="CA118" s="183"/>
      <c r="CB118" s="184"/>
      <c r="CC118" s="184"/>
      <c r="CD118" s="184"/>
      <c r="CE118" s="184"/>
      <c r="CF118" s="184"/>
      <c r="CG118" s="184"/>
      <c r="CH118" s="184"/>
      <c r="CI118" s="184"/>
      <c r="CJ118" s="182"/>
      <c r="CK118" s="184"/>
      <c r="CL118" s="184"/>
      <c r="CM118" s="184"/>
      <c r="CN118" s="184"/>
      <c r="CO118" s="184"/>
      <c r="CP118" s="184"/>
      <c r="CQ118" s="184"/>
      <c r="CR118" s="184"/>
      <c r="CS118" s="184"/>
      <c r="CT118" s="184"/>
      <c r="CU118" s="184"/>
      <c r="CV118" s="184"/>
      <c r="CW118" s="184"/>
      <c r="CX118" s="184"/>
      <c r="CY118" s="184"/>
      <c r="CZ118" s="184"/>
      <c r="DA118" s="184"/>
      <c r="DB118" s="185"/>
      <c r="DC118" s="185"/>
      <c r="DD118" s="185"/>
      <c r="DE118" s="185"/>
      <c r="DF118" s="185"/>
      <c r="DG118" s="185"/>
      <c r="DH118" s="185"/>
      <c r="DI118" s="185"/>
      <c r="DJ118" s="185"/>
      <c r="DK118" s="186"/>
      <c r="DL118" s="186"/>
      <c r="DM118" s="187"/>
      <c r="DN118" s="187"/>
      <c r="DO118" s="187"/>
      <c r="DP118" s="187"/>
      <c r="DQ118" s="187"/>
      <c r="DR118" s="187"/>
      <c r="DS118" s="187"/>
      <c r="DT118" s="187"/>
      <c r="DU118" s="187"/>
      <c r="DV118" s="187"/>
      <c r="DW118" s="187"/>
      <c r="DX118" s="188"/>
      <c r="DY118" s="188"/>
      <c r="EA118" s="26"/>
      <c r="EB118" s="26"/>
    </row>
    <row r="119" spans="60:132" s="86" customFormat="1" ht="19.5" thickTop="1" thickBot="1">
      <c r="BH119" s="116"/>
      <c r="BI119" s="124"/>
      <c r="BJ119" s="125"/>
      <c r="BK119" s="189"/>
      <c r="BL119" s="126"/>
      <c r="BM119" s="794"/>
      <c r="BN119" s="794"/>
      <c r="BO119" s="794"/>
      <c r="BP119" s="794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2"/>
      <c r="CC119" s="192"/>
      <c r="CD119" s="192"/>
      <c r="CE119" s="192"/>
      <c r="CF119" s="192"/>
      <c r="CG119" s="192"/>
      <c r="CH119" s="192"/>
      <c r="CI119" s="192"/>
      <c r="CJ119" s="190"/>
      <c r="CK119" s="192"/>
      <c r="CL119" s="192"/>
      <c r="CM119" s="192"/>
      <c r="CN119" s="192"/>
      <c r="CO119" s="193"/>
      <c r="CP119" s="192"/>
      <c r="CQ119" s="192"/>
      <c r="CR119" s="192"/>
      <c r="CS119" s="192"/>
      <c r="CT119" s="192"/>
      <c r="CU119" s="192"/>
      <c r="CV119" s="192"/>
      <c r="CW119" s="192"/>
      <c r="CX119" s="192"/>
      <c r="CY119" s="192"/>
      <c r="CZ119" s="192"/>
      <c r="DA119" s="192"/>
      <c r="DB119" s="194"/>
      <c r="DC119" s="194"/>
      <c r="DD119" s="194"/>
      <c r="DE119" s="194"/>
      <c r="DF119" s="194"/>
      <c r="DG119" s="194"/>
      <c r="DH119" s="194"/>
      <c r="DI119" s="194"/>
      <c r="DJ119" s="194"/>
      <c r="DK119" s="195"/>
      <c r="DL119" s="195"/>
      <c r="DM119" s="196"/>
      <c r="DN119" s="196"/>
      <c r="DO119" s="196"/>
      <c r="DP119" s="196"/>
      <c r="DQ119" s="196"/>
      <c r="DR119" s="196"/>
      <c r="DS119" s="196"/>
      <c r="DT119" s="196"/>
      <c r="DU119" s="196"/>
      <c r="DV119" s="196"/>
      <c r="DW119" s="196"/>
      <c r="DX119" s="197"/>
      <c r="DY119" s="197"/>
      <c r="EA119" s="26"/>
      <c r="EB119" s="26"/>
    </row>
    <row r="120" spans="60:132" s="86" customFormat="1" ht="19.5" thickTop="1" thickBot="1">
      <c r="BH120" s="116"/>
      <c r="BI120" s="134"/>
      <c r="BJ120" s="135"/>
      <c r="BK120" s="198"/>
      <c r="BL120" s="136"/>
      <c r="BM120" s="795"/>
      <c r="BN120" s="795"/>
      <c r="BO120" s="795"/>
      <c r="BP120" s="795"/>
      <c r="BQ120" s="200"/>
      <c r="BR120" s="200"/>
      <c r="BS120" s="200"/>
      <c r="BT120" s="200"/>
      <c r="BU120" s="200"/>
      <c r="BV120" s="200"/>
      <c r="BW120" s="200"/>
      <c r="BX120" s="200"/>
      <c r="BY120" s="200"/>
      <c r="BZ120" s="200"/>
      <c r="CA120" s="200"/>
      <c r="CB120" s="201"/>
      <c r="CC120" s="201"/>
      <c r="CD120" s="201"/>
      <c r="CE120" s="201"/>
      <c r="CF120" s="201"/>
      <c r="CG120" s="201"/>
      <c r="CH120" s="201"/>
      <c r="CI120" s="201"/>
      <c r="CJ120" s="199"/>
      <c r="CK120" s="201"/>
      <c r="CL120" s="201"/>
      <c r="CM120" s="201"/>
      <c r="CN120" s="201"/>
      <c r="CO120" s="201"/>
      <c r="CP120" s="201"/>
      <c r="CQ120" s="201"/>
      <c r="CR120" s="201"/>
      <c r="CS120" s="201"/>
      <c r="CT120" s="201"/>
      <c r="CU120" s="201"/>
      <c r="CV120" s="201"/>
      <c r="CW120" s="201"/>
      <c r="CX120" s="201"/>
      <c r="CY120" s="201"/>
      <c r="CZ120" s="201"/>
      <c r="DA120" s="201"/>
      <c r="DB120" s="202"/>
      <c r="DC120" s="202"/>
      <c r="DD120" s="202"/>
      <c r="DE120" s="202"/>
      <c r="DF120" s="202"/>
      <c r="DG120" s="202"/>
      <c r="DH120" s="202"/>
      <c r="DI120" s="202"/>
      <c r="DJ120" s="202"/>
      <c r="DK120" s="203"/>
      <c r="DL120" s="203"/>
      <c r="DM120" s="204"/>
      <c r="DN120" s="204"/>
      <c r="DO120" s="204"/>
      <c r="DP120" s="204"/>
      <c r="DQ120" s="204"/>
      <c r="DR120" s="204"/>
      <c r="DS120" s="204"/>
      <c r="DT120" s="204"/>
      <c r="DU120" s="204"/>
      <c r="DV120" s="204"/>
      <c r="DW120" s="204"/>
      <c r="DX120" s="205"/>
      <c r="DY120" s="205"/>
      <c r="EA120" s="26"/>
      <c r="EB120" s="26"/>
    </row>
    <row r="121" spans="60:132" s="86" customFormat="1" ht="19" thickTop="1">
      <c r="BM121" s="257"/>
      <c r="BN121" s="257"/>
      <c r="BO121" s="257"/>
      <c r="BP121" s="257"/>
      <c r="EA121" s="26"/>
      <c r="EB121" s="26"/>
    </row>
    <row r="122" spans="60:132" s="86" customFormat="1" ht="18.5">
      <c r="BM122" s="257"/>
      <c r="BN122" s="257"/>
      <c r="BO122" s="257"/>
      <c r="BP122" s="257"/>
      <c r="EA122" s="26"/>
      <c r="EB122" s="26"/>
    </row>
    <row r="123" spans="60:132" s="86" customFormat="1" ht="18.5">
      <c r="BM123" s="257"/>
      <c r="BN123" s="257"/>
      <c r="BO123" s="257"/>
      <c r="BP123" s="257"/>
      <c r="EA123" s="26"/>
      <c r="EB123" s="26"/>
    </row>
    <row r="124" spans="60:132" s="86" customFormat="1" ht="18.5">
      <c r="BM124" s="257"/>
      <c r="BN124" s="257"/>
      <c r="BO124" s="257"/>
      <c r="BP124" s="257"/>
      <c r="EA124" s="26"/>
      <c r="EB124" s="26"/>
    </row>
    <row r="125" spans="60:132" s="86" customFormat="1" ht="14.5">
      <c r="BM125" s="257"/>
      <c r="BN125" s="257"/>
      <c r="BO125" s="257"/>
      <c r="BP125" s="257"/>
    </row>
    <row r="126" spans="60:132" s="86" customFormat="1" ht="14.5">
      <c r="BM126" s="257"/>
      <c r="BN126" s="257"/>
      <c r="BO126" s="257"/>
      <c r="BP126" s="257"/>
    </row>
    <row r="127" spans="60:132" s="86" customFormat="1" ht="14.5">
      <c r="BM127" s="257"/>
      <c r="BN127" s="257"/>
      <c r="BO127" s="257"/>
      <c r="BP127" s="257"/>
    </row>
    <row r="128" spans="60:132" s="86" customFormat="1" ht="14.5">
      <c r="BM128" s="257"/>
      <c r="BN128" s="257"/>
      <c r="BO128" s="257"/>
      <c r="BP128" s="257"/>
    </row>
    <row r="129" spans="65:68" s="86" customFormat="1" ht="14.5">
      <c r="BM129" s="257"/>
      <c r="BN129" s="257"/>
      <c r="BO129" s="257"/>
      <c r="BP129" s="257"/>
    </row>
    <row r="130" spans="65:68" s="86" customFormat="1" ht="14.5">
      <c r="BM130" s="257"/>
      <c r="BN130" s="257"/>
      <c r="BO130" s="257"/>
      <c r="BP130" s="257"/>
    </row>
    <row r="131" spans="65:68" s="86" customFormat="1" ht="14.5">
      <c r="BM131" s="257"/>
      <c r="BN131" s="257"/>
      <c r="BO131" s="257"/>
      <c r="BP131" s="257"/>
    </row>
    <row r="132" spans="65:68" s="86" customFormat="1" ht="14.5">
      <c r="BM132" s="257"/>
      <c r="BN132" s="257"/>
      <c r="BO132" s="257"/>
      <c r="BP132" s="257"/>
    </row>
    <row r="133" spans="65:68" s="86" customFormat="1" ht="14.5">
      <c r="BM133" s="257"/>
      <c r="BN133" s="257"/>
      <c r="BO133" s="257"/>
      <c r="BP133" s="257"/>
    </row>
    <row r="134" spans="65:68" s="86" customFormat="1" ht="14.5">
      <c r="BM134" s="257"/>
      <c r="BN134" s="257"/>
      <c r="BO134" s="257"/>
      <c r="BP134" s="257"/>
    </row>
    <row r="135" spans="65:68" s="86" customFormat="1" ht="14.5">
      <c r="BM135" s="257"/>
      <c r="BN135" s="257"/>
      <c r="BO135" s="257"/>
      <c r="BP135" s="257"/>
    </row>
    <row r="136" spans="65:68" s="86" customFormat="1" ht="14.5">
      <c r="BM136" s="257"/>
      <c r="BN136" s="257"/>
      <c r="BO136" s="257"/>
      <c r="BP136" s="257"/>
    </row>
    <row r="137" spans="65:68" s="86" customFormat="1" ht="14.5">
      <c r="BM137" s="257"/>
      <c r="BN137" s="257"/>
      <c r="BO137" s="257"/>
      <c r="BP137" s="257"/>
    </row>
    <row r="138" spans="65:68" s="86" customFormat="1" ht="14.5">
      <c r="BM138" s="257"/>
      <c r="BN138" s="257"/>
      <c r="BO138" s="257"/>
      <c r="BP138" s="257"/>
    </row>
    <row r="139" spans="65:68" s="86" customFormat="1" ht="14.5">
      <c r="BM139" s="257"/>
      <c r="BN139" s="257"/>
      <c r="BO139" s="257"/>
      <c r="BP139" s="257"/>
    </row>
    <row r="140" spans="65:68" s="86" customFormat="1" ht="14.5">
      <c r="BM140" s="257"/>
      <c r="BN140" s="257"/>
      <c r="BO140" s="257"/>
      <c r="BP140" s="257"/>
    </row>
    <row r="141" spans="65:68" s="86" customFormat="1" ht="14.5">
      <c r="BM141" s="257"/>
      <c r="BN141" s="257"/>
      <c r="BO141" s="257"/>
      <c r="BP141" s="257"/>
    </row>
    <row r="142" spans="65:68" s="86" customFormat="1" ht="14.5">
      <c r="BM142" s="257"/>
      <c r="BN142" s="257"/>
      <c r="BO142" s="257"/>
      <c r="BP142" s="257"/>
    </row>
    <row r="143" spans="65:68" s="86" customFormat="1" ht="14.5">
      <c r="BM143" s="257"/>
      <c r="BN143" s="257"/>
      <c r="BO143" s="257"/>
      <c r="BP143" s="257"/>
    </row>
    <row r="144" spans="65:68" s="86" customFormat="1" ht="14.5">
      <c r="BM144" s="257"/>
      <c r="BN144" s="257"/>
      <c r="BO144" s="257"/>
      <c r="BP144" s="257"/>
    </row>
    <row r="145" spans="65:68" s="86" customFormat="1" ht="14.5">
      <c r="BM145" s="257"/>
      <c r="BN145" s="257"/>
      <c r="BO145" s="257"/>
      <c r="BP145" s="257"/>
    </row>
    <row r="146" spans="65:68" s="86" customFormat="1" ht="14.5">
      <c r="BM146" s="257"/>
      <c r="BN146" s="257"/>
      <c r="BO146" s="257"/>
      <c r="BP146" s="257"/>
    </row>
    <row r="147" spans="65:68" s="86" customFormat="1" ht="14.5">
      <c r="BM147" s="257"/>
      <c r="BN147" s="257"/>
      <c r="BO147" s="257"/>
      <c r="BP147" s="257"/>
    </row>
    <row r="148" spans="65:68" s="86" customFormat="1" ht="14.5">
      <c r="BM148" s="257"/>
      <c r="BN148" s="257"/>
      <c r="BO148" s="257"/>
      <c r="BP148" s="257"/>
    </row>
    <row r="149" spans="65:68" s="86" customFormat="1" ht="14.5">
      <c r="BM149" s="257"/>
      <c r="BN149" s="257"/>
      <c r="BO149" s="257"/>
      <c r="BP149" s="257"/>
    </row>
    <row r="150" spans="65:68" s="86" customFormat="1" ht="14.5">
      <c r="BM150" s="257"/>
      <c r="BN150" s="257"/>
      <c r="BO150" s="257"/>
      <c r="BP150" s="257"/>
    </row>
    <row r="151" spans="65:68" s="86" customFormat="1" ht="14.5">
      <c r="BM151" s="257"/>
      <c r="BN151" s="257"/>
      <c r="BO151" s="257"/>
      <c r="BP151" s="257"/>
    </row>
    <row r="152" spans="65:68" s="86" customFormat="1" ht="14.5">
      <c r="BM152" s="257"/>
      <c r="BN152" s="257"/>
      <c r="BO152" s="257"/>
      <c r="BP152" s="257"/>
    </row>
    <row r="153" spans="65:68" s="86" customFormat="1" ht="14.5">
      <c r="BM153" s="257"/>
      <c r="BN153" s="257"/>
      <c r="BO153" s="257"/>
      <c r="BP153" s="257"/>
    </row>
    <row r="154" spans="65:68" s="86" customFormat="1" ht="14.5">
      <c r="BM154" s="257"/>
      <c r="BN154" s="257"/>
      <c r="BO154" s="257"/>
      <c r="BP154" s="257"/>
    </row>
    <row r="155" spans="65:68" s="86" customFormat="1" ht="14.5">
      <c r="BM155" s="257"/>
      <c r="BN155" s="257"/>
      <c r="BO155" s="257"/>
      <c r="BP155" s="257"/>
    </row>
    <row r="199" spans="4:68" s="86" customFormat="1" ht="15" customHeight="1">
      <c r="D199" s="164"/>
      <c r="E199" s="164"/>
      <c r="F199" s="164"/>
      <c r="G199" s="164"/>
      <c r="J199" s="52"/>
      <c r="O199" s="162"/>
      <c r="Q199" s="163"/>
      <c r="R199" s="162"/>
      <c r="S199" s="87"/>
      <c r="T199" s="87"/>
      <c r="U199" s="87"/>
      <c r="BM199" s="257"/>
      <c r="BN199" s="257"/>
      <c r="BO199" s="257"/>
      <c r="BP199" s="257"/>
    </row>
  </sheetData>
  <autoFilter ref="A9:XCY89" xr:uid="{EC1622A7-2E07-46D1-89B2-A9F91FABA4F3}"/>
  <mergeCells count="2">
    <mergeCell ref="AE7:AS7"/>
    <mergeCell ref="AT7:BE7"/>
  </mergeCells>
  <phoneticPr fontId="56" type="noConversion"/>
  <conditionalFormatting sqref="BM67:DY79 BQ80:DY82 BM80:BP117 BQ83:CC83 BQ84:DY92 BR93:DY103 CP104:DY105 BR104:CO107 DC106:DY106 CP107:DY109 BQ108:CO109 BQ110:DY117 BM118:DY120">
    <cfRule type="cellIs" dxfId="2" priority="1" operator="lessThan">
      <formula>0</formula>
    </cfRule>
  </conditionalFormatting>
  <conditionalFormatting sqref="BQ93:BQ107">
    <cfRule type="cellIs" dxfId="1" priority="3" operator="lessThan">
      <formula>0</formula>
    </cfRule>
  </conditionalFormatting>
  <conditionalFormatting sqref="CP106:DA10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E3E3-FB1E-4DD3-9AE9-926099B4636A}">
  <sheetPr>
    <tabColor rgb="FF92D050"/>
  </sheetPr>
  <dimension ref="A1:AH6592"/>
  <sheetViews>
    <sheetView showZeros="0" zoomScale="85" zoomScaleNormal="85" workbookViewId="0">
      <selection activeCell="B18" sqref="B18"/>
    </sheetView>
  </sheetViews>
  <sheetFormatPr defaultColWidth="8.7265625" defaultRowHeight="12.65" customHeight="1"/>
  <cols>
    <col min="1" max="1" width="27.26953125" style="338" customWidth="1"/>
    <col min="2" max="2" width="18.81640625" style="650" bestFit="1" customWidth="1"/>
    <col min="3" max="3" width="18.54296875" style="650" bestFit="1" customWidth="1"/>
    <col min="4" max="4" width="25.81640625" style="650" customWidth="1"/>
    <col min="5" max="5" width="19.1796875" style="651" customWidth="1"/>
    <col min="6" max="6" width="11.26953125" style="650" customWidth="1"/>
    <col min="7" max="7" width="17.81640625" style="650" customWidth="1"/>
    <col min="8" max="8" width="10.7265625" style="650" customWidth="1"/>
    <col min="9" max="9" width="8.7265625" style="651" bestFit="1" customWidth="1"/>
    <col min="10" max="10" width="10.81640625" style="652" customWidth="1"/>
    <col min="11" max="11" width="19" style="650" customWidth="1"/>
    <col min="12" max="12" width="8.7265625" style="653" customWidth="1"/>
    <col min="13" max="13" width="16.81640625" style="654" customWidth="1"/>
    <col min="14" max="14" width="17.1796875" style="654" customWidth="1"/>
    <col min="15" max="15" width="17.54296875" style="655" bestFit="1" customWidth="1"/>
    <col min="16" max="16" width="24.54296875" style="654" bestFit="1" customWidth="1"/>
    <col min="17" max="17" width="13.81640625" style="656" bestFit="1" customWidth="1"/>
    <col min="18" max="18" width="19.1796875" style="654" bestFit="1" customWidth="1"/>
    <col min="19" max="19" width="16.54296875" style="657" bestFit="1" customWidth="1"/>
    <col min="20" max="20" width="14.26953125" style="658" bestFit="1" customWidth="1"/>
    <col min="21" max="21" width="16.453125" style="659" bestFit="1" customWidth="1"/>
    <col min="22" max="22" width="20.7265625" style="659" bestFit="1" customWidth="1"/>
    <col min="23" max="23" width="17" style="338" bestFit="1" customWidth="1"/>
    <col min="24" max="24" width="19.453125" style="338" bestFit="1" customWidth="1"/>
    <col min="25" max="25" width="8.7265625" style="338" customWidth="1"/>
    <col min="26" max="26" width="11.81640625" style="338" bestFit="1" customWidth="1"/>
    <col min="27" max="28" width="8.7265625" style="338"/>
    <col min="29" max="29" width="10.81640625" style="338" bestFit="1" customWidth="1"/>
    <col min="30" max="16384" width="8.7265625" style="338"/>
  </cols>
  <sheetData>
    <row r="1" spans="1:29" ht="42.65" customHeight="1">
      <c r="A1" s="339" t="s">
        <v>9</v>
      </c>
      <c r="B1" s="339" t="s">
        <v>9</v>
      </c>
      <c r="C1" s="340" t="s">
        <v>411</v>
      </c>
      <c r="D1" s="339" t="s">
        <v>412</v>
      </c>
      <c r="E1" s="341" t="s">
        <v>413</v>
      </c>
      <c r="F1" s="339" t="s">
        <v>414</v>
      </c>
      <c r="G1" s="339" t="s">
        <v>415</v>
      </c>
      <c r="H1" s="339" t="s">
        <v>416</v>
      </c>
      <c r="I1" s="341" t="s">
        <v>417</v>
      </c>
      <c r="J1" s="341" t="s">
        <v>418</v>
      </c>
      <c r="K1" s="342" t="s">
        <v>419</v>
      </c>
      <c r="L1" s="343" t="s">
        <v>420</v>
      </c>
      <c r="M1" s="344" t="s">
        <v>421</v>
      </c>
      <c r="N1" s="344" t="s">
        <v>422</v>
      </c>
      <c r="O1" s="345" t="s">
        <v>423</v>
      </c>
      <c r="P1" s="346" t="s">
        <v>424</v>
      </c>
      <c r="Q1" s="347" t="s">
        <v>425</v>
      </c>
      <c r="R1" s="348" t="s">
        <v>426</v>
      </c>
      <c r="S1" s="349" t="s">
        <v>427</v>
      </c>
      <c r="T1" s="350" t="s">
        <v>428</v>
      </c>
      <c r="U1" s="351" t="s">
        <v>429</v>
      </c>
      <c r="V1" s="351" t="s">
        <v>430</v>
      </c>
      <c r="W1" s="351" t="s">
        <v>431</v>
      </c>
      <c r="X1" s="742" t="s">
        <v>432</v>
      </c>
      <c r="Z1" s="349" t="s">
        <v>433</v>
      </c>
      <c r="AA1" s="34"/>
      <c r="AB1" s="272"/>
    </row>
    <row r="2" spans="1:29" s="365" customFormat="1" ht="12.65" customHeight="1">
      <c r="A2" s="352" t="s">
        <v>114</v>
      </c>
      <c r="B2" s="352" t="s">
        <v>434</v>
      </c>
      <c r="C2" s="352" t="s">
        <v>435</v>
      </c>
      <c r="D2" s="352" t="s">
        <v>436</v>
      </c>
      <c r="E2" s="353" t="s">
        <v>437</v>
      </c>
      <c r="F2" s="352" t="s">
        <v>438</v>
      </c>
      <c r="G2" s="352"/>
      <c r="H2" s="352" t="s">
        <v>439</v>
      </c>
      <c r="I2" s="352">
        <v>2024</v>
      </c>
      <c r="J2" s="354">
        <v>7</v>
      </c>
      <c r="K2" s="355">
        <v>45602</v>
      </c>
      <c r="L2" s="356">
        <v>1</v>
      </c>
      <c r="M2" s="357">
        <v>1.8255822274</v>
      </c>
      <c r="N2" s="357">
        <v>1.8908572274</v>
      </c>
      <c r="O2" s="358">
        <v>6.5274999999999972E-2</v>
      </c>
      <c r="P2" s="359">
        <v>6.5274999999999972E-2</v>
      </c>
      <c r="Q2" s="334">
        <v>1</v>
      </c>
      <c r="R2" s="357">
        <v>1.8255822274</v>
      </c>
      <c r="S2" s="360">
        <v>122830</v>
      </c>
      <c r="T2" s="361">
        <v>122830</v>
      </c>
      <c r="U2" s="362">
        <v>1566600</v>
      </c>
      <c r="V2" s="363">
        <v>1558582.2717500001</v>
      </c>
      <c r="W2" s="716" t="e">
        <f t="shared" ref="W2:W65" si="0">V2/$AB$1</f>
        <v>#DIV/0!</v>
      </c>
      <c r="Z2" s="739">
        <f>O2*S2</f>
        <v>8017.7282499999965</v>
      </c>
    </row>
    <row r="3" spans="1:29" s="365" customFormat="1" ht="12.65" customHeight="1">
      <c r="A3" s="352" t="s">
        <v>114</v>
      </c>
      <c r="B3" s="352" t="s">
        <v>434</v>
      </c>
      <c r="C3" s="352" t="s">
        <v>435</v>
      </c>
      <c r="D3" s="352" t="s">
        <v>440</v>
      </c>
      <c r="E3" s="353" t="s">
        <v>441</v>
      </c>
      <c r="F3" s="352" t="s">
        <v>438</v>
      </c>
      <c r="G3" s="352"/>
      <c r="H3" s="352" t="s">
        <v>439</v>
      </c>
      <c r="I3" s="352">
        <v>2024</v>
      </c>
      <c r="J3" s="354">
        <v>7</v>
      </c>
      <c r="K3" s="355">
        <v>45602</v>
      </c>
      <c r="L3" s="356">
        <v>1</v>
      </c>
      <c r="M3" s="357">
        <v>0.61681484669999997</v>
      </c>
      <c r="N3" s="357">
        <v>0.67358984669999999</v>
      </c>
      <c r="O3" s="358">
        <v>5.677500000000002E-2</v>
      </c>
      <c r="P3" s="359">
        <v>5.677500000000002E-2</v>
      </c>
      <c r="Q3" s="334">
        <v>1</v>
      </c>
      <c r="R3" s="357">
        <v>0.61681484669999997</v>
      </c>
      <c r="S3" s="360">
        <v>191796</v>
      </c>
      <c r="T3" s="361">
        <v>191796</v>
      </c>
      <c r="U3" s="362">
        <v>1135500</v>
      </c>
      <c r="V3" s="363">
        <v>1124610.7821</v>
      </c>
      <c r="W3" s="716" t="e">
        <f t="shared" si="0"/>
        <v>#DIV/0!</v>
      </c>
      <c r="Z3" s="739">
        <f t="shared" ref="Z3:Z66" si="1">O3*S3</f>
        <v>10889.217900000003</v>
      </c>
    </row>
    <row r="4" spans="1:29" s="365" customFormat="1" ht="12.65" customHeight="1">
      <c r="A4" s="352" t="s">
        <v>114</v>
      </c>
      <c r="B4" s="352" t="s">
        <v>434</v>
      </c>
      <c r="C4" s="352" t="s">
        <v>435</v>
      </c>
      <c r="D4" s="352" t="s">
        <v>442</v>
      </c>
      <c r="E4" s="353" t="s">
        <v>443</v>
      </c>
      <c r="F4" s="352" t="s">
        <v>438</v>
      </c>
      <c r="G4" s="352"/>
      <c r="H4" s="352" t="s">
        <v>439</v>
      </c>
      <c r="I4" s="352">
        <v>2024</v>
      </c>
      <c r="J4" s="354">
        <v>7</v>
      </c>
      <c r="K4" s="355">
        <v>45587</v>
      </c>
      <c r="L4" s="356">
        <v>1</v>
      </c>
      <c r="M4" s="357">
        <v>0.33182378480000002</v>
      </c>
      <c r="N4" s="357">
        <v>0.35401128479999999</v>
      </c>
      <c r="O4" s="358">
        <v>2.2187499999999971E-2</v>
      </c>
      <c r="P4" s="359">
        <v>2.2187499999999971E-2</v>
      </c>
      <c r="Q4" s="334">
        <v>1</v>
      </c>
      <c r="R4" s="357">
        <v>0.33182378480000002</v>
      </c>
      <c r="S4" s="360">
        <v>100000</v>
      </c>
      <c r="T4" s="361">
        <v>100000</v>
      </c>
      <c r="U4" s="362">
        <v>355000</v>
      </c>
      <c r="V4" s="363">
        <v>352781.25</v>
      </c>
      <c r="W4" s="716" t="e">
        <f t="shared" si="0"/>
        <v>#DIV/0!</v>
      </c>
      <c r="Z4" s="739">
        <f t="shared" si="1"/>
        <v>2218.7499999999973</v>
      </c>
    </row>
    <row r="5" spans="1:29" s="365" customFormat="1" ht="12.65" customHeight="1">
      <c r="A5" s="352" t="s">
        <v>114</v>
      </c>
      <c r="B5" s="352" t="s">
        <v>434</v>
      </c>
      <c r="C5" s="352" t="s">
        <v>435</v>
      </c>
      <c r="D5" s="352" t="s">
        <v>444</v>
      </c>
      <c r="E5" s="353" t="s">
        <v>445</v>
      </c>
      <c r="F5" s="352" t="s">
        <v>438</v>
      </c>
      <c r="G5" s="352"/>
      <c r="H5" s="352" t="s">
        <v>439</v>
      </c>
      <c r="I5" s="352">
        <v>2024</v>
      </c>
      <c r="J5" s="354">
        <v>7</v>
      </c>
      <c r="K5" s="355">
        <v>45602</v>
      </c>
      <c r="L5" s="356">
        <v>1</v>
      </c>
      <c r="M5" s="357">
        <v>0.21890548530000001</v>
      </c>
      <c r="N5" s="357">
        <v>0.22521798530000001</v>
      </c>
      <c r="O5" s="358">
        <v>6.3124999999999987E-3</v>
      </c>
      <c r="P5" s="359">
        <v>6.3124999999999987E-3</v>
      </c>
      <c r="Q5" s="334">
        <v>1</v>
      </c>
      <c r="R5" s="357">
        <v>0.21890548530000001</v>
      </c>
      <c r="S5" s="360">
        <v>128340</v>
      </c>
      <c r="T5" s="361">
        <v>128340</v>
      </c>
      <c r="U5" s="362">
        <v>103700</v>
      </c>
      <c r="V5" s="363">
        <v>102889.85374999999</v>
      </c>
      <c r="W5" s="716" t="e">
        <f t="shared" si="0"/>
        <v>#DIV/0!</v>
      </c>
      <c r="Z5" s="739">
        <f t="shared" si="1"/>
        <v>810.14624999999978</v>
      </c>
    </row>
    <row r="6" spans="1:29" s="365" customFormat="1" ht="12.65" customHeight="1">
      <c r="A6" s="352" t="s">
        <v>114</v>
      </c>
      <c r="B6" s="352" t="s">
        <v>434</v>
      </c>
      <c r="C6" s="352" t="s">
        <v>435</v>
      </c>
      <c r="D6" s="352" t="s">
        <v>446</v>
      </c>
      <c r="E6" s="353" t="s">
        <v>447</v>
      </c>
      <c r="F6" s="352" t="s">
        <v>438</v>
      </c>
      <c r="G6" s="352"/>
      <c r="H6" s="352" t="s">
        <v>439</v>
      </c>
      <c r="I6" s="352">
        <v>2024</v>
      </c>
      <c r="J6" s="354">
        <v>7</v>
      </c>
      <c r="K6" s="355">
        <v>45587</v>
      </c>
      <c r="L6" s="356">
        <v>1</v>
      </c>
      <c r="M6" s="357">
        <v>0.2238086306</v>
      </c>
      <c r="N6" s="357">
        <v>0.22974613059999999</v>
      </c>
      <c r="O6" s="358">
        <v>5.9374999999999845E-3</v>
      </c>
      <c r="P6" s="359">
        <v>5.9374999999999845E-3</v>
      </c>
      <c r="Q6" s="334">
        <v>1</v>
      </c>
      <c r="R6" s="357">
        <v>0.2238086306</v>
      </c>
      <c r="S6" s="360">
        <v>114000</v>
      </c>
      <c r="T6" s="361">
        <v>114000</v>
      </c>
      <c r="U6" s="362">
        <v>95000</v>
      </c>
      <c r="V6" s="363">
        <v>94323.125</v>
      </c>
      <c r="W6" s="716" t="e">
        <f t="shared" si="0"/>
        <v>#DIV/0!</v>
      </c>
      <c r="Z6" s="739">
        <f t="shared" si="1"/>
        <v>676.87499999999818</v>
      </c>
    </row>
    <row r="7" spans="1:29" s="365" customFormat="1" ht="12.65" customHeight="1">
      <c r="A7" s="352" t="s">
        <v>110</v>
      </c>
      <c r="B7" s="352" t="s">
        <v>448</v>
      </c>
      <c r="C7" s="352" t="s">
        <v>449</v>
      </c>
      <c r="D7" s="352" t="s">
        <v>450</v>
      </c>
      <c r="E7" s="353" t="s">
        <v>451</v>
      </c>
      <c r="F7" s="352" t="s">
        <v>438</v>
      </c>
      <c r="G7" s="352"/>
      <c r="H7" s="352" t="s">
        <v>439</v>
      </c>
      <c r="I7" s="352">
        <v>2024</v>
      </c>
      <c r="J7" s="354">
        <v>8</v>
      </c>
      <c r="K7" s="355">
        <v>45587</v>
      </c>
      <c r="L7" s="356">
        <v>1</v>
      </c>
      <c r="M7" s="357">
        <v>0.166529000333</v>
      </c>
      <c r="N7" s="357">
        <v>0.17377900033300001</v>
      </c>
      <c r="O7" s="358">
        <v>7.2500000000000064E-3</v>
      </c>
      <c r="P7" s="359">
        <v>7.2500000000000064E-3</v>
      </c>
      <c r="Q7" s="334">
        <v>1</v>
      </c>
      <c r="R7" s="357">
        <v>0.166529000333</v>
      </c>
      <c r="S7" s="360">
        <v>203700</v>
      </c>
      <c r="T7" s="361">
        <v>203700</v>
      </c>
      <c r="U7" s="362">
        <v>236698</v>
      </c>
      <c r="V7" s="363">
        <v>235221.17499999999</v>
      </c>
      <c r="W7" s="716" t="e">
        <f t="shared" si="0"/>
        <v>#DIV/0!</v>
      </c>
      <c r="Z7" s="739">
        <f t="shared" si="1"/>
        <v>1476.8250000000014</v>
      </c>
      <c r="AC7" s="365">
        <f>SUMPRODUCT(O2:O6044,S2:S6044)</f>
        <v>188541760.82459453</v>
      </c>
    </row>
    <row r="8" spans="1:29" s="365" customFormat="1" ht="12.65" customHeight="1">
      <c r="A8" s="352" t="s">
        <v>114</v>
      </c>
      <c r="B8" s="352" t="s">
        <v>434</v>
      </c>
      <c r="C8" s="352" t="s">
        <v>435</v>
      </c>
      <c r="D8" s="352" t="s">
        <v>436</v>
      </c>
      <c r="E8" s="353" t="s">
        <v>437</v>
      </c>
      <c r="F8" s="352" t="s">
        <v>438</v>
      </c>
      <c r="G8" s="352"/>
      <c r="H8" s="352" t="s">
        <v>439</v>
      </c>
      <c r="I8" s="352">
        <v>2024</v>
      </c>
      <c r="J8" s="354">
        <v>8</v>
      </c>
      <c r="K8" s="355">
        <v>45602</v>
      </c>
      <c r="L8" s="356">
        <v>1</v>
      </c>
      <c r="M8" s="357">
        <v>1.8255822274069999</v>
      </c>
      <c r="N8" s="357">
        <v>1.8908572274069999</v>
      </c>
      <c r="O8" s="358">
        <v>6.5274999999999972E-2</v>
      </c>
      <c r="P8" s="359">
        <v>6.5274999999999972E-2</v>
      </c>
      <c r="Q8" s="334">
        <v>1</v>
      </c>
      <c r="R8" s="357">
        <v>1.8255822274069999</v>
      </c>
      <c r="S8" s="360">
        <v>1172068</v>
      </c>
      <c r="T8" s="361">
        <v>1294898</v>
      </c>
      <c r="U8" s="362">
        <v>1566600</v>
      </c>
      <c r="V8" s="363">
        <v>1482075.53305</v>
      </c>
      <c r="W8" s="716" t="e">
        <f t="shared" si="0"/>
        <v>#DIV/0!</v>
      </c>
      <c r="Z8" s="739">
        <f t="shared" si="1"/>
        <v>76506.738699999973</v>
      </c>
    </row>
    <row r="9" spans="1:29" s="365" customFormat="1" ht="12.65" customHeight="1">
      <c r="A9" s="352" t="s">
        <v>114</v>
      </c>
      <c r="B9" s="352" t="s">
        <v>434</v>
      </c>
      <c r="C9" s="352" t="s">
        <v>435</v>
      </c>
      <c r="D9" s="352" t="s">
        <v>440</v>
      </c>
      <c r="E9" s="353" t="s">
        <v>441</v>
      </c>
      <c r="F9" s="352" t="s">
        <v>438</v>
      </c>
      <c r="G9" s="352"/>
      <c r="H9" s="352" t="s">
        <v>439</v>
      </c>
      <c r="I9" s="352">
        <v>2024</v>
      </c>
      <c r="J9" s="354">
        <v>8</v>
      </c>
      <c r="K9" s="355">
        <v>45602</v>
      </c>
      <c r="L9" s="356">
        <v>1</v>
      </c>
      <c r="M9" s="357">
        <v>0.61681484671200004</v>
      </c>
      <c r="N9" s="357">
        <v>0.67358984671199995</v>
      </c>
      <c r="O9" s="358">
        <v>5.6774999999999909E-2</v>
      </c>
      <c r="P9" s="359">
        <v>5.6774999999999909E-2</v>
      </c>
      <c r="Q9" s="334">
        <v>1</v>
      </c>
      <c r="R9" s="357">
        <v>0.61681484671200004</v>
      </c>
      <c r="S9" s="360">
        <v>1021763</v>
      </c>
      <c r="T9" s="361">
        <v>1213559</v>
      </c>
      <c r="U9" s="362">
        <v>1135500</v>
      </c>
      <c r="V9" s="363">
        <v>1066600.187775</v>
      </c>
      <c r="W9" s="716" t="e">
        <f t="shared" si="0"/>
        <v>#DIV/0!</v>
      </c>
      <c r="Z9" s="739">
        <f t="shared" si="1"/>
        <v>58010.594324999904</v>
      </c>
    </row>
    <row r="10" spans="1:29" s="365" customFormat="1" ht="12.65" customHeight="1">
      <c r="A10" s="352" t="s">
        <v>114</v>
      </c>
      <c r="B10" s="352" t="s">
        <v>434</v>
      </c>
      <c r="C10" s="352" t="s">
        <v>435</v>
      </c>
      <c r="D10" s="352" t="s">
        <v>442</v>
      </c>
      <c r="E10" s="353" t="s">
        <v>443</v>
      </c>
      <c r="F10" s="352" t="s">
        <v>438</v>
      </c>
      <c r="G10" s="352"/>
      <c r="H10" s="352" t="s">
        <v>439</v>
      </c>
      <c r="I10" s="352">
        <v>2024</v>
      </c>
      <c r="J10" s="354">
        <v>8</v>
      </c>
      <c r="K10" s="355">
        <v>45587</v>
      </c>
      <c r="L10" s="356">
        <v>1</v>
      </c>
      <c r="M10" s="357">
        <v>0.33182378480699998</v>
      </c>
      <c r="N10" s="357">
        <v>0.354011284807</v>
      </c>
      <c r="O10" s="358">
        <v>2.2187500000000027E-2</v>
      </c>
      <c r="P10" s="359">
        <v>2.2187500000000027E-2</v>
      </c>
      <c r="Q10" s="334">
        <v>1</v>
      </c>
      <c r="R10" s="357">
        <v>0.33182378480699998</v>
      </c>
      <c r="S10" s="360">
        <v>700920</v>
      </c>
      <c r="T10" s="361">
        <v>800920</v>
      </c>
      <c r="U10" s="362">
        <v>355000</v>
      </c>
      <c r="V10" s="363">
        <v>337229.58749999997</v>
      </c>
      <c r="W10" s="716" t="e">
        <f t="shared" si="0"/>
        <v>#DIV/0!</v>
      </c>
      <c r="Z10" s="739">
        <f t="shared" si="1"/>
        <v>15551.662500000019</v>
      </c>
    </row>
    <row r="11" spans="1:29" s="365" customFormat="1" ht="12.65" customHeight="1">
      <c r="A11" s="352" t="s">
        <v>114</v>
      </c>
      <c r="B11" s="352" t="s">
        <v>434</v>
      </c>
      <c r="C11" s="352" t="s">
        <v>435</v>
      </c>
      <c r="D11" s="352" t="s">
        <v>444</v>
      </c>
      <c r="E11" s="353" t="s">
        <v>445</v>
      </c>
      <c r="F11" s="352" t="s">
        <v>438</v>
      </c>
      <c r="G11" s="352"/>
      <c r="H11" s="352" t="s">
        <v>439</v>
      </c>
      <c r="I11" s="352">
        <v>2024</v>
      </c>
      <c r="J11" s="354">
        <v>8</v>
      </c>
      <c r="K11" s="355">
        <v>45602</v>
      </c>
      <c r="L11" s="356">
        <v>1</v>
      </c>
      <c r="M11" s="357">
        <v>0.21890548531599999</v>
      </c>
      <c r="N11" s="357">
        <v>0.22521798531600001</v>
      </c>
      <c r="O11" s="358">
        <v>6.3125000000000264E-3</v>
      </c>
      <c r="P11" s="359">
        <v>6.3125000000000264E-3</v>
      </c>
      <c r="Q11" s="334">
        <v>1</v>
      </c>
      <c r="R11" s="357">
        <v>0.21890548531599999</v>
      </c>
      <c r="S11" s="360">
        <v>822170</v>
      </c>
      <c r="T11" s="361">
        <v>950510</v>
      </c>
      <c r="U11" s="362">
        <v>103700</v>
      </c>
      <c r="V11" s="363">
        <v>97699.90562499997</v>
      </c>
      <c r="W11" s="716" t="e">
        <f t="shared" si="0"/>
        <v>#DIV/0!</v>
      </c>
      <c r="Z11" s="739">
        <f t="shared" si="1"/>
        <v>5189.9481250000217</v>
      </c>
    </row>
    <row r="12" spans="1:29" s="365" customFormat="1" ht="12.65" customHeight="1">
      <c r="A12" s="352" t="s">
        <v>114</v>
      </c>
      <c r="B12" s="352" t="s">
        <v>434</v>
      </c>
      <c r="C12" s="352" t="s">
        <v>435</v>
      </c>
      <c r="D12" s="352" t="s">
        <v>446</v>
      </c>
      <c r="E12" s="353" t="s">
        <v>447</v>
      </c>
      <c r="F12" s="352" t="s">
        <v>438</v>
      </c>
      <c r="G12" s="352"/>
      <c r="H12" s="352" t="s">
        <v>439</v>
      </c>
      <c r="I12" s="352">
        <v>2024</v>
      </c>
      <c r="J12" s="354">
        <v>8</v>
      </c>
      <c r="K12" s="355">
        <v>45587</v>
      </c>
      <c r="L12" s="356">
        <v>1</v>
      </c>
      <c r="M12" s="357">
        <v>0.22380863061100001</v>
      </c>
      <c r="N12" s="357">
        <v>0.22974613061099999</v>
      </c>
      <c r="O12" s="358">
        <v>5.9374999999999845E-3</v>
      </c>
      <c r="P12" s="359">
        <v>5.9374999999999845E-3</v>
      </c>
      <c r="Q12" s="334">
        <v>1</v>
      </c>
      <c r="R12" s="357">
        <v>0.22380863061100001</v>
      </c>
      <c r="S12" s="360">
        <v>596466</v>
      </c>
      <c r="T12" s="361">
        <v>710466</v>
      </c>
      <c r="U12" s="362">
        <v>95000</v>
      </c>
      <c r="V12" s="363">
        <v>90781.608125000013</v>
      </c>
      <c r="W12" s="716" t="e">
        <f t="shared" si="0"/>
        <v>#DIV/0!</v>
      </c>
      <c r="Z12" s="739">
        <f t="shared" si="1"/>
        <v>3541.5168749999907</v>
      </c>
    </row>
    <row r="13" spans="1:29" s="365" customFormat="1" ht="12.65" customHeight="1">
      <c r="A13" s="352" t="s">
        <v>114</v>
      </c>
      <c r="B13" s="352" t="s">
        <v>434</v>
      </c>
      <c r="C13" s="352" t="s">
        <v>435</v>
      </c>
      <c r="D13" s="352" t="s">
        <v>436</v>
      </c>
      <c r="E13" s="353" t="s">
        <v>437</v>
      </c>
      <c r="F13" s="352" t="s">
        <v>438</v>
      </c>
      <c r="G13" s="352"/>
      <c r="H13" s="352" t="s">
        <v>439</v>
      </c>
      <c r="I13" s="352">
        <v>2024</v>
      </c>
      <c r="J13" s="354">
        <v>9</v>
      </c>
      <c r="K13" s="355">
        <v>45602</v>
      </c>
      <c r="L13" s="356">
        <v>1</v>
      </c>
      <c r="M13" s="357">
        <v>1.8255822274070099</v>
      </c>
      <c r="N13" s="357">
        <v>1.8908572274070099</v>
      </c>
      <c r="O13" s="358">
        <v>6.5274999999999972E-2</v>
      </c>
      <c r="P13" s="359">
        <v>6.5274999999999972E-2</v>
      </c>
      <c r="Q13" s="334">
        <v>1</v>
      </c>
      <c r="R13" s="357">
        <v>1.8255822274070099</v>
      </c>
      <c r="S13" s="360">
        <v>1112751</v>
      </c>
      <c r="T13" s="361">
        <v>2407649</v>
      </c>
      <c r="U13" s="362">
        <v>1566600</v>
      </c>
      <c r="V13" s="363">
        <v>1409440.7115250002</v>
      </c>
      <c r="W13" s="716" t="e">
        <f t="shared" si="0"/>
        <v>#DIV/0!</v>
      </c>
      <c r="Z13" s="739">
        <f t="shared" si="1"/>
        <v>72634.821524999963</v>
      </c>
    </row>
    <row r="14" spans="1:29" s="365" customFormat="1" ht="12.65" customHeight="1">
      <c r="A14" s="352" t="s">
        <v>114</v>
      </c>
      <c r="B14" s="352" t="s">
        <v>434</v>
      </c>
      <c r="C14" s="352" t="s">
        <v>435</v>
      </c>
      <c r="D14" s="352" t="s">
        <v>440</v>
      </c>
      <c r="E14" s="353" t="s">
        <v>441</v>
      </c>
      <c r="F14" s="352" t="s">
        <v>438</v>
      </c>
      <c r="G14" s="352"/>
      <c r="H14" s="352" t="s">
        <v>439</v>
      </c>
      <c r="I14" s="352">
        <v>2024</v>
      </c>
      <c r="J14" s="354">
        <v>9</v>
      </c>
      <c r="K14" s="355">
        <v>45602</v>
      </c>
      <c r="L14" s="356">
        <v>1</v>
      </c>
      <c r="M14" s="357">
        <v>0.61681484671231501</v>
      </c>
      <c r="N14" s="357">
        <v>0.67358984671231503</v>
      </c>
      <c r="O14" s="358">
        <v>5.677500000000002E-2</v>
      </c>
      <c r="P14" s="359">
        <v>5.677500000000002E-2</v>
      </c>
      <c r="Q14" s="334">
        <v>1</v>
      </c>
      <c r="R14" s="357">
        <v>0.61681484671231501</v>
      </c>
      <c r="S14" s="360">
        <v>1111735</v>
      </c>
      <c r="T14" s="361">
        <v>2325294</v>
      </c>
      <c r="U14" s="362">
        <v>1135500</v>
      </c>
      <c r="V14" s="363">
        <v>1003481.4331499999</v>
      </c>
      <c r="W14" s="716" t="e">
        <f t="shared" si="0"/>
        <v>#DIV/0!</v>
      </c>
      <c r="Z14" s="739">
        <f t="shared" si="1"/>
        <v>63118.754625000023</v>
      </c>
    </row>
    <row r="15" spans="1:29" s="365" customFormat="1" ht="12.65" customHeight="1">
      <c r="A15" s="352" t="s">
        <v>114</v>
      </c>
      <c r="B15" s="352" t="s">
        <v>434</v>
      </c>
      <c r="C15" s="352" t="s">
        <v>435</v>
      </c>
      <c r="D15" s="352" t="s">
        <v>442</v>
      </c>
      <c r="E15" s="353" t="s">
        <v>443</v>
      </c>
      <c r="F15" s="352" t="s">
        <v>438</v>
      </c>
      <c r="G15" s="352"/>
      <c r="H15" s="352" t="s">
        <v>439</v>
      </c>
      <c r="I15" s="352">
        <v>2024</v>
      </c>
      <c r="J15" s="354">
        <v>9</v>
      </c>
      <c r="K15" s="355">
        <v>45587</v>
      </c>
      <c r="L15" s="356">
        <v>1</v>
      </c>
      <c r="M15" s="357">
        <v>0.33182378480666702</v>
      </c>
      <c r="N15" s="357">
        <v>0.35401128480666699</v>
      </c>
      <c r="O15" s="358">
        <v>2.2187499999999971E-2</v>
      </c>
      <c r="P15" s="359">
        <v>2.2187499999999971E-2</v>
      </c>
      <c r="Q15" s="334">
        <v>1</v>
      </c>
      <c r="R15" s="357">
        <v>0.33182378480666702</v>
      </c>
      <c r="S15" s="360">
        <v>405500</v>
      </c>
      <c r="T15" s="361">
        <v>1206420</v>
      </c>
      <c r="U15" s="362">
        <v>355000</v>
      </c>
      <c r="V15" s="363">
        <v>328232.55625000002</v>
      </c>
      <c r="W15" s="716" t="e">
        <f t="shared" si="0"/>
        <v>#DIV/0!</v>
      </c>
      <c r="Z15" s="739">
        <f t="shared" si="1"/>
        <v>8997.0312499999891</v>
      </c>
    </row>
    <row r="16" spans="1:29" s="365" customFormat="1" ht="12.65" customHeight="1">
      <c r="A16" s="352" t="s">
        <v>114</v>
      </c>
      <c r="B16" s="352" t="s">
        <v>434</v>
      </c>
      <c r="C16" s="352" t="s">
        <v>435</v>
      </c>
      <c r="D16" s="352" t="s">
        <v>444</v>
      </c>
      <c r="E16" s="353" t="s">
        <v>445</v>
      </c>
      <c r="F16" s="352" t="s">
        <v>438</v>
      </c>
      <c r="G16" s="352"/>
      <c r="H16" s="352" t="s">
        <v>439</v>
      </c>
      <c r="I16" s="352">
        <v>2024</v>
      </c>
      <c r="J16" s="354">
        <v>9</v>
      </c>
      <c r="K16" s="355">
        <v>45602</v>
      </c>
      <c r="L16" s="356">
        <v>1</v>
      </c>
      <c r="M16" s="357">
        <v>0.21890548531555601</v>
      </c>
      <c r="N16" s="357">
        <v>0.22521798531555601</v>
      </c>
      <c r="O16" s="358">
        <v>6.3124999999999987E-3</v>
      </c>
      <c r="P16" s="359">
        <v>6.3124999999999987E-3</v>
      </c>
      <c r="Q16" s="334">
        <v>1</v>
      </c>
      <c r="R16" s="357">
        <v>0.21890548531555601</v>
      </c>
      <c r="S16" s="360">
        <v>742396</v>
      </c>
      <c r="T16" s="361">
        <v>1692906</v>
      </c>
      <c r="U16" s="362">
        <v>103700</v>
      </c>
      <c r="V16" s="363">
        <v>93013.530874999997</v>
      </c>
      <c r="W16" s="716" t="e">
        <f t="shared" si="0"/>
        <v>#DIV/0!</v>
      </c>
      <c r="Z16" s="739">
        <f t="shared" si="1"/>
        <v>4686.374749999999</v>
      </c>
    </row>
    <row r="17" spans="1:26" s="365" customFormat="1" ht="12.65" customHeight="1">
      <c r="A17" s="352" t="s">
        <v>114</v>
      </c>
      <c r="B17" s="352" t="s">
        <v>434</v>
      </c>
      <c r="C17" s="352" t="s">
        <v>435</v>
      </c>
      <c r="D17" s="352" t="s">
        <v>446</v>
      </c>
      <c r="E17" s="353" t="s">
        <v>447</v>
      </c>
      <c r="F17" s="352" t="s">
        <v>438</v>
      </c>
      <c r="G17" s="352"/>
      <c r="H17" s="352" t="s">
        <v>439</v>
      </c>
      <c r="I17" s="352">
        <v>2024</v>
      </c>
      <c r="J17" s="354">
        <v>9</v>
      </c>
      <c r="K17" s="355">
        <v>45587</v>
      </c>
      <c r="L17" s="356">
        <v>1</v>
      </c>
      <c r="M17" s="357">
        <v>0.223808630611111</v>
      </c>
      <c r="N17" s="357">
        <v>0.22974613061111099</v>
      </c>
      <c r="O17" s="358">
        <v>5.9374999999999845E-3</v>
      </c>
      <c r="P17" s="359">
        <v>5.9374999999999845E-3</v>
      </c>
      <c r="Q17" s="334">
        <v>1</v>
      </c>
      <c r="R17" s="357">
        <v>0.223808630611111</v>
      </c>
      <c r="S17" s="360">
        <v>395900</v>
      </c>
      <c r="T17" s="361">
        <v>1106366</v>
      </c>
      <c r="U17" s="362">
        <v>95000</v>
      </c>
      <c r="V17" s="363">
        <v>88430.951875000013</v>
      </c>
      <c r="W17" s="716" t="e">
        <f t="shared" si="0"/>
        <v>#DIV/0!</v>
      </c>
      <c r="Z17" s="739">
        <f t="shared" si="1"/>
        <v>2350.6562499999936</v>
      </c>
    </row>
    <row r="18" spans="1:26" s="365" customFormat="1" ht="12.65" customHeight="1">
      <c r="A18" s="352" t="s">
        <v>110</v>
      </c>
      <c r="B18" s="352" t="s">
        <v>448</v>
      </c>
      <c r="C18" s="352" t="s">
        <v>449</v>
      </c>
      <c r="D18" s="352" t="s">
        <v>450</v>
      </c>
      <c r="E18" s="353" t="s">
        <v>451</v>
      </c>
      <c r="F18" s="352" t="s">
        <v>438</v>
      </c>
      <c r="G18" s="352"/>
      <c r="H18" s="352" t="s">
        <v>439</v>
      </c>
      <c r="I18" s="352">
        <v>2024</v>
      </c>
      <c r="J18" s="354">
        <v>9</v>
      </c>
      <c r="K18" s="355">
        <v>45587</v>
      </c>
      <c r="L18" s="356">
        <v>1</v>
      </c>
      <c r="M18" s="357">
        <v>0.16652900033333301</v>
      </c>
      <c r="N18" s="357">
        <v>0.17377900033333299</v>
      </c>
      <c r="O18" s="358">
        <v>7.2499999999999787E-3</v>
      </c>
      <c r="P18" s="359">
        <v>7.2499999999999787E-3</v>
      </c>
      <c r="Q18" s="334">
        <v>1</v>
      </c>
      <c r="R18" s="357">
        <v>0.16652900033333301</v>
      </c>
      <c r="S18" s="360">
        <v>152593</v>
      </c>
      <c r="T18" s="361">
        <v>356293</v>
      </c>
      <c r="U18" s="362">
        <v>236698</v>
      </c>
      <c r="V18" s="363">
        <v>234114.87575000001</v>
      </c>
      <c r="W18" s="716" t="e">
        <f t="shared" si="0"/>
        <v>#DIV/0!</v>
      </c>
      <c r="Z18" s="739">
        <f t="shared" si="1"/>
        <v>1106.2992499999968</v>
      </c>
    </row>
    <row r="19" spans="1:26" s="365" customFormat="1" ht="12.65" customHeight="1">
      <c r="A19" s="352"/>
      <c r="B19" s="366" t="s">
        <v>452</v>
      </c>
      <c r="C19" s="366" t="s">
        <v>453</v>
      </c>
      <c r="D19" s="366" t="s">
        <v>454</v>
      </c>
      <c r="E19" s="367" t="s">
        <v>455</v>
      </c>
      <c r="F19" s="366" t="s">
        <v>438</v>
      </c>
      <c r="G19" s="366" t="s">
        <v>456</v>
      </c>
      <c r="H19" s="366" t="s">
        <v>457</v>
      </c>
      <c r="I19" s="366">
        <v>2023</v>
      </c>
      <c r="J19" s="368">
        <v>11</v>
      </c>
      <c r="K19" s="369">
        <v>45600</v>
      </c>
      <c r="L19" s="370">
        <v>0.6</v>
      </c>
      <c r="M19" s="371">
        <v>2.62</v>
      </c>
      <c r="N19" s="371">
        <v>2.69</v>
      </c>
      <c r="O19" s="359">
        <v>6.999999999999984E-2</v>
      </c>
      <c r="P19" s="372">
        <v>4.1999999999999905E-2</v>
      </c>
      <c r="Q19" s="373">
        <v>1</v>
      </c>
      <c r="R19" s="371">
        <v>2.62</v>
      </c>
      <c r="S19" s="374">
        <v>268000</v>
      </c>
      <c r="T19" s="373">
        <v>268000</v>
      </c>
      <c r="U19" s="375">
        <v>330000</v>
      </c>
      <c r="V19" s="376">
        <v>308935</v>
      </c>
      <c r="W19" s="716" t="e">
        <f t="shared" si="0"/>
        <v>#DIV/0!</v>
      </c>
      <c r="Z19" s="739">
        <f t="shared" si="1"/>
        <v>18759.999999999956</v>
      </c>
    </row>
    <row r="20" spans="1:26" s="365" customFormat="1" ht="12.65" customHeight="1">
      <c r="A20" s="352"/>
      <c r="B20" s="352" t="s">
        <v>452</v>
      </c>
      <c r="C20" s="352" t="s">
        <v>453</v>
      </c>
      <c r="D20" s="352" t="s">
        <v>458</v>
      </c>
      <c r="E20" s="353" t="s">
        <v>459</v>
      </c>
      <c r="F20" s="352" t="s">
        <v>438</v>
      </c>
      <c r="G20" s="352" t="s">
        <v>456</v>
      </c>
      <c r="H20" s="352" t="s">
        <v>439</v>
      </c>
      <c r="I20" s="352">
        <v>2023</v>
      </c>
      <c r="J20" s="354">
        <v>11</v>
      </c>
      <c r="K20" s="355">
        <v>45600</v>
      </c>
      <c r="L20" s="356">
        <v>0.6</v>
      </c>
      <c r="M20" s="333">
        <v>2.0099999999999998</v>
      </c>
      <c r="N20" s="333">
        <v>2.08</v>
      </c>
      <c r="O20" s="358">
        <v>7.0000000000000007E-2</v>
      </c>
      <c r="P20" s="358">
        <v>4.2000000000000003E-2</v>
      </c>
      <c r="Q20" s="361">
        <v>1</v>
      </c>
      <c r="R20" s="333">
        <v>2.0099999999999998</v>
      </c>
      <c r="S20" s="377">
        <v>134784</v>
      </c>
      <c r="T20" s="361">
        <v>134784</v>
      </c>
      <c r="U20" s="362">
        <v>280000</v>
      </c>
      <c r="V20" s="378">
        <v>271018</v>
      </c>
      <c r="W20" s="716" t="e">
        <f t="shared" si="0"/>
        <v>#DIV/0!</v>
      </c>
      <c r="Z20" s="739">
        <f t="shared" si="1"/>
        <v>9434.880000000001</v>
      </c>
    </row>
    <row r="21" spans="1:26" s="365" customFormat="1" ht="12.65" customHeight="1">
      <c r="A21" s="352"/>
      <c r="B21" s="352" t="s">
        <v>452</v>
      </c>
      <c r="C21" s="352" t="s">
        <v>453</v>
      </c>
      <c r="D21" s="352" t="s">
        <v>460</v>
      </c>
      <c r="E21" s="353" t="s">
        <v>461</v>
      </c>
      <c r="F21" s="352" t="s">
        <v>438</v>
      </c>
      <c r="G21" s="352" t="s">
        <v>456</v>
      </c>
      <c r="H21" s="352" t="s">
        <v>439</v>
      </c>
      <c r="I21" s="352">
        <v>2023</v>
      </c>
      <c r="J21" s="354">
        <v>11</v>
      </c>
      <c r="K21" s="355">
        <v>45600</v>
      </c>
      <c r="L21" s="356">
        <v>0.4</v>
      </c>
      <c r="M21" s="333">
        <v>1.55</v>
      </c>
      <c r="N21" s="333">
        <v>1.68</v>
      </c>
      <c r="O21" s="358">
        <v>0.13</v>
      </c>
      <c r="P21" s="358">
        <v>5.2000000000000005E-2</v>
      </c>
      <c r="Q21" s="361">
        <v>1</v>
      </c>
      <c r="R21" s="333">
        <v>1.55</v>
      </c>
      <c r="S21" s="377">
        <v>134784</v>
      </c>
      <c r="T21" s="361">
        <v>134784</v>
      </c>
      <c r="U21" s="362">
        <v>525000</v>
      </c>
      <c r="V21" s="378">
        <v>508152</v>
      </c>
      <c r="W21" s="716" t="e">
        <f t="shared" si="0"/>
        <v>#DIV/0!</v>
      </c>
      <c r="Z21" s="739">
        <f t="shared" si="1"/>
        <v>17521.920000000002</v>
      </c>
    </row>
    <row r="22" spans="1:26" s="365" customFormat="1" ht="12.65" customHeight="1">
      <c r="A22" s="352"/>
      <c r="B22" s="352" t="s">
        <v>462</v>
      </c>
      <c r="C22" s="352" t="s">
        <v>453</v>
      </c>
      <c r="D22" s="352" t="s">
        <v>463</v>
      </c>
      <c r="E22" s="353" t="s">
        <v>464</v>
      </c>
      <c r="F22" s="352" t="s">
        <v>438</v>
      </c>
      <c r="G22" s="352" t="s">
        <v>465</v>
      </c>
      <c r="H22" s="352" t="s">
        <v>439</v>
      </c>
      <c r="I22" s="352">
        <v>2023</v>
      </c>
      <c r="J22" s="354">
        <v>11</v>
      </c>
      <c r="K22" s="355">
        <v>45600</v>
      </c>
      <c r="L22" s="356">
        <v>0.5</v>
      </c>
      <c r="M22" s="333">
        <v>0.77</v>
      </c>
      <c r="N22" s="333">
        <v>0.92</v>
      </c>
      <c r="O22" s="358">
        <v>0.15</v>
      </c>
      <c r="P22" s="358">
        <v>7.4999999999999997E-2</v>
      </c>
      <c r="Q22" s="361">
        <v>1</v>
      </c>
      <c r="R22" s="333">
        <v>0.77</v>
      </c>
      <c r="S22" s="377">
        <v>300127</v>
      </c>
      <c r="T22" s="361">
        <v>300127</v>
      </c>
      <c r="U22" s="362">
        <v>260000</v>
      </c>
      <c r="V22" s="378">
        <v>213540</v>
      </c>
      <c r="W22" s="716" t="e">
        <f t="shared" si="0"/>
        <v>#DIV/0!</v>
      </c>
      <c r="Z22" s="739">
        <f t="shared" si="1"/>
        <v>45019.049999999996</v>
      </c>
    </row>
    <row r="23" spans="1:26" s="365" customFormat="1" ht="12.65" customHeight="1">
      <c r="A23" s="352"/>
      <c r="B23" s="352" t="s">
        <v>462</v>
      </c>
      <c r="C23" s="352" t="s">
        <v>453</v>
      </c>
      <c r="D23" s="352" t="s">
        <v>466</v>
      </c>
      <c r="E23" s="353" t="s">
        <v>467</v>
      </c>
      <c r="F23" s="352" t="s">
        <v>438</v>
      </c>
      <c r="G23" s="352" t="s">
        <v>465</v>
      </c>
      <c r="H23" s="352" t="s">
        <v>457</v>
      </c>
      <c r="I23" s="352">
        <v>2023</v>
      </c>
      <c r="J23" s="354">
        <v>11</v>
      </c>
      <c r="K23" s="355">
        <v>45600</v>
      </c>
      <c r="L23" s="356">
        <v>1</v>
      </c>
      <c r="M23" s="333">
        <v>19.22</v>
      </c>
      <c r="N23" s="333">
        <v>20.02</v>
      </c>
      <c r="O23" s="358">
        <v>0.8</v>
      </c>
      <c r="P23" s="358">
        <v>0.8</v>
      </c>
      <c r="Q23" s="361">
        <v>1</v>
      </c>
      <c r="R23" s="333">
        <v>19.22</v>
      </c>
      <c r="S23" s="377">
        <v>224640</v>
      </c>
      <c r="T23" s="361">
        <v>224640</v>
      </c>
      <c r="U23" s="362">
        <v>1865000</v>
      </c>
      <c r="V23" s="378">
        <v>1685288</v>
      </c>
      <c r="W23" s="716" t="e">
        <f t="shared" si="0"/>
        <v>#DIV/0!</v>
      </c>
      <c r="Z23" s="739">
        <f t="shared" si="1"/>
        <v>179712</v>
      </c>
    </row>
    <row r="24" spans="1:26" s="365" customFormat="1" ht="12.65" customHeight="1">
      <c r="A24" s="352"/>
      <c r="B24" s="352" t="s">
        <v>462</v>
      </c>
      <c r="C24" s="352" t="s">
        <v>453</v>
      </c>
      <c r="D24" s="352" t="s">
        <v>468</v>
      </c>
      <c r="E24" s="353" t="s">
        <v>469</v>
      </c>
      <c r="F24" s="352" t="s">
        <v>438</v>
      </c>
      <c r="G24" s="352" t="s">
        <v>465</v>
      </c>
      <c r="H24" s="352" t="s">
        <v>457</v>
      </c>
      <c r="I24" s="352">
        <v>2023</v>
      </c>
      <c r="J24" s="354">
        <v>11</v>
      </c>
      <c r="K24" s="355">
        <v>45600</v>
      </c>
      <c r="L24" s="356">
        <v>0.6</v>
      </c>
      <c r="M24" s="333">
        <v>37.81</v>
      </c>
      <c r="N24" s="333">
        <v>38.85</v>
      </c>
      <c r="O24" s="358">
        <v>1.04</v>
      </c>
      <c r="P24" s="358">
        <v>0.624</v>
      </c>
      <c r="Q24" s="361">
        <v>1</v>
      </c>
      <c r="R24" s="333">
        <v>37.81</v>
      </c>
      <c r="S24" s="377">
        <v>196298</v>
      </c>
      <c r="T24" s="361">
        <v>196298</v>
      </c>
      <c r="U24" s="362">
        <v>1040000</v>
      </c>
      <c r="V24" s="378">
        <v>835850</v>
      </c>
      <c r="W24" s="716" t="e">
        <f t="shared" si="0"/>
        <v>#DIV/0!</v>
      </c>
      <c r="Z24" s="739">
        <f t="shared" si="1"/>
        <v>204149.92</v>
      </c>
    </row>
    <row r="25" spans="1:26" s="365" customFormat="1" ht="12.65" customHeight="1">
      <c r="A25" s="352"/>
      <c r="B25" s="352" t="s">
        <v>452</v>
      </c>
      <c r="C25" s="352" t="s">
        <v>453</v>
      </c>
      <c r="D25" s="352" t="s">
        <v>470</v>
      </c>
      <c r="E25" s="353" t="s">
        <v>471</v>
      </c>
      <c r="F25" s="352" t="s">
        <v>438</v>
      </c>
      <c r="G25" s="352" t="s">
        <v>472</v>
      </c>
      <c r="H25" s="352" t="s">
        <v>439</v>
      </c>
      <c r="I25" s="352">
        <v>2023</v>
      </c>
      <c r="J25" s="354">
        <v>11</v>
      </c>
      <c r="K25" s="355">
        <v>45600</v>
      </c>
      <c r="L25" s="356">
        <v>0</v>
      </c>
      <c r="M25" s="333">
        <v>0.61</v>
      </c>
      <c r="N25" s="333">
        <v>0.79</v>
      </c>
      <c r="O25" s="358">
        <v>0.18</v>
      </c>
      <c r="P25" s="358">
        <v>0</v>
      </c>
      <c r="Q25" s="361">
        <v>1</v>
      </c>
      <c r="R25" s="333">
        <v>0.61</v>
      </c>
      <c r="S25" s="377">
        <v>78966</v>
      </c>
      <c r="T25" s="352" t="s">
        <v>473</v>
      </c>
      <c r="U25" s="362">
        <v>510000</v>
      </c>
      <c r="V25" s="378">
        <v>510000</v>
      </c>
      <c r="W25" s="716" t="e">
        <f t="shared" si="0"/>
        <v>#DIV/0!</v>
      </c>
      <c r="Z25" s="739">
        <f t="shared" si="1"/>
        <v>14213.88</v>
      </c>
    </row>
    <row r="26" spans="1:26" s="365" customFormat="1" ht="12.65" customHeight="1">
      <c r="A26" s="352"/>
      <c r="B26" s="352" t="s">
        <v>452</v>
      </c>
      <c r="C26" s="352" t="s">
        <v>453</v>
      </c>
      <c r="D26" s="352" t="s">
        <v>474</v>
      </c>
      <c r="E26" s="353" t="s">
        <v>475</v>
      </c>
      <c r="F26" s="352" t="s">
        <v>438</v>
      </c>
      <c r="G26" s="352" t="s">
        <v>472</v>
      </c>
      <c r="H26" s="352" t="s">
        <v>439</v>
      </c>
      <c r="I26" s="352">
        <v>2023</v>
      </c>
      <c r="J26" s="354">
        <v>11</v>
      </c>
      <c r="K26" s="355">
        <v>45600</v>
      </c>
      <c r="L26" s="356">
        <v>0.4</v>
      </c>
      <c r="M26" s="333">
        <v>2.44</v>
      </c>
      <c r="N26" s="333">
        <v>2.48</v>
      </c>
      <c r="O26" s="358">
        <v>0.05</v>
      </c>
      <c r="P26" s="358">
        <v>2.0000000000000004E-2</v>
      </c>
      <c r="Q26" s="361">
        <v>1</v>
      </c>
      <c r="R26" s="333">
        <v>2.44</v>
      </c>
      <c r="S26" s="377">
        <v>89856</v>
      </c>
      <c r="T26" s="361">
        <v>89856</v>
      </c>
      <c r="U26" s="362">
        <v>220000</v>
      </c>
      <c r="V26" s="378">
        <v>215894</v>
      </c>
      <c r="W26" s="716" t="e">
        <f t="shared" si="0"/>
        <v>#DIV/0!</v>
      </c>
      <c r="Z26" s="739">
        <f t="shared" si="1"/>
        <v>4492.8</v>
      </c>
    </row>
    <row r="27" spans="1:26" s="365" customFormat="1" ht="12.65" customHeight="1">
      <c r="A27" s="352"/>
      <c r="B27" s="352" t="s">
        <v>452</v>
      </c>
      <c r="C27" s="352" t="s">
        <v>453</v>
      </c>
      <c r="D27" s="352" t="s">
        <v>476</v>
      </c>
      <c r="E27" s="353" t="s">
        <v>477</v>
      </c>
      <c r="F27" s="352" t="s">
        <v>438</v>
      </c>
      <c r="G27" s="352" t="s">
        <v>472</v>
      </c>
      <c r="H27" s="352" t="s">
        <v>439</v>
      </c>
      <c r="I27" s="352">
        <v>2023</v>
      </c>
      <c r="J27" s="354">
        <v>11</v>
      </c>
      <c r="K27" s="355">
        <v>45600</v>
      </c>
      <c r="L27" s="356">
        <v>0.5</v>
      </c>
      <c r="M27" s="333">
        <v>0.65</v>
      </c>
      <c r="N27" s="333">
        <v>0.85</v>
      </c>
      <c r="O27" s="358">
        <v>0.2</v>
      </c>
      <c r="P27" s="358">
        <v>0.1</v>
      </c>
      <c r="Q27" s="361">
        <v>1</v>
      </c>
      <c r="R27" s="333">
        <v>0.65</v>
      </c>
      <c r="S27" s="377">
        <v>183058</v>
      </c>
      <c r="T27" s="361">
        <v>183058</v>
      </c>
      <c r="U27" s="362">
        <v>520000</v>
      </c>
      <c r="V27" s="378">
        <v>483755</v>
      </c>
      <c r="W27" s="716" t="e">
        <f t="shared" si="0"/>
        <v>#DIV/0!</v>
      </c>
      <c r="Z27" s="739">
        <f t="shared" si="1"/>
        <v>36611.599999999999</v>
      </c>
    </row>
    <row r="28" spans="1:26" s="365" customFormat="1" ht="12.65" customHeight="1">
      <c r="A28" s="352"/>
      <c r="B28" s="352" t="s">
        <v>452</v>
      </c>
      <c r="C28" s="352" t="s">
        <v>453</v>
      </c>
      <c r="D28" s="352" t="s">
        <v>478</v>
      </c>
      <c r="E28" s="353" t="s">
        <v>479</v>
      </c>
      <c r="F28" s="352" t="s">
        <v>438</v>
      </c>
      <c r="G28" s="352" t="s">
        <v>480</v>
      </c>
      <c r="H28" s="352" t="s">
        <v>439</v>
      </c>
      <c r="I28" s="352">
        <v>2023</v>
      </c>
      <c r="J28" s="354">
        <v>11</v>
      </c>
      <c r="K28" s="355">
        <v>45600</v>
      </c>
      <c r="L28" s="356">
        <v>0.5</v>
      </c>
      <c r="M28" s="333">
        <v>0.15</v>
      </c>
      <c r="N28" s="333">
        <v>0.19</v>
      </c>
      <c r="O28" s="358">
        <v>0.04</v>
      </c>
      <c r="P28" s="358">
        <v>0.02</v>
      </c>
      <c r="Q28" s="361">
        <v>1</v>
      </c>
      <c r="R28" s="333">
        <v>0.15</v>
      </c>
      <c r="S28" s="377">
        <v>0</v>
      </c>
      <c r="T28" s="377">
        <v>0</v>
      </c>
      <c r="U28" s="362">
        <v>140000</v>
      </c>
      <c r="V28" s="378">
        <v>140000</v>
      </c>
      <c r="W28" s="716" t="e">
        <f t="shared" si="0"/>
        <v>#DIV/0!</v>
      </c>
      <c r="Z28" s="739">
        <f t="shared" si="1"/>
        <v>0</v>
      </c>
    </row>
    <row r="29" spans="1:26" s="365" customFormat="1" ht="12.65" customHeight="1">
      <c r="A29" s="352"/>
      <c r="B29" s="352" t="s">
        <v>481</v>
      </c>
      <c r="C29" s="352" t="s">
        <v>453</v>
      </c>
      <c r="D29" s="352" t="s">
        <v>482</v>
      </c>
      <c r="E29" s="353" t="s">
        <v>483</v>
      </c>
      <c r="F29" s="352" t="s">
        <v>438</v>
      </c>
      <c r="G29" s="352" t="s">
        <v>484</v>
      </c>
      <c r="H29" s="352" t="s">
        <v>457</v>
      </c>
      <c r="I29" s="352">
        <v>2023</v>
      </c>
      <c r="J29" s="354">
        <v>11</v>
      </c>
      <c r="K29" s="355">
        <v>45600</v>
      </c>
      <c r="L29" s="356">
        <v>0.5</v>
      </c>
      <c r="M29" s="333">
        <v>24.32</v>
      </c>
      <c r="N29" s="333">
        <v>24.83</v>
      </c>
      <c r="O29" s="358">
        <v>0.51</v>
      </c>
      <c r="P29" s="358">
        <v>0.255</v>
      </c>
      <c r="Q29" s="361">
        <v>1</v>
      </c>
      <c r="R29" s="333">
        <v>24.32</v>
      </c>
      <c r="S29" s="377">
        <v>0</v>
      </c>
      <c r="T29" s="377">
        <v>0</v>
      </c>
      <c r="U29" s="362">
        <v>1790000</v>
      </c>
      <c r="V29" s="378">
        <v>1790000</v>
      </c>
      <c r="W29" s="716" t="e">
        <f t="shared" si="0"/>
        <v>#DIV/0!</v>
      </c>
      <c r="Z29" s="739">
        <f t="shared" si="1"/>
        <v>0</v>
      </c>
    </row>
    <row r="30" spans="1:26" s="365" customFormat="1" ht="12.65" customHeight="1">
      <c r="A30" s="352"/>
      <c r="B30" s="352" t="s">
        <v>481</v>
      </c>
      <c r="C30" s="352" t="s">
        <v>453</v>
      </c>
      <c r="D30" s="352" t="s">
        <v>485</v>
      </c>
      <c r="E30" s="353" t="s">
        <v>486</v>
      </c>
      <c r="F30" s="352" t="s">
        <v>438</v>
      </c>
      <c r="G30" s="352" t="s">
        <v>480</v>
      </c>
      <c r="H30" s="352" t="s">
        <v>439</v>
      </c>
      <c r="I30" s="352">
        <v>2023</v>
      </c>
      <c r="J30" s="354">
        <v>11</v>
      </c>
      <c r="K30" s="355">
        <v>45600</v>
      </c>
      <c r="L30" s="356">
        <v>0.4</v>
      </c>
      <c r="M30" s="333">
        <v>0.72</v>
      </c>
      <c r="N30" s="333">
        <v>0.91</v>
      </c>
      <c r="O30" s="358">
        <v>0.19</v>
      </c>
      <c r="P30" s="358">
        <v>7.6000000000000012E-2</v>
      </c>
      <c r="Q30" s="361">
        <v>1</v>
      </c>
      <c r="R30" s="333">
        <v>0.72</v>
      </c>
      <c r="S30" s="377">
        <v>0</v>
      </c>
      <c r="T30" s="377">
        <v>0</v>
      </c>
      <c r="U30" s="362">
        <v>780000</v>
      </c>
      <c r="V30" s="378">
        <v>780000</v>
      </c>
      <c r="W30" s="716" t="e">
        <f t="shared" si="0"/>
        <v>#DIV/0!</v>
      </c>
      <c r="Z30" s="739">
        <f t="shared" si="1"/>
        <v>0</v>
      </c>
    </row>
    <row r="31" spans="1:26" s="365" customFormat="1" ht="12.65" customHeight="1">
      <c r="A31" s="352"/>
      <c r="B31" s="352" t="s">
        <v>481</v>
      </c>
      <c r="C31" s="352" t="s">
        <v>453</v>
      </c>
      <c r="D31" s="352" t="s">
        <v>470</v>
      </c>
      <c r="E31" s="353" t="s">
        <v>487</v>
      </c>
      <c r="F31" s="352" t="s">
        <v>438</v>
      </c>
      <c r="G31" s="352" t="s">
        <v>484</v>
      </c>
      <c r="H31" s="352" t="s">
        <v>439</v>
      </c>
      <c r="I31" s="352">
        <v>2023</v>
      </c>
      <c r="J31" s="354">
        <v>11</v>
      </c>
      <c r="K31" s="355">
        <v>45600</v>
      </c>
      <c r="L31" s="356">
        <v>0.6</v>
      </c>
      <c r="M31" s="333">
        <v>0.72</v>
      </c>
      <c r="N31" s="333">
        <v>0.8</v>
      </c>
      <c r="O31" s="358">
        <v>0.08</v>
      </c>
      <c r="P31" s="358">
        <v>4.8000000000000001E-2</v>
      </c>
      <c r="Q31" s="361">
        <v>1</v>
      </c>
      <c r="R31" s="333">
        <v>0.72</v>
      </c>
      <c r="S31" s="377">
        <v>0</v>
      </c>
      <c r="T31" s="377">
        <v>0</v>
      </c>
      <c r="U31" s="362">
        <v>765000</v>
      </c>
      <c r="V31" s="378">
        <v>765000</v>
      </c>
      <c r="W31" s="716" t="e">
        <f t="shared" si="0"/>
        <v>#DIV/0!</v>
      </c>
      <c r="Z31" s="739">
        <f t="shared" si="1"/>
        <v>0</v>
      </c>
    </row>
    <row r="32" spans="1:26" s="365" customFormat="1" ht="12.65" customHeight="1">
      <c r="A32" s="352"/>
      <c r="B32" s="352" t="s">
        <v>481</v>
      </c>
      <c r="C32" s="352" t="s">
        <v>453</v>
      </c>
      <c r="D32" s="352" t="s">
        <v>488</v>
      </c>
      <c r="E32" s="353" t="s">
        <v>489</v>
      </c>
      <c r="F32" s="352" t="s">
        <v>438</v>
      </c>
      <c r="G32" s="352" t="s">
        <v>480</v>
      </c>
      <c r="H32" s="352" t="s">
        <v>439</v>
      </c>
      <c r="I32" s="352">
        <v>2023</v>
      </c>
      <c r="J32" s="354">
        <v>11</v>
      </c>
      <c r="K32" s="355">
        <v>45600</v>
      </c>
      <c r="L32" s="356">
        <v>0.6</v>
      </c>
      <c r="M32" s="333">
        <v>0.14000000000000001</v>
      </c>
      <c r="N32" s="333">
        <v>0.16</v>
      </c>
      <c r="O32" s="358">
        <v>0.02</v>
      </c>
      <c r="P32" s="358">
        <v>1.2E-2</v>
      </c>
      <c r="Q32" s="361">
        <v>1</v>
      </c>
      <c r="R32" s="333">
        <v>0.14000000000000001</v>
      </c>
      <c r="S32" s="377">
        <v>0</v>
      </c>
      <c r="T32" s="377">
        <v>0</v>
      </c>
      <c r="U32" s="362">
        <v>150000</v>
      </c>
      <c r="V32" s="378">
        <v>150000</v>
      </c>
      <c r="W32" s="716" t="e">
        <f t="shared" si="0"/>
        <v>#DIV/0!</v>
      </c>
      <c r="Z32" s="739">
        <f t="shared" si="1"/>
        <v>0</v>
      </c>
    </row>
    <row r="33" spans="1:26" s="365" customFormat="1" ht="12.65" customHeight="1">
      <c r="A33" s="352"/>
      <c r="B33" s="352" t="s">
        <v>481</v>
      </c>
      <c r="C33" s="352" t="s">
        <v>453</v>
      </c>
      <c r="D33" s="352" t="s">
        <v>490</v>
      </c>
      <c r="E33" s="353" t="s">
        <v>491</v>
      </c>
      <c r="F33" s="352" t="s">
        <v>438</v>
      </c>
      <c r="G33" s="352" t="s">
        <v>484</v>
      </c>
      <c r="H33" s="352" t="s">
        <v>439</v>
      </c>
      <c r="I33" s="352">
        <v>2023</v>
      </c>
      <c r="J33" s="354">
        <v>11</v>
      </c>
      <c r="K33" s="355">
        <v>45600</v>
      </c>
      <c r="L33" s="356">
        <v>0.5</v>
      </c>
      <c r="M33" s="333">
        <v>1.06</v>
      </c>
      <c r="N33" s="333">
        <v>1.18</v>
      </c>
      <c r="O33" s="358">
        <v>0.11</v>
      </c>
      <c r="P33" s="358">
        <v>5.5E-2</v>
      </c>
      <c r="Q33" s="361">
        <v>1</v>
      </c>
      <c r="R33" s="333">
        <v>1.06</v>
      </c>
      <c r="S33" s="377">
        <v>0</v>
      </c>
      <c r="T33" s="377">
        <v>0</v>
      </c>
      <c r="U33" s="362">
        <v>335000</v>
      </c>
      <c r="V33" s="378">
        <v>335000</v>
      </c>
      <c r="W33" s="716" t="e">
        <f t="shared" si="0"/>
        <v>#DIV/0!</v>
      </c>
      <c r="Z33" s="739">
        <f t="shared" si="1"/>
        <v>0</v>
      </c>
    </row>
    <row r="34" spans="1:26" s="365" customFormat="1" ht="12.65" customHeight="1">
      <c r="A34" s="352"/>
      <c r="B34" s="352" t="s">
        <v>481</v>
      </c>
      <c r="C34" s="352" t="s">
        <v>453</v>
      </c>
      <c r="D34" s="352" t="s">
        <v>492</v>
      </c>
      <c r="E34" s="353" t="s">
        <v>493</v>
      </c>
      <c r="F34" s="352" t="s">
        <v>438</v>
      </c>
      <c r="G34" s="352" t="s">
        <v>484</v>
      </c>
      <c r="H34" s="352" t="s">
        <v>439</v>
      </c>
      <c r="I34" s="352">
        <v>2023</v>
      </c>
      <c r="J34" s="354">
        <v>11</v>
      </c>
      <c r="K34" s="355">
        <v>45600</v>
      </c>
      <c r="L34" s="356">
        <v>0.5</v>
      </c>
      <c r="M34" s="333">
        <v>0.25</v>
      </c>
      <c r="N34" s="333">
        <v>0.34</v>
      </c>
      <c r="O34" s="358">
        <v>0.09</v>
      </c>
      <c r="P34" s="358">
        <v>4.4999999999999998E-2</v>
      </c>
      <c r="Q34" s="361">
        <v>1</v>
      </c>
      <c r="R34" s="333">
        <v>0.25</v>
      </c>
      <c r="S34" s="377">
        <v>0</v>
      </c>
      <c r="T34" s="377">
        <v>0</v>
      </c>
      <c r="U34" s="362">
        <v>260000</v>
      </c>
      <c r="V34" s="378">
        <v>260000</v>
      </c>
      <c r="W34" s="716" t="e">
        <f t="shared" si="0"/>
        <v>#DIV/0!</v>
      </c>
      <c r="Z34" s="739">
        <f t="shared" si="1"/>
        <v>0</v>
      </c>
    </row>
    <row r="35" spans="1:26" s="365" customFormat="1" ht="12.65" customHeight="1">
      <c r="A35" s="352"/>
      <c r="B35" s="352" t="s">
        <v>481</v>
      </c>
      <c r="C35" s="352" t="s">
        <v>453</v>
      </c>
      <c r="D35" s="352" t="s">
        <v>494</v>
      </c>
      <c r="E35" s="353" t="s">
        <v>495</v>
      </c>
      <c r="F35" s="352" t="s">
        <v>438</v>
      </c>
      <c r="G35" s="352" t="s">
        <v>484</v>
      </c>
      <c r="H35" s="352" t="s">
        <v>439</v>
      </c>
      <c r="I35" s="352">
        <v>2023</v>
      </c>
      <c r="J35" s="354">
        <v>11</v>
      </c>
      <c r="K35" s="355">
        <v>45600</v>
      </c>
      <c r="L35" s="356">
        <v>0.8</v>
      </c>
      <c r="M35" s="333">
        <v>0.41</v>
      </c>
      <c r="N35" s="333">
        <v>0.5</v>
      </c>
      <c r="O35" s="358">
        <v>0.09</v>
      </c>
      <c r="P35" s="358">
        <v>7.1999999999999995E-2</v>
      </c>
      <c r="Q35" s="361">
        <v>1</v>
      </c>
      <c r="R35" s="333">
        <v>0.41</v>
      </c>
      <c r="S35" s="377">
        <v>0</v>
      </c>
      <c r="T35" s="377">
        <v>0</v>
      </c>
      <c r="U35" s="362">
        <v>310000</v>
      </c>
      <c r="V35" s="378">
        <v>310000</v>
      </c>
      <c r="W35" s="716" t="e">
        <f t="shared" si="0"/>
        <v>#DIV/0!</v>
      </c>
      <c r="Z35" s="739">
        <f t="shared" si="1"/>
        <v>0</v>
      </c>
    </row>
    <row r="36" spans="1:26" s="365" customFormat="1" ht="12.65" customHeight="1">
      <c r="A36" s="352"/>
      <c r="B36" s="352" t="s">
        <v>452</v>
      </c>
      <c r="C36" s="352" t="s">
        <v>453</v>
      </c>
      <c r="D36" s="352" t="s">
        <v>482</v>
      </c>
      <c r="E36" s="353" t="s">
        <v>496</v>
      </c>
      <c r="F36" s="352" t="s">
        <v>438</v>
      </c>
      <c r="G36" s="352" t="s">
        <v>497</v>
      </c>
      <c r="H36" s="352" t="s">
        <v>457</v>
      </c>
      <c r="I36" s="352">
        <v>2023</v>
      </c>
      <c r="J36" s="354">
        <v>11</v>
      </c>
      <c r="K36" s="355">
        <v>45600</v>
      </c>
      <c r="L36" s="356">
        <v>0.5</v>
      </c>
      <c r="M36" s="333">
        <v>25.4</v>
      </c>
      <c r="N36" s="333">
        <v>27.3</v>
      </c>
      <c r="O36" s="358">
        <v>1.9</v>
      </c>
      <c r="P36" s="358">
        <v>0.95</v>
      </c>
      <c r="Q36" s="361">
        <v>1</v>
      </c>
      <c r="R36" s="333">
        <v>25.4</v>
      </c>
      <c r="S36" s="377">
        <v>0</v>
      </c>
      <c r="T36" s="377">
        <v>0</v>
      </c>
      <c r="U36" s="362">
        <v>1330000</v>
      </c>
      <c r="V36" s="378">
        <v>1330000</v>
      </c>
      <c r="W36" s="716" t="e">
        <f t="shared" si="0"/>
        <v>#DIV/0!</v>
      </c>
      <c r="Z36" s="739">
        <f t="shared" si="1"/>
        <v>0</v>
      </c>
    </row>
    <row r="37" spans="1:26" s="365" customFormat="1" ht="12.65" customHeight="1">
      <c r="A37" s="352"/>
      <c r="B37" s="352" t="s">
        <v>452</v>
      </c>
      <c r="C37" s="352" t="s">
        <v>453</v>
      </c>
      <c r="D37" s="352" t="s">
        <v>498</v>
      </c>
      <c r="E37" s="353" t="s">
        <v>499</v>
      </c>
      <c r="F37" s="352" t="s">
        <v>438</v>
      </c>
      <c r="G37" s="352" t="s">
        <v>456</v>
      </c>
      <c r="H37" s="352" t="s">
        <v>439</v>
      </c>
      <c r="I37" s="352">
        <v>2023</v>
      </c>
      <c r="J37" s="354">
        <v>11</v>
      </c>
      <c r="K37" s="355">
        <v>45600</v>
      </c>
      <c r="L37" s="356">
        <v>0.5</v>
      </c>
      <c r="M37" s="333">
        <v>0.7</v>
      </c>
      <c r="N37" s="333">
        <v>0.7</v>
      </c>
      <c r="O37" s="358">
        <v>0</v>
      </c>
      <c r="P37" s="358">
        <v>0</v>
      </c>
      <c r="Q37" s="361">
        <v>1</v>
      </c>
      <c r="R37" s="333">
        <v>0.7</v>
      </c>
      <c r="S37" s="377">
        <v>346710</v>
      </c>
      <c r="T37" s="361">
        <v>346710</v>
      </c>
      <c r="U37" s="362" t="s">
        <v>500</v>
      </c>
      <c r="V37" s="378">
        <v>0</v>
      </c>
      <c r="W37" s="716" t="e">
        <f t="shared" si="0"/>
        <v>#DIV/0!</v>
      </c>
      <c r="Z37" s="739">
        <f t="shared" si="1"/>
        <v>0</v>
      </c>
    </row>
    <row r="38" spans="1:26" s="365" customFormat="1" ht="12.65" customHeight="1">
      <c r="A38" s="352"/>
      <c r="B38" s="352" t="s">
        <v>452</v>
      </c>
      <c r="C38" s="352" t="s">
        <v>453</v>
      </c>
      <c r="D38" s="352" t="s">
        <v>501</v>
      </c>
      <c r="E38" s="353" t="s">
        <v>502</v>
      </c>
      <c r="F38" s="352" t="s">
        <v>438</v>
      </c>
      <c r="G38" s="352" t="s">
        <v>456</v>
      </c>
      <c r="H38" s="352" t="s">
        <v>439</v>
      </c>
      <c r="I38" s="352">
        <v>2023</v>
      </c>
      <c r="J38" s="354">
        <v>11</v>
      </c>
      <c r="K38" s="355">
        <v>45600</v>
      </c>
      <c r="L38" s="356">
        <v>0.5</v>
      </c>
      <c r="M38" s="333">
        <v>1.41</v>
      </c>
      <c r="N38" s="333">
        <v>1.41</v>
      </c>
      <c r="O38" s="358">
        <v>0</v>
      </c>
      <c r="P38" s="358">
        <v>0</v>
      </c>
      <c r="Q38" s="361">
        <v>1</v>
      </c>
      <c r="R38" s="333">
        <v>1.41</v>
      </c>
      <c r="S38" s="377">
        <v>325600</v>
      </c>
      <c r="T38" s="361">
        <v>325600</v>
      </c>
      <c r="U38" s="362" t="s">
        <v>500</v>
      </c>
      <c r="V38" s="378">
        <v>0</v>
      </c>
      <c r="W38" s="716" t="e">
        <f t="shared" si="0"/>
        <v>#DIV/0!</v>
      </c>
      <c r="Z38" s="739">
        <f t="shared" si="1"/>
        <v>0</v>
      </c>
    </row>
    <row r="39" spans="1:26" s="365" customFormat="1" ht="12.65" customHeight="1">
      <c r="A39" s="352"/>
      <c r="B39" s="352" t="s">
        <v>452</v>
      </c>
      <c r="C39" s="352" t="s">
        <v>453</v>
      </c>
      <c r="D39" s="352" t="s">
        <v>503</v>
      </c>
      <c r="E39" s="353" t="s">
        <v>504</v>
      </c>
      <c r="F39" s="352" t="s">
        <v>438</v>
      </c>
      <c r="G39" s="352" t="s">
        <v>456</v>
      </c>
      <c r="H39" s="352" t="s">
        <v>439</v>
      </c>
      <c r="I39" s="352">
        <v>2023</v>
      </c>
      <c r="J39" s="354">
        <v>11</v>
      </c>
      <c r="K39" s="355">
        <v>45600</v>
      </c>
      <c r="L39" s="356">
        <v>0.5</v>
      </c>
      <c r="M39" s="333">
        <v>2.14</v>
      </c>
      <c r="N39" s="333">
        <v>2.14</v>
      </c>
      <c r="O39" s="358"/>
      <c r="P39" s="358">
        <v>0</v>
      </c>
      <c r="Q39" s="361">
        <v>1</v>
      </c>
      <c r="R39" s="333">
        <v>2.14</v>
      </c>
      <c r="S39" s="377">
        <v>241668</v>
      </c>
      <c r="T39" s="361">
        <v>241668</v>
      </c>
      <c r="U39" s="362" t="s">
        <v>500</v>
      </c>
      <c r="V39" s="378">
        <v>0</v>
      </c>
      <c r="W39" s="716" t="e">
        <f t="shared" si="0"/>
        <v>#DIV/0!</v>
      </c>
      <c r="Z39" s="739">
        <f t="shared" si="1"/>
        <v>0</v>
      </c>
    </row>
    <row r="40" spans="1:26" s="365" customFormat="1" ht="12.65" customHeight="1">
      <c r="A40" s="352"/>
      <c r="B40" s="352" t="s">
        <v>452</v>
      </c>
      <c r="C40" s="352" t="s">
        <v>453</v>
      </c>
      <c r="D40" s="352" t="s">
        <v>505</v>
      </c>
      <c r="E40" s="353" t="s">
        <v>506</v>
      </c>
      <c r="F40" s="352" t="s">
        <v>438</v>
      </c>
      <c r="G40" s="352" t="s">
        <v>456</v>
      </c>
      <c r="H40" s="352" t="s">
        <v>439</v>
      </c>
      <c r="I40" s="352">
        <v>2023</v>
      </c>
      <c r="J40" s="354">
        <v>11</v>
      </c>
      <c r="K40" s="355">
        <v>45600</v>
      </c>
      <c r="L40" s="356">
        <v>0.5</v>
      </c>
      <c r="M40" s="333">
        <v>1.5</v>
      </c>
      <c r="N40" s="333">
        <v>1.5</v>
      </c>
      <c r="O40" s="358"/>
      <c r="P40" s="358">
        <v>0</v>
      </c>
      <c r="Q40" s="361">
        <v>1</v>
      </c>
      <c r="R40" s="333">
        <v>1.5</v>
      </c>
      <c r="S40" s="377">
        <v>112320</v>
      </c>
      <c r="T40" s="361">
        <v>112320</v>
      </c>
      <c r="U40" s="362" t="s">
        <v>500</v>
      </c>
      <c r="V40" s="378">
        <v>0</v>
      </c>
      <c r="W40" s="716" t="e">
        <f t="shared" si="0"/>
        <v>#DIV/0!</v>
      </c>
      <c r="Z40" s="739">
        <f t="shared" si="1"/>
        <v>0</v>
      </c>
    </row>
    <row r="41" spans="1:26" s="365" customFormat="1" ht="12.65" customHeight="1">
      <c r="A41" s="352"/>
      <c r="B41" s="352" t="s">
        <v>452</v>
      </c>
      <c r="C41" s="352" t="s">
        <v>453</v>
      </c>
      <c r="D41" s="352" t="s">
        <v>507</v>
      </c>
      <c r="E41" s="353" t="s">
        <v>508</v>
      </c>
      <c r="F41" s="352" t="s">
        <v>438</v>
      </c>
      <c r="G41" s="352" t="s">
        <v>456</v>
      </c>
      <c r="H41" s="352" t="s">
        <v>439</v>
      </c>
      <c r="I41" s="352">
        <v>2023</v>
      </c>
      <c r="J41" s="354">
        <v>11</v>
      </c>
      <c r="K41" s="355">
        <v>45600</v>
      </c>
      <c r="L41" s="356">
        <v>0.5</v>
      </c>
      <c r="M41" s="333">
        <v>0.13</v>
      </c>
      <c r="N41" s="333">
        <v>0.13</v>
      </c>
      <c r="O41" s="358"/>
      <c r="P41" s="358">
        <v>0</v>
      </c>
      <c r="Q41" s="361">
        <v>1</v>
      </c>
      <c r="R41" s="333">
        <v>0.13</v>
      </c>
      <c r="S41" s="377">
        <v>112320</v>
      </c>
      <c r="T41" s="361">
        <v>112320</v>
      </c>
      <c r="U41" s="362" t="s">
        <v>500</v>
      </c>
      <c r="V41" s="378">
        <v>0</v>
      </c>
      <c r="W41" s="716" t="e">
        <f t="shared" si="0"/>
        <v>#DIV/0!</v>
      </c>
      <c r="Z41" s="739">
        <f t="shared" si="1"/>
        <v>0</v>
      </c>
    </row>
    <row r="42" spans="1:26" s="365" customFormat="1" ht="12.65" customHeight="1">
      <c r="A42" s="352"/>
      <c r="B42" s="352" t="s">
        <v>452</v>
      </c>
      <c r="C42" s="352" t="s">
        <v>453</v>
      </c>
      <c r="D42" s="352" t="s">
        <v>509</v>
      </c>
      <c r="E42" s="353" t="s">
        <v>510</v>
      </c>
      <c r="F42" s="352" t="s">
        <v>438</v>
      </c>
      <c r="G42" s="352" t="s">
        <v>456</v>
      </c>
      <c r="H42" s="352" t="s">
        <v>457</v>
      </c>
      <c r="I42" s="352">
        <v>2023</v>
      </c>
      <c r="J42" s="354">
        <v>11</v>
      </c>
      <c r="K42" s="355">
        <v>45600</v>
      </c>
      <c r="L42" s="356">
        <v>0.5</v>
      </c>
      <c r="M42" s="333">
        <v>0.2</v>
      </c>
      <c r="N42" s="333">
        <v>0.2</v>
      </c>
      <c r="O42" s="358"/>
      <c r="P42" s="358">
        <v>0</v>
      </c>
      <c r="Q42" s="361">
        <v>1</v>
      </c>
      <c r="R42" s="333">
        <v>0.2</v>
      </c>
      <c r="S42" s="377">
        <v>112320</v>
      </c>
      <c r="T42" s="361">
        <v>112320</v>
      </c>
      <c r="U42" s="362" t="s">
        <v>500</v>
      </c>
      <c r="V42" s="378">
        <v>0</v>
      </c>
      <c r="W42" s="716" t="e">
        <f t="shared" si="0"/>
        <v>#DIV/0!</v>
      </c>
      <c r="Z42" s="739">
        <f t="shared" si="1"/>
        <v>0</v>
      </c>
    </row>
    <row r="43" spans="1:26" s="365" customFormat="1" ht="12.65" customHeight="1">
      <c r="A43" s="352"/>
      <c r="B43" s="352" t="s">
        <v>462</v>
      </c>
      <c r="C43" s="352" t="s">
        <v>453</v>
      </c>
      <c r="D43" s="352" t="s">
        <v>478</v>
      </c>
      <c r="E43" s="353" t="s">
        <v>511</v>
      </c>
      <c r="F43" s="352" t="s">
        <v>438</v>
      </c>
      <c r="G43" s="352" t="s">
        <v>465</v>
      </c>
      <c r="H43" s="352" t="s">
        <v>439</v>
      </c>
      <c r="I43" s="352">
        <v>2023</v>
      </c>
      <c r="J43" s="354">
        <v>11</v>
      </c>
      <c r="K43" s="355">
        <v>45600</v>
      </c>
      <c r="L43" s="356">
        <v>0.5</v>
      </c>
      <c r="M43" s="333">
        <v>0.17</v>
      </c>
      <c r="N43" s="333">
        <v>0.17</v>
      </c>
      <c r="O43" s="358"/>
      <c r="P43" s="358">
        <v>0</v>
      </c>
      <c r="Q43" s="361">
        <v>1</v>
      </c>
      <c r="R43" s="333">
        <v>0.17</v>
      </c>
      <c r="S43" s="377">
        <v>112320</v>
      </c>
      <c r="T43" s="361">
        <v>112320</v>
      </c>
      <c r="U43" s="362" t="s">
        <v>500</v>
      </c>
      <c r="V43" s="378">
        <v>0</v>
      </c>
      <c r="W43" s="716" t="e">
        <f t="shared" si="0"/>
        <v>#DIV/0!</v>
      </c>
      <c r="Z43" s="739">
        <f t="shared" si="1"/>
        <v>0</v>
      </c>
    </row>
    <row r="44" spans="1:26" s="365" customFormat="1" ht="12.65" customHeight="1">
      <c r="A44" s="352"/>
      <c r="B44" s="352" t="s">
        <v>452</v>
      </c>
      <c r="C44" s="352" t="s">
        <v>453</v>
      </c>
      <c r="D44" s="352" t="s">
        <v>512</v>
      </c>
      <c r="E44" s="353" t="s">
        <v>513</v>
      </c>
      <c r="F44" s="352" t="s">
        <v>438</v>
      </c>
      <c r="G44" s="352" t="s">
        <v>456</v>
      </c>
      <c r="H44" s="352" t="s">
        <v>439</v>
      </c>
      <c r="I44" s="352">
        <v>2023</v>
      </c>
      <c r="J44" s="354">
        <v>11</v>
      </c>
      <c r="K44" s="355">
        <v>45600</v>
      </c>
      <c r="L44" s="356">
        <v>0.5</v>
      </c>
      <c r="M44" s="333">
        <v>0.13</v>
      </c>
      <c r="N44" s="333">
        <v>0.13</v>
      </c>
      <c r="O44" s="358"/>
      <c r="P44" s="358">
        <v>0</v>
      </c>
      <c r="Q44" s="361">
        <v>1</v>
      </c>
      <c r="R44" s="333">
        <v>0.13</v>
      </c>
      <c r="S44" s="377">
        <v>112320</v>
      </c>
      <c r="T44" s="361">
        <v>112320</v>
      </c>
      <c r="U44" s="362" t="s">
        <v>500</v>
      </c>
      <c r="V44" s="378">
        <v>0</v>
      </c>
      <c r="W44" s="716" t="e">
        <f t="shared" si="0"/>
        <v>#DIV/0!</v>
      </c>
      <c r="Z44" s="739">
        <f t="shared" si="1"/>
        <v>0</v>
      </c>
    </row>
    <row r="45" spans="1:26" s="365" customFormat="1" ht="12.65" customHeight="1">
      <c r="A45" s="352"/>
      <c r="B45" s="352" t="s">
        <v>452</v>
      </c>
      <c r="C45" s="352" t="s">
        <v>453</v>
      </c>
      <c r="D45" s="352" t="s">
        <v>514</v>
      </c>
      <c r="E45" s="353" t="s">
        <v>515</v>
      </c>
      <c r="F45" s="352" t="s">
        <v>438</v>
      </c>
      <c r="G45" s="352" t="s">
        <v>456</v>
      </c>
      <c r="H45" s="352" t="s">
        <v>439</v>
      </c>
      <c r="I45" s="352">
        <v>2023</v>
      </c>
      <c r="J45" s="354">
        <v>11</v>
      </c>
      <c r="K45" s="355">
        <v>45600</v>
      </c>
      <c r="L45" s="356">
        <v>0.6</v>
      </c>
      <c r="M45" s="333">
        <v>0.16</v>
      </c>
      <c r="N45" s="333">
        <v>0.16</v>
      </c>
      <c r="O45" s="358"/>
      <c r="P45" s="358">
        <v>0</v>
      </c>
      <c r="Q45" s="361">
        <v>1</v>
      </c>
      <c r="R45" s="333">
        <v>0.16</v>
      </c>
      <c r="S45" s="377">
        <v>112320</v>
      </c>
      <c r="T45" s="361">
        <v>112320</v>
      </c>
      <c r="U45" s="362" t="s">
        <v>500</v>
      </c>
      <c r="V45" s="378">
        <v>0</v>
      </c>
      <c r="W45" s="716" t="e">
        <f t="shared" si="0"/>
        <v>#DIV/0!</v>
      </c>
      <c r="Z45" s="739">
        <f t="shared" si="1"/>
        <v>0</v>
      </c>
    </row>
    <row r="46" spans="1:26" s="365" customFormat="1" ht="12.65" customHeight="1">
      <c r="A46" s="352"/>
      <c r="B46" s="352" t="s">
        <v>452</v>
      </c>
      <c r="C46" s="352" t="s">
        <v>453</v>
      </c>
      <c r="D46" s="352" t="s">
        <v>516</v>
      </c>
      <c r="E46" s="353" t="s">
        <v>517</v>
      </c>
      <c r="F46" s="352" t="s">
        <v>438</v>
      </c>
      <c r="G46" s="352" t="s">
        <v>456</v>
      </c>
      <c r="H46" s="352" t="s">
        <v>457</v>
      </c>
      <c r="I46" s="352">
        <v>2023</v>
      </c>
      <c r="J46" s="354">
        <v>11</v>
      </c>
      <c r="K46" s="355">
        <v>45600</v>
      </c>
      <c r="L46" s="356">
        <v>0.5</v>
      </c>
      <c r="M46" s="333">
        <v>0.25</v>
      </c>
      <c r="N46" s="333">
        <v>0.25</v>
      </c>
      <c r="O46" s="358"/>
      <c r="P46" s="358">
        <v>0</v>
      </c>
      <c r="Q46" s="361">
        <v>1</v>
      </c>
      <c r="R46" s="333">
        <v>0.25</v>
      </c>
      <c r="S46" s="377">
        <v>112320</v>
      </c>
      <c r="T46" s="361">
        <v>112320</v>
      </c>
      <c r="U46" s="362" t="s">
        <v>500</v>
      </c>
      <c r="V46" s="378">
        <v>0</v>
      </c>
      <c r="W46" s="716" t="e">
        <f t="shared" si="0"/>
        <v>#DIV/0!</v>
      </c>
      <c r="Z46" s="739">
        <f t="shared" si="1"/>
        <v>0</v>
      </c>
    </row>
    <row r="47" spans="1:26" s="365" customFormat="1" ht="12.65" customHeight="1">
      <c r="A47" s="352"/>
      <c r="B47" s="352" t="s">
        <v>452</v>
      </c>
      <c r="C47" s="352" t="s">
        <v>453</v>
      </c>
      <c r="D47" s="352" t="s">
        <v>518</v>
      </c>
      <c r="E47" s="353" t="s">
        <v>519</v>
      </c>
      <c r="F47" s="352" t="s">
        <v>438</v>
      </c>
      <c r="G47" s="352" t="s">
        <v>480</v>
      </c>
      <c r="H47" s="352" t="s">
        <v>457</v>
      </c>
      <c r="I47" s="352">
        <v>2023</v>
      </c>
      <c r="J47" s="354">
        <v>11</v>
      </c>
      <c r="K47" s="355">
        <v>45600</v>
      </c>
      <c r="L47" s="356">
        <v>0.5</v>
      </c>
      <c r="M47" s="333">
        <v>9.31</v>
      </c>
      <c r="N47" s="333">
        <v>9.31</v>
      </c>
      <c r="O47" s="358"/>
      <c r="P47" s="358">
        <v>0</v>
      </c>
      <c r="Q47" s="361">
        <v>1</v>
      </c>
      <c r="R47" s="333">
        <v>9.31</v>
      </c>
      <c r="S47" s="377">
        <v>0</v>
      </c>
      <c r="T47" s="377">
        <v>0</v>
      </c>
      <c r="U47" s="362" t="s">
        <v>500</v>
      </c>
      <c r="V47" s="378">
        <v>0</v>
      </c>
      <c r="W47" s="716" t="e">
        <f t="shared" si="0"/>
        <v>#DIV/0!</v>
      </c>
      <c r="Z47" s="739">
        <f t="shared" si="1"/>
        <v>0</v>
      </c>
    </row>
    <row r="48" spans="1:26" s="365" customFormat="1" ht="12.65" customHeight="1">
      <c r="A48" s="352"/>
      <c r="B48" s="352" t="s">
        <v>452</v>
      </c>
      <c r="C48" s="352" t="s">
        <v>453</v>
      </c>
      <c r="D48" s="352" t="s">
        <v>520</v>
      </c>
      <c r="E48" s="353" t="s">
        <v>521</v>
      </c>
      <c r="F48" s="352" t="s">
        <v>438</v>
      </c>
      <c r="G48" s="352" t="s">
        <v>480</v>
      </c>
      <c r="H48" s="352" t="s">
        <v>457</v>
      </c>
      <c r="I48" s="352">
        <v>2023</v>
      </c>
      <c r="J48" s="354">
        <v>11</v>
      </c>
      <c r="K48" s="355">
        <v>45600</v>
      </c>
      <c r="L48" s="356">
        <v>0.6</v>
      </c>
      <c r="M48" s="333">
        <v>7.97</v>
      </c>
      <c r="N48" s="333">
        <v>7.97</v>
      </c>
      <c r="O48" s="358"/>
      <c r="P48" s="358">
        <v>0</v>
      </c>
      <c r="Q48" s="361">
        <v>1</v>
      </c>
      <c r="R48" s="333">
        <v>7.97</v>
      </c>
      <c r="S48" s="377">
        <v>0</v>
      </c>
      <c r="T48" s="377">
        <v>0</v>
      </c>
      <c r="U48" s="362" t="s">
        <v>500</v>
      </c>
      <c r="V48" s="378">
        <v>0</v>
      </c>
      <c r="W48" s="716" t="e">
        <f t="shared" si="0"/>
        <v>#DIV/0!</v>
      </c>
      <c r="Z48" s="739">
        <f t="shared" si="1"/>
        <v>0</v>
      </c>
    </row>
    <row r="49" spans="1:26" s="365" customFormat="1" ht="12.65" customHeight="1">
      <c r="A49" s="352"/>
      <c r="B49" s="352" t="s">
        <v>452</v>
      </c>
      <c r="C49" s="352" t="s">
        <v>453</v>
      </c>
      <c r="D49" s="352" t="s">
        <v>490</v>
      </c>
      <c r="E49" s="353" t="s">
        <v>522</v>
      </c>
      <c r="F49" s="352" t="s">
        <v>438</v>
      </c>
      <c r="G49" s="352" t="s">
        <v>472</v>
      </c>
      <c r="H49" s="352" t="s">
        <v>439</v>
      </c>
      <c r="I49" s="352">
        <v>2023</v>
      </c>
      <c r="J49" s="354">
        <v>11</v>
      </c>
      <c r="K49" s="355">
        <v>45600</v>
      </c>
      <c r="L49" s="356">
        <v>0.6</v>
      </c>
      <c r="M49" s="333">
        <v>0.79</v>
      </c>
      <c r="N49" s="333">
        <v>0.79</v>
      </c>
      <c r="O49" s="358"/>
      <c r="P49" s="358">
        <v>0</v>
      </c>
      <c r="Q49" s="361">
        <v>1</v>
      </c>
      <c r="R49" s="333">
        <v>0.79</v>
      </c>
      <c r="S49" s="377">
        <v>134784</v>
      </c>
      <c r="T49" s="361">
        <v>134784</v>
      </c>
      <c r="U49" s="362" t="s">
        <v>500</v>
      </c>
      <c r="V49" s="378">
        <v>0</v>
      </c>
      <c r="W49" s="716" t="e">
        <f t="shared" si="0"/>
        <v>#DIV/0!</v>
      </c>
      <c r="Z49" s="739">
        <f t="shared" si="1"/>
        <v>0</v>
      </c>
    </row>
    <row r="50" spans="1:26" s="365" customFormat="1" ht="12.65" customHeight="1">
      <c r="A50" s="352"/>
      <c r="B50" s="352" t="s">
        <v>452</v>
      </c>
      <c r="C50" s="352" t="s">
        <v>453</v>
      </c>
      <c r="D50" s="352" t="s">
        <v>523</v>
      </c>
      <c r="E50" s="353" t="s">
        <v>524</v>
      </c>
      <c r="F50" s="352" t="s">
        <v>438</v>
      </c>
      <c r="G50" s="352" t="s">
        <v>472</v>
      </c>
      <c r="H50" s="352" t="s">
        <v>439</v>
      </c>
      <c r="I50" s="352">
        <v>2023</v>
      </c>
      <c r="J50" s="354">
        <v>11</v>
      </c>
      <c r="K50" s="355">
        <v>45600</v>
      </c>
      <c r="L50" s="356">
        <v>0.6</v>
      </c>
      <c r="M50" s="333">
        <v>0.12</v>
      </c>
      <c r="N50" s="333">
        <v>0.12</v>
      </c>
      <c r="O50" s="358"/>
      <c r="P50" s="358">
        <v>0</v>
      </c>
      <c r="Q50" s="361">
        <v>1</v>
      </c>
      <c r="R50" s="333">
        <v>0.12</v>
      </c>
      <c r="S50" s="377">
        <v>171200</v>
      </c>
      <c r="T50" s="361">
        <v>171200</v>
      </c>
      <c r="U50" s="362" t="s">
        <v>500</v>
      </c>
      <c r="V50" s="378">
        <v>0</v>
      </c>
      <c r="W50" s="716" t="e">
        <f t="shared" si="0"/>
        <v>#DIV/0!</v>
      </c>
      <c r="Z50" s="739">
        <f t="shared" si="1"/>
        <v>0</v>
      </c>
    </row>
    <row r="51" spans="1:26" s="365" customFormat="1" ht="12.65" customHeight="1">
      <c r="A51" s="352"/>
      <c r="B51" s="352" t="s">
        <v>462</v>
      </c>
      <c r="C51" s="352" t="s">
        <v>453</v>
      </c>
      <c r="D51" s="352" t="s">
        <v>488</v>
      </c>
      <c r="E51" s="353" t="s">
        <v>525</v>
      </c>
      <c r="F51" s="352" t="s">
        <v>438</v>
      </c>
      <c r="G51" s="352" t="s">
        <v>465</v>
      </c>
      <c r="H51" s="352" t="s">
        <v>439</v>
      </c>
      <c r="I51" s="352">
        <v>2023</v>
      </c>
      <c r="J51" s="354">
        <v>11</v>
      </c>
      <c r="K51" s="355">
        <v>45600</v>
      </c>
      <c r="L51" s="356">
        <v>0.6</v>
      </c>
      <c r="M51" s="333">
        <v>0.16</v>
      </c>
      <c r="N51" s="333">
        <v>0.16</v>
      </c>
      <c r="O51" s="358"/>
      <c r="P51" s="358">
        <v>0</v>
      </c>
      <c r="Q51" s="361">
        <v>1</v>
      </c>
      <c r="R51" s="333">
        <v>0.16</v>
      </c>
      <c r="S51" s="377">
        <v>243400</v>
      </c>
      <c r="T51" s="361">
        <v>243400</v>
      </c>
      <c r="U51" s="362" t="s">
        <v>500</v>
      </c>
      <c r="V51" s="378">
        <v>0</v>
      </c>
      <c r="W51" s="716" t="e">
        <f t="shared" si="0"/>
        <v>#DIV/0!</v>
      </c>
      <c r="Z51" s="739">
        <f t="shared" si="1"/>
        <v>0</v>
      </c>
    </row>
    <row r="52" spans="1:26" s="365" customFormat="1" ht="12.65" customHeight="1">
      <c r="A52" s="352"/>
      <c r="B52" s="352" t="s">
        <v>462</v>
      </c>
      <c r="C52" s="352" t="s">
        <v>453</v>
      </c>
      <c r="D52" s="352" t="s">
        <v>526</v>
      </c>
      <c r="E52" s="353" t="s">
        <v>527</v>
      </c>
      <c r="F52" s="352" t="s">
        <v>438</v>
      </c>
      <c r="G52" s="352" t="s">
        <v>465</v>
      </c>
      <c r="H52" s="352" t="s">
        <v>457</v>
      </c>
      <c r="I52" s="352">
        <v>2023</v>
      </c>
      <c r="J52" s="354">
        <v>11</v>
      </c>
      <c r="K52" s="355">
        <v>45600</v>
      </c>
      <c r="L52" s="356">
        <v>0.6</v>
      </c>
      <c r="M52" s="333">
        <v>0.26</v>
      </c>
      <c r="N52" s="333">
        <v>0.26</v>
      </c>
      <c r="O52" s="358"/>
      <c r="P52" s="358">
        <v>0</v>
      </c>
      <c r="Q52" s="361">
        <v>1</v>
      </c>
      <c r="R52" s="333">
        <v>0.26</v>
      </c>
      <c r="S52" s="377">
        <v>227500</v>
      </c>
      <c r="T52" s="361">
        <v>227500</v>
      </c>
      <c r="U52" s="362" t="s">
        <v>500</v>
      </c>
      <c r="V52" s="378">
        <v>0</v>
      </c>
      <c r="W52" s="716" t="e">
        <f t="shared" si="0"/>
        <v>#DIV/0!</v>
      </c>
      <c r="Z52" s="739">
        <f t="shared" si="1"/>
        <v>0</v>
      </c>
    </row>
    <row r="53" spans="1:26" s="365" customFormat="1" ht="12.65" customHeight="1">
      <c r="A53" s="352"/>
      <c r="B53" s="352" t="s">
        <v>462</v>
      </c>
      <c r="C53" s="352" t="s">
        <v>453</v>
      </c>
      <c r="D53" s="352" t="s">
        <v>528</v>
      </c>
      <c r="E53" s="353" t="s">
        <v>529</v>
      </c>
      <c r="F53" s="352" t="s">
        <v>438</v>
      </c>
      <c r="G53" s="352" t="s">
        <v>465</v>
      </c>
      <c r="H53" s="352" t="s">
        <v>457</v>
      </c>
      <c r="I53" s="352">
        <v>2023</v>
      </c>
      <c r="J53" s="354">
        <v>11</v>
      </c>
      <c r="K53" s="355">
        <v>45600</v>
      </c>
      <c r="L53" s="356">
        <v>0.5</v>
      </c>
      <c r="M53" s="333">
        <v>5.35</v>
      </c>
      <c r="N53" s="333">
        <v>5.35</v>
      </c>
      <c r="O53" s="358"/>
      <c r="P53" s="358">
        <v>0</v>
      </c>
      <c r="Q53" s="361">
        <v>1</v>
      </c>
      <c r="R53" s="333">
        <v>5.35</v>
      </c>
      <c r="S53" s="377">
        <v>112320</v>
      </c>
      <c r="T53" s="361">
        <v>112320</v>
      </c>
      <c r="U53" s="362" t="s">
        <v>500</v>
      </c>
      <c r="V53" s="378">
        <v>0</v>
      </c>
      <c r="W53" s="716" t="e">
        <f t="shared" si="0"/>
        <v>#DIV/0!</v>
      </c>
      <c r="Z53" s="739">
        <f t="shared" si="1"/>
        <v>0</v>
      </c>
    </row>
    <row r="54" spans="1:26" s="365" customFormat="1" ht="12.65" customHeight="1">
      <c r="A54" s="352"/>
      <c r="B54" s="352" t="s">
        <v>462</v>
      </c>
      <c r="C54" s="352" t="s">
        <v>453</v>
      </c>
      <c r="D54" s="352" t="s">
        <v>518</v>
      </c>
      <c r="E54" s="353" t="s">
        <v>530</v>
      </c>
      <c r="F54" s="352" t="s">
        <v>438</v>
      </c>
      <c r="G54" s="352" t="s">
        <v>465</v>
      </c>
      <c r="H54" s="352" t="s">
        <v>457</v>
      </c>
      <c r="I54" s="352">
        <v>2023</v>
      </c>
      <c r="J54" s="354">
        <v>11</v>
      </c>
      <c r="K54" s="355">
        <v>45600</v>
      </c>
      <c r="L54" s="356">
        <v>0.6</v>
      </c>
      <c r="M54" s="333">
        <v>10.7</v>
      </c>
      <c r="N54" s="333">
        <v>10.7</v>
      </c>
      <c r="O54" s="358"/>
      <c r="P54" s="358">
        <v>0</v>
      </c>
      <c r="Q54" s="361">
        <v>1</v>
      </c>
      <c r="R54" s="333">
        <v>10.7</v>
      </c>
      <c r="S54" s="377">
        <v>134784</v>
      </c>
      <c r="T54" s="361">
        <v>134784</v>
      </c>
      <c r="U54" s="362" t="s">
        <v>500</v>
      </c>
      <c r="V54" s="378">
        <v>0</v>
      </c>
      <c r="W54" s="716" t="e">
        <f t="shared" si="0"/>
        <v>#DIV/0!</v>
      </c>
      <c r="Z54" s="739">
        <f t="shared" si="1"/>
        <v>0</v>
      </c>
    </row>
    <row r="55" spans="1:26" s="365" customFormat="1" ht="12.65" customHeight="1">
      <c r="A55" s="352"/>
      <c r="B55" s="352" t="s">
        <v>452</v>
      </c>
      <c r="C55" s="352" t="s">
        <v>453</v>
      </c>
      <c r="D55" s="352" t="s">
        <v>454</v>
      </c>
      <c r="E55" s="353" t="s">
        <v>455</v>
      </c>
      <c r="F55" s="352" t="s">
        <v>438</v>
      </c>
      <c r="G55" s="352" t="s">
        <v>456</v>
      </c>
      <c r="H55" s="352" t="s">
        <v>457</v>
      </c>
      <c r="I55" s="352">
        <v>2023</v>
      </c>
      <c r="J55" s="354">
        <v>12</v>
      </c>
      <c r="K55" s="355">
        <v>45600</v>
      </c>
      <c r="L55" s="356">
        <v>0.6</v>
      </c>
      <c r="M55" s="333">
        <v>2.62</v>
      </c>
      <c r="N55" s="333">
        <v>2.69</v>
      </c>
      <c r="O55" s="358">
        <v>0.08</v>
      </c>
      <c r="P55" s="358">
        <v>4.8000000000000001E-2</v>
      </c>
      <c r="Q55" s="361">
        <v>1</v>
      </c>
      <c r="R55" s="333">
        <v>2.62</v>
      </c>
      <c r="S55" s="377">
        <v>244800</v>
      </c>
      <c r="T55" s="361">
        <v>512800</v>
      </c>
      <c r="U55" s="362">
        <v>330000</v>
      </c>
      <c r="V55" s="378">
        <v>289694</v>
      </c>
      <c r="W55" s="716" t="e">
        <f t="shared" si="0"/>
        <v>#DIV/0!</v>
      </c>
      <c r="Z55" s="739">
        <f t="shared" si="1"/>
        <v>19584</v>
      </c>
    </row>
    <row r="56" spans="1:26" s="365" customFormat="1" ht="12.65" customHeight="1">
      <c r="A56" s="352"/>
      <c r="B56" s="352" t="s">
        <v>452</v>
      </c>
      <c r="C56" s="352" t="s">
        <v>453</v>
      </c>
      <c r="D56" s="352" t="s">
        <v>458</v>
      </c>
      <c r="E56" s="353" t="s">
        <v>459</v>
      </c>
      <c r="F56" s="352" t="s">
        <v>438</v>
      </c>
      <c r="G56" s="352" t="s">
        <v>456</v>
      </c>
      <c r="H56" s="352" t="s">
        <v>439</v>
      </c>
      <c r="I56" s="352">
        <v>2023</v>
      </c>
      <c r="J56" s="354">
        <v>12</v>
      </c>
      <c r="K56" s="355">
        <v>45600</v>
      </c>
      <c r="L56" s="356">
        <v>0.6</v>
      </c>
      <c r="M56" s="333">
        <v>2.0099999999999998</v>
      </c>
      <c r="N56" s="333">
        <v>2.08</v>
      </c>
      <c r="O56" s="358">
        <v>7.0000000000000007E-2</v>
      </c>
      <c r="P56" s="358">
        <v>4.2000000000000003E-2</v>
      </c>
      <c r="Q56" s="361">
        <v>1</v>
      </c>
      <c r="R56" s="333">
        <v>2.0099999999999998</v>
      </c>
      <c r="S56" s="377">
        <v>162432</v>
      </c>
      <c r="T56" s="361">
        <v>297216</v>
      </c>
      <c r="U56" s="362">
        <v>280000</v>
      </c>
      <c r="V56" s="378">
        <v>260194</v>
      </c>
      <c r="W56" s="716" t="e">
        <f t="shared" si="0"/>
        <v>#DIV/0!</v>
      </c>
      <c r="Z56" s="739">
        <f t="shared" si="1"/>
        <v>11370.240000000002</v>
      </c>
    </row>
    <row r="57" spans="1:26" s="365" customFormat="1" ht="12.65" customHeight="1">
      <c r="A57" s="352"/>
      <c r="B57" s="352" t="s">
        <v>452</v>
      </c>
      <c r="C57" s="352" t="s">
        <v>453</v>
      </c>
      <c r="D57" s="352" t="s">
        <v>460</v>
      </c>
      <c r="E57" s="353" t="s">
        <v>461</v>
      </c>
      <c r="F57" s="352" t="s">
        <v>438</v>
      </c>
      <c r="G57" s="352" t="s">
        <v>456</v>
      </c>
      <c r="H57" s="352" t="s">
        <v>439</v>
      </c>
      <c r="I57" s="352">
        <v>2023</v>
      </c>
      <c r="J57" s="354">
        <v>12</v>
      </c>
      <c r="K57" s="355">
        <v>45600</v>
      </c>
      <c r="L57" s="356">
        <v>0.4</v>
      </c>
      <c r="M57" s="333">
        <v>1.55</v>
      </c>
      <c r="N57" s="333">
        <v>1.68</v>
      </c>
      <c r="O57" s="358">
        <v>0.13</v>
      </c>
      <c r="P57" s="358">
        <v>5.2000000000000005E-2</v>
      </c>
      <c r="Q57" s="361">
        <v>1</v>
      </c>
      <c r="R57" s="333">
        <v>1.55</v>
      </c>
      <c r="S57" s="377">
        <v>162432</v>
      </c>
      <c r="T57" s="361">
        <v>297216</v>
      </c>
      <c r="U57" s="362">
        <v>525000</v>
      </c>
      <c r="V57" s="378">
        <v>487848</v>
      </c>
      <c r="W57" s="716" t="e">
        <f t="shared" si="0"/>
        <v>#DIV/0!</v>
      </c>
      <c r="Z57" s="739">
        <f t="shared" si="1"/>
        <v>21116.16</v>
      </c>
    </row>
    <row r="58" spans="1:26" s="365" customFormat="1" ht="12.65" customHeight="1">
      <c r="A58" s="352"/>
      <c r="B58" s="352" t="s">
        <v>462</v>
      </c>
      <c r="C58" s="352" t="s">
        <v>453</v>
      </c>
      <c r="D58" s="352" t="s">
        <v>463</v>
      </c>
      <c r="E58" s="353" t="s">
        <v>464</v>
      </c>
      <c r="F58" s="352" t="s">
        <v>438</v>
      </c>
      <c r="G58" s="352" t="s">
        <v>465</v>
      </c>
      <c r="H58" s="352" t="s">
        <v>439</v>
      </c>
      <c r="I58" s="352">
        <v>2023</v>
      </c>
      <c r="J58" s="354">
        <v>12</v>
      </c>
      <c r="K58" s="355">
        <v>45600</v>
      </c>
      <c r="L58" s="356">
        <v>0.5</v>
      </c>
      <c r="M58" s="333">
        <v>0.77</v>
      </c>
      <c r="N58" s="333">
        <v>0.92</v>
      </c>
      <c r="O58" s="358">
        <v>0.15</v>
      </c>
      <c r="P58" s="358">
        <v>7.4999999999999997E-2</v>
      </c>
      <c r="Q58" s="361">
        <v>1</v>
      </c>
      <c r="R58" s="333">
        <v>0.77</v>
      </c>
      <c r="S58" s="377">
        <v>103870</v>
      </c>
      <c r="T58" s="361">
        <v>403997</v>
      </c>
      <c r="U58" s="362">
        <v>260000</v>
      </c>
      <c r="V58" s="378">
        <v>197461</v>
      </c>
      <c r="W58" s="716" t="e">
        <f t="shared" si="0"/>
        <v>#DIV/0!</v>
      </c>
      <c r="Z58" s="739">
        <f t="shared" si="1"/>
        <v>15580.5</v>
      </c>
    </row>
    <row r="59" spans="1:26" s="365" customFormat="1" ht="12.65" customHeight="1">
      <c r="A59" s="352"/>
      <c r="B59" s="352" t="s">
        <v>462</v>
      </c>
      <c r="C59" s="352" t="s">
        <v>453</v>
      </c>
      <c r="D59" s="352" t="s">
        <v>466</v>
      </c>
      <c r="E59" s="353" t="s">
        <v>467</v>
      </c>
      <c r="F59" s="352" t="s">
        <v>438</v>
      </c>
      <c r="G59" s="352" t="s">
        <v>465</v>
      </c>
      <c r="H59" s="352" t="s">
        <v>457</v>
      </c>
      <c r="I59" s="352">
        <v>2023</v>
      </c>
      <c r="J59" s="354">
        <v>12</v>
      </c>
      <c r="K59" s="355">
        <v>45600</v>
      </c>
      <c r="L59" s="356">
        <v>1</v>
      </c>
      <c r="M59" s="333">
        <v>19.22</v>
      </c>
      <c r="N59" s="333">
        <v>20.02</v>
      </c>
      <c r="O59" s="358">
        <v>0.8</v>
      </c>
      <c r="P59" s="358">
        <v>0.8</v>
      </c>
      <c r="Q59" s="361">
        <v>1</v>
      </c>
      <c r="R59" s="333">
        <v>19.22</v>
      </c>
      <c r="S59" s="377">
        <v>270720</v>
      </c>
      <c r="T59" s="361">
        <v>495360</v>
      </c>
      <c r="U59" s="362">
        <v>1865000</v>
      </c>
      <c r="V59" s="378">
        <v>1468712</v>
      </c>
      <c r="W59" s="716" t="e">
        <f t="shared" si="0"/>
        <v>#DIV/0!</v>
      </c>
      <c r="Z59" s="739">
        <f t="shared" si="1"/>
        <v>216576</v>
      </c>
    </row>
    <row r="60" spans="1:26" s="365" customFormat="1" ht="12.65" customHeight="1">
      <c r="A60" s="352"/>
      <c r="B60" s="352" t="s">
        <v>462</v>
      </c>
      <c r="C60" s="352" t="s">
        <v>453</v>
      </c>
      <c r="D60" s="352" t="s">
        <v>468</v>
      </c>
      <c r="E60" s="353" t="s">
        <v>469</v>
      </c>
      <c r="F60" s="352" t="s">
        <v>438</v>
      </c>
      <c r="G60" s="352" t="s">
        <v>465</v>
      </c>
      <c r="H60" s="352" t="s">
        <v>457</v>
      </c>
      <c r="I60" s="352">
        <v>2023</v>
      </c>
      <c r="J60" s="354">
        <v>12</v>
      </c>
      <c r="K60" s="355">
        <v>45600</v>
      </c>
      <c r="L60" s="356">
        <v>0.6</v>
      </c>
      <c r="M60" s="333">
        <v>37.81</v>
      </c>
      <c r="N60" s="333">
        <v>38.85</v>
      </c>
      <c r="O60" s="358">
        <v>1.04</v>
      </c>
      <c r="P60" s="358">
        <v>0.624</v>
      </c>
      <c r="Q60" s="361">
        <v>1</v>
      </c>
      <c r="R60" s="333">
        <v>37.81</v>
      </c>
      <c r="S60" s="377">
        <v>142850</v>
      </c>
      <c r="T60" s="361">
        <v>339148</v>
      </c>
      <c r="U60" s="362">
        <v>1040000</v>
      </c>
      <c r="V60" s="378">
        <v>687286</v>
      </c>
      <c r="W60" s="716" t="e">
        <f t="shared" si="0"/>
        <v>#DIV/0!</v>
      </c>
      <c r="Z60" s="739">
        <f t="shared" si="1"/>
        <v>148564</v>
      </c>
    </row>
    <row r="61" spans="1:26" s="365" customFormat="1" ht="12.65" customHeight="1">
      <c r="A61" s="352"/>
      <c r="B61" s="352" t="s">
        <v>452</v>
      </c>
      <c r="C61" s="352" t="s">
        <v>453</v>
      </c>
      <c r="D61" s="352" t="s">
        <v>470</v>
      </c>
      <c r="E61" s="353" t="s">
        <v>471</v>
      </c>
      <c r="F61" s="352" t="s">
        <v>438</v>
      </c>
      <c r="G61" s="352" t="s">
        <v>472</v>
      </c>
      <c r="H61" s="352" t="s">
        <v>439</v>
      </c>
      <c r="I61" s="352">
        <v>2023</v>
      </c>
      <c r="J61" s="354">
        <v>12</v>
      </c>
      <c r="K61" s="355">
        <v>45600</v>
      </c>
      <c r="L61" s="356">
        <v>0</v>
      </c>
      <c r="M61" s="333">
        <v>0.61</v>
      </c>
      <c r="N61" s="333">
        <v>0.79</v>
      </c>
      <c r="O61" s="358">
        <v>0.18</v>
      </c>
      <c r="P61" s="358">
        <v>0</v>
      </c>
      <c r="Q61" s="361">
        <v>1</v>
      </c>
      <c r="R61" s="333">
        <v>0.61</v>
      </c>
      <c r="S61" s="377">
        <v>78966</v>
      </c>
      <c r="T61" s="352" t="s">
        <v>473</v>
      </c>
      <c r="U61" s="362">
        <v>510000</v>
      </c>
      <c r="V61" s="378">
        <v>510000</v>
      </c>
      <c r="W61" s="716" t="e">
        <f t="shared" si="0"/>
        <v>#DIV/0!</v>
      </c>
      <c r="Z61" s="739">
        <f t="shared" si="1"/>
        <v>14213.88</v>
      </c>
    </row>
    <row r="62" spans="1:26" s="365" customFormat="1" ht="12.65" customHeight="1">
      <c r="A62" s="352"/>
      <c r="B62" s="352" t="s">
        <v>452</v>
      </c>
      <c r="C62" s="352" t="s">
        <v>453</v>
      </c>
      <c r="D62" s="352" t="s">
        <v>474</v>
      </c>
      <c r="E62" s="353" t="s">
        <v>475</v>
      </c>
      <c r="F62" s="352" t="s">
        <v>438</v>
      </c>
      <c r="G62" s="352" t="s">
        <v>472</v>
      </c>
      <c r="H62" s="352" t="s">
        <v>439</v>
      </c>
      <c r="I62" s="352">
        <v>2023</v>
      </c>
      <c r="J62" s="354">
        <v>12</v>
      </c>
      <c r="K62" s="355">
        <v>45600</v>
      </c>
      <c r="L62" s="356">
        <v>0.4</v>
      </c>
      <c r="M62" s="333">
        <v>2.44</v>
      </c>
      <c r="N62" s="333">
        <v>2.48</v>
      </c>
      <c r="O62" s="358">
        <v>0.05</v>
      </c>
      <c r="P62" s="358">
        <v>2.0000000000000004E-2</v>
      </c>
      <c r="Q62" s="361">
        <v>1</v>
      </c>
      <c r="R62" s="333">
        <v>2.44</v>
      </c>
      <c r="S62" s="377">
        <v>108288</v>
      </c>
      <c r="T62" s="361">
        <v>198144</v>
      </c>
      <c r="U62" s="362">
        <v>220000</v>
      </c>
      <c r="V62" s="378">
        <v>210945</v>
      </c>
      <c r="W62" s="716" t="e">
        <f t="shared" si="0"/>
        <v>#DIV/0!</v>
      </c>
      <c r="Z62" s="739">
        <f t="shared" si="1"/>
        <v>5414.4000000000005</v>
      </c>
    </row>
    <row r="63" spans="1:26" s="365" customFormat="1" ht="12.65" customHeight="1">
      <c r="A63" s="352"/>
      <c r="B63" s="352" t="s">
        <v>452</v>
      </c>
      <c r="C63" s="352" t="s">
        <v>453</v>
      </c>
      <c r="D63" s="352" t="s">
        <v>476</v>
      </c>
      <c r="E63" s="353" t="s">
        <v>477</v>
      </c>
      <c r="F63" s="352" t="s">
        <v>438</v>
      </c>
      <c r="G63" s="352" t="s">
        <v>472</v>
      </c>
      <c r="H63" s="352" t="s">
        <v>439</v>
      </c>
      <c r="I63" s="352">
        <v>2023</v>
      </c>
      <c r="J63" s="354">
        <v>12</v>
      </c>
      <c r="K63" s="355">
        <v>45600</v>
      </c>
      <c r="L63" s="356">
        <v>0.5</v>
      </c>
      <c r="M63" s="333">
        <v>0.65</v>
      </c>
      <c r="N63" s="333">
        <v>0.85</v>
      </c>
      <c r="O63" s="358">
        <v>0.2</v>
      </c>
      <c r="P63" s="358">
        <v>0.1</v>
      </c>
      <c r="Q63" s="361">
        <v>1</v>
      </c>
      <c r="R63" s="333">
        <v>0.65</v>
      </c>
      <c r="S63" s="377">
        <v>203040</v>
      </c>
      <c r="T63" s="361">
        <v>386098</v>
      </c>
      <c r="U63" s="362">
        <v>520000</v>
      </c>
      <c r="V63" s="378">
        <v>443553</v>
      </c>
      <c r="W63" s="716" t="e">
        <f t="shared" si="0"/>
        <v>#DIV/0!</v>
      </c>
      <c r="Z63" s="739">
        <f t="shared" si="1"/>
        <v>40608</v>
      </c>
    </row>
    <row r="64" spans="1:26" s="365" customFormat="1" ht="12.65" customHeight="1">
      <c r="A64" s="352"/>
      <c r="B64" s="352" t="s">
        <v>452</v>
      </c>
      <c r="C64" s="352" t="s">
        <v>453</v>
      </c>
      <c r="D64" s="352" t="s">
        <v>478</v>
      </c>
      <c r="E64" s="353" t="s">
        <v>479</v>
      </c>
      <c r="F64" s="352" t="s">
        <v>438</v>
      </c>
      <c r="G64" s="352" t="s">
        <v>480</v>
      </c>
      <c r="H64" s="352" t="s">
        <v>439</v>
      </c>
      <c r="I64" s="352">
        <v>2023</v>
      </c>
      <c r="J64" s="354">
        <v>12</v>
      </c>
      <c r="K64" s="355">
        <v>45600</v>
      </c>
      <c r="L64" s="356">
        <v>0.5</v>
      </c>
      <c r="M64" s="333">
        <v>0.15</v>
      </c>
      <c r="N64" s="333">
        <v>0.19</v>
      </c>
      <c r="O64" s="358">
        <v>0.04</v>
      </c>
      <c r="P64" s="358">
        <v>0.02</v>
      </c>
      <c r="Q64" s="361">
        <v>1</v>
      </c>
      <c r="R64" s="333">
        <v>0.15</v>
      </c>
      <c r="S64" s="377">
        <v>0</v>
      </c>
      <c r="T64" s="377">
        <v>0</v>
      </c>
      <c r="U64" s="362">
        <v>140000</v>
      </c>
      <c r="V64" s="378">
        <v>140000</v>
      </c>
      <c r="W64" s="716" t="e">
        <f t="shared" si="0"/>
        <v>#DIV/0!</v>
      </c>
      <c r="Z64" s="739">
        <f t="shared" si="1"/>
        <v>0</v>
      </c>
    </row>
    <row r="65" spans="1:26" s="365" customFormat="1" ht="12.65" customHeight="1">
      <c r="A65" s="352"/>
      <c r="B65" s="352" t="s">
        <v>481</v>
      </c>
      <c r="C65" s="352" t="s">
        <v>453</v>
      </c>
      <c r="D65" s="352" t="s">
        <v>482</v>
      </c>
      <c r="E65" s="353" t="s">
        <v>483</v>
      </c>
      <c r="F65" s="352" t="s">
        <v>438</v>
      </c>
      <c r="G65" s="352" t="s">
        <v>484</v>
      </c>
      <c r="H65" s="352" t="s">
        <v>457</v>
      </c>
      <c r="I65" s="352">
        <v>2023</v>
      </c>
      <c r="J65" s="354">
        <v>12</v>
      </c>
      <c r="K65" s="355">
        <v>45600</v>
      </c>
      <c r="L65" s="356">
        <v>0.5</v>
      </c>
      <c r="M65" s="333">
        <v>24.32</v>
      </c>
      <c r="N65" s="333">
        <v>24.83</v>
      </c>
      <c r="O65" s="358">
        <v>0.51</v>
      </c>
      <c r="P65" s="358">
        <v>0.255</v>
      </c>
      <c r="Q65" s="361">
        <v>1</v>
      </c>
      <c r="R65" s="333">
        <v>24.32</v>
      </c>
      <c r="S65" s="377">
        <v>0</v>
      </c>
      <c r="T65" s="377">
        <v>0</v>
      </c>
      <c r="U65" s="362">
        <v>1790000</v>
      </c>
      <c r="V65" s="378">
        <v>1790000</v>
      </c>
      <c r="W65" s="716" t="e">
        <f t="shared" si="0"/>
        <v>#DIV/0!</v>
      </c>
      <c r="Z65" s="739">
        <f t="shared" si="1"/>
        <v>0</v>
      </c>
    </row>
    <row r="66" spans="1:26" s="365" customFormat="1" ht="12.65" customHeight="1">
      <c r="A66" s="352"/>
      <c r="B66" s="352" t="s">
        <v>481</v>
      </c>
      <c r="C66" s="352" t="s">
        <v>453</v>
      </c>
      <c r="D66" s="352" t="s">
        <v>485</v>
      </c>
      <c r="E66" s="353" t="s">
        <v>486</v>
      </c>
      <c r="F66" s="352" t="s">
        <v>438</v>
      </c>
      <c r="G66" s="352" t="s">
        <v>480</v>
      </c>
      <c r="H66" s="352" t="s">
        <v>439</v>
      </c>
      <c r="I66" s="352">
        <v>2023</v>
      </c>
      <c r="J66" s="354">
        <v>12</v>
      </c>
      <c r="K66" s="355">
        <v>45600</v>
      </c>
      <c r="L66" s="356">
        <v>0.4</v>
      </c>
      <c r="M66" s="333">
        <v>0.72</v>
      </c>
      <c r="N66" s="333">
        <v>0.91</v>
      </c>
      <c r="O66" s="358">
        <v>0.19</v>
      </c>
      <c r="P66" s="358">
        <v>7.6000000000000012E-2</v>
      </c>
      <c r="Q66" s="361">
        <v>1</v>
      </c>
      <c r="R66" s="333">
        <v>0.72</v>
      </c>
      <c r="S66" s="377">
        <v>0</v>
      </c>
      <c r="T66" s="377">
        <v>0</v>
      </c>
      <c r="U66" s="362">
        <v>780000</v>
      </c>
      <c r="V66" s="378">
        <v>780000</v>
      </c>
      <c r="W66" s="716" t="e">
        <f t="shared" ref="W66:W129" si="2">V66/$AB$1</f>
        <v>#DIV/0!</v>
      </c>
      <c r="Z66" s="739">
        <f t="shared" si="1"/>
        <v>0</v>
      </c>
    </row>
    <row r="67" spans="1:26" s="365" customFormat="1" ht="12.65" customHeight="1">
      <c r="A67" s="352"/>
      <c r="B67" s="352" t="s">
        <v>481</v>
      </c>
      <c r="C67" s="352" t="s">
        <v>453</v>
      </c>
      <c r="D67" s="352" t="s">
        <v>470</v>
      </c>
      <c r="E67" s="353" t="s">
        <v>487</v>
      </c>
      <c r="F67" s="352" t="s">
        <v>438</v>
      </c>
      <c r="G67" s="352" t="s">
        <v>484</v>
      </c>
      <c r="H67" s="352" t="s">
        <v>439</v>
      </c>
      <c r="I67" s="352">
        <v>2023</v>
      </c>
      <c r="J67" s="354">
        <v>12</v>
      </c>
      <c r="K67" s="355">
        <v>45600</v>
      </c>
      <c r="L67" s="356">
        <v>0.6</v>
      </c>
      <c r="M67" s="333">
        <v>0.72</v>
      </c>
      <c r="N67" s="333">
        <v>0.8</v>
      </c>
      <c r="O67" s="358">
        <v>0.08</v>
      </c>
      <c r="P67" s="358">
        <v>4.8000000000000001E-2</v>
      </c>
      <c r="Q67" s="361">
        <v>1</v>
      </c>
      <c r="R67" s="333">
        <v>0.72</v>
      </c>
      <c r="S67" s="377">
        <v>0</v>
      </c>
      <c r="T67" s="377">
        <v>0</v>
      </c>
      <c r="U67" s="362">
        <v>765000</v>
      </c>
      <c r="V67" s="378">
        <v>765000</v>
      </c>
      <c r="W67" s="716" t="e">
        <f t="shared" si="2"/>
        <v>#DIV/0!</v>
      </c>
      <c r="Z67" s="739">
        <f t="shared" ref="Z67:Z130" si="3">O67*S67</f>
        <v>0</v>
      </c>
    </row>
    <row r="68" spans="1:26" s="365" customFormat="1" ht="12.65" customHeight="1">
      <c r="A68" s="352"/>
      <c r="B68" s="352" t="s">
        <v>481</v>
      </c>
      <c r="C68" s="352" t="s">
        <v>453</v>
      </c>
      <c r="D68" s="352" t="s">
        <v>488</v>
      </c>
      <c r="E68" s="353" t="s">
        <v>489</v>
      </c>
      <c r="F68" s="352" t="s">
        <v>438</v>
      </c>
      <c r="G68" s="352" t="s">
        <v>480</v>
      </c>
      <c r="H68" s="352" t="s">
        <v>439</v>
      </c>
      <c r="I68" s="352">
        <v>2023</v>
      </c>
      <c r="J68" s="354">
        <v>12</v>
      </c>
      <c r="K68" s="355">
        <v>45600</v>
      </c>
      <c r="L68" s="356">
        <v>0.6</v>
      </c>
      <c r="M68" s="333">
        <v>0.14000000000000001</v>
      </c>
      <c r="N68" s="333">
        <v>0.16</v>
      </c>
      <c r="O68" s="358">
        <v>0.02</v>
      </c>
      <c r="P68" s="358">
        <v>1.2E-2</v>
      </c>
      <c r="Q68" s="361">
        <v>1</v>
      </c>
      <c r="R68" s="333">
        <v>0.14000000000000001</v>
      </c>
      <c r="S68" s="377">
        <v>0</v>
      </c>
      <c r="T68" s="377">
        <v>0</v>
      </c>
      <c r="U68" s="362">
        <v>150000</v>
      </c>
      <c r="V68" s="378">
        <v>150000</v>
      </c>
      <c r="W68" s="716" t="e">
        <f t="shared" si="2"/>
        <v>#DIV/0!</v>
      </c>
      <c r="Z68" s="739">
        <f t="shared" si="3"/>
        <v>0</v>
      </c>
    </row>
    <row r="69" spans="1:26" s="365" customFormat="1" ht="12.65" customHeight="1">
      <c r="A69" s="352"/>
      <c r="B69" s="352" t="s">
        <v>481</v>
      </c>
      <c r="C69" s="352" t="s">
        <v>453</v>
      </c>
      <c r="D69" s="352" t="s">
        <v>490</v>
      </c>
      <c r="E69" s="353" t="s">
        <v>491</v>
      </c>
      <c r="F69" s="352" t="s">
        <v>438</v>
      </c>
      <c r="G69" s="352" t="s">
        <v>484</v>
      </c>
      <c r="H69" s="352" t="s">
        <v>439</v>
      </c>
      <c r="I69" s="352">
        <v>2023</v>
      </c>
      <c r="J69" s="354">
        <v>12</v>
      </c>
      <c r="K69" s="355">
        <v>45600</v>
      </c>
      <c r="L69" s="356">
        <v>0.5</v>
      </c>
      <c r="M69" s="333">
        <v>1.06</v>
      </c>
      <c r="N69" s="333">
        <v>1.18</v>
      </c>
      <c r="O69" s="358">
        <v>0.11</v>
      </c>
      <c r="P69" s="358">
        <v>5.5E-2</v>
      </c>
      <c r="Q69" s="361">
        <v>1</v>
      </c>
      <c r="R69" s="333">
        <v>1.06</v>
      </c>
      <c r="S69" s="377">
        <v>0</v>
      </c>
      <c r="T69" s="377">
        <v>0</v>
      </c>
      <c r="U69" s="362">
        <v>335000</v>
      </c>
      <c r="V69" s="378">
        <v>335000</v>
      </c>
      <c r="W69" s="716" t="e">
        <f t="shared" si="2"/>
        <v>#DIV/0!</v>
      </c>
      <c r="Z69" s="739">
        <f t="shared" si="3"/>
        <v>0</v>
      </c>
    </row>
    <row r="70" spans="1:26" s="365" customFormat="1" ht="12.65" customHeight="1">
      <c r="A70" s="352"/>
      <c r="B70" s="352" t="s">
        <v>481</v>
      </c>
      <c r="C70" s="352" t="s">
        <v>453</v>
      </c>
      <c r="D70" s="352" t="s">
        <v>492</v>
      </c>
      <c r="E70" s="353" t="s">
        <v>493</v>
      </c>
      <c r="F70" s="352" t="s">
        <v>438</v>
      </c>
      <c r="G70" s="352" t="s">
        <v>484</v>
      </c>
      <c r="H70" s="352" t="s">
        <v>439</v>
      </c>
      <c r="I70" s="352">
        <v>2023</v>
      </c>
      <c r="J70" s="354">
        <v>12</v>
      </c>
      <c r="K70" s="355">
        <v>45600</v>
      </c>
      <c r="L70" s="356">
        <v>0.5</v>
      </c>
      <c r="M70" s="333">
        <v>0.25</v>
      </c>
      <c r="N70" s="333">
        <v>0.34</v>
      </c>
      <c r="O70" s="358">
        <v>0.09</v>
      </c>
      <c r="P70" s="358">
        <v>4.4999999999999998E-2</v>
      </c>
      <c r="Q70" s="361">
        <v>1</v>
      </c>
      <c r="R70" s="333">
        <v>0.25</v>
      </c>
      <c r="S70" s="377">
        <v>0</v>
      </c>
      <c r="T70" s="377">
        <v>0</v>
      </c>
      <c r="U70" s="362">
        <v>260000</v>
      </c>
      <c r="V70" s="378">
        <v>260000</v>
      </c>
      <c r="W70" s="716" t="e">
        <f t="shared" si="2"/>
        <v>#DIV/0!</v>
      </c>
      <c r="Z70" s="739">
        <f t="shared" si="3"/>
        <v>0</v>
      </c>
    </row>
    <row r="71" spans="1:26" s="365" customFormat="1" ht="12.65" customHeight="1">
      <c r="A71" s="352"/>
      <c r="B71" s="352" t="s">
        <v>481</v>
      </c>
      <c r="C71" s="352" t="s">
        <v>453</v>
      </c>
      <c r="D71" s="352" t="s">
        <v>494</v>
      </c>
      <c r="E71" s="353" t="s">
        <v>495</v>
      </c>
      <c r="F71" s="352" t="s">
        <v>438</v>
      </c>
      <c r="G71" s="352" t="s">
        <v>484</v>
      </c>
      <c r="H71" s="352" t="s">
        <v>439</v>
      </c>
      <c r="I71" s="352">
        <v>2023</v>
      </c>
      <c r="J71" s="354">
        <v>12</v>
      </c>
      <c r="K71" s="355">
        <v>45600</v>
      </c>
      <c r="L71" s="356">
        <v>0.8</v>
      </c>
      <c r="M71" s="333">
        <v>0.41</v>
      </c>
      <c r="N71" s="333">
        <v>0.5</v>
      </c>
      <c r="O71" s="358">
        <v>0.09</v>
      </c>
      <c r="P71" s="358">
        <v>7.1999999999999995E-2</v>
      </c>
      <c r="Q71" s="361">
        <v>1</v>
      </c>
      <c r="R71" s="333">
        <v>0.41</v>
      </c>
      <c r="S71" s="377">
        <v>0</v>
      </c>
      <c r="T71" s="377">
        <v>0</v>
      </c>
      <c r="U71" s="362">
        <v>310000</v>
      </c>
      <c r="V71" s="378">
        <v>310000</v>
      </c>
      <c r="W71" s="716" t="e">
        <f t="shared" si="2"/>
        <v>#DIV/0!</v>
      </c>
      <c r="Z71" s="739">
        <f t="shared" si="3"/>
        <v>0</v>
      </c>
    </row>
    <row r="72" spans="1:26" s="365" customFormat="1" ht="12.65" customHeight="1">
      <c r="A72" s="352"/>
      <c r="B72" s="352" t="s">
        <v>452</v>
      </c>
      <c r="C72" s="352" t="s">
        <v>453</v>
      </c>
      <c r="D72" s="352" t="s">
        <v>482</v>
      </c>
      <c r="E72" s="353" t="s">
        <v>496</v>
      </c>
      <c r="F72" s="352" t="s">
        <v>438</v>
      </c>
      <c r="G72" s="352" t="s">
        <v>497</v>
      </c>
      <c r="H72" s="352" t="s">
        <v>457</v>
      </c>
      <c r="I72" s="352">
        <v>2023</v>
      </c>
      <c r="J72" s="354">
        <v>12</v>
      </c>
      <c r="K72" s="355">
        <v>45600</v>
      </c>
      <c r="L72" s="356">
        <v>0.5</v>
      </c>
      <c r="M72" s="333">
        <v>25.4</v>
      </c>
      <c r="N72" s="333">
        <v>27.3</v>
      </c>
      <c r="O72" s="358">
        <v>1.9</v>
      </c>
      <c r="P72" s="358">
        <v>0.95</v>
      </c>
      <c r="Q72" s="361">
        <v>1</v>
      </c>
      <c r="R72" s="333">
        <v>25.4</v>
      </c>
      <c r="S72" s="377">
        <v>0</v>
      </c>
      <c r="T72" s="377">
        <v>0</v>
      </c>
      <c r="U72" s="362">
        <v>1330000</v>
      </c>
      <c r="V72" s="378">
        <v>1330000</v>
      </c>
      <c r="W72" s="716" t="e">
        <f t="shared" si="2"/>
        <v>#DIV/0!</v>
      </c>
      <c r="Z72" s="739">
        <f t="shared" si="3"/>
        <v>0</v>
      </c>
    </row>
    <row r="73" spans="1:26" s="365" customFormat="1" ht="12.65" customHeight="1">
      <c r="A73" s="352"/>
      <c r="B73" s="352" t="s">
        <v>452</v>
      </c>
      <c r="C73" s="352" t="s">
        <v>453</v>
      </c>
      <c r="D73" s="352" t="s">
        <v>498</v>
      </c>
      <c r="E73" s="353" t="s">
        <v>499</v>
      </c>
      <c r="F73" s="352" t="s">
        <v>438</v>
      </c>
      <c r="G73" s="352" t="s">
        <v>456</v>
      </c>
      <c r="H73" s="352" t="s">
        <v>439</v>
      </c>
      <c r="I73" s="352">
        <v>2023</v>
      </c>
      <c r="J73" s="354">
        <v>12</v>
      </c>
      <c r="K73" s="355">
        <v>45600</v>
      </c>
      <c r="L73" s="356">
        <v>0.5</v>
      </c>
      <c r="M73" s="333">
        <v>0.7</v>
      </c>
      <c r="N73" s="333">
        <v>0.7</v>
      </c>
      <c r="O73" s="358"/>
      <c r="P73" s="358">
        <v>0</v>
      </c>
      <c r="Q73" s="361">
        <v>1</v>
      </c>
      <c r="R73" s="333">
        <v>0.7</v>
      </c>
      <c r="S73" s="377">
        <v>145790</v>
      </c>
      <c r="T73" s="361">
        <v>492500</v>
      </c>
      <c r="U73" s="362" t="s">
        <v>500</v>
      </c>
      <c r="V73" s="378">
        <v>0</v>
      </c>
      <c r="W73" s="716" t="e">
        <f t="shared" si="2"/>
        <v>#DIV/0!</v>
      </c>
      <c r="Z73" s="739">
        <f t="shared" si="3"/>
        <v>0</v>
      </c>
    </row>
    <row r="74" spans="1:26" s="365" customFormat="1" ht="12.65" customHeight="1">
      <c r="A74" s="352"/>
      <c r="B74" s="352" t="s">
        <v>452</v>
      </c>
      <c r="C74" s="352" t="s">
        <v>453</v>
      </c>
      <c r="D74" s="352" t="s">
        <v>501</v>
      </c>
      <c r="E74" s="353" t="s">
        <v>502</v>
      </c>
      <c r="F74" s="352" t="s">
        <v>438</v>
      </c>
      <c r="G74" s="352" t="s">
        <v>456</v>
      </c>
      <c r="H74" s="352" t="s">
        <v>439</v>
      </c>
      <c r="I74" s="352">
        <v>2023</v>
      </c>
      <c r="J74" s="354">
        <v>12</v>
      </c>
      <c r="K74" s="355">
        <v>45600</v>
      </c>
      <c r="L74" s="356">
        <v>0.5</v>
      </c>
      <c r="M74" s="333">
        <v>1.41</v>
      </c>
      <c r="N74" s="333">
        <v>1.41</v>
      </c>
      <c r="O74" s="358"/>
      <c r="P74" s="358">
        <v>0</v>
      </c>
      <c r="Q74" s="361">
        <v>1</v>
      </c>
      <c r="R74" s="333">
        <v>1.41</v>
      </c>
      <c r="S74" s="377">
        <v>204000</v>
      </c>
      <c r="T74" s="361">
        <v>529600</v>
      </c>
      <c r="U74" s="362" t="s">
        <v>500</v>
      </c>
      <c r="V74" s="378">
        <v>0</v>
      </c>
      <c r="W74" s="716" t="e">
        <f t="shared" si="2"/>
        <v>#DIV/0!</v>
      </c>
      <c r="Z74" s="739">
        <f t="shared" si="3"/>
        <v>0</v>
      </c>
    </row>
    <row r="75" spans="1:26" s="365" customFormat="1" ht="12.65" customHeight="1">
      <c r="A75" s="352"/>
      <c r="B75" s="352" t="s">
        <v>452</v>
      </c>
      <c r="C75" s="352" t="s">
        <v>453</v>
      </c>
      <c r="D75" s="352" t="s">
        <v>503</v>
      </c>
      <c r="E75" s="353" t="s">
        <v>504</v>
      </c>
      <c r="F75" s="352" t="s">
        <v>438</v>
      </c>
      <c r="G75" s="352" t="s">
        <v>456</v>
      </c>
      <c r="H75" s="352" t="s">
        <v>439</v>
      </c>
      <c r="I75" s="352">
        <v>2023</v>
      </c>
      <c r="J75" s="354">
        <v>12</v>
      </c>
      <c r="K75" s="355">
        <v>45600</v>
      </c>
      <c r="L75" s="356">
        <v>0.5</v>
      </c>
      <c r="M75" s="333">
        <v>2.14</v>
      </c>
      <c r="N75" s="333">
        <v>2.14</v>
      </c>
      <c r="O75" s="358"/>
      <c r="P75" s="358">
        <v>0</v>
      </c>
      <c r="Q75" s="361">
        <v>1</v>
      </c>
      <c r="R75" s="333">
        <v>2.14</v>
      </c>
      <c r="S75" s="377">
        <v>325957</v>
      </c>
      <c r="T75" s="361">
        <v>567625</v>
      </c>
      <c r="U75" s="362" t="s">
        <v>500</v>
      </c>
      <c r="V75" s="378">
        <v>0</v>
      </c>
      <c r="W75" s="716" t="e">
        <f t="shared" si="2"/>
        <v>#DIV/0!</v>
      </c>
      <c r="Z75" s="739">
        <f t="shared" si="3"/>
        <v>0</v>
      </c>
    </row>
    <row r="76" spans="1:26" s="365" customFormat="1" ht="12.65" customHeight="1">
      <c r="A76" s="352"/>
      <c r="B76" s="352" t="s">
        <v>452</v>
      </c>
      <c r="C76" s="352" t="s">
        <v>453</v>
      </c>
      <c r="D76" s="352" t="s">
        <v>505</v>
      </c>
      <c r="E76" s="353" t="s">
        <v>506</v>
      </c>
      <c r="F76" s="352" t="s">
        <v>438</v>
      </c>
      <c r="G76" s="352" t="s">
        <v>456</v>
      </c>
      <c r="H76" s="352" t="s">
        <v>439</v>
      </c>
      <c r="I76" s="352">
        <v>2023</v>
      </c>
      <c r="J76" s="354">
        <v>12</v>
      </c>
      <c r="K76" s="355">
        <v>45600</v>
      </c>
      <c r="L76" s="356">
        <v>0.5</v>
      </c>
      <c r="M76" s="333">
        <v>1.5</v>
      </c>
      <c r="N76" s="333">
        <v>1.5</v>
      </c>
      <c r="O76" s="358"/>
      <c r="P76" s="358">
        <v>0</v>
      </c>
      <c r="Q76" s="361">
        <v>1</v>
      </c>
      <c r="R76" s="333">
        <v>1.5</v>
      </c>
      <c r="S76" s="377">
        <v>135360</v>
      </c>
      <c r="T76" s="361">
        <v>247680</v>
      </c>
      <c r="U76" s="362" t="s">
        <v>500</v>
      </c>
      <c r="V76" s="378">
        <v>0</v>
      </c>
      <c r="W76" s="716" t="e">
        <f t="shared" si="2"/>
        <v>#DIV/0!</v>
      </c>
      <c r="Z76" s="739">
        <f t="shared" si="3"/>
        <v>0</v>
      </c>
    </row>
    <row r="77" spans="1:26" s="365" customFormat="1" ht="12.65" customHeight="1">
      <c r="A77" s="352"/>
      <c r="B77" s="352" t="s">
        <v>452</v>
      </c>
      <c r="C77" s="352" t="s">
        <v>453</v>
      </c>
      <c r="D77" s="352" t="s">
        <v>507</v>
      </c>
      <c r="E77" s="353" t="s">
        <v>508</v>
      </c>
      <c r="F77" s="352" t="s">
        <v>438</v>
      </c>
      <c r="G77" s="352" t="s">
        <v>456</v>
      </c>
      <c r="H77" s="352" t="s">
        <v>439</v>
      </c>
      <c r="I77" s="352">
        <v>2023</v>
      </c>
      <c r="J77" s="354">
        <v>12</v>
      </c>
      <c r="K77" s="355">
        <v>45600</v>
      </c>
      <c r="L77" s="356">
        <v>0.5</v>
      </c>
      <c r="M77" s="333">
        <v>0.13</v>
      </c>
      <c r="N77" s="333">
        <v>0.13</v>
      </c>
      <c r="O77" s="358"/>
      <c r="P77" s="358">
        <v>0</v>
      </c>
      <c r="Q77" s="361">
        <v>1</v>
      </c>
      <c r="R77" s="333">
        <v>0.13</v>
      </c>
      <c r="S77" s="377">
        <v>135360</v>
      </c>
      <c r="T77" s="361">
        <v>247680</v>
      </c>
      <c r="U77" s="362" t="s">
        <v>500</v>
      </c>
      <c r="V77" s="378">
        <v>0</v>
      </c>
      <c r="W77" s="716" t="e">
        <f t="shared" si="2"/>
        <v>#DIV/0!</v>
      </c>
      <c r="Z77" s="739">
        <f t="shared" si="3"/>
        <v>0</v>
      </c>
    </row>
    <row r="78" spans="1:26" s="365" customFormat="1" ht="12.65" customHeight="1">
      <c r="A78" s="352"/>
      <c r="B78" s="352" t="s">
        <v>452</v>
      </c>
      <c r="C78" s="352" t="s">
        <v>453</v>
      </c>
      <c r="D78" s="352" t="s">
        <v>509</v>
      </c>
      <c r="E78" s="353" t="s">
        <v>510</v>
      </c>
      <c r="F78" s="352" t="s">
        <v>438</v>
      </c>
      <c r="G78" s="352" t="s">
        <v>456</v>
      </c>
      <c r="H78" s="352" t="s">
        <v>457</v>
      </c>
      <c r="I78" s="352">
        <v>2023</v>
      </c>
      <c r="J78" s="354">
        <v>12</v>
      </c>
      <c r="K78" s="355">
        <v>45600</v>
      </c>
      <c r="L78" s="356">
        <v>0.5</v>
      </c>
      <c r="M78" s="333">
        <v>0.2</v>
      </c>
      <c r="N78" s="333">
        <v>0.2</v>
      </c>
      <c r="O78" s="358"/>
      <c r="P78" s="358">
        <v>0</v>
      </c>
      <c r="Q78" s="361">
        <v>1</v>
      </c>
      <c r="R78" s="333">
        <v>0.2</v>
      </c>
      <c r="S78" s="377">
        <v>135360</v>
      </c>
      <c r="T78" s="361">
        <v>247680</v>
      </c>
      <c r="U78" s="362" t="s">
        <v>500</v>
      </c>
      <c r="V78" s="378">
        <v>0</v>
      </c>
      <c r="W78" s="716" t="e">
        <f t="shared" si="2"/>
        <v>#DIV/0!</v>
      </c>
      <c r="Z78" s="739">
        <f t="shared" si="3"/>
        <v>0</v>
      </c>
    </row>
    <row r="79" spans="1:26" s="365" customFormat="1" ht="12.65" customHeight="1">
      <c r="A79" s="352"/>
      <c r="B79" s="352" t="s">
        <v>462</v>
      </c>
      <c r="C79" s="352" t="s">
        <v>453</v>
      </c>
      <c r="D79" s="352" t="s">
        <v>478</v>
      </c>
      <c r="E79" s="353" t="s">
        <v>511</v>
      </c>
      <c r="F79" s="352" t="s">
        <v>438</v>
      </c>
      <c r="G79" s="352" t="s">
        <v>465</v>
      </c>
      <c r="H79" s="352" t="s">
        <v>439</v>
      </c>
      <c r="I79" s="352">
        <v>2023</v>
      </c>
      <c r="J79" s="354">
        <v>12</v>
      </c>
      <c r="K79" s="355">
        <v>45600</v>
      </c>
      <c r="L79" s="356">
        <v>0.5</v>
      </c>
      <c r="M79" s="333">
        <v>0.17</v>
      </c>
      <c r="N79" s="333">
        <v>0.17</v>
      </c>
      <c r="O79" s="358"/>
      <c r="P79" s="358">
        <v>0</v>
      </c>
      <c r="Q79" s="361">
        <v>1</v>
      </c>
      <c r="R79" s="333">
        <v>0.17</v>
      </c>
      <c r="S79" s="377">
        <v>135360</v>
      </c>
      <c r="T79" s="361">
        <v>247680</v>
      </c>
      <c r="U79" s="362" t="s">
        <v>500</v>
      </c>
      <c r="V79" s="378">
        <v>0</v>
      </c>
      <c r="W79" s="716" t="e">
        <f t="shared" si="2"/>
        <v>#DIV/0!</v>
      </c>
      <c r="Z79" s="739">
        <f t="shared" si="3"/>
        <v>0</v>
      </c>
    </row>
    <row r="80" spans="1:26" s="365" customFormat="1" ht="12.65" customHeight="1">
      <c r="A80" s="352"/>
      <c r="B80" s="352" t="s">
        <v>452</v>
      </c>
      <c r="C80" s="352" t="s">
        <v>453</v>
      </c>
      <c r="D80" s="352" t="s">
        <v>512</v>
      </c>
      <c r="E80" s="353" t="s">
        <v>513</v>
      </c>
      <c r="F80" s="352" t="s">
        <v>438</v>
      </c>
      <c r="G80" s="352" t="s">
        <v>456</v>
      </c>
      <c r="H80" s="352" t="s">
        <v>439</v>
      </c>
      <c r="I80" s="352">
        <v>2023</v>
      </c>
      <c r="J80" s="354">
        <v>12</v>
      </c>
      <c r="K80" s="355">
        <v>45600</v>
      </c>
      <c r="L80" s="356">
        <v>0.5</v>
      </c>
      <c r="M80" s="333">
        <v>0.13</v>
      </c>
      <c r="N80" s="333">
        <v>0.13</v>
      </c>
      <c r="O80" s="358"/>
      <c r="P80" s="358">
        <v>0</v>
      </c>
      <c r="Q80" s="361">
        <v>1</v>
      </c>
      <c r="R80" s="333">
        <v>0.13</v>
      </c>
      <c r="S80" s="377">
        <v>135360</v>
      </c>
      <c r="T80" s="361">
        <v>247680</v>
      </c>
      <c r="U80" s="362" t="s">
        <v>500</v>
      </c>
      <c r="V80" s="378">
        <v>0</v>
      </c>
      <c r="W80" s="716" t="e">
        <f t="shared" si="2"/>
        <v>#DIV/0!</v>
      </c>
      <c r="Z80" s="739">
        <f t="shared" si="3"/>
        <v>0</v>
      </c>
    </row>
    <row r="81" spans="1:26" s="365" customFormat="1" ht="12.65" customHeight="1">
      <c r="A81" s="352"/>
      <c r="B81" s="352" t="s">
        <v>452</v>
      </c>
      <c r="C81" s="352" t="s">
        <v>453</v>
      </c>
      <c r="D81" s="352" t="s">
        <v>514</v>
      </c>
      <c r="E81" s="353" t="s">
        <v>515</v>
      </c>
      <c r="F81" s="352" t="s">
        <v>438</v>
      </c>
      <c r="G81" s="352" t="s">
        <v>456</v>
      </c>
      <c r="H81" s="352" t="s">
        <v>439</v>
      </c>
      <c r="I81" s="352">
        <v>2023</v>
      </c>
      <c r="J81" s="354">
        <v>12</v>
      </c>
      <c r="K81" s="355">
        <v>45600</v>
      </c>
      <c r="L81" s="356">
        <v>0.6</v>
      </c>
      <c r="M81" s="333">
        <v>0.16</v>
      </c>
      <c r="N81" s="333">
        <v>0.16</v>
      </c>
      <c r="O81" s="358"/>
      <c r="P81" s="358">
        <v>0</v>
      </c>
      <c r="Q81" s="361">
        <v>1</v>
      </c>
      <c r="R81" s="333">
        <v>0.16</v>
      </c>
      <c r="S81" s="377">
        <v>135360</v>
      </c>
      <c r="T81" s="361">
        <v>247680</v>
      </c>
      <c r="U81" s="362" t="s">
        <v>500</v>
      </c>
      <c r="V81" s="378">
        <v>0</v>
      </c>
      <c r="W81" s="716" t="e">
        <f t="shared" si="2"/>
        <v>#DIV/0!</v>
      </c>
      <c r="Z81" s="739">
        <f t="shared" si="3"/>
        <v>0</v>
      </c>
    </row>
    <row r="82" spans="1:26" s="365" customFormat="1" ht="12.65" customHeight="1">
      <c r="A82" s="352"/>
      <c r="B82" s="352" t="s">
        <v>452</v>
      </c>
      <c r="C82" s="352" t="s">
        <v>453</v>
      </c>
      <c r="D82" s="352" t="s">
        <v>516</v>
      </c>
      <c r="E82" s="353" t="s">
        <v>517</v>
      </c>
      <c r="F82" s="352" t="s">
        <v>438</v>
      </c>
      <c r="G82" s="352" t="s">
        <v>456</v>
      </c>
      <c r="H82" s="352" t="s">
        <v>457</v>
      </c>
      <c r="I82" s="352">
        <v>2023</v>
      </c>
      <c r="J82" s="354">
        <v>12</v>
      </c>
      <c r="K82" s="355">
        <v>45600</v>
      </c>
      <c r="L82" s="356">
        <v>0.5</v>
      </c>
      <c r="M82" s="333">
        <v>0.25</v>
      </c>
      <c r="N82" s="333">
        <v>0.25</v>
      </c>
      <c r="O82" s="358"/>
      <c r="P82" s="358">
        <v>0</v>
      </c>
      <c r="Q82" s="361">
        <v>1</v>
      </c>
      <c r="R82" s="333">
        <v>0.25</v>
      </c>
      <c r="S82" s="377">
        <v>135360</v>
      </c>
      <c r="T82" s="361">
        <v>247680</v>
      </c>
      <c r="U82" s="362" t="s">
        <v>500</v>
      </c>
      <c r="V82" s="378">
        <v>0</v>
      </c>
      <c r="W82" s="716" t="e">
        <f t="shared" si="2"/>
        <v>#DIV/0!</v>
      </c>
      <c r="Z82" s="739">
        <f t="shared" si="3"/>
        <v>0</v>
      </c>
    </row>
    <row r="83" spans="1:26" s="365" customFormat="1" ht="12.65" customHeight="1">
      <c r="A83" s="352"/>
      <c r="B83" s="352" t="s">
        <v>452</v>
      </c>
      <c r="C83" s="352" t="s">
        <v>453</v>
      </c>
      <c r="D83" s="352" t="s">
        <v>518</v>
      </c>
      <c r="E83" s="353" t="s">
        <v>519</v>
      </c>
      <c r="F83" s="352" t="s">
        <v>438</v>
      </c>
      <c r="G83" s="352" t="s">
        <v>480</v>
      </c>
      <c r="H83" s="352" t="s">
        <v>457</v>
      </c>
      <c r="I83" s="352">
        <v>2023</v>
      </c>
      <c r="J83" s="354">
        <v>12</v>
      </c>
      <c r="K83" s="355">
        <v>45600</v>
      </c>
      <c r="L83" s="356">
        <v>0.5</v>
      </c>
      <c r="M83" s="333">
        <v>9.31</v>
      </c>
      <c r="N83" s="333">
        <v>9.31</v>
      </c>
      <c r="O83" s="358"/>
      <c r="P83" s="358">
        <v>0</v>
      </c>
      <c r="Q83" s="361">
        <v>1</v>
      </c>
      <c r="R83" s="333">
        <v>9.31</v>
      </c>
      <c r="S83" s="377">
        <v>0</v>
      </c>
      <c r="T83" s="377">
        <v>0</v>
      </c>
      <c r="U83" s="362" t="s">
        <v>500</v>
      </c>
      <c r="V83" s="378">
        <v>0</v>
      </c>
      <c r="W83" s="716" t="e">
        <f t="shared" si="2"/>
        <v>#DIV/0!</v>
      </c>
      <c r="Z83" s="739">
        <f t="shared" si="3"/>
        <v>0</v>
      </c>
    </row>
    <row r="84" spans="1:26" s="365" customFormat="1" ht="12.65" customHeight="1">
      <c r="A84" s="352"/>
      <c r="B84" s="352" t="s">
        <v>452</v>
      </c>
      <c r="C84" s="352" t="s">
        <v>453</v>
      </c>
      <c r="D84" s="352" t="s">
        <v>520</v>
      </c>
      <c r="E84" s="353" t="s">
        <v>521</v>
      </c>
      <c r="F84" s="352" t="s">
        <v>438</v>
      </c>
      <c r="G84" s="352" t="s">
        <v>480</v>
      </c>
      <c r="H84" s="352" t="s">
        <v>457</v>
      </c>
      <c r="I84" s="352">
        <v>2023</v>
      </c>
      <c r="J84" s="354">
        <v>12</v>
      </c>
      <c r="K84" s="355">
        <v>45600</v>
      </c>
      <c r="L84" s="356">
        <v>0.6</v>
      </c>
      <c r="M84" s="333">
        <v>7.97</v>
      </c>
      <c r="N84" s="333">
        <v>7.97</v>
      </c>
      <c r="O84" s="358"/>
      <c r="P84" s="358">
        <v>0</v>
      </c>
      <c r="Q84" s="361">
        <v>1</v>
      </c>
      <c r="R84" s="333">
        <v>7.97</v>
      </c>
      <c r="S84" s="377">
        <v>0</v>
      </c>
      <c r="T84" s="377">
        <v>0</v>
      </c>
      <c r="U84" s="362" t="s">
        <v>500</v>
      </c>
      <c r="V84" s="378">
        <v>0</v>
      </c>
      <c r="W84" s="716" t="e">
        <f t="shared" si="2"/>
        <v>#DIV/0!</v>
      </c>
      <c r="Z84" s="739">
        <f t="shared" si="3"/>
        <v>0</v>
      </c>
    </row>
    <row r="85" spans="1:26" s="365" customFormat="1" ht="12.65" customHeight="1">
      <c r="A85" s="352"/>
      <c r="B85" s="352" t="s">
        <v>452</v>
      </c>
      <c r="C85" s="352" t="s">
        <v>453</v>
      </c>
      <c r="D85" s="352" t="s">
        <v>490</v>
      </c>
      <c r="E85" s="353" t="s">
        <v>522</v>
      </c>
      <c r="F85" s="352" t="s">
        <v>438</v>
      </c>
      <c r="G85" s="352" t="s">
        <v>472</v>
      </c>
      <c r="H85" s="352" t="s">
        <v>439</v>
      </c>
      <c r="I85" s="352">
        <v>2023</v>
      </c>
      <c r="J85" s="354">
        <v>12</v>
      </c>
      <c r="K85" s="355">
        <v>45600</v>
      </c>
      <c r="L85" s="356">
        <v>0.6</v>
      </c>
      <c r="M85" s="333">
        <v>0.79</v>
      </c>
      <c r="N85" s="333">
        <v>0.79</v>
      </c>
      <c r="O85" s="358"/>
      <c r="P85" s="358">
        <v>0</v>
      </c>
      <c r="Q85" s="361">
        <v>1</v>
      </c>
      <c r="R85" s="333">
        <v>0.79</v>
      </c>
      <c r="S85" s="377">
        <v>162432</v>
      </c>
      <c r="T85" s="361">
        <v>297216</v>
      </c>
      <c r="U85" s="362" t="s">
        <v>500</v>
      </c>
      <c r="V85" s="378">
        <v>0</v>
      </c>
      <c r="W85" s="716" t="e">
        <f t="shared" si="2"/>
        <v>#DIV/0!</v>
      </c>
      <c r="Z85" s="739">
        <f t="shared" si="3"/>
        <v>0</v>
      </c>
    </row>
    <row r="86" spans="1:26" s="365" customFormat="1" ht="12.65" customHeight="1">
      <c r="A86" s="352"/>
      <c r="B86" s="352" t="s">
        <v>452</v>
      </c>
      <c r="C86" s="352" t="s">
        <v>453</v>
      </c>
      <c r="D86" s="352" t="s">
        <v>523</v>
      </c>
      <c r="E86" s="353" t="s">
        <v>524</v>
      </c>
      <c r="F86" s="352" t="s">
        <v>438</v>
      </c>
      <c r="G86" s="352" t="s">
        <v>472</v>
      </c>
      <c r="H86" s="352" t="s">
        <v>439</v>
      </c>
      <c r="I86" s="352">
        <v>2023</v>
      </c>
      <c r="J86" s="354">
        <v>12</v>
      </c>
      <c r="K86" s="355">
        <v>45600</v>
      </c>
      <c r="L86" s="356">
        <v>0.6</v>
      </c>
      <c r="M86" s="333">
        <v>0.12</v>
      </c>
      <c r="N86" s="333">
        <v>0.12</v>
      </c>
      <c r="O86" s="358"/>
      <c r="P86" s="358">
        <v>0</v>
      </c>
      <c r="Q86" s="361">
        <v>1</v>
      </c>
      <c r="R86" s="333">
        <v>0.12</v>
      </c>
      <c r="S86" s="377">
        <v>219000</v>
      </c>
      <c r="T86" s="361">
        <v>390200</v>
      </c>
      <c r="U86" s="362" t="s">
        <v>500</v>
      </c>
      <c r="V86" s="378">
        <v>0</v>
      </c>
      <c r="W86" s="716" t="e">
        <f t="shared" si="2"/>
        <v>#DIV/0!</v>
      </c>
      <c r="Z86" s="739">
        <f t="shared" si="3"/>
        <v>0</v>
      </c>
    </row>
    <row r="87" spans="1:26" s="365" customFormat="1" ht="12.65" customHeight="1">
      <c r="A87" s="352"/>
      <c r="B87" s="352" t="s">
        <v>462</v>
      </c>
      <c r="C87" s="352" t="s">
        <v>453</v>
      </c>
      <c r="D87" s="352" t="s">
        <v>488</v>
      </c>
      <c r="E87" s="353" t="s">
        <v>525</v>
      </c>
      <c r="F87" s="352" t="s">
        <v>438</v>
      </c>
      <c r="G87" s="352" t="s">
        <v>465</v>
      </c>
      <c r="H87" s="352" t="s">
        <v>439</v>
      </c>
      <c r="I87" s="352">
        <v>2023</v>
      </c>
      <c r="J87" s="354">
        <v>12</v>
      </c>
      <c r="K87" s="355">
        <v>45600</v>
      </c>
      <c r="L87" s="356">
        <v>0.6</v>
      </c>
      <c r="M87" s="333">
        <v>0.16</v>
      </c>
      <c r="N87" s="333">
        <v>0.16</v>
      </c>
      <c r="O87" s="358"/>
      <c r="P87" s="358">
        <v>0</v>
      </c>
      <c r="Q87" s="361">
        <v>1</v>
      </c>
      <c r="R87" s="333">
        <v>0.16</v>
      </c>
      <c r="S87" s="377">
        <v>178334</v>
      </c>
      <c r="T87" s="361">
        <v>421734</v>
      </c>
      <c r="U87" s="362" t="s">
        <v>500</v>
      </c>
      <c r="V87" s="378">
        <v>0</v>
      </c>
      <c r="W87" s="716" t="e">
        <f t="shared" si="2"/>
        <v>#DIV/0!</v>
      </c>
      <c r="Z87" s="739">
        <f t="shared" si="3"/>
        <v>0</v>
      </c>
    </row>
    <row r="88" spans="1:26" s="365" customFormat="1" ht="12.65" customHeight="1">
      <c r="A88" s="352"/>
      <c r="B88" s="352" t="s">
        <v>462</v>
      </c>
      <c r="C88" s="352" t="s">
        <v>453</v>
      </c>
      <c r="D88" s="352" t="s">
        <v>526</v>
      </c>
      <c r="E88" s="353" t="s">
        <v>527</v>
      </c>
      <c r="F88" s="352" t="s">
        <v>438</v>
      </c>
      <c r="G88" s="352" t="s">
        <v>465</v>
      </c>
      <c r="H88" s="352" t="s">
        <v>457</v>
      </c>
      <c r="I88" s="352">
        <v>2023</v>
      </c>
      <c r="J88" s="354">
        <v>12</v>
      </c>
      <c r="K88" s="355">
        <v>45600</v>
      </c>
      <c r="L88" s="356">
        <v>0.6</v>
      </c>
      <c r="M88" s="333">
        <v>0.26</v>
      </c>
      <c r="N88" s="333">
        <v>0.26</v>
      </c>
      <c r="O88" s="358"/>
      <c r="P88" s="358">
        <v>0</v>
      </c>
      <c r="Q88" s="361">
        <v>1</v>
      </c>
      <c r="R88" s="333">
        <v>0.26</v>
      </c>
      <c r="S88" s="377">
        <v>265968</v>
      </c>
      <c r="T88" s="361">
        <v>493468</v>
      </c>
      <c r="U88" s="362" t="s">
        <v>500</v>
      </c>
      <c r="V88" s="378">
        <v>0</v>
      </c>
      <c r="W88" s="716" t="e">
        <f t="shared" si="2"/>
        <v>#DIV/0!</v>
      </c>
      <c r="Z88" s="739">
        <f t="shared" si="3"/>
        <v>0</v>
      </c>
    </row>
    <row r="89" spans="1:26" s="365" customFormat="1" ht="12.65" customHeight="1">
      <c r="A89" s="352"/>
      <c r="B89" s="352" t="s">
        <v>462</v>
      </c>
      <c r="C89" s="352" t="s">
        <v>453</v>
      </c>
      <c r="D89" s="352" t="s">
        <v>528</v>
      </c>
      <c r="E89" s="353" t="s">
        <v>529</v>
      </c>
      <c r="F89" s="352" t="s">
        <v>438</v>
      </c>
      <c r="G89" s="352" t="s">
        <v>465</v>
      </c>
      <c r="H89" s="352" t="s">
        <v>457</v>
      </c>
      <c r="I89" s="352">
        <v>2023</v>
      </c>
      <c r="J89" s="354">
        <v>12</v>
      </c>
      <c r="K89" s="355">
        <v>45600</v>
      </c>
      <c r="L89" s="356">
        <v>0.5</v>
      </c>
      <c r="M89" s="333">
        <v>5.35</v>
      </c>
      <c r="N89" s="333">
        <v>5.35</v>
      </c>
      <c r="O89" s="358"/>
      <c r="P89" s="358">
        <v>0</v>
      </c>
      <c r="Q89" s="361">
        <v>1</v>
      </c>
      <c r="R89" s="333">
        <v>5.35</v>
      </c>
      <c r="S89" s="377">
        <v>135360</v>
      </c>
      <c r="T89" s="361">
        <v>247680</v>
      </c>
      <c r="U89" s="362" t="s">
        <v>500</v>
      </c>
      <c r="V89" s="378">
        <v>0</v>
      </c>
      <c r="W89" s="716" t="e">
        <f t="shared" si="2"/>
        <v>#DIV/0!</v>
      </c>
      <c r="Z89" s="739">
        <f t="shared" si="3"/>
        <v>0</v>
      </c>
    </row>
    <row r="90" spans="1:26" s="365" customFormat="1" ht="12.65" customHeight="1">
      <c r="A90" s="352"/>
      <c r="B90" s="352" t="s">
        <v>462</v>
      </c>
      <c r="C90" s="352" t="s">
        <v>453</v>
      </c>
      <c r="D90" s="352" t="s">
        <v>518</v>
      </c>
      <c r="E90" s="353" t="s">
        <v>530</v>
      </c>
      <c r="F90" s="352" t="s">
        <v>438</v>
      </c>
      <c r="G90" s="352" t="s">
        <v>465</v>
      </c>
      <c r="H90" s="352" t="s">
        <v>457</v>
      </c>
      <c r="I90" s="352">
        <v>2023</v>
      </c>
      <c r="J90" s="354">
        <v>12</v>
      </c>
      <c r="K90" s="355">
        <v>45600</v>
      </c>
      <c r="L90" s="356">
        <v>0.6</v>
      </c>
      <c r="M90" s="333">
        <v>10.7</v>
      </c>
      <c r="N90" s="333">
        <v>10.7</v>
      </c>
      <c r="O90" s="358"/>
      <c r="P90" s="358">
        <v>0</v>
      </c>
      <c r="Q90" s="361">
        <v>1</v>
      </c>
      <c r="R90" s="333">
        <v>10.7</v>
      </c>
      <c r="S90" s="377">
        <v>162432</v>
      </c>
      <c r="T90" s="361">
        <v>297216</v>
      </c>
      <c r="U90" s="362" t="s">
        <v>500</v>
      </c>
      <c r="V90" s="378">
        <v>0</v>
      </c>
      <c r="W90" s="716" t="e">
        <f t="shared" si="2"/>
        <v>#DIV/0!</v>
      </c>
      <c r="Z90" s="739">
        <f t="shared" si="3"/>
        <v>0</v>
      </c>
    </row>
    <row r="91" spans="1:26" s="365" customFormat="1" ht="12.65" customHeight="1">
      <c r="A91" s="352"/>
      <c r="B91" s="352" t="s">
        <v>452</v>
      </c>
      <c r="C91" s="352" t="s">
        <v>453</v>
      </c>
      <c r="D91" s="352" t="s">
        <v>454</v>
      </c>
      <c r="E91" s="353" t="s">
        <v>455</v>
      </c>
      <c r="F91" s="352" t="s">
        <v>438</v>
      </c>
      <c r="G91" s="352" t="s">
        <v>456</v>
      </c>
      <c r="H91" s="352" t="s">
        <v>457</v>
      </c>
      <c r="I91" s="352">
        <v>2024</v>
      </c>
      <c r="J91" s="354">
        <v>1</v>
      </c>
      <c r="K91" s="355">
        <v>45600</v>
      </c>
      <c r="L91" s="356">
        <v>0.6</v>
      </c>
      <c r="M91" s="333">
        <v>2.62</v>
      </c>
      <c r="N91" s="333">
        <v>2.69</v>
      </c>
      <c r="O91" s="358">
        <v>0.08</v>
      </c>
      <c r="P91" s="358">
        <v>4.8000000000000001E-2</v>
      </c>
      <c r="Q91" s="361">
        <v>1</v>
      </c>
      <c r="R91" s="333">
        <v>2.62</v>
      </c>
      <c r="S91" s="377">
        <v>402400</v>
      </c>
      <c r="T91" s="361">
        <v>915200</v>
      </c>
      <c r="U91" s="362">
        <v>330000</v>
      </c>
      <c r="V91" s="378">
        <v>258065</v>
      </c>
      <c r="W91" s="716" t="e">
        <f t="shared" si="2"/>
        <v>#DIV/0!</v>
      </c>
      <c r="Z91" s="739">
        <f t="shared" si="3"/>
        <v>32192</v>
      </c>
    </row>
    <row r="92" spans="1:26" s="365" customFormat="1" ht="12.65" customHeight="1">
      <c r="A92" s="352"/>
      <c r="B92" s="352" t="s">
        <v>452</v>
      </c>
      <c r="C92" s="352" t="s">
        <v>453</v>
      </c>
      <c r="D92" s="352" t="s">
        <v>458</v>
      </c>
      <c r="E92" s="353" t="s">
        <v>459</v>
      </c>
      <c r="F92" s="352" t="s">
        <v>438</v>
      </c>
      <c r="G92" s="352" t="s">
        <v>456</v>
      </c>
      <c r="H92" s="352" t="s">
        <v>439</v>
      </c>
      <c r="I92" s="352">
        <v>2024</v>
      </c>
      <c r="J92" s="354">
        <v>1</v>
      </c>
      <c r="K92" s="355">
        <v>45600</v>
      </c>
      <c r="L92" s="356">
        <v>0.6</v>
      </c>
      <c r="M92" s="333">
        <v>2.0099999999999998</v>
      </c>
      <c r="N92" s="333">
        <v>2.08</v>
      </c>
      <c r="O92" s="358">
        <v>7.0000000000000007E-2</v>
      </c>
      <c r="P92" s="358">
        <v>4.2000000000000003E-2</v>
      </c>
      <c r="Q92" s="361">
        <v>1</v>
      </c>
      <c r="R92" s="333">
        <v>2.0099999999999998</v>
      </c>
      <c r="S92" s="377">
        <v>263040</v>
      </c>
      <c r="T92" s="361">
        <v>560256</v>
      </c>
      <c r="U92" s="362">
        <v>280000</v>
      </c>
      <c r="V92" s="378">
        <v>242665</v>
      </c>
      <c r="W92" s="716" t="e">
        <f t="shared" si="2"/>
        <v>#DIV/0!</v>
      </c>
      <c r="Z92" s="739">
        <f t="shared" si="3"/>
        <v>18412.800000000003</v>
      </c>
    </row>
    <row r="93" spans="1:26" s="365" customFormat="1" ht="12.65" customHeight="1">
      <c r="A93" s="352"/>
      <c r="B93" s="352" t="s">
        <v>452</v>
      </c>
      <c r="C93" s="352" t="s">
        <v>453</v>
      </c>
      <c r="D93" s="352" t="s">
        <v>460</v>
      </c>
      <c r="E93" s="353" t="s">
        <v>461</v>
      </c>
      <c r="F93" s="352" t="s">
        <v>438</v>
      </c>
      <c r="G93" s="352" t="s">
        <v>456</v>
      </c>
      <c r="H93" s="352" t="s">
        <v>439</v>
      </c>
      <c r="I93" s="352">
        <v>2024</v>
      </c>
      <c r="J93" s="354">
        <v>1</v>
      </c>
      <c r="K93" s="355">
        <v>45600</v>
      </c>
      <c r="L93" s="356">
        <v>0.4</v>
      </c>
      <c r="M93" s="333">
        <v>1.55</v>
      </c>
      <c r="N93" s="333">
        <v>1.68</v>
      </c>
      <c r="O93" s="358">
        <v>0.13</v>
      </c>
      <c r="P93" s="358">
        <v>5.2000000000000005E-2</v>
      </c>
      <c r="Q93" s="361">
        <v>1</v>
      </c>
      <c r="R93" s="333">
        <v>1.55</v>
      </c>
      <c r="S93" s="377">
        <v>263040</v>
      </c>
      <c r="T93" s="361">
        <v>560256</v>
      </c>
      <c r="U93" s="362">
        <v>525000</v>
      </c>
      <c r="V93" s="378">
        <v>454968</v>
      </c>
      <c r="W93" s="716" t="e">
        <f t="shared" si="2"/>
        <v>#DIV/0!</v>
      </c>
      <c r="Z93" s="739">
        <f t="shared" si="3"/>
        <v>34195.200000000004</v>
      </c>
    </row>
    <row r="94" spans="1:26" s="365" customFormat="1" ht="12.65" customHeight="1">
      <c r="A94" s="352"/>
      <c r="B94" s="352" t="s">
        <v>462</v>
      </c>
      <c r="C94" s="352" t="s">
        <v>453</v>
      </c>
      <c r="D94" s="352" t="s">
        <v>463</v>
      </c>
      <c r="E94" s="353" t="s">
        <v>464</v>
      </c>
      <c r="F94" s="352" t="s">
        <v>438</v>
      </c>
      <c r="G94" s="352" t="s">
        <v>465</v>
      </c>
      <c r="H94" s="352" t="s">
        <v>439</v>
      </c>
      <c r="I94" s="352">
        <v>2024</v>
      </c>
      <c r="J94" s="354">
        <v>1</v>
      </c>
      <c r="K94" s="355">
        <v>45600</v>
      </c>
      <c r="L94" s="356">
        <v>0.5</v>
      </c>
      <c r="M94" s="333">
        <v>0.77</v>
      </c>
      <c r="N94" s="333">
        <v>0.92</v>
      </c>
      <c r="O94" s="358">
        <v>0.15</v>
      </c>
      <c r="P94" s="358">
        <v>7.4999999999999997E-2</v>
      </c>
      <c r="Q94" s="361">
        <v>1</v>
      </c>
      <c r="R94" s="333">
        <v>0.77</v>
      </c>
      <c r="S94" s="377">
        <v>189050</v>
      </c>
      <c r="T94" s="361">
        <v>593047</v>
      </c>
      <c r="U94" s="362">
        <v>260000</v>
      </c>
      <c r="V94" s="378">
        <v>168196</v>
      </c>
      <c r="W94" s="716" t="e">
        <f t="shared" si="2"/>
        <v>#DIV/0!</v>
      </c>
      <c r="Z94" s="739">
        <f t="shared" si="3"/>
        <v>28357.5</v>
      </c>
    </row>
    <row r="95" spans="1:26" s="365" customFormat="1" ht="12.65" customHeight="1">
      <c r="A95" s="352"/>
      <c r="B95" s="352" t="s">
        <v>462</v>
      </c>
      <c r="C95" s="352" t="s">
        <v>453</v>
      </c>
      <c r="D95" s="352" t="s">
        <v>466</v>
      </c>
      <c r="E95" s="353" t="s">
        <v>467</v>
      </c>
      <c r="F95" s="352" t="s">
        <v>438</v>
      </c>
      <c r="G95" s="352" t="s">
        <v>465</v>
      </c>
      <c r="H95" s="352" t="s">
        <v>457</v>
      </c>
      <c r="I95" s="352">
        <v>2024</v>
      </c>
      <c r="J95" s="354">
        <v>1</v>
      </c>
      <c r="K95" s="355">
        <v>45600</v>
      </c>
      <c r="L95" s="356">
        <v>1</v>
      </c>
      <c r="M95" s="333">
        <v>19.22</v>
      </c>
      <c r="N95" s="333">
        <v>20.02</v>
      </c>
      <c r="O95" s="358">
        <v>0.8</v>
      </c>
      <c r="P95" s="358">
        <v>0.8</v>
      </c>
      <c r="Q95" s="361">
        <v>1</v>
      </c>
      <c r="R95" s="333">
        <v>19.22</v>
      </c>
      <c r="S95" s="377">
        <v>438400</v>
      </c>
      <c r="T95" s="361">
        <v>933760</v>
      </c>
      <c r="U95" s="362">
        <v>1865000</v>
      </c>
      <c r="V95" s="378">
        <v>1117992</v>
      </c>
      <c r="W95" s="716" t="e">
        <f t="shared" si="2"/>
        <v>#DIV/0!</v>
      </c>
      <c r="Z95" s="739">
        <f t="shared" si="3"/>
        <v>350720</v>
      </c>
    </row>
    <row r="96" spans="1:26" s="365" customFormat="1" ht="12.65" customHeight="1">
      <c r="A96" s="352"/>
      <c r="B96" s="352" t="s">
        <v>462</v>
      </c>
      <c r="C96" s="352" t="s">
        <v>453</v>
      </c>
      <c r="D96" s="352" t="s">
        <v>468</v>
      </c>
      <c r="E96" s="353" t="s">
        <v>469</v>
      </c>
      <c r="F96" s="352" t="s">
        <v>438</v>
      </c>
      <c r="G96" s="352" t="s">
        <v>465</v>
      </c>
      <c r="H96" s="352" t="s">
        <v>457</v>
      </c>
      <c r="I96" s="352">
        <v>2024</v>
      </c>
      <c r="J96" s="354">
        <v>1</v>
      </c>
      <c r="K96" s="355">
        <v>45600</v>
      </c>
      <c r="L96" s="356">
        <v>0.6</v>
      </c>
      <c r="M96" s="333">
        <v>37.81</v>
      </c>
      <c r="N96" s="333">
        <v>38.85</v>
      </c>
      <c r="O96" s="358">
        <v>1.04</v>
      </c>
      <c r="P96" s="358">
        <v>0.624</v>
      </c>
      <c r="Q96" s="361">
        <v>1</v>
      </c>
      <c r="R96" s="333">
        <v>37.81</v>
      </c>
      <c r="S96" s="377">
        <v>230520</v>
      </c>
      <c r="T96" s="361">
        <v>569668</v>
      </c>
      <c r="U96" s="362">
        <v>1040000</v>
      </c>
      <c r="V96" s="378">
        <v>447545</v>
      </c>
      <c r="W96" s="716" t="e">
        <f t="shared" si="2"/>
        <v>#DIV/0!</v>
      </c>
      <c r="Z96" s="739">
        <f t="shared" si="3"/>
        <v>239740.80000000002</v>
      </c>
    </row>
    <row r="97" spans="1:26" s="365" customFormat="1" ht="12.65" customHeight="1">
      <c r="A97" s="352"/>
      <c r="B97" s="352" t="s">
        <v>452</v>
      </c>
      <c r="C97" s="352" t="s">
        <v>453</v>
      </c>
      <c r="D97" s="352" t="s">
        <v>470</v>
      </c>
      <c r="E97" s="353" t="s">
        <v>471</v>
      </c>
      <c r="F97" s="352" t="s">
        <v>438</v>
      </c>
      <c r="G97" s="352" t="s">
        <v>472</v>
      </c>
      <c r="H97" s="352" t="s">
        <v>439</v>
      </c>
      <c r="I97" s="352">
        <v>2024</v>
      </c>
      <c r="J97" s="354">
        <v>1</v>
      </c>
      <c r="K97" s="355">
        <v>45600</v>
      </c>
      <c r="L97" s="356">
        <v>0</v>
      </c>
      <c r="M97" s="333">
        <v>0.61</v>
      </c>
      <c r="N97" s="333">
        <v>0.79</v>
      </c>
      <c r="O97" s="358">
        <v>0.18</v>
      </c>
      <c r="P97" s="358">
        <v>0</v>
      </c>
      <c r="Q97" s="361">
        <v>1</v>
      </c>
      <c r="R97" s="333">
        <v>0.61</v>
      </c>
      <c r="S97" s="377">
        <v>78966</v>
      </c>
      <c r="T97" s="361">
        <v>78966</v>
      </c>
      <c r="U97" s="362">
        <v>510000</v>
      </c>
      <c r="V97" s="378">
        <v>495786</v>
      </c>
      <c r="W97" s="716" t="e">
        <f t="shared" si="2"/>
        <v>#DIV/0!</v>
      </c>
      <c r="Z97" s="739">
        <f t="shared" si="3"/>
        <v>14213.88</v>
      </c>
    </row>
    <row r="98" spans="1:26" s="365" customFormat="1" ht="12.65" customHeight="1">
      <c r="A98" s="352"/>
      <c r="B98" s="352" t="s">
        <v>452</v>
      </c>
      <c r="C98" s="352" t="s">
        <v>453</v>
      </c>
      <c r="D98" s="352" t="s">
        <v>474</v>
      </c>
      <c r="E98" s="353" t="s">
        <v>475</v>
      </c>
      <c r="F98" s="352" t="s">
        <v>438</v>
      </c>
      <c r="G98" s="352" t="s">
        <v>472</v>
      </c>
      <c r="H98" s="352" t="s">
        <v>439</v>
      </c>
      <c r="I98" s="352">
        <v>2024</v>
      </c>
      <c r="J98" s="354">
        <v>1</v>
      </c>
      <c r="K98" s="355">
        <v>45600</v>
      </c>
      <c r="L98" s="356">
        <v>0.4</v>
      </c>
      <c r="M98" s="333">
        <v>2.44</v>
      </c>
      <c r="N98" s="333">
        <v>2.48</v>
      </c>
      <c r="O98" s="358">
        <v>0.05</v>
      </c>
      <c r="P98" s="358">
        <v>2.0000000000000004E-2</v>
      </c>
      <c r="Q98" s="361">
        <v>1</v>
      </c>
      <c r="R98" s="333">
        <v>2.44</v>
      </c>
      <c r="S98" s="377">
        <v>175360</v>
      </c>
      <c r="T98" s="361">
        <v>373504</v>
      </c>
      <c r="U98" s="362">
        <v>220000</v>
      </c>
      <c r="V98" s="378">
        <v>202931</v>
      </c>
      <c r="W98" s="716" t="e">
        <f t="shared" si="2"/>
        <v>#DIV/0!</v>
      </c>
      <c r="Z98" s="739">
        <f t="shared" si="3"/>
        <v>8768</v>
      </c>
    </row>
    <row r="99" spans="1:26" s="365" customFormat="1" ht="12.65" customHeight="1">
      <c r="A99" s="352"/>
      <c r="B99" s="352" t="s">
        <v>452</v>
      </c>
      <c r="C99" s="352" t="s">
        <v>453</v>
      </c>
      <c r="D99" s="352" t="s">
        <v>476</v>
      </c>
      <c r="E99" s="353" t="s">
        <v>477</v>
      </c>
      <c r="F99" s="352" t="s">
        <v>438</v>
      </c>
      <c r="G99" s="352" t="s">
        <v>472</v>
      </c>
      <c r="H99" s="352" t="s">
        <v>439</v>
      </c>
      <c r="I99" s="352">
        <v>2024</v>
      </c>
      <c r="J99" s="354">
        <v>1</v>
      </c>
      <c r="K99" s="355">
        <v>45600</v>
      </c>
      <c r="L99" s="356">
        <v>0.5</v>
      </c>
      <c r="M99" s="333">
        <v>0.65</v>
      </c>
      <c r="N99" s="333">
        <v>0.85</v>
      </c>
      <c r="O99" s="358">
        <v>0.2</v>
      </c>
      <c r="P99" s="358">
        <v>0.1</v>
      </c>
      <c r="Q99" s="361">
        <v>1</v>
      </c>
      <c r="R99" s="333">
        <v>0.65</v>
      </c>
      <c r="S99" s="377">
        <v>205762</v>
      </c>
      <c r="T99" s="361">
        <v>591860</v>
      </c>
      <c r="U99" s="362">
        <v>520000</v>
      </c>
      <c r="V99" s="378">
        <v>402812</v>
      </c>
      <c r="W99" s="716" t="e">
        <f t="shared" si="2"/>
        <v>#DIV/0!</v>
      </c>
      <c r="Z99" s="739">
        <f t="shared" si="3"/>
        <v>41152.400000000001</v>
      </c>
    </row>
    <row r="100" spans="1:26" s="365" customFormat="1" ht="12.65" customHeight="1">
      <c r="A100" s="352"/>
      <c r="B100" s="352" t="s">
        <v>452</v>
      </c>
      <c r="C100" s="352" t="s">
        <v>453</v>
      </c>
      <c r="D100" s="352" t="s">
        <v>478</v>
      </c>
      <c r="E100" s="353" t="s">
        <v>479</v>
      </c>
      <c r="F100" s="352" t="s">
        <v>438</v>
      </c>
      <c r="G100" s="352" t="s">
        <v>480</v>
      </c>
      <c r="H100" s="352" t="s">
        <v>439</v>
      </c>
      <c r="I100" s="352">
        <v>2024</v>
      </c>
      <c r="J100" s="354">
        <v>1</v>
      </c>
      <c r="K100" s="355">
        <v>45600</v>
      </c>
      <c r="L100" s="356">
        <v>0.5</v>
      </c>
      <c r="M100" s="333">
        <v>0.15</v>
      </c>
      <c r="N100" s="333">
        <v>0.19</v>
      </c>
      <c r="O100" s="358">
        <v>0.04</v>
      </c>
      <c r="P100" s="358">
        <v>0.02</v>
      </c>
      <c r="Q100" s="361">
        <v>1</v>
      </c>
      <c r="R100" s="333">
        <v>0.15</v>
      </c>
      <c r="S100" s="377">
        <v>0</v>
      </c>
      <c r="T100" s="377">
        <v>0</v>
      </c>
      <c r="U100" s="362">
        <v>140000</v>
      </c>
      <c r="V100" s="378">
        <v>140000</v>
      </c>
      <c r="W100" s="716" t="e">
        <f t="shared" si="2"/>
        <v>#DIV/0!</v>
      </c>
      <c r="Z100" s="739">
        <f t="shared" si="3"/>
        <v>0</v>
      </c>
    </row>
    <row r="101" spans="1:26" s="365" customFormat="1" ht="12.65" customHeight="1">
      <c r="A101" s="352"/>
      <c r="B101" s="352" t="s">
        <v>481</v>
      </c>
      <c r="C101" s="352" t="s">
        <v>453</v>
      </c>
      <c r="D101" s="352" t="s">
        <v>482</v>
      </c>
      <c r="E101" s="353" t="s">
        <v>483</v>
      </c>
      <c r="F101" s="352" t="s">
        <v>438</v>
      </c>
      <c r="G101" s="352" t="s">
        <v>484</v>
      </c>
      <c r="H101" s="352" t="s">
        <v>457</v>
      </c>
      <c r="I101" s="352">
        <v>2024</v>
      </c>
      <c r="J101" s="354">
        <v>1</v>
      </c>
      <c r="K101" s="355">
        <v>45600</v>
      </c>
      <c r="L101" s="356">
        <v>0.5</v>
      </c>
      <c r="M101" s="333">
        <v>24.32</v>
      </c>
      <c r="N101" s="333">
        <v>24.83</v>
      </c>
      <c r="O101" s="358">
        <v>0.51</v>
      </c>
      <c r="P101" s="358">
        <v>0.255</v>
      </c>
      <c r="Q101" s="361">
        <v>1</v>
      </c>
      <c r="R101" s="333">
        <v>24.32</v>
      </c>
      <c r="S101" s="377">
        <v>0</v>
      </c>
      <c r="T101" s="377">
        <v>0</v>
      </c>
      <c r="U101" s="362">
        <v>1790000</v>
      </c>
      <c r="V101" s="378">
        <v>1790000</v>
      </c>
      <c r="W101" s="716" t="e">
        <f t="shared" si="2"/>
        <v>#DIV/0!</v>
      </c>
      <c r="Z101" s="739">
        <f t="shared" si="3"/>
        <v>0</v>
      </c>
    </row>
    <row r="102" spans="1:26" s="365" customFormat="1" ht="12.65" customHeight="1">
      <c r="A102" s="352"/>
      <c r="B102" s="352" t="s">
        <v>481</v>
      </c>
      <c r="C102" s="352" t="s">
        <v>453</v>
      </c>
      <c r="D102" s="352" t="s">
        <v>485</v>
      </c>
      <c r="E102" s="353" t="s">
        <v>486</v>
      </c>
      <c r="F102" s="352" t="s">
        <v>438</v>
      </c>
      <c r="G102" s="352" t="s">
        <v>480</v>
      </c>
      <c r="H102" s="352" t="s">
        <v>439</v>
      </c>
      <c r="I102" s="352">
        <v>2024</v>
      </c>
      <c r="J102" s="354">
        <v>1</v>
      </c>
      <c r="K102" s="355">
        <v>45600</v>
      </c>
      <c r="L102" s="356">
        <v>0.4</v>
      </c>
      <c r="M102" s="333">
        <v>0.72</v>
      </c>
      <c r="N102" s="333">
        <v>0.91</v>
      </c>
      <c r="O102" s="358">
        <v>0.19</v>
      </c>
      <c r="P102" s="358">
        <v>7.6000000000000012E-2</v>
      </c>
      <c r="Q102" s="361">
        <v>1</v>
      </c>
      <c r="R102" s="333">
        <v>0.72</v>
      </c>
      <c r="S102" s="377">
        <v>0</v>
      </c>
      <c r="T102" s="377">
        <v>0</v>
      </c>
      <c r="U102" s="362">
        <v>780000</v>
      </c>
      <c r="V102" s="378">
        <v>780000</v>
      </c>
      <c r="W102" s="716" t="e">
        <f t="shared" si="2"/>
        <v>#DIV/0!</v>
      </c>
      <c r="Z102" s="739">
        <f t="shared" si="3"/>
        <v>0</v>
      </c>
    </row>
    <row r="103" spans="1:26" s="365" customFormat="1" ht="12.65" customHeight="1">
      <c r="A103" s="352"/>
      <c r="B103" s="352" t="s">
        <v>481</v>
      </c>
      <c r="C103" s="352" t="s">
        <v>453</v>
      </c>
      <c r="D103" s="352" t="s">
        <v>470</v>
      </c>
      <c r="E103" s="353" t="s">
        <v>487</v>
      </c>
      <c r="F103" s="352" t="s">
        <v>438</v>
      </c>
      <c r="G103" s="352" t="s">
        <v>484</v>
      </c>
      <c r="H103" s="352" t="s">
        <v>439</v>
      </c>
      <c r="I103" s="352">
        <v>2024</v>
      </c>
      <c r="J103" s="354">
        <v>1</v>
      </c>
      <c r="K103" s="355">
        <v>45600</v>
      </c>
      <c r="L103" s="356">
        <v>0.6</v>
      </c>
      <c r="M103" s="333">
        <v>0.72</v>
      </c>
      <c r="N103" s="333">
        <v>0.8</v>
      </c>
      <c r="O103" s="358">
        <v>0.08</v>
      </c>
      <c r="P103" s="358">
        <v>4.8000000000000001E-2</v>
      </c>
      <c r="Q103" s="361">
        <v>1</v>
      </c>
      <c r="R103" s="333">
        <v>0.72</v>
      </c>
      <c r="S103" s="377">
        <v>0</v>
      </c>
      <c r="T103" s="377">
        <v>0</v>
      </c>
      <c r="U103" s="362">
        <v>765000</v>
      </c>
      <c r="V103" s="378">
        <v>765000</v>
      </c>
      <c r="W103" s="716" t="e">
        <f t="shared" si="2"/>
        <v>#DIV/0!</v>
      </c>
      <c r="Z103" s="739">
        <f t="shared" si="3"/>
        <v>0</v>
      </c>
    </row>
    <row r="104" spans="1:26" s="365" customFormat="1" ht="12.65" customHeight="1">
      <c r="A104" s="352"/>
      <c r="B104" s="352" t="s">
        <v>481</v>
      </c>
      <c r="C104" s="352" t="s">
        <v>453</v>
      </c>
      <c r="D104" s="352" t="s">
        <v>488</v>
      </c>
      <c r="E104" s="353" t="s">
        <v>489</v>
      </c>
      <c r="F104" s="352" t="s">
        <v>438</v>
      </c>
      <c r="G104" s="352" t="s">
        <v>480</v>
      </c>
      <c r="H104" s="352" t="s">
        <v>439</v>
      </c>
      <c r="I104" s="352">
        <v>2024</v>
      </c>
      <c r="J104" s="354">
        <v>1</v>
      </c>
      <c r="K104" s="355">
        <v>45600</v>
      </c>
      <c r="L104" s="356">
        <v>0.6</v>
      </c>
      <c r="M104" s="333">
        <v>0.14000000000000001</v>
      </c>
      <c r="N104" s="333">
        <v>0.16</v>
      </c>
      <c r="O104" s="358">
        <v>0.02</v>
      </c>
      <c r="P104" s="358">
        <v>1.2E-2</v>
      </c>
      <c r="Q104" s="361">
        <v>1</v>
      </c>
      <c r="R104" s="333">
        <v>0.14000000000000001</v>
      </c>
      <c r="S104" s="377">
        <v>0</v>
      </c>
      <c r="T104" s="377">
        <v>0</v>
      </c>
      <c r="U104" s="362">
        <v>150000</v>
      </c>
      <c r="V104" s="378">
        <v>150000</v>
      </c>
      <c r="W104" s="716" t="e">
        <f t="shared" si="2"/>
        <v>#DIV/0!</v>
      </c>
      <c r="Z104" s="739">
        <f t="shared" si="3"/>
        <v>0</v>
      </c>
    </row>
    <row r="105" spans="1:26" s="365" customFormat="1" ht="12.65" customHeight="1">
      <c r="A105" s="352"/>
      <c r="B105" s="352" t="s">
        <v>481</v>
      </c>
      <c r="C105" s="352" t="s">
        <v>453</v>
      </c>
      <c r="D105" s="352" t="s">
        <v>490</v>
      </c>
      <c r="E105" s="353" t="s">
        <v>491</v>
      </c>
      <c r="F105" s="352" t="s">
        <v>438</v>
      </c>
      <c r="G105" s="352" t="s">
        <v>484</v>
      </c>
      <c r="H105" s="352" t="s">
        <v>439</v>
      </c>
      <c r="I105" s="352">
        <v>2024</v>
      </c>
      <c r="J105" s="354">
        <v>1</v>
      </c>
      <c r="K105" s="355">
        <v>45600</v>
      </c>
      <c r="L105" s="356">
        <v>0.5</v>
      </c>
      <c r="M105" s="333">
        <v>1.06</v>
      </c>
      <c r="N105" s="333">
        <v>1.18</v>
      </c>
      <c r="O105" s="358">
        <v>0.11</v>
      </c>
      <c r="P105" s="358">
        <v>5.5E-2</v>
      </c>
      <c r="Q105" s="361">
        <v>1</v>
      </c>
      <c r="R105" s="333">
        <v>1.06</v>
      </c>
      <c r="S105" s="377">
        <v>0</v>
      </c>
      <c r="T105" s="377">
        <v>0</v>
      </c>
      <c r="U105" s="362">
        <v>335000</v>
      </c>
      <c r="V105" s="378">
        <v>335000</v>
      </c>
      <c r="W105" s="716" t="e">
        <f t="shared" si="2"/>
        <v>#DIV/0!</v>
      </c>
      <c r="Z105" s="739">
        <f t="shared" si="3"/>
        <v>0</v>
      </c>
    </row>
    <row r="106" spans="1:26" s="365" customFormat="1" ht="12.65" customHeight="1">
      <c r="A106" s="352"/>
      <c r="B106" s="352" t="s">
        <v>481</v>
      </c>
      <c r="C106" s="352" t="s">
        <v>453</v>
      </c>
      <c r="D106" s="352" t="s">
        <v>492</v>
      </c>
      <c r="E106" s="353" t="s">
        <v>493</v>
      </c>
      <c r="F106" s="352" t="s">
        <v>438</v>
      </c>
      <c r="G106" s="352" t="s">
        <v>484</v>
      </c>
      <c r="H106" s="352" t="s">
        <v>439</v>
      </c>
      <c r="I106" s="352">
        <v>2024</v>
      </c>
      <c r="J106" s="354">
        <v>1</v>
      </c>
      <c r="K106" s="355">
        <v>45600</v>
      </c>
      <c r="L106" s="356">
        <v>0.5</v>
      </c>
      <c r="M106" s="333">
        <v>0.25</v>
      </c>
      <c r="N106" s="333">
        <v>0.34</v>
      </c>
      <c r="O106" s="358">
        <v>0.09</v>
      </c>
      <c r="P106" s="358">
        <v>4.4999999999999998E-2</v>
      </c>
      <c r="Q106" s="361">
        <v>1</v>
      </c>
      <c r="R106" s="333">
        <v>0.25</v>
      </c>
      <c r="S106" s="377">
        <v>0</v>
      </c>
      <c r="T106" s="377">
        <v>0</v>
      </c>
      <c r="U106" s="362">
        <v>260000</v>
      </c>
      <c r="V106" s="378">
        <v>260000</v>
      </c>
      <c r="W106" s="716" t="e">
        <f t="shared" si="2"/>
        <v>#DIV/0!</v>
      </c>
      <c r="Z106" s="739">
        <f t="shared" si="3"/>
        <v>0</v>
      </c>
    </row>
    <row r="107" spans="1:26" s="365" customFormat="1" ht="12.65" customHeight="1">
      <c r="A107" s="352"/>
      <c r="B107" s="352" t="s">
        <v>481</v>
      </c>
      <c r="C107" s="352" t="s">
        <v>453</v>
      </c>
      <c r="D107" s="352" t="s">
        <v>494</v>
      </c>
      <c r="E107" s="353" t="s">
        <v>495</v>
      </c>
      <c r="F107" s="352" t="s">
        <v>438</v>
      </c>
      <c r="G107" s="352" t="s">
        <v>484</v>
      </c>
      <c r="H107" s="352" t="s">
        <v>439</v>
      </c>
      <c r="I107" s="352">
        <v>2024</v>
      </c>
      <c r="J107" s="354">
        <v>1</v>
      </c>
      <c r="K107" s="355">
        <v>45600</v>
      </c>
      <c r="L107" s="356">
        <v>0.8</v>
      </c>
      <c r="M107" s="333">
        <v>0.41</v>
      </c>
      <c r="N107" s="333">
        <v>0.5</v>
      </c>
      <c r="O107" s="358">
        <v>0.09</v>
      </c>
      <c r="P107" s="358">
        <v>7.1999999999999995E-2</v>
      </c>
      <c r="Q107" s="361">
        <v>1</v>
      </c>
      <c r="R107" s="333">
        <v>0.41</v>
      </c>
      <c r="S107" s="377">
        <v>0</v>
      </c>
      <c r="T107" s="377">
        <v>0</v>
      </c>
      <c r="U107" s="362">
        <v>310000</v>
      </c>
      <c r="V107" s="378">
        <v>310000</v>
      </c>
      <c r="W107" s="716" t="e">
        <f t="shared" si="2"/>
        <v>#DIV/0!</v>
      </c>
      <c r="Z107" s="739">
        <f t="shared" si="3"/>
        <v>0</v>
      </c>
    </row>
    <row r="108" spans="1:26" s="365" customFormat="1" ht="12.65" customHeight="1">
      <c r="A108" s="352"/>
      <c r="B108" s="352" t="s">
        <v>452</v>
      </c>
      <c r="C108" s="352" t="s">
        <v>453</v>
      </c>
      <c r="D108" s="352" t="s">
        <v>482</v>
      </c>
      <c r="E108" s="353" t="s">
        <v>496</v>
      </c>
      <c r="F108" s="352" t="s">
        <v>438</v>
      </c>
      <c r="G108" s="352" t="s">
        <v>497</v>
      </c>
      <c r="H108" s="352" t="s">
        <v>457</v>
      </c>
      <c r="I108" s="352">
        <v>2024</v>
      </c>
      <c r="J108" s="354">
        <v>1</v>
      </c>
      <c r="K108" s="355">
        <v>45600</v>
      </c>
      <c r="L108" s="356">
        <v>0.5</v>
      </c>
      <c r="M108" s="333">
        <v>25.4</v>
      </c>
      <c r="N108" s="333">
        <v>27.3</v>
      </c>
      <c r="O108" s="358">
        <v>1.9</v>
      </c>
      <c r="P108" s="358">
        <v>0.95</v>
      </c>
      <c r="Q108" s="361">
        <v>1</v>
      </c>
      <c r="R108" s="333">
        <v>25.4</v>
      </c>
      <c r="S108" s="377">
        <v>64361</v>
      </c>
      <c r="T108" s="361">
        <v>64361</v>
      </c>
      <c r="U108" s="362">
        <v>1330000</v>
      </c>
      <c r="V108" s="378">
        <v>1207714</v>
      </c>
      <c r="W108" s="716" t="e">
        <f t="shared" si="2"/>
        <v>#DIV/0!</v>
      </c>
      <c r="Z108" s="739">
        <f t="shared" si="3"/>
        <v>122285.9</v>
      </c>
    </row>
    <row r="109" spans="1:26" s="365" customFormat="1" ht="12.65" customHeight="1">
      <c r="A109" s="352"/>
      <c r="B109" s="352" t="s">
        <v>452</v>
      </c>
      <c r="C109" s="352" t="s">
        <v>453</v>
      </c>
      <c r="D109" s="352" t="s">
        <v>498</v>
      </c>
      <c r="E109" s="353" t="s">
        <v>499</v>
      </c>
      <c r="F109" s="352" t="s">
        <v>438</v>
      </c>
      <c r="G109" s="352" t="s">
        <v>456</v>
      </c>
      <c r="H109" s="352" t="s">
        <v>439</v>
      </c>
      <c r="I109" s="352">
        <v>2024</v>
      </c>
      <c r="J109" s="354">
        <v>1</v>
      </c>
      <c r="K109" s="355">
        <v>45600</v>
      </c>
      <c r="L109" s="356">
        <v>0.5</v>
      </c>
      <c r="M109" s="333">
        <v>0.7</v>
      </c>
      <c r="N109" s="333">
        <v>0.7</v>
      </c>
      <c r="O109" s="358"/>
      <c r="P109" s="358">
        <v>0</v>
      </c>
      <c r="Q109" s="361">
        <v>1</v>
      </c>
      <c r="R109" s="333">
        <v>0.7</v>
      </c>
      <c r="S109" s="377">
        <v>604384</v>
      </c>
      <c r="T109" s="361">
        <v>1096884</v>
      </c>
      <c r="U109" s="362" t="s">
        <v>500</v>
      </c>
      <c r="V109" s="378">
        <v>0</v>
      </c>
      <c r="W109" s="716" t="e">
        <f t="shared" si="2"/>
        <v>#DIV/0!</v>
      </c>
      <c r="Z109" s="739">
        <f t="shared" si="3"/>
        <v>0</v>
      </c>
    </row>
    <row r="110" spans="1:26" s="365" customFormat="1" ht="12.65" customHeight="1">
      <c r="A110" s="352"/>
      <c r="B110" s="352" t="s">
        <v>452</v>
      </c>
      <c r="C110" s="352" t="s">
        <v>453</v>
      </c>
      <c r="D110" s="352" t="s">
        <v>501</v>
      </c>
      <c r="E110" s="353" t="s">
        <v>502</v>
      </c>
      <c r="F110" s="352" t="s">
        <v>438</v>
      </c>
      <c r="G110" s="352" t="s">
        <v>456</v>
      </c>
      <c r="H110" s="352" t="s">
        <v>439</v>
      </c>
      <c r="I110" s="352">
        <v>2024</v>
      </c>
      <c r="J110" s="354">
        <v>1</v>
      </c>
      <c r="K110" s="355">
        <v>45600</v>
      </c>
      <c r="L110" s="356">
        <v>0.5</v>
      </c>
      <c r="M110" s="333">
        <v>1.41</v>
      </c>
      <c r="N110" s="333">
        <v>1.41</v>
      </c>
      <c r="O110" s="358"/>
      <c r="P110" s="358">
        <v>0</v>
      </c>
      <c r="Q110" s="361">
        <v>1</v>
      </c>
      <c r="R110" s="333">
        <v>1.41</v>
      </c>
      <c r="S110" s="377">
        <v>389800</v>
      </c>
      <c r="T110" s="361">
        <v>919400</v>
      </c>
      <c r="U110" s="362" t="s">
        <v>500</v>
      </c>
      <c r="V110" s="378">
        <v>0</v>
      </c>
      <c r="W110" s="716" t="e">
        <f t="shared" si="2"/>
        <v>#DIV/0!</v>
      </c>
      <c r="Z110" s="739">
        <f t="shared" si="3"/>
        <v>0</v>
      </c>
    </row>
    <row r="111" spans="1:26" s="365" customFormat="1" ht="12.65" customHeight="1">
      <c r="A111" s="352"/>
      <c r="B111" s="352" t="s">
        <v>452</v>
      </c>
      <c r="C111" s="352" t="s">
        <v>453</v>
      </c>
      <c r="D111" s="352" t="s">
        <v>503</v>
      </c>
      <c r="E111" s="353" t="s">
        <v>504</v>
      </c>
      <c r="F111" s="352" t="s">
        <v>438</v>
      </c>
      <c r="G111" s="352" t="s">
        <v>456</v>
      </c>
      <c r="H111" s="352" t="s">
        <v>439</v>
      </c>
      <c r="I111" s="352">
        <v>2024</v>
      </c>
      <c r="J111" s="354">
        <v>1</v>
      </c>
      <c r="K111" s="355">
        <v>45600</v>
      </c>
      <c r="L111" s="356">
        <v>0.5</v>
      </c>
      <c r="M111" s="333">
        <v>2.14</v>
      </c>
      <c r="N111" s="333">
        <v>2.14</v>
      </c>
      <c r="O111" s="358"/>
      <c r="P111" s="358">
        <v>0</v>
      </c>
      <c r="Q111" s="361">
        <v>1</v>
      </c>
      <c r="R111" s="333">
        <v>2.14</v>
      </c>
      <c r="S111" s="377">
        <v>401837</v>
      </c>
      <c r="T111" s="361">
        <v>969462</v>
      </c>
      <c r="U111" s="362" t="s">
        <v>500</v>
      </c>
      <c r="V111" s="378">
        <v>0</v>
      </c>
      <c r="W111" s="716" t="e">
        <f t="shared" si="2"/>
        <v>#DIV/0!</v>
      </c>
      <c r="Z111" s="739">
        <f t="shared" si="3"/>
        <v>0</v>
      </c>
    </row>
    <row r="112" spans="1:26" s="365" customFormat="1" ht="12.65" customHeight="1">
      <c r="A112" s="352"/>
      <c r="B112" s="352" t="s">
        <v>452</v>
      </c>
      <c r="C112" s="352" t="s">
        <v>453</v>
      </c>
      <c r="D112" s="352" t="s">
        <v>505</v>
      </c>
      <c r="E112" s="353" t="s">
        <v>506</v>
      </c>
      <c r="F112" s="352" t="s">
        <v>438</v>
      </c>
      <c r="G112" s="352" t="s">
        <v>456</v>
      </c>
      <c r="H112" s="352" t="s">
        <v>439</v>
      </c>
      <c r="I112" s="352">
        <v>2024</v>
      </c>
      <c r="J112" s="354">
        <v>1</v>
      </c>
      <c r="K112" s="355">
        <v>45600</v>
      </c>
      <c r="L112" s="356">
        <v>0.5</v>
      </c>
      <c r="M112" s="333">
        <v>1.5</v>
      </c>
      <c r="N112" s="333">
        <v>1.5</v>
      </c>
      <c r="O112" s="358"/>
      <c r="P112" s="358">
        <v>0</v>
      </c>
      <c r="Q112" s="361">
        <v>1</v>
      </c>
      <c r="R112" s="333">
        <v>1.5</v>
      </c>
      <c r="S112" s="377">
        <v>219200</v>
      </c>
      <c r="T112" s="361">
        <v>466880</v>
      </c>
      <c r="U112" s="362" t="s">
        <v>500</v>
      </c>
      <c r="V112" s="378">
        <v>0</v>
      </c>
      <c r="W112" s="716" t="e">
        <f t="shared" si="2"/>
        <v>#DIV/0!</v>
      </c>
      <c r="Z112" s="739">
        <f t="shared" si="3"/>
        <v>0</v>
      </c>
    </row>
    <row r="113" spans="1:26" s="365" customFormat="1" ht="12.65" customHeight="1">
      <c r="A113" s="352"/>
      <c r="B113" s="352" t="s">
        <v>452</v>
      </c>
      <c r="C113" s="352" t="s">
        <v>453</v>
      </c>
      <c r="D113" s="352" t="s">
        <v>507</v>
      </c>
      <c r="E113" s="353" t="s">
        <v>508</v>
      </c>
      <c r="F113" s="352" t="s">
        <v>438</v>
      </c>
      <c r="G113" s="352" t="s">
        <v>456</v>
      </c>
      <c r="H113" s="352" t="s">
        <v>439</v>
      </c>
      <c r="I113" s="352">
        <v>2024</v>
      </c>
      <c r="J113" s="354">
        <v>1</v>
      </c>
      <c r="K113" s="355">
        <v>45600</v>
      </c>
      <c r="L113" s="356">
        <v>0.5</v>
      </c>
      <c r="M113" s="333">
        <v>0.13</v>
      </c>
      <c r="N113" s="333">
        <v>0.13</v>
      </c>
      <c r="O113" s="358"/>
      <c r="P113" s="358">
        <v>0</v>
      </c>
      <c r="Q113" s="361">
        <v>1</v>
      </c>
      <c r="R113" s="333">
        <v>0.13</v>
      </c>
      <c r="S113" s="377">
        <v>219200</v>
      </c>
      <c r="T113" s="361">
        <v>466880</v>
      </c>
      <c r="U113" s="362" t="s">
        <v>500</v>
      </c>
      <c r="V113" s="378">
        <v>0</v>
      </c>
      <c r="W113" s="716" t="e">
        <f t="shared" si="2"/>
        <v>#DIV/0!</v>
      </c>
      <c r="Z113" s="739">
        <f t="shared" si="3"/>
        <v>0</v>
      </c>
    </row>
    <row r="114" spans="1:26" s="365" customFormat="1" ht="12.65" customHeight="1">
      <c r="A114" s="352"/>
      <c r="B114" s="352" t="s">
        <v>452</v>
      </c>
      <c r="C114" s="352" t="s">
        <v>453</v>
      </c>
      <c r="D114" s="352" t="s">
        <v>509</v>
      </c>
      <c r="E114" s="353" t="s">
        <v>510</v>
      </c>
      <c r="F114" s="352" t="s">
        <v>438</v>
      </c>
      <c r="G114" s="352" t="s">
        <v>456</v>
      </c>
      <c r="H114" s="352" t="s">
        <v>457</v>
      </c>
      <c r="I114" s="352">
        <v>2024</v>
      </c>
      <c r="J114" s="354">
        <v>1</v>
      </c>
      <c r="K114" s="355">
        <v>45600</v>
      </c>
      <c r="L114" s="356">
        <v>0.5</v>
      </c>
      <c r="M114" s="333">
        <v>0.2</v>
      </c>
      <c r="N114" s="333">
        <v>0.2</v>
      </c>
      <c r="O114" s="358"/>
      <c r="P114" s="358">
        <v>0</v>
      </c>
      <c r="Q114" s="361">
        <v>1</v>
      </c>
      <c r="R114" s="333">
        <v>0.2</v>
      </c>
      <c r="S114" s="377">
        <v>219200</v>
      </c>
      <c r="T114" s="361">
        <v>466880</v>
      </c>
      <c r="U114" s="362" t="s">
        <v>500</v>
      </c>
      <c r="V114" s="378">
        <v>0</v>
      </c>
      <c r="W114" s="716" t="e">
        <f t="shared" si="2"/>
        <v>#DIV/0!</v>
      </c>
      <c r="Z114" s="739">
        <f t="shared" si="3"/>
        <v>0</v>
      </c>
    </row>
    <row r="115" spans="1:26" s="365" customFormat="1" ht="12.65" customHeight="1">
      <c r="A115" s="352"/>
      <c r="B115" s="352" t="s">
        <v>462</v>
      </c>
      <c r="C115" s="352" t="s">
        <v>453</v>
      </c>
      <c r="D115" s="352" t="s">
        <v>478</v>
      </c>
      <c r="E115" s="353" t="s">
        <v>511</v>
      </c>
      <c r="F115" s="352" t="s">
        <v>438</v>
      </c>
      <c r="G115" s="352" t="s">
        <v>465</v>
      </c>
      <c r="H115" s="352" t="s">
        <v>439</v>
      </c>
      <c r="I115" s="352">
        <v>2024</v>
      </c>
      <c r="J115" s="354">
        <v>1</v>
      </c>
      <c r="K115" s="355">
        <v>45600</v>
      </c>
      <c r="L115" s="356">
        <v>0.5</v>
      </c>
      <c r="M115" s="333">
        <v>0.17</v>
      </c>
      <c r="N115" s="333">
        <v>0.17</v>
      </c>
      <c r="O115" s="358"/>
      <c r="P115" s="358">
        <v>0</v>
      </c>
      <c r="Q115" s="361">
        <v>1</v>
      </c>
      <c r="R115" s="333">
        <v>0.17</v>
      </c>
      <c r="S115" s="377">
        <v>219200</v>
      </c>
      <c r="T115" s="361">
        <v>466880</v>
      </c>
      <c r="U115" s="362" t="s">
        <v>500</v>
      </c>
      <c r="V115" s="378">
        <v>0</v>
      </c>
      <c r="W115" s="716" t="e">
        <f t="shared" si="2"/>
        <v>#DIV/0!</v>
      </c>
      <c r="Z115" s="739">
        <f t="shared" si="3"/>
        <v>0</v>
      </c>
    </row>
    <row r="116" spans="1:26" s="365" customFormat="1" ht="12.65" customHeight="1">
      <c r="A116" s="352"/>
      <c r="B116" s="352" t="s">
        <v>452</v>
      </c>
      <c r="C116" s="352" t="s">
        <v>453</v>
      </c>
      <c r="D116" s="352" t="s">
        <v>512</v>
      </c>
      <c r="E116" s="353" t="s">
        <v>513</v>
      </c>
      <c r="F116" s="352" t="s">
        <v>438</v>
      </c>
      <c r="G116" s="352" t="s">
        <v>456</v>
      </c>
      <c r="H116" s="352" t="s">
        <v>439</v>
      </c>
      <c r="I116" s="352">
        <v>2024</v>
      </c>
      <c r="J116" s="354">
        <v>1</v>
      </c>
      <c r="K116" s="355">
        <v>45600</v>
      </c>
      <c r="L116" s="356">
        <v>0.5</v>
      </c>
      <c r="M116" s="333">
        <v>0.13</v>
      </c>
      <c r="N116" s="333">
        <v>0.13</v>
      </c>
      <c r="O116" s="358"/>
      <c r="P116" s="358">
        <v>0</v>
      </c>
      <c r="Q116" s="361">
        <v>1</v>
      </c>
      <c r="R116" s="333">
        <v>0.13</v>
      </c>
      <c r="S116" s="377">
        <v>219200</v>
      </c>
      <c r="T116" s="361">
        <v>466880</v>
      </c>
      <c r="U116" s="362" t="s">
        <v>500</v>
      </c>
      <c r="V116" s="378">
        <v>0</v>
      </c>
      <c r="W116" s="716" t="e">
        <f t="shared" si="2"/>
        <v>#DIV/0!</v>
      </c>
      <c r="Z116" s="739">
        <f t="shared" si="3"/>
        <v>0</v>
      </c>
    </row>
    <row r="117" spans="1:26" s="365" customFormat="1" ht="12.65" customHeight="1">
      <c r="A117" s="352"/>
      <c r="B117" s="352" t="s">
        <v>452</v>
      </c>
      <c r="C117" s="352" t="s">
        <v>453</v>
      </c>
      <c r="D117" s="352" t="s">
        <v>514</v>
      </c>
      <c r="E117" s="353" t="s">
        <v>515</v>
      </c>
      <c r="F117" s="352" t="s">
        <v>438</v>
      </c>
      <c r="G117" s="352" t="s">
        <v>456</v>
      </c>
      <c r="H117" s="352" t="s">
        <v>439</v>
      </c>
      <c r="I117" s="352">
        <v>2024</v>
      </c>
      <c r="J117" s="354">
        <v>1</v>
      </c>
      <c r="K117" s="355">
        <v>45600</v>
      </c>
      <c r="L117" s="356">
        <v>0.6</v>
      </c>
      <c r="M117" s="333">
        <v>0.16</v>
      </c>
      <c r="N117" s="333">
        <v>0.16</v>
      </c>
      <c r="O117" s="358"/>
      <c r="P117" s="358">
        <v>0</v>
      </c>
      <c r="Q117" s="361">
        <v>1</v>
      </c>
      <c r="R117" s="333">
        <v>0.16</v>
      </c>
      <c r="S117" s="377">
        <v>219200</v>
      </c>
      <c r="T117" s="361">
        <v>466880</v>
      </c>
      <c r="U117" s="362" t="s">
        <v>500</v>
      </c>
      <c r="V117" s="378">
        <v>0</v>
      </c>
      <c r="W117" s="716" t="e">
        <f t="shared" si="2"/>
        <v>#DIV/0!</v>
      </c>
      <c r="Z117" s="739">
        <f t="shared" si="3"/>
        <v>0</v>
      </c>
    </row>
    <row r="118" spans="1:26" s="365" customFormat="1" ht="12.65" customHeight="1">
      <c r="A118" s="352"/>
      <c r="B118" s="352" t="s">
        <v>452</v>
      </c>
      <c r="C118" s="352" t="s">
        <v>453</v>
      </c>
      <c r="D118" s="352" t="s">
        <v>516</v>
      </c>
      <c r="E118" s="353" t="s">
        <v>517</v>
      </c>
      <c r="F118" s="352" t="s">
        <v>438</v>
      </c>
      <c r="G118" s="352" t="s">
        <v>456</v>
      </c>
      <c r="H118" s="352" t="s">
        <v>457</v>
      </c>
      <c r="I118" s="352">
        <v>2024</v>
      </c>
      <c r="J118" s="354">
        <v>1</v>
      </c>
      <c r="K118" s="355">
        <v>45600</v>
      </c>
      <c r="L118" s="356">
        <v>0.5</v>
      </c>
      <c r="M118" s="333">
        <v>0.25</v>
      </c>
      <c r="N118" s="333">
        <v>0.25</v>
      </c>
      <c r="O118" s="358"/>
      <c r="P118" s="358">
        <v>0</v>
      </c>
      <c r="Q118" s="361">
        <v>1</v>
      </c>
      <c r="R118" s="333">
        <v>0.25</v>
      </c>
      <c r="S118" s="377">
        <v>219200</v>
      </c>
      <c r="T118" s="361">
        <v>466880</v>
      </c>
      <c r="U118" s="362" t="s">
        <v>500</v>
      </c>
      <c r="V118" s="378">
        <v>0</v>
      </c>
      <c r="W118" s="716" t="e">
        <f t="shared" si="2"/>
        <v>#DIV/0!</v>
      </c>
      <c r="Z118" s="739">
        <f t="shared" si="3"/>
        <v>0</v>
      </c>
    </row>
    <row r="119" spans="1:26" s="365" customFormat="1" ht="12.65" customHeight="1">
      <c r="A119" s="352"/>
      <c r="B119" s="352" t="s">
        <v>452</v>
      </c>
      <c r="C119" s="352" t="s">
        <v>453</v>
      </c>
      <c r="D119" s="352" t="s">
        <v>518</v>
      </c>
      <c r="E119" s="353" t="s">
        <v>519</v>
      </c>
      <c r="F119" s="352" t="s">
        <v>438</v>
      </c>
      <c r="G119" s="352" t="s">
        <v>480</v>
      </c>
      <c r="H119" s="352" t="s">
        <v>457</v>
      </c>
      <c r="I119" s="352">
        <v>2024</v>
      </c>
      <c r="J119" s="354">
        <v>1</v>
      </c>
      <c r="K119" s="355">
        <v>45600</v>
      </c>
      <c r="L119" s="356">
        <v>0.5</v>
      </c>
      <c r="M119" s="333">
        <v>9.31</v>
      </c>
      <c r="N119" s="333">
        <v>9.31</v>
      </c>
      <c r="O119" s="358"/>
      <c r="P119" s="358">
        <v>0</v>
      </c>
      <c r="Q119" s="361">
        <v>1</v>
      </c>
      <c r="R119" s="333">
        <v>9.31</v>
      </c>
      <c r="S119" s="377">
        <v>0</v>
      </c>
      <c r="T119" s="377">
        <v>0</v>
      </c>
      <c r="U119" s="362" t="s">
        <v>500</v>
      </c>
      <c r="V119" s="378">
        <v>0</v>
      </c>
      <c r="W119" s="716" t="e">
        <f t="shared" si="2"/>
        <v>#DIV/0!</v>
      </c>
      <c r="Z119" s="739">
        <f t="shared" si="3"/>
        <v>0</v>
      </c>
    </row>
    <row r="120" spans="1:26" s="365" customFormat="1" ht="12.65" customHeight="1">
      <c r="A120" s="352"/>
      <c r="B120" s="352" t="s">
        <v>452</v>
      </c>
      <c r="C120" s="352" t="s">
        <v>453</v>
      </c>
      <c r="D120" s="352" t="s">
        <v>520</v>
      </c>
      <c r="E120" s="353" t="s">
        <v>521</v>
      </c>
      <c r="F120" s="352" t="s">
        <v>438</v>
      </c>
      <c r="G120" s="352" t="s">
        <v>480</v>
      </c>
      <c r="H120" s="352" t="s">
        <v>457</v>
      </c>
      <c r="I120" s="352">
        <v>2024</v>
      </c>
      <c r="J120" s="354">
        <v>1</v>
      </c>
      <c r="K120" s="355">
        <v>45600</v>
      </c>
      <c r="L120" s="356">
        <v>0.6</v>
      </c>
      <c r="M120" s="333">
        <v>7.97</v>
      </c>
      <c r="N120" s="333">
        <v>7.97</v>
      </c>
      <c r="O120" s="358"/>
      <c r="P120" s="358">
        <v>0</v>
      </c>
      <c r="Q120" s="361">
        <v>1</v>
      </c>
      <c r="R120" s="333">
        <v>7.97</v>
      </c>
      <c r="S120" s="377">
        <v>23477</v>
      </c>
      <c r="T120" s="361">
        <v>23477</v>
      </c>
      <c r="U120" s="362" t="s">
        <v>500</v>
      </c>
      <c r="V120" s="378">
        <v>0</v>
      </c>
      <c r="W120" s="716" t="e">
        <f t="shared" si="2"/>
        <v>#DIV/0!</v>
      </c>
      <c r="Z120" s="739">
        <f t="shared" si="3"/>
        <v>0</v>
      </c>
    </row>
    <row r="121" spans="1:26" s="365" customFormat="1" ht="12.65" customHeight="1">
      <c r="A121" s="352"/>
      <c r="B121" s="352" t="s">
        <v>452</v>
      </c>
      <c r="C121" s="352" t="s">
        <v>453</v>
      </c>
      <c r="D121" s="352" t="s">
        <v>490</v>
      </c>
      <c r="E121" s="353" t="s">
        <v>522</v>
      </c>
      <c r="F121" s="352" t="s">
        <v>438</v>
      </c>
      <c r="G121" s="352" t="s">
        <v>472</v>
      </c>
      <c r="H121" s="352" t="s">
        <v>439</v>
      </c>
      <c r="I121" s="352">
        <v>2024</v>
      </c>
      <c r="J121" s="354">
        <v>1</v>
      </c>
      <c r="K121" s="355">
        <v>45600</v>
      </c>
      <c r="L121" s="356">
        <v>0.6</v>
      </c>
      <c r="M121" s="333">
        <v>0.79</v>
      </c>
      <c r="N121" s="333">
        <v>0.79</v>
      </c>
      <c r="O121" s="358"/>
      <c r="P121" s="358">
        <v>0</v>
      </c>
      <c r="Q121" s="361">
        <v>1</v>
      </c>
      <c r="R121" s="333">
        <v>0.79</v>
      </c>
      <c r="S121" s="377">
        <v>263040</v>
      </c>
      <c r="T121" s="361">
        <v>560256</v>
      </c>
      <c r="U121" s="362" t="s">
        <v>500</v>
      </c>
      <c r="V121" s="378">
        <v>0</v>
      </c>
      <c r="W121" s="716" t="e">
        <f t="shared" si="2"/>
        <v>#DIV/0!</v>
      </c>
      <c r="Z121" s="739">
        <f t="shared" si="3"/>
        <v>0</v>
      </c>
    </row>
    <row r="122" spans="1:26" s="365" customFormat="1" ht="12.65" customHeight="1">
      <c r="A122" s="352"/>
      <c r="B122" s="352" t="s">
        <v>452</v>
      </c>
      <c r="C122" s="352" t="s">
        <v>453</v>
      </c>
      <c r="D122" s="352" t="s">
        <v>523</v>
      </c>
      <c r="E122" s="353" t="s">
        <v>524</v>
      </c>
      <c r="F122" s="352" t="s">
        <v>438</v>
      </c>
      <c r="G122" s="352" t="s">
        <v>472</v>
      </c>
      <c r="H122" s="352" t="s">
        <v>439</v>
      </c>
      <c r="I122" s="352">
        <v>2024</v>
      </c>
      <c r="J122" s="354">
        <v>1</v>
      </c>
      <c r="K122" s="355">
        <v>45600</v>
      </c>
      <c r="L122" s="356">
        <v>0.6</v>
      </c>
      <c r="M122" s="333">
        <v>0.12</v>
      </c>
      <c r="N122" s="333">
        <v>0.12</v>
      </c>
      <c r="O122" s="358"/>
      <c r="P122" s="358">
        <v>0</v>
      </c>
      <c r="Q122" s="361">
        <v>1</v>
      </c>
      <c r="R122" s="333">
        <v>0.12</v>
      </c>
      <c r="S122" s="377">
        <v>341050</v>
      </c>
      <c r="T122" s="361">
        <v>731250</v>
      </c>
      <c r="U122" s="362" t="s">
        <v>500</v>
      </c>
      <c r="V122" s="378">
        <v>0</v>
      </c>
      <c r="W122" s="716" t="e">
        <f t="shared" si="2"/>
        <v>#DIV/0!</v>
      </c>
      <c r="Z122" s="739">
        <f t="shared" si="3"/>
        <v>0</v>
      </c>
    </row>
    <row r="123" spans="1:26" s="365" customFormat="1" ht="12.65" customHeight="1">
      <c r="A123" s="352"/>
      <c r="B123" s="352" t="s">
        <v>462</v>
      </c>
      <c r="C123" s="352" t="s">
        <v>453</v>
      </c>
      <c r="D123" s="352" t="s">
        <v>488</v>
      </c>
      <c r="E123" s="353" t="s">
        <v>525</v>
      </c>
      <c r="F123" s="352" t="s">
        <v>438</v>
      </c>
      <c r="G123" s="352" t="s">
        <v>465</v>
      </c>
      <c r="H123" s="352" t="s">
        <v>439</v>
      </c>
      <c r="I123" s="352">
        <v>2024</v>
      </c>
      <c r="J123" s="354">
        <v>1</v>
      </c>
      <c r="K123" s="355">
        <v>45600</v>
      </c>
      <c r="L123" s="356">
        <v>0.6</v>
      </c>
      <c r="M123" s="333">
        <v>0.16</v>
      </c>
      <c r="N123" s="333">
        <v>0.16</v>
      </c>
      <c r="O123" s="358"/>
      <c r="P123" s="358">
        <v>0</v>
      </c>
      <c r="Q123" s="361">
        <v>1</v>
      </c>
      <c r="R123" s="333">
        <v>0.16</v>
      </c>
      <c r="S123" s="377">
        <v>469900</v>
      </c>
      <c r="T123" s="361">
        <v>891634</v>
      </c>
      <c r="U123" s="362" t="s">
        <v>500</v>
      </c>
      <c r="V123" s="378">
        <v>0</v>
      </c>
      <c r="W123" s="716" t="e">
        <f t="shared" si="2"/>
        <v>#DIV/0!</v>
      </c>
      <c r="Z123" s="739">
        <f t="shared" si="3"/>
        <v>0</v>
      </c>
    </row>
    <row r="124" spans="1:26" s="365" customFormat="1" ht="12.65" customHeight="1">
      <c r="A124" s="352"/>
      <c r="B124" s="352" t="s">
        <v>462</v>
      </c>
      <c r="C124" s="352" t="s">
        <v>453</v>
      </c>
      <c r="D124" s="352" t="s">
        <v>526</v>
      </c>
      <c r="E124" s="353" t="s">
        <v>527</v>
      </c>
      <c r="F124" s="352" t="s">
        <v>438</v>
      </c>
      <c r="G124" s="352" t="s">
        <v>465</v>
      </c>
      <c r="H124" s="352" t="s">
        <v>457</v>
      </c>
      <c r="I124" s="352">
        <v>2024</v>
      </c>
      <c r="J124" s="354">
        <v>1</v>
      </c>
      <c r="K124" s="355">
        <v>45600</v>
      </c>
      <c r="L124" s="356">
        <v>0.6</v>
      </c>
      <c r="M124" s="333">
        <v>0.26</v>
      </c>
      <c r="N124" s="333">
        <v>0.26</v>
      </c>
      <c r="O124" s="358"/>
      <c r="P124" s="358">
        <v>0</v>
      </c>
      <c r="Q124" s="361">
        <v>1</v>
      </c>
      <c r="R124" s="333">
        <v>0.26</v>
      </c>
      <c r="S124" s="377">
        <v>276500</v>
      </c>
      <c r="T124" s="361">
        <v>769968</v>
      </c>
      <c r="U124" s="362" t="s">
        <v>500</v>
      </c>
      <c r="V124" s="378">
        <v>0</v>
      </c>
      <c r="W124" s="716" t="e">
        <f t="shared" si="2"/>
        <v>#DIV/0!</v>
      </c>
      <c r="Z124" s="739">
        <f t="shared" si="3"/>
        <v>0</v>
      </c>
    </row>
    <row r="125" spans="1:26" s="365" customFormat="1" ht="12.65" customHeight="1">
      <c r="A125" s="352"/>
      <c r="B125" s="352" t="s">
        <v>462</v>
      </c>
      <c r="C125" s="352" t="s">
        <v>453</v>
      </c>
      <c r="D125" s="352" t="s">
        <v>528</v>
      </c>
      <c r="E125" s="353" t="s">
        <v>529</v>
      </c>
      <c r="F125" s="352" t="s">
        <v>438</v>
      </c>
      <c r="G125" s="352" t="s">
        <v>465</v>
      </c>
      <c r="H125" s="352" t="s">
        <v>457</v>
      </c>
      <c r="I125" s="352">
        <v>2024</v>
      </c>
      <c r="J125" s="354">
        <v>1</v>
      </c>
      <c r="K125" s="355">
        <v>45600</v>
      </c>
      <c r="L125" s="356">
        <v>0.5</v>
      </c>
      <c r="M125" s="333">
        <v>5.35</v>
      </c>
      <c r="N125" s="333">
        <v>5.35</v>
      </c>
      <c r="O125" s="358"/>
      <c r="P125" s="358">
        <v>0</v>
      </c>
      <c r="Q125" s="361">
        <v>1</v>
      </c>
      <c r="R125" s="333">
        <v>5.35</v>
      </c>
      <c r="S125" s="377">
        <v>219200</v>
      </c>
      <c r="T125" s="361">
        <v>466880</v>
      </c>
      <c r="U125" s="362" t="s">
        <v>500</v>
      </c>
      <c r="V125" s="378">
        <v>0</v>
      </c>
      <c r="W125" s="716" t="e">
        <f t="shared" si="2"/>
        <v>#DIV/0!</v>
      </c>
      <c r="Z125" s="739">
        <f t="shared" si="3"/>
        <v>0</v>
      </c>
    </row>
    <row r="126" spans="1:26" s="365" customFormat="1" ht="12.65" customHeight="1">
      <c r="A126" s="352"/>
      <c r="B126" s="352" t="s">
        <v>462</v>
      </c>
      <c r="C126" s="352" t="s">
        <v>453</v>
      </c>
      <c r="D126" s="352" t="s">
        <v>518</v>
      </c>
      <c r="E126" s="353" t="s">
        <v>530</v>
      </c>
      <c r="F126" s="352" t="s">
        <v>438</v>
      </c>
      <c r="G126" s="352" t="s">
        <v>465</v>
      </c>
      <c r="H126" s="352" t="s">
        <v>457</v>
      </c>
      <c r="I126" s="352">
        <v>2024</v>
      </c>
      <c r="J126" s="354">
        <v>1</v>
      </c>
      <c r="K126" s="355">
        <v>45600</v>
      </c>
      <c r="L126" s="356">
        <v>0.6</v>
      </c>
      <c r="M126" s="333">
        <v>10.7</v>
      </c>
      <c r="N126" s="333">
        <v>10.7</v>
      </c>
      <c r="O126" s="358"/>
      <c r="P126" s="358">
        <v>0</v>
      </c>
      <c r="Q126" s="361">
        <v>1</v>
      </c>
      <c r="R126" s="333">
        <v>10.7</v>
      </c>
      <c r="S126" s="377">
        <v>263040</v>
      </c>
      <c r="T126" s="361">
        <v>560256</v>
      </c>
      <c r="U126" s="362" t="s">
        <v>500</v>
      </c>
      <c r="V126" s="378">
        <v>0</v>
      </c>
      <c r="W126" s="716" t="e">
        <f t="shared" si="2"/>
        <v>#DIV/0!</v>
      </c>
      <c r="Z126" s="739">
        <f t="shared" si="3"/>
        <v>0</v>
      </c>
    </row>
    <row r="127" spans="1:26" s="365" customFormat="1" ht="12.65" customHeight="1">
      <c r="A127" s="352"/>
      <c r="B127" s="352" t="s">
        <v>452</v>
      </c>
      <c r="C127" s="352" t="s">
        <v>453</v>
      </c>
      <c r="D127" s="352" t="s">
        <v>454</v>
      </c>
      <c r="E127" s="353" t="s">
        <v>455</v>
      </c>
      <c r="F127" s="352" t="s">
        <v>438</v>
      </c>
      <c r="G127" s="352" t="s">
        <v>456</v>
      </c>
      <c r="H127" s="352" t="s">
        <v>457</v>
      </c>
      <c r="I127" s="352">
        <v>2024</v>
      </c>
      <c r="J127" s="354">
        <v>2</v>
      </c>
      <c r="K127" s="355">
        <v>45600</v>
      </c>
      <c r="L127" s="356">
        <v>0.6</v>
      </c>
      <c r="M127" s="333">
        <v>2.62</v>
      </c>
      <c r="N127" s="333">
        <v>2.69</v>
      </c>
      <c r="O127" s="358">
        <v>0.08</v>
      </c>
      <c r="P127" s="358">
        <v>4.8000000000000001E-2</v>
      </c>
      <c r="Q127" s="361">
        <v>1</v>
      </c>
      <c r="R127" s="333">
        <v>2.62</v>
      </c>
      <c r="S127" s="377">
        <v>120800</v>
      </c>
      <c r="T127" s="361">
        <v>1036000</v>
      </c>
      <c r="U127" s="362">
        <v>330000</v>
      </c>
      <c r="V127" s="378">
        <v>248570</v>
      </c>
      <c r="W127" s="716" t="e">
        <f t="shared" si="2"/>
        <v>#DIV/0!</v>
      </c>
      <c r="Z127" s="739">
        <f t="shared" si="3"/>
        <v>9664</v>
      </c>
    </row>
    <row r="128" spans="1:26" s="365" customFormat="1" ht="12.65" customHeight="1">
      <c r="A128" s="352"/>
      <c r="B128" s="352" t="s">
        <v>452</v>
      </c>
      <c r="C128" s="352" t="s">
        <v>453</v>
      </c>
      <c r="D128" s="352" t="s">
        <v>458</v>
      </c>
      <c r="E128" s="353" t="s">
        <v>459</v>
      </c>
      <c r="F128" s="352" t="s">
        <v>438</v>
      </c>
      <c r="G128" s="352" t="s">
        <v>456</v>
      </c>
      <c r="H128" s="352" t="s">
        <v>439</v>
      </c>
      <c r="I128" s="352">
        <v>2024</v>
      </c>
      <c r="J128" s="354">
        <v>2</v>
      </c>
      <c r="K128" s="355">
        <v>45600</v>
      </c>
      <c r="L128" s="356">
        <v>0.6</v>
      </c>
      <c r="M128" s="333">
        <v>2.0099999999999998</v>
      </c>
      <c r="N128" s="333">
        <v>2.08</v>
      </c>
      <c r="O128" s="358">
        <v>7.0000000000000007E-2</v>
      </c>
      <c r="P128" s="358">
        <v>4.2000000000000003E-2</v>
      </c>
      <c r="Q128" s="361">
        <v>1</v>
      </c>
      <c r="R128" s="333">
        <v>2.0099999999999998</v>
      </c>
      <c r="S128" s="377">
        <v>230400</v>
      </c>
      <c r="T128" s="361">
        <v>790656</v>
      </c>
      <c r="U128" s="362">
        <v>280000</v>
      </c>
      <c r="V128" s="378">
        <v>227311</v>
      </c>
      <c r="W128" s="716" t="e">
        <f t="shared" si="2"/>
        <v>#DIV/0!</v>
      </c>
      <c r="Z128" s="739">
        <f t="shared" si="3"/>
        <v>16128.000000000002</v>
      </c>
    </row>
    <row r="129" spans="1:26" s="365" customFormat="1" ht="12.65" customHeight="1">
      <c r="A129" s="352"/>
      <c r="B129" s="352" t="s">
        <v>452</v>
      </c>
      <c r="C129" s="352" t="s">
        <v>453</v>
      </c>
      <c r="D129" s="352" t="s">
        <v>460</v>
      </c>
      <c r="E129" s="353" t="s">
        <v>461</v>
      </c>
      <c r="F129" s="352" t="s">
        <v>438</v>
      </c>
      <c r="G129" s="352" t="s">
        <v>456</v>
      </c>
      <c r="H129" s="352" t="s">
        <v>439</v>
      </c>
      <c r="I129" s="352">
        <v>2024</v>
      </c>
      <c r="J129" s="354">
        <v>2</v>
      </c>
      <c r="K129" s="355">
        <v>45600</v>
      </c>
      <c r="L129" s="356">
        <v>0.6</v>
      </c>
      <c r="M129" s="333">
        <v>1.55</v>
      </c>
      <c r="N129" s="333">
        <v>1.68</v>
      </c>
      <c r="O129" s="358">
        <v>0.13</v>
      </c>
      <c r="P129" s="358">
        <v>7.8E-2</v>
      </c>
      <c r="Q129" s="361">
        <v>1</v>
      </c>
      <c r="R129" s="333">
        <v>1.55</v>
      </c>
      <c r="S129" s="377">
        <v>230400</v>
      </c>
      <c r="T129" s="361">
        <v>790656</v>
      </c>
      <c r="U129" s="362">
        <v>525000</v>
      </c>
      <c r="V129" s="378">
        <v>426168</v>
      </c>
      <c r="W129" s="716" t="e">
        <f t="shared" si="2"/>
        <v>#DIV/0!</v>
      </c>
      <c r="Z129" s="739">
        <f t="shared" si="3"/>
        <v>29952</v>
      </c>
    </row>
    <row r="130" spans="1:26" s="365" customFormat="1" ht="12.65" customHeight="1">
      <c r="A130" s="352"/>
      <c r="B130" s="352" t="s">
        <v>462</v>
      </c>
      <c r="C130" s="352" t="s">
        <v>453</v>
      </c>
      <c r="D130" s="352" t="s">
        <v>463</v>
      </c>
      <c r="E130" s="353" t="s">
        <v>464</v>
      </c>
      <c r="F130" s="352" t="s">
        <v>438</v>
      </c>
      <c r="G130" s="352" t="s">
        <v>465</v>
      </c>
      <c r="H130" s="352" t="s">
        <v>439</v>
      </c>
      <c r="I130" s="352">
        <v>2024</v>
      </c>
      <c r="J130" s="354">
        <v>2</v>
      </c>
      <c r="K130" s="355">
        <v>45600</v>
      </c>
      <c r="L130" s="356">
        <v>0.67</v>
      </c>
      <c r="M130" s="333">
        <v>0.77</v>
      </c>
      <c r="N130" s="333">
        <v>0.92</v>
      </c>
      <c r="O130" s="358">
        <v>0.15</v>
      </c>
      <c r="P130" s="358">
        <v>0.10050000000000001</v>
      </c>
      <c r="Q130" s="361">
        <v>1</v>
      </c>
      <c r="R130" s="333">
        <v>0.77</v>
      </c>
      <c r="S130" s="377">
        <v>241990</v>
      </c>
      <c r="T130" s="361">
        <v>835037</v>
      </c>
      <c r="U130" s="362">
        <v>260000</v>
      </c>
      <c r="V130" s="378">
        <v>130736</v>
      </c>
      <c r="W130" s="716" t="e">
        <f t="shared" ref="W130:W193" si="4">V130/$AB$1</f>
        <v>#DIV/0!</v>
      </c>
      <c r="Z130" s="739">
        <f t="shared" si="3"/>
        <v>36298.5</v>
      </c>
    </row>
    <row r="131" spans="1:26" s="365" customFormat="1" ht="12.65" customHeight="1">
      <c r="A131" s="352"/>
      <c r="B131" s="352" t="s">
        <v>462</v>
      </c>
      <c r="C131" s="352" t="s">
        <v>453</v>
      </c>
      <c r="D131" s="352" t="s">
        <v>466</v>
      </c>
      <c r="E131" s="353" t="s">
        <v>467</v>
      </c>
      <c r="F131" s="352" t="s">
        <v>438</v>
      </c>
      <c r="G131" s="352" t="s">
        <v>465</v>
      </c>
      <c r="H131" s="352" t="s">
        <v>457</v>
      </c>
      <c r="I131" s="352">
        <v>2024</v>
      </c>
      <c r="J131" s="354">
        <v>2</v>
      </c>
      <c r="K131" s="355">
        <v>45600</v>
      </c>
      <c r="L131" s="356">
        <v>1</v>
      </c>
      <c r="M131" s="333">
        <v>19.22</v>
      </c>
      <c r="N131" s="333">
        <v>20.02</v>
      </c>
      <c r="O131" s="358">
        <v>0.8</v>
      </c>
      <c r="P131" s="358">
        <v>0.8</v>
      </c>
      <c r="Q131" s="361">
        <v>1</v>
      </c>
      <c r="R131" s="333">
        <v>19.22</v>
      </c>
      <c r="S131" s="377">
        <v>347520</v>
      </c>
      <c r="T131" s="361">
        <v>1281280</v>
      </c>
      <c r="U131" s="362">
        <v>1865000</v>
      </c>
      <c r="V131" s="378">
        <v>839976</v>
      </c>
      <c r="W131" s="716" t="e">
        <f t="shared" si="4"/>
        <v>#DIV/0!</v>
      </c>
      <c r="Z131" s="739">
        <f t="shared" ref="Z131:Z194" si="5">O131*S131</f>
        <v>278016</v>
      </c>
    </row>
    <row r="132" spans="1:26" s="365" customFormat="1" ht="12.65" customHeight="1">
      <c r="A132" s="352"/>
      <c r="B132" s="352" t="s">
        <v>462</v>
      </c>
      <c r="C132" s="352" t="s">
        <v>453</v>
      </c>
      <c r="D132" s="352" t="s">
        <v>468</v>
      </c>
      <c r="E132" s="353" t="s">
        <v>469</v>
      </c>
      <c r="F132" s="352" t="s">
        <v>438</v>
      </c>
      <c r="G132" s="352" t="s">
        <v>465</v>
      </c>
      <c r="H132" s="352" t="s">
        <v>457</v>
      </c>
      <c r="I132" s="352">
        <v>2024</v>
      </c>
      <c r="J132" s="354">
        <v>2</v>
      </c>
      <c r="K132" s="355">
        <v>45600</v>
      </c>
      <c r="L132" s="356">
        <v>0.74</v>
      </c>
      <c r="M132" s="333">
        <v>37.81</v>
      </c>
      <c r="N132" s="333">
        <v>38.85</v>
      </c>
      <c r="O132" s="358">
        <v>1.04</v>
      </c>
      <c r="P132" s="358">
        <v>0.76960000000000006</v>
      </c>
      <c r="Q132" s="361">
        <v>1</v>
      </c>
      <c r="R132" s="333">
        <v>37.81</v>
      </c>
      <c r="S132" s="377">
        <v>223560</v>
      </c>
      <c r="T132" s="361">
        <v>793228</v>
      </c>
      <c r="U132" s="362">
        <v>1040000</v>
      </c>
      <c r="V132" s="378">
        <v>215043</v>
      </c>
      <c r="W132" s="716" t="e">
        <f t="shared" si="4"/>
        <v>#DIV/0!</v>
      </c>
      <c r="Z132" s="739">
        <f t="shared" si="5"/>
        <v>232502.39999999999</v>
      </c>
    </row>
    <row r="133" spans="1:26" s="365" customFormat="1" ht="12.65" customHeight="1">
      <c r="A133" s="352"/>
      <c r="B133" s="352" t="s">
        <v>452</v>
      </c>
      <c r="C133" s="352" t="s">
        <v>453</v>
      </c>
      <c r="D133" s="352" t="s">
        <v>470</v>
      </c>
      <c r="E133" s="353" t="s">
        <v>471</v>
      </c>
      <c r="F133" s="352" t="s">
        <v>438</v>
      </c>
      <c r="G133" s="352" t="s">
        <v>472</v>
      </c>
      <c r="H133" s="352" t="s">
        <v>439</v>
      </c>
      <c r="I133" s="352">
        <v>2024</v>
      </c>
      <c r="J133" s="354">
        <v>2</v>
      </c>
      <c r="K133" s="355">
        <v>45600</v>
      </c>
      <c r="L133" s="356">
        <v>0.5</v>
      </c>
      <c r="M133" s="333">
        <v>0.61</v>
      </c>
      <c r="N133" s="333">
        <v>0.79</v>
      </c>
      <c r="O133" s="358">
        <v>0.18</v>
      </c>
      <c r="P133" s="358">
        <v>0.09</v>
      </c>
      <c r="Q133" s="361">
        <v>1</v>
      </c>
      <c r="R133" s="333">
        <v>0.61</v>
      </c>
      <c r="S133" s="377">
        <v>162000</v>
      </c>
      <c r="T133" s="361">
        <v>240966</v>
      </c>
      <c r="U133" s="362">
        <v>510000</v>
      </c>
      <c r="V133" s="378">
        <v>466626</v>
      </c>
      <c r="W133" s="716" t="e">
        <f t="shared" si="4"/>
        <v>#DIV/0!</v>
      </c>
      <c r="Z133" s="739">
        <f t="shared" si="5"/>
        <v>29160</v>
      </c>
    </row>
    <row r="134" spans="1:26" s="365" customFormat="1" ht="12.65" customHeight="1">
      <c r="A134" s="352"/>
      <c r="B134" s="352" t="s">
        <v>452</v>
      </c>
      <c r="C134" s="352" t="s">
        <v>453</v>
      </c>
      <c r="D134" s="352" t="s">
        <v>474</v>
      </c>
      <c r="E134" s="353" t="s">
        <v>475</v>
      </c>
      <c r="F134" s="352" t="s">
        <v>438</v>
      </c>
      <c r="G134" s="352" t="s">
        <v>472</v>
      </c>
      <c r="H134" s="352" t="s">
        <v>439</v>
      </c>
      <c r="I134" s="352">
        <v>2024</v>
      </c>
      <c r="J134" s="354">
        <v>2</v>
      </c>
      <c r="K134" s="355">
        <v>45600</v>
      </c>
      <c r="L134" s="356">
        <v>0.4</v>
      </c>
      <c r="M134" s="333">
        <v>2.44</v>
      </c>
      <c r="N134" s="333">
        <v>2.48</v>
      </c>
      <c r="O134" s="358">
        <v>0.05</v>
      </c>
      <c r="P134" s="358">
        <v>2.0000000000000004E-2</v>
      </c>
      <c r="Q134" s="361">
        <v>1</v>
      </c>
      <c r="R134" s="333">
        <v>2.44</v>
      </c>
      <c r="S134" s="377">
        <v>153600</v>
      </c>
      <c r="T134" s="361">
        <v>527104</v>
      </c>
      <c r="U134" s="362">
        <v>220000</v>
      </c>
      <c r="V134" s="378">
        <v>195911</v>
      </c>
      <c r="W134" s="716" t="e">
        <f t="shared" si="4"/>
        <v>#DIV/0!</v>
      </c>
      <c r="Z134" s="739">
        <f t="shared" si="5"/>
        <v>7680</v>
      </c>
    </row>
    <row r="135" spans="1:26" s="365" customFormat="1" ht="12.65" customHeight="1">
      <c r="A135" s="352"/>
      <c r="B135" s="352" t="s">
        <v>452</v>
      </c>
      <c r="C135" s="352" t="s">
        <v>453</v>
      </c>
      <c r="D135" s="352" t="s">
        <v>476</v>
      </c>
      <c r="E135" s="353" t="s">
        <v>477</v>
      </c>
      <c r="F135" s="352" t="s">
        <v>438</v>
      </c>
      <c r="G135" s="352" t="s">
        <v>472</v>
      </c>
      <c r="H135" s="352" t="s">
        <v>439</v>
      </c>
      <c r="I135" s="352">
        <v>2024</v>
      </c>
      <c r="J135" s="354">
        <v>2</v>
      </c>
      <c r="K135" s="355">
        <v>45600</v>
      </c>
      <c r="L135" s="356">
        <v>0.75</v>
      </c>
      <c r="M135" s="333">
        <v>0.65</v>
      </c>
      <c r="N135" s="333">
        <v>0.85</v>
      </c>
      <c r="O135" s="358">
        <v>0.2</v>
      </c>
      <c r="P135" s="358">
        <v>0.15000000000000002</v>
      </c>
      <c r="Q135" s="361">
        <v>1</v>
      </c>
      <c r="R135" s="333">
        <v>0.65</v>
      </c>
      <c r="S135" s="377">
        <v>228300</v>
      </c>
      <c r="T135" s="361">
        <v>820160</v>
      </c>
      <c r="U135" s="362">
        <v>520000</v>
      </c>
      <c r="V135" s="378">
        <v>357608</v>
      </c>
      <c r="W135" s="716" t="e">
        <f t="shared" si="4"/>
        <v>#DIV/0!</v>
      </c>
      <c r="Z135" s="739">
        <f t="shared" si="5"/>
        <v>45660</v>
      </c>
    </row>
    <row r="136" spans="1:26" s="365" customFormat="1" ht="12.65" customHeight="1">
      <c r="A136" s="352"/>
      <c r="B136" s="352" t="s">
        <v>452</v>
      </c>
      <c r="C136" s="352" t="s">
        <v>453</v>
      </c>
      <c r="D136" s="352" t="s">
        <v>478</v>
      </c>
      <c r="E136" s="353" t="s">
        <v>479</v>
      </c>
      <c r="F136" s="352" t="s">
        <v>438</v>
      </c>
      <c r="G136" s="352" t="s">
        <v>480</v>
      </c>
      <c r="H136" s="352" t="s">
        <v>439</v>
      </c>
      <c r="I136" s="352">
        <v>2024</v>
      </c>
      <c r="J136" s="354">
        <v>2</v>
      </c>
      <c r="K136" s="355">
        <v>45600</v>
      </c>
      <c r="L136" s="356">
        <v>0.5</v>
      </c>
      <c r="M136" s="333">
        <v>0.15</v>
      </c>
      <c r="N136" s="333">
        <v>0.19</v>
      </c>
      <c r="O136" s="358">
        <v>0.04</v>
      </c>
      <c r="P136" s="358">
        <v>0.02</v>
      </c>
      <c r="Q136" s="361">
        <v>1</v>
      </c>
      <c r="R136" s="333">
        <v>0.15</v>
      </c>
      <c r="S136" s="377">
        <v>18240</v>
      </c>
      <c r="T136" s="361">
        <v>18240</v>
      </c>
      <c r="U136" s="362">
        <v>140000</v>
      </c>
      <c r="V136" s="378">
        <v>139270</v>
      </c>
      <c r="W136" s="716" t="e">
        <f t="shared" si="4"/>
        <v>#DIV/0!</v>
      </c>
      <c r="Z136" s="739">
        <f t="shared" si="5"/>
        <v>729.6</v>
      </c>
    </row>
    <row r="137" spans="1:26" s="365" customFormat="1" ht="12.65" customHeight="1">
      <c r="A137" s="352"/>
      <c r="B137" s="352" t="s">
        <v>481</v>
      </c>
      <c r="C137" s="352" t="s">
        <v>453</v>
      </c>
      <c r="D137" s="352" t="s">
        <v>482</v>
      </c>
      <c r="E137" s="353" t="s">
        <v>483</v>
      </c>
      <c r="F137" s="352" t="s">
        <v>438</v>
      </c>
      <c r="G137" s="352" t="s">
        <v>484</v>
      </c>
      <c r="H137" s="352" t="s">
        <v>457</v>
      </c>
      <c r="I137" s="352">
        <v>2024</v>
      </c>
      <c r="J137" s="354">
        <v>2</v>
      </c>
      <c r="K137" s="355">
        <v>45600</v>
      </c>
      <c r="L137" s="356">
        <v>0.5</v>
      </c>
      <c r="M137" s="333">
        <v>24.32</v>
      </c>
      <c r="N137" s="333">
        <v>24.83</v>
      </c>
      <c r="O137" s="358">
        <v>0.51</v>
      </c>
      <c r="P137" s="358">
        <v>0.255</v>
      </c>
      <c r="Q137" s="361">
        <v>1</v>
      </c>
      <c r="R137" s="333">
        <v>24.32</v>
      </c>
      <c r="S137" s="377">
        <v>0</v>
      </c>
      <c r="T137" s="377">
        <v>0</v>
      </c>
      <c r="U137" s="362">
        <v>1790000</v>
      </c>
      <c r="V137" s="378">
        <v>1790000</v>
      </c>
      <c r="W137" s="716" t="e">
        <f t="shared" si="4"/>
        <v>#DIV/0!</v>
      </c>
      <c r="Z137" s="739">
        <f t="shared" si="5"/>
        <v>0</v>
      </c>
    </row>
    <row r="138" spans="1:26" s="365" customFormat="1" ht="12.65" customHeight="1">
      <c r="A138" s="352"/>
      <c r="B138" s="352" t="s">
        <v>481</v>
      </c>
      <c r="C138" s="352" t="s">
        <v>453</v>
      </c>
      <c r="D138" s="352" t="s">
        <v>485</v>
      </c>
      <c r="E138" s="353" t="s">
        <v>486</v>
      </c>
      <c r="F138" s="352" t="s">
        <v>438</v>
      </c>
      <c r="G138" s="352" t="s">
        <v>480</v>
      </c>
      <c r="H138" s="352" t="s">
        <v>439</v>
      </c>
      <c r="I138" s="352">
        <v>2024</v>
      </c>
      <c r="J138" s="354">
        <v>2</v>
      </c>
      <c r="K138" s="355">
        <v>45600</v>
      </c>
      <c r="L138" s="356">
        <v>0.6</v>
      </c>
      <c r="M138" s="333">
        <v>0.72</v>
      </c>
      <c r="N138" s="333">
        <v>0.91</v>
      </c>
      <c r="O138" s="358">
        <v>0.19</v>
      </c>
      <c r="P138" s="358">
        <v>0.11399999999999999</v>
      </c>
      <c r="Q138" s="361">
        <v>1</v>
      </c>
      <c r="R138" s="333">
        <v>0.72</v>
      </c>
      <c r="S138" s="377">
        <v>21888</v>
      </c>
      <c r="T138" s="361">
        <v>21888</v>
      </c>
      <c r="U138" s="362">
        <v>780000</v>
      </c>
      <c r="V138" s="378">
        <v>775935</v>
      </c>
      <c r="W138" s="716" t="e">
        <f t="shared" si="4"/>
        <v>#DIV/0!</v>
      </c>
      <c r="Z138" s="739">
        <f t="shared" si="5"/>
        <v>4158.72</v>
      </c>
    </row>
    <row r="139" spans="1:26" s="365" customFormat="1" ht="12.65" customHeight="1">
      <c r="A139" s="352"/>
      <c r="B139" s="352" t="s">
        <v>481</v>
      </c>
      <c r="C139" s="352" t="s">
        <v>453</v>
      </c>
      <c r="D139" s="352" t="s">
        <v>470</v>
      </c>
      <c r="E139" s="353" t="s">
        <v>487</v>
      </c>
      <c r="F139" s="352" t="s">
        <v>438</v>
      </c>
      <c r="G139" s="352" t="s">
        <v>484</v>
      </c>
      <c r="H139" s="352" t="s">
        <v>439</v>
      </c>
      <c r="I139" s="352">
        <v>2024</v>
      </c>
      <c r="J139" s="354">
        <v>2</v>
      </c>
      <c r="K139" s="355">
        <v>45600</v>
      </c>
      <c r="L139" s="356">
        <v>0.6</v>
      </c>
      <c r="M139" s="333">
        <v>0.72</v>
      </c>
      <c r="N139" s="333">
        <v>0.8</v>
      </c>
      <c r="O139" s="358">
        <v>0.08</v>
      </c>
      <c r="P139" s="358">
        <v>4.8000000000000001E-2</v>
      </c>
      <c r="Q139" s="361">
        <v>1</v>
      </c>
      <c r="R139" s="333">
        <v>0.72</v>
      </c>
      <c r="S139" s="377">
        <v>0</v>
      </c>
      <c r="T139" s="377">
        <v>0</v>
      </c>
      <c r="U139" s="362">
        <v>765000</v>
      </c>
      <c r="V139" s="378">
        <v>765000</v>
      </c>
      <c r="W139" s="716" t="e">
        <f t="shared" si="4"/>
        <v>#DIV/0!</v>
      </c>
      <c r="Z139" s="739">
        <f t="shared" si="5"/>
        <v>0</v>
      </c>
    </row>
    <row r="140" spans="1:26" s="365" customFormat="1" ht="12.65" customHeight="1">
      <c r="A140" s="352"/>
      <c r="B140" s="352" t="s">
        <v>481</v>
      </c>
      <c r="C140" s="352" t="s">
        <v>453</v>
      </c>
      <c r="D140" s="352" t="s">
        <v>488</v>
      </c>
      <c r="E140" s="353" t="s">
        <v>489</v>
      </c>
      <c r="F140" s="352" t="s">
        <v>438</v>
      </c>
      <c r="G140" s="352" t="s">
        <v>480</v>
      </c>
      <c r="H140" s="352" t="s">
        <v>439</v>
      </c>
      <c r="I140" s="352">
        <v>2024</v>
      </c>
      <c r="J140" s="354">
        <v>2</v>
      </c>
      <c r="K140" s="355">
        <v>45600</v>
      </c>
      <c r="L140" s="356">
        <v>0.6</v>
      </c>
      <c r="M140" s="333">
        <v>0.14000000000000001</v>
      </c>
      <c r="N140" s="333">
        <v>0.16</v>
      </c>
      <c r="O140" s="358">
        <v>0.02</v>
      </c>
      <c r="P140" s="358">
        <v>1.2E-2</v>
      </c>
      <c r="Q140" s="361">
        <v>1</v>
      </c>
      <c r="R140" s="333">
        <v>0.14000000000000001</v>
      </c>
      <c r="S140" s="377">
        <v>21888</v>
      </c>
      <c r="T140" s="361">
        <v>21888</v>
      </c>
      <c r="U140" s="362">
        <v>150000</v>
      </c>
      <c r="V140" s="378">
        <v>149650</v>
      </c>
      <c r="W140" s="716" t="e">
        <f t="shared" si="4"/>
        <v>#DIV/0!</v>
      </c>
      <c r="Z140" s="739">
        <f t="shared" si="5"/>
        <v>437.76</v>
      </c>
    </row>
    <row r="141" spans="1:26" s="365" customFormat="1" ht="12.65" customHeight="1">
      <c r="A141" s="352"/>
      <c r="B141" s="352" t="s">
        <v>481</v>
      </c>
      <c r="C141" s="352" t="s">
        <v>453</v>
      </c>
      <c r="D141" s="352" t="s">
        <v>490</v>
      </c>
      <c r="E141" s="353" t="s">
        <v>491</v>
      </c>
      <c r="F141" s="352" t="s">
        <v>438</v>
      </c>
      <c r="G141" s="352" t="s">
        <v>484</v>
      </c>
      <c r="H141" s="352" t="s">
        <v>439</v>
      </c>
      <c r="I141" s="352">
        <v>2024</v>
      </c>
      <c r="J141" s="354">
        <v>2</v>
      </c>
      <c r="K141" s="355">
        <v>45600</v>
      </c>
      <c r="L141" s="356">
        <v>0.5</v>
      </c>
      <c r="M141" s="333">
        <v>1.06</v>
      </c>
      <c r="N141" s="333">
        <v>1.18</v>
      </c>
      <c r="O141" s="358">
        <v>0.11</v>
      </c>
      <c r="P141" s="358">
        <v>5.5E-2</v>
      </c>
      <c r="Q141" s="361">
        <v>1</v>
      </c>
      <c r="R141" s="333">
        <v>1.06</v>
      </c>
      <c r="S141" s="377">
        <v>0</v>
      </c>
      <c r="T141" s="377">
        <v>0</v>
      </c>
      <c r="U141" s="362">
        <v>335000</v>
      </c>
      <c r="V141" s="378">
        <v>335000</v>
      </c>
      <c r="W141" s="716" t="e">
        <f t="shared" si="4"/>
        <v>#DIV/0!</v>
      </c>
      <c r="Z141" s="739">
        <f t="shared" si="5"/>
        <v>0</v>
      </c>
    </row>
    <row r="142" spans="1:26" s="365" customFormat="1" ht="12.65" customHeight="1">
      <c r="A142" s="352"/>
      <c r="B142" s="352" t="s">
        <v>481</v>
      </c>
      <c r="C142" s="352" t="s">
        <v>453</v>
      </c>
      <c r="D142" s="352" t="s">
        <v>492</v>
      </c>
      <c r="E142" s="353" t="s">
        <v>493</v>
      </c>
      <c r="F142" s="352" t="s">
        <v>438</v>
      </c>
      <c r="G142" s="352" t="s">
        <v>484</v>
      </c>
      <c r="H142" s="352" t="s">
        <v>439</v>
      </c>
      <c r="I142" s="352">
        <v>2024</v>
      </c>
      <c r="J142" s="354">
        <v>2</v>
      </c>
      <c r="K142" s="355">
        <v>45600</v>
      </c>
      <c r="L142" s="356">
        <v>0.5</v>
      </c>
      <c r="M142" s="333">
        <v>0.25</v>
      </c>
      <c r="N142" s="333">
        <v>0.34</v>
      </c>
      <c r="O142" s="358">
        <v>0.09</v>
      </c>
      <c r="P142" s="358">
        <v>4.4999999999999998E-2</v>
      </c>
      <c r="Q142" s="361">
        <v>1</v>
      </c>
      <c r="R142" s="333">
        <v>0.25</v>
      </c>
      <c r="S142" s="377">
        <v>0</v>
      </c>
      <c r="T142" s="377">
        <v>0</v>
      </c>
      <c r="U142" s="362">
        <v>260000</v>
      </c>
      <c r="V142" s="378">
        <v>260000</v>
      </c>
      <c r="W142" s="716" t="e">
        <f t="shared" si="4"/>
        <v>#DIV/0!</v>
      </c>
      <c r="Z142" s="739">
        <f t="shared" si="5"/>
        <v>0</v>
      </c>
    </row>
    <row r="143" spans="1:26" s="365" customFormat="1" ht="12.65" customHeight="1">
      <c r="A143" s="352"/>
      <c r="B143" s="352" t="s">
        <v>481</v>
      </c>
      <c r="C143" s="352" t="s">
        <v>453</v>
      </c>
      <c r="D143" s="352" t="s">
        <v>494</v>
      </c>
      <c r="E143" s="353" t="s">
        <v>495</v>
      </c>
      <c r="F143" s="352" t="s">
        <v>438</v>
      </c>
      <c r="G143" s="352" t="s">
        <v>484</v>
      </c>
      <c r="H143" s="352" t="s">
        <v>439</v>
      </c>
      <c r="I143" s="352">
        <v>2024</v>
      </c>
      <c r="J143" s="354">
        <v>2</v>
      </c>
      <c r="K143" s="355">
        <v>45600</v>
      </c>
      <c r="L143" s="356">
        <v>0.8</v>
      </c>
      <c r="M143" s="333">
        <v>0.41</v>
      </c>
      <c r="N143" s="333">
        <v>0.5</v>
      </c>
      <c r="O143" s="358">
        <v>0.09</v>
      </c>
      <c r="P143" s="358">
        <v>7.1999999999999995E-2</v>
      </c>
      <c r="Q143" s="361">
        <v>1</v>
      </c>
      <c r="R143" s="333">
        <v>0.41</v>
      </c>
      <c r="S143" s="377">
        <v>0</v>
      </c>
      <c r="T143" s="377">
        <v>0</v>
      </c>
      <c r="U143" s="362">
        <v>310000</v>
      </c>
      <c r="V143" s="378">
        <v>310000</v>
      </c>
      <c r="W143" s="716" t="e">
        <f t="shared" si="4"/>
        <v>#DIV/0!</v>
      </c>
      <c r="Z143" s="739">
        <f t="shared" si="5"/>
        <v>0</v>
      </c>
    </row>
    <row r="144" spans="1:26" s="365" customFormat="1" ht="12.65" customHeight="1">
      <c r="A144" s="352"/>
      <c r="B144" s="352" t="s">
        <v>452</v>
      </c>
      <c r="C144" s="352" t="s">
        <v>453</v>
      </c>
      <c r="D144" s="352" t="s">
        <v>482</v>
      </c>
      <c r="E144" s="353" t="s">
        <v>496</v>
      </c>
      <c r="F144" s="352" t="s">
        <v>438</v>
      </c>
      <c r="G144" s="352" t="s">
        <v>497</v>
      </c>
      <c r="H144" s="352" t="s">
        <v>457</v>
      </c>
      <c r="I144" s="352">
        <v>2024</v>
      </c>
      <c r="J144" s="354">
        <v>2</v>
      </c>
      <c r="K144" s="355">
        <v>45600</v>
      </c>
      <c r="L144" s="356">
        <v>0.67</v>
      </c>
      <c r="M144" s="333">
        <v>25.4</v>
      </c>
      <c r="N144" s="333">
        <v>27.3</v>
      </c>
      <c r="O144" s="358">
        <v>1.9</v>
      </c>
      <c r="P144" s="358">
        <v>1.2729999999999999</v>
      </c>
      <c r="Q144" s="361">
        <v>1</v>
      </c>
      <c r="R144" s="333">
        <v>25.4</v>
      </c>
      <c r="S144" s="377">
        <v>54697</v>
      </c>
      <c r="T144" s="361">
        <v>119058</v>
      </c>
      <c r="U144" s="362">
        <v>1330000</v>
      </c>
      <c r="V144" s="378">
        <v>1103790</v>
      </c>
      <c r="W144" s="716" t="e">
        <f t="shared" si="4"/>
        <v>#DIV/0!</v>
      </c>
      <c r="Z144" s="739">
        <f t="shared" si="5"/>
        <v>103924.29999999999</v>
      </c>
    </row>
    <row r="145" spans="1:26" s="365" customFormat="1" ht="12.65" customHeight="1">
      <c r="A145" s="352"/>
      <c r="B145" s="352" t="s">
        <v>452</v>
      </c>
      <c r="C145" s="352" t="s">
        <v>453</v>
      </c>
      <c r="D145" s="352" t="s">
        <v>498</v>
      </c>
      <c r="E145" s="353" t="s">
        <v>499</v>
      </c>
      <c r="F145" s="352" t="s">
        <v>438</v>
      </c>
      <c r="G145" s="352" t="s">
        <v>456</v>
      </c>
      <c r="H145" s="352" t="s">
        <v>439</v>
      </c>
      <c r="I145" s="352">
        <v>2024</v>
      </c>
      <c r="J145" s="354">
        <v>2</v>
      </c>
      <c r="K145" s="355">
        <v>45600</v>
      </c>
      <c r="L145" s="356">
        <v>0.5</v>
      </c>
      <c r="M145" s="333">
        <v>0.7</v>
      </c>
      <c r="N145" s="333">
        <v>0.7</v>
      </c>
      <c r="O145" s="358"/>
      <c r="P145" s="358">
        <v>0</v>
      </c>
      <c r="Q145" s="361">
        <v>1</v>
      </c>
      <c r="R145" s="333">
        <v>0.7</v>
      </c>
      <c r="S145" s="377">
        <v>0</v>
      </c>
      <c r="T145" s="361">
        <v>1096884</v>
      </c>
      <c r="U145" s="362" t="s">
        <v>500</v>
      </c>
      <c r="V145" s="378">
        <v>0</v>
      </c>
      <c r="W145" s="716" t="e">
        <f t="shared" si="4"/>
        <v>#DIV/0!</v>
      </c>
      <c r="Z145" s="739">
        <f t="shared" si="5"/>
        <v>0</v>
      </c>
    </row>
    <row r="146" spans="1:26" s="365" customFormat="1" ht="12.65" customHeight="1">
      <c r="A146" s="352"/>
      <c r="B146" s="352" t="s">
        <v>452</v>
      </c>
      <c r="C146" s="352" t="s">
        <v>453</v>
      </c>
      <c r="D146" s="352" t="s">
        <v>501</v>
      </c>
      <c r="E146" s="353" t="s">
        <v>502</v>
      </c>
      <c r="F146" s="352" t="s">
        <v>438</v>
      </c>
      <c r="G146" s="352" t="s">
        <v>456</v>
      </c>
      <c r="H146" s="352" t="s">
        <v>439</v>
      </c>
      <c r="I146" s="352">
        <v>2024</v>
      </c>
      <c r="J146" s="354">
        <v>2</v>
      </c>
      <c r="K146" s="355">
        <v>45600</v>
      </c>
      <c r="L146" s="356">
        <v>0.5</v>
      </c>
      <c r="M146" s="333">
        <v>1.41</v>
      </c>
      <c r="N146" s="333">
        <v>1.41</v>
      </c>
      <c r="O146" s="358"/>
      <c r="P146" s="358">
        <v>0</v>
      </c>
      <c r="Q146" s="361">
        <v>1</v>
      </c>
      <c r="R146" s="333">
        <v>1.41</v>
      </c>
      <c r="S146" s="377">
        <v>144000</v>
      </c>
      <c r="T146" s="361">
        <v>1063400</v>
      </c>
      <c r="U146" s="362" t="s">
        <v>500</v>
      </c>
      <c r="V146" s="378">
        <v>0</v>
      </c>
      <c r="W146" s="716" t="e">
        <f t="shared" si="4"/>
        <v>#DIV/0!</v>
      </c>
      <c r="Z146" s="739">
        <f t="shared" si="5"/>
        <v>0</v>
      </c>
    </row>
    <row r="147" spans="1:26" s="365" customFormat="1" ht="12.65" customHeight="1">
      <c r="A147" s="352"/>
      <c r="B147" s="352" t="s">
        <v>452</v>
      </c>
      <c r="C147" s="352" t="s">
        <v>453</v>
      </c>
      <c r="D147" s="352" t="s">
        <v>503</v>
      </c>
      <c r="E147" s="353" t="s">
        <v>504</v>
      </c>
      <c r="F147" s="352" t="s">
        <v>438</v>
      </c>
      <c r="G147" s="352" t="s">
        <v>456</v>
      </c>
      <c r="H147" s="352" t="s">
        <v>439</v>
      </c>
      <c r="I147" s="352">
        <v>2024</v>
      </c>
      <c r="J147" s="354">
        <v>2</v>
      </c>
      <c r="K147" s="355">
        <v>45600</v>
      </c>
      <c r="L147" s="356">
        <v>0.5</v>
      </c>
      <c r="M147" s="333">
        <v>2.14</v>
      </c>
      <c r="N147" s="333">
        <v>2.14</v>
      </c>
      <c r="O147" s="358"/>
      <c r="P147" s="358">
        <v>0</v>
      </c>
      <c r="Q147" s="361">
        <v>1</v>
      </c>
      <c r="R147" s="333">
        <v>2.14</v>
      </c>
      <c r="S147" s="377">
        <v>0</v>
      </c>
      <c r="T147" s="361">
        <v>969462</v>
      </c>
      <c r="U147" s="362" t="s">
        <v>500</v>
      </c>
      <c r="V147" s="378">
        <v>0</v>
      </c>
      <c r="W147" s="716" t="e">
        <f t="shared" si="4"/>
        <v>#DIV/0!</v>
      </c>
      <c r="Z147" s="739">
        <f t="shared" si="5"/>
        <v>0</v>
      </c>
    </row>
    <row r="148" spans="1:26" s="365" customFormat="1" ht="12.65" customHeight="1">
      <c r="A148" s="352"/>
      <c r="B148" s="352" t="s">
        <v>452</v>
      </c>
      <c r="C148" s="352" t="s">
        <v>453</v>
      </c>
      <c r="D148" s="352" t="s">
        <v>505</v>
      </c>
      <c r="E148" s="353" t="s">
        <v>506</v>
      </c>
      <c r="F148" s="352" t="s">
        <v>438</v>
      </c>
      <c r="G148" s="352" t="s">
        <v>456</v>
      </c>
      <c r="H148" s="352" t="s">
        <v>439</v>
      </c>
      <c r="I148" s="352">
        <v>2024</v>
      </c>
      <c r="J148" s="354">
        <v>2</v>
      </c>
      <c r="K148" s="355">
        <v>45600</v>
      </c>
      <c r="L148" s="356">
        <v>0.5</v>
      </c>
      <c r="M148" s="333">
        <v>1.5</v>
      </c>
      <c r="N148" s="333">
        <v>1.5</v>
      </c>
      <c r="O148" s="358"/>
      <c r="P148" s="358">
        <v>0</v>
      </c>
      <c r="Q148" s="361">
        <v>1</v>
      </c>
      <c r="R148" s="333">
        <v>1.5</v>
      </c>
      <c r="S148" s="377">
        <v>192000</v>
      </c>
      <c r="T148" s="361">
        <v>658880</v>
      </c>
      <c r="U148" s="362" t="s">
        <v>500</v>
      </c>
      <c r="V148" s="378">
        <v>0</v>
      </c>
      <c r="W148" s="716" t="e">
        <f t="shared" si="4"/>
        <v>#DIV/0!</v>
      </c>
      <c r="Z148" s="739">
        <f t="shared" si="5"/>
        <v>0</v>
      </c>
    </row>
    <row r="149" spans="1:26" s="365" customFormat="1" ht="12.65" customHeight="1">
      <c r="A149" s="352"/>
      <c r="B149" s="352" t="s">
        <v>452</v>
      </c>
      <c r="C149" s="352" t="s">
        <v>453</v>
      </c>
      <c r="D149" s="352" t="s">
        <v>507</v>
      </c>
      <c r="E149" s="353" t="s">
        <v>508</v>
      </c>
      <c r="F149" s="352" t="s">
        <v>438</v>
      </c>
      <c r="G149" s="352" t="s">
        <v>456</v>
      </c>
      <c r="H149" s="352" t="s">
        <v>439</v>
      </c>
      <c r="I149" s="352">
        <v>2024</v>
      </c>
      <c r="J149" s="354">
        <v>2</v>
      </c>
      <c r="K149" s="355">
        <v>45600</v>
      </c>
      <c r="L149" s="356">
        <v>0.5</v>
      </c>
      <c r="M149" s="333">
        <v>0.13</v>
      </c>
      <c r="N149" s="333">
        <v>0.13</v>
      </c>
      <c r="O149" s="358"/>
      <c r="P149" s="358">
        <v>0</v>
      </c>
      <c r="Q149" s="361">
        <v>1</v>
      </c>
      <c r="R149" s="333">
        <v>0.13</v>
      </c>
      <c r="S149" s="377">
        <v>192000</v>
      </c>
      <c r="T149" s="361">
        <v>658880</v>
      </c>
      <c r="U149" s="362" t="s">
        <v>500</v>
      </c>
      <c r="V149" s="378">
        <v>0</v>
      </c>
      <c r="W149" s="716" t="e">
        <f t="shared" si="4"/>
        <v>#DIV/0!</v>
      </c>
      <c r="Z149" s="739">
        <f t="shared" si="5"/>
        <v>0</v>
      </c>
    </row>
    <row r="150" spans="1:26" s="365" customFormat="1" ht="12.65" customHeight="1">
      <c r="A150" s="352"/>
      <c r="B150" s="352" t="s">
        <v>452</v>
      </c>
      <c r="C150" s="352" t="s">
        <v>453</v>
      </c>
      <c r="D150" s="352" t="s">
        <v>509</v>
      </c>
      <c r="E150" s="353" t="s">
        <v>510</v>
      </c>
      <c r="F150" s="352" t="s">
        <v>438</v>
      </c>
      <c r="G150" s="352" t="s">
        <v>456</v>
      </c>
      <c r="H150" s="352" t="s">
        <v>457</v>
      </c>
      <c r="I150" s="352">
        <v>2024</v>
      </c>
      <c r="J150" s="354">
        <v>2</v>
      </c>
      <c r="K150" s="355">
        <v>45600</v>
      </c>
      <c r="L150" s="356">
        <v>0.5</v>
      </c>
      <c r="M150" s="333">
        <v>0.2</v>
      </c>
      <c r="N150" s="333">
        <v>0.2</v>
      </c>
      <c r="O150" s="358"/>
      <c r="P150" s="358">
        <v>0</v>
      </c>
      <c r="Q150" s="361">
        <v>1</v>
      </c>
      <c r="R150" s="333">
        <v>0.2</v>
      </c>
      <c r="S150" s="377">
        <v>192000</v>
      </c>
      <c r="T150" s="361">
        <v>658880</v>
      </c>
      <c r="U150" s="362" t="s">
        <v>500</v>
      </c>
      <c r="V150" s="378">
        <v>0</v>
      </c>
      <c r="W150" s="716" t="e">
        <f t="shared" si="4"/>
        <v>#DIV/0!</v>
      </c>
      <c r="Z150" s="739">
        <f t="shared" si="5"/>
        <v>0</v>
      </c>
    </row>
    <row r="151" spans="1:26" s="365" customFormat="1" ht="12.65" customHeight="1">
      <c r="A151" s="352"/>
      <c r="B151" s="352" t="s">
        <v>462</v>
      </c>
      <c r="C151" s="352" t="s">
        <v>453</v>
      </c>
      <c r="D151" s="352" t="s">
        <v>478</v>
      </c>
      <c r="E151" s="353" t="s">
        <v>511</v>
      </c>
      <c r="F151" s="352" t="s">
        <v>438</v>
      </c>
      <c r="G151" s="352" t="s">
        <v>465</v>
      </c>
      <c r="H151" s="352" t="s">
        <v>439</v>
      </c>
      <c r="I151" s="352">
        <v>2024</v>
      </c>
      <c r="J151" s="354">
        <v>2</v>
      </c>
      <c r="K151" s="355">
        <v>45600</v>
      </c>
      <c r="L151" s="356">
        <v>0.5</v>
      </c>
      <c r="M151" s="333">
        <v>0.17</v>
      </c>
      <c r="N151" s="333">
        <v>0.17</v>
      </c>
      <c r="O151" s="358"/>
      <c r="P151" s="358">
        <v>0</v>
      </c>
      <c r="Q151" s="361">
        <v>1</v>
      </c>
      <c r="R151" s="333">
        <v>0.17</v>
      </c>
      <c r="S151" s="377">
        <v>173760</v>
      </c>
      <c r="T151" s="361">
        <v>640640</v>
      </c>
      <c r="U151" s="362" t="s">
        <v>500</v>
      </c>
      <c r="V151" s="378">
        <v>0</v>
      </c>
      <c r="W151" s="716" t="e">
        <f t="shared" si="4"/>
        <v>#DIV/0!</v>
      </c>
      <c r="Z151" s="739">
        <f t="shared" si="5"/>
        <v>0</v>
      </c>
    </row>
    <row r="152" spans="1:26" s="365" customFormat="1" ht="12.65" customHeight="1">
      <c r="A152" s="352"/>
      <c r="B152" s="352" t="s">
        <v>452</v>
      </c>
      <c r="C152" s="352" t="s">
        <v>453</v>
      </c>
      <c r="D152" s="352" t="s">
        <v>512</v>
      </c>
      <c r="E152" s="353" t="s">
        <v>513</v>
      </c>
      <c r="F152" s="352" t="s">
        <v>438</v>
      </c>
      <c r="G152" s="352" t="s">
        <v>456</v>
      </c>
      <c r="H152" s="352" t="s">
        <v>439</v>
      </c>
      <c r="I152" s="352">
        <v>2024</v>
      </c>
      <c r="J152" s="354">
        <v>2</v>
      </c>
      <c r="K152" s="355">
        <v>45600</v>
      </c>
      <c r="L152" s="356">
        <v>0.5</v>
      </c>
      <c r="M152" s="333">
        <v>0.13</v>
      </c>
      <c r="N152" s="333">
        <v>0.13</v>
      </c>
      <c r="O152" s="358"/>
      <c r="P152" s="358">
        <v>0</v>
      </c>
      <c r="Q152" s="361">
        <v>1</v>
      </c>
      <c r="R152" s="333">
        <v>0.13</v>
      </c>
      <c r="S152" s="377">
        <v>192000</v>
      </c>
      <c r="T152" s="361">
        <v>658880</v>
      </c>
      <c r="U152" s="362" t="s">
        <v>500</v>
      </c>
      <c r="V152" s="378">
        <v>0</v>
      </c>
      <c r="W152" s="716" t="e">
        <f t="shared" si="4"/>
        <v>#DIV/0!</v>
      </c>
      <c r="Z152" s="739">
        <f t="shared" si="5"/>
        <v>0</v>
      </c>
    </row>
    <row r="153" spans="1:26" s="365" customFormat="1" ht="12.65" customHeight="1">
      <c r="A153" s="352"/>
      <c r="B153" s="352" t="s">
        <v>452</v>
      </c>
      <c r="C153" s="352" t="s">
        <v>453</v>
      </c>
      <c r="D153" s="352" t="s">
        <v>514</v>
      </c>
      <c r="E153" s="353" t="s">
        <v>515</v>
      </c>
      <c r="F153" s="352" t="s">
        <v>438</v>
      </c>
      <c r="G153" s="352" t="s">
        <v>456</v>
      </c>
      <c r="H153" s="352" t="s">
        <v>439</v>
      </c>
      <c r="I153" s="352">
        <v>2024</v>
      </c>
      <c r="J153" s="354">
        <v>2</v>
      </c>
      <c r="K153" s="355">
        <v>45600</v>
      </c>
      <c r="L153" s="356">
        <v>0.6</v>
      </c>
      <c r="M153" s="333">
        <v>0.16</v>
      </c>
      <c r="N153" s="333">
        <v>0.16</v>
      </c>
      <c r="O153" s="358"/>
      <c r="P153" s="358">
        <v>0</v>
      </c>
      <c r="Q153" s="361">
        <v>1</v>
      </c>
      <c r="R153" s="333">
        <v>0.16</v>
      </c>
      <c r="S153" s="377">
        <v>192000</v>
      </c>
      <c r="T153" s="361">
        <v>658880</v>
      </c>
      <c r="U153" s="362" t="s">
        <v>500</v>
      </c>
      <c r="V153" s="378">
        <v>0</v>
      </c>
      <c r="W153" s="716" t="e">
        <f t="shared" si="4"/>
        <v>#DIV/0!</v>
      </c>
      <c r="Z153" s="739">
        <f t="shared" si="5"/>
        <v>0</v>
      </c>
    </row>
    <row r="154" spans="1:26" s="365" customFormat="1" ht="12.65" customHeight="1">
      <c r="A154" s="352"/>
      <c r="B154" s="352" t="s">
        <v>452</v>
      </c>
      <c r="C154" s="352" t="s">
        <v>453</v>
      </c>
      <c r="D154" s="352" t="s">
        <v>516</v>
      </c>
      <c r="E154" s="353" t="s">
        <v>517</v>
      </c>
      <c r="F154" s="352" t="s">
        <v>438</v>
      </c>
      <c r="G154" s="352" t="s">
        <v>456</v>
      </c>
      <c r="H154" s="352" t="s">
        <v>457</v>
      </c>
      <c r="I154" s="352">
        <v>2024</v>
      </c>
      <c r="J154" s="354">
        <v>2</v>
      </c>
      <c r="K154" s="355">
        <v>45600</v>
      </c>
      <c r="L154" s="356">
        <v>0.5</v>
      </c>
      <c r="M154" s="333">
        <v>0.25</v>
      </c>
      <c r="N154" s="333">
        <v>0.25</v>
      </c>
      <c r="O154" s="358"/>
      <c r="P154" s="358">
        <v>0</v>
      </c>
      <c r="Q154" s="361">
        <v>1</v>
      </c>
      <c r="R154" s="333">
        <v>0.25</v>
      </c>
      <c r="S154" s="377">
        <v>192000</v>
      </c>
      <c r="T154" s="361">
        <v>658880</v>
      </c>
      <c r="U154" s="362" t="s">
        <v>500</v>
      </c>
      <c r="V154" s="378">
        <v>0</v>
      </c>
      <c r="W154" s="716" t="e">
        <f t="shared" si="4"/>
        <v>#DIV/0!</v>
      </c>
      <c r="Z154" s="739">
        <f t="shared" si="5"/>
        <v>0</v>
      </c>
    </row>
    <row r="155" spans="1:26" s="365" customFormat="1" ht="12.65" customHeight="1">
      <c r="A155" s="352"/>
      <c r="B155" s="352" t="s">
        <v>452</v>
      </c>
      <c r="C155" s="352" t="s">
        <v>453</v>
      </c>
      <c r="D155" s="352" t="s">
        <v>518</v>
      </c>
      <c r="E155" s="353" t="s">
        <v>519</v>
      </c>
      <c r="F155" s="352" t="s">
        <v>438</v>
      </c>
      <c r="G155" s="352" t="s">
        <v>480</v>
      </c>
      <c r="H155" s="352" t="s">
        <v>457</v>
      </c>
      <c r="I155" s="352">
        <v>2024</v>
      </c>
      <c r="J155" s="354">
        <v>2</v>
      </c>
      <c r="K155" s="355">
        <v>45600</v>
      </c>
      <c r="L155" s="356">
        <v>0.5</v>
      </c>
      <c r="M155" s="333">
        <v>9.31</v>
      </c>
      <c r="N155" s="333">
        <v>9.31</v>
      </c>
      <c r="O155" s="358"/>
      <c r="P155" s="358">
        <v>0</v>
      </c>
      <c r="Q155" s="361">
        <v>1</v>
      </c>
      <c r="R155" s="333">
        <v>9.31</v>
      </c>
      <c r="S155" s="377">
        <v>18240</v>
      </c>
      <c r="T155" s="361">
        <v>18240</v>
      </c>
      <c r="U155" s="362" t="s">
        <v>500</v>
      </c>
      <c r="V155" s="378">
        <v>0</v>
      </c>
      <c r="W155" s="716" t="e">
        <f t="shared" si="4"/>
        <v>#DIV/0!</v>
      </c>
      <c r="Z155" s="739">
        <f t="shared" si="5"/>
        <v>0</v>
      </c>
    </row>
    <row r="156" spans="1:26" s="365" customFormat="1" ht="12.65" customHeight="1">
      <c r="A156" s="352"/>
      <c r="B156" s="352" t="s">
        <v>452</v>
      </c>
      <c r="C156" s="352" t="s">
        <v>453</v>
      </c>
      <c r="D156" s="352" t="s">
        <v>520</v>
      </c>
      <c r="E156" s="353" t="s">
        <v>521</v>
      </c>
      <c r="F156" s="352" t="s">
        <v>438</v>
      </c>
      <c r="G156" s="352" t="s">
        <v>480</v>
      </c>
      <c r="H156" s="352" t="s">
        <v>457</v>
      </c>
      <c r="I156" s="352">
        <v>2024</v>
      </c>
      <c r="J156" s="354">
        <v>2</v>
      </c>
      <c r="K156" s="355">
        <v>45600</v>
      </c>
      <c r="L156" s="356">
        <v>0.6</v>
      </c>
      <c r="M156" s="333">
        <v>7.97</v>
      </c>
      <c r="N156" s="333">
        <v>7.97</v>
      </c>
      <c r="O156" s="358"/>
      <c r="P156" s="358">
        <v>0</v>
      </c>
      <c r="Q156" s="361">
        <v>1</v>
      </c>
      <c r="R156" s="333">
        <v>7.97</v>
      </c>
      <c r="S156" s="377">
        <v>21888</v>
      </c>
      <c r="T156" s="361">
        <v>45365</v>
      </c>
      <c r="U156" s="362" t="s">
        <v>500</v>
      </c>
      <c r="V156" s="378">
        <v>0</v>
      </c>
      <c r="W156" s="716" t="e">
        <f t="shared" si="4"/>
        <v>#DIV/0!</v>
      </c>
      <c r="Z156" s="739">
        <f t="shared" si="5"/>
        <v>0</v>
      </c>
    </row>
    <row r="157" spans="1:26" s="365" customFormat="1" ht="12.65" customHeight="1">
      <c r="A157" s="352"/>
      <c r="B157" s="352" t="s">
        <v>452</v>
      </c>
      <c r="C157" s="352" t="s">
        <v>453</v>
      </c>
      <c r="D157" s="352" t="s">
        <v>490</v>
      </c>
      <c r="E157" s="353" t="s">
        <v>522</v>
      </c>
      <c r="F157" s="352" t="s">
        <v>438</v>
      </c>
      <c r="G157" s="352" t="s">
        <v>472</v>
      </c>
      <c r="H157" s="352" t="s">
        <v>439</v>
      </c>
      <c r="I157" s="352">
        <v>2024</v>
      </c>
      <c r="J157" s="354">
        <v>2</v>
      </c>
      <c r="K157" s="355">
        <v>45600</v>
      </c>
      <c r="L157" s="356">
        <v>0.6</v>
      </c>
      <c r="M157" s="333">
        <v>0.79</v>
      </c>
      <c r="N157" s="333">
        <v>0.79</v>
      </c>
      <c r="O157" s="358"/>
      <c r="P157" s="358">
        <v>0</v>
      </c>
      <c r="Q157" s="361">
        <v>1</v>
      </c>
      <c r="R157" s="333">
        <v>0.79</v>
      </c>
      <c r="S157" s="377">
        <v>230400</v>
      </c>
      <c r="T157" s="361">
        <v>790656</v>
      </c>
      <c r="U157" s="362" t="s">
        <v>500</v>
      </c>
      <c r="V157" s="378">
        <v>0</v>
      </c>
      <c r="W157" s="716" t="e">
        <f t="shared" si="4"/>
        <v>#DIV/0!</v>
      </c>
      <c r="Z157" s="739">
        <f t="shared" si="5"/>
        <v>0</v>
      </c>
    </row>
    <row r="158" spans="1:26" s="365" customFormat="1" ht="12.65" customHeight="1">
      <c r="A158" s="352"/>
      <c r="B158" s="352" t="s">
        <v>452</v>
      </c>
      <c r="C158" s="352" t="s">
        <v>453</v>
      </c>
      <c r="D158" s="352" t="s">
        <v>523</v>
      </c>
      <c r="E158" s="353" t="s">
        <v>524</v>
      </c>
      <c r="F158" s="352" t="s">
        <v>438</v>
      </c>
      <c r="G158" s="352" t="s">
        <v>472</v>
      </c>
      <c r="H158" s="352" t="s">
        <v>439</v>
      </c>
      <c r="I158" s="352">
        <v>2024</v>
      </c>
      <c r="J158" s="354">
        <v>2</v>
      </c>
      <c r="K158" s="355">
        <v>45600</v>
      </c>
      <c r="L158" s="356">
        <v>0.6</v>
      </c>
      <c r="M158" s="333">
        <v>0.12</v>
      </c>
      <c r="N158" s="333">
        <v>0.12</v>
      </c>
      <c r="O158" s="358"/>
      <c r="P158" s="358">
        <v>0</v>
      </c>
      <c r="Q158" s="361">
        <v>1</v>
      </c>
      <c r="R158" s="333">
        <v>0.12</v>
      </c>
      <c r="S158" s="377">
        <v>61450</v>
      </c>
      <c r="T158" s="361">
        <v>792700</v>
      </c>
      <c r="U158" s="362" t="s">
        <v>500</v>
      </c>
      <c r="V158" s="378">
        <v>0</v>
      </c>
      <c r="W158" s="716" t="e">
        <f t="shared" si="4"/>
        <v>#DIV/0!</v>
      </c>
      <c r="Z158" s="739">
        <f t="shared" si="5"/>
        <v>0</v>
      </c>
    </row>
    <row r="159" spans="1:26" s="365" customFormat="1" ht="12.65" customHeight="1">
      <c r="A159" s="352"/>
      <c r="B159" s="352" t="s">
        <v>462</v>
      </c>
      <c r="C159" s="352" t="s">
        <v>453</v>
      </c>
      <c r="D159" s="352" t="s">
        <v>488</v>
      </c>
      <c r="E159" s="353" t="s">
        <v>525</v>
      </c>
      <c r="F159" s="352" t="s">
        <v>438</v>
      </c>
      <c r="G159" s="352" t="s">
        <v>465</v>
      </c>
      <c r="H159" s="352" t="s">
        <v>439</v>
      </c>
      <c r="I159" s="352">
        <v>2024</v>
      </c>
      <c r="J159" s="354">
        <v>2</v>
      </c>
      <c r="K159" s="355">
        <v>45600</v>
      </c>
      <c r="L159" s="356">
        <v>0.6</v>
      </c>
      <c r="M159" s="333">
        <v>0.16</v>
      </c>
      <c r="N159" s="333">
        <v>0.16</v>
      </c>
      <c r="O159" s="358"/>
      <c r="P159" s="358">
        <v>0</v>
      </c>
      <c r="Q159" s="361">
        <v>1</v>
      </c>
      <c r="R159" s="333">
        <v>0.16</v>
      </c>
      <c r="S159" s="377">
        <v>120000</v>
      </c>
      <c r="T159" s="361">
        <v>1011634</v>
      </c>
      <c r="U159" s="362" t="s">
        <v>500</v>
      </c>
      <c r="V159" s="378">
        <v>0</v>
      </c>
      <c r="W159" s="716" t="e">
        <f t="shared" si="4"/>
        <v>#DIV/0!</v>
      </c>
      <c r="Z159" s="739">
        <f t="shared" si="5"/>
        <v>0</v>
      </c>
    </row>
    <row r="160" spans="1:26" s="365" customFormat="1" ht="12.65" customHeight="1">
      <c r="A160" s="352"/>
      <c r="B160" s="352" t="s">
        <v>462</v>
      </c>
      <c r="C160" s="352" t="s">
        <v>453</v>
      </c>
      <c r="D160" s="352" t="s">
        <v>526</v>
      </c>
      <c r="E160" s="353" t="s">
        <v>527</v>
      </c>
      <c r="F160" s="352" t="s">
        <v>438</v>
      </c>
      <c r="G160" s="352" t="s">
        <v>465</v>
      </c>
      <c r="H160" s="352" t="s">
        <v>457</v>
      </c>
      <c r="I160" s="352">
        <v>2024</v>
      </c>
      <c r="J160" s="354">
        <v>2</v>
      </c>
      <c r="K160" s="355">
        <v>45600</v>
      </c>
      <c r="L160" s="356">
        <v>0.6</v>
      </c>
      <c r="M160" s="333">
        <v>0.26</v>
      </c>
      <c r="N160" s="333">
        <v>0.26</v>
      </c>
      <c r="O160" s="358"/>
      <c r="P160" s="358">
        <v>0</v>
      </c>
      <c r="Q160" s="361">
        <v>1</v>
      </c>
      <c r="R160" s="333">
        <v>0.26</v>
      </c>
      <c r="S160" s="377">
        <v>164500</v>
      </c>
      <c r="T160" s="361">
        <v>934468</v>
      </c>
      <c r="U160" s="362" t="s">
        <v>500</v>
      </c>
      <c r="V160" s="378">
        <v>0</v>
      </c>
      <c r="W160" s="716" t="e">
        <f t="shared" si="4"/>
        <v>#DIV/0!</v>
      </c>
      <c r="Z160" s="739">
        <f t="shared" si="5"/>
        <v>0</v>
      </c>
    </row>
    <row r="161" spans="1:26" s="365" customFormat="1" ht="12.65" customHeight="1">
      <c r="A161" s="352"/>
      <c r="B161" s="352" t="s">
        <v>462</v>
      </c>
      <c r="C161" s="352" t="s">
        <v>453</v>
      </c>
      <c r="D161" s="352" t="s">
        <v>528</v>
      </c>
      <c r="E161" s="353" t="s">
        <v>529</v>
      </c>
      <c r="F161" s="352" t="s">
        <v>438</v>
      </c>
      <c r="G161" s="352" t="s">
        <v>465</v>
      </c>
      <c r="H161" s="352" t="s">
        <v>457</v>
      </c>
      <c r="I161" s="352">
        <v>2024</v>
      </c>
      <c r="J161" s="354">
        <v>2</v>
      </c>
      <c r="K161" s="355">
        <v>45600</v>
      </c>
      <c r="L161" s="356">
        <v>0.5</v>
      </c>
      <c r="M161" s="333">
        <v>5.35</v>
      </c>
      <c r="N161" s="333">
        <v>5.35</v>
      </c>
      <c r="O161" s="358"/>
      <c r="P161" s="358">
        <v>0</v>
      </c>
      <c r="Q161" s="361">
        <v>1</v>
      </c>
      <c r="R161" s="333">
        <v>5.35</v>
      </c>
      <c r="S161" s="377">
        <v>173760</v>
      </c>
      <c r="T161" s="361">
        <v>640640</v>
      </c>
      <c r="U161" s="362" t="s">
        <v>500</v>
      </c>
      <c r="V161" s="378">
        <v>0</v>
      </c>
      <c r="W161" s="716" t="e">
        <f t="shared" si="4"/>
        <v>#DIV/0!</v>
      </c>
      <c r="Z161" s="739">
        <f t="shared" si="5"/>
        <v>0</v>
      </c>
    </row>
    <row r="162" spans="1:26" s="365" customFormat="1" ht="12.65" customHeight="1">
      <c r="A162" s="352"/>
      <c r="B162" s="352" t="s">
        <v>462</v>
      </c>
      <c r="C162" s="352" t="s">
        <v>453</v>
      </c>
      <c r="D162" s="352" t="s">
        <v>518</v>
      </c>
      <c r="E162" s="353" t="s">
        <v>530</v>
      </c>
      <c r="F162" s="352" t="s">
        <v>438</v>
      </c>
      <c r="G162" s="352" t="s">
        <v>465</v>
      </c>
      <c r="H162" s="352" t="s">
        <v>457</v>
      </c>
      <c r="I162" s="352">
        <v>2024</v>
      </c>
      <c r="J162" s="354">
        <v>2</v>
      </c>
      <c r="K162" s="355">
        <v>45600</v>
      </c>
      <c r="L162" s="356">
        <v>0.6</v>
      </c>
      <c r="M162" s="333">
        <v>10.7</v>
      </c>
      <c r="N162" s="333">
        <v>10.7</v>
      </c>
      <c r="O162" s="358"/>
      <c r="P162" s="358">
        <v>0</v>
      </c>
      <c r="Q162" s="361">
        <v>1</v>
      </c>
      <c r="R162" s="333">
        <v>10.7</v>
      </c>
      <c r="S162" s="377">
        <v>208512</v>
      </c>
      <c r="T162" s="361">
        <v>768768</v>
      </c>
      <c r="U162" s="362" t="s">
        <v>500</v>
      </c>
      <c r="V162" s="378">
        <v>0</v>
      </c>
      <c r="W162" s="716" t="e">
        <f t="shared" si="4"/>
        <v>#DIV/0!</v>
      </c>
      <c r="Z162" s="739">
        <f t="shared" si="5"/>
        <v>0</v>
      </c>
    </row>
    <row r="163" spans="1:26" s="365" customFormat="1" ht="12.65" customHeight="1">
      <c r="A163" s="352"/>
      <c r="B163" s="352" t="s">
        <v>452</v>
      </c>
      <c r="C163" s="352" t="s">
        <v>453</v>
      </c>
      <c r="D163" s="352" t="s">
        <v>454</v>
      </c>
      <c r="E163" s="353" t="s">
        <v>455</v>
      </c>
      <c r="F163" s="352" t="s">
        <v>438</v>
      </c>
      <c r="G163" s="352" t="s">
        <v>456</v>
      </c>
      <c r="H163" s="352" t="s">
        <v>457</v>
      </c>
      <c r="I163" s="352">
        <v>2024</v>
      </c>
      <c r="J163" s="354">
        <v>3</v>
      </c>
      <c r="K163" s="355">
        <v>45600</v>
      </c>
      <c r="L163" s="356">
        <v>0.6</v>
      </c>
      <c r="M163" s="333">
        <v>2.62</v>
      </c>
      <c r="N163" s="333">
        <v>2.69</v>
      </c>
      <c r="O163" s="358">
        <v>0.08</v>
      </c>
      <c r="P163" s="358">
        <v>4.8000000000000001E-2</v>
      </c>
      <c r="Q163" s="361">
        <v>1</v>
      </c>
      <c r="R163" s="333">
        <v>2.62</v>
      </c>
      <c r="S163" s="377">
        <v>329600</v>
      </c>
      <c r="T163" s="361">
        <v>1365600</v>
      </c>
      <c r="U163" s="362">
        <v>330000</v>
      </c>
      <c r="V163" s="378">
        <v>222664</v>
      </c>
      <c r="W163" s="716" t="e">
        <f t="shared" si="4"/>
        <v>#DIV/0!</v>
      </c>
      <c r="Z163" s="739">
        <f t="shared" si="5"/>
        <v>26368</v>
      </c>
    </row>
    <row r="164" spans="1:26" s="365" customFormat="1" ht="12.65" customHeight="1">
      <c r="A164" s="352"/>
      <c r="B164" s="352" t="s">
        <v>452</v>
      </c>
      <c r="C164" s="352" t="s">
        <v>453</v>
      </c>
      <c r="D164" s="352" t="s">
        <v>458</v>
      </c>
      <c r="E164" s="353" t="s">
        <v>459</v>
      </c>
      <c r="F164" s="352" t="s">
        <v>438</v>
      </c>
      <c r="G164" s="352" t="s">
        <v>456</v>
      </c>
      <c r="H164" s="352" t="s">
        <v>439</v>
      </c>
      <c r="I164" s="352">
        <v>2024</v>
      </c>
      <c r="J164" s="354">
        <v>3</v>
      </c>
      <c r="K164" s="355">
        <v>45600</v>
      </c>
      <c r="L164" s="356">
        <v>0.6</v>
      </c>
      <c r="M164" s="333">
        <v>2.0099999999999998</v>
      </c>
      <c r="N164" s="333">
        <v>2.08</v>
      </c>
      <c r="O164" s="358">
        <v>7.0000000000000007E-2</v>
      </c>
      <c r="P164" s="358">
        <v>4.2000000000000003E-2</v>
      </c>
      <c r="Q164" s="361">
        <v>1</v>
      </c>
      <c r="R164" s="333">
        <v>2.0099999999999998</v>
      </c>
      <c r="S164" s="377">
        <v>497664</v>
      </c>
      <c r="T164" s="361">
        <v>1288320</v>
      </c>
      <c r="U164" s="362">
        <v>280000</v>
      </c>
      <c r="V164" s="378">
        <v>194146</v>
      </c>
      <c r="W164" s="716" t="e">
        <f t="shared" si="4"/>
        <v>#DIV/0!</v>
      </c>
      <c r="Z164" s="739">
        <f t="shared" si="5"/>
        <v>34836.480000000003</v>
      </c>
    </row>
    <row r="165" spans="1:26" s="365" customFormat="1" ht="12.65" customHeight="1">
      <c r="A165" s="352"/>
      <c r="B165" s="352" t="s">
        <v>452</v>
      </c>
      <c r="C165" s="352" t="s">
        <v>453</v>
      </c>
      <c r="D165" s="352" t="s">
        <v>460</v>
      </c>
      <c r="E165" s="353" t="s">
        <v>461</v>
      </c>
      <c r="F165" s="352" t="s">
        <v>438</v>
      </c>
      <c r="G165" s="352" t="s">
        <v>456</v>
      </c>
      <c r="H165" s="352" t="s">
        <v>439</v>
      </c>
      <c r="I165" s="352">
        <v>2024</v>
      </c>
      <c r="J165" s="354">
        <v>3</v>
      </c>
      <c r="K165" s="355">
        <v>45600</v>
      </c>
      <c r="L165" s="356">
        <v>0.6</v>
      </c>
      <c r="M165" s="333">
        <v>1.7</v>
      </c>
      <c r="N165" s="333">
        <v>1.83</v>
      </c>
      <c r="O165" s="358">
        <v>0.13</v>
      </c>
      <c r="P165" s="358">
        <v>7.8E-2</v>
      </c>
      <c r="Q165" s="361">
        <v>1</v>
      </c>
      <c r="R165" s="333">
        <v>1.7</v>
      </c>
      <c r="S165" s="377">
        <v>497664</v>
      </c>
      <c r="T165" s="361">
        <v>1288320</v>
      </c>
      <c r="U165" s="362">
        <v>525000</v>
      </c>
      <c r="V165" s="378">
        <v>363960</v>
      </c>
      <c r="W165" s="716" t="e">
        <f t="shared" si="4"/>
        <v>#DIV/0!</v>
      </c>
      <c r="Z165" s="739">
        <f t="shared" si="5"/>
        <v>64696.32</v>
      </c>
    </row>
    <row r="166" spans="1:26" s="365" customFormat="1" ht="12.65" customHeight="1">
      <c r="A166" s="352"/>
      <c r="B166" s="352" t="s">
        <v>462</v>
      </c>
      <c r="C166" s="352" t="s">
        <v>453</v>
      </c>
      <c r="D166" s="352" t="s">
        <v>463</v>
      </c>
      <c r="E166" s="353" t="s">
        <v>464</v>
      </c>
      <c r="F166" s="352" t="s">
        <v>438</v>
      </c>
      <c r="G166" s="352" t="s">
        <v>465</v>
      </c>
      <c r="H166" s="352" t="s">
        <v>439</v>
      </c>
      <c r="I166" s="352">
        <v>2024</v>
      </c>
      <c r="J166" s="354">
        <v>3</v>
      </c>
      <c r="K166" s="355">
        <v>45600</v>
      </c>
      <c r="L166" s="356">
        <v>0.67</v>
      </c>
      <c r="M166" s="333">
        <v>0.77</v>
      </c>
      <c r="N166" s="333">
        <v>0.92</v>
      </c>
      <c r="O166" s="358">
        <v>0.15</v>
      </c>
      <c r="P166" s="358">
        <v>0.10050000000000001</v>
      </c>
      <c r="Q166" s="361">
        <v>1</v>
      </c>
      <c r="R166" s="333">
        <v>0.77</v>
      </c>
      <c r="S166" s="377">
        <v>235500</v>
      </c>
      <c r="T166" s="361">
        <v>1070537</v>
      </c>
      <c r="U166" s="362">
        <v>260000</v>
      </c>
      <c r="V166" s="378">
        <v>94281</v>
      </c>
      <c r="W166" s="716" t="e">
        <f t="shared" si="4"/>
        <v>#DIV/0!</v>
      </c>
      <c r="Z166" s="739">
        <f t="shared" si="5"/>
        <v>35325</v>
      </c>
    </row>
    <row r="167" spans="1:26" s="365" customFormat="1" ht="12.65" customHeight="1">
      <c r="A167" s="352"/>
      <c r="B167" s="352" t="s">
        <v>462</v>
      </c>
      <c r="C167" s="352" t="s">
        <v>453</v>
      </c>
      <c r="D167" s="352" t="s">
        <v>466</v>
      </c>
      <c r="E167" s="353" t="s">
        <v>467</v>
      </c>
      <c r="F167" s="352" t="s">
        <v>438</v>
      </c>
      <c r="G167" s="352" t="s">
        <v>465</v>
      </c>
      <c r="H167" s="352" t="s">
        <v>457</v>
      </c>
      <c r="I167" s="352">
        <v>2024</v>
      </c>
      <c r="J167" s="354">
        <v>3</v>
      </c>
      <c r="K167" s="355">
        <v>45600</v>
      </c>
      <c r="L167" s="356">
        <v>1</v>
      </c>
      <c r="M167" s="333">
        <v>19.22</v>
      </c>
      <c r="N167" s="333">
        <v>20.02</v>
      </c>
      <c r="O167" s="358">
        <v>0.8</v>
      </c>
      <c r="P167" s="358">
        <v>0.8</v>
      </c>
      <c r="Q167" s="361">
        <v>1</v>
      </c>
      <c r="R167" s="333">
        <v>19.22</v>
      </c>
      <c r="S167" s="377">
        <v>470400</v>
      </c>
      <c r="T167" s="361">
        <v>1751680</v>
      </c>
      <c r="U167" s="362">
        <v>1865000</v>
      </c>
      <c r="V167" s="378">
        <v>463656</v>
      </c>
      <c r="W167" s="716" t="e">
        <f t="shared" si="4"/>
        <v>#DIV/0!</v>
      </c>
      <c r="Z167" s="739">
        <f t="shared" si="5"/>
        <v>376320</v>
      </c>
    </row>
    <row r="168" spans="1:26" s="365" customFormat="1" ht="12.65" customHeight="1">
      <c r="A168" s="352"/>
      <c r="B168" s="352" t="s">
        <v>462</v>
      </c>
      <c r="C168" s="352" t="s">
        <v>453</v>
      </c>
      <c r="D168" s="352" t="s">
        <v>468</v>
      </c>
      <c r="E168" s="353" t="s">
        <v>469</v>
      </c>
      <c r="F168" s="352" t="s">
        <v>438</v>
      </c>
      <c r="G168" s="352" t="s">
        <v>465</v>
      </c>
      <c r="H168" s="352" t="s">
        <v>457</v>
      </c>
      <c r="I168" s="352">
        <v>2024</v>
      </c>
      <c r="J168" s="354">
        <v>3</v>
      </c>
      <c r="K168" s="355">
        <v>45600</v>
      </c>
      <c r="L168" s="356">
        <v>0.74</v>
      </c>
      <c r="M168" s="333">
        <v>37.47</v>
      </c>
      <c r="N168" s="333">
        <v>38.51</v>
      </c>
      <c r="O168" s="358">
        <v>1.04</v>
      </c>
      <c r="P168" s="358">
        <v>0.76960000000000006</v>
      </c>
      <c r="Q168" s="361">
        <v>1</v>
      </c>
      <c r="R168" s="333">
        <v>37.47</v>
      </c>
      <c r="S168" s="377">
        <v>275204</v>
      </c>
      <c r="T168" s="361">
        <v>1068432</v>
      </c>
      <c r="U168" s="362">
        <v>1040000</v>
      </c>
      <c r="V168" s="379">
        <v>-71169</v>
      </c>
      <c r="W168" s="716" t="e">
        <f t="shared" si="4"/>
        <v>#DIV/0!</v>
      </c>
      <c r="Z168" s="739">
        <f t="shared" si="5"/>
        <v>286212.16000000003</v>
      </c>
    </row>
    <row r="169" spans="1:26" s="365" customFormat="1" ht="12.65" customHeight="1">
      <c r="A169" s="352"/>
      <c r="B169" s="352" t="s">
        <v>452</v>
      </c>
      <c r="C169" s="352" t="s">
        <v>453</v>
      </c>
      <c r="D169" s="352" t="s">
        <v>470</v>
      </c>
      <c r="E169" s="353" t="s">
        <v>471</v>
      </c>
      <c r="F169" s="352" t="s">
        <v>438</v>
      </c>
      <c r="G169" s="352" t="s">
        <v>472</v>
      </c>
      <c r="H169" s="352" t="s">
        <v>439</v>
      </c>
      <c r="I169" s="352">
        <v>2024</v>
      </c>
      <c r="J169" s="354">
        <v>3</v>
      </c>
      <c r="K169" s="355">
        <v>45600</v>
      </c>
      <c r="L169" s="356">
        <v>0.5</v>
      </c>
      <c r="M169" s="333">
        <v>0.61</v>
      </c>
      <c r="N169" s="333">
        <v>0.79</v>
      </c>
      <c r="O169" s="358">
        <v>0.18</v>
      </c>
      <c r="P169" s="358">
        <v>0.09</v>
      </c>
      <c r="Q169" s="361">
        <v>1</v>
      </c>
      <c r="R169" s="333">
        <v>0.61</v>
      </c>
      <c r="S169" s="377">
        <v>393850</v>
      </c>
      <c r="T169" s="361">
        <v>634816</v>
      </c>
      <c r="U169" s="362">
        <v>510000</v>
      </c>
      <c r="V169" s="378">
        <v>395733</v>
      </c>
      <c r="W169" s="716" t="e">
        <f t="shared" si="4"/>
        <v>#DIV/0!</v>
      </c>
      <c r="Z169" s="739">
        <f t="shared" si="5"/>
        <v>70893</v>
      </c>
    </row>
    <row r="170" spans="1:26" s="365" customFormat="1" ht="12.65" customHeight="1">
      <c r="A170" s="352"/>
      <c r="B170" s="352" t="s">
        <v>452</v>
      </c>
      <c r="C170" s="352" t="s">
        <v>453</v>
      </c>
      <c r="D170" s="352" t="s">
        <v>474</v>
      </c>
      <c r="E170" s="353" t="s">
        <v>475</v>
      </c>
      <c r="F170" s="352" t="s">
        <v>438</v>
      </c>
      <c r="G170" s="352" t="s">
        <v>472</v>
      </c>
      <c r="H170" s="352" t="s">
        <v>439</v>
      </c>
      <c r="I170" s="352">
        <v>2024</v>
      </c>
      <c r="J170" s="354">
        <v>3</v>
      </c>
      <c r="K170" s="355">
        <v>45600</v>
      </c>
      <c r="L170" s="356">
        <v>0.4</v>
      </c>
      <c r="M170" s="333">
        <v>2.44</v>
      </c>
      <c r="N170" s="333">
        <v>2.48</v>
      </c>
      <c r="O170" s="358">
        <v>0.05</v>
      </c>
      <c r="P170" s="358">
        <v>2.0000000000000004E-2</v>
      </c>
      <c r="Q170" s="361">
        <v>1</v>
      </c>
      <c r="R170" s="333">
        <v>2.44</v>
      </c>
      <c r="S170" s="377">
        <v>331776</v>
      </c>
      <c r="T170" s="361">
        <v>858880</v>
      </c>
      <c r="U170" s="362">
        <v>220000</v>
      </c>
      <c r="V170" s="378">
        <v>180749</v>
      </c>
      <c r="W170" s="716" t="e">
        <f t="shared" si="4"/>
        <v>#DIV/0!</v>
      </c>
      <c r="Z170" s="739">
        <f t="shared" si="5"/>
        <v>16588.8</v>
      </c>
    </row>
    <row r="171" spans="1:26" s="365" customFormat="1" ht="12.65" customHeight="1">
      <c r="A171" s="352"/>
      <c r="B171" s="352" t="s">
        <v>452</v>
      </c>
      <c r="C171" s="352" t="s">
        <v>453</v>
      </c>
      <c r="D171" s="352" t="s">
        <v>476</v>
      </c>
      <c r="E171" s="353" t="s">
        <v>477</v>
      </c>
      <c r="F171" s="352" t="s">
        <v>438</v>
      </c>
      <c r="G171" s="352" t="s">
        <v>472</v>
      </c>
      <c r="H171" s="352" t="s">
        <v>439</v>
      </c>
      <c r="I171" s="352">
        <v>2024</v>
      </c>
      <c r="J171" s="354">
        <v>3</v>
      </c>
      <c r="K171" s="355">
        <v>45600</v>
      </c>
      <c r="L171" s="356">
        <v>0.75</v>
      </c>
      <c r="M171" s="333">
        <v>0.65</v>
      </c>
      <c r="N171" s="333">
        <v>0.85</v>
      </c>
      <c r="O171" s="358">
        <v>0.2</v>
      </c>
      <c r="P171" s="358">
        <v>0.15000000000000002</v>
      </c>
      <c r="Q171" s="361">
        <v>1</v>
      </c>
      <c r="R171" s="333">
        <v>0.65</v>
      </c>
      <c r="S171" s="377">
        <v>484800</v>
      </c>
      <c r="T171" s="361">
        <v>1304960</v>
      </c>
      <c r="U171" s="362">
        <v>520000</v>
      </c>
      <c r="V171" s="378">
        <v>261618</v>
      </c>
      <c r="W171" s="716" t="e">
        <f t="shared" si="4"/>
        <v>#DIV/0!</v>
      </c>
      <c r="Z171" s="739">
        <f t="shared" si="5"/>
        <v>96960</v>
      </c>
    </row>
    <row r="172" spans="1:26" s="365" customFormat="1" ht="12.65" customHeight="1">
      <c r="A172" s="352"/>
      <c r="B172" s="352" t="s">
        <v>452</v>
      </c>
      <c r="C172" s="352" t="s">
        <v>453</v>
      </c>
      <c r="D172" s="352" t="s">
        <v>478</v>
      </c>
      <c r="E172" s="353" t="s">
        <v>479</v>
      </c>
      <c r="F172" s="352" t="s">
        <v>438</v>
      </c>
      <c r="G172" s="352" t="s">
        <v>480</v>
      </c>
      <c r="H172" s="352" t="s">
        <v>439</v>
      </c>
      <c r="I172" s="352">
        <v>2024</v>
      </c>
      <c r="J172" s="354">
        <v>3</v>
      </c>
      <c r="K172" s="355">
        <v>45600</v>
      </c>
      <c r="L172" s="356">
        <v>0.5</v>
      </c>
      <c r="M172" s="333">
        <v>0.15</v>
      </c>
      <c r="N172" s="333">
        <v>0.19</v>
      </c>
      <c r="O172" s="358">
        <v>0.04</v>
      </c>
      <c r="P172" s="358">
        <v>0.02</v>
      </c>
      <c r="Q172" s="361">
        <v>1</v>
      </c>
      <c r="R172" s="333">
        <v>0.15</v>
      </c>
      <c r="S172" s="377">
        <v>179520</v>
      </c>
      <c r="T172" s="361">
        <v>197760</v>
      </c>
      <c r="U172" s="362">
        <v>140000</v>
      </c>
      <c r="V172" s="378">
        <v>132090</v>
      </c>
      <c r="W172" s="716" t="e">
        <f t="shared" si="4"/>
        <v>#DIV/0!</v>
      </c>
      <c r="Z172" s="739">
        <f t="shared" si="5"/>
        <v>7180.8</v>
      </c>
    </row>
    <row r="173" spans="1:26" s="365" customFormat="1" ht="12.65" customHeight="1">
      <c r="A173" s="352"/>
      <c r="B173" s="352" t="s">
        <v>481</v>
      </c>
      <c r="C173" s="352" t="s">
        <v>453</v>
      </c>
      <c r="D173" s="352" t="s">
        <v>482</v>
      </c>
      <c r="E173" s="353" t="s">
        <v>483</v>
      </c>
      <c r="F173" s="352" t="s">
        <v>438</v>
      </c>
      <c r="G173" s="352" t="s">
        <v>484</v>
      </c>
      <c r="H173" s="352" t="s">
        <v>457</v>
      </c>
      <c r="I173" s="352">
        <v>2024</v>
      </c>
      <c r="J173" s="354">
        <v>3</v>
      </c>
      <c r="K173" s="355">
        <v>45600</v>
      </c>
      <c r="L173" s="356">
        <v>0.5</v>
      </c>
      <c r="M173" s="333">
        <v>24.32</v>
      </c>
      <c r="N173" s="333">
        <v>24.83</v>
      </c>
      <c r="O173" s="358">
        <v>0.51</v>
      </c>
      <c r="P173" s="358">
        <v>0.255</v>
      </c>
      <c r="Q173" s="361">
        <v>1</v>
      </c>
      <c r="R173" s="333">
        <v>24.32</v>
      </c>
      <c r="S173" s="377">
        <v>0</v>
      </c>
      <c r="T173" s="377">
        <v>0</v>
      </c>
      <c r="U173" s="362">
        <v>1790000</v>
      </c>
      <c r="V173" s="378">
        <v>1790000</v>
      </c>
      <c r="W173" s="716" t="e">
        <f t="shared" si="4"/>
        <v>#DIV/0!</v>
      </c>
      <c r="Z173" s="739">
        <f t="shared" si="5"/>
        <v>0</v>
      </c>
    </row>
    <row r="174" spans="1:26" s="365" customFormat="1" ht="12.65" customHeight="1">
      <c r="A174" s="352"/>
      <c r="B174" s="352" t="s">
        <v>481</v>
      </c>
      <c r="C174" s="352" t="s">
        <v>453</v>
      </c>
      <c r="D174" s="352" t="s">
        <v>485</v>
      </c>
      <c r="E174" s="353" t="s">
        <v>486</v>
      </c>
      <c r="F174" s="352" t="s">
        <v>438</v>
      </c>
      <c r="G174" s="352" t="s">
        <v>480</v>
      </c>
      <c r="H174" s="352" t="s">
        <v>439</v>
      </c>
      <c r="I174" s="352">
        <v>2024</v>
      </c>
      <c r="J174" s="354">
        <v>3</v>
      </c>
      <c r="K174" s="355">
        <v>45600</v>
      </c>
      <c r="L174" s="356">
        <v>0.6</v>
      </c>
      <c r="M174" s="333">
        <v>0.72</v>
      </c>
      <c r="N174" s="333">
        <v>0.91</v>
      </c>
      <c r="O174" s="358">
        <v>0.19</v>
      </c>
      <c r="P174" s="358">
        <v>0.11399999999999999</v>
      </c>
      <c r="Q174" s="361">
        <v>1</v>
      </c>
      <c r="R174" s="333">
        <v>0.72</v>
      </c>
      <c r="S174" s="377">
        <v>215424</v>
      </c>
      <c r="T174" s="361">
        <v>237312</v>
      </c>
      <c r="U174" s="362">
        <v>780000</v>
      </c>
      <c r="V174" s="378">
        <v>735931</v>
      </c>
      <c r="W174" s="716" t="e">
        <f t="shared" si="4"/>
        <v>#DIV/0!</v>
      </c>
      <c r="Z174" s="739">
        <f t="shared" si="5"/>
        <v>40930.559999999998</v>
      </c>
    </row>
    <row r="175" spans="1:26" s="365" customFormat="1" ht="12.65" customHeight="1">
      <c r="A175" s="352"/>
      <c r="B175" s="352" t="s">
        <v>481</v>
      </c>
      <c r="C175" s="352" t="s">
        <v>453</v>
      </c>
      <c r="D175" s="352" t="s">
        <v>470</v>
      </c>
      <c r="E175" s="353" t="s">
        <v>487</v>
      </c>
      <c r="F175" s="352" t="s">
        <v>438</v>
      </c>
      <c r="G175" s="352" t="s">
        <v>484</v>
      </c>
      <c r="H175" s="352" t="s">
        <v>439</v>
      </c>
      <c r="I175" s="352">
        <v>2024</v>
      </c>
      <c r="J175" s="354">
        <v>3</v>
      </c>
      <c r="K175" s="355">
        <v>45600</v>
      </c>
      <c r="L175" s="356">
        <v>0.6</v>
      </c>
      <c r="M175" s="333">
        <v>0.72</v>
      </c>
      <c r="N175" s="333">
        <v>0.8</v>
      </c>
      <c r="O175" s="358">
        <v>0.08</v>
      </c>
      <c r="P175" s="358">
        <v>4.8000000000000001E-2</v>
      </c>
      <c r="Q175" s="361">
        <v>1</v>
      </c>
      <c r="R175" s="333">
        <v>0.72</v>
      </c>
      <c r="S175" s="377">
        <v>0</v>
      </c>
      <c r="T175" s="377">
        <v>0</v>
      </c>
      <c r="U175" s="362">
        <v>765000</v>
      </c>
      <c r="V175" s="378">
        <v>765000</v>
      </c>
      <c r="W175" s="716" t="e">
        <f t="shared" si="4"/>
        <v>#DIV/0!</v>
      </c>
      <c r="Z175" s="739">
        <f t="shared" si="5"/>
        <v>0</v>
      </c>
    </row>
    <row r="176" spans="1:26" s="365" customFormat="1" ht="12.65" customHeight="1">
      <c r="A176" s="352"/>
      <c r="B176" s="352" t="s">
        <v>481</v>
      </c>
      <c r="C176" s="352" t="s">
        <v>453</v>
      </c>
      <c r="D176" s="352" t="s">
        <v>488</v>
      </c>
      <c r="E176" s="353" t="s">
        <v>489</v>
      </c>
      <c r="F176" s="352" t="s">
        <v>438</v>
      </c>
      <c r="G176" s="352" t="s">
        <v>480</v>
      </c>
      <c r="H176" s="352" t="s">
        <v>439</v>
      </c>
      <c r="I176" s="352">
        <v>2024</v>
      </c>
      <c r="J176" s="354">
        <v>3</v>
      </c>
      <c r="K176" s="355">
        <v>45600</v>
      </c>
      <c r="L176" s="356">
        <v>0.6</v>
      </c>
      <c r="M176" s="333">
        <v>0.14000000000000001</v>
      </c>
      <c r="N176" s="333">
        <v>0.16</v>
      </c>
      <c r="O176" s="358">
        <v>0.02</v>
      </c>
      <c r="P176" s="358">
        <v>1.2E-2</v>
      </c>
      <c r="Q176" s="361">
        <v>1</v>
      </c>
      <c r="R176" s="333">
        <v>0.14000000000000001</v>
      </c>
      <c r="S176" s="377">
        <v>215424</v>
      </c>
      <c r="T176" s="361">
        <v>237312</v>
      </c>
      <c r="U176" s="362">
        <v>150000</v>
      </c>
      <c r="V176" s="378">
        <v>146203</v>
      </c>
      <c r="W176" s="716" t="e">
        <f t="shared" si="4"/>
        <v>#DIV/0!</v>
      </c>
      <c r="Z176" s="739">
        <f t="shared" si="5"/>
        <v>4308.4800000000005</v>
      </c>
    </row>
    <row r="177" spans="1:26" s="365" customFormat="1" ht="12.65" customHeight="1">
      <c r="A177" s="352"/>
      <c r="B177" s="352" t="s">
        <v>481</v>
      </c>
      <c r="C177" s="352" t="s">
        <v>453</v>
      </c>
      <c r="D177" s="352" t="s">
        <v>490</v>
      </c>
      <c r="E177" s="353" t="s">
        <v>491</v>
      </c>
      <c r="F177" s="352" t="s">
        <v>438</v>
      </c>
      <c r="G177" s="352" t="s">
        <v>484</v>
      </c>
      <c r="H177" s="352" t="s">
        <v>439</v>
      </c>
      <c r="I177" s="352">
        <v>2024</v>
      </c>
      <c r="J177" s="354">
        <v>3</v>
      </c>
      <c r="K177" s="355">
        <v>45600</v>
      </c>
      <c r="L177" s="356">
        <v>0.5</v>
      </c>
      <c r="M177" s="333">
        <v>1.06</v>
      </c>
      <c r="N177" s="333">
        <v>1.18</v>
      </c>
      <c r="O177" s="358">
        <v>0.11</v>
      </c>
      <c r="P177" s="358">
        <v>5.5E-2</v>
      </c>
      <c r="Q177" s="361">
        <v>1</v>
      </c>
      <c r="R177" s="333">
        <v>1.06</v>
      </c>
      <c r="S177" s="377">
        <v>0</v>
      </c>
      <c r="T177" s="377">
        <v>0</v>
      </c>
      <c r="U177" s="362">
        <v>335000</v>
      </c>
      <c r="V177" s="378">
        <v>335000</v>
      </c>
      <c r="W177" s="716" t="e">
        <f t="shared" si="4"/>
        <v>#DIV/0!</v>
      </c>
      <c r="Z177" s="739">
        <f t="shared" si="5"/>
        <v>0</v>
      </c>
    </row>
    <row r="178" spans="1:26" s="365" customFormat="1" ht="12.65" customHeight="1">
      <c r="A178" s="352"/>
      <c r="B178" s="352" t="s">
        <v>481</v>
      </c>
      <c r="C178" s="352" t="s">
        <v>453</v>
      </c>
      <c r="D178" s="352" t="s">
        <v>492</v>
      </c>
      <c r="E178" s="353" t="s">
        <v>493</v>
      </c>
      <c r="F178" s="352" t="s">
        <v>438</v>
      </c>
      <c r="G178" s="352" t="s">
        <v>484</v>
      </c>
      <c r="H178" s="352" t="s">
        <v>439</v>
      </c>
      <c r="I178" s="352">
        <v>2024</v>
      </c>
      <c r="J178" s="354">
        <v>3</v>
      </c>
      <c r="K178" s="355">
        <v>45600</v>
      </c>
      <c r="L178" s="356">
        <v>0.5</v>
      </c>
      <c r="M178" s="333">
        <v>0.25</v>
      </c>
      <c r="N178" s="333">
        <v>0.34</v>
      </c>
      <c r="O178" s="358">
        <v>0.09</v>
      </c>
      <c r="P178" s="358">
        <v>4.4999999999999998E-2</v>
      </c>
      <c r="Q178" s="361">
        <v>1</v>
      </c>
      <c r="R178" s="333">
        <v>0.25</v>
      </c>
      <c r="S178" s="377">
        <v>0</v>
      </c>
      <c r="T178" s="377">
        <v>0</v>
      </c>
      <c r="U178" s="362">
        <v>260000</v>
      </c>
      <c r="V178" s="378">
        <v>260000</v>
      </c>
      <c r="W178" s="716" t="e">
        <f t="shared" si="4"/>
        <v>#DIV/0!</v>
      </c>
      <c r="Z178" s="739">
        <f t="shared" si="5"/>
        <v>0</v>
      </c>
    </row>
    <row r="179" spans="1:26" s="365" customFormat="1" ht="12.65" customHeight="1">
      <c r="A179" s="352"/>
      <c r="B179" s="352" t="s">
        <v>481</v>
      </c>
      <c r="C179" s="352" t="s">
        <v>453</v>
      </c>
      <c r="D179" s="352" t="s">
        <v>494</v>
      </c>
      <c r="E179" s="353" t="s">
        <v>495</v>
      </c>
      <c r="F179" s="352" t="s">
        <v>438</v>
      </c>
      <c r="G179" s="352" t="s">
        <v>484</v>
      </c>
      <c r="H179" s="352" t="s">
        <v>439</v>
      </c>
      <c r="I179" s="352">
        <v>2024</v>
      </c>
      <c r="J179" s="354">
        <v>3</v>
      </c>
      <c r="K179" s="355">
        <v>45600</v>
      </c>
      <c r="L179" s="356">
        <v>0.8</v>
      </c>
      <c r="M179" s="333">
        <v>0.41</v>
      </c>
      <c r="N179" s="333">
        <v>0.5</v>
      </c>
      <c r="O179" s="358">
        <v>0.09</v>
      </c>
      <c r="P179" s="358">
        <v>7.1999999999999995E-2</v>
      </c>
      <c r="Q179" s="361">
        <v>1</v>
      </c>
      <c r="R179" s="333">
        <v>0.41</v>
      </c>
      <c r="S179" s="377">
        <v>0</v>
      </c>
      <c r="T179" s="377">
        <v>0</v>
      </c>
      <c r="U179" s="362">
        <v>310000</v>
      </c>
      <c r="V179" s="378">
        <v>310000</v>
      </c>
      <c r="W179" s="716" t="e">
        <f t="shared" si="4"/>
        <v>#DIV/0!</v>
      </c>
      <c r="Z179" s="739">
        <f t="shared" si="5"/>
        <v>0</v>
      </c>
    </row>
    <row r="180" spans="1:26" s="365" customFormat="1" ht="12.65" customHeight="1">
      <c r="A180" s="352"/>
      <c r="B180" s="352" t="s">
        <v>452</v>
      </c>
      <c r="C180" s="352" t="s">
        <v>453</v>
      </c>
      <c r="D180" s="352" t="s">
        <v>482</v>
      </c>
      <c r="E180" s="353" t="s">
        <v>496</v>
      </c>
      <c r="F180" s="352" t="s">
        <v>438</v>
      </c>
      <c r="G180" s="352" t="s">
        <v>497</v>
      </c>
      <c r="H180" s="352" t="s">
        <v>457</v>
      </c>
      <c r="I180" s="352">
        <v>2024</v>
      </c>
      <c r="J180" s="354">
        <v>3</v>
      </c>
      <c r="K180" s="355">
        <v>45600</v>
      </c>
      <c r="L180" s="356">
        <v>0.67</v>
      </c>
      <c r="M180" s="333">
        <v>25.4</v>
      </c>
      <c r="N180" s="333">
        <v>27.3</v>
      </c>
      <c r="O180" s="358">
        <v>1.9</v>
      </c>
      <c r="P180" s="358">
        <v>1.2729999999999999</v>
      </c>
      <c r="Q180" s="361">
        <v>1</v>
      </c>
      <c r="R180" s="333">
        <v>25.4</v>
      </c>
      <c r="S180" s="377">
        <v>141840</v>
      </c>
      <c r="T180" s="361">
        <v>260898</v>
      </c>
      <c r="U180" s="362">
        <v>1330000</v>
      </c>
      <c r="V180" s="378">
        <v>834294</v>
      </c>
      <c r="W180" s="716" t="e">
        <f t="shared" si="4"/>
        <v>#DIV/0!</v>
      </c>
      <c r="Z180" s="739">
        <f t="shared" si="5"/>
        <v>269496</v>
      </c>
    </row>
    <row r="181" spans="1:26" s="365" customFormat="1" ht="12.65" customHeight="1">
      <c r="A181" s="352"/>
      <c r="B181" s="352" t="s">
        <v>452</v>
      </c>
      <c r="C181" s="352" t="s">
        <v>453</v>
      </c>
      <c r="D181" s="352" t="s">
        <v>498</v>
      </c>
      <c r="E181" s="353" t="s">
        <v>499</v>
      </c>
      <c r="F181" s="352" t="s">
        <v>438</v>
      </c>
      <c r="G181" s="352" t="s">
        <v>456</v>
      </c>
      <c r="H181" s="352" t="s">
        <v>439</v>
      </c>
      <c r="I181" s="352">
        <v>2024</v>
      </c>
      <c r="J181" s="354">
        <v>3</v>
      </c>
      <c r="K181" s="355">
        <v>45600</v>
      </c>
      <c r="L181" s="356">
        <v>0.5</v>
      </c>
      <c r="M181" s="333">
        <v>0.7</v>
      </c>
      <c r="N181" s="333">
        <v>0.7</v>
      </c>
      <c r="O181" s="358"/>
      <c r="P181" s="358">
        <v>0</v>
      </c>
      <c r="Q181" s="361">
        <v>1</v>
      </c>
      <c r="R181" s="333">
        <v>0.7</v>
      </c>
      <c r="S181" s="377">
        <v>160916</v>
      </c>
      <c r="T181" s="361">
        <v>1257800</v>
      </c>
      <c r="U181" s="362" t="s">
        <v>500</v>
      </c>
      <c r="V181" s="378">
        <v>0</v>
      </c>
      <c r="W181" s="716" t="e">
        <f t="shared" si="4"/>
        <v>#DIV/0!</v>
      </c>
      <c r="Z181" s="739">
        <f t="shared" si="5"/>
        <v>0</v>
      </c>
    </row>
    <row r="182" spans="1:26" s="365" customFormat="1" ht="12.65" customHeight="1">
      <c r="A182" s="352"/>
      <c r="B182" s="352" t="s">
        <v>452</v>
      </c>
      <c r="C182" s="352" t="s">
        <v>453</v>
      </c>
      <c r="D182" s="352" t="s">
        <v>501</v>
      </c>
      <c r="E182" s="353" t="s">
        <v>502</v>
      </c>
      <c r="F182" s="352" t="s">
        <v>438</v>
      </c>
      <c r="G182" s="352" t="s">
        <v>456</v>
      </c>
      <c r="H182" s="352" t="s">
        <v>439</v>
      </c>
      <c r="I182" s="352">
        <v>2024</v>
      </c>
      <c r="J182" s="354">
        <v>3</v>
      </c>
      <c r="K182" s="355">
        <v>45600</v>
      </c>
      <c r="L182" s="356">
        <v>0.5</v>
      </c>
      <c r="M182" s="333">
        <v>1.41</v>
      </c>
      <c r="N182" s="333">
        <v>1.41</v>
      </c>
      <c r="O182" s="358"/>
      <c r="P182" s="358">
        <v>0</v>
      </c>
      <c r="Q182" s="361">
        <v>1</v>
      </c>
      <c r="R182" s="333">
        <v>1.41</v>
      </c>
      <c r="S182" s="377">
        <v>154600</v>
      </c>
      <c r="T182" s="361">
        <v>1218000</v>
      </c>
      <c r="U182" s="362" t="s">
        <v>500</v>
      </c>
      <c r="V182" s="378">
        <v>0</v>
      </c>
      <c r="W182" s="716" t="e">
        <f t="shared" si="4"/>
        <v>#DIV/0!</v>
      </c>
      <c r="Z182" s="739">
        <f t="shared" si="5"/>
        <v>0</v>
      </c>
    </row>
    <row r="183" spans="1:26" s="365" customFormat="1" ht="12.65" customHeight="1">
      <c r="A183" s="352"/>
      <c r="B183" s="352" t="s">
        <v>452</v>
      </c>
      <c r="C183" s="352" t="s">
        <v>453</v>
      </c>
      <c r="D183" s="352" t="s">
        <v>503</v>
      </c>
      <c r="E183" s="353" t="s">
        <v>504</v>
      </c>
      <c r="F183" s="352" t="s">
        <v>438</v>
      </c>
      <c r="G183" s="352" t="s">
        <v>456</v>
      </c>
      <c r="H183" s="352" t="s">
        <v>439</v>
      </c>
      <c r="I183" s="352">
        <v>2024</v>
      </c>
      <c r="J183" s="354">
        <v>3</v>
      </c>
      <c r="K183" s="355">
        <v>45600</v>
      </c>
      <c r="L183" s="356">
        <v>0.5</v>
      </c>
      <c r="M183" s="333">
        <v>2.14</v>
      </c>
      <c r="N183" s="333">
        <v>2.14</v>
      </c>
      <c r="O183" s="358"/>
      <c r="P183" s="358">
        <v>0</v>
      </c>
      <c r="Q183" s="361">
        <v>1</v>
      </c>
      <c r="R183" s="333">
        <v>2.14</v>
      </c>
      <c r="S183" s="377">
        <v>185910</v>
      </c>
      <c r="T183" s="361">
        <v>1155372</v>
      </c>
      <c r="U183" s="362" t="s">
        <v>500</v>
      </c>
      <c r="V183" s="378">
        <v>0</v>
      </c>
      <c r="W183" s="716" t="e">
        <f t="shared" si="4"/>
        <v>#DIV/0!</v>
      </c>
      <c r="Z183" s="739">
        <f t="shared" si="5"/>
        <v>0</v>
      </c>
    </row>
    <row r="184" spans="1:26" s="365" customFormat="1" ht="12.65" customHeight="1">
      <c r="A184" s="352"/>
      <c r="B184" s="352" t="s">
        <v>452</v>
      </c>
      <c r="C184" s="352" t="s">
        <v>453</v>
      </c>
      <c r="D184" s="352" t="s">
        <v>505</v>
      </c>
      <c r="E184" s="353" t="s">
        <v>506</v>
      </c>
      <c r="F184" s="352" t="s">
        <v>438</v>
      </c>
      <c r="G184" s="352" t="s">
        <v>456</v>
      </c>
      <c r="H184" s="352" t="s">
        <v>439</v>
      </c>
      <c r="I184" s="352">
        <v>2024</v>
      </c>
      <c r="J184" s="354">
        <v>3</v>
      </c>
      <c r="K184" s="355">
        <v>45600</v>
      </c>
      <c r="L184" s="356">
        <v>0.5</v>
      </c>
      <c r="M184" s="333">
        <v>1.5</v>
      </c>
      <c r="N184" s="333">
        <v>1.5</v>
      </c>
      <c r="O184" s="358"/>
      <c r="P184" s="358">
        <v>0</v>
      </c>
      <c r="Q184" s="361">
        <v>1</v>
      </c>
      <c r="R184" s="333">
        <v>1.5</v>
      </c>
      <c r="S184" s="377">
        <v>414720</v>
      </c>
      <c r="T184" s="361">
        <v>1073600</v>
      </c>
      <c r="U184" s="362" t="s">
        <v>500</v>
      </c>
      <c r="V184" s="378">
        <v>0</v>
      </c>
      <c r="W184" s="716" t="e">
        <f t="shared" si="4"/>
        <v>#DIV/0!</v>
      </c>
      <c r="Z184" s="739">
        <f t="shared" si="5"/>
        <v>0</v>
      </c>
    </row>
    <row r="185" spans="1:26" s="365" customFormat="1" ht="12.65" customHeight="1">
      <c r="A185" s="352"/>
      <c r="B185" s="352" t="s">
        <v>452</v>
      </c>
      <c r="C185" s="352" t="s">
        <v>453</v>
      </c>
      <c r="D185" s="352" t="s">
        <v>507</v>
      </c>
      <c r="E185" s="353" t="s">
        <v>508</v>
      </c>
      <c r="F185" s="352" t="s">
        <v>438</v>
      </c>
      <c r="G185" s="352" t="s">
        <v>456</v>
      </c>
      <c r="H185" s="352" t="s">
        <v>439</v>
      </c>
      <c r="I185" s="352">
        <v>2024</v>
      </c>
      <c r="J185" s="354">
        <v>3</v>
      </c>
      <c r="K185" s="355">
        <v>45600</v>
      </c>
      <c r="L185" s="356">
        <v>0.5</v>
      </c>
      <c r="M185" s="333">
        <v>0.13</v>
      </c>
      <c r="N185" s="333">
        <v>0.13</v>
      </c>
      <c r="O185" s="358"/>
      <c r="P185" s="358">
        <v>0</v>
      </c>
      <c r="Q185" s="361">
        <v>1</v>
      </c>
      <c r="R185" s="333">
        <v>0.13</v>
      </c>
      <c r="S185" s="377">
        <v>414720</v>
      </c>
      <c r="T185" s="361">
        <v>1073600</v>
      </c>
      <c r="U185" s="362" t="s">
        <v>500</v>
      </c>
      <c r="V185" s="378">
        <v>0</v>
      </c>
      <c r="W185" s="716" t="e">
        <f t="shared" si="4"/>
        <v>#DIV/0!</v>
      </c>
      <c r="Z185" s="739">
        <f t="shared" si="5"/>
        <v>0</v>
      </c>
    </row>
    <row r="186" spans="1:26" s="365" customFormat="1" ht="12.65" customHeight="1">
      <c r="A186" s="352"/>
      <c r="B186" s="352" t="s">
        <v>452</v>
      </c>
      <c r="C186" s="352" t="s">
        <v>453</v>
      </c>
      <c r="D186" s="352" t="s">
        <v>509</v>
      </c>
      <c r="E186" s="353" t="s">
        <v>510</v>
      </c>
      <c r="F186" s="352" t="s">
        <v>438</v>
      </c>
      <c r="G186" s="352" t="s">
        <v>456</v>
      </c>
      <c r="H186" s="352" t="s">
        <v>457</v>
      </c>
      <c r="I186" s="352">
        <v>2024</v>
      </c>
      <c r="J186" s="354">
        <v>3</v>
      </c>
      <c r="K186" s="355">
        <v>45600</v>
      </c>
      <c r="L186" s="356">
        <v>0.5</v>
      </c>
      <c r="M186" s="333">
        <v>0.2</v>
      </c>
      <c r="N186" s="333">
        <v>0.2</v>
      </c>
      <c r="O186" s="358"/>
      <c r="P186" s="358">
        <v>0</v>
      </c>
      <c r="Q186" s="361">
        <v>1</v>
      </c>
      <c r="R186" s="333">
        <v>0.2</v>
      </c>
      <c r="S186" s="377">
        <v>414720</v>
      </c>
      <c r="T186" s="361">
        <v>1073600</v>
      </c>
      <c r="U186" s="362" t="s">
        <v>500</v>
      </c>
      <c r="V186" s="378">
        <v>0</v>
      </c>
      <c r="W186" s="716" t="e">
        <f t="shared" si="4"/>
        <v>#DIV/0!</v>
      </c>
      <c r="Z186" s="739">
        <f t="shared" si="5"/>
        <v>0</v>
      </c>
    </row>
    <row r="187" spans="1:26" s="365" customFormat="1" ht="12.65" customHeight="1">
      <c r="A187" s="352"/>
      <c r="B187" s="352" t="s">
        <v>462</v>
      </c>
      <c r="C187" s="352" t="s">
        <v>453</v>
      </c>
      <c r="D187" s="352" t="s">
        <v>478</v>
      </c>
      <c r="E187" s="353" t="s">
        <v>511</v>
      </c>
      <c r="F187" s="352" t="s">
        <v>438</v>
      </c>
      <c r="G187" s="352" t="s">
        <v>465</v>
      </c>
      <c r="H187" s="352" t="s">
        <v>439</v>
      </c>
      <c r="I187" s="352">
        <v>2024</v>
      </c>
      <c r="J187" s="354">
        <v>3</v>
      </c>
      <c r="K187" s="355">
        <v>45600</v>
      </c>
      <c r="L187" s="356">
        <v>0.5</v>
      </c>
      <c r="M187" s="333">
        <v>0.17</v>
      </c>
      <c r="N187" s="333">
        <v>0.17</v>
      </c>
      <c r="O187" s="358"/>
      <c r="P187" s="358">
        <v>0</v>
      </c>
      <c r="Q187" s="361">
        <v>1</v>
      </c>
      <c r="R187" s="333">
        <v>0.17</v>
      </c>
      <c r="S187" s="377">
        <v>235200</v>
      </c>
      <c r="T187" s="361">
        <v>875840</v>
      </c>
      <c r="U187" s="362" t="s">
        <v>500</v>
      </c>
      <c r="V187" s="378">
        <v>0</v>
      </c>
      <c r="W187" s="716" t="e">
        <f t="shared" si="4"/>
        <v>#DIV/0!</v>
      </c>
      <c r="Z187" s="739">
        <f t="shared" si="5"/>
        <v>0</v>
      </c>
    </row>
    <row r="188" spans="1:26" s="365" customFormat="1" ht="12.65" customHeight="1">
      <c r="A188" s="352"/>
      <c r="B188" s="352" t="s">
        <v>452</v>
      </c>
      <c r="C188" s="352" t="s">
        <v>453</v>
      </c>
      <c r="D188" s="352" t="s">
        <v>512</v>
      </c>
      <c r="E188" s="353" t="s">
        <v>513</v>
      </c>
      <c r="F188" s="352" t="s">
        <v>438</v>
      </c>
      <c r="G188" s="352" t="s">
        <v>456</v>
      </c>
      <c r="H188" s="352" t="s">
        <v>439</v>
      </c>
      <c r="I188" s="352">
        <v>2024</v>
      </c>
      <c r="J188" s="354">
        <v>3</v>
      </c>
      <c r="K188" s="355">
        <v>45600</v>
      </c>
      <c r="L188" s="356">
        <v>0.5</v>
      </c>
      <c r="M188" s="333">
        <v>0.13</v>
      </c>
      <c r="N188" s="333">
        <v>0.13</v>
      </c>
      <c r="O188" s="358"/>
      <c r="P188" s="358">
        <v>0</v>
      </c>
      <c r="Q188" s="361">
        <v>1</v>
      </c>
      <c r="R188" s="333">
        <v>0.13</v>
      </c>
      <c r="S188" s="377">
        <v>414720</v>
      </c>
      <c r="T188" s="361">
        <v>1073600</v>
      </c>
      <c r="U188" s="362" t="s">
        <v>500</v>
      </c>
      <c r="V188" s="378">
        <v>0</v>
      </c>
      <c r="W188" s="716" t="e">
        <f t="shared" si="4"/>
        <v>#DIV/0!</v>
      </c>
      <c r="Z188" s="739">
        <f t="shared" si="5"/>
        <v>0</v>
      </c>
    </row>
    <row r="189" spans="1:26" s="365" customFormat="1" ht="12.65" customHeight="1">
      <c r="A189" s="352"/>
      <c r="B189" s="352" t="s">
        <v>452</v>
      </c>
      <c r="C189" s="352" t="s">
        <v>453</v>
      </c>
      <c r="D189" s="352" t="s">
        <v>514</v>
      </c>
      <c r="E189" s="353" t="s">
        <v>515</v>
      </c>
      <c r="F189" s="352" t="s">
        <v>438</v>
      </c>
      <c r="G189" s="352" t="s">
        <v>456</v>
      </c>
      <c r="H189" s="352" t="s">
        <v>439</v>
      </c>
      <c r="I189" s="352">
        <v>2024</v>
      </c>
      <c r="J189" s="354">
        <v>3</v>
      </c>
      <c r="K189" s="355">
        <v>45600</v>
      </c>
      <c r="L189" s="356">
        <v>0.6</v>
      </c>
      <c r="M189" s="333">
        <v>0.16</v>
      </c>
      <c r="N189" s="333">
        <v>0.16</v>
      </c>
      <c r="O189" s="358"/>
      <c r="P189" s="358">
        <v>0</v>
      </c>
      <c r="Q189" s="361">
        <v>1</v>
      </c>
      <c r="R189" s="333">
        <v>0.16</v>
      </c>
      <c r="S189" s="377">
        <v>414720</v>
      </c>
      <c r="T189" s="361">
        <v>1073600</v>
      </c>
      <c r="U189" s="362" t="s">
        <v>500</v>
      </c>
      <c r="V189" s="378">
        <v>0</v>
      </c>
      <c r="W189" s="716" t="e">
        <f t="shared" si="4"/>
        <v>#DIV/0!</v>
      </c>
      <c r="Z189" s="739">
        <f t="shared" si="5"/>
        <v>0</v>
      </c>
    </row>
    <row r="190" spans="1:26" s="365" customFormat="1" ht="12.65" customHeight="1">
      <c r="A190" s="352"/>
      <c r="B190" s="352" t="s">
        <v>452</v>
      </c>
      <c r="C190" s="352" t="s">
        <v>453</v>
      </c>
      <c r="D190" s="352" t="s">
        <v>516</v>
      </c>
      <c r="E190" s="353" t="s">
        <v>517</v>
      </c>
      <c r="F190" s="352" t="s">
        <v>438</v>
      </c>
      <c r="G190" s="352" t="s">
        <v>456</v>
      </c>
      <c r="H190" s="352" t="s">
        <v>457</v>
      </c>
      <c r="I190" s="352">
        <v>2024</v>
      </c>
      <c r="J190" s="354">
        <v>3</v>
      </c>
      <c r="K190" s="355">
        <v>45600</v>
      </c>
      <c r="L190" s="356">
        <v>0.5</v>
      </c>
      <c r="M190" s="333">
        <v>0.25</v>
      </c>
      <c r="N190" s="333">
        <v>0.25</v>
      </c>
      <c r="O190" s="358"/>
      <c r="P190" s="358">
        <v>0</v>
      </c>
      <c r="Q190" s="361">
        <v>1</v>
      </c>
      <c r="R190" s="333">
        <v>0.25</v>
      </c>
      <c r="S190" s="377">
        <v>414720</v>
      </c>
      <c r="T190" s="361">
        <v>1073600</v>
      </c>
      <c r="U190" s="362" t="s">
        <v>500</v>
      </c>
      <c r="V190" s="378">
        <v>0</v>
      </c>
      <c r="W190" s="716" t="e">
        <f t="shared" si="4"/>
        <v>#DIV/0!</v>
      </c>
      <c r="Z190" s="739">
        <f t="shared" si="5"/>
        <v>0</v>
      </c>
    </row>
    <row r="191" spans="1:26" s="365" customFormat="1" ht="12.65" customHeight="1">
      <c r="A191" s="352"/>
      <c r="B191" s="352" t="s">
        <v>452</v>
      </c>
      <c r="C191" s="352" t="s">
        <v>453</v>
      </c>
      <c r="D191" s="352" t="s">
        <v>518</v>
      </c>
      <c r="E191" s="353" t="s">
        <v>519</v>
      </c>
      <c r="F191" s="352" t="s">
        <v>438</v>
      </c>
      <c r="G191" s="352" t="s">
        <v>480</v>
      </c>
      <c r="H191" s="352" t="s">
        <v>457</v>
      </c>
      <c r="I191" s="352">
        <v>2024</v>
      </c>
      <c r="J191" s="354">
        <v>3</v>
      </c>
      <c r="K191" s="355">
        <v>45600</v>
      </c>
      <c r="L191" s="356">
        <v>0.5</v>
      </c>
      <c r="M191" s="333">
        <v>9.31</v>
      </c>
      <c r="N191" s="333">
        <v>9.31</v>
      </c>
      <c r="O191" s="358"/>
      <c r="P191" s="358">
        <v>0</v>
      </c>
      <c r="Q191" s="361">
        <v>1</v>
      </c>
      <c r="R191" s="333">
        <v>9.31</v>
      </c>
      <c r="S191" s="377">
        <v>179520</v>
      </c>
      <c r="T191" s="361">
        <v>197760</v>
      </c>
      <c r="U191" s="362" t="s">
        <v>500</v>
      </c>
      <c r="V191" s="378">
        <v>0</v>
      </c>
      <c r="W191" s="716" t="e">
        <f t="shared" si="4"/>
        <v>#DIV/0!</v>
      </c>
      <c r="Z191" s="739">
        <f t="shared" si="5"/>
        <v>0</v>
      </c>
    </row>
    <row r="192" spans="1:26" s="365" customFormat="1" ht="12.65" customHeight="1">
      <c r="A192" s="352"/>
      <c r="B192" s="352" t="s">
        <v>452</v>
      </c>
      <c r="C192" s="352" t="s">
        <v>453</v>
      </c>
      <c r="D192" s="352" t="s">
        <v>520</v>
      </c>
      <c r="E192" s="353" t="s">
        <v>521</v>
      </c>
      <c r="F192" s="352" t="s">
        <v>438</v>
      </c>
      <c r="G192" s="352" t="s">
        <v>480</v>
      </c>
      <c r="H192" s="352" t="s">
        <v>457</v>
      </c>
      <c r="I192" s="352">
        <v>2024</v>
      </c>
      <c r="J192" s="354">
        <v>3</v>
      </c>
      <c r="K192" s="355">
        <v>45600</v>
      </c>
      <c r="L192" s="356">
        <v>0.6</v>
      </c>
      <c r="M192" s="333">
        <v>7.97</v>
      </c>
      <c r="N192" s="333">
        <v>7.97</v>
      </c>
      <c r="O192" s="358"/>
      <c r="P192" s="358">
        <v>0</v>
      </c>
      <c r="Q192" s="361">
        <v>1</v>
      </c>
      <c r="R192" s="333">
        <v>7.97</v>
      </c>
      <c r="S192" s="377">
        <v>161325</v>
      </c>
      <c r="T192" s="361">
        <v>206690</v>
      </c>
      <c r="U192" s="362" t="s">
        <v>500</v>
      </c>
      <c r="V192" s="378">
        <v>0</v>
      </c>
      <c r="W192" s="716" t="e">
        <f t="shared" si="4"/>
        <v>#DIV/0!</v>
      </c>
      <c r="Z192" s="739">
        <f t="shared" si="5"/>
        <v>0</v>
      </c>
    </row>
    <row r="193" spans="1:26" s="365" customFormat="1" ht="12.65" customHeight="1">
      <c r="A193" s="352"/>
      <c r="B193" s="352" t="s">
        <v>452</v>
      </c>
      <c r="C193" s="352" t="s">
        <v>453</v>
      </c>
      <c r="D193" s="352" t="s">
        <v>490</v>
      </c>
      <c r="E193" s="353" t="s">
        <v>522</v>
      </c>
      <c r="F193" s="352" t="s">
        <v>438</v>
      </c>
      <c r="G193" s="352" t="s">
        <v>472</v>
      </c>
      <c r="H193" s="352" t="s">
        <v>439</v>
      </c>
      <c r="I193" s="352">
        <v>2024</v>
      </c>
      <c r="J193" s="354">
        <v>3</v>
      </c>
      <c r="K193" s="355">
        <v>45600</v>
      </c>
      <c r="L193" s="356">
        <v>0.6</v>
      </c>
      <c r="M193" s="333">
        <v>0.79</v>
      </c>
      <c r="N193" s="333">
        <v>0.79</v>
      </c>
      <c r="O193" s="358"/>
      <c r="P193" s="358">
        <v>0</v>
      </c>
      <c r="Q193" s="361">
        <v>1</v>
      </c>
      <c r="R193" s="333">
        <v>0.79</v>
      </c>
      <c r="S193" s="377">
        <v>497664</v>
      </c>
      <c r="T193" s="361">
        <v>1288320</v>
      </c>
      <c r="U193" s="362" t="s">
        <v>500</v>
      </c>
      <c r="V193" s="378">
        <v>0</v>
      </c>
      <c r="W193" s="716" t="e">
        <f t="shared" si="4"/>
        <v>#DIV/0!</v>
      </c>
      <c r="Z193" s="739">
        <f t="shared" si="5"/>
        <v>0</v>
      </c>
    </row>
    <row r="194" spans="1:26" s="365" customFormat="1" ht="12.65" customHeight="1">
      <c r="A194" s="352"/>
      <c r="B194" s="352" t="s">
        <v>452</v>
      </c>
      <c r="C194" s="352" t="s">
        <v>453</v>
      </c>
      <c r="D194" s="352" t="s">
        <v>523</v>
      </c>
      <c r="E194" s="353" t="s">
        <v>524</v>
      </c>
      <c r="F194" s="352" t="s">
        <v>438</v>
      </c>
      <c r="G194" s="352" t="s">
        <v>472</v>
      </c>
      <c r="H194" s="352" t="s">
        <v>439</v>
      </c>
      <c r="I194" s="352">
        <v>2024</v>
      </c>
      <c r="J194" s="354">
        <v>3</v>
      </c>
      <c r="K194" s="355">
        <v>45600</v>
      </c>
      <c r="L194" s="356">
        <v>0.6</v>
      </c>
      <c r="M194" s="333">
        <v>0.12</v>
      </c>
      <c r="N194" s="333">
        <v>0.12</v>
      </c>
      <c r="O194" s="358"/>
      <c r="P194" s="358">
        <v>0</v>
      </c>
      <c r="Q194" s="361">
        <v>1</v>
      </c>
      <c r="R194" s="333">
        <v>0.12</v>
      </c>
      <c r="S194" s="377">
        <v>280000</v>
      </c>
      <c r="T194" s="361">
        <v>1072700</v>
      </c>
      <c r="U194" s="362" t="s">
        <v>500</v>
      </c>
      <c r="V194" s="378">
        <v>0</v>
      </c>
      <c r="W194" s="716" t="e">
        <f t="shared" ref="W194:W257" si="6">V194/$AB$1</f>
        <v>#DIV/0!</v>
      </c>
      <c r="Z194" s="739">
        <f t="shared" si="5"/>
        <v>0</v>
      </c>
    </row>
    <row r="195" spans="1:26" s="365" customFormat="1" ht="12.65" customHeight="1">
      <c r="A195" s="352"/>
      <c r="B195" s="352" t="s">
        <v>462</v>
      </c>
      <c r="C195" s="352" t="s">
        <v>453</v>
      </c>
      <c r="D195" s="352" t="s">
        <v>488</v>
      </c>
      <c r="E195" s="353" t="s">
        <v>525</v>
      </c>
      <c r="F195" s="352" t="s">
        <v>438</v>
      </c>
      <c r="G195" s="352" t="s">
        <v>465</v>
      </c>
      <c r="H195" s="352" t="s">
        <v>439</v>
      </c>
      <c r="I195" s="352">
        <v>2024</v>
      </c>
      <c r="J195" s="354">
        <v>3</v>
      </c>
      <c r="K195" s="355">
        <v>45600</v>
      </c>
      <c r="L195" s="356">
        <v>0.6</v>
      </c>
      <c r="M195" s="333">
        <v>0.16</v>
      </c>
      <c r="N195" s="333">
        <v>0.16</v>
      </c>
      <c r="O195" s="358"/>
      <c r="P195" s="358">
        <v>0</v>
      </c>
      <c r="Q195" s="361">
        <v>1</v>
      </c>
      <c r="R195" s="333">
        <v>0.16</v>
      </c>
      <c r="S195" s="377">
        <v>68014</v>
      </c>
      <c r="T195" s="361">
        <v>1079648</v>
      </c>
      <c r="U195" s="362" t="s">
        <v>500</v>
      </c>
      <c r="V195" s="378">
        <v>0</v>
      </c>
      <c r="W195" s="716" t="e">
        <f t="shared" si="6"/>
        <v>#DIV/0!</v>
      </c>
      <c r="Z195" s="739">
        <f t="shared" ref="Z195:Z258" si="7">O195*S195</f>
        <v>0</v>
      </c>
    </row>
    <row r="196" spans="1:26" s="365" customFormat="1" ht="12.65" customHeight="1">
      <c r="A196" s="352"/>
      <c r="B196" s="352" t="s">
        <v>462</v>
      </c>
      <c r="C196" s="352" t="s">
        <v>453</v>
      </c>
      <c r="D196" s="352" t="s">
        <v>526</v>
      </c>
      <c r="E196" s="353" t="s">
        <v>527</v>
      </c>
      <c r="F196" s="352" t="s">
        <v>438</v>
      </c>
      <c r="G196" s="352" t="s">
        <v>465</v>
      </c>
      <c r="H196" s="352" t="s">
        <v>457</v>
      </c>
      <c r="I196" s="352">
        <v>2024</v>
      </c>
      <c r="J196" s="354">
        <v>3</v>
      </c>
      <c r="K196" s="355">
        <v>45600</v>
      </c>
      <c r="L196" s="356">
        <v>0.6</v>
      </c>
      <c r="M196" s="333">
        <v>0.26</v>
      </c>
      <c r="N196" s="333">
        <v>0.26</v>
      </c>
      <c r="O196" s="358"/>
      <c r="P196" s="358">
        <v>0</v>
      </c>
      <c r="Q196" s="361">
        <v>1</v>
      </c>
      <c r="R196" s="333">
        <v>0.26</v>
      </c>
      <c r="S196" s="377">
        <v>287000</v>
      </c>
      <c r="T196" s="361">
        <v>1221468</v>
      </c>
      <c r="U196" s="362" t="s">
        <v>500</v>
      </c>
      <c r="V196" s="378">
        <v>0</v>
      </c>
      <c r="W196" s="716" t="e">
        <f t="shared" si="6"/>
        <v>#DIV/0!</v>
      </c>
      <c r="Z196" s="739">
        <f t="shared" si="7"/>
        <v>0</v>
      </c>
    </row>
    <row r="197" spans="1:26" s="365" customFormat="1" ht="12.65" customHeight="1">
      <c r="A197" s="352"/>
      <c r="B197" s="352" t="s">
        <v>462</v>
      </c>
      <c r="C197" s="352" t="s">
        <v>453</v>
      </c>
      <c r="D197" s="352" t="s">
        <v>528</v>
      </c>
      <c r="E197" s="353" t="s">
        <v>529</v>
      </c>
      <c r="F197" s="352" t="s">
        <v>438</v>
      </c>
      <c r="G197" s="352" t="s">
        <v>465</v>
      </c>
      <c r="H197" s="352" t="s">
        <v>457</v>
      </c>
      <c r="I197" s="352">
        <v>2024</v>
      </c>
      <c r="J197" s="354">
        <v>3</v>
      </c>
      <c r="K197" s="355">
        <v>45600</v>
      </c>
      <c r="L197" s="356">
        <v>0.5</v>
      </c>
      <c r="M197" s="333">
        <v>5.07</v>
      </c>
      <c r="N197" s="333">
        <v>5.07</v>
      </c>
      <c r="O197" s="358"/>
      <c r="P197" s="358">
        <v>0</v>
      </c>
      <c r="Q197" s="361">
        <v>1</v>
      </c>
      <c r="R197" s="333">
        <v>5.07</v>
      </c>
      <c r="S197" s="377">
        <v>235200</v>
      </c>
      <c r="T197" s="361">
        <v>875840</v>
      </c>
      <c r="U197" s="362" t="s">
        <v>500</v>
      </c>
      <c r="V197" s="378">
        <v>0</v>
      </c>
      <c r="W197" s="716" t="e">
        <f t="shared" si="6"/>
        <v>#DIV/0!</v>
      </c>
      <c r="Z197" s="739">
        <f t="shared" si="7"/>
        <v>0</v>
      </c>
    </row>
    <row r="198" spans="1:26" s="365" customFormat="1" ht="12.65" customHeight="1">
      <c r="A198" s="352"/>
      <c r="B198" s="352" t="s">
        <v>462</v>
      </c>
      <c r="C198" s="352" t="s">
        <v>453</v>
      </c>
      <c r="D198" s="352" t="s">
        <v>518</v>
      </c>
      <c r="E198" s="353" t="s">
        <v>530</v>
      </c>
      <c r="F198" s="352" t="s">
        <v>438</v>
      </c>
      <c r="G198" s="352" t="s">
        <v>465</v>
      </c>
      <c r="H198" s="352" t="s">
        <v>457</v>
      </c>
      <c r="I198" s="352">
        <v>2024</v>
      </c>
      <c r="J198" s="354">
        <v>3</v>
      </c>
      <c r="K198" s="355">
        <v>45600</v>
      </c>
      <c r="L198" s="356">
        <v>0.6</v>
      </c>
      <c r="M198" s="333">
        <v>10.48</v>
      </c>
      <c r="N198" s="333">
        <v>10.48</v>
      </c>
      <c r="O198" s="358"/>
      <c r="P198" s="358">
        <v>0</v>
      </c>
      <c r="Q198" s="361">
        <v>1</v>
      </c>
      <c r="R198" s="333">
        <v>10.48</v>
      </c>
      <c r="S198" s="377">
        <v>282240</v>
      </c>
      <c r="T198" s="361">
        <v>1051008</v>
      </c>
      <c r="U198" s="362" t="s">
        <v>500</v>
      </c>
      <c r="V198" s="378">
        <v>0</v>
      </c>
      <c r="W198" s="716" t="e">
        <f t="shared" si="6"/>
        <v>#DIV/0!</v>
      </c>
      <c r="Z198" s="739">
        <f t="shared" si="7"/>
        <v>0</v>
      </c>
    </row>
    <row r="199" spans="1:26" s="365" customFormat="1" ht="12.65" customHeight="1">
      <c r="A199" s="352"/>
      <c r="B199" s="352" t="s">
        <v>452</v>
      </c>
      <c r="C199" s="352" t="s">
        <v>453</v>
      </c>
      <c r="D199" s="352" t="s">
        <v>454</v>
      </c>
      <c r="E199" s="353" t="s">
        <v>455</v>
      </c>
      <c r="F199" s="352" t="s">
        <v>438</v>
      </c>
      <c r="G199" s="352" t="s">
        <v>456</v>
      </c>
      <c r="H199" s="352" t="s">
        <v>457</v>
      </c>
      <c r="I199" s="352">
        <v>2024</v>
      </c>
      <c r="J199" s="354">
        <v>4</v>
      </c>
      <c r="K199" s="355">
        <v>45600</v>
      </c>
      <c r="L199" s="356">
        <v>0.6</v>
      </c>
      <c r="M199" s="333">
        <v>2.62</v>
      </c>
      <c r="N199" s="333">
        <v>2.69</v>
      </c>
      <c r="O199" s="358">
        <v>0.08</v>
      </c>
      <c r="P199" s="358">
        <v>4.8000000000000001E-2</v>
      </c>
      <c r="Q199" s="361">
        <v>1</v>
      </c>
      <c r="R199" s="333">
        <v>2.62</v>
      </c>
      <c r="S199" s="377">
        <v>304000</v>
      </c>
      <c r="T199" s="361">
        <v>1669600</v>
      </c>
      <c r="U199" s="362">
        <v>330000</v>
      </c>
      <c r="V199" s="378">
        <v>198769</v>
      </c>
      <c r="W199" s="716" t="e">
        <f t="shared" si="6"/>
        <v>#DIV/0!</v>
      </c>
      <c r="Z199" s="739">
        <f t="shared" si="7"/>
        <v>24320</v>
      </c>
    </row>
    <row r="200" spans="1:26" s="365" customFormat="1" ht="12.65" customHeight="1">
      <c r="A200" s="352"/>
      <c r="B200" s="352" t="s">
        <v>452</v>
      </c>
      <c r="C200" s="352" t="s">
        <v>453</v>
      </c>
      <c r="D200" s="352" t="s">
        <v>458</v>
      </c>
      <c r="E200" s="353" t="s">
        <v>459</v>
      </c>
      <c r="F200" s="352" t="s">
        <v>438</v>
      </c>
      <c r="G200" s="352" t="s">
        <v>456</v>
      </c>
      <c r="H200" s="352" t="s">
        <v>439</v>
      </c>
      <c r="I200" s="352">
        <v>2024</v>
      </c>
      <c r="J200" s="354">
        <v>4</v>
      </c>
      <c r="K200" s="355">
        <v>45600</v>
      </c>
      <c r="L200" s="356">
        <v>0.6</v>
      </c>
      <c r="M200" s="333">
        <v>2.0099999999999998</v>
      </c>
      <c r="N200" s="333">
        <v>2.08</v>
      </c>
      <c r="O200" s="358">
        <v>7.0000000000000007E-2</v>
      </c>
      <c r="P200" s="358">
        <v>4.2000000000000003E-2</v>
      </c>
      <c r="Q200" s="361">
        <v>1</v>
      </c>
      <c r="R200" s="333">
        <v>2.0099999999999998</v>
      </c>
      <c r="S200" s="377">
        <v>295680</v>
      </c>
      <c r="T200" s="361">
        <v>1584000</v>
      </c>
      <c r="U200" s="362">
        <v>280000</v>
      </c>
      <c r="V200" s="378">
        <v>174442</v>
      </c>
      <c r="W200" s="716" t="e">
        <f t="shared" si="6"/>
        <v>#DIV/0!</v>
      </c>
      <c r="Z200" s="739">
        <f t="shared" si="7"/>
        <v>20697.600000000002</v>
      </c>
    </row>
    <row r="201" spans="1:26" s="365" customFormat="1" ht="12.65" customHeight="1">
      <c r="A201" s="352"/>
      <c r="B201" s="352" t="s">
        <v>452</v>
      </c>
      <c r="C201" s="352" t="s">
        <v>453</v>
      </c>
      <c r="D201" s="352" t="s">
        <v>460</v>
      </c>
      <c r="E201" s="353" t="s">
        <v>461</v>
      </c>
      <c r="F201" s="352" t="s">
        <v>438</v>
      </c>
      <c r="G201" s="352" t="s">
        <v>456</v>
      </c>
      <c r="H201" s="352" t="s">
        <v>439</v>
      </c>
      <c r="I201" s="352">
        <v>2024</v>
      </c>
      <c r="J201" s="354">
        <v>4</v>
      </c>
      <c r="K201" s="355">
        <v>45600</v>
      </c>
      <c r="L201" s="356">
        <v>0.6</v>
      </c>
      <c r="M201" s="333">
        <v>1.7</v>
      </c>
      <c r="N201" s="333">
        <v>1.83</v>
      </c>
      <c r="O201" s="358">
        <v>0.13</v>
      </c>
      <c r="P201" s="358">
        <v>7.8E-2</v>
      </c>
      <c r="Q201" s="361">
        <v>1</v>
      </c>
      <c r="R201" s="333">
        <v>1.7</v>
      </c>
      <c r="S201" s="377">
        <v>295680</v>
      </c>
      <c r="T201" s="361">
        <v>1584000</v>
      </c>
      <c r="U201" s="362">
        <v>525000</v>
      </c>
      <c r="V201" s="378">
        <v>327000</v>
      </c>
      <c r="W201" s="716" t="e">
        <f t="shared" si="6"/>
        <v>#DIV/0!</v>
      </c>
      <c r="Z201" s="739">
        <f t="shared" si="7"/>
        <v>38438.400000000001</v>
      </c>
    </row>
    <row r="202" spans="1:26" s="365" customFormat="1" ht="12.65" customHeight="1">
      <c r="A202" s="352"/>
      <c r="B202" s="352" t="s">
        <v>462</v>
      </c>
      <c r="C202" s="352" t="s">
        <v>453</v>
      </c>
      <c r="D202" s="352" t="s">
        <v>463</v>
      </c>
      <c r="E202" s="353" t="s">
        <v>464</v>
      </c>
      <c r="F202" s="352" t="s">
        <v>438</v>
      </c>
      <c r="G202" s="352" t="s">
        <v>465</v>
      </c>
      <c r="H202" s="352" t="s">
        <v>439</v>
      </c>
      <c r="I202" s="352">
        <v>2024</v>
      </c>
      <c r="J202" s="354">
        <v>4</v>
      </c>
      <c r="K202" s="355">
        <v>45600</v>
      </c>
      <c r="L202" s="356">
        <v>0.67</v>
      </c>
      <c r="M202" s="333">
        <v>0.77</v>
      </c>
      <c r="N202" s="333">
        <v>0.92</v>
      </c>
      <c r="O202" s="358">
        <v>0.15</v>
      </c>
      <c r="P202" s="358">
        <v>0.10050000000000001</v>
      </c>
      <c r="Q202" s="361">
        <v>1</v>
      </c>
      <c r="R202" s="333">
        <v>0.77</v>
      </c>
      <c r="S202" s="377">
        <v>233606</v>
      </c>
      <c r="T202" s="361">
        <v>1304143</v>
      </c>
      <c r="U202" s="362">
        <v>260000</v>
      </c>
      <c r="V202" s="378">
        <v>58119</v>
      </c>
      <c r="W202" s="716" t="e">
        <f t="shared" si="6"/>
        <v>#DIV/0!</v>
      </c>
      <c r="Z202" s="739">
        <f t="shared" si="7"/>
        <v>35040.9</v>
      </c>
    </row>
    <row r="203" spans="1:26" s="365" customFormat="1" ht="12.65" customHeight="1">
      <c r="A203" s="352"/>
      <c r="B203" s="352" t="s">
        <v>462</v>
      </c>
      <c r="C203" s="352" t="s">
        <v>453</v>
      </c>
      <c r="D203" s="352" t="s">
        <v>466</v>
      </c>
      <c r="E203" s="353" t="s">
        <v>467</v>
      </c>
      <c r="F203" s="352" t="s">
        <v>438</v>
      </c>
      <c r="G203" s="352" t="s">
        <v>465</v>
      </c>
      <c r="H203" s="352" t="s">
        <v>457</v>
      </c>
      <c r="I203" s="352">
        <v>2024</v>
      </c>
      <c r="J203" s="354">
        <v>4</v>
      </c>
      <c r="K203" s="355">
        <v>45600</v>
      </c>
      <c r="L203" s="356">
        <v>1</v>
      </c>
      <c r="M203" s="333">
        <v>18.53</v>
      </c>
      <c r="N203" s="333">
        <v>19.329999999999998</v>
      </c>
      <c r="O203" s="358">
        <v>0.8</v>
      </c>
      <c r="P203" s="358">
        <v>0.8</v>
      </c>
      <c r="Q203" s="361">
        <v>1</v>
      </c>
      <c r="R203" s="333">
        <v>18.53</v>
      </c>
      <c r="S203" s="377">
        <v>279040</v>
      </c>
      <c r="T203" s="361">
        <v>2030720</v>
      </c>
      <c r="U203" s="362">
        <v>1865000</v>
      </c>
      <c r="V203" s="378">
        <v>240424</v>
      </c>
      <c r="W203" s="716" t="e">
        <f t="shared" si="6"/>
        <v>#DIV/0!</v>
      </c>
      <c r="Z203" s="739">
        <f t="shared" si="7"/>
        <v>223232</v>
      </c>
    </row>
    <row r="204" spans="1:26" s="365" customFormat="1" ht="12.65" customHeight="1">
      <c r="A204" s="352"/>
      <c r="B204" s="352" t="s">
        <v>462</v>
      </c>
      <c r="C204" s="352" t="s">
        <v>453</v>
      </c>
      <c r="D204" s="352" t="s">
        <v>468</v>
      </c>
      <c r="E204" s="353" t="s">
        <v>469</v>
      </c>
      <c r="F204" s="352" t="s">
        <v>438</v>
      </c>
      <c r="G204" s="352" t="s">
        <v>465</v>
      </c>
      <c r="H204" s="352" t="s">
        <v>457</v>
      </c>
      <c r="I204" s="352">
        <v>2024</v>
      </c>
      <c r="J204" s="354">
        <v>4</v>
      </c>
      <c r="K204" s="355">
        <v>45600</v>
      </c>
      <c r="L204" s="356">
        <v>0.74</v>
      </c>
      <c r="M204" s="333">
        <v>37.47</v>
      </c>
      <c r="N204" s="333">
        <v>38.51</v>
      </c>
      <c r="O204" s="358">
        <v>1.04</v>
      </c>
      <c r="P204" s="358">
        <v>0.76960000000000006</v>
      </c>
      <c r="Q204" s="361">
        <v>1</v>
      </c>
      <c r="R204" s="333">
        <v>37.47</v>
      </c>
      <c r="S204" s="377">
        <v>182482</v>
      </c>
      <c r="T204" s="361">
        <v>1250914</v>
      </c>
      <c r="U204" s="362">
        <v>1040000</v>
      </c>
      <c r="V204" s="379">
        <v>-260951</v>
      </c>
      <c r="W204" s="716" t="e">
        <f t="shared" si="6"/>
        <v>#DIV/0!</v>
      </c>
      <c r="Z204" s="739">
        <f t="shared" si="7"/>
        <v>189781.28</v>
      </c>
    </row>
    <row r="205" spans="1:26" s="365" customFormat="1" ht="12.65" customHeight="1">
      <c r="A205" s="352"/>
      <c r="B205" s="352" t="s">
        <v>452</v>
      </c>
      <c r="C205" s="352" t="s">
        <v>453</v>
      </c>
      <c r="D205" s="352" t="s">
        <v>470</v>
      </c>
      <c r="E205" s="353" t="s">
        <v>471</v>
      </c>
      <c r="F205" s="352" t="s">
        <v>438</v>
      </c>
      <c r="G205" s="352" t="s">
        <v>472</v>
      </c>
      <c r="H205" s="352" t="s">
        <v>439</v>
      </c>
      <c r="I205" s="352">
        <v>2024</v>
      </c>
      <c r="J205" s="354">
        <v>4</v>
      </c>
      <c r="K205" s="355">
        <v>45600</v>
      </c>
      <c r="L205" s="356">
        <v>0.5</v>
      </c>
      <c r="M205" s="333">
        <v>0.61</v>
      </c>
      <c r="N205" s="333">
        <v>0.79</v>
      </c>
      <c r="O205" s="358">
        <v>0.18</v>
      </c>
      <c r="P205" s="358">
        <v>0.09</v>
      </c>
      <c r="Q205" s="361">
        <v>1</v>
      </c>
      <c r="R205" s="333">
        <v>0.61</v>
      </c>
      <c r="S205" s="377">
        <v>126000</v>
      </c>
      <c r="T205" s="361">
        <v>760816</v>
      </c>
      <c r="U205" s="362">
        <v>510000</v>
      </c>
      <c r="V205" s="378">
        <v>373053</v>
      </c>
      <c r="W205" s="716" t="e">
        <f t="shared" si="6"/>
        <v>#DIV/0!</v>
      </c>
      <c r="Z205" s="739">
        <f t="shared" si="7"/>
        <v>22680</v>
      </c>
    </row>
    <row r="206" spans="1:26" s="365" customFormat="1" ht="12.65" customHeight="1">
      <c r="A206" s="352"/>
      <c r="B206" s="352" t="s">
        <v>452</v>
      </c>
      <c r="C206" s="352" t="s">
        <v>453</v>
      </c>
      <c r="D206" s="352" t="s">
        <v>474</v>
      </c>
      <c r="E206" s="353" t="s">
        <v>475</v>
      </c>
      <c r="F206" s="352" t="s">
        <v>438</v>
      </c>
      <c r="G206" s="352" t="s">
        <v>472</v>
      </c>
      <c r="H206" s="352" t="s">
        <v>439</v>
      </c>
      <c r="I206" s="352">
        <v>2024</v>
      </c>
      <c r="J206" s="354">
        <v>4</v>
      </c>
      <c r="K206" s="355">
        <v>45600</v>
      </c>
      <c r="L206" s="356">
        <v>0.4</v>
      </c>
      <c r="M206" s="333">
        <v>2.44</v>
      </c>
      <c r="N206" s="333">
        <v>2.48</v>
      </c>
      <c r="O206" s="358">
        <v>0.05</v>
      </c>
      <c r="P206" s="358">
        <v>2.0000000000000004E-2</v>
      </c>
      <c r="Q206" s="361">
        <v>1</v>
      </c>
      <c r="R206" s="333">
        <v>2.44</v>
      </c>
      <c r="S206" s="377">
        <v>197120</v>
      </c>
      <c r="T206" s="361">
        <v>1056000</v>
      </c>
      <c r="U206" s="362">
        <v>220000</v>
      </c>
      <c r="V206" s="378">
        <v>171741</v>
      </c>
      <c r="W206" s="716" t="e">
        <f t="shared" si="6"/>
        <v>#DIV/0!</v>
      </c>
      <c r="Z206" s="739">
        <f t="shared" si="7"/>
        <v>9856</v>
      </c>
    </row>
    <row r="207" spans="1:26" s="365" customFormat="1" ht="12.65" customHeight="1">
      <c r="A207" s="352"/>
      <c r="B207" s="352" t="s">
        <v>452</v>
      </c>
      <c r="C207" s="352" t="s">
        <v>453</v>
      </c>
      <c r="D207" s="352" t="s">
        <v>476</v>
      </c>
      <c r="E207" s="353" t="s">
        <v>477</v>
      </c>
      <c r="F207" s="352" t="s">
        <v>438</v>
      </c>
      <c r="G207" s="352" t="s">
        <v>472</v>
      </c>
      <c r="H207" s="352" t="s">
        <v>439</v>
      </c>
      <c r="I207" s="352">
        <v>2024</v>
      </c>
      <c r="J207" s="354">
        <v>4</v>
      </c>
      <c r="K207" s="355">
        <v>45600</v>
      </c>
      <c r="L207" s="356">
        <v>0.75</v>
      </c>
      <c r="M207" s="333">
        <v>0.65</v>
      </c>
      <c r="N207" s="333">
        <v>0.85</v>
      </c>
      <c r="O207" s="358">
        <v>0.2</v>
      </c>
      <c r="P207" s="358">
        <v>0.15000000000000002</v>
      </c>
      <c r="Q207" s="361">
        <v>1</v>
      </c>
      <c r="R207" s="333">
        <v>0.65</v>
      </c>
      <c r="S207" s="377">
        <v>416500</v>
      </c>
      <c r="T207" s="361">
        <v>1721460</v>
      </c>
      <c r="U207" s="362">
        <v>520000</v>
      </c>
      <c r="V207" s="378">
        <v>179151</v>
      </c>
      <c r="W207" s="716" t="e">
        <f t="shared" si="6"/>
        <v>#DIV/0!</v>
      </c>
      <c r="Z207" s="739">
        <f t="shared" si="7"/>
        <v>83300</v>
      </c>
    </row>
    <row r="208" spans="1:26" s="365" customFormat="1" ht="12.65" customHeight="1">
      <c r="A208" s="352"/>
      <c r="B208" s="352" t="s">
        <v>452</v>
      </c>
      <c r="C208" s="352" t="s">
        <v>453</v>
      </c>
      <c r="D208" s="352" t="s">
        <v>478</v>
      </c>
      <c r="E208" s="353" t="s">
        <v>479</v>
      </c>
      <c r="F208" s="352" t="s">
        <v>438</v>
      </c>
      <c r="G208" s="352" t="s">
        <v>480</v>
      </c>
      <c r="H208" s="352" t="s">
        <v>439</v>
      </c>
      <c r="I208" s="352">
        <v>2024</v>
      </c>
      <c r="J208" s="354">
        <v>4</v>
      </c>
      <c r="K208" s="355">
        <v>45600</v>
      </c>
      <c r="L208" s="356">
        <v>0.5</v>
      </c>
      <c r="M208" s="333">
        <v>0.15</v>
      </c>
      <c r="N208" s="333">
        <v>0.19</v>
      </c>
      <c r="O208" s="358">
        <v>0.04</v>
      </c>
      <c r="P208" s="358">
        <v>0.02</v>
      </c>
      <c r="Q208" s="361">
        <v>1</v>
      </c>
      <c r="R208" s="333">
        <v>0.15</v>
      </c>
      <c r="S208" s="377">
        <v>106880</v>
      </c>
      <c r="T208" s="361">
        <v>304640</v>
      </c>
      <c r="U208" s="362">
        <v>140000</v>
      </c>
      <c r="V208" s="378">
        <v>127814</v>
      </c>
      <c r="W208" s="716" t="e">
        <f t="shared" si="6"/>
        <v>#DIV/0!</v>
      </c>
      <c r="Z208" s="739">
        <f t="shared" si="7"/>
        <v>4275.2</v>
      </c>
    </row>
    <row r="209" spans="1:26" s="365" customFormat="1" ht="12.65" customHeight="1">
      <c r="A209" s="352"/>
      <c r="B209" s="352" t="s">
        <v>481</v>
      </c>
      <c r="C209" s="352" t="s">
        <v>453</v>
      </c>
      <c r="D209" s="352" t="s">
        <v>482</v>
      </c>
      <c r="E209" s="353" t="s">
        <v>483</v>
      </c>
      <c r="F209" s="352" t="s">
        <v>438</v>
      </c>
      <c r="G209" s="352" t="s">
        <v>484</v>
      </c>
      <c r="H209" s="352" t="s">
        <v>457</v>
      </c>
      <c r="I209" s="352">
        <v>2024</v>
      </c>
      <c r="J209" s="354">
        <v>4</v>
      </c>
      <c r="K209" s="355">
        <v>45600</v>
      </c>
      <c r="L209" s="356">
        <v>0.5</v>
      </c>
      <c r="M209" s="333">
        <v>24.32</v>
      </c>
      <c r="N209" s="333">
        <v>24.83</v>
      </c>
      <c r="O209" s="358">
        <v>0.51</v>
      </c>
      <c r="P209" s="358">
        <v>0.255</v>
      </c>
      <c r="Q209" s="361">
        <v>1</v>
      </c>
      <c r="R209" s="333">
        <v>24.32</v>
      </c>
      <c r="S209" s="377">
        <v>0</v>
      </c>
      <c r="T209" s="377">
        <v>0</v>
      </c>
      <c r="U209" s="362">
        <v>1790000</v>
      </c>
      <c r="V209" s="378">
        <v>1790000</v>
      </c>
      <c r="W209" s="716" t="e">
        <f t="shared" si="6"/>
        <v>#DIV/0!</v>
      </c>
      <c r="Z209" s="739">
        <f t="shared" si="7"/>
        <v>0</v>
      </c>
    </row>
    <row r="210" spans="1:26" s="365" customFormat="1" ht="12.65" customHeight="1">
      <c r="A210" s="352"/>
      <c r="B210" s="352" t="s">
        <v>481</v>
      </c>
      <c r="C210" s="352" t="s">
        <v>453</v>
      </c>
      <c r="D210" s="352" t="s">
        <v>485</v>
      </c>
      <c r="E210" s="353" t="s">
        <v>486</v>
      </c>
      <c r="F210" s="352" t="s">
        <v>438</v>
      </c>
      <c r="G210" s="352" t="s">
        <v>480</v>
      </c>
      <c r="H210" s="352" t="s">
        <v>439</v>
      </c>
      <c r="I210" s="352">
        <v>2024</v>
      </c>
      <c r="J210" s="354">
        <v>4</v>
      </c>
      <c r="K210" s="355">
        <v>45600</v>
      </c>
      <c r="L210" s="356">
        <v>0.6</v>
      </c>
      <c r="M210" s="333">
        <v>0.72</v>
      </c>
      <c r="N210" s="333">
        <v>0.91</v>
      </c>
      <c r="O210" s="358">
        <v>0.19</v>
      </c>
      <c r="P210" s="358">
        <v>0.11399999999999999</v>
      </c>
      <c r="Q210" s="361">
        <v>1</v>
      </c>
      <c r="R210" s="333">
        <v>0.72</v>
      </c>
      <c r="S210" s="377">
        <v>128256</v>
      </c>
      <c r="T210" s="361">
        <v>365568</v>
      </c>
      <c r="U210" s="362">
        <v>780000</v>
      </c>
      <c r="V210" s="378">
        <v>712114</v>
      </c>
      <c r="W210" s="716" t="e">
        <f t="shared" si="6"/>
        <v>#DIV/0!</v>
      </c>
      <c r="Z210" s="739">
        <f t="shared" si="7"/>
        <v>24368.639999999999</v>
      </c>
    </row>
    <row r="211" spans="1:26" s="365" customFormat="1" ht="12.65" customHeight="1">
      <c r="A211" s="352"/>
      <c r="B211" s="352" t="s">
        <v>481</v>
      </c>
      <c r="C211" s="352" t="s">
        <v>453</v>
      </c>
      <c r="D211" s="352" t="s">
        <v>470</v>
      </c>
      <c r="E211" s="353" t="s">
        <v>487</v>
      </c>
      <c r="F211" s="352" t="s">
        <v>438</v>
      </c>
      <c r="G211" s="352" t="s">
        <v>484</v>
      </c>
      <c r="H211" s="352" t="s">
        <v>439</v>
      </c>
      <c r="I211" s="352">
        <v>2024</v>
      </c>
      <c r="J211" s="354">
        <v>4</v>
      </c>
      <c r="K211" s="355">
        <v>45600</v>
      </c>
      <c r="L211" s="356">
        <v>0.6</v>
      </c>
      <c r="M211" s="333">
        <v>0.72</v>
      </c>
      <c r="N211" s="333">
        <v>0.8</v>
      </c>
      <c r="O211" s="358">
        <v>0.08</v>
      </c>
      <c r="P211" s="358">
        <v>4.8000000000000001E-2</v>
      </c>
      <c r="Q211" s="361">
        <v>1</v>
      </c>
      <c r="R211" s="333">
        <v>0.72</v>
      </c>
      <c r="S211" s="377">
        <v>0</v>
      </c>
      <c r="T211" s="377">
        <v>0</v>
      </c>
      <c r="U211" s="362">
        <v>765000</v>
      </c>
      <c r="V211" s="378">
        <v>765000</v>
      </c>
      <c r="W211" s="716" t="e">
        <f t="shared" si="6"/>
        <v>#DIV/0!</v>
      </c>
      <c r="Z211" s="739">
        <f t="shared" si="7"/>
        <v>0</v>
      </c>
    </row>
    <row r="212" spans="1:26" s="365" customFormat="1" ht="12.65" customHeight="1">
      <c r="A212" s="352"/>
      <c r="B212" s="352" t="s">
        <v>481</v>
      </c>
      <c r="C212" s="352" t="s">
        <v>453</v>
      </c>
      <c r="D212" s="352" t="s">
        <v>488</v>
      </c>
      <c r="E212" s="353" t="s">
        <v>489</v>
      </c>
      <c r="F212" s="352" t="s">
        <v>438</v>
      </c>
      <c r="G212" s="352" t="s">
        <v>480</v>
      </c>
      <c r="H212" s="352" t="s">
        <v>439</v>
      </c>
      <c r="I212" s="352">
        <v>2024</v>
      </c>
      <c r="J212" s="354">
        <v>4</v>
      </c>
      <c r="K212" s="355">
        <v>45600</v>
      </c>
      <c r="L212" s="356">
        <v>0.6</v>
      </c>
      <c r="M212" s="333">
        <v>0.14000000000000001</v>
      </c>
      <c r="N212" s="333">
        <v>0.16</v>
      </c>
      <c r="O212" s="358">
        <v>0.02</v>
      </c>
      <c r="P212" s="358">
        <v>1.2E-2</v>
      </c>
      <c r="Q212" s="361">
        <v>1</v>
      </c>
      <c r="R212" s="333">
        <v>0.14000000000000001</v>
      </c>
      <c r="S212" s="377">
        <v>128256</v>
      </c>
      <c r="T212" s="361">
        <v>365568</v>
      </c>
      <c r="U212" s="362">
        <v>150000</v>
      </c>
      <c r="V212" s="378">
        <v>144151</v>
      </c>
      <c r="W212" s="716" t="e">
        <f t="shared" si="6"/>
        <v>#DIV/0!</v>
      </c>
      <c r="Z212" s="739">
        <f t="shared" si="7"/>
        <v>2565.12</v>
      </c>
    </row>
    <row r="213" spans="1:26" s="365" customFormat="1" ht="12.65" customHeight="1">
      <c r="A213" s="352"/>
      <c r="B213" s="352" t="s">
        <v>481</v>
      </c>
      <c r="C213" s="352" t="s">
        <v>453</v>
      </c>
      <c r="D213" s="352" t="s">
        <v>490</v>
      </c>
      <c r="E213" s="353" t="s">
        <v>491</v>
      </c>
      <c r="F213" s="352" t="s">
        <v>438</v>
      </c>
      <c r="G213" s="352" t="s">
        <v>484</v>
      </c>
      <c r="H213" s="352" t="s">
        <v>439</v>
      </c>
      <c r="I213" s="352">
        <v>2024</v>
      </c>
      <c r="J213" s="354">
        <v>4</v>
      </c>
      <c r="K213" s="355">
        <v>45600</v>
      </c>
      <c r="L213" s="356">
        <v>0.5</v>
      </c>
      <c r="M213" s="333">
        <v>1.06</v>
      </c>
      <c r="N213" s="333">
        <v>1.18</v>
      </c>
      <c r="O213" s="358">
        <v>0.11</v>
      </c>
      <c r="P213" s="358">
        <v>5.5E-2</v>
      </c>
      <c r="Q213" s="361">
        <v>1</v>
      </c>
      <c r="R213" s="333">
        <v>1.06</v>
      </c>
      <c r="S213" s="377">
        <v>0</v>
      </c>
      <c r="T213" s="377">
        <v>0</v>
      </c>
      <c r="U213" s="362">
        <v>335000</v>
      </c>
      <c r="V213" s="378">
        <v>335000</v>
      </c>
      <c r="W213" s="716" t="e">
        <f t="shared" si="6"/>
        <v>#DIV/0!</v>
      </c>
      <c r="Z213" s="739">
        <f t="shared" si="7"/>
        <v>0</v>
      </c>
    </row>
    <row r="214" spans="1:26" s="365" customFormat="1" ht="12.65" customHeight="1">
      <c r="A214" s="352"/>
      <c r="B214" s="352" t="s">
        <v>481</v>
      </c>
      <c r="C214" s="352" t="s">
        <v>453</v>
      </c>
      <c r="D214" s="352" t="s">
        <v>492</v>
      </c>
      <c r="E214" s="353" t="s">
        <v>493</v>
      </c>
      <c r="F214" s="352" t="s">
        <v>438</v>
      </c>
      <c r="G214" s="352" t="s">
        <v>484</v>
      </c>
      <c r="H214" s="352" t="s">
        <v>439</v>
      </c>
      <c r="I214" s="352">
        <v>2024</v>
      </c>
      <c r="J214" s="354">
        <v>4</v>
      </c>
      <c r="K214" s="355">
        <v>45600</v>
      </c>
      <c r="L214" s="356">
        <v>0.5</v>
      </c>
      <c r="M214" s="333">
        <v>0.25</v>
      </c>
      <c r="N214" s="333">
        <v>0.34</v>
      </c>
      <c r="O214" s="358">
        <v>0.09</v>
      </c>
      <c r="P214" s="358">
        <v>4.4999999999999998E-2</v>
      </c>
      <c r="Q214" s="361">
        <v>1</v>
      </c>
      <c r="R214" s="333">
        <v>0.25</v>
      </c>
      <c r="S214" s="377">
        <v>0</v>
      </c>
      <c r="T214" s="377">
        <v>0</v>
      </c>
      <c r="U214" s="362">
        <v>260000</v>
      </c>
      <c r="V214" s="378">
        <v>260000</v>
      </c>
      <c r="W214" s="716" t="e">
        <f t="shared" si="6"/>
        <v>#DIV/0!</v>
      </c>
      <c r="Z214" s="739">
        <f t="shared" si="7"/>
        <v>0</v>
      </c>
    </row>
    <row r="215" spans="1:26" s="365" customFormat="1" ht="12.65" customHeight="1">
      <c r="A215" s="352"/>
      <c r="B215" s="352" t="s">
        <v>481</v>
      </c>
      <c r="C215" s="352" t="s">
        <v>453</v>
      </c>
      <c r="D215" s="352" t="s">
        <v>494</v>
      </c>
      <c r="E215" s="353" t="s">
        <v>495</v>
      </c>
      <c r="F215" s="352" t="s">
        <v>438</v>
      </c>
      <c r="G215" s="352" t="s">
        <v>484</v>
      </c>
      <c r="H215" s="352" t="s">
        <v>439</v>
      </c>
      <c r="I215" s="352">
        <v>2024</v>
      </c>
      <c r="J215" s="354">
        <v>4</v>
      </c>
      <c r="K215" s="355">
        <v>45600</v>
      </c>
      <c r="L215" s="356">
        <v>0.8</v>
      </c>
      <c r="M215" s="333">
        <v>0.41</v>
      </c>
      <c r="N215" s="333">
        <v>0.5</v>
      </c>
      <c r="O215" s="358">
        <v>0.09</v>
      </c>
      <c r="P215" s="358">
        <v>7.1999999999999995E-2</v>
      </c>
      <c r="Q215" s="361">
        <v>1</v>
      </c>
      <c r="R215" s="333">
        <v>0.41</v>
      </c>
      <c r="S215" s="377">
        <v>0</v>
      </c>
      <c r="T215" s="377">
        <v>0</v>
      </c>
      <c r="U215" s="362">
        <v>310000</v>
      </c>
      <c r="V215" s="378">
        <v>310000</v>
      </c>
      <c r="W215" s="716" t="e">
        <f t="shared" si="6"/>
        <v>#DIV/0!</v>
      </c>
      <c r="Z215" s="739">
        <f t="shared" si="7"/>
        <v>0</v>
      </c>
    </row>
    <row r="216" spans="1:26" s="365" customFormat="1" ht="12.65" customHeight="1">
      <c r="A216" s="352"/>
      <c r="B216" s="352" t="s">
        <v>452</v>
      </c>
      <c r="C216" s="352" t="s">
        <v>453</v>
      </c>
      <c r="D216" s="352" t="s">
        <v>482</v>
      </c>
      <c r="E216" s="353" t="s">
        <v>496</v>
      </c>
      <c r="F216" s="352" t="s">
        <v>438</v>
      </c>
      <c r="G216" s="352" t="s">
        <v>497</v>
      </c>
      <c r="H216" s="352" t="s">
        <v>457</v>
      </c>
      <c r="I216" s="352">
        <v>2024</v>
      </c>
      <c r="J216" s="354">
        <v>4</v>
      </c>
      <c r="K216" s="355">
        <v>45600</v>
      </c>
      <c r="L216" s="356">
        <v>0.67</v>
      </c>
      <c r="M216" s="333">
        <v>25.4</v>
      </c>
      <c r="N216" s="333">
        <v>27.3</v>
      </c>
      <c r="O216" s="358">
        <v>1.9</v>
      </c>
      <c r="P216" s="358">
        <v>1.2729999999999999</v>
      </c>
      <c r="Q216" s="361">
        <v>1</v>
      </c>
      <c r="R216" s="333">
        <v>25.4</v>
      </c>
      <c r="S216" s="377">
        <v>169800</v>
      </c>
      <c r="T216" s="361">
        <v>430698</v>
      </c>
      <c r="U216" s="362">
        <v>1330000</v>
      </c>
      <c r="V216" s="378">
        <v>511674</v>
      </c>
      <c r="W216" s="716" t="e">
        <f t="shared" si="6"/>
        <v>#DIV/0!</v>
      </c>
      <c r="Z216" s="739">
        <f t="shared" si="7"/>
        <v>322620</v>
      </c>
    </row>
    <row r="217" spans="1:26" s="365" customFormat="1" ht="12.65" customHeight="1">
      <c r="A217" s="352"/>
      <c r="B217" s="352" t="s">
        <v>452</v>
      </c>
      <c r="C217" s="352" t="s">
        <v>453</v>
      </c>
      <c r="D217" s="352" t="s">
        <v>498</v>
      </c>
      <c r="E217" s="353" t="s">
        <v>499</v>
      </c>
      <c r="F217" s="352" t="s">
        <v>438</v>
      </c>
      <c r="G217" s="352" t="s">
        <v>456</v>
      </c>
      <c r="H217" s="352" t="s">
        <v>439</v>
      </c>
      <c r="I217" s="352">
        <v>2024</v>
      </c>
      <c r="J217" s="354">
        <v>4</v>
      </c>
      <c r="K217" s="355">
        <v>45600</v>
      </c>
      <c r="L217" s="356">
        <v>0.5</v>
      </c>
      <c r="M217" s="333">
        <v>0.7</v>
      </c>
      <c r="N217" s="333">
        <v>0.7</v>
      </c>
      <c r="O217" s="358"/>
      <c r="P217" s="358">
        <v>0</v>
      </c>
      <c r="Q217" s="361">
        <v>1</v>
      </c>
      <c r="R217" s="333">
        <v>0.7</v>
      </c>
      <c r="S217" s="377">
        <v>114500</v>
      </c>
      <c r="T217" s="361">
        <v>1372300</v>
      </c>
      <c r="U217" s="362" t="s">
        <v>500</v>
      </c>
      <c r="V217" s="378">
        <v>0</v>
      </c>
      <c r="W217" s="716" t="e">
        <f t="shared" si="6"/>
        <v>#DIV/0!</v>
      </c>
      <c r="Z217" s="739">
        <f t="shared" si="7"/>
        <v>0</v>
      </c>
    </row>
    <row r="218" spans="1:26" s="365" customFormat="1" ht="12.65" customHeight="1">
      <c r="A218" s="352"/>
      <c r="B218" s="352" t="s">
        <v>452</v>
      </c>
      <c r="C218" s="352" t="s">
        <v>453</v>
      </c>
      <c r="D218" s="352" t="s">
        <v>501</v>
      </c>
      <c r="E218" s="353" t="s">
        <v>502</v>
      </c>
      <c r="F218" s="352" t="s">
        <v>438</v>
      </c>
      <c r="G218" s="352" t="s">
        <v>456</v>
      </c>
      <c r="H218" s="352" t="s">
        <v>439</v>
      </c>
      <c r="I218" s="352">
        <v>2024</v>
      </c>
      <c r="J218" s="354">
        <v>4</v>
      </c>
      <c r="K218" s="355">
        <v>45600</v>
      </c>
      <c r="L218" s="356">
        <v>0.5</v>
      </c>
      <c r="M218" s="333">
        <v>1.41</v>
      </c>
      <c r="N218" s="333">
        <v>1.41</v>
      </c>
      <c r="O218" s="358"/>
      <c r="P218" s="358">
        <v>0</v>
      </c>
      <c r="Q218" s="361">
        <v>1</v>
      </c>
      <c r="R218" s="333">
        <v>1.41</v>
      </c>
      <c r="S218" s="377">
        <v>375500</v>
      </c>
      <c r="T218" s="361">
        <v>1593500</v>
      </c>
      <c r="U218" s="362" t="s">
        <v>500</v>
      </c>
      <c r="V218" s="378">
        <v>0</v>
      </c>
      <c r="W218" s="716" t="e">
        <f t="shared" si="6"/>
        <v>#DIV/0!</v>
      </c>
      <c r="Z218" s="739">
        <f t="shared" si="7"/>
        <v>0</v>
      </c>
    </row>
    <row r="219" spans="1:26" s="365" customFormat="1" ht="12.65" customHeight="1">
      <c r="A219" s="352"/>
      <c r="B219" s="352" t="s">
        <v>452</v>
      </c>
      <c r="C219" s="352" t="s">
        <v>453</v>
      </c>
      <c r="D219" s="352" t="s">
        <v>503</v>
      </c>
      <c r="E219" s="353" t="s">
        <v>504</v>
      </c>
      <c r="F219" s="352" t="s">
        <v>438</v>
      </c>
      <c r="G219" s="352" t="s">
        <v>456</v>
      </c>
      <c r="H219" s="352" t="s">
        <v>439</v>
      </c>
      <c r="I219" s="352">
        <v>2024</v>
      </c>
      <c r="J219" s="354">
        <v>4</v>
      </c>
      <c r="K219" s="355">
        <v>45600</v>
      </c>
      <c r="L219" s="356">
        <v>0.5</v>
      </c>
      <c r="M219" s="333">
        <v>2.14</v>
      </c>
      <c r="N219" s="333">
        <v>2.14</v>
      </c>
      <c r="O219" s="358"/>
      <c r="P219" s="358">
        <v>0</v>
      </c>
      <c r="Q219" s="361">
        <v>1</v>
      </c>
      <c r="R219" s="333">
        <v>2.14</v>
      </c>
      <c r="S219" s="377">
        <v>207680</v>
      </c>
      <c r="T219" s="361">
        <v>1363052</v>
      </c>
      <c r="U219" s="362" t="s">
        <v>500</v>
      </c>
      <c r="V219" s="378">
        <v>0</v>
      </c>
      <c r="W219" s="716" t="e">
        <f t="shared" si="6"/>
        <v>#DIV/0!</v>
      </c>
      <c r="Z219" s="739">
        <f t="shared" si="7"/>
        <v>0</v>
      </c>
    </row>
    <row r="220" spans="1:26" s="365" customFormat="1" ht="12.65" customHeight="1">
      <c r="A220" s="352"/>
      <c r="B220" s="352" t="s">
        <v>452</v>
      </c>
      <c r="C220" s="352" t="s">
        <v>453</v>
      </c>
      <c r="D220" s="352" t="s">
        <v>505</v>
      </c>
      <c r="E220" s="353" t="s">
        <v>506</v>
      </c>
      <c r="F220" s="352" t="s">
        <v>438</v>
      </c>
      <c r="G220" s="352" t="s">
        <v>456</v>
      </c>
      <c r="H220" s="352" t="s">
        <v>439</v>
      </c>
      <c r="I220" s="352">
        <v>2024</v>
      </c>
      <c r="J220" s="354">
        <v>4</v>
      </c>
      <c r="K220" s="355">
        <v>45600</v>
      </c>
      <c r="L220" s="356">
        <v>0.5</v>
      </c>
      <c r="M220" s="333">
        <v>1.5</v>
      </c>
      <c r="N220" s="333">
        <v>1.5</v>
      </c>
      <c r="O220" s="358"/>
      <c r="P220" s="358">
        <v>0</v>
      </c>
      <c r="Q220" s="361">
        <v>1</v>
      </c>
      <c r="R220" s="333">
        <v>1.5</v>
      </c>
      <c r="S220" s="377">
        <v>246400</v>
      </c>
      <c r="T220" s="361">
        <v>1320000</v>
      </c>
      <c r="U220" s="362" t="s">
        <v>500</v>
      </c>
      <c r="V220" s="378">
        <v>0</v>
      </c>
      <c r="W220" s="716" t="e">
        <f t="shared" si="6"/>
        <v>#DIV/0!</v>
      </c>
      <c r="Z220" s="739">
        <f t="shared" si="7"/>
        <v>0</v>
      </c>
    </row>
    <row r="221" spans="1:26" s="365" customFormat="1" ht="12.65" customHeight="1">
      <c r="A221" s="352"/>
      <c r="B221" s="352" t="s">
        <v>452</v>
      </c>
      <c r="C221" s="352" t="s">
        <v>453</v>
      </c>
      <c r="D221" s="352" t="s">
        <v>507</v>
      </c>
      <c r="E221" s="353" t="s">
        <v>508</v>
      </c>
      <c r="F221" s="352" t="s">
        <v>438</v>
      </c>
      <c r="G221" s="352" t="s">
        <v>456</v>
      </c>
      <c r="H221" s="352" t="s">
        <v>439</v>
      </c>
      <c r="I221" s="352">
        <v>2024</v>
      </c>
      <c r="J221" s="354">
        <v>4</v>
      </c>
      <c r="K221" s="355">
        <v>45600</v>
      </c>
      <c r="L221" s="356">
        <v>0.5</v>
      </c>
      <c r="M221" s="333">
        <v>0.13</v>
      </c>
      <c r="N221" s="333">
        <v>0.13</v>
      </c>
      <c r="O221" s="358"/>
      <c r="P221" s="358">
        <v>0</v>
      </c>
      <c r="Q221" s="361">
        <v>1</v>
      </c>
      <c r="R221" s="333">
        <v>0.13</v>
      </c>
      <c r="S221" s="377">
        <v>246400</v>
      </c>
      <c r="T221" s="361">
        <v>1320000</v>
      </c>
      <c r="U221" s="362" t="s">
        <v>500</v>
      </c>
      <c r="V221" s="378">
        <v>0</v>
      </c>
      <c r="W221" s="716" t="e">
        <f t="shared" si="6"/>
        <v>#DIV/0!</v>
      </c>
      <c r="Z221" s="739">
        <f t="shared" si="7"/>
        <v>0</v>
      </c>
    </row>
    <row r="222" spans="1:26" s="365" customFormat="1" ht="12.65" customHeight="1">
      <c r="A222" s="352"/>
      <c r="B222" s="352" t="s">
        <v>452</v>
      </c>
      <c r="C222" s="352" t="s">
        <v>453</v>
      </c>
      <c r="D222" s="352" t="s">
        <v>509</v>
      </c>
      <c r="E222" s="353" t="s">
        <v>510</v>
      </c>
      <c r="F222" s="352" t="s">
        <v>438</v>
      </c>
      <c r="G222" s="352" t="s">
        <v>456</v>
      </c>
      <c r="H222" s="352" t="s">
        <v>457</v>
      </c>
      <c r="I222" s="352">
        <v>2024</v>
      </c>
      <c r="J222" s="354">
        <v>4</v>
      </c>
      <c r="K222" s="355">
        <v>45600</v>
      </c>
      <c r="L222" s="356">
        <v>0.5</v>
      </c>
      <c r="M222" s="333">
        <v>0.2</v>
      </c>
      <c r="N222" s="333">
        <v>0.2</v>
      </c>
      <c r="O222" s="358"/>
      <c r="P222" s="358">
        <v>0</v>
      </c>
      <c r="Q222" s="361">
        <v>1</v>
      </c>
      <c r="R222" s="333">
        <v>0.2</v>
      </c>
      <c r="S222" s="377">
        <v>246400</v>
      </c>
      <c r="T222" s="361">
        <v>1320000</v>
      </c>
      <c r="U222" s="362" t="s">
        <v>500</v>
      </c>
      <c r="V222" s="378">
        <v>0</v>
      </c>
      <c r="W222" s="716" t="e">
        <f t="shared" si="6"/>
        <v>#DIV/0!</v>
      </c>
      <c r="Z222" s="739">
        <f t="shared" si="7"/>
        <v>0</v>
      </c>
    </row>
    <row r="223" spans="1:26" s="365" customFormat="1" ht="12.65" customHeight="1">
      <c r="A223" s="352"/>
      <c r="B223" s="352" t="s">
        <v>462</v>
      </c>
      <c r="C223" s="352" t="s">
        <v>453</v>
      </c>
      <c r="D223" s="352" t="s">
        <v>478</v>
      </c>
      <c r="E223" s="353" t="s">
        <v>511</v>
      </c>
      <c r="F223" s="352" t="s">
        <v>438</v>
      </c>
      <c r="G223" s="352" t="s">
        <v>465</v>
      </c>
      <c r="H223" s="352" t="s">
        <v>439</v>
      </c>
      <c r="I223" s="352">
        <v>2024</v>
      </c>
      <c r="J223" s="354">
        <v>4</v>
      </c>
      <c r="K223" s="355">
        <v>45600</v>
      </c>
      <c r="L223" s="356">
        <v>0.5</v>
      </c>
      <c r="M223" s="333">
        <v>0.17</v>
      </c>
      <c r="N223" s="333">
        <v>0.17</v>
      </c>
      <c r="O223" s="358"/>
      <c r="P223" s="358">
        <v>0</v>
      </c>
      <c r="Q223" s="361">
        <v>1</v>
      </c>
      <c r="R223" s="333">
        <v>0.17</v>
      </c>
      <c r="S223" s="377">
        <v>139520</v>
      </c>
      <c r="T223" s="361">
        <v>1015360</v>
      </c>
      <c r="U223" s="362" t="s">
        <v>500</v>
      </c>
      <c r="V223" s="378">
        <v>0</v>
      </c>
      <c r="W223" s="716" t="e">
        <f t="shared" si="6"/>
        <v>#DIV/0!</v>
      </c>
      <c r="Z223" s="739">
        <f t="shared" si="7"/>
        <v>0</v>
      </c>
    </row>
    <row r="224" spans="1:26" s="365" customFormat="1" ht="12.65" customHeight="1">
      <c r="A224" s="352"/>
      <c r="B224" s="352" t="s">
        <v>452</v>
      </c>
      <c r="C224" s="352" t="s">
        <v>453</v>
      </c>
      <c r="D224" s="352" t="s">
        <v>512</v>
      </c>
      <c r="E224" s="353" t="s">
        <v>513</v>
      </c>
      <c r="F224" s="352" t="s">
        <v>438</v>
      </c>
      <c r="G224" s="352" t="s">
        <v>456</v>
      </c>
      <c r="H224" s="352" t="s">
        <v>439</v>
      </c>
      <c r="I224" s="352">
        <v>2024</v>
      </c>
      <c r="J224" s="354">
        <v>4</v>
      </c>
      <c r="K224" s="355">
        <v>45600</v>
      </c>
      <c r="L224" s="356">
        <v>0.5</v>
      </c>
      <c r="M224" s="333">
        <v>0.13</v>
      </c>
      <c r="N224" s="333">
        <v>0.13</v>
      </c>
      <c r="O224" s="358"/>
      <c r="P224" s="358">
        <v>0</v>
      </c>
      <c r="Q224" s="361">
        <v>1</v>
      </c>
      <c r="R224" s="333">
        <v>0.13</v>
      </c>
      <c r="S224" s="377">
        <v>246400</v>
      </c>
      <c r="T224" s="361">
        <v>1320000</v>
      </c>
      <c r="U224" s="362" t="s">
        <v>500</v>
      </c>
      <c r="V224" s="378">
        <v>0</v>
      </c>
      <c r="W224" s="716" t="e">
        <f t="shared" si="6"/>
        <v>#DIV/0!</v>
      </c>
      <c r="Z224" s="739">
        <f t="shared" si="7"/>
        <v>0</v>
      </c>
    </row>
    <row r="225" spans="1:26" s="365" customFormat="1" ht="12.65" customHeight="1">
      <c r="A225" s="352"/>
      <c r="B225" s="352" t="s">
        <v>452</v>
      </c>
      <c r="C225" s="352" t="s">
        <v>453</v>
      </c>
      <c r="D225" s="352" t="s">
        <v>514</v>
      </c>
      <c r="E225" s="353" t="s">
        <v>515</v>
      </c>
      <c r="F225" s="352" t="s">
        <v>438</v>
      </c>
      <c r="G225" s="352" t="s">
        <v>456</v>
      </c>
      <c r="H225" s="352" t="s">
        <v>439</v>
      </c>
      <c r="I225" s="352">
        <v>2024</v>
      </c>
      <c r="J225" s="354">
        <v>4</v>
      </c>
      <c r="K225" s="355">
        <v>45600</v>
      </c>
      <c r="L225" s="356">
        <v>0.6</v>
      </c>
      <c r="M225" s="333">
        <v>0.16</v>
      </c>
      <c r="N225" s="333">
        <v>0.16</v>
      </c>
      <c r="O225" s="358"/>
      <c r="P225" s="358">
        <v>0</v>
      </c>
      <c r="Q225" s="361">
        <v>1</v>
      </c>
      <c r="R225" s="333">
        <v>0.16</v>
      </c>
      <c r="S225" s="377">
        <v>246400</v>
      </c>
      <c r="T225" s="361">
        <v>1320000</v>
      </c>
      <c r="U225" s="362" t="s">
        <v>500</v>
      </c>
      <c r="V225" s="378">
        <v>0</v>
      </c>
      <c r="W225" s="716" t="e">
        <f t="shared" si="6"/>
        <v>#DIV/0!</v>
      </c>
      <c r="Z225" s="739">
        <f t="shared" si="7"/>
        <v>0</v>
      </c>
    </row>
    <row r="226" spans="1:26" s="365" customFormat="1" ht="12.65" customHeight="1">
      <c r="A226" s="352"/>
      <c r="B226" s="352" t="s">
        <v>452</v>
      </c>
      <c r="C226" s="352" t="s">
        <v>453</v>
      </c>
      <c r="D226" s="352" t="s">
        <v>516</v>
      </c>
      <c r="E226" s="353" t="s">
        <v>517</v>
      </c>
      <c r="F226" s="352" t="s">
        <v>438</v>
      </c>
      <c r="G226" s="352" t="s">
        <v>456</v>
      </c>
      <c r="H226" s="352" t="s">
        <v>457</v>
      </c>
      <c r="I226" s="352">
        <v>2024</v>
      </c>
      <c r="J226" s="354">
        <v>4</v>
      </c>
      <c r="K226" s="355">
        <v>45600</v>
      </c>
      <c r="L226" s="356">
        <v>0.5</v>
      </c>
      <c r="M226" s="333">
        <v>0.25</v>
      </c>
      <c r="N226" s="333">
        <v>0.25</v>
      </c>
      <c r="O226" s="358"/>
      <c r="P226" s="358">
        <v>0</v>
      </c>
      <c r="Q226" s="361">
        <v>1</v>
      </c>
      <c r="R226" s="333">
        <v>0.25</v>
      </c>
      <c r="S226" s="377">
        <v>246400</v>
      </c>
      <c r="T226" s="361">
        <v>1320000</v>
      </c>
      <c r="U226" s="362" t="s">
        <v>500</v>
      </c>
      <c r="V226" s="378">
        <v>0</v>
      </c>
      <c r="W226" s="716" t="e">
        <f t="shared" si="6"/>
        <v>#DIV/0!</v>
      </c>
      <c r="Z226" s="739">
        <f t="shared" si="7"/>
        <v>0</v>
      </c>
    </row>
    <row r="227" spans="1:26" s="365" customFormat="1" ht="12.65" customHeight="1">
      <c r="A227" s="352"/>
      <c r="B227" s="352" t="s">
        <v>452</v>
      </c>
      <c r="C227" s="352" t="s">
        <v>453</v>
      </c>
      <c r="D227" s="352" t="s">
        <v>518</v>
      </c>
      <c r="E227" s="353" t="s">
        <v>519</v>
      </c>
      <c r="F227" s="352" t="s">
        <v>438</v>
      </c>
      <c r="G227" s="352" t="s">
        <v>480</v>
      </c>
      <c r="H227" s="352" t="s">
        <v>457</v>
      </c>
      <c r="I227" s="352">
        <v>2024</v>
      </c>
      <c r="J227" s="354">
        <v>4</v>
      </c>
      <c r="K227" s="355">
        <v>45600</v>
      </c>
      <c r="L227" s="356">
        <v>0.5</v>
      </c>
      <c r="M227" s="333">
        <v>9.31</v>
      </c>
      <c r="N227" s="333">
        <v>9.31</v>
      </c>
      <c r="O227" s="358"/>
      <c r="P227" s="358">
        <v>0</v>
      </c>
      <c r="Q227" s="361">
        <v>1</v>
      </c>
      <c r="R227" s="333">
        <v>9.31</v>
      </c>
      <c r="S227" s="377">
        <v>106880</v>
      </c>
      <c r="T227" s="361">
        <v>304640</v>
      </c>
      <c r="U227" s="362" t="s">
        <v>500</v>
      </c>
      <c r="V227" s="378">
        <v>0</v>
      </c>
      <c r="W227" s="716" t="e">
        <f t="shared" si="6"/>
        <v>#DIV/0!</v>
      </c>
      <c r="Z227" s="739">
        <f t="shared" si="7"/>
        <v>0</v>
      </c>
    </row>
    <row r="228" spans="1:26" s="365" customFormat="1" ht="12.65" customHeight="1">
      <c r="A228" s="352"/>
      <c r="B228" s="352" t="s">
        <v>452</v>
      </c>
      <c r="C228" s="352" t="s">
        <v>453</v>
      </c>
      <c r="D228" s="352" t="s">
        <v>520</v>
      </c>
      <c r="E228" s="353" t="s">
        <v>521</v>
      </c>
      <c r="F228" s="352" t="s">
        <v>438</v>
      </c>
      <c r="G228" s="352" t="s">
        <v>480</v>
      </c>
      <c r="H228" s="352" t="s">
        <v>457</v>
      </c>
      <c r="I228" s="352">
        <v>2024</v>
      </c>
      <c r="J228" s="354">
        <v>4</v>
      </c>
      <c r="K228" s="355">
        <v>45600</v>
      </c>
      <c r="L228" s="356">
        <v>0.6</v>
      </c>
      <c r="M228" s="333">
        <v>7.97</v>
      </c>
      <c r="N228" s="333">
        <v>7.97</v>
      </c>
      <c r="O228" s="358"/>
      <c r="P228" s="358">
        <v>0</v>
      </c>
      <c r="Q228" s="361">
        <v>1</v>
      </c>
      <c r="R228" s="333">
        <v>7.97</v>
      </c>
      <c r="S228" s="377">
        <v>193240</v>
      </c>
      <c r="T228" s="361">
        <v>399930</v>
      </c>
      <c r="U228" s="362" t="s">
        <v>500</v>
      </c>
      <c r="V228" s="378">
        <v>0</v>
      </c>
      <c r="W228" s="716" t="e">
        <f t="shared" si="6"/>
        <v>#DIV/0!</v>
      </c>
      <c r="Z228" s="739">
        <f t="shared" si="7"/>
        <v>0</v>
      </c>
    </row>
    <row r="229" spans="1:26" s="365" customFormat="1" ht="12.65" customHeight="1">
      <c r="A229" s="352"/>
      <c r="B229" s="352" t="s">
        <v>452</v>
      </c>
      <c r="C229" s="352" t="s">
        <v>453</v>
      </c>
      <c r="D229" s="352" t="s">
        <v>490</v>
      </c>
      <c r="E229" s="353" t="s">
        <v>522</v>
      </c>
      <c r="F229" s="352" t="s">
        <v>438</v>
      </c>
      <c r="G229" s="352" t="s">
        <v>472</v>
      </c>
      <c r="H229" s="352" t="s">
        <v>439</v>
      </c>
      <c r="I229" s="352">
        <v>2024</v>
      </c>
      <c r="J229" s="354">
        <v>4</v>
      </c>
      <c r="K229" s="355">
        <v>45600</v>
      </c>
      <c r="L229" s="356">
        <v>0.6</v>
      </c>
      <c r="M229" s="333">
        <v>0.79</v>
      </c>
      <c r="N229" s="333">
        <v>0.79</v>
      </c>
      <c r="O229" s="358"/>
      <c r="P229" s="358">
        <v>0</v>
      </c>
      <c r="Q229" s="361">
        <v>1</v>
      </c>
      <c r="R229" s="333">
        <v>0.79</v>
      </c>
      <c r="S229" s="377">
        <v>295680</v>
      </c>
      <c r="T229" s="361">
        <v>1584000</v>
      </c>
      <c r="U229" s="362" t="s">
        <v>500</v>
      </c>
      <c r="V229" s="378">
        <v>0</v>
      </c>
      <c r="W229" s="716" t="e">
        <f t="shared" si="6"/>
        <v>#DIV/0!</v>
      </c>
      <c r="Z229" s="739">
        <f t="shared" si="7"/>
        <v>0</v>
      </c>
    </row>
    <row r="230" spans="1:26" s="365" customFormat="1" ht="12.65" customHeight="1">
      <c r="A230" s="352"/>
      <c r="B230" s="352" t="s">
        <v>452</v>
      </c>
      <c r="C230" s="352" t="s">
        <v>453</v>
      </c>
      <c r="D230" s="352" t="s">
        <v>523</v>
      </c>
      <c r="E230" s="353" t="s">
        <v>524</v>
      </c>
      <c r="F230" s="352" t="s">
        <v>438</v>
      </c>
      <c r="G230" s="352" t="s">
        <v>472</v>
      </c>
      <c r="H230" s="352" t="s">
        <v>439</v>
      </c>
      <c r="I230" s="352">
        <v>2024</v>
      </c>
      <c r="J230" s="354">
        <v>4</v>
      </c>
      <c r="K230" s="355">
        <v>45600</v>
      </c>
      <c r="L230" s="356">
        <v>0.6</v>
      </c>
      <c r="M230" s="333">
        <v>0.12</v>
      </c>
      <c r="N230" s="333">
        <v>0.12</v>
      </c>
      <c r="O230" s="358"/>
      <c r="P230" s="358">
        <v>0</v>
      </c>
      <c r="Q230" s="361">
        <v>1</v>
      </c>
      <c r="R230" s="333">
        <v>0.12</v>
      </c>
      <c r="S230" s="377">
        <v>333000</v>
      </c>
      <c r="T230" s="361">
        <v>1405700</v>
      </c>
      <c r="U230" s="362" t="s">
        <v>500</v>
      </c>
      <c r="V230" s="378">
        <v>0</v>
      </c>
      <c r="W230" s="716" t="e">
        <f t="shared" si="6"/>
        <v>#DIV/0!</v>
      </c>
      <c r="Z230" s="739">
        <f t="shared" si="7"/>
        <v>0</v>
      </c>
    </row>
    <row r="231" spans="1:26" s="365" customFormat="1" ht="12.65" customHeight="1">
      <c r="A231" s="352"/>
      <c r="B231" s="352" t="s">
        <v>462</v>
      </c>
      <c r="C231" s="352" t="s">
        <v>453</v>
      </c>
      <c r="D231" s="352" t="s">
        <v>488</v>
      </c>
      <c r="E231" s="353" t="s">
        <v>525</v>
      </c>
      <c r="F231" s="352" t="s">
        <v>438</v>
      </c>
      <c r="G231" s="352" t="s">
        <v>465</v>
      </c>
      <c r="H231" s="352" t="s">
        <v>439</v>
      </c>
      <c r="I231" s="352">
        <v>2024</v>
      </c>
      <c r="J231" s="354">
        <v>4</v>
      </c>
      <c r="K231" s="355">
        <v>45600</v>
      </c>
      <c r="L231" s="356">
        <v>0.6</v>
      </c>
      <c r="M231" s="333">
        <v>0.16</v>
      </c>
      <c r="N231" s="333">
        <v>0.16</v>
      </c>
      <c r="O231" s="358"/>
      <c r="P231" s="358">
        <v>0</v>
      </c>
      <c r="Q231" s="361">
        <v>1</v>
      </c>
      <c r="R231" s="333">
        <v>0.16</v>
      </c>
      <c r="S231" s="377">
        <v>207220</v>
      </c>
      <c r="T231" s="361">
        <v>1286868</v>
      </c>
      <c r="U231" s="362" t="s">
        <v>500</v>
      </c>
      <c r="V231" s="378">
        <v>0</v>
      </c>
      <c r="W231" s="716" t="e">
        <f t="shared" si="6"/>
        <v>#DIV/0!</v>
      </c>
      <c r="Z231" s="739">
        <f t="shared" si="7"/>
        <v>0</v>
      </c>
    </row>
    <row r="232" spans="1:26" s="365" customFormat="1" ht="12.65" customHeight="1">
      <c r="A232" s="352"/>
      <c r="B232" s="352" t="s">
        <v>462</v>
      </c>
      <c r="C232" s="352" t="s">
        <v>453</v>
      </c>
      <c r="D232" s="352" t="s">
        <v>526</v>
      </c>
      <c r="E232" s="353" t="s">
        <v>527</v>
      </c>
      <c r="F232" s="352" t="s">
        <v>438</v>
      </c>
      <c r="G232" s="352" t="s">
        <v>465</v>
      </c>
      <c r="H232" s="352" t="s">
        <v>457</v>
      </c>
      <c r="I232" s="352">
        <v>2024</v>
      </c>
      <c r="J232" s="354">
        <v>4</v>
      </c>
      <c r="K232" s="355">
        <v>45600</v>
      </c>
      <c r="L232" s="356">
        <v>0.6</v>
      </c>
      <c r="M232" s="333">
        <v>0.26</v>
      </c>
      <c r="N232" s="333">
        <v>0.26</v>
      </c>
      <c r="O232" s="358"/>
      <c r="P232" s="358">
        <v>0</v>
      </c>
      <c r="Q232" s="361">
        <v>1</v>
      </c>
      <c r="R232" s="333">
        <v>0.26</v>
      </c>
      <c r="S232" s="377">
        <v>150500</v>
      </c>
      <c r="T232" s="361">
        <v>1371968</v>
      </c>
      <c r="U232" s="362" t="s">
        <v>500</v>
      </c>
      <c r="V232" s="378">
        <v>0</v>
      </c>
      <c r="W232" s="716" t="e">
        <f t="shared" si="6"/>
        <v>#DIV/0!</v>
      </c>
      <c r="Z232" s="739">
        <f t="shared" si="7"/>
        <v>0</v>
      </c>
    </row>
    <row r="233" spans="1:26" s="365" customFormat="1" ht="12.65" customHeight="1">
      <c r="A233" s="352"/>
      <c r="B233" s="352" t="s">
        <v>462</v>
      </c>
      <c r="C233" s="352" t="s">
        <v>453</v>
      </c>
      <c r="D233" s="352" t="s">
        <v>528</v>
      </c>
      <c r="E233" s="353" t="s">
        <v>529</v>
      </c>
      <c r="F233" s="352" t="s">
        <v>438</v>
      </c>
      <c r="G233" s="352" t="s">
        <v>465</v>
      </c>
      <c r="H233" s="352" t="s">
        <v>457</v>
      </c>
      <c r="I233" s="352">
        <v>2024</v>
      </c>
      <c r="J233" s="354">
        <v>4</v>
      </c>
      <c r="K233" s="355">
        <v>45600</v>
      </c>
      <c r="L233" s="356">
        <v>0.5</v>
      </c>
      <c r="M233" s="333">
        <v>5.07</v>
      </c>
      <c r="N233" s="333">
        <v>5.07</v>
      </c>
      <c r="O233" s="358"/>
      <c r="P233" s="358">
        <v>0</v>
      </c>
      <c r="Q233" s="361">
        <v>1</v>
      </c>
      <c r="R233" s="333">
        <v>5.07</v>
      </c>
      <c r="S233" s="377">
        <v>139520</v>
      </c>
      <c r="T233" s="361">
        <v>1015360</v>
      </c>
      <c r="U233" s="362" t="s">
        <v>500</v>
      </c>
      <c r="V233" s="378">
        <v>0</v>
      </c>
      <c r="W233" s="716" t="e">
        <f t="shared" si="6"/>
        <v>#DIV/0!</v>
      </c>
      <c r="Z233" s="739">
        <f t="shared" si="7"/>
        <v>0</v>
      </c>
    </row>
    <row r="234" spans="1:26" s="365" customFormat="1" ht="12.65" customHeight="1">
      <c r="A234" s="352"/>
      <c r="B234" s="352" t="s">
        <v>462</v>
      </c>
      <c r="C234" s="352" t="s">
        <v>453</v>
      </c>
      <c r="D234" s="352" t="s">
        <v>518</v>
      </c>
      <c r="E234" s="353" t="s">
        <v>530</v>
      </c>
      <c r="F234" s="352" t="s">
        <v>438</v>
      </c>
      <c r="G234" s="352" t="s">
        <v>465</v>
      </c>
      <c r="H234" s="352" t="s">
        <v>457</v>
      </c>
      <c r="I234" s="352">
        <v>2024</v>
      </c>
      <c r="J234" s="354">
        <v>4</v>
      </c>
      <c r="K234" s="355">
        <v>45600</v>
      </c>
      <c r="L234" s="356">
        <v>0.6</v>
      </c>
      <c r="M234" s="333">
        <v>10.48</v>
      </c>
      <c r="N234" s="333">
        <v>10.48</v>
      </c>
      <c r="O234" s="358"/>
      <c r="P234" s="358">
        <v>0</v>
      </c>
      <c r="Q234" s="361">
        <v>1</v>
      </c>
      <c r="R234" s="333">
        <v>10.48</v>
      </c>
      <c r="S234" s="377">
        <v>167424</v>
      </c>
      <c r="T234" s="361">
        <v>1218432</v>
      </c>
      <c r="U234" s="362" t="s">
        <v>500</v>
      </c>
      <c r="V234" s="378">
        <v>0</v>
      </c>
      <c r="W234" s="716" t="e">
        <f t="shared" si="6"/>
        <v>#DIV/0!</v>
      </c>
      <c r="Z234" s="739">
        <f t="shared" si="7"/>
        <v>0</v>
      </c>
    </row>
    <row r="235" spans="1:26" s="365" customFormat="1" ht="12.65" customHeight="1">
      <c r="A235" s="352"/>
      <c r="B235" s="352" t="s">
        <v>452</v>
      </c>
      <c r="C235" s="352" t="s">
        <v>453</v>
      </c>
      <c r="D235" s="352" t="s">
        <v>454</v>
      </c>
      <c r="E235" s="353" t="s">
        <v>455</v>
      </c>
      <c r="F235" s="352" t="s">
        <v>438</v>
      </c>
      <c r="G235" s="352" t="s">
        <v>456</v>
      </c>
      <c r="H235" s="352" t="s">
        <v>457</v>
      </c>
      <c r="I235" s="352">
        <v>2024</v>
      </c>
      <c r="J235" s="354">
        <v>5</v>
      </c>
      <c r="K235" s="355">
        <v>45600</v>
      </c>
      <c r="L235" s="356">
        <v>0.6</v>
      </c>
      <c r="M235" s="333">
        <v>2.62</v>
      </c>
      <c r="N235" s="333">
        <v>2.69</v>
      </c>
      <c r="O235" s="358">
        <v>0.08</v>
      </c>
      <c r="P235" s="358">
        <v>4.8000000000000001E-2</v>
      </c>
      <c r="Q235" s="361">
        <v>1</v>
      </c>
      <c r="R235" s="333">
        <v>2.62</v>
      </c>
      <c r="S235" s="377">
        <v>313600</v>
      </c>
      <c r="T235" s="361">
        <v>1983200</v>
      </c>
      <c r="U235" s="362">
        <v>330000</v>
      </c>
      <c r="V235" s="378">
        <v>174120</v>
      </c>
      <c r="W235" s="716" t="e">
        <f t="shared" si="6"/>
        <v>#DIV/0!</v>
      </c>
      <c r="Z235" s="739">
        <f t="shared" si="7"/>
        <v>25088</v>
      </c>
    </row>
    <row r="236" spans="1:26" s="365" customFormat="1" ht="12.65" customHeight="1">
      <c r="A236" s="352"/>
      <c r="B236" s="352" t="s">
        <v>452</v>
      </c>
      <c r="C236" s="352" t="s">
        <v>453</v>
      </c>
      <c r="D236" s="352" t="s">
        <v>458</v>
      </c>
      <c r="E236" s="353" t="s">
        <v>459</v>
      </c>
      <c r="F236" s="352" t="s">
        <v>438</v>
      </c>
      <c r="G236" s="352" t="s">
        <v>456</v>
      </c>
      <c r="H236" s="352" t="s">
        <v>439</v>
      </c>
      <c r="I236" s="352">
        <v>2024</v>
      </c>
      <c r="J236" s="354">
        <v>5</v>
      </c>
      <c r="K236" s="355">
        <v>45600</v>
      </c>
      <c r="L236" s="356">
        <v>0.6</v>
      </c>
      <c r="M236" s="333">
        <v>2.0099999999999998</v>
      </c>
      <c r="N236" s="333">
        <v>2.08</v>
      </c>
      <c r="O236" s="358">
        <v>7.0000000000000007E-2</v>
      </c>
      <c r="P236" s="358">
        <v>4.2000000000000003E-2</v>
      </c>
      <c r="Q236" s="361">
        <v>1</v>
      </c>
      <c r="R236" s="333">
        <v>2.0099999999999998</v>
      </c>
      <c r="S236" s="377">
        <v>212352</v>
      </c>
      <c r="T236" s="361">
        <v>1796352</v>
      </c>
      <c r="U236" s="362">
        <v>280000</v>
      </c>
      <c r="V236" s="378">
        <v>160291</v>
      </c>
      <c r="W236" s="716" t="e">
        <f t="shared" si="6"/>
        <v>#DIV/0!</v>
      </c>
      <c r="Z236" s="739">
        <f t="shared" si="7"/>
        <v>14864.640000000001</v>
      </c>
    </row>
    <row r="237" spans="1:26" s="365" customFormat="1" ht="12.65" customHeight="1">
      <c r="A237" s="352"/>
      <c r="B237" s="352" t="s">
        <v>452</v>
      </c>
      <c r="C237" s="352" t="s">
        <v>453</v>
      </c>
      <c r="D237" s="352" t="s">
        <v>460</v>
      </c>
      <c r="E237" s="353" t="s">
        <v>461</v>
      </c>
      <c r="F237" s="352" t="s">
        <v>438</v>
      </c>
      <c r="G237" s="352" t="s">
        <v>456</v>
      </c>
      <c r="H237" s="352" t="s">
        <v>439</v>
      </c>
      <c r="I237" s="352">
        <v>2024</v>
      </c>
      <c r="J237" s="354">
        <v>5</v>
      </c>
      <c r="K237" s="355">
        <v>45600</v>
      </c>
      <c r="L237" s="356">
        <v>0.6</v>
      </c>
      <c r="M237" s="333">
        <v>1.64</v>
      </c>
      <c r="N237" s="333">
        <v>1.76</v>
      </c>
      <c r="O237" s="358">
        <v>0.13</v>
      </c>
      <c r="P237" s="358">
        <v>7.8E-2</v>
      </c>
      <c r="Q237" s="361">
        <v>1</v>
      </c>
      <c r="R237" s="333">
        <v>1.64</v>
      </c>
      <c r="S237" s="377">
        <v>212352</v>
      </c>
      <c r="T237" s="361">
        <v>1796352</v>
      </c>
      <c r="U237" s="362">
        <v>525000</v>
      </c>
      <c r="V237" s="378">
        <v>300456</v>
      </c>
      <c r="W237" s="716" t="e">
        <f t="shared" si="6"/>
        <v>#DIV/0!</v>
      </c>
      <c r="Z237" s="739">
        <f t="shared" si="7"/>
        <v>27605.760000000002</v>
      </c>
    </row>
    <row r="238" spans="1:26" s="365" customFormat="1" ht="12.65" customHeight="1">
      <c r="A238" s="352"/>
      <c r="B238" s="352" t="s">
        <v>462</v>
      </c>
      <c r="C238" s="352" t="s">
        <v>453</v>
      </c>
      <c r="D238" s="352" t="s">
        <v>463</v>
      </c>
      <c r="E238" s="353" t="s">
        <v>464</v>
      </c>
      <c r="F238" s="352" t="s">
        <v>438</v>
      </c>
      <c r="G238" s="352" t="s">
        <v>465</v>
      </c>
      <c r="H238" s="352" t="s">
        <v>439</v>
      </c>
      <c r="I238" s="352">
        <v>2024</v>
      </c>
      <c r="J238" s="354">
        <v>5</v>
      </c>
      <c r="K238" s="355">
        <v>45600</v>
      </c>
      <c r="L238" s="356">
        <v>0.67</v>
      </c>
      <c r="M238" s="333">
        <v>0.77</v>
      </c>
      <c r="N238" s="333">
        <v>0.92</v>
      </c>
      <c r="O238" s="358">
        <v>0.15</v>
      </c>
      <c r="P238" s="358">
        <v>0.10050000000000001</v>
      </c>
      <c r="Q238" s="361">
        <v>1</v>
      </c>
      <c r="R238" s="333">
        <v>0.77</v>
      </c>
      <c r="S238" s="377">
        <v>0</v>
      </c>
      <c r="T238" s="361">
        <v>1304143</v>
      </c>
      <c r="U238" s="362">
        <v>260000</v>
      </c>
      <c r="V238" s="378">
        <v>58119</v>
      </c>
      <c r="W238" s="716" t="e">
        <f t="shared" si="6"/>
        <v>#DIV/0!</v>
      </c>
      <c r="Z238" s="739">
        <f t="shared" si="7"/>
        <v>0</v>
      </c>
    </row>
    <row r="239" spans="1:26" s="365" customFormat="1" ht="12.65" customHeight="1">
      <c r="A239" s="352"/>
      <c r="B239" s="352" t="s">
        <v>462</v>
      </c>
      <c r="C239" s="352" t="s">
        <v>453</v>
      </c>
      <c r="D239" s="352" t="s">
        <v>466</v>
      </c>
      <c r="E239" s="353" t="s">
        <v>467</v>
      </c>
      <c r="F239" s="352" t="s">
        <v>438</v>
      </c>
      <c r="G239" s="352" t="s">
        <v>465</v>
      </c>
      <c r="H239" s="352" t="s">
        <v>457</v>
      </c>
      <c r="I239" s="352">
        <v>2024</v>
      </c>
      <c r="J239" s="354">
        <v>5</v>
      </c>
      <c r="K239" s="355">
        <v>45600</v>
      </c>
      <c r="L239" s="356">
        <v>1</v>
      </c>
      <c r="M239" s="333">
        <v>18.53</v>
      </c>
      <c r="N239" s="333">
        <v>19.329999999999998</v>
      </c>
      <c r="O239" s="358">
        <v>0.8</v>
      </c>
      <c r="P239" s="358">
        <v>0.8</v>
      </c>
      <c r="Q239" s="361">
        <v>1</v>
      </c>
      <c r="R239" s="333">
        <v>18.53</v>
      </c>
      <c r="S239" s="377">
        <v>158080</v>
      </c>
      <c r="T239" s="361">
        <v>2188800</v>
      </c>
      <c r="U239" s="362">
        <v>1865000</v>
      </c>
      <c r="V239" s="378">
        <v>113960</v>
      </c>
      <c r="W239" s="716" t="e">
        <f t="shared" si="6"/>
        <v>#DIV/0!</v>
      </c>
      <c r="Z239" s="739">
        <f t="shared" si="7"/>
        <v>126464</v>
      </c>
    </row>
    <row r="240" spans="1:26" s="365" customFormat="1" ht="12.65" customHeight="1">
      <c r="A240" s="352"/>
      <c r="B240" s="352" t="s">
        <v>462</v>
      </c>
      <c r="C240" s="352" t="s">
        <v>453</v>
      </c>
      <c r="D240" s="352" t="s">
        <v>468</v>
      </c>
      <c r="E240" s="353" t="s">
        <v>469</v>
      </c>
      <c r="F240" s="352" t="s">
        <v>438</v>
      </c>
      <c r="G240" s="352" t="s">
        <v>465</v>
      </c>
      <c r="H240" s="352" t="s">
        <v>457</v>
      </c>
      <c r="I240" s="352">
        <v>2024</v>
      </c>
      <c r="J240" s="354">
        <v>5</v>
      </c>
      <c r="K240" s="355">
        <v>45600</v>
      </c>
      <c r="L240" s="356">
        <v>0.74</v>
      </c>
      <c r="M240" s="333">
        <v>37.11</v>
      </c>
      <c r="N240" s="333">
        <v>38.15</v>
      </c>
      <c r="O240" s="358">
        <v>1.04</v>
      </c>
      <c r="P240" s="358">
        <v>0.76960000000000006</v>
      </c>
      <c r="Q240" s="361">
        <v>1</v>
      </c>
      <c r="R240" s="333">
        <v>37.11</v>
      </c>
      <c r="S240" s="377">
        <v>119040</v>
      </c>
      <c r="T240" s="361">
        <v>1369954</v>
      </c>
      <c r="U240" s="362">
        <v>1040000</v>
      </c>
      <c r="V240" s="379">
        <v>-384752</v>
      </c>
      <c r="W240" s="716" t="e">
        <f t="shared" si="6"/>
        <v>#DIV/0!</v>
      </c>
      <c r="Z240" s="739">
        <f t="shared" si="7"/>
        <v>123801.60000000001</v>
      </c>
    </row>
    <row r="241" spans="1:26" s="365" customFormat="1" ht="12.65" customHeight="1">
      <c r="A241" s="352"/>
      <c r="B241" s="352" t="s">
        <v>452</v>
      </c>
      <c r="C241" s="352" t="s">
        <v>453</v>
      </c>
      <c r="D241" s="352" t="s">
        <v>470</v>
      </c>
      <c r="E241" s="353" t="s">
        <v>471</v>
      </c>
      <c r="F241" s="352" t="s">
        <v>438</v>
      </c>
      <c r="G241" s="352" t="s">
        <v>472</v>
      </c>
      <c r="H241" s="352" t="s">
        <v>439</v>
      </c>
      <c r="I241" s="352">
        <v>2024</v>
      </c>
      <c r="J241" s="354">
        <v>5</v>
      </c>
      <c r="K241" s="355">
        <v>45600</v>
      </c>
      <c r="L241" s="356">
        <v>0.5</v>
      </c>
      <c r="M241" s="333">
        <v>0.61</v>
      </c>
      <c r="N241" s="333">
        <v>0.79</v>
      </c>
      <c r="O241" s="358">
        <v>0.18</v>
      </c>
      <c r="P241" s="358">
        <v>0.09</v>
      </c>
      <c r="Q241" s="361">
        <v>1</v>
      </c>
      <c r="R241" s="333">
        <v>0.61</v>
      </c>
      <c r="S241" s="377">
        <v>44702</v>
      </c>
      <c r="T241" s="361">
        <v>805518</v>
      </c>
      <c r="U241" s="362">
        <v>510000</v>
      </c>
      <c r="V241" s="378">
        <v>365007</v>
      </c>
      <c r="W241" s="716" t="e">
        <f t="shared" si="6"/>
        <v>#DIV/0!</v>
      </c>
      <c r="Z241" s="739">
        <f t="shared" si="7"/>
        <v>8046.36</v>
      </c>
    </row>
    <row r="242" spans="1:26" s="365" customFormat="1" ht="12.65" customHeight="1">
      <c r="A242" s="352"/>
      <c r="B242" s="352" t="s">
        <v>452</v>
      </c>
      <c r="C242" s="352" t="s">
        <v>453</v>
      </c>
      <c r="D242" s="352" t="s">
        <v>474</v>
      </c>
      <c r="E242" s="353" t="s">
        <v>475</v>
      </c>
      <c r="F242" s="352" t="s">
        <v>438</v>
      </c>
      <c r="G242" s="352" t="s">
        <v>472</v>
      </c>
      <c r="H242" s="352" t="s">
        <v>439</v>
      </c>
      <c r="I242" s="352">
        <v>2024</v>
      </c>
      <c r="J242" s="354">
        <v>5</v>
      </c>
      <c r="K242" s="355">
        <v>45600</v>
      </c>
      <c r="L242" s="356">
        <v>0.4</v>
      </c>
      <c r="M242" s="333">
        <v>2.44</v>
      </c>
      <c r="N242" s="333">
        <v>2.48</v>
      </c>
      <c r="O242" s="358">
        <v>0.05</v>
      </c>
      <c r="P242" s="358">
        <v>2.0000000000000004E-2</v>
      </c>
      <c r="Q242" s="361">
        <v>1</v>
      </c>
      <c r="R242" s="333">
        <v>2.44</v>
      </c>
      <c r="S242" s="377">
        <v>141568</v>
      </c>
      <c r="T242" s="361">
        <v>1197568</v>
      </c>
      <c r="U242" s="362">
        <v>220000</v>
      </c>
      <c r="V242" s="378">
        <v>165271</v>
      </c>
      <c r="W242" s="716" t="e">
        <f t="shared" si="6"/>
        <v>#DIV/0!</v>
      </c>
      <c r="Z242" s="739">
        <f t="shared" si="7"/>
        <v>7078.4000000000005</v>
      </c>
    </row>
    <row r="243" spans="1:26" s="365" customFormat="1" ht="12.65" customHeight="1">
      <c r="A243" s="352"/>
      <c r="B243" s="352" t="s">
        <v>452</v>
      </c>
      <c r="C243" s="352" t="s">
        <v>453</v>
      </c>
      <c r="D243" s="352" t="s">
        <v>476</v>
      </c>
      <c r="E243" s="353" t="s">
        <v>477</v>
      </c>
      <c r="F243" s="352" t="s">
        <v>438</v>
      </c>
      <c r="G243" s="352" t="s">
        <v>472</v>
      </c>
      <c r="H243" s="352" t="s">
        <v>439</v>
      </c>
      <c r="I243" s="352">
        <v>2024</v>
      </c>
      <c r="J243" s="354">
        <v>5</v>
      </c>
      <c r="K243" s="355">
        <v>45600</v>
      </c>
      <c r="L243" s="356">
        <v>0.75</v>
      </c>
      <c r="M243" s="333">
        <v>0.65</v>
      </c>
      <c r="N243" s="333">
        <v>0.85</v>
      </c>
      <c r="O243" s="358">
        <v>0.2</v>
      </c>
      <c r="P243" s="358">
        <v>0.15000000000000002</v>
      </c>
      <c r="Q243" s="361">
        <v>1</v>
      </c>
      <c r="R243" s="333">
        <v>0.65</v>
      </c>
      <c r="S243" s="377">
        <v>268800</v>
      </c>
      <c r="T243" s="361">
        <v>1990260</v>
      </c>
      <c r="U243" s="362">
        <v>520000</v>
      </c>
      <c r="V243" s="378">
        <v>125929</v>
      </c>
      <c r="W243" s="716" t="e">
        <f t="shared" si="6"/>
        <v>#DIV/0!</v>
      </c>
      <c r="Z243" s="739">
        <f t="shared" si="7"/>
        <v>53760</v>
      </c>
    </row>
    <row r="244" spans="1:26" s="365" customFormat="1" ht="12.65" customHeight="1">
      <c r="A244" s="352"/>
      <c r="B244" s="352" t="s">
        <v>452</v>
      </c>
      <c r="C244" s="352" t="s">
        <v>453</v>
      </c>
      <c r="D244" s="352" t="s">
        <v>478</v>
      </c>
      <c r="E244" s="353" t="s">
        <v>479</v>
      </c>
      <c r="F244" s="352" t="s">
        <v>438</v>
      </c>
      <c r="G244" s="352" t="s">
        <v>480</v>
      </c>
      <c r="H244" s="352" t="s">
        <v>439</v>
      </c>
      <c r="I244" s="352">
        <v>2024</v>
      </c>
      <c r="J244" s="354">
        <v>5</v>
      </c>
      <c r="K244" s="355">
        <v>45600</v>
      </c>
      <c r="L244" s="356">
        <v>0.5</v>
      </c>
      <c r="M244" s="333">
        <v>0.15</v>
      </c>
      <c r="N244" s="333">
        <v>0.19</v>
      </c>
      <c r="O244" s="358">
        <v>0.04</v>
      </c>
      <c r="P244" s="358">
        <v>0.02</v>
      </c>
      <c r="Q244" s="361">
        <v>1</v>
      </c>
      <c r="R244" s="333">
        <v>0.15</v>
      </c>
      <c r="S244" s="377">
        <v>97920</v>
      </c>
      <c r="T244" s="361">
        <v>402560</v>
      </c>
      <c r="U244" s="362">
        <v>140000</v>
      </c>
      <c r="V244" s="378">
        <v>123898</v>
      </c>
      <c r="W244" s="716" t="e">
        <f t="shared" si="6"/>
        <v>#DIV/0!</v>
      </c>
      <c r="Z244" s="739">
        <f t="shared" si="7"/>
        <v>3916.8</v>
      </c>
    </row>
    <row r="245" spans="1:26" s="365" customFormat="1" ht="12.65" customHeight="1">
      <c r="A245" s="352"/>
      <c r="B245" s="352" t="s">
        <v>481</v>
      </c>
      <c r="C245" s="352" t="s">
        <v>453</v>
      </c>
      <c r="D245" s="352" t="s">
        <v>482</v>
      </c>
      <c r="E245" s="353" t="s">
        <v>483</v>
      </c>
      <c r="F245" s="352" t="s">
        <v>438</v>
      </c>
      <c r="G245" s="352" t="s">
        <v>484</v>
      </c>
      <c r="H245" s="352" t="s">
        <v>457</v>
      </c>
      <c r="I245" s="352">
        <v>2024</v>
      </c>
      <c r="J245" s="354">
        <v>5</v>
      </c>
      <c r="K245" s="355">
        <v>45600</v>
      </c>
      <c r="L245" s="356">
        <v>0.5</v>
      </c>
      <c r="M245" s="333">
        <v>24.32</v>
      </c>
      <c r="N245" s="333">
        <v>24.83</v>
      </c>
      <c r="O245" s="358">
        <v>0.51</v>
      </c>
      <c r="P245" s="358">
        <v>0.255</v>
      </c>
      <c r="Q245" s="361">
        <v>1</v>
      </c>
      <c r="R245" s="333">
        <v>24.32</v>
      </c>
      <c r="S245" s="377">
        <v>0</v>
      </c>
      <c r="T245" s="377">
        <v>0</v>
      </c>
      <c r="U245" s="362">
        <v>1790000</v>
      </c>
      <c r="V245" s="378">
        <v>1790000</v>
      </c>
      <c r="W245" s="716" t="e">
        <f t="shared" si="6"/>
        <v>#DIV/0!</v>
      </c>
      <c r="Z245" s="739">
        <f t="shared" si="7"/>
        <v>0</v>
      </c>
    </row>
    <row r="246" spans="1:26" s="365" customFormat="1" ht="12.65" customHeight="1">
      <c r="A246" s="352"/>
      <c r="B246" s="352" t="s">
        <v>481</v>
      </c>
      <c r="C246" s="352" t="s">
        <v>453</v>
      </c>
      <c r="D246" s="352" t="s">
        <v>485</v>
      </c>
      <c r="E246" s="353" t="s">
        <v>486</v>
      </c>
      <c r="F246" s="352" t="s">
        <v>438</v>
      </c>
      <c r="G246" s="352" t="s">
        <v>480</v>
      </c>
      <c r="H246" s="352" t="s">
        <v>439</v>
      </c>
      <c r="I246" s="352">
        <v>2024</v>
      </c>
      <c r="J246" s="354">
        <v>5</v>
      </c>
      <c r="K246" s="355">
        <v>45600</v>
      </c>
      <c r="L246" s="356">
        <v>0.6</v>
      </c>
      <c r="M246" s="333">
        <v>0.72</v>
      </c>
      <c r="N246" s="333">
        <v>0.91</v>
      </c>
      <c r="O246" s="358">
        <v>0.19</v>
      </c>
      <c r="P246" s="358">
        <v>0.11399999999999999</v>
      </c>
      <c r="Q246" s="361">
        <v>1</v>
      </c>
      <c r="R246" s="333">
        <v>0.72</v>
      </c>
      <c r="S246" s="377">
        <v>117504</v>
      </c>
      <c r="T246" s="361">
        <v>483072</v>
      </c>
      <c r="U246" s="362">
        <v>780000</v>
      </c>
      <c r="V246" s="378">
        <v>690294</v>
      </c>
      <c r="W246" s="716" t="e">
        <f t="shared" si="6"/>
        <v>#DIV/0!</v>
      </c>
      <c r="Z246" s="739">
        <f t="shared" si="7"/>
        <v>22325.760000000002</v>
      </c>
    </row>
    <row r="247" spans="1:26" s="365" customFormat="1" ht="12.65" customHeight="1">
      <c r="A247" s="352"/>
      <c r="B247" s="352" t="s">
        <v>481</v>
      </c>
      <c r="C247" s="352" t="s">
        <v>453</v>
      </c>
      <c r="D247" s="352" t="s">
        <v>470</v>
      </c>
      <c r="E247" s="353" t="s">
        <v>487</v>
      </c>
      <c r="F247" s="352" t="s">
        <v>438</v>
      </c>
      <c r="G247" s="352" t="s">
        <v>484</v>
      </c>
      <c r="H247" s="352" t="s">
        <v>439</v>
      </c>
      <c r="I247" s="352">
        <v>2024</v>
      </c>
      <c r="J247" s="354">
        <v>5</v>
      </c>
      <c r="K247" s="355">
        <v>45600</v>
      </c>
      <c r="L247" s="356">
        <v>0.6</v>
      </c>
      <c r="M247" s="333">
        <v>0.72</v>
      </c>
      <c r="N247" s="333">
        <v>0.8</v>
      </c>
      <c r="O247" s="358">
        <v>0.08</v>
      </c>
      <c r="P247" s="358">
        <v>4.8000000000000001E-2</v>
      </c>
      <c r="Q247" s="361">
        <v>1</v>
      </c>
      <c r="R247" s="333">
        <v>0.72</v>
      </c>
      <c r="S247" s="377">
        <v>0</v>
      </c>
      <c r="T247" s="377">
        <v>0</v>
      </c>
      <c r="U247" s="362">
        <v>765000</v>
      </c>
      <c r="V247" s="378">
        <v>765000</v>
      </c>
      <c r="W247" s="716" t="e">
        <f t="shared" si="6"/>
        <v>#DIV/0!</v>
      </c>
      <c r="Z247" s="739">
        <f t="shared" si="7"/>
        <v>0</v>
      </c>
    </row>
    <row r="248" spans="1:26" s="365" customFormat="1" ht="12.65" customHeight="1">
      <c r="A248" s="352"/>
      <c r="B248" s="352" t="s">
        <v>481</v>
      </c>
      <c r="C248" s="352" t="s">
        <v>453</v>
      </c>
      <c r="D248" s="352" t="s">
        <v>488</v>
      </c>
      <c r="E248" s="353" t="s">
        <v>489</v>
      </c>
      <c r="F248" s="352" t="s">
        <v>438</v>
      </c>
      <c r="G248" s="352" t="s">
        <v>480</v>
      </c>
      <c r="H248" s="352" t="s">
        <v>439</v>
      </c>
      <c r="I248" s="352">
        <v>2024</v>
      </c>
      <c r="J248" s="354">
        <v>5</v>
      </c>
      <c r="K248" s="355">
        <v>45600</v>
      </c>
      <c r="L248" s="356">
        <v>0.6</v>
      </c>
      <c r="M248" s="333">
        <v>0.14000000000000001</v>
      </c>
      <c r="N248" s="333">
        <v>0.16</v>
      </c>
      <c r="O248" s="358">
        <v>0.02</v>
      </c>
      <c r="P248" s="358">
        <v>1.2E-2</v>
      </c>
      <c r="Q248" s="361">
        <v>1</v>
      </c>
      <c r="R248" s="333">
        <v>0.14000000000000001</v>
      </c>
      <c r="S248" s="377">
        <v>117504</v>
      </c>
      <c r="T248" s="361">
        <v>483072</v>
      </c>
      <c r="U248" s="362">
        <v>150000</v>
      </c>
      <c r="V248" s="378">
        <v>142271</v>
      </c>
      <c r="W248" s="716" t="e">
        <f t="shared" si="6"/>
        <v>#DIV/0!</v>
      </c>
      <c r="Z248" s="739">
        <f t="shared" si="7"/>
        <v>2350.08</v>
      </c>
    </row>
    <row r="249" spans="1:26" s="365" customFormat="1" ht="12.65" customHeight="1">
      <c r="A249" s="352"/>
      <c r="B249" s="352" t="s">
        <v>481</v>
      </c>
      <c r="C249" s="352" t="s">
        <v>453</v>
      </c>
      <c r="D249" s="352" t="s">
        <v>490</v>
      </c>
      <c r="E249" s="353" t="s">
        <v>491</v>
      </c>
      <c r="F249" s="352" t="s">
        <v>438</v>
      </c>
      <c r="G249" s="352" t="s">
        <v>484</v>
      </c>
      <c r="H249" s="352" t="s">
        <v>439</v>
      </c>
      <c r="I249" s="352">
        <v>2024</v>
      </c>
      <c r="J249" s="354">
        <v>5</v>
      </c>
      <c r="K249" s="355">
        <v>45600</v>
      </c>
      <c r="L249" s="356">
        <v>0.5</v>
      </c>
      <c r="M249" s="333">
        <v>1.06</v>
      </c>
      <c r="N249" s="333">
        <v>1.18</v>
      </c>
      <c r="O249" s="358">
        <v>0.11</v>
      </c>
      <c r="P249" s="358">
        <v>5.5E-2</v>
      </c>
      <c r="Q249" s="361">
        <v>1</v>
      </c>
      <c r="R249" s="333">
        <v>1.06</v>
      </c>
      <c r="S249" s="377">
        <v>0</v>
      </c>
      <c r="T249" s="377">
        <v>0</v>
      </c>
      <c r="U249" s="362">
        <v>335000</v>
      </c>
      <c r="V249" s="378">
        <v>335000</v>
      </c>
      <c r="W249" s="716" t="e">
        <f t="shared" si="6"/>
        <v>#DIV/0!</v>
      </c>
      <c r="Z249" s="739">
        <f t="shared" si="7"/>
        <v>0</v>
      </c>
    </row>
    <row r="250" spans="1:26" s="365" customFormat="1" ht="12.65" customHeight="1">
      <c r="A250" s="352"/>
      <c r="B250" s="352" t="s">
        <v>481</v>
      </c>
      <c r="C250" s="352" t="s">
        <v>453</v>
      </c>
      <c r="D250" s="352" t="s">
        <v>492</v>
      </c>
      <c r="E250" s="353" t="s">
        <v>493</v>
      </c>
      <c r="F250" s="352" t="s">
        <v>438</v>
      </c>
      <c r="G250" s="352" t="s">
        <v>484</v>
      </c>
      <c r="H250" s="352" t="s">
        <v>439</v>
      </c>
      <c r="I250" s="352">
        <v>2024</v>
      </c>
      <c r="J250" s="354">
        <v>5</v>
      </c>
      <c r="K250" s="355">
        <v>45600</v>
      </c>
      <c r="L250" s="356">
        <v>0.5</v>
      </c>
      <c r="M250" s="333">
        <v>0.25</v>
      </c>
      <c r="N250" s="333">
        <v>0.34</v>
      </c>
      <c r="O250" s="358">
        <v>0.09</v>
      </c>
      <c r="P250" s="358">
        <v>4.4999999999999998E-2</v>
      </c>
      <c r="Q250" s="361">
        <v>1</v>
      </c>
      <c r="R250" s="333">
        <v>0.25</v>
      </c>
      <c r="S250" s="377">
        <v>0</v>
      </c>
      <c r="T250" s="377">
        <v>0</v>
      </c>
      <c r="U250" s="362">
        <v>260000</v>
      </c>
      <c r="V250" s="378">
        <v>260000</v>
      </c>
      <c r="W250" s="716" t="e">
        <f t="shared" si="6"/>
        <v>#DIV/0!</v>
      </c>
      <c r="Z250" s="739">
        <f t="shared" si="7"/>
        <v>0</v>
      </c>
    </row>
    <row r="251" spans="1:26" s="365" customFormat="1" ht="12.65" customHeight="1">
      <c r="A251" s="352"/>
      <c r="B251" s="352" t="s">
        <v>481</v>
      </c>
      <c r="C251" s="352" t="s">
        <v>453</v>
      </c>
      <c r="D251" s="352" t="s">
        <v>494</v>
      </c>
      <c r="E251" s="353" t="s">
        <v>495</v>
      </c>
      <c r="F251" s="352" t="s">
        <v>438</v>
      </c>
      <c r="G251" s="352" t="s">
        <v>484</v>
      </c>
      <c r="H251" s="352" t="s">
        <v>439</v>
      </c>
      <c r="I251" s="352">
        <v>2024</v>
      </c>
      <c r="J251" s="354">
        <v>5</v>
      </c>
      <c r="K251" s="355">
        <v>45600</v>
      </c>
      <c r="L251" s="356">
        <v>0.8</v>
      </c>
      <c r="M251" s="333">
        <v>0.41</v>
      </c>
      <c r="N251" s="333">
        <v>0.5</v>
      </c>
      <c r="O251" s="358">
        <v>0.09</v>
      </c>
      <c r="P251" s="358">
        <v>7.1999999999999995E-2</v>
      </c>
      <c r="Q251" s="361">
        <v>1</v>
      </c>
      <c r="R251" s="333">
        <v>0.41</v>
      </c>
      <c r="S251" s="377">
        <v>0</v>
      </c>
      <c r="T251" s="377">
        <v>0</v>
      </c>
      <c r="U251" s="362">
        <v>310000</v>
      </c>
      <c r="V251" s="378">
        <v>310000</v>
      </c>
      <c r="W251" s="716" t="e">
        <f t="shared" si="6"/>
        <v>#DIV/0!</v>
      </c>
      <c r="Z251" s="739">
        <f t="shared" si="7"/>
        <v>0</v>
      </c>
    </row>
    <row r="252" spans="1:26" s="365" customFormat="1" ht="12.65" customHeight="1">
      <c r="A252" s="352"/>
      <c r="B252" s="352" t="s">
        <v>452</v>
      </c>
      <c r="C252" s="352" t="s">
        <v>453</v>
      </c>
      <c r="D252" s="352" t="s">
        <v>482</v>
      </c>
      <c r="E252" s="353" t="s">
        <v>496</v>
      </c>
      <c r="F252" s="352" t="s">
        <v>438</v>
      </c>
      <c r="G252" s="352" t="s">
        <v>497</v>
      </c>
      <c r="H252" s="352" t="s">
        <v>457</v>
      </c>
      <c r="I252" s="352">
        <v>2024</v>
      </c>
      <c r="J252" s="354">
        <v>5</v>
      </c>
      <c r="K252" s="355">
        <v>45600</v>
      </c>
      <c r="L252" s="356">
        <v>0.67</v>
      </c>
      <c r="M252" s="333">
        <v>25.4</v>
      </c>
      <c r="N252" s="333">
        <v>27.3</v>
      </c>
      <c r="O252" s="358">
        <v>1.9</v>
      </c>
      <c r="P252" s="358">
        <v>1.2729999999999999</v>
      </c>
      <c r="Q252" s="361">
        <v>1</v>
      </c>
      <c r="R252" s="333">
        <v>25.4</v>
      </c>
      <c r="S252" s="377">
        <v>171495</v>
      </c>
      <c r="T252" s="361">
        <v>602193</v>
      </c>
      <c r="U252" s="362">
        <v>1330000</v>
      </c>
      <c r="V252" s="378">
        <v>185833</v>
      </c>
      <c r="W252" s="716" t="e">
        <f t="shared" si="6"/>
        <v>#DIV/0!</v>
      </c>
      <c r="Z252" s="739">
        <f t="shared" si="7"/>
        <v>325840.5</v>
      </c>
    </row>
    <row r="253" spans="1:26" s="365" customFormat="1" ht="12.65" customHeight="1">
      <c r="A253" s="352"/>
      <c r="B253" s="352" t="s">
        <v>452</v>
      </c>
      <c r="C253" s="352" t="s">
        <v>453</v>
      </c>
      <c r="D253" s="352" t="s">
        <v>498</v>
      </c>
      <c r="E253" s="353" t="s">
        <v>499</v>
      </c>
      <c r="F253" s="352" t="s">
        <v>438</v>
      </c>
      <c r="G253" s="352" t="s">
        <v>456</v>
      </c>
      <c r="H253" s="352" t="s">
        <v>439</v>
      </c>
      <c r="I253" s="352">
        <v>2024</v>
      </c>
      <c r="J253" s="354">
        <v>5</v>
      </c>
      <c r="K253" s="355">
        <v>45600</v>
      </c>
      <c r="L253" s="356">
        <v>0.5</v>
      </c>
      <c r="M253" s="333">
        <v>0.64</v>
      </c>
      <c r="N253" s="333">
        <v>0.64</v>
      </c>
      <c r="O253" s="358"/>
      <c r="P253" s="358">
        <v>0</v>
      </c>
      <c r="Q253" s="361">
        <v>1</v>
      </c>
      <c r="R253" s="333">
        <v>0.64</v>
      </c>
      <c r="S253" s="377">
        <v>473000</v>
      </c>
      <c r="T253" s="361">
        <v>1845300</v>
      </c>
      <c r="U253" s="362" t="s">
        <v>500</v>
      </c>
      <c r="V253" s="378">
        <v>0</v>
      </c>
      <c r="W253" s="716" t="e">
        <f t="shared" si="6"/>
        <v>#DIV/0!</v>
      </c>
      <c r="Z253" s="739">
        <f t="shared" si="7"/>
        <v>0</v>
      </c>
    </row>
    <row r="254" spans="1:26" s="365" customFormat="1" ht="12.65" customHeight="1">
      <c r="A254" s="352"/>
      <c r="B254" s="352" t="s">
        <v>452</v>
      </c>
      <c r="C254" s="352" t="s">
        <v>453</v>
      </c>
      <c r="D254" s="352" t="s">
        <v>501</v>
      </c>
      <c r="E254" s="353" t="s">
        <v>502</v>
      </c>
      <c r="F254" s="352" t="s">
        <v>438</v>
      </c>
      <c r="G254" s="352" t="s">
        <v>456</v>
      </c>
      <c r="H254" s="352" t="s">
        <v>439</v>
      </c>
      <c r="I254" s="352">
        <v>2024</v>
      </c>
      <c r="J254" s="354">
        <v>5</v>
      </c>
      <c r="K254" s="355">
        <v>45600</v>
      </c>
      <c r="L254" s="356">
        <v>0.5</v>
      </c>
      <c r="M254" s="333">
        <v>1.28</v>
      </c>
      <c r="N254" s="333">
        <v>1.28</v>
      </c>
      <c r="O254" s="358"/>
      <c r="P254" s="358">
        <v>0</v>
      </c>
      <c r="Q254" s="361">
        <v>1</v>
      </c>
      <c r="R254" s="333">
        <v>1.28</v>
      </c>
      <c r="S254" s="377">
        <v>327000</v>
      </c>
      <c r="T254" s="361">
        <v>1920500</v>
      </c>
      <c r="U254" s="362" t="s">
        <v>500</v>
      </c>
      <c r="V254" s="378">
        <v>0</v>
      </c>
      <c r="W254" s="716" t="e">
        <f t="shared" si="6"/>
        <v>#DIV/0!</v>
      </c>
      <c r="Z254" s="739">
        <f t="shared" si="7"/>
        <v>0</v>
      </c>
    </row>
    <row r="255" spans="1:26" s="365" customFormat="1" ht="12.65" customHeight="1">
      <c r="A255" s="352"/>
      <c r="B255" s="352" t="s">
        <v>452</v>
      </c>
      <c r="C255" s="352" t="s">
        <v>453</v>
      </c>
      <c r="D255" s="352" t="s">
        <v>503</v>
      </c>
      <c r="E255" s="353" t="s">
        <v>504</v>
      </c>
      <c r="F255" s="352" t="s">
        <v>438</v>
      </c>
      <c r="G255" s="352" t="s">
        <v>456</v>
      </c>
      <c r="H255" s="352" t="s">
        <v>439</v>
      </c>
      <c r="I255" s="352">
        <v>2024</v>
      </c>
      <c r="J255" s="354">
        <v>5</v>
      </c>
      <c r="K255" s="355">
        <v>45600</v>
      </c>
      <c r="L255" s="356">
        <v>0.5</v>
      </c>
      <c r="M255" s="333">
        <v>2.04</v>
      </c>
      <c r="N255" s="333">
        <v>2.04</v>
      </c>
      <c r="O255" s="358"/>
      <c r="P255" s="358">
        <v>0</v>
      </c>
      <c r="Q255" s="361">
        <v>1</v>
      </c>
      <c r="R255" s="333">
        <v>2.04</v>
      </c>
      <c r="S255" s="377">
        <v>235270</v>
      </c>
      <c r="T255" s="361">
        <v>1598322</v>
      </c>
      <c r="U255" s="362" t="s">
        <v>500</v>
      </c>
      <c r="V255" s="378">
        <v>0</v>
      </c>
      <c r="W255" s="716" t="e">
        <f t="shared" si="6"/>
        <v>#DIV/0!</v>
      </c>
      <c r="Z255" s="739">
        <f t="shared" si="7"/>
        <v>0</v>
      </c>
    </row>
    <row r="256" spans="1:26" s="365" customFormat="1" ht="12.65" customHeight="1">
      <c r="A256" s="352"/>
      <c r="B256" s="352" t="s">
        <v>452</v>
      </c>
      <c r="C256" s="352" t="s">
        <v>453</v>
      </c>
      <c r="D256" s="352" t="s">
        <v>505</v>
      </c>
      <c r="E256" s="353" t="s">
        <v>506</v>
      </c>
      <c r="F256" s="352" t="s">
        <v>438</v>
      </c>
      <c r="G256" s="352" t="s">
        <v>456</v>
      </c>
      <c r="H256" s="352" t="s">
        <v>439</v>
      </c>
      <c r="I256" s="352">
        <v>2024</v>
      </c>
      <c r="J256" s="354">
        <v>5</v>
      </c>
      <c r="K256" s="355">
        <v>45600</v>
      </c>
      <c r="L256" s="356">
        <v>0.5</v>
      </c>
      <c r="M256" s="333">
        <v>1.45</v>
      </c>
      <c r="N256" s="333">
        <v>1.45</v>
      </c>
      <c r="O256" s="358"/>
      <c r="P256" s="358">
        <v>0</v>
      </c>
      <c r="Q256" s="361">
        <v>1</v>
      </c>
      <c r="R256" s="333">
        <v>1.45</v>
      </c>
      <c r="S256" s="377">
        <v>176960</v>
      </c>
      <c r="T256" s="361">
        <v>1496960</v>
      </c>
      <c r="U256" s="362" t="s">
        <v>500</v>
      </c>
      <c r="V256" s="378">
        <v>0</v>
      </c>
      <c r="W256" s="716" t="e">
        <f t="shared" si="6"/>
        <v>#DIV/0!</v>
      </c>
      <c r="Z256" s="739">
        <f t="shared" si="7"/>
        <v>0</v>
      </c>
    </row>
    <row r="257" spans="1:26" s="365" customFormat="1" ht="12.65" customHeight="1">
      <c r="A257" s="352"/>
      <c r="B257" s="352" t="s">
        <v>452</v>
      </c>
      <c r="C257" s="352" t="s">
        <v>453</v>
      </c>
      <c r="D257" s="352" t="s">
        <v>507</v>
      </c>
      <c r="E257" s="353" t="s">
        <v>508</v>
      </c>
      <c r="F257" s="352" t="s">
        <v>438</v>
      </c>
      <c r="G257" s="352" t="s">
        <v>456</v>
      </c>
      <c r="H257" s="352" t="s">
        <v>439</v>
      </c>
      <c r="I257" s="352">
        <v>2024</v>
      </c>
      <c r="J257" s="354">
        <v>5</v>
      </c>
      <c r="K257" s="355">
        <v>45600</v>
      </c>
      <c r="L257" s="356">
        <v>0.5</v>
      </c>
      <c r="M257" s="333">
        <v>0.13</v>
      </c>
      <c r="N257" s="333">
        <v>0.13</v>
      </c>
      <c r="O257" s="358"/>
      <c r="P257" s="358">
        <v>0</v>
      </c>
      <c r="Q257" s="361">
        <v>1</v>
      </c>
      <c r="R257" s="333">
        <v>0.13</v>
      </c>
      <c r="S257" s="377">
        <v>176960</v>
      </c>
      <c r="T257" s="361">
        <v>1496960</v>
      </c>
      <c r="U257" s="362" t="s">
        <v>500</v>
      </c>
      <c r="V257" s="378">
        <v>0</v>
      </c>
      <c r="W257" s="716" t="e">
        <f t="shared" si="6"/>
        <v>#DIV/0!</v>
      </c>
      <c r="Z257" s="739">
        <f t="shared" si="7"/>
        <v>0</v>
      </c>
    </row>
    <row r="258" spans="1:26" s="365" customFormat="1" ht="12.65" customHeight="1">
      <c r="A258" s="352"/>
      <c r="B258" s="352" t="s">
        <v>452</v>
      </c>
      <c r="C258" s="352" t="s">
        <v>453</v>
      </c>
      <c r="D258" s="352" t="s">
        <v>509</v>
      </c>
      <c r="E258" s="353" t="s">
        <v>510</v>
      </c>
      <c r="F258" s="352" t="s">
        <v>438</v>
      </c>
      <c r="G258" s="352" t="s">
        <v>456</v>
      </c>
      <c r="H258" s="352" t="s">
        <v>457</v>
      </c>
      <c r="I258" s="352">
        <v>2024</v>
      </c>
      <c r="J258" s="354">
        <v>5</v>
      </c>
      <c r="K258" s="355">
        <v>45600</v>
      </c>
      <c r="L258" s="356">
        <v>0.5</v>
      </c>
      <c r="M258" s="333">
        <v>0.2</v>
      </c>
      <c r="N258" s="333">
        <v>0.2</v>
      </c>
      <c r="O258" s="358"/>
      <c r="P258" s="358">
        <v>0</v>
      </c>
      <c r="Q258" s="361">
        <v>1</v>
      </c>
      <c r="R258" s="333">
        <v>0.2</v>
      </c>
      <c r="S258" s="377">
        <v>176960</v>
      </c>
      <c r="T258" s="361">
        <v>1496960</v>
      </c>
      <c r="U258" s="362" t="s">
        <v>500</v>
      </c>
      <c r="V258" s="378">
        <v>0</v>
      </c>
      <c r="W258" s="716" t="e">
        <f t="shared" ref="W258:W321" si="8">V258/$AB$1</f>
        <v>#DIV/0!</v>
      </c>
      <c r="Z258" s="739">
        <f t="shared" si="7"/>
        <v>0</v>
      </c>
    </row>
    <row r="259" spans="1:26" s="365" customFormat="1" ht="12.65" customHeight="1">
      <c r="A259" s="352"/>
      <c r="B259" s="352" t="s">
        <v>462</v>
      </c>
      <c r="C259" s="352" t="s">
        <v>453</v>
      </c>
      <c r="D259" s="352" t="s">
        <v>478</v>
      </c>
      <c r="E259" s="353" t="s">
        <v>511</v>
      </c>
      <c r="F259" s="352" t="s">
        <v>438</v>
      </c>
      <c r="G259" s="352" t="s">
        <v>465</v>
      </c>
      <c r="H259" s="352" t="s">
        <v>439</v>
      </c>
      <c r="I259" s="352">
        <v>2024</v>
      </c>
      <c r="J259" s="354">
        <v>5</v>
      </c>
      <c r="K259" s="355">
        <v>45600</v>
      </c>
      <c r="L259" s="356">
        <v>0.5</v>
      </c>
      <c r="M259" s="333">
        <v>0.16</v>
      </c>
      <c r="N259" s="333">
        <v>0.16</v>
      </c>
      <c r="O259" s="358"/>
      <c r="P259" s="358">
        <v>0</v>
      </c>
      <c r="Q259" s="361">
        <v>1</v>
      </c>
      <c r="R259" s="333">
        <v>0.16</v>
      </c>
      <c r="S259" s="377">
        <v>79040</v>
      </c>
      <c r="T259" s="361">
        <v>1094400</v>
      </c>
      <c r="U259" s="362" t="s">
        <v>500</v>
      </c>
      <c r="V259" s="378">
        <v>0</v>
      </c>
      <c r="W259" s="716" t="e">
        <f t="shared" si="8"/>
        <v>#DIV/0!</v>
      </c>
      <c r="Z259" s="739">
        <f t="shared" ref="Z259:Z322" si="9">O259*S259</f>
        <v>0</v>
      </c>
    </row>
    <row r="260" spans="1:26" s="365" customFormat="1" ht="12.65" customHeight="1">
      <c r="A260" s="352"/>
      <c r="B260" s="352" t="s">
        <v>452</v>
      </c>
      <c r="C260" s="352" t="s">
        <v>453</v>
      </c>
      <c r="D260" s="352" t="s">
        <v>512</v>
      </c>
      <c r="E260" s="353" t="s">
        <v>513</v>
      </c>
      <c r="F260" s="352" t="s">
        <v>438</v>
      </c>
      <c r="G260" s="352" t="s">
        <v>456</v>
      </c>
      <c r="H260" s="352" t="s">
        <v>439</v>
      </c>
      <c r="I260" s="352">
        <v>2024</v>
      </c>
      <c r="J260" s="354">
        <v>5</v>
      </c>
      <c r="K260" s="355">
        <v>45600</v>
      </c>
      <c r="L260" s="356">
        <v>0.5</v>
      </c>
      <c r="M260" s="333">
        <v>0.13</v>
      </c>
      <c r="N260" s="333">
        <v>0.13</v>
      </c>
      <c r="O260" s="358"/>
      <c r="P260" s="358">
        <v>0</v>
      </c>
      <c r="Q260" s="361">
        <v>1</v>
      </c>
      <c r="R260" s="333">
        <v>0.13</v>
      </c>
      <c r="S260" s="377">
        <v>176960</v>
      </c>
      <c r="T260" s="361">
        <v>1496960</v>
      </c>
      <c r="U260" s="362" t="s">
        <v>500</v>
      </c>
      <c r="V260" s="378">
        <v>0</v>
      </c>
      <c r="W260" s="716" t="e">
        <f t="shared" si="8"/>
        <v>#DIV/0!</v>
      </c>
      <c r="Z260" s="739">
        <f t="shared" si="9"/>
        <v>0</v>
      </c>
    </row>
    <row r="261" spans="1:26" s="365" customFormat="1" ht="12.65" customHeight="1">
      <c r="A261" s="352"/>
      <c r="B261" s="352" t="s">
        <v>452</v>
      </c>
      <c r="C261" s="352" t="s">
        <v>453</v>
      </c>
      <c r="D261" s="352" t="s">
        <v>514</v>
      </c>
      <c r="E261" s="353" t="s">
        <v>515</v>
      </c>
      <c r="F261" s="352" t="s">
        <v>438</v>
      </c>
      <c r="G261" s="352" t="s">
        <v>456</v>
      </c>
      <c r="H261" s="352" t="s">
        <v>439</v>
      </c>
      <c r="I261" s="352">
        <v>2024</v>
      </c>
      <c r="J261" s="354">
        <v>5</v>
      </c>
      <c r="K261" s="355">
        <v>45600</v>
      </c>
      <c r="L261" s="356">
        <v>0.6</v>
      </c>
      <c r="M261" s="333">
        <v>0.16</v>
      </c>
      <c r="N261" s="333">
        <v>0.16</v>
      </c>
      <c r="O261" s="358"/>
      <c r="P261" s="358">
        <v>0</v>
      </c>
      <c r="Q261" s="361">
        <v>1</v>
      </c>
      <c r="R261" s="333">
        <v>0.16</v>
      </c>
      <c r="S261" s="377">
        <v>176960</v>
      </c>
      <c r="T261" s="361">
        <v>1496960</v>
      </c>
      <c r="U261" s="362" t="s">
        <v>500</v>
      </c>
      <c r="V261" s="378">
        <v>0</v>
      </c>
      <c r="W261" s="716" t="e">
        <f t="shared" si="8"/>
        <v>#DIV/0!</v>
      </c>
      <c r="Z261" s="739">
        <f t="shared" si="9"/>
        <v>0</v>
      </c>
    </row>
    <row r="262" spans="1:26" s="365" customFormat="1" ht="12.65" customHeight="1">
      <c r="A262" s="352"/>
      <c r="B262" s="352" t="s">
        <v>452</v>
      </c>
      <c r="C262" s="352" t="s">
        <v>453</v>
      </c>
      <c r="D262" s="352" t="s">
        <v>516</v>
      </c>
      <c r="E262" s="353" t="s">
        <v>517</v>
      </c>
      <c r="F262" s="352" t="s">
        <v>438</v>
      </c>
      <c r="G262" s="352" t="s">
        <v>456</v>
      </c>
      <c r="H262" s="352" t="s">
        <v>457</v>
      </c>
      <c r="I262" s="352">
        <v>2024</v>
      </c>
      <c r="J262" s="354">
        <v>5</v>
      </c>
      <c r="K262" s="355">
        <v>45600</v>
      </c>
      <c r="L262" s="356">
        <v>0.5</v>
      </c>
      <c r="M262" s="333">
        <v>0.25</v>
      </c>
      <c r="N262" s="333">
        <v>0.25</v>
      </c>
      <c r="O262" s="358"/>
      <c r="P262" s="358">
        <v>0</v>
      </c>
      <c r="Q262" s="361">
        <v>1</v>
      </c>
      <c r="R262" s="333">
        <v>0.25</v>
      </c>
      <c r="S262" s="377">
        <v>176960</v>
      </c>
      <c r="T262" s="361">
        <v>1496960</v>
      </c>
      <c r="U262" s="362" t="s">
        <v>500</v>
      </c>
      <c r="V262" s="378">
        <v>0</v>
      </c>
      <c r="W262" s="716" t="e">
        <f t="shared" si="8"/>
        <v>#DIV/0!</v>
      </c>
      <c r="Z262" s="739">
        <f t="shared" si="9"/>
        <v>0</v>
      </c>
    </row>
    <row r="263" spans="1:26" s="365" customFormat="1" ht="12.65" customHeight="1">
      <c r="A263" s="352"/>
      <c r="B263" s="352" t="s">
        <v>452</v>
      </c>
      <c r="C263" s="352" t="s">
        <v>453</v>
      </c>
      <c r="D263" s="352" t="s">
        <v>518</v>
      </c>
      <c r="E263" s="353" t="s">
        <v>519</v>
      </c>
      <c r="F263" s="352" t="s">
        <v>438</v>
      </c>
      <c r="G263" s="352" t="s">
        <v>480</v>
      </c>
      <c r="H263" s="352" t="s">
        <v>457</v>
      </c>
      <c r="I263" s="352">
        <v>2024</v>
      </c>
      <c r="J263" s="354">
        <v>5</v>
      </c>
      <c r="K263" s="355">
        <v>45600</v>
      </c>
      <c r="L263" s="356">
        <v>0.5</v>
      </c>
      <c r="M263" s="333">
        <v>9.31</v>
      </c>
      <c r="N263" s="333">
        <v>9.31</v>
      </c>
      <c r="O263" s="358"/>
      <c r="P263" s="358">
        <v>0</v>
      </c>
      <c r="Q263" s="361">
        <v>1</v>
      </c>
      <c r="R263" s="333">
        <v>9.31</v>
      </c>
      <c r="S263" s="377">
        <v>97920</v>
      </c>
      <c r="T263" s="361">
        <v>402560</v>
      </c>
      <c r="U263" s="362" t="s">
        <v>500</v>
      </c>
      <c r="V263" s="378">
        <v>0</v>
      </c>
      <c r="W263" s="716" t="e">
        <f t="shared" si="8"/>
        <v>#DIV/0!</v>
      </c>
      <c r="Z263" s="739">
        <f t="shared" si="9"/>
        <v>0</v>
      </c>
    </row>
    <row r="264" spans="1:26" s="365" customFormat="1" ht="12.65" customHeight="1">
      <c r="A264" s="352"/>
      <c r="B264" s="352" t="s">
        <v>452</v>
      </c>
      <c r="C264" s="352" t="s">
        <v>453</v>
      </c>
      <c r="D264" s="352" t="s">
        <v>520</v>
      </c>
      <c r="E264" s="353" t="s">
        <v>521</v>
      </c>
      <c r="F264" s="352" t="s">
        <v>438</v>
      </c>
      <c r="G264" s="352" t="s">
        <v>480</v>
      </c>
      <c r="H264" s="352" t="s">
        <v>457</v>
      </c>
      <c r="I264" s="352">
        <v>2024</v>
      </c>
      <c r="J264" s="354">
        <v>5</v>
      </c>
      <c r="K264" s="355">
        <v>45600</v>
      </c>
      <c r="L264" s="356">
        <v>0.6</v>
      </c>
      <c r="M264" s="333">
        <v>7.97</v>
      </c>
      <c r="N264" s="333">
        <v>7.97</v>
      </c>
      <c r="O264" s="358"/>
      <c r="P264" s="358">
        <v>0</v>
      </c>
      <c r="Q264" s="361">
        <v>1</v>
      </c>
      <c r="R264" s="333">
        <v>7.97</v>
      </c>
      <c r="S264" s="377">
        <v>307588</v>
      </c>
      <c r="T264" s="361">
        <v>707518</v>
      </c>
      <c r="U264" s="362" t="s">
        <v>500</v>
      </c>
      <c r="V264" s="378">
        <v>0</v>
      </c>
      <c r="W264" s="716" t="e">
        <f t="shared" si="8"/>
        <v>#DIV/0!</v>
      </c>
      <c r="Z264" s="739">
        <f t="shared" si="9"/>
        <v>0</v>
      </c>
    </row>
    <row r="265" spans="1:26" s="365" customFormat="1" ht="12.65" customHeight="1">
      <c r="A265" s="352"/>
      <c r="B265" s="352" t="s">
        <v>452</v>
      </c>
      <c r="C265" s="352" t="s">
        <v>453</v>
      </c>
      <c r="D265" s="352" t="s">
        <v>490</v>
      </c>
      <c r="E265" s="353" t="s">
        <v>522</v>
      </c>
      <c r="F265" s="352" t="s">
        <v>438</v>
      </c>
      <c r="G265" s="352" t="s">
        <v>472</v>
      </c>
      <c r="H265" s="352" t="s">
        <v>439</v>
      </c>
      <c r="I265" s="352">
        <v>2024</v>
      </c>
      <c r="J265" s="354">
        <v>5</v>
      </c>
      <c r="K265" s="355">
        <v>45600</v>
      </c>
      <c r="L265" s="356">
        <v>0.6</v>
      </c>
      <c r="M265" s="333">
        <v>0.79</v>
      </c>
      <c r="N265" s="333">
        <v>0.79</v>
      </c>
      <c r="O265" s="358"/>
      <c r="P265" s="358">
        <v>0</v>
      </c>
      <c r="Q265" s="361">
        <v>1</v>
      </c>
      <c r="R265" s="333">
        <v>0.79</v>
      </c>
      <c r="S265" s="377">
        <v>212352</v>
      </c>
      <c r="T265" s="361">
        <v>1796352</v>
      </c>
      <c r="U265" s="362" t="s">
        <v>500</v>
      </c>
      <c r="V265" s="378">
        <v>0</v>
      </c>
      <c r="W265" s="716" t="e">
        <f t="shared" si="8"/>
        <v>#DIV/0!</v>
      </c>
      <c r="Z265" s="739">
        <f t="shared" si="9"/>
        <v>0</v>
      </c>
    </row>
    <row r="266" spans="1:26" s="365" customFormat="1" ht="12.65" customHeight="1">
      <c r="A266" s="352"/>
      <c r="B266" s="352" t="s">
        <v>452</v>
      </c>
      <c r="C266" s="352" t="s">
        <v>453</v>
      </c>
      <c r="D266" s="352" t="s">
        <v>523</v>
      </c>
      <c r="E266" s="353" t="s">
        <v>524</v>
      </c>
      <c r="F266" s="352" t="s">
        <v>438</v>
      </c>
      <c r="G266" s="352" t="s">
        <v>472</v>
      </c>
      <c r="H266" s="352" t="s">
        <v>439</v>
      </c>
      <c r="I266" s="352">
        <v>2024</v>
      </c>
      <c r="J266" s="354">
        <v>5</v>
      </c>
      <c r="K266" s="355">
        <v>45600</v>
      </c>
      <c r="L266" s="356">
        <v>0.6</v>
      </c>
      <c r="M266" s="333">
        <v>0.12</v>
      </c>
      <c r="N266" s="333">
        <v>0.12</v>
      </c>
      <c r="O266" s="358"/>
      <c r="P266" s="358">
        <v>0</v>
      </c>
      <c r="Q266" s="361">
        <v>1</v>
      </c>
      <c r="R266" s="333">
        <v>0.12</v>
      </c>
      <c r="S266" s="377">
        <v>157000</v>
      </c>
      <c r="T266" s="361">
        <v>1562700</v>
      </c>
      <c r="U266" s="362" t="s">
        <v>500</v>
      </c>
      <c r="V266" s="378">
        <v>0</v>
      </c>
      <c r="W266" s="716" t="e">
        <f t="shared" si="8"/>
        <v>#DIV/0!</v>
      </c>
      <c r="Z266" s="739">
        <f t="shared" si="9"/>
        <v>0</v>
      </c>
    </row>
    <row r="267" spans="1:26" s="365" customFormat="1" ht="12.65" customHeight="1">
      <c r="A267" s="352"/>
      <c r="B267" s="352" t="s">
        <v>462</v>
      </c>
      <c r="C267" s="352" t="s">
        <v>453</v>
      </c>
      <c r="D267" s="352" t="s">
        <v>488</v>
      </c>
      <c r="E267" s="353" t="s">
        <v>525</v>
      </c>
      <c r="F267" s="352" t="s">
        <v>438</v>
      </c>
      <c r="G267" s="352" t="s">
        <v>465</v>
      </c>
      <c r="H267" s="352" t="s">
        <v>439</v>
      </c>
      <c r="I267" s="352">
        <v>2024</v>
      </c>
      <c r="J267" s="354">
        <v>5</v>
      </c>
      <c r="K267" s="355">
        <v>45600</v>
      </c>
      <c r="L267" s="356">
        <v>0.6</v>
      </c>
      <c r="M267" s="333">
        <v>0.16</v>
      </c>
      <c r="N267" s="333">
        <v>0.16</v>
      </c>
      <c r="O267" s="358"/>
      <c r="P267" s="358">
        <v>0</v>
      </c>
      <c r="Q267" s="361">
        <v>1</v>
      </c>
      <c r="R267" s="333">
        <v>0.16</v>
      </c>
      <c r="S267" s="377">
        <v>80000</v>
      </c>
      <c r="T267" s="361">
        <v>1366868</v>
      </c>
      <c r="U267" s="362" t="s">
        <v>500</v>
      </c>
      <c r="V267" s="378">
        <v>0</v>
      </c>
      <c r="W267" s="716" t="e">
        <f t="shared" si="8"/>
        <v>#DIV/0!</v>
      </c>
      <c r="Z267" s="739">
        <f t="shared" si="9"/>
        <v>0</v>
      </c>
    </row>
    <row r="268" spans="1:26" s="365" customFormat="1" ht="12.65" customHeight="1">
      <c r="A268" s="352"/>
      <c r="B268" s="352" t="s">
        <v>462</v>
      </c>
      <c r="C268" s="352" t="s">
        <v>453</v>
      </c>
      <c r="D268" s="352" t="s">
        <v>526</v>
      </c>
      <c r="E268" s="353" t="s">
        <v>527</v>
      </c>
      <c r="F268" s="352" t="s">
        <v>438</v>
      </c>
      <c r="G268" s="352" t="s">
        <v>465</v>
      </c>
      <c r="H268" s="352" t="s">
        <v>457</v>
      </c>
      <c r="I268" s="352">
        <v>2024</v>
      </c>
      <c r="J268" s="354">
        <v>5</v>
      </c>
      <c r="K268" s="355">
        <v>45600</v>
      </c>
      <c r="L268" s="356">
        <v>0.6</v>
      </c>
      <c r="M268" s="333">
        <v>0.26</v>
      </c>
      <c r="N268" s="333">
        <v>0.26</v>
      </c>
      <c r="O268" s="358"/>
      <c r="P268" s="358">
        <v>0</v>
      </c>
      <c r="Q268" s="361">
        <v>1</v>
      </c>
      <c r="R268" s="333">
        <v>0.26</v>
      </c>
      <c r="S268" s="377">
        <v>178500</v>
      </c>
      <c r="T268" s="361">
        <v>1550468</v>
      </c>
      <c r="U268" s="362" t="s">
        <v>500</v>
      </c>
      <c r="V268" s="378">
        <v>0</v>
      </c>
      <c r="W268" s="716" t="e">
        <f t="shared" si="8"/>
        <v>#DIV/0!</v>
      </c>
      <c r="Z268" s="739">
        <f t="shared" si="9"/>
        <v>0</v>
      </c>
    </row>
    <row r="269" spans="1:26" s="365" customFormat="1" ht="12.65" customHeight="1">
      <c r="A269" s="352"/>
      <c r="B269" s="352" t="s">
        <v>462</v>
      </c>
      <c r="C269" s="352" t="s">
        <v>453</v>
      </c>
      <c r="D269" s="352" t="s">
        <v>528</v>
      </c>
      <c r="E269" s="353" t="s">
        <v>529</v>
      </c>
      <c r="F269" s="352" t="s">
        <v>438</v>
      </c>
      <c r="G269" s="352" t="s">
        <v>465</v>
      </c>
      <c r="H269" s="352" t="s">
        <v>457</v>
      </c>
      <c r="I269" s="352">
        <v>2024</v>
      </c>
      <c r="J269" s="354">
        <v>5</v>
      </c>
      <c r="K269" s="355">
        <v>45600</v>
      </c>
      <c r="L269" s="356">
        <v>0.5</v>
      </c>
      <c r="M269" s="333">
        <v>5.07</v>
      </c>
      <c r="N269" s="333">
        <v>5.07</v>
      </c>
      <c r="O269" s="358"/>
      <c r="P269" s="358">
        <v>0</v>
      </c>
      <c r="Q269" s="361">
        <v>1</v>
      </c>
      <c r="R269" s="333">
        <v>5.07</v>
      </c>
      <c r="S269" s="377">
        <v>79040</v>
      </c>
      <c r="T269" s="361">
        <v>1094400</v>
      </c>
      <c r="U269" s="362" t="s">
        <v>500</v>
      </c>
      <c r="V269" s="378">
        <v>0</v>
      </c>
      <c r="W269" s="716" t="e">
        <f t="shared" si="8"/>
        <v>#DIV/0!</v>
      </c>
      <c r="Z269" s="739">
        <f t="shared" si="9"/>
        <v>0</v>
      </c>
    </row>
    <row r="270" spans="1:26" s="365" customFormat="1" ht="12.65" customHeight="1">
      <c r="A270" s="352"/>
      <c r="B270" s="352" t="s">
        <v>462</v>
      </c>
      <c r="C270" s="352" t="s">
        <v>453</v>
      </c>
      <c r="D270" s="352" t="s">
        <v>518</v>
      </c>
      <c r="E270" s="353" t="s">
        <v>530</v>
      </c>
      <c r="F270" s="352" t="s">
        <v>438</v>
      </c>
      <c r="G270" s="352" t="s">
        <v>465</v>
      </c>
      <c r="H270" s="352" t="s">
        <v>457</v>
      </c>
      <c r="I270" s="352">
        <v>2024</v>
      </c>
      <c r="J270" s="354">
        <v>5</v>
      </c>
      <c r="K270" s="355">
        <v>45600</v>
      </c>
      <c r="L270" s="356">
        <v>0.6</v>
      </c>
      <c r="M270" s="333">
        <v>10.48</v>
      </c>
      <c r="N270" s="333">
        <v>10.48</v>
      </c>
      <c r="O270" s="358"/>
      <c r="P270" s="358">
        <v>0</v>
      </c>
      <c r="Q270" s="361">
        <v>1</v>
      </c>
      <c r="R270" s="333">
        <v>10.48</v>
      </c>
      <c r="S270" s="377">
        <v>94848</v>
      </c>
      <c r="T270" s="361">
        <v>1313280</v>
      </c>
      <c r="U270" s="362" t="s">
        <v>500</v>
      </c>
      <c r="V270" s="378">
        <v>0</v>
      </c>
      <c r="W270" s="716" t="e">
        <f t="shared" si="8"/>
        <v>#DIV/0!</v>
      </c>
      <c r="Z270" s="739">
        <f t="shared" si="9"/>
        <v>0</v>
      </c>
    </row>
    <row r="271" spans="1:26" s="365" customFormat="1" ht="12.65" customHeight="1">
      <c r="A271" s="352"/>
      <c r="B271" s="352" t="s">
        <v>452</v>
      </c>
      <c r="C271" s="352" t="s">
        <v>453</v>
      </c>
      <c r="D271" s="352" t="s">
        <v>454</v>
      </c>
      <c r="E271" s="353" t="s">
        <v>455</v>
      </c>
      <c r="F271" s="352" t="s">
        <v>438</v>
      </c>
      <c r="G271" s="352" t="s">
        <v>456</v>
      </c>
      <c r="H271" s="352" t="s">
        <v>457</v>
      </c>
      <c r="I271" s="352">
        <v>2024</v>
      </c>
      <c r="J271" s="354">
        <v>6</v>
      </c>
      <c r="K271" s="355">
        <v>45600</v>
      </c>
      <c r="L271" s="356">
        <v>0.6</v>
      </c>
      <c r="M271" s="333">
        <v>2.62</v>
      </c>
      <c r="N271" s="333">
        <v>2.69</v>
      </c>
      <c r="O271" s="358">
        <v>0.08</v>
      </c>
      <c r="P271" s="358">
        <v>4.8000000000000001E-2</v>
      </c>
      <c r="Q271" s="361">
        <v>1</v>
      </c>
      <c r="R271" s="333">
        <v>2.62</v>
      </c>
      <c r="S271" s="377">
        <v>320800</v>
      </c>
      <c r="T271" s="361">
        <v>2304000</v>
      </c>
      <c r="U271" s="362">
        <v>330000</v>
      </c>
      <c r="V271" s="378">
        <v>148906</v>
      </c>
      <c r="W271" s="716" t="e">
        <f t="shared" si="8"/>
        <v>#DIV/0!</v>
      </c>
      <c r="Z271" s="739">
        <f t="shared" si="9"/>
        <v>25664</v>
      </c>
    </row>
    <row r="272" spans="1:26" s="365" customFormat="1" ht="12.65" customHeight="1">
      <c r="A272" s="352"/>
      <c r="B272" s="352" t="s">
        <v>452</v>
      </c>
      <c r="C272" s="352" t="s">
        <v>453</v>
      </c>
      <c r="D272" s="352" t="s">
        <v>458</v>
      </c>
      <c r="E272" s="353" t="s">
        <v>459</v>
      </c>
      <c r="F272" s="352" t="s">
        <v>438</v>
      </c>
      <c r="G272" s="352" t="s">
        <v>456</v>
      </c>
      <c r="H272" s="352" t="s">
        <v>439</v>
      </c>
      <c r="I272" s="352">
        <v>2024</v>
      </c>
      <c r="J272" s="354">
        <v>6</v>
      </c>
      <c r="K272" s="355">
        <v>45600</v>
      </c>
      <c r="L272" s="356">
        <v>0.6</v>
      </c>
      <c r="M272" s="333">
        <v>2.0099999999999998</v>
      </c>
      <c r="N272" s="333">
        <v>2.08</v>
      </c>
      <c r="O272" s="358">
        <v>7.0000000000000007E-2</v>
      </c>
      <c r="P272" s="358">
        <v>4.2000000000000003E-2</v>
      </c>
      <c r="Q272" s="361">
        <v>1</v>
      </c>
      <c r="R272" s="333">
        <v>2.0099999999999998</v>
      </c>
      <c r="S272" s="377">
        <v>550656</v>
      </c>
      <c r="T272" s="361">
        <v>2347008</v>
      </c>
      <c r="U272" s="362">
        <v>280000</v>
      </c>
      <c r="V272" s="378">
        <v>123595</v>
      </c>
      <c r="W272" s="716" t="e">
        <f t="shared" si="8"/>
        <v>#DIV/0!</v>
      </c>
      <c r="Z272" s="739">
        <f t="shared" si="9"/>
        <v>38545.920000000006</v>
      </c>
    </row>
    <row r="273" spans="1:26" s="365" customFormat="1" ht="12.65" customHeight="1">
      <c r="A273" s="352"/>
      <c r="B273" s="352" t="s">
        <v>452</v>
      </c>
      <c r="C273" s="352" t="s">
        <v>453</v>
      </c>
      <c r="D273" s="352" t="s">
        <v>460</v>
      </c>
      <c r="E273" s="353" t="s">
        <v>461</v>
      </c>
      <c r="F273" s="352" t="s">
        <v>438</v>
      </c>
      <c r="G273" s="352" t="s">
        <v>456</v>
      </c>
      <c r="H273" s="352" t="s">
        <v>439</v>
      </c>
      <c r="I273" s="352">
        <v>2024</v>
      </c>
      <c r="J273" s="354">
        <v>6</v>
      </c>
      <c r="K273" s="355">
        <v>45600</v>
      </c>
      <c r="L273" s="356">
        <v>0.6</v>
      </c>
      <c r="M273" s="333">
        <v>1.64</v>
      </c>
      <c r="N273" s="333">
        <v>1.76</v>
      </c>
      <c r="O273" s="358">
        <v>0.13</v>
      </c>
      <c r="P273" s="358">
        <v>7.8E-2</v>
      </c>
      <c r="Q273" s="361">
        <v>1</v>
      </c>
      <c r="R273" s="333">
        <v>1.64</v>
      </c>
      <c r="S273" s="377">
        <v>550656</v>
      </c>
      <c r="T273" s="361">
        <v>2347008</v>
      </c>
      <c r="U273" s="362">
        <v>525000</v>
      </c>
      <c r="V273" s="378">
        <v>231624</v>
      </c>
      <c r="W273" s="716" t="e">
        <f t="shared" si="8"/>
        <v>#DIV/0!</v>
      </c>
      <c r="Z273" s="739">
        <f t="shared" si="9"/>
        <v>71585.279999999999</v>
      </c>
    </row>
    <row r="274" spans="1:26" s="365" customFormat="1" ht="12.65" customHeight="1">
      <c r="A274" s="352"/>
      <c r="B274" s="352" t="s">
        <v>462</v>
      </c>
      <c r="C274" s="352" t="s">
        <v>453</v>
      </c>
      <c r="D274" s="352" t="s">
        <v>463</v>
      </c>
      <c r="E274" s="353" t="s">
        <v>464</v>
      </c>
      <c r="F274" s="352" t="s">
        <v>438</v>
      </c>
      <c r="G274" s="352" t="s">
        <v>465</v>
      </c>
      <c r="H274" s="352" t="s">
        <v>439</v>
      </c>
      <c r="I274" s="352">
        <v>2024</v>
      </c>
      <c r="J274" s="354">
        <v>6</v>
      </c>
      <c r="K274" s="355">
        <v>45600</v>
      </c>
      <c r="L274" s="356">
        <v>0.67</v>
      </c>
      <c r="M274" s="333">
        <v>0.76</v>
      </c>
      <c r="N274" s="333">
        <v>0.91</v>
      </c>
      <c r="O274" s="358">
        <v>0.15</v>
      </c>
      <c r="P274" s="358">
        <v>0.10050000000000001</v>
      </c>
      <c r="Q274" s="361">
        <v>1</v>
      </c>
      <c r="R274" s="333">
        <v>0.76</v>
      </c>
      <c r="S274" s="377">
        <v>19650</v>
      </c>
      <c r="T274" s="361">
        <v>1323793</v>
      </c>
      <c r="U274" s="362">
        <v>260000</v>
      </c>
      <c r="V274" s="378">
        <v>55077</v>
      </c>
      <c r="W274" s="716" t="e">
        <f t="shared" si="8"/>
        <v>#DIV/0!</v>
      </c>
      <c r="Z274" s="739">
        <f t="shared" si="9"/>
        <v>2947.5</v>
      </c>
    </row>
    <row r="275" spans="1:26" s="365" customFormat="1" ht="12.65" customHeight="1">
      <c r="A275" s="352"/>
      <c r="B275" s="352" t="s">
        <v>462</v>
      </c>
      <c r="C275" s="352" t="s">
        <v>453</v>
      </c>
      <c r="D275" s="352" t="s">
        <v>466</v>
      </c>
      <c r="E275" s="353" t="s">
        <v>467</v>
      </c>
      <c r="F275" s="352" t="s">
        <v>438</v>
      </c>
      <c r="G275" s="352" t="s">
        <v>465</v>
      </c>
      <c r="H275" s="352" t="s">
        <v>457</v>
      </c>
      <c r="I275" s="352">
        <v>2024</v>
      </c>
      <c r="J275" s="354">
        <v>6</v>
      </c>
      <c r="K275" s="355">
        <v>45600</v>
      </c>
      <c r="L275" s="356">
        <v>1</v>
      </c>
      <c r="M275" s="333">
        <v>18.53</v>
      </c>
      <c r="N275" s="333">
        <v>19.329999999999998</v>
      </c>
      <c r="O275" s="358">
        <v>0.8</v>
      </c>
      <c r="P275" s="358">
        <v>0.8</v>
      </c>
      <c r="Q275" s="361">
        <v>1</v>
      </c>
      <c r="R275" s="333">
        <v>18.53</v>
      </c>
      <c r="S275" s="377">
        <v>57600</v>
      </c>
      <c r="T275" s="361">
        <v>2246400</v>
      </c>
      <c r="U275" s="362">
        <v>1865000</v>
      </c>
      <c r="V275" s="378">
        <v>67880</v>
      </c>
      <c r="W275" s="716" t="e">
        <f t="shared" si="8"/>
        <v>#DIV/0!</v>
      </c>
      <c r="Z275" s="739">
        <f t="shared" si="9"/>
        <v>46080</v>
      </c>
    </row>
    <row r="276" spans="1:26" s="365" customFormat="1" ht="12.65" customHeight="1">
      <c r="A276" s="352"/>
      <c r="B276" s="352" t="s">
        <v>462</v>
      </c>
      <c r="C276" s="352" t="s">
        <v>453</v>
      </c>
      <c r="D276" s="352" t="s">
        <v>468</v>
      </c>
      <c r="E276" s="353" t="s">
        <v>469</v>
      </c>
      <c r="F276" s="352" t="s">
        <v>438</v>
      </c>
      <c r="G276" s="352" t="s">
        <v>465</v>
      </c>
      <c r="H276" s="352" t="s">
        <v>457</v>
      </c>
      <c r="I276" s="352">
        <v>2024</v>
      </c>
      <c r="J276" s="354">
        <v>6</v>
      </c>
      <c r="K276" s="355">
        <v>45600</v>
      </c>
      <c r="L276" s="356">
        <v>0.74</v>
      </c>
      <c r="M276" s="333">
        <v>37.11</v>
      </c>
      <c r="N276" s="333">
        <v>38.15</v>
      </c>
      <c r="O276" s="358">
        <v>1.04</v>
      </c>
      <c r="P276" s="358">
        <v>0.76960000000000006</v>
      </c>
      <c r="Q276" s="361">
        <v>1</v>
      </c>
      <c r="R276" s="333">
        <v>37.11</v>
      </c>
      <c r="S276" s="377">
        <v>36240</v>
      </c>
      <c r="T276" s="361">
        <v>1406194</v>
      </c>
      <c r="U276" s="362">
        <v>1040000</v>
      </c>
      <c r="V276" s="379">
        <v>-422442</v>
      </c>
      <c r="W276" s="716" t="e">
        <f t="shared" si="8"/>
        <v>#DIV/0!</v>
      </c>
      <c r="Z276" s="739">
        <f t="shared" si="9"/>
        <v>37689.599999999999</v>
      </c>
    </row>
    <row r="277" spans="1:26" s="365" customFormat="1" ht="12.65" customHeight="1">
      <c r="A277" s="352"/>
      <c r="B277" s="352" t="s">
        <v>452</v>
      </c>
      <c r="C277" s="352" t="s">
        <v>453</v>
      </c>
      <c r="D277" s="352" t="s">
        <v>470</v>
      </c>
      <c r="E277" s="353" t="s">
        <v>471</v>
      </c>
      <c r="F277" s="352" t="s">
        <v>438</v>
      </c>
      <c r="G277" s="352" t="s">
        <v>472</v>
      </c>
      <c r="H277" s="352" t="s">
        <v>439</v>
      </c>
      <c r="I277" s="352">
        <v>2024</v>
      </c>
      <c r="J277" s="354">
        <v>6</v>
      </c>
      <c r="K277" s="355">
        <v>45600</v>
      </c>
      <c r="L277" s="356">
        <v>0.5</v>
      </c>
      <c r="M277" s="333">
        <v>0.61</v>
      </c>
      <c r="N277" s="333">
        <v>0.79</v>
      </c>
      <c r="O277" s="358">
        <v>0.18</v>
      </c>
      <c r="P277" s="358">
        <v>0.09</v>
      </c>
      <c r="Q277" s="361">
        <v>1</v>
      </c>
      <c r="R277" s="333">
        <v>0.61</v>
      </c>
      <c r="S277" s="377">
        <v>0</v>
      </c>
      <c r="T277" s="361">
        <v>805518</v>
      </c>
      <c r="U277" s="362">
        <v>510000</v>
      </c>
      <c r="V277" s="378">
        <v>365007</v>
      </c>
      <c r="W277" s="716" t="e">
        <f t="shared" si="8"/>
        <v>#DIV/0!</v>
      </c>
      <c r="Z277" s="739">
        <f t="shared" si="9"/>
        <v>0</v>
      </c>
    </row>
    <row r="278" spans="1:26" s="365" customFormat="1" ht="12.65" customHeight="1">
      <c r="A278" s="352"/>
      <c r="B278" s="352" t="s">
        <v>452</v>
      </c>
      <c r="C278" s="352" t="s">
        <v>453</v>
      </c>
      <c r="D278" s="352" t="s">
        <v>474</v>
      </c>
      <c r="E278" s="353" t="s">
        <v>475</v>
      </c>
      <c r="F278" s="352" t="s">
        <v>438</v>
      </c>
      <c r="G278" s="352" t="s">
        <v>472</v>
      </c>
      <c r="H278" s="352" t="s">
        <v>439</v>
      </c>
      <c r="I278" s="352">
        <v>2024</v>
      </c>
      <c r="J278" s="354">
        <v>6</v>
      </c>
      <c r="K278" s="355">
        <v>45600</v>
      </c>
      <c r="L278" s="356">
        <v>0.4</v>
      </c>
      <c r="M278" s="333">
        <v>2.44</v>
      </c>
      <c r="N278" s="333">
        <v>2.48</v>
      </c>
      <c r="O278" s="358">
        <v>0.05</v>
      </c>
      <c r="P278" s="358">
        <v>2.0000000000000004E-2</v>
      </c>
      <c r="Q278" s="361">
        <v>1</v>
      </c>
      <c r="R278" s="333">
        <v>2.44</v>
      </c>
      <c r="S278" s="377">
        <v>117504</v>
      </c>
      <c r="T278" s="361">
        <v>1315072</v>
      </c>
      <c r="U278" s="362">
        <v>220000</v>
      </c>
      <c r="V278" s="378">
        <v>159901</v>
      </c>
      <c r="W278" s="716" t="e">
        <f t="shared" si="8"/>
        <v>#DIV/0!</v>
      </c>
      <c r="Z278" s="739">
        <f t="shared" si="9"/>
        <v>5875.2000000000007</v>
      </c>
    </row>
    <row r="279" spans="1:26" s="365" customFormat="1" ht="12.65" customHeight="1">
      <c r="A279" s="352"/>
      <c r="B279" s="352" t="s">
        <v>452</v>
      </c>
      <c r="C279" s="352" t="s">
        <v>453</v>
      </c>
      <c r="D279" s="352" t="s">
        <v>476</v>
      </c>
      <c r="E279" s="353" t="s">
        <v>477</v>
      </c>
      <c r="F279" s="352" t="s">
        <v>438</v>
      </c>
      <c r="G279" s="352" t="s">
        <v>472</v>
      </c>
      <c r="H279" s="352" t="s">
        <v>439</v>
      </c>
      <c r="I279" s="352">
        <v>2024</v>
      </c>
      <c r="J279" s="354">
        <v>6</v>
      </c>
      <c r="K279" s="355">
        <v>45600</v>
      </c>
      <c r="L279" s="356">
        <v>0.75</v>
      </c>
      <c r="M279" s="333">
        <v>0.65</v>
      </c>
      <c r="N279" s="333">
        <v>0.85</v>
      </c>
      <c r="O279" s="358">
        <v>0.2</v>
      </c>
      <c r="P279" s="358">
        <v>0.15000000000000002</v>
      </c>
      <c r="Q279" s="361">
        <v>1</v>
      </c>
      <c r="R279" s="333">
        <v>0.65</v>
      </c>
      <c r="S279" s="377">
        <v>127820</v>
      </c>
      <c r="T279" s="361">
        <v>2118080</v>
      </c>
      <c r="U279" s="362">
        <v>520000</v>
      </c>
      <c r="V279" s="378">
        <v>100620</v>
      </c>
      <c r="W279" s="716" t="e">
        <f t="shared" si="8"/>
        <v>#DIV/0!</v>
      </c>
      <c r="Z279" s="739">
        <f t="shared" si="9"/>
        <v>25564</v>
      </c>
    </row>
    <row r="280" spans="1:26" s="365" customFormat="1" ht="12.65" customHeight="1">
      <c r="A280" s="352"/>
      <c r="B280" s="352" t="s">
        <v>452</v>
      </c>
      <c r="C280" s="352" t="s">
        <v>453</v>
      </c>
      <c r="D280" s="352" t="s">
        <v>478</v>
      </c>
      <c r="E280" s="353" t="s">
        <v>479</v>
      </c>
      <c r="F280" s="352" t="s">
        <v>438</v>
      </c>
      <c r="G280" s="352" t="s">
        <v>480</v>
      </c>
      <c r="H280" s="352" t="s">
        <v>439</v>
      </c>
      <c r="I280" s="352">
        <v>2024</v>
      </c>
      <c r="J280" s="354">
        <v>6</v>
      </c>
      <c r="K280" s="355">
        <v>45600</v>
      </c>
      <c r="L280" s="356">
        <v>0.5</v>
      </c>
      <c r="M280" s="333">
        <v>0.15</v>
      </c>
      <c r="N280" s="333">
        <v>0.19</v>
      </c>
      <c r="O280" s="358">
        <v>0.04</v>
      </c>
      <c r="P280" s="358">
        <v>0.02</v>
      </c>
      <c r="Q280" s="361">
        <v>1</v>
      </c>
      <c r="R280" s="333">
        <v>0.15</v>
      </c>
      <c r="S280" s="377">
        <v>430080</v>
      </c>
      <c r="T280" s="361">
        <v>832640</v>
      </c>
      <c r="U280" s="362">
        <v>140000</v>
      </c>
      <c r="V280" s="378">
        <v>106694</v>
      </c>
      <c r="W280" s="716" t="e">
        <f t="shared" si="8"/>
        <v>#DIV/0!</v>
      </c>
      <c r="Z280" s="739">
        <f t="shared" si="9"/>
        <v>17203.2</v>
      </c>
    </row>
    <row r="281" spans="1:26" s="365" customFormat="1" ht="12.65" customHeight="1">
      <c r="A281" s="352"/>
      <c r="B281" s="352" t="s">
        <v>481</v>
      </c>
      <c r="C281" s="352" t="s">
        <v>453</v>
      </c>
      <c r="D281" s="352" t="s">
        <v>482</v>
      </c>
      <c r="E281" s="353" t="s">
        <v>483</v>
      </c>
      <c r="F281" s="352" t="s">
        <v>438</v>
      </c>
      <c r="G281" s="352" t="s">
        <v>484</v>
      </c>
      <c r="H281" s="352" t="s">
        <v>457</v>
      </c>
      <c r="I281" s="352">
        <v>2024</v>
      </c>
      <c r="J281" s="354">
        <v>6</v>
      </c>
      <c r="K281" s="355">
        <v>45600</v>
      </c>
      <c r="L281" s="356">
        <v>0.5</v>
      </c>
      <c r="M281" s="333">
        <v>24.32</v>
      </c>
      <c r="N281" s="333">
        <v>24.83</v>
      </c>
      <c r="O281" s="358">
        <v>0.51</v>
      </c>
      <c r="P281" s="358">
        <v>0.255</v>
      </c>
      <c r="Q281" s="361">
        <v>1</v>
      </c>
      <c r="R281" s="333">
        <v>24.32</v>
      </c>
      <c r="S281" s="377">
        <v>312000</v>
      </c>
      <c r="T281" s="361">
        <v>312000</v>
      </c>
      <c r="U281" s="362">
        <v>1790000</v>
      </c>
      <c r="V281" s="378">
        <v>1630434</v>
      </c>
      <c r="W281" s="716" t="e">
        <f t="shared" si="8"/>
        <v>#DIV/0!</v>
      </c>
      <c r="Z281" s="739">
        <f t="shared" si="9"/>
        <v>159120</v>
      </c>
    </row>
    <row r="282" spans="1:26" s="365" customFormat="1" ht="12.65" customHeight="1">
      <c r="A282" s="352"/>
      <c r="B282" s="352" t="s">
        <v>481</v>
      </c>
      <c r="C282" s="352" t="s">
        <v>453</v>
      </c>
      <c r="D282" s="352" t="s">
        <v>485</v>
      </c>
      <c r="E282" s="353" t="s">
        <v>486</v>
      </c>
      <c r="F282" s="352" t="s">
        <v>438</v>
      </c>
      <c r="G282" s="352" t="s">
        <v>480</v>
      </c>
      <c r="H282" s="352" t="s">
        <v>439</v>
      </c>
      <c r="I282" s="352">
        <v>2024</v>
      </c>
      <c r="J282" s="354">
        <v>6</v>
      </c>
      <c r="K282" s="355">
        <v>45600</v>
      </c>
      <c r="L282" s="356">
        <v>0.6</v>
      </c>
      <c r="M282" s="333">
        <v>0.72</v>
      </c>
      <c r="N282" s="333">
        <v>0.91</v>
      </c>
      <c r="O282" s="358">
        <v>0.19</v>
      </c>
      <c r="P282" s="358">
        <v>0.11399999999999999</v>
      </c>
      <c r="Q282" s="361">
        <v>1</v>
      </c>
      <c r="R282" s="333">
        <v>0.72</v>
      </c>
      <c r="S282" s="377">
        <v>516096</v>
      </c>
      <c r="T282" s="361">
        <v>999168</v>
      </c>
      <c r="U282" s="362">
        <v>780000</v>
      </c>
      <c r="V282" s="378">
        <v>594455</v>
      </c>
      <c r="W282" s="716" t="e">
        <f t="shared" si="8"/>
        <v>#DIV/0!</v>
      </c>
      <c r="Z282" s="739">
        <f t="shared" si="9"/>
        <v>98058.240000000005</v>
      </c>
    </row>
    <row r="283" spans="1:26" s="365" customFormat="1" ht="12.65" customHeight="1">
      <c r="A283" s="352"/>
      <c r="B283" s="352" t="s">
        <v>481</v>
      </c>
      <c r="C283" s="352" t="s">
        <v>453</v>
      </c>
      <c r="D283" s="352" t="s">
        <v>470</v>
      </c>
      <c r="E283" s="353" t="s">
        <v>487</v>
      </c>
      <c r="F283" s="352" t="s">
        <v>438</v>
      </c>
      <c r="G283" s="352" t="s">
        <v>484</v>
      </c>
      <c r="H283" s="352" t="s">
        <v>439</v>
      </c>
      <c r="I283" s="352">
        <v>2024</v>
      </c>
      <c r="J283" s="354">
        <v>6</v>
      </c>
      <c r="K283" s="355">
        <v>45600</v>
      </c>
      <c r="L283" s="356">
        <v>0.6</v>
      </c>
      <c r="M283" s="333">
        <v>0.72</v>
      </c>
      <c r="N283" s="333">
        <v>0.8</v>
      </c>
      <c r="O283" s="358">
        <v>0.08</v>
      </c>
      <c r="P283" s="358">
        <v>4.8000000000000001E-2</v>
      </c>
      <c r="Q283" s="361">
        <v>1</v>
      </c>
      <c r="R283" s="333">
        <v>0.72</v>
      </c>
      <c r="S283" s="377">
        <v>374400</v>
      </c>
      <c r="T283" s="361">
        <v>374400</v>
      </c>
      <c r="U283" s="362">
        <v>765000</v>
      </c>
      <c r="V283" s="378">
        <v>734898</v>
      </c>
      <c r="W283" s="716" t="e">
        <f t="shared" si="8"/>
        <v>#DIV/0!</v>
      </c>
      <c r="Z283" s="739">
        <f t="shared" si="9"/>
        <v>29952</v>
      </c>
    </row>
    <row r="284" spans="1:26" s="365" customFormat="1" ht="12.65" customHeight="1">
      <c r="A284" s="352"/>
      <c r="B284" s="352" t="s">
        <v>481</v>
      </c>
      <c r="C284" s="352" t="s">
        <v>453</v>
      </c>
      <c r="D284" s="352" t="s">
        <v>488</v>
      </c>
      <c r="E284" s="353" t="s">
        <v>489</v>
      </c>
      <c r="F284" s="352" t="s">
        <v>438</v>
      </c>
      <c r="G284" s="352" t="s">
        <v>480</v>
      </c>
      <c r="H284" s="352" t="s">
        <v>439</v>
      </c>
      <c r="I284" s="352">
        <v>2024</v>
      </c>
      <c r="J284" s="354">
        <v>6</v>
      </c>
      <c r="K284" s="355">
        <v>45600</v>
      </c>
      <c r="L284" s="356">
        <v>0.6</v>
      </c>
      <c r="M284" s="333">
        <v>0.14000000000000001</v>
      </c>
      <c r="N284" s="333">
        <v>0.16</v>
      </c>
      <c r="O284" s="358">
        <v>0.02</v>
      </c>
      <c r="P284" s="358">
        <v>1.2E-2</v>
      </c>
      <c r="Q284" s="361">
        <v>1</v>
      </c>
      <c r="R284" s="333">
        <v>0.14000000000000001</v>
      </c>
      <c r="S284" s="377">
        <v>516096</v>
      </c>
      <c r="T284" s="361">
        <v>999168</v>
      </c>
      <c r="U284" s="362">
        <v>150000</v>
      </c>
      <c r="V284" s="378">
        <v>134013</v>
      </c>
      <c r="W284" s="716" t="e">
        <f t="shared" si="8"/>
        <v>#DIV/0!</v>
      </c>
      <c r="Z284" s="739">
        <f t="shared" si="9"/>
        <v>10321.92</v>
      </c>
    </row>
    <row r="285" spans="1:26" s="365" customFormat="1" ht="12.65" customHeight="1">
      <c r="A285" s="352"/>
      <c r="B285" s="352" t="s">
        <v>481</v>
      </c>
      <c r="C285" s="352" t="s">
        <v>453</v>
      </c>
      <c r="D285" s="352" t="s">
        <v>490</v>
      </c>
      <c r="E285" s="353" t="s">
        <v>491</v>
      </c>
      <c r="F285" s="352" t="s">
        <v>438</v>
      </c>
      <c r="G285" s="352" t="s">
        <v>484</v>
      </c>
      <c r="H285" s="352" t="s">
        <v>439</v>
      </c>
      <c r="I285" s="352">
        <v>2024</v>
      </c>
      <c r="J285" s="354">
        <v>6</v>
      </c>
      <c r="K285" s="355">
        <v>45600</v>
      </c>
      <c r="L285" s="356">
        <v>0.5</v>
      </c>
      <c r="M285" s="333">
        <v>1.06</v>
      </c>
      <c r="N285" s="333">
        <v>1.18</v>
      </c>
      <c r="O285" s="358">
        <v>0.11</v>
      </c>
      <c r="P285" s="358">
        <v>5.5E-2</v>
      </c>
      <c r="Q285" s="361">
        <v>1</v>
      </c>
      <c r="R285" s="333">
        <v>1.06</v>
      </c>
      <c r="S285" s="377">
        <v>312000</v>
      </c>
      <c r="T285" s="361">
        <v>312000</v>
      </c>
      <c r="U285" s="362">
        <v>335000</v>
      </c>
      <c r="V285" s="378">
        <v>300181</v>
      </c>
      <c r="W285" s="716" t="e">
        <f t="shared" si="8"/>
        <v>#DIV/0!</v>
      </c>
      <c r="Z285" s="739">
        <f t="shared" si="9"/>
        <v>34320</v>
      </c>
    </row>
    <row r="286" spans="1:26" s="365" customFormat="1" ht="12.65" customHeight="1">
      <c r="A286" s="352"/>
      <c r="B286" s="352" t="s">
        <v>481</v>
      </c>
      <c r="C286" s="352" t="s">
        <v>453</v>
      </c>
      <c r="D286" s="352" t="s">
        <v>492</v>
      </c>
      <c r="E286" s="353" t="s">
        <v>493</v>
      </c>
      <c r="F286" s="352" t="s">
        <v>438</v>
      </c>
      <c r="G286" s="352" t="s">
        <v>484</v>
      </c>
      <c r="H286" s="352" t="s">
        <v>439</v>
      </c>
      <c r="I286" s="352">
        <v>2024</v>
      </c>
      <c r="J286" s="354">
        <v>6</v>
      </c>
      <c r="K286" s="355">
        <v>45600</v>
      </c>
      <c r="L286" s="356">
        <v>0.5</v>
      </c>
      <c r="M286" s="333">
        <v>0.25</v>
      </c>
      <c r="N286" s="333">
        <v>0.34</v>
      </c>
      <c r="O286" s="358">
        <v>0.09</v>
      </c>
      <c r="P286" s="358">
        <v>4.4999999999999998E-2</v>
      </c>
      <c r="Q286" s="361">
        <v>1</v>
      </c>
      <c r="R286" s="333">
        <v>0.25</v>
      </c>
      <c r="S286" s="377">
        <v>312000</v>
      </c>
      <c r="T286" s="361">
        <v>312000</v>
      </c>
      <c r="U286" s="362">
        <v>260000</v>
      </c>
      <c r="V286" s="378">
        <v>232981</v>
      </c>
      <c r="W286" s="716" t="e">
        <f t="shared" si="8"/>
        <v>#DIV/0!</v>
      </c>
      <c r="Z286" s="739">
        <f t="shared" si="9"/>
        <v>28080</v>
      </c>
    </row>
    <row r="287" spans="1:26" s="365" customFormat="1" ht="12.65" customHeight="1">
      <c r="A287" s="352"/>
      <c r="B287" s="352" t="s">
        <v>481</v>
      </c>
      <c r="C287" s="352" t="s">
        <v>453</v>
      </c>
      <c r="D287" s="352" t="s">
        <v>494</v>
      </c>
      <c r="E287" s="353" t="s">
        <v>495</v>
      </c>
      <c r="F287" s="352" t="s">
        <v>438</v>
      </c>
      <c r="G287" s="352" t="s">
        <v>484</v>
      </c>
      <c r="H287" s="352" t="s">
        <v>439</v>
      </c>
      <c r="I287" s="352">
        <v>2024</v>
      </c>
      <c r="J287" s="354">
        <v>6</v>
      </c>
      <c r="K287" s="355">
        <v>45600</v>
      </c>
      <c r="L287" s="356">
        <v>0.8</v>
      </c>
      <c r="M287" s="333">
        <v>0.41</v>
      </c>
      <c r="N287" s="333">
        <v>0.5</v>
      </c>
      <c r="O287" s="358">
        <v>0.09</v>
      </c>
      <c r="P287" s="358">
        <v>7.1999999999999995E-2</v>
      </c>
      <c r="Q287" s="361">
        <v>1</v>
      </c>
      <c r="R287" s="333">
        <v>0.41</v>
      </c>
      <c r="S287" s="377">
        <v>374400</v>
      </c>
      <c r="T287" s="361">
        <v>374400</v>
      </c>
      <c r="U287" s="362">
        <v>310000</v>
      </c>
      <c r="V287" s="378">
        <v>277764</v>
      </c>
      <c r="W287" s="716" t="e">
        <f t="shared" si="8"/>
        <v>#DIV/0!</v>
      </c>
      <c r="Z287" s="739">
        <f t="shared" si="9"/>
        <v>33696</v>
      </c>
    </row>
    <row r="288" spans="1:26" s="365" customFormat="1" ht="12.65" customHeight="1">
      <c r="A288" s="352"/>
      <c r="B288" s="352" t="s">
        <v>452</v>
      </c>
      <c r="C288" s="352" t="s">
        <v>453</v>
      </c>
      <c r="D288" s="352" t="s">
        <v>482</v>
      </c>
      <c r="E288" s="353" t="s">
        <v>496</v>
      </c>
      <c r="F288" s="352" t="s">
        <v>438</v>
      </c>
      <c r="G288" s="352" t="s">
        <v>497</v>
      </c>
      <c r="H288" s="352" t="s">
        <v>457</v>
      </c>
      <c r="I288" s="352">
        <v>2024</v>
      </c>
      <c r="J288" s="354">
        <v>6</v>
      </c>
      <c r="K288" s="355">
        <v>45600</v>
      </c>
      <c r="L288" s="356">
        <v>0.67</v>
      </c>
      <c r="M288" s="333">
        <v>25.4</v>
      </c>
      <c r="N288" s="333">
        <v>27.3</v>
      </c>
      <c r="O288" s="358">
        <v>1.9</v>
      </c>
      <c r="P288" s="358">
        <v>1.2729999999999999</v>
      </c>
      <c r="Q288" s="361">
        <v>1</v>
      </c>
      <c r="R288" s="333">
        <v>25.4</v>
      </c>
      <c r="S288" s="377">
        <v>71023</v>
      </c>
      <c r="T288" s="361">
        <v>673216</v>
      </c>
      <c r="U288" s="362">
        <v>1330000</v>
      </c>
      <c r="V288" s="378">
        <v>50890</v>
      </c>
      <c r="W288" s="716" t="e">
        <f t="shared" si="8"/>
        <v>#DIV/0!</v>
      </c>
      <c r="Z288" s="739">
        <f t="shared" si="9"/>
        <v>134943.69999999998</v>
      </c>
    </row>
    <row r="289" spans="1:26" s="365" customFormat="1" ht="12.65" customHeight="1">
      <c r="A289" s="352"/>
      <c r="B289" s="352" t="s">
        <v>452</v>
      </c>
      <c r="C289" s="352" t="s">
        <v>453</v>
      </c>
      <c r="D289" s="352" t="s">
        <v>498</v>
      </c>
      <c r="E289" s="353" t="s">
        <v>499</v>
      </c>
      <c r="F289" s="352" t="s">
        <v>438</v>
      </c>
      <c r="G289" s="352" t="s">
        <v>456</v>
      </c>
      <c r="H289" s="352" t="s">
        <v>439</v>
      </c>
      <c r="I289" s="352">
        <v>2024</v>
      </c>
      <c r="J289" s="354">
        <v>6</v>
      </c>
      <c r="K289" s="355">
        <v>45600</v>
      </c>
      <c r="L289" s="356">
        <v>0.5</v>
      </c>
      <c r="M289" s="333">
        <v>0.64</v>
      </c>
      <c r="N289" s="333">
        <v>0.64</v>
      </c>
      <c r="O289" s="358"/>
      <c r="P289" s="358">
        <v>0</v>
      </c>
      <c r="Q289" s="361">
        <v>1</v>
      </c>
      <c r="R289" s="333">
        <v>0.64</v>
      </c>
      <c r="S289" s="377">
        <v>466600</v>
      </c>
      <c r="T289" s="361">
        <v>2311900</v>
      </c>
      <c r="U289" s="362" t="s">
        <v>500</v>
      </c>
      <c r="V289" s="378">
        <v>0</v>
      </c>
      <c r="W289" s="716" t="e">
        <f t="shared" si="8"/>
        <v>#DIV/0!</v>
      </c>
      <c r="Z289" s="739">
        <f t="shared" si="9"/>
        <v>0</v>
      </c>
    </row>
    <row r="290" spans="1:26" s="365" customFormat="1" ht="12.65" customHeight="1">
      <c r="A290" s="352"/>
      <c r="B290" s="352" t="s">
        <v>452</v>
      </c>
      <c r="C290" s="352" t="s">
        <v>453</v>
      </c>
      <c r="D290" s="352" t="s">
        <v>501</v>
      </c>
      <c r="E290" s="353" t="s">
        <v>502</v>
      </c>
      <c r="F290" s="352" t="s">
        <v>438</v>
      </c>
      <c r="G290" s="352" t="s">
        <v>456</v>
      </c>
      <c r="H290" s="352" t="s">
        <v>439</v>
      </c>
      <c r="I290" s="352">
        <v>2024</v>
      </c>
      <c r="J290" s="354">
        <v>6</v>
      </c>
      <c r="K290" s="355">
        <v>45600</v>
      </c>
      <c r="L290" s="356">
        <v>0.5</v>
      </c>
      <c r="M290" s="333">
        <v>1.28</v>
      </c>
      <c r="N290" s="333">
        <v>1.28</v>
      </c>
      <c r="O290" s="358"/>
      <c r="P290" s="358">
        <v>0</v>
      </c>
      <c r="Q290" s="361">
        <v>1</v>
      </c>
      <c r="R290" s="333">
        <v>1.28</v>
      </c>
      <c r="S290" s="377">
        <v>66000</v>
      </c>
      <c r="T290" s="361">
        <v>1986500</v>
      </c>
      <c r="U290" s="362" t="s">
        <v>500</v>
      </c>
      <c r="V290" s="378">
        <v>0</v>
      </c>
      <c r="W290" s="716" t="e">
        <f t="shared" si="8"/>
        <v>#DIV/0!</v>
      </c>
      <c r="Z290" s="739">
        <f t="shared" si="9"/>
        <v>0</v>
      </c>
    </row>
    <row r="291" spans="1:26" s="365" customFormat="1" ht="12.65" customHeight="1">
      <c r="A291" s="352"/>
      <c r="B291" s="352" t="s">
        <v>452</v>
      </c>
      <c r="C291" s="352" t="s">
        <v>453</v>
      </c>
      <c r="D291" s="352" t="s">
        <v>503</v>
      </c>
      <c r="E291" s="353" t="s">
        <v>504</v>
      </c>
      <c r="F291" s="352" t="s">
        <v>438</v>
      </c>
      <c r="G291" s="352" t="s">
        <v>456</v>
      </c>
      <c r="H291" s="352" t="s">
        <v>439</v>
      </c>
      <c r="I291" s="352">
        <v>2024</v>
      </c>
      <c r="J291" s="354">
        <v>6</v>
      </c>
      <c r="K291" s="355">
        <v>45600</v>
      </c>
      <c r="L291" s="356">
        <v>0.5</v>
      </c>
      <c r="M291" s="333">
        <v>2.04</v>
      </c>
      <c r="N291" s="333">
        <v>2.04</v>
      </c>
      <c r="O291" s="358"/>
      <c r="P291" s="358">
        <v>0</v>
      </c>
      <c r="Q291" s="361">
        <v>1</v>
      </c>
      <c r="R291" s="333">
        <v>2.04</v>
      </c>
      <c r="S291" s="377">
        <v>353070</v>
      </c>
      <c r="T291" s="361">
        <v>1951392</v>
      </c>
      <c r="U291" s="362" t="s">
        <v>500</v>
      </c>
      <c r="V291" s="378">
        <v>0</v>
      </c>
      <c r="W291" s="716" t="e">
        <f t="shared" si="8"/>
        <v>#DIV/0!</v>
      </c>
      <c r="Z291" s="739">
        <f t="shared" si="9"/>
        <v>0</v>
      </c>
    </row>
    <row r="292" spans="1:26" s="365" customFormat="1" ht="12.65" customHeight="1">
      <c r="A292" s="352"/>
      <c r="B292" s="352" t="s">
        <v>452</v>
      </c>
      <c r="C292" s="352" t="s">
        <v>453</v>
      </c>
      <c r="D292" s="352" t="s">
        <v>505</v>
      </c>
      <c r="E292" s="353" t="s">
        <v>506</v>
      </c>
      <c r="F292" s="352" t="s">
        <v>438</v>
      </c>
      <c r="G292" s="352" t="s">
        <v>456</v>
      </c>
      <c r="H292" s="352" t="s">
        <v>439</v>
      </c>
      <c r="I292" s="352">
        <v>2024</v>
      </c>
      <c r="J292" s="354">
        <v>6</v>
      </c>
      <c r="K292" s="355">
        <v>45600</v>
      </c>
      <c r="L292" s="356">
        <v>0.5</v>
      </c>
      <c r="M292" s="333">
        <v>1.45</v>
      </c>
      <c r="N292" s="333">
        <v>1.45</v>
      </c>
      <c r="O292" s="358"/>
      <c r="P292" s="358">
        <v>0</v>
      </c>
      <c r="Q292" s="361">
        <v>1</v>
      </c>
      <c r="R292" s="333">
        <v>1.45</v>
      </c>
      <c r="S292" s="377">
        <v>458880</v>
      </c>
      <c r="T292" s="361">
        <v>1955840</v>
      </c>
      <c r="U292" s="362" t="s">
        <v>500</v>
      </c>
      <c r="V292" s="378">
        <v>0</v>
      </c>
      <c r="W292" s="716" t="e">
        <f t="shared" si="8"/>
        <v>#DIV/0!</v>
      </c>
      <c r="Z292" s="739">
        <f t="shared" si="9"/>
        <v>0</v>
      </c>
    </row>
    <row r="293" spans="1:26" s="365" customFormat="1" ht="12.65" customHeight="1">
      <c r="A293" s="352"/>
      <c r="B293" s="352" t="s">
        <v>452</v>
      </c>
      <c r="C293" s="352" t="s">
        <v>453</v>
      </c>
      <c r="D293" s="352" t="s">
        <v>507</v>
      </c>
      <c r="E293" s="353" t="s">
        <v>508</v>
      </c>
      <c r="F293" s="352" t="s">
        <v>438</v>
      </c>
      <c r="G293" s="352" t="s">
        <v>456</v>
      </c>
      <c r="H293" s="352" t="s">
        <v>439</v>
      </c>
      <c r="I293" s="352">
        <v>2024</v>
      </c>
      <c r="J293" s="354">
        <v>6</v>
      </c>
      <c r="K293" s="355">
        <v>45600</v>
      </c>
      <c r="L293" s="356">
        <v>0.5</v>
      </c>
      <c r="M293" s="333">
        <v>0.13</v>
      </c>
      <c r="N293" s="333">
        <v>0.13</v>
      </c>
      <c r="O293" s="358"/>
      <c r="P293" s="358">
        <v>0</v>
      </c>
      <c r="Q293" s="361">
        <v>1</v>
      </c>
      <c r="R293" s="333">
        <v>0.13</v>
      </c>
      <c r="S293" s="377">
        <v>458880</v>
      </c>
      <c r="T293" s="361">
        <v>1955840</v>
      </c>
      <c r="U293" s="362" t="s">
        <v>500</v>
      </c>
      <c r="V293" s="378">
        <v>0</v>
      </c>
      <c r="W293" s="716" t="e">
        <f t="shared" si="8"/>
        <v>#DIV/0!</v>
      </c>
      <c r="Z293" s="739">
        <f t="shared" si="9"/>
        <v>0</v>
      </c>
    </row>
    <row r="294" spans="1:26" s="365" customFormat="1" ht="12.65" customHeight="1">
      <c r="A294" s="352"/>
      <c r="B294" s="352" t="s">
        <v>452</v>
      </c>
      <c r="C294" s="352" t="s">
        <v>453</v>
      </c>
      <c r="D294" s="352" t="s">
        <v>509</v>
      </c>
      <c r="E294" s="353" t="s">
        <v>510</v>
      </c>
      <c r="F294" s="352" t="s">
        <v>438</v>
      </c>
      <c r="G294" s="352" t="s">
        <v>456</v>
      </c>
      <c r="H294" s="352" t="s">
        <v>457</v>
      </c>
      <c r="I294" s="352">
        <v>2024</v>
      </c>
      <c r="J294" s="354">
        <v>6</v>
      </c>
      <c r="K294" s="355">
        <v>45600</v>
      </c>
      <c r="L294" s="356">
        <v>0.5</v>
      </c>
      <c r="M294" s="333">
        <v>0.2</v>
      </c>
      <c r="N294" s="333">
        <v>0.2</v>
      </c>
      <c r="O294" s="358"/>
      <c r="P294" s="358">
        <v>0</v>
      </c>
      <c r="Q294" s="361">
        <v>1</v>
      </c>
      <c r="R294" s="333">
        <v>0.2</v>
      </c>
      <c r="S294" s="377">
        <v>458880</v>
      </c>
      <c r="T294" s="361">
        <v>1955840</v>
      </c>
      <c r="U294" s="362" t="s">
        <v>500</v>
      </c>
      <c r="V294" s="378">
        <v>0</v>
      </c>
      <c r="W294" s="716" t="e">
        <f t="shared" si="8"/>
        <v>#DIV/0!</v>
      </c>
      <c r="Z294" s="739">
        <f t="shared" si="9"/>
        <v>0</v>
      </c>
    </row>
    <row r="295" spans="1:26" s="365" customFormat="1" ht="12.65" customHeight="1">
      <c r="A295" s="352"/>
      <c r="B295" s="352" t="s">
        <v>462</v>
      </c>
      <c r="C295" s="352" t="s">
        <v>453</v>
      </c>
      <c r="D295" s="352" t="s">
        <v>478</v>
      </c>
      <c r="E295" s="353" t="s">
        <v>511</v>
      </c>
      <c r="F295" s="352" t="s">
        <v>438</v>
      </c>
      <c r="G295" s="352" t="s">
        <v>465</v>
      </c>
      <c r="H295" s="352" t="s">
        <v>439</v>
      </c>
      <c r="I295" s="352">
        <v>2024</v>
      </c>
      <c r="J295" s="354">
        <v>6</v>
      </c>
      <c r="K295" s="355">
        <v>45600</v>
      </c>
      <c r="L295" s="356">
        <v>0.5</v>
      </c>
      <c r="M295" s="333">
        <v>0.16</v>
      </c>
      <c r="N295" s="333">
        <v>0.16</v>
      </c>
      <c r="O295" s="358"/>
      <c r="P295" s="358">
        <v>0</v>
      </c>
      <c r="Q295" s="361">
        <v>1</v>
      </c>
      <c r="R295" s="333">
        <v>0.16</v>
      </c>
      <c r="S295" s="377">
        <v>28800</v>
      </c>
      <c r="T295" s="361">
        <v>1123200</v>
      </c>
      <c r="U295" s="362" t="s">
        <v>500</v>
      </c>
      <c r="V295" s="378">
        <v>0</v>
      </c>
      <c r="W295" s="716" t="e">
        <f t="shared" si="8"/>
        <v>#DIV/0!</v>
      </c>
      <c r="Z295" s="739">
        <f t="shared" si="9"/>
        <v>0</v>
      </c>
    </row>
    <row r="296" spans="1:26" s="365" customFormat="1" ht="12.65" customHeight="1">
      <c r="A296" s="352"/>
      <c r="B296" s="352" t="s">
        <v>452</v>
      </c>
      <c r="C296" s="352" t="s">
        <v>453</v>
      </c>
      <c r="D296" s="352" t="s">
        <v>512</v>
      </c>
      <c r="E296" s="353" t="s">
        <v>513</v>
      </c>
      <c r="F296" s="352" t="s">
        <v>438</v>
      </c>
      <c r="G296" s="352" t="s">
        <v>456</v>
      </c>
      <c r="H296" s="352" t="s">
        <v>439</v>
      </c>
      <c r="I296" s="352">
        <v>2024</v>
      </c>
      <c r="J296" s="354">
        <v>6</v>
      </c>
      <c r="K296" s="355">
        <v>45600</v>
      </c>
      <c r="L296" s="356">
        <v>0.5</v>
      </c>
      <c r="M296" s="333">
        <v>0.13</v>
      </c>
      <c r="N296" s="333">
        <v>0.13</v>
      </c>
      <c r="O296" s="358"/>
      <c r="P296" s="358">
        <v>0</v>
      </c>
      <c r="Q296" s="361">
        <v>1</v>
      </c>
      <c r="R296" s="333">
        <v>0.13</v>
      </c>
      <c r="S296" s="377">
        <v>458880</v>
      </c>
      <c r="T296" s="361">
        <v>1955840</v>
      </c>
      <c r="U296" s="362" t="s">
        <v>500</v>
      </c>
      <c r="V296" s="378">
        <v>0</v>
      </c>
      <c r="W296" s="716" t="e">
        <f t="shared" si="8"/>
        <v>#DIV/0!</v>
      </c>
      <c r="Z296" s="739">
        <f t="shared" si="9"/>
        <v>0</v>
      </c>
    </row>
    <row r="297" spans="1:26" s="365" customFormat="1" ht="12.65" customHeight="1">
      <c r="A297" s="352"/>
      <c r="B297" s="352" t="s">
        <v>452</v>
      </c>
      <c r="C297" s="352" t="s">
        <v>453</v>
      </c>
      <c r="D297" s="352" t="s">
        <v>514</v>
      </c>
      <c r="E297" s="353" t="s">
        <v>515</v>
      </c>
      <c r="F297" s="352" t="s">
        <v>438</v>
      </c>
      <c r="G297" s="352" t="s">
        <v>456</v>
      </c>
      <c r="H297" s="352" t="s">
        <v>439</v>
      </c>
      <c r="I297" s="352">
        <v>2024</v>
      </c>
      <c r="J297" s="354">
        <v>6</v>
      </c>
      <c r="K297" s="355">
        <v>45600</v>
      </c>
      <c r="L297" s="356">
        <v>0.6</v>
      </c>
      <c r="M297" s="333">
        <v>0.16</v>
      </c>
      <c r="N297" s="333">
        <v>0.16</v>
      </c>
      <c r="O297" s="358"/>
      <c r="P297" s="358">
        <v>0</v>
      </c>
      <c r="Q297" s="361">
        <v>1</v>
      </c>
      <c r="R297" s="333">
        <v>0.16</v>
      </c>
      <c r="S297" s="377">
        <v>458880</v>
      </c>
      <c r="T297" s="361">
        <v>1955840</v>
      </c>
      <c r="U297" s="362" t="s">
        <v>500</v>
      </c>
      <c r="V297" s="378">
        <v>0</v>
      </c>
      <c r="W297" s="716" t="e">
        <f t="shared" si="8"/>
        <v>#DIV/0!</v>
      </c>
      <c r="Z297" s="739">
        <f t="shared" si="9"/>
        <v>0</v>
      </c>
    </row>
    <row r="298" spans="1:26" s="365" customFormat="1" ht="12.65" customHeight="1">
      <c r="A298" s="352"/>
      <c r="B298" s="352" t="s">
        <v>452</v>
      </c>
      <c r="C298" s="352" t="s">
        <v>453</v>
      </c>
      <c r="D298" s="352" t="s">
        <v>516</v>
      </c>
      <c r="E298" s="353" t="s">
        <v>517</v>
      </c>
      <c r="F298" s="352" t="s">
        <v>438</v>
      </c>
      <c r="G298" s="352" t="s">
        <v>456</v>
      </c>
      <c r="H298" s="352" t="s">
        <v>457</v>
      </c>
      <c r="I298" s="352">
        <v>2024</v>
      </c>
      <c r="J298" s="354">
        <v>6</v>
      </c>
      <c r="K298" s="355">
        <v>45600</v>
      </c>
      <c r="L298" s="356">
        <v>0.5</v>
      </c>
      <c r="M298" s="333">
        <v>0.25</v>
      </c>
      <c r="N298" s="333">
        <v>0.25</v>
      </c>
      <c r="O298" s="358"/>
      <c r="P298" s="358">
        <v>0</v>
      </c>
      <c r="Q298" s="361">
        <v>1</v>
      </c>
      <c r="R298" s="333">
        <v>0.25</v>
      </c>
      <c r="S298" s="377">
        <v>458880</v>
      </c>
      <c r="T298" s="361">
        <v>1955840</v>
      </c>
      <c r="U298" s="362" t="s">
        <v>500</v>
      </c>
      <c r="V298" s="378">
        <v>0</v>
      </c>
      <c r="W298" s="716" t="e">
        <f t="shared" si="8"/>
        <v>#DIV/0!</v>
      </c>
      <c r="Z298" s="739">
        <f t="shared" si="9"/>
        <v>0</v>
      </c>
    </row>
    <row r="299" spans="1:26" s="365" customFormat="1" ht="12.65" customHeight="1">
      <c r="A299" s="352"/>
      <c r="B299" s="352" t="s">
        <v>452</v>
      </c>
      <c r="C299" s="352" t="s">
        <v>453</v>
      </c>
      <c r="D299" s="352" t="s">
        <v>518</v>
      </c>
      <c r="E299" s="353" t="s">
        <v>519</v>
      </c>
      <c r="F299" s="352" t="s">
        <v>438</v>
      </c>
      <c r="G299" s="352" t="s">
        <v>480</v>
      </c>
      <c r="H299" s="352" t="s">
        <v>457</v>
      </c>
      <c r="I299" s="352">
        <v>2024</v>
      </c>
      <c r="J299" s="354">
        <v>6</v>
      </c>
      <c r="K299" s="355">
        <v>45600</v>
      </c>
      <c r="L299" s="356">
        <v>0.5</v>
      </c>
      <c r="M299" s="333">
        <v>9.31</v>
      </c>
      <c r="N299" s="333">
        <v>9.31</v>
      </c>
      <c r="O299" s="358"/>
      <c r="P299" s="358">
        <v>0</v>
      </c>
      <c r="Q299" s="361">
        <v>1</v>
      </c>
      <c r="R299" s="333">
        <v>9.31</v>
      </c>
      <c r="S299" s="377">
        <v>430080</v>
      </c>
      <c r="T299" s="361">
        <v>832640</v>
      </c>
      <c r="U299" s="362" t="s">
        <v>500</v>
      </c>
      <c r="V299" s="378">
        <v>0</v>
      </c>
      <c r="W299" s="716" t="e">
        <f t="shared" si="8"/>
        <v>#DIV/0!</v>
      </c>
      <c r="Z299" s="739">
        <f t="shared" si="9"/>
        <v>0</v>
      </c>
    </row>
    <row r="300" spans="1:26" s="365" customFormat="1" ht="12.65" customHeight="1">
      <c r="A300" s="352"/>
      <c r="B300" s="352" t="s">
        <v>452</v>
      </c>
      <c r="C300" s="352" t="s">
        <v>453</v>
      </c>
      <c r="D300" s="352" t="s">
        <v>520</v>
      </c>
      <c r="E300" s="353" t="s">
        <v>521</v>
      </c>
      <c r="F300" s="352" t="s">
        <v>438</v>
      </c>
      <c r="G300" s="352" t="s">
        <v>480</v>
      </c>
      <c r="H300" s="352" t="s">
        <v>457</v>
      </c>
      <c r="I300" s="352">
        <v>2024</v>
      </c>
      <c r="J300" s="354">
        <v>6</v>
      </c>
      <c r="K300" s="355">
        <v>45600</v>
      </c>
      <c r="L300" s="356">
        <v>0.6</v>
      </c>
      <c r="M300" s="333">
        <v>7.97</v>
      </c>
      <c r="N300" s="333">
        <v>7.97</v>
      </c>
      <c r="O300" s="358"/>
      <c r="P300" s="358">
        <v>0</v>
      </c>
      <c r="Q300" s="361">
        <v>1</v>
      </c>
      <c r="R300" s="333">
        <v>7.97</v>
      </c>
      <c r="S300" s="377">
        <v>272743</v>
      </c>
      <c r="T300" s="361">
        <v>980261</v>
      </c>
      <c r="U300" s="362" t="s">
        <v>500</v>
      </c>
      <c r="V300" s="378">
        <v>0</v>
      </c>
      <c r="W300" s="716" t="e">
        <f t="shared" si="8"/>
        <v>#DIV/0!</v>
      </c>
      <c r="Z300" s="739">
        <f t="shared" si="9"/>
        <v>0</v>
      </c>
    </row>
    <row r="301" spans="1:26" s="365" customFormat="1" ht="12.65" customHeight="1">
      <c r="A301" s="352"/>
      <c r="B301" s="352" t="s">
        <v>452</v>
      </c>
      <c r="C301" s="352" t="s">
        <v>453</v>
      </c>
      <c r="D301" s="352" t="s">
        <v>490</v>
      </c>
      <c r="E301" s="353" t="s">
        <v>522</v>
      </c>
      <c r="F301" s="352" t="s">
        <v>438</v>
      </c>
      <c r="G301" s="352" t="s">
        <v>472</v>
      </c>
      <c r="H301" s="352" t="s">
        <v>439</v>
      </c>
      <c r="I301" s="352">
        <v>2024</v>
      </c>
      <c r="J301" s="354">
        <v>6</v>
      </c>
      <c r="K301" s="355">
        <v>45600</v>
      </c>
      <c r="L301" s="356">
        <v>0.6</v>
      </c>
      <c r="M301" s="333">
        <v>0.79</v>
      </c>
      <c r="N301" s="333">
        <v>0.79</v>
      </c>
      <c r="O301" s="358"/>
      <c r="P301" s="358">
        <v>0</v>
      </c>
      <c r="Q301" s="361">
        <v>1</v>
      </c>
      <c r="R301" s="333">
        <v>0.79</v>
      </c>
      <c r="S301" s="377">
        <v>176256</v>
      </c>
      <c r="T301" s="361">
        <v>1972608</v>
      </c>
      <c r="U301" s="362" t="s">
        <v>500</v>
      </c>
      <c r="V301" s="378">
        <v>0</v>
      </c>
      <c r="W301" s="716" t="e">
        <f t="shared" si="8"/>
        <v>#DIV/0!</v>
      </c>
      <c r="Z301" s="739">
        <f t="shared" si="9"/>
        <v>0</v>
      </c>
    </row>
    <row r="302" spans="1:26" s="365" customFormat="1" ht="12.65" customHeight="1">
      <c r="A302" s="352"/>
      <c r="B302" s="352" t="s">
        <v>452</v>
      </c>
      <c r="C302" s="352" t="s">
        <v>453</v>
      </c>
      <c r="D302" s="352" t="s">
        <v>523</v>
      </c>
      <c r="E302" s="353" t="s">
        <v>524</v>
      </c>
      <c r="F302" s="352" t="s">
        <v>438</v>
      </c>
      <c r="G302" s="352" t="s">
        <v>472</v>
      </c>
      <c r="H302" s="352" t="s">
        <v>439</v>
      </c>
      <c r="I302" s="352">
        <v>2024</v>
      </c>
      <c r="J302" s="354">
        <v>6</v>
      </c>
      <c r="K302" s="355">
        <v>45600</v>
      </c>
      <c r="L302" s="356">
        <v>0.6</v>
      </c>
      <c r="M302" s="333">
        <v>0.12</v>
      </c>
      <c r="N302" s="333">
        <v>0.12</v>
      </c>
      <c r="O302" s="358"/>
      <c r="P302" s="358">
        <v>0</v>
      </c>
      <c r="Q302" s="361">
        <v>1</v>
      </c>
      <c r="R302" s="333">
        <v>0.12</v>
      </c>
      <c r="S302" s="377">
        <v>101000</v>
      </c>
      <c r="T302" s="361">
        <v>1663700</v>
      </c>
      <c r="U302" s="362" t="s">
        <v>500</v>
      </c>
      <c r="V302" s="378">
        <v>0</v>
      </c>
      <c r="W302" s="716" t="e">
        <f t="shared" si="8"/>
        <v>#DIV/0!</v>
      </c>
      <c r="Z302" s="739">
        <f t="shared" si="9"/>
        <v>0</v>
      </c>
    </row>
    <row r="303" spans="1:26" s="365" customFormat="1" ht="12.65" customHeight="1">
      <c r="A303" s="352"/>
      <c r="B303" s="352" t="s">
        <v>462</v>
      </c>
      <c r="C303" s="352" t="s">
        <v>453</v>
      </c>
      <c r="D303" s="352" t="s">
        <v>488</v>
      </c>
      <c r="E303" s="353" t="s">
        <v>525</v>
      </c>
      <c r="F303" s="352" t="s">
        <v>438</v>
      </c>
      <c r="G303" s="352" t="s">
        <v>465</v>
      </c>
      <c r="H303" s="352" t="s">
        <v>439</v>
      </c>
      <c r="I303" s="352">
        <v>2024</v>
      </c>
      <c r="J303" s="354">
        <v>6</v>
      </c>
      <c r="K303" s="355">
        <v>45600</v>
      </c>
      <c r="L303" s="356">
        <v>0.6</v>
      </c>
      <c r="M303" s="333">
        <v>0.16</v>
      </c>
      <c r="N303" s="333">
        <v>0.16</v>
      </c>
      <c r="O303" s="358"/>
      <c r="P303" s="358">
        <v>0</v>
      </c>
      <c r="Q303" s="361">
        <v>1</v>
      </c>
      <c r="R303" s="333">
        <v>0.16</v>
      </c>
      <c r="S303" s="377">
        <v>5450</v>
      </c>
      <c r="T303" s="361">
        <v>1372318</v>
      </c>
      <c r="U303" s="362" t="s">
        <v>500</v>
      </c>
      <c r="V303" s="378">
        <v>0</v>
      </c>
      <c r="W303" s="716" t="e">
        <f t="shared" si="8"/>
        <v>#DIV/0!</v>
      </c>
      <c r="Z303" s="739">
        <f t="shared" si="9"/>
        <v>0</v>
      </c>
    </row>
    <row r="304" spans="1:26" s="365" customFormat="1" ht="12.65" customHeight="1">
      <c r="A304" s="352"/>
      <c r="B304" s="352" t="s">
        <v>462</v>
      </c>
      <c r="C304" s="352" t="s">
        <v>453</v>
      </c>
      <c r="D304" s="352" t="s">
        <v>526</v>
      </c>
      <c r="E304" s="353" t="s">
        <v>527</v>
      </c>
      <c r="F304" s="352" t="s">
        <v>438</v>
      </c>
      <c r="G304" s="352" t="s">
        <v>465</v>
      </c>
      <c r="H304" s="352" t="s">
        <v>457</v>
      </c>
      <c r="I304" s="352">
        <v>2024</v>
      </c>
      <c r="J304" s="354">
        <v>6</v>
      </c>
      <c r="K304" s="355">
        <v>45600</v>
      </c>
      <c r="L304" s="356">
        <v>0.6</v>
      </c>
      <c r="M304" s="333">
        <v>0.26</v>
      </c>
      <c r="N304" s="333">
        <v>0.26</v>
      </c>
      <c r="O304" s="358"/>
      <c r="P304" s="358">
        <v>0</v>
      </c>
      <c r="Q304" s="361">
        <v>1</v>
      </c>
      <c r="R304" s="333">
        <v>0.26</v>
      </c>
      <c r="S304" s="377">
        <v>0</v>
      </c>
      <c r="T304" s="361">
        <v>1550468</v>
      </c>
      <c r="U304" s="362" t="s">
        <v>500</v>
      </c>
      <c r="V304" s="378">
        <v>0</v>
      </c>
      <c r="W304" s="716" t="e">
        <f t="shared" si="8"/>
        <v>#DIV/0!</v>
      </c>
      <c r="Z304" s="739">
        <f t="shared" si="9"/>
        <v>0</v>
      </c>
    </row>
    <row r="305" spans="1:26" s="365" customFormat="1" ht="12.65" customHeight="1">
      <c r="A305" s="352"/>
      <c r="B305" s="352" t="s">
        <v>462</v>
      </c>
      <c r="C305" s="352" t="s">
        <v>453</v>
      </c>
      <c r="D305" s="352" t="s">
        <v>528</v>
      </c>
      <c r="E305" s="353" t="s">
        <v>529</v>
      </c>
      <c r="F305" s="352" t="s">
        <v>438</v>
      </c>
      <c r="G305" s="352" t="s">
        <v>465</v>
      </c>
      <c r="H305" s="352" t="s">
        <v>457</v>
      </c>
      <c r="I305" s="352">
        <v>2024</v>
      </c>
      <c r="J305" s="354">
        <v>6</v>
      </c>
      <c r="K305" s="355">
        <v>45600</v>
      </c>
      <c r="L305" s="356">
        <v>0.5</v>
      </c>
      <c r="M305" s="333">
        <v>5.07</v>
      </c>
      <c r="N305" s="333">
        <v>5.07</v>
      </c>
      <c r="O305" s="358"/>
      <c r="P305" s="358">
        <v>0</v>
      </c>
      <c r="Q305" s="361">
        <v>1</v>
      </c>
      <c r="R305" s="333">
        <v>5.07</v>
      </c>
      <c r="S305" s="377">
        <v>28800</v>
      </c>
      <c r="T305" s="361">
        <v>1123200</v>
      </c>
      <c r="U305" s="362" t="s">
        <v>500</v>
      </c>
      <c r="V305" s="378">
        <v>0</v>
      </c>
      <c r="W305" s="716" t="e">
        <f t="shared" si="8"/>
        <v>#DIV/0!</v>
      </c>
      <c r="Z305" s="739">
        <f t="shared" si="9"/>
        <v>0</v>
      </c>
    </row>
    <row r="306" spans="1:26" s="365" customFormat="1" ht="12.65" customHeight="1">
      <c r="A306" s="352"/>
      <c r="B306" s="352" t="s">
        <v>462</v>
      </c>
      <c r="C306" s="352" t="s">
        <v>453</v>
      </c>
      <c r="D306" s="352" t="s">
        <v>518</v>
      </c>
      <c r="E306" s="353" t="s">
        <v>530</v>
      </c>
      <c r="F306" s="352" t="s">
        <v>438</v>
      </c>
      <c r="G306" s="352" t="s">
        <v>465</v>
      </c>
      <c r="H306" s="352" t="s">
        <v>457</v>
      </c>
      <c r="I306" s="352">
        <v>2024</v>
      </c>
      <c r="J306" s="354">
        <v>6</v>
      </c>
      <c r="K306" s="355">
        <v>45600</v>
      </c>
      <c r="L306" s="356">
        <v>0.6</v>
      </c>
      <c r="M306" s="333">
        <v>10.48</v>
      </c>
      <c r="N306" s="333">
        <v>10.48</v>
      </c>
      <c r="O306" s="358"/>
      <c r="P306" s="358">
        <v>0</v>
      </c>
      <c r="Q306" s="361">
        <v>1</v>
      </c>
      <c r="R306" s="333">
        <v>10.48</v>
      </c>
      <c r="S306" s="377">
        <v>34560</v>
      </c>
      <c r="T306" s="361">
        <v>1347840</v>
      </c>
      <c r="U306" s="362" t="s">
        <v>500</v>
      </c>
      <c r="V306" s="378">
        <v>0</v>
      </c>
      <c r="W306" s="716" t="e">
        <f t="shared" si="8"/>
        <v>#DIV/0!</v>
      </c>
      <c r="Z306" s="739">
        <f t="shared" si="9"/>
        <v>0</v>
      </c>
    </row>
    <row r="307" spans="1:26" s="365" customFormat="1" ht="12.65" customHeight="1">
      <c r="A307" s="352"/>
      <c r="B307" s="352" t="s">
        <v>452</v>
      </c>
      <c r="C307" s="352" t="s">
        <v>453</v>
      </c>
      <c r="D307" s="352" t="s">
        <v>454</v>
      </c>
      <c r="E307" s="353" t="s">
        <v>455</v>
      </c>
      <c r="F307" s="352" t="s">
        <v>438</v>
      </c>
      <c r="G307" s="352" t="s">
        <v>456</v>
      </c>
      <c r="H307" s="352" t="s">
        <v>457</v>
      </c>
      <c r="I307" s="352">
        <v>2024</v>
      </c>
      <c r="J307" s="354">
        <v>7</v>
      </c>
      <c r="K307" s="355">
        <v>45600</v>
      </c>
      <c r="L307" s="356">
        <v>0.6</v>
      </c>
      <c r="M307" s="333">
        <v>2.62</v>
      </c>
      <c r="N307" s="333">
        <v>2.69</v>
      </c>
      <c r="O307" s="358">
        <v>6.999999999999984E-2</v>
      </c>
      <c r="P307" s="358">
        <v>4.1999999999999905E-2</v>
      </c>
      <c r="Q307" s="361">
        <v>1</v>
      </c>
      <c r="R307" s="333">
        <v>2.62</v>
      </c>
      <c r="S307" s="377">
        <v>752000</v>
      </c>
      <c r="T307" s="361">
        <v>3056000</v>
      </c>
      <c r="U307" s="362">
        <v>330000</v>
      </c>
      <c r="V307" s="378">
        <v>0</v>
      </c>
      <c r="W307" s="716" t="e">
        <f t="shared" si="8"/>
        <v>#DIV/0!</v>
      </c>
      <c r="Z307" s="739">
        <f t="shared" si="9"/>
        <v>52639.999999999876</v>
      </c>
    </row>
    <row r="308" spans="1:26" s="365" customFormat="1" ht="12.65" customHeight="1">
      <c r="A308" s="352"/>
      <c r="B308" s="352" t="s">
        <v>452</v>
      </c>
      <c r="C308" s="352" t="s">
        <v>453</v>
      </c>
      <c r="D308" s="352" t="s">
        <v>458</v>
      </c>
      <c r="E308" s="353" t="s">
        <v>459</v>
      </c>
      <c r="F308" s="352" t="s">
        <v>438</v>
      </c>
      <c r="G308" s="352" t="s">
        <v>456</v>
      </c>
      <c r="H308" s="352" t="s">
        <v>439</v>
      </c>
      <c r="I308" s="352">
        <v>2024</v>
      </c>
      <c r="J308" s="354">
        <v>7</v>
      </c>
      <c r="K308" s="355">
        <v>45600</v>
      </c>
      <c r="L308" s="356">
        <v>0.6</v>
      </c>
      <c r="M308" s="333">
        <v>2.0099999999999998</v>
      </c>
      <c r="N308" s="333">
        <v>2.08</v>
      </c>
      <c r="O308" s="358">
        <v>7.0000000000000284E-2</v>
      </c>
      <c r="P308" s="358">
        <v>4.2000000000000169E-2</v>
      </c>
      <c r="Q308" s="361">
        <v>1</v>
      </c>
      <c r="R308" s="333">
        <v>2.0099999999999998</v>
      </c>
      <c r="S308" s="377">
        <v>558336</v>
      </c>
      <c r="T308" s="361">
        <v>2905344</v>
      </c>
      <c r="U308" s="362">
        <v>280000</v>
      </c>
      <c r="V308" s="378">
        <v>0</v>
      </c>
      <c r="W308" s="716" t="e">
        <f t="shared" si="8"/>
        <v>#DIV/0!</v>
      </c>
      <c r="Z308" s="739">
        <f t="shared" si="9"/>
        <v>39083.520000000157</v>
      </c>
    </row>
    <row r="309" spans="1:26" s="365" customFormat="1" ht="12.65" customHeight="1">
      <c r="A309" s="352"/>
      <c r="B309" s="352" t="s">
        <v>452</v>
      </c>
      <c r="C309" s="352" t="s">
        <v>453</v>
      </c>
      <c r="D309" s="352" t="s">
        <v>460</v>
      </c>
      <c r="E309" s="353" t="s">
        <v>461</v>
      </c>
      <c r="F309" s="352" t="s">
        <v>438</v>
      </c>
      <c r="G309" s="352" t="s">
        <v>456</v>
      </c>
      <c r="H309" s="352" t="s">
        <v>439</v>
      </c>
      <c r="I309" s="352">
        <v>2024</v>
      </c>
      <c r="J309" s="354">
        <v>7</v>
      </c>
      <c r="K309" s="355">
        <v>45600</v>
      </c>
      <c r="L309" s="356">
        <v>0.6</v>
      </c>
      <c r="M309" s="333">
        <v>1.64</v>
      </c>
      <c r="N309" s="333">
        <v>1.76</v>
      </c>
      <c r="O309" s="358">
        <v>0.12000000000000011</v>
      </c>
      <c r="P309" s="358">
        <v>7.2000000000000064E-2</v>
      </c>
      <c r="Q309" s="361">
        <v>1</v>
      </c>
      <c r="R309" s="333">
        <v>1.64</v>
      </c>
      <c r="S309" s="377">
        <v>558336</v>
      </c>
      <c r="T309" s="361">
        <v>2905344</v>
      </c>
      <c r="U309" s="362">
        <v>525000</v>
      </c>
      <c r="V309" s="378">
        <v>0</v>
      </c>
      <c r="W309" s="716" t="e">
        <f t="shared" si="8"/>
        <v>#DIV/0!</v>
      </c>
      <c r="Z309" s="739">
        <f t="shared" si="9"/>
        <v>67000.320000000065</v>
      </c>
    </row>
    <row r="310" spans="1:26" s="365" customFormat="1" ht="12.65" customHeight="1">
      <c r="A310" s="352"/>
      <c r="B310" s="352" t="s">
        <v>462</v>
      </c>
      <c r="C310" s="352" t="s">
        <v>453</v>
      </c>
      <c r="D310" s="352" t="s">
        <v>463</v>
      </c>
      <c r="E310" s="353" t="s">
        <v>464</v>
      </c>
      <c r="F310" s="352" t="s">
        <v>438</v>
      </c>
      <c r="G310" s="352" t="s">
        <v>465</v>
      </c>
      <c r="H310" s="352" t="s">
        <v>439</v>
      </c>
      <c r="I310" s="352">
        <v>2024</v>
      </c>
      <c r="J310" s="354">
        <v>7</v>
      </c>
      <c r="K310" s="355">
        <v>45600</v>
      </c>
      <c r="L310" s="356">
        <v>0.67</v>
      </c>
      <c r="M310" s="333">
        <v>0.76</v>
      </c>
      <c r="N310" s="333">
        <v>0.91</v>
      </c>
      <c r="O310" s="358">
        <v>0.15000000000000002</v>
      </c>
      <c r="P310" s="358">
        <v>0.10050000000000002</v>
      </c>
      <c r="Q310" s="361">
        <v>1</v>
      </c>
      <c r="R310" s="333">
        <v>0.76</v>
      </c>
      <c r="S310" s="377">
        <v>28500</v>
      </c>
      <c r="T310" s="361">
        <v>1352293</v>
      </c>
      <c r="U310" s="362">
        <v>260000</v>
      </c>
      <c r="V310" s="378">
        <v>0</v>
      </c>
      <c r="W310" s="716" t="e">
        <f t="shared" si="8"/>
        <v>#DIV/0!</v>
      </c>
      <c r="Z310" s="739">
        <f t="shared" si="9"/>
        <v>4275.0000000000009</v>
      </c>
    </row>
    <row r="311" spans="1:26" s="365" customFormat="1" ht="12.65" customHeight="1">
      <c r="A311" s="352"/>
      <c r="B311" s="352" t="s">
        <v>462</v>
      </c>
      <c r="C311" s="352" t="s">
        <v>453</v>
      </c>
      <c r="D311" s="352" t="s">
        <v>466</v>
      </c>
      <c r="E311" s="353" t="s">
        <v>467</v>
      </c>
      <c r="F311" s="352" t="s">
        <v>438</v>
      </c>
      <c r="G311" s="352" t="s">
        <v>465</v>
      </c>
      <c r="H311" s="352" t="s">
        <v>457</v>
      </c>
      <c r="I311" s="352">
        <v>2024</v>
      </c>
      <c r="J311" s="354">
        <v>7</v>
      </c>
      <c r="K311" s="355">
        <v>45600</v>
      </c>
      <c r="L311" s="356">
        <v>1</v>
      </c>
      <c r="M311" s="333">
        <v>18.53</v>
      </c>
      <c r="N311" s="333">
        <v>19.329999999999998</v>
      </c>
      <c r="O311" s="358">
        <v>0.79999999999999716</v>
      </c>
      <c r="P311" s="358">
        <v>0.79999999999999716</v>
      </c>
      <c r="Q311" s="361">
        <v>1</v>
      </c>
      <c r="R311" s="333">
        <v>18.53</v>
      </c>
      <c r="S311" s="377">
        <v>156800</v>
      </c>
      <c r="T311" s="361">
        <v>2403200</v>
      </c>
      <c r="U311" s="362">
        <v>1865000</v>
      </c>
      <c r="V311" s="378">
        <v>0</v>
      </c>
      <c r="W311" s="716" t="e">
        <f t="shared" si="8"/>
        <v>#DIV/0!</v>
      </c>
      <c r="Z311" s="739">
        <f t="shared" si="9"/>
        <v>125439.99999999955</v>
      </c>
    </row>
    <row r="312" spans="1:26" s="365" customFormat="1" ht="12.65" customHeight="1">
      <c r="A312" s="352"/>
      <c r="B312" s="352" t="s">
        <v>462</v>
      </c>
      <c r="C312" s="352" t="s">
        <v>453</v>
      </c>
      <c r="D312" s="352" t="s">
        <v>468</v>
      </c>
      <c r="E312" s="353" t="s">
        <v>469</v>
      </c>
      <c r="F312" s="352" t="s">
        <v>438</v>
      </c>
      <c r="G312" s="352" t="s">
        <v>465</v>
      </c>
      <c r="H312" s="352" t="s">
        <v>457</v>
      </c>
      <c r="I312" s="352">
        <v>2024</v>
      </c>
      <c r="J312" s="354">
        <v>7</v>
      </c>
      <c r="K312" s="355">
        <v>45600</v>
      </c>
      <c r="L312" s="356">
        <v>0.74</v>
      </c>
      <c r="M312" s="333">
        <v>37.11</v>
      </c>
      <c r="N312" s="333">
        <v>38.15</v>
      </c>
      <c r="O312" s="358">
        <v>1.0399999999999991</v>
      </c>
      <c r="P312" s="358">
        <v>0.7695999999999994</v>
      </c>
      <c r="Q312" s="361">
        <v>1</v>
      </c>
      <c r="R312" s="333">
        <v>37.11</v>
      </c>
      <c r="S312" s="377">
        <v>107280</v>
      </c>
      <c r="T312" s="361">
        <v>1513474</v>
      </c>
      <c r="U312" s="362">
        <v>1040000</v>
      </c>
      <c r="V312" s="378">
        <v>0</v>
      </c>
      <c r="W312" s="716" t="e">
        <f t="shared" si="8"/>
        <v>#DIV/0!</v>
      </c>
      <c r="Z312" s="739">
        <f t="shared" si="9"/>
        <v>111571.19999999991</v>
      </c>
    </row>
    <row r="313" spans="1:26" s="365" customFormat="1" ht="12.65" customHeight="1">
      <c r="A313" s="352"/>
      <c r="B313" s="352" t="s">
        <v>452</v>
      </c>
      <c r="C313" s="352" t="s">
        <v>453</v>
      </c>
      <c r="D313" s="352" t="s">
        <v>470</v>
      </c>
      <c r="E313" s="353" t="s">
        <v>471</v>
      </c>
      <c r="F313" s="352" t="s">
        <v>438</v>
      </c>
      <c r="G313" s="352" t="s">
        <v>472</v>
      </c>
      <c r="H313" s="352" t="s">
        <v>439</v>
      </c>
      <c r="I313" s="352">
        <v>2024</v>
      </c>
      <c r="J313" s="354">
        <v>7</v>
      </c>
      <c r="K313" s="355">
        <v>45600</v>
      </c>
      <c r="L313" s="356">
        <v>0.5</v>
      </c>
      <c r="M313" s="333">
        <v>0.61</v>
      </c>
      <c r="N313" s="333">
        <v>0.79</v>
      </c>
      <c r="O313" s="358">
        <v>0.18000000000000005</v>
      </c>
      <c r="P313" s="358">
        <v>9.0000000000000024E-2</v>
      </c>
      <c r="Q313" s="361">
        <v>1</v>
      </c>
      <c r="R313" s="333">
        <v>0.61</v>
      </c>
      <c r="S313" s="377">
        <v>20000</v>
      </c>
      <c r="T313" s="361">
        <v>825518</v>
      </c>
      <c r="U313" s="362">
        <v>510000</v>
      </c>
      <c r="V313" s="378">
        <v>0</v>
      </c>
      <c r="W313" s="716" t="e">
        <f t="shared" si="8"/>
        <v>#DIV/0!</v>
      </c>
      <c r="Z313" s="739">
        <f t="shared" si="9"/>
        <v>3600.0000000000009</v>
      </c>
    </row>
    <row r="314" spans="1:26" s="365" customFormat="1" ht="12.65" customHeight="1">
      <c r="A314" s="352"/>
      <c r="B314" s="352" t="s">
        <v>452</v>
      </c>
      <c r="C314" s="352" t="s">
        <v>453</v>
      </c>
      <c r="D314" s="352" t="s">
        <v>474</v>
      </c>
      <c r="E314" s="353" t="s">
        <v>475</v>
      </c>
      <c r="F314" s="352" t="s">
        <v>438</v>
      </c>
      <c r="G314" s="352" t="s">
        <v>472</v>
      </c>
      <c r="H314" s="352" t="s">
        <v>439</v>
      </c>
      <c r="I314" s="352">
        <v>2024</v>
      </c>
      <c r="J314" s="354">
        <v>7</v>
      </c>
      <c r="K314" s="355">
        <v>45600</v>
      </c>
      <c r="L314" s="356">
        <v>0.4</v>
      </c>
      <c r="M314" s="333">
        <v>2.44</v>
      </c>
      <c r="N314" s="333">
        <v>2.48</v>
      </c>
      <c r="O314" s="358">
        <v>4.0000000000000036E-2</v>
      </c>
      <c r="P314" s="358">
        <v>1.6000000000000014E-2</v>
      </c>
      <c r="Q314" s="361">
        <v>1</v>
      </c>
      <c r="R314" s="333">
        <v>2.44</v>
      </c>
      <c r="S314" s="377">
        <v>194048</v>
      </c>
      <c r="T314" s="361">
        <v>1509120</v>
      </c>
      <c r="U314" s="362">
        <v>220000</v>
      </c>
      <c r="V314" s="378">
        <v>0</v>
      </c>
      <c r="W314" s="716" t="e">
        <f t="shared" si="8"/>
        <v>#DIV/0!</v>
      </c>
      <c r="Z314" s="739">
        <f t="shared" si="9"/>
        <v>7761.9200000000073</v>
      </c>
    </row>
    <row r="315" spans="1:26" s="365" customFormat="1" ht="12.65" customHeight="1">
      <c r="A315" s="352"/>
      <c r="B315" s="352" t="s">
        <v>452</v>
      </c>
      <c r="C315" s="352" t="s">
        <v>453</v>
      </c>
      <c r="D315" s="352" t="s">
        <v>476</v>
      </c>
      <c r="E315" s="353" t="s">
        <v>477</v>
      </c>
      <c r="F315" s="352" t="s">
        <v>438</v>
      </c>
      <c r="G315" s="352" t="s">
        <v>472</v>
      </c>
      <c r="H315" s="352" t="s">
        <v>439</v>
      </c>
      <c r="I315" s="352">
        <v>2024</v>
      </c>
      <c r="J315" s="354">
        <v>7</v>
      </c>
      <c r="K315" s="355">
        <v>45600</v>
      </c>
      <c r="L315" s="356">
        <v>0.75</v>
      </c>
      <c r="M315" s="333">
        <v>0.65</v>
      </c>
      <c r="N315" s="333">
        <v>0.85</v>
      </c>
      <c r="O315" s="358">
        <v>0.19999999999999996</v>
      </c>
      <c r="P315" s="358">
        <v>0.14999999999999997</v>
      </c>
      <c r="Q315" s="361">
        <v>1</v>
      </c>
      <c r="R315" s="333">
        <v>0.65</v>
      </c>
      <c r="S315" s="377">
        <v>250320</v>
      </c>
      <c r="T315" s="361">
        <v>2368400</v>
      </c>
      <c r="U315" s="362">
        <v>520000</v>
      </c>
      <c r="V315" s="378">
        <v>0</v>
      </c>
      <c r="W315" s="716" t="e">
        <f t="shared" si="8"/>
        <v>#DIV/0!</v>
      </c>
      <c r="Z315" s="739">
        <f t="shared" si="9"/>
        <v>50063.999999999985</v>
      </c>
    </row>
    <row r="316" spans="1:26" s="365" customFormat="1" ht="12.65" customHeight="1">
      <c r="A316" s="352"/>
      <c r="B316" s="352" t="s">
        <v>452</v>
      </c>
      <c r="C316" s="352" t="s">
        <v>453</v>
      </c>
      <c r="D316" s="352" t="s">
        <v>478</v>
      </c>
      <c r="E316" s="353" t="s">
        <v>479</v>
      </c>
      <c r="F316" s="352" t="s">
        <v>438</v>
      </c>
      <c r="G316" s="352" t="s">
        <v>480</v>
      </c>
      <c r="H316" s="352" t="s">
        <v>439</v>
      </c>
      <c r="I316" s="352">
        <v>2024</v>
      </c>
      <c r="J316" s="354">
        <v>7</v>
      </c>
      <c r="K316" s="355">
        <v>45600</v>
      </c>
      <c r="L316" s="356">
        <v>0.5</v>
      </c>
      <c r="M316" s="333">
        <v>0.15</v>
      </c>
      <c r="N316" s="333">
        <v>0.19</v>
      </c>
      <c r="O316" s="358">
        <v>4.0000000000000008E-2</v>
      </c>
      <c r="P316" s="358">
        <v>2.0000000000000004E-2</v>
      </c>
      <c r="Q316" s="361">
        <v>1</v>
      </c>
      <c r="R316" s="333">
        <v>0.15</v>
      </c>
      <c r="S316" s="377">
        <v>386880</v>
      </c>
      <c r="T316" s="361">
        <v>1219520</v>
      </c>
      <c r="U316" s="362">
        <v>140000</v>
      </c>
      <c r="V316" s="378">
        <v>0</v>
      </c>
      <c r="W316" s="716" t="e">
        <f t="shared" si="8"/>
        <v>#DIV/0!</v>
      </c>
      <c r="Z316" s="739">
        <f t="shared" si="9"/>
        <v>15475.200000000003</v>
      </c>
    </row>
    <row r="317" spans="1:26" s="365" customFormat="1" ht="12.65" customHeight="1">
      <c r="A317" s="352"/>
      <c r="B317" s="352" t="s">
        <v>481</v>
      </c>
      <c r="C317" s="352" t="s">
        <v>453</v>
      </c>
      <c r="D317" s="352" t="s">
        <v>482</v>
      </c>
      <c r="E317" s="353" t="s">
        <v>483</v>
      </c>
      <c r="F317" s="352" t="s">
        <v>438</v>
      </c>
      <c r="G317" s="352" t="s">
        <v>484</v>
      </c>
      <c r="H317" s="352" t="s">
        <v>457</v>
      </c>
      <c r="I317" s="352">
        <v>2024</v>
      </c>
      <c r="J317" s="354">
        <v>7</v>
      </c>
      <c r="K317" s="355">
        <v>45600</v>
      </c>
      <c r="L317" s="356">
        <v>0.5</v>
      </c>
      <c r="M317" s="333">
        <v>24.32</v>
      </c>
      <c r="N317" s="333">
        <v>24.83</v>
      </c>
      <c r="O317" s="358">
        <v>0.50999999999999801</v>
      </c>
      <c r="P317" s="358">
        <v>0.25499999999999901</v>
      </c>
      <c r="Q317" s="361">
        <v>1</v>
      </c>
      <c r="R317" s="333">
        <v>24.32</v>
      </c>
      <c r="S317" s="377">
        <v>222720</v>
      </c>
      <c r="T317" s="361">
        <v>534720</v>
      </c>
      <c r="U317" s="362">
        <v>1790000</v>
      </c>
      <c r="V317" s="378">
        <v>1495828</v>
      </c>
      <c r="W317" s="716" t="e">
        <f t="shared" si="8"/>
        <v>#DIV/0!</v>
      </c>
      <c r="Z317" s="739">
        <f t="shared" si="9"/>
        <v>113587.19999999956</v>
      </c>
    </row>
    <row r="318" spans="1:26" s="365" customFormat="1" ht="12.65" customHeight="1">
      <c r="A318" s="352"/>
      <c r="B318" s="352" t="s">
        <v>481</v>
      </c>
      <c r="C318" s="352" t="s">
        <v>453</v>
      </c>
      <c r="D318" s="352" t="s">
        <v>485</v>
      </c>
      <c r="E318" s="353" t="s">
        <v>486</v>
      </c>
      <c r="F318" s="352" t="s">
        <v>438</v>
      </c>
      <c r="G318" s="352" t="s">
        <v>480</v>
      </c>
      <c r="H318" s="352" t="s">
        <v>439</v>
      </c>
      <c r="I318" s="352">
        <v>2024</v>
      </c>
      <c r="J318" s="354">
        <v>7</v>
      </c>
      <c r="K318" s="355">
        <v>45600</v>
      </c>
      <c r="L318" s="356">
        <v>0.6</v>
      </c>
      <c r="M318" s="333">
        <v>0.72</v>
      </c>
      <c r="N318" s="333">
        <v>0.91</v>
      </c>
      <c r="O318" s="358">
        <v>0.19000000000000006</v>
      </c>
      <c r="P318" s="358">
        <v>0.11400000000000003</v>
      </c>
      <c r="Q318" s="361">
        <v>1</v>
      </c>
      <c r="R318" s="333">
        <v>0.72</v>
      </c>
      <c r="S318" s="377">
        <v>464256</v>
      </c>
      <c r="T318" s="361">
        <v>1463424</v>
      </c>
      <c r="U318" s="362">
        <v>780000</v>
      </c>
      <c r="V318" s="378">
        <v>508242</v>
      </c>
      <c r="W318" s="716" t="e">
        <f t="shared" si="8"/>
        <v>#DIV/0!</v>
      </c>
      <c r="Z318" s="739">
        <f t="shared" si="9"/>
        <v>88208.640000000029</v>
      </c>
    </row>
    <row r="319" spans="1:26" s="365" customFormat="1" ht="12.65" customHeight="1">
      <c r="A319" s="352"/>
      <c r="B319" s="352" t="s">
        <v>481</v>
      </c>
      <c r="C319" s="352" t="s">
        <v>453</v>
      </c>
      <c r="D319" s="352" t="s">
        <v>470</v>
      </c>
      <c r="E319" s="353" t="s">
        <v>487</v>
      </c>
      <c r="F319" s="352" t="s">
        <v>438</v>
      </c>
      <c r="G319" s="352" t="s">
        <v>484</v>
      </c>
      <c r="H319" s="352" t="s">
        <v>439</v>
      </c>
      <c r="I319" s="352">
        <v>2024</v>
      </c>
      <c r="J319" s="354">
        <v>7</v>
      </c>
      <c r="K319" s="355">
        <v>45600</v>
      </c>
      <c r="L319" s="356">
        <v>0.6</v>
      </c>
      <c r="M319" s="333">
        <v>0.72</v>
      </c>
      <c r="N319" s="333">
        <v>0.8</v>
      </c>
      <c r="O319" s="358">
        <v>8.0000000000000071E-2</v>
      </c>
      <c r="P319" s="358">
        <v>4.8000000000000043E-2</v>
      </c>
      <c r="Q319" s="361">
        <v>1</v>
      </c>
      <c r="R319" s="333">
        <v>0.72</v>
      </c>
      <c r="S319" s="377">
        <v>267264</v>
      </c>
      <c r="T319" s="361">
        <v>641664</v>
      </c>
      <c r="U319" s="362">
        <v>765000</v>
      </c>
      <c r="V319" s="378">
        <v>713410</v>
      </c>
      <c r="W319" s="716" t="e">
        <f t="shared" si="8"/>
        <v>#DIV/0!</v>
      </c>
      <c r="Z319" s="739">
        <f t="shared" si="9"/>
        <v>21381.120000000017</v>
      </c>
    </row>
    <row r="320" spans="1:26" s="365" customFormat="1" ht="12.65" customHeight="1">
      <c r="A320" s="352"/>
      <c r="B320" s="352" t="s">
        <v>481</v>
      </c>
      <c r="C320" s="352" t="s">
        <v>453</v>
      </c>
      <c r="D320" s="352" t="s">
        <v>488</v>
      </c>
      <c r="E320" s="353" t="s">
        <v>489</v>
      </c>
      <c r="F320" s="352" t="s">
        <v>438</v>
      </c>
      <c r="G320" s="352" t="s">
        <v>480</v>
      </c>
      <c r="H320" s="352" t="s">
        <v>439</v>
      </c>
      <c r="I320" s="352">
        <v>2024</v>
      </c>
      <c r="J320" s="354">
        <v>7</v>
      </c>
      <c r="K320" s="355">
        <v>45600</v>
      </c>
      <c r="L320" s="356">
        <v>0.6</v>
      </c>
      <c r="M320" s="333">
        <v>0.14000000000000001</v>
      </c>
      <c r="N320" s="333">
        <v>0.16</v>
      </c>
      <c r="O320" s="358">
        <v>1.999999999999999E-2</v>
      </c>
      <c r="P320" s="358">
        <v>1.1999999999999993E-2</v>
      </c>
      <c r="Q320" s="361">
        <v>1</v>
      </c>
      <c r="R320" s="333">
        <v>0.14000000000000001</v>
      </c>
      <c r="S320" s="377">
        <v>464256</v>
      </c>
      <c r="T320" s="361">
        <v>1463424</v>
      </c>
      <c r="U320" s="362">
        <v>150000</v>
      </c>
      <c r="V320" s="378">
        <v>0</v>
      </c>
      <c r="W320" s="716" t="e">
        <f t="shared" si="8"/>
        <v>#DIV/0!</v>
      </c>
      <c r="Z320" s="739">
        <f t="shared" si="9"/>
        <v>9285.1199999999953</v>
      </c>
    </row>
    <row r="321" spans="1:26" s="365" customFormat="1" ht="12.65" customHeight="1">
      <c r="A321" s="352"/>
      <c r="B321" s="352" t="s">
        <v>481</v>
      </c>
      <c r="C321" s="352" t="s">
        <v>453</v>
      </c>
      <c r="D321" s="352" t="s">
        <v>490</v>
      </c>
      <c r="E321" s="353" t="s">
        <v>491</v>
      </c>
      <c r="F321" s="352" t="s">
        <v>438</v>
      </c>
      <c r="G321" s="352" t="s">
        <v>484</v>
      </c>
      <c r="H321" s="352" t="s">
        <v>439</v>
      </c>
      <c r="I321" s="352">
        <v>2024</v>
      </c>
      <c r="J321" s="354">
        <v>7</v>
      </c>
      <c r="K321" s="355">
        <v>45600</v>
      </c>
      <c r="L321" s="356">
        <v>0.5</v>
      </c>
      <c r="M321" s="333">
        <v>1.06</v>
      </c>
      <c r="N321" s="333">
        <v>1.18</v>
      </c>
      <c r="O321" s="358">
        <v>0.11999999999999988</v>
      </c>
      <c r="P321" s="358">
        <v>5.9999999999999942E-2</v>
      </c>
      <c r="Q321" s="361">
        <v>1</v>
      </c>
      <c r="R321" s="333">
        <v>1.06</v>
      </c>
      <c r="S321" s="377">
        <v>222720</v>
      </c>
      <c r="T321" s="361">
        <v>534720</v>
      </c>
      <c r="U321" s="362">
        <v>335000</v>
      </c>
      <c r="V321" s="378">
        <v>0</v>
      </c>
      <c r="W321" s="716" t="e">
        <f t="shared" si="8"/>
        <v>#DIV/0!</v>
      </c>
      <c r="Z321" s="739">
        <f t="shared" si="9"/>
        <v>26726.399999999976</v>
      </c>
    </row>
    <row r="322" spans="1:26" s="365" customFormat="1" ht="12.65" customHeight="1">
      <c r="A322" s="352"/>
      <c r="B322" s="352" t="s">
        <v>481</v>
      </c>
      <c r="C322" s="352" t="s">
        <v>453</v>
      </c>
      <c r="D322" s="352" t="s">
        <v>492</v>
      </c>
      <c r="E322" s="353" t="s">
        <v>493</v>
      </c>
      <c r="F322" s="352" t="s">
        <v>438</v>
      </c>
      <c r="G322" s="352" t="s">
        <v>484</v>
      </c>
      <c r="H322" s="352" t="s">
        <v>439</v>
      </c>
      <c r="I322" s="352">
        <v>2024</v>
      </c>
      <c r="J322" s="354">
        <v>7</v>
      </c>
      <c r="K322" s="355">
        <v>45600</v>
      </c>
      <c r="L322" s="356">
        <v>0.5</v>
      </c>
      <c r="M322" s="333">
        <v>0.25</v>
      </c>
      <c r="N322" s="333">
        <v>0.34</v>
      </c>
      <c r="O322" s="358">
        <v>9.0000000000000024E-2</v>
      </c>
      <c r="P322" s="358">
        <v>4.5000000000000012E-2</v>
      </c>
      <c r="Q322" s="361">
        <v>1</v>
      </c>
      <c r="R322" s="333">
        <v>0.25</v>
      </c>
      <c r="S322" s="377">
        <v>222720</v>
      </c>
      <c r="T322" s="361">
        <v>534720</v>
      </c>
      <c r="U322" s="362">
        <v>260000</v>
      </c>
      <c r="V322" s="378">
        <v>0</v>
      </c>
      <c r="W322" s="716" t="e">
        <f t="shared" ref="W322:W385" si="10">V322/$AB$1</f>
        <v>#DIV/0!</v>
      </c>
      <c r="Z322" s="739">
        <f t="shared" si="9"/>
        <v>20044.800000000007</v>
      </c>
    </row>
    <row r="323" spans="1:26" s="365" customFormat="1" ht="12.65" customHeight="1">
      <c r="A323" s="352"/>
      <c r="B323" s="352" t="s">
        <v>481</v>
      </c>
      <c r="C323" s="352" t="s">
        <v>453</v>
      </c>
      <c r="D323" s="352" t="s">
        <v>494</v>
      </c>
      <c r="E323" s="353" t="s">
        <v>495</v>
      </c>
      <c r="F323" s="352" t="s">
        <v>438</v>
      </c>
      <c r="G323" s="352" t="s">
        <v>484</v>
      </c>
      <c r="H323" s="352" t="s">
        <v>439</v>
      </c>
      <c r="I323" s="352">
        <v>2024</v>
      </c>
      <c r="J323" s="354">
        <v>7</v>
      </c>
      <c r="K323" s="355">
        <v>45600</v>
      </c>
      <c r="L323" s="356">
        <v>0.8</v>
      </c>
      <c r="M323" s="333">
        <v>0.41</v>
      </c>
      <c r="N323" s="333">
        <v>0.5</v>
      </c>
      <c r="O323" s="358">
        <v>9.0000000000000024E-2</v>
      </c>
      <c r="P323" s="358">
        <v>7.2000000000000022E-2</v>
      </c>
      <c r="Q323" s="361">
        <v>1</v>
      </c>
      <c r="R323" s="333">
        <v>0.41</v>
      </c>
      <c r="S323" s="377">
        <v>267264</v>
      </c>
      <c r="T323" s="361">
        <v>641664</v>
      </c>
      <c r="U323" s="362">
        <v>310000</v>
      </c>
      <c r="V323" s="378">
        <v>0</v>
      </c>
      <c r="W323" s="716" t="e">
        <f t="shared" si="10"/>
        <v>#DIV/0!</v>
      </c>
      <c r="Z323" s="739">
        <f t="shared" ref="Z323:Z386" si="11">O323*S323</f>
        <v>24053.760000000006</v>
      </c>
    </row>
    <row r="324" spans="1:26" s="365" customFormat="1" ht="12.65" customHeight="1">
      <c r="A324" s="352"/>
      <c r="B324" s="352" t="s">
        <v>452</v>
      </c>
      <c r="C324" s="352" t="s">
        <v>453</v>
      </c>
      <c r="D324" s="352" t="s">
        <v>482</v>
      </c>
      <c r="E324" s="353" t="s">
        <v>496</v>
      </c>
      <c r="F324" s="352" t="s">
        <v>438</v>
      </c>
      <c r="G324" s="352" t="s">
        <v>497</v>
      </c>
      <c r="H324" s="352" t="s">
        <v>457</v>
      </c>
      <c r="I324" s="352">
        <v>2024</v>
      </c>
      <c r="J324" s="354">
        <v>7</v>
      </c>
      <c r="K324" s="355">
        <v>45600</v>
      </c>
      <c r="L324" s="356">
        <v>0.67</v>
      </c>
      <c r="M324" s="333">
        <v>25.4</v>
      </c>
      <c r="N324" s="333">
        <v>27.3</v>
      </c>
      <c r="O324" s="358">
        <v>1.9000000000000021</v>
      </c>
      <c r="P324" s="358">
        <v>1.2730000000000015</v>
      </c>
      <c r="Q324" s="361">
        <v>1</v>
      </c>
      <c r="R324" s="333">
        <v>25.4</v>
      </c>
      <c r="S324" s="377">
        <v>226261</v>
      </c>
      <c r="T324" s="361">
        <v>899477</v>
      </c>
      <c r="U324" s="362">
        <v>1330000</v>
      </c>
      <c r="V324" s="378">
        <v>0</v>
      </c>
      <c r="W324" s="716" t="e">
        <f t="shared" si="10"/>
        <v>#DIV/0!</v>
      </c>
      <c r="Z324" s="739">
        <f t="shared" si="11"/>
        <v>429895.90000000049</v>
      </c>
    </row>
    <row r="325" spans="1:26" s="365" customFormat="1" ht="12.65" customHeight="1">
      <c r="A325" s="352"/>
      <c r="B325" s="352" t="s">
        <v>452</v>
      </c>
      <c r="C325" s="352" t="s">
        <v>453</v>
      </c>
      <c r="D325" s="352" t="s">
        <v>498</v>
      </c>
      <c r="E325" s="353" t="s">
        <v>499</v>
      </c>
      <c r="F325" s="352" t="s">
        <v>438</v>
      </c>
      <c r="G325" s="352" t="s">
        <v>456</v>
      </c>
      <c r="H325" s="352" t="s">
        <v>439</v>
      </c>
      <c r="I325" s="352">
        <v>2024</v>
      </c>
      <c r="J325" s="354">
        <v>7</v>
      </c>
      <c r="K325" s="355">
        <v>45600</v>
      </c>
      <c r="L325" s="356">
        <v>0.5</v>
      </c>
      <c r="M325" s="333">
        <v>0.64</v>
      </c>
      <c r="N325" s="333">
        <v>0.64</v>
      </c>
      <c r="O325" s="358">
        <v>0</v>
      </c>
      <c r="P325" s="358">
        <v>0</v>
      </c>
      <c r="Q325" s="361">
        <v>1</v>
      </c>
      <c r="R325" s="333">
        <v>0.64</v>
      </c>
      <c r="S325" s="377">
        <v>247984</v>
      </c>
      <c r="T325" s="361">
        <v>2559884</v>
      </c>
      <c r="U325" s="362" t="s">
        <v>500</v>
      </c>
      <c r="V325" s="378">
        <v>0</v>
      </c>
      <c r="W325" s="716" t="e">
        <f t="shared" si="10"/>
        <v>#DIV/0!</v>
      </c>
      <c r="Z325" s="739">
        <f t="shared" si="11"/>
        <v>0</v>
      </c>
    </row>
    <row r="326" spans="1:26" s="365" customFormat="1" ht="12.65" customHeight="1">
      <c r="A326" s="352"/>
      <c r="B326" s="352" t="s">
        <v>452</v>
      </c>
      <c r="C326" s="352" t="s">
        <v>453</v>
      </c>
      <c r="D326" s="352" t="s">
        <v>501</v>
      </c>
      <c r="E326" s="353" t="s">
        <v>502</v>
      </c>
      <c r="F326" s="352" t="s">
        <v>438</v>
      </c>
      <c r="G326" s="352" t="s">
        <v>456</v>
      </c>
      <c r="H326" s="352" t="s">
        <v>439</v>
      </c>
      <c r="I326" s="352">
        <v>2024</v>
      </c>
      <c r="J326" s="354">
        <v>7</v>
      </c>
      <c r="K326" s="355">
        <v>45600</v>
      </c>
      <c r="L326" s="356">
        <v>0.5</v>
      </c>
      <c r="M326" s="333">
        <v>1.28</v>
      </c>
      <c r="N326" s="333">
        <v>1.28</v>
      </c>
      <c r="O326" s="358">
        <v>0</v>
      </c>
      <c r="P326" s="358">
        <v>0</v>
      </c>
      <c r="Q326" s="361">
        <v>1</v>
      </c>
      <c r="R326" s="333">
        <v>1.28</v>
      </c>
      <c r="S326" s="377">
        <v>452000</v>
      </c>
      <c r="T326" s="361">
        <v>2438500</v>
      </c>
      <c r="U326" s="362" t="s">
        <v>500</v>
      </c>
      <c r="V326" s="378">
        <v>0</v>
      </c>
      <c r="W326" s="716" t="e">
        <f t="shared" si="10"/>
        <v>#DIV/0!</v>
      </c>
      <c r="Z326" s="739">
        <f t="shared" si="11"/>
        <v>0</v>
      </c>
    </row>
    <row r="327" spans="1:26" s="365" customFormat="1" ht="12.65" customHeight="1">
      <c r="A327" s="352"/>
      <c r="B327" s="352" t="s">
        <v>452</v>
      </c>
      <c r="C327" s="352" t="s">
        <v>453</v>
      </c>
      <c r="D327" s="352" t="s">
        <v>503</v>
      </c>
      <c r="E327" s="353" t="s">
        <v>504</v>
      </c>
      <c r="F327" s="352" t="s">
        <v>438</v>
      </c>
      <c r="G327" s="352" t="s">
        <v>456</v>
      </c>
      <c r="H327" s="352" t="s">
        <v>439</v>
      </c>
      <c r="I327" s="352">
        <v>2024</v>
      </c>
      <c r="J327" s="354">
        <v>7</v>
      </c>
      <c r="K327" s="355">
        <v>45600</v>
      </c>
      <c r="L327" s="356">
        <v>0.5</v>
      </c>
      <c r="M327" s="333">
        <v>2.04</v>
      </c>
      <c r="N327" s="333">
        <v>2.04</v>
      </c>
      <c r="O327" s="358">
        <v>0</v>
      </c>
      <c r="P327" s="358">
        <v>0</v>
      </c>
      <c r="Q327" s="361">
        <v>1</v>
      </c>
      <c r="R327" s="333">
        <v>2.04</v>
      </c>
      <c r="S327" s="377">
        <v>426540</v>
      </c>
      <c r="T327" s="361">
        <v>2377932</v>
      </c>
      <c r="U327" s="362" t="s">
        <v>500</v>
      </c>
      <c r="V327" s="378">
        <v>0</v>
      </c>
      <c r="W327" s="716" t="e">
        <f t="shared" si="10"/>
        <v>#DIV/0!</v>
      </c>
      <c r="Z327" s="739">
        <f t="shared" si="11"/>
        <v>0</v>
      </c>
    </row>
    <row r="328" spans="1:26" s="365" customFormat="1" ht="12.65" customHeight="1">
      <c r="A328" s="352"/>
      <c r="B328" s="352" t="s">
        <v>452</v>
      </c>
      <c r="C328" s="352" t="s">
        <v>453</v>
      </c>
      <c r="D328" s="352" t="s">
        <v>505</v>
      </c>
      <c r="E328" s="353" t="s">
        <v>506</v>
      </c>
      <c r="F328" s="352" t="s">
        <v>438</v>
      </c>
      <c r="G328" s="352" t="s">
        <v>456</v>
      </c>
      <c r="H328" s="352" t="s">
        <v>439</v>
      </c>
      <c r="I328" s="352">
        <v>2024</v>
      </c>
      <c r="J328" s="354">
        <v>7</v>
      </c>
      <c r="K328" s="355">
        <v>45600</v>
      </c>
      <c r="L328" s="356">
        <v>0.5</v>
      </c>
      <c r="M328" s="333">
        <v>1.45</v>
      </c>
      <c r="N328" s="333">
        <v>1.45</v>
      </c>
      <c r="O328" s="358">
        <v>0</v>
      </c>
      <c r="P328" s="358">
        <v>0</v>
      </c>
      <c r="Q328" s="361">
        <v>1</v>
      </c>
      <c r="R328" s="333">
        <v>1.45</v>
      </c>
      <c r="S328" s="377">
        <v>465280</v>
      </c>
      <c r="T328" s="361">
        <v>2421120</v>
      </c>
      <c r="U328" s="362" t="s">
        <v>500</v>
      </c>
      <c r="V328" s="378">
        <v>0</v>
      </c>
      <c r="W328" s="716" t="e">
        <f t="shared" si="10"/>
        <v>#DIV/0!</v>
      </c>
      <c r="Z328" s="739">
        <f t="shared" si="11"/>
        <v>0</v>
      </c>
    </row>
    <row r="329" spans="1:26" s="365" customFormat="1" ht="12.65" customHeight="1">
      <c r="A329" s="352"/>
      <c r="B329" s="352" t="s">
        <v>452</v>
      </c>
      <c r="C329" s="352" t="s">
        <v>453</v>
      </c>
      <c r="D329" s="352" t="s">
        <v>507</v>
      </c>
      <c r="E329" s="353" t="s">
        <v>508</v>
      </c>
      <c r="F329" s="352" t="s">
        <v>438</v>
      </c>
      <c r="G329" s="352" t="s">
        <v>456</v>
      </c>
      <c r="H329" s="352" t="s">
        <v>439</v>
      </c>
      <c r="I329" s="352">
        <v>2024</v>
      </c>
      <c r="J329" s="354">
        <v>7</v>
      </c>
      <c r="K329" s="355">
        <v>45600</v>
      </c>
      <c r="L329" s="356">
        <v>0.5</v>
      </c>
      <c r="M329" s="333">
        <v>0.13</v>
      </c>
      <c r="N329" s="333">
        <v>0.13</v>
      </c>
      <c r="O329" s="358">
        <v>0</v>
      </c>
      <c r="P329" s="358">
        <v>0</v>
      </c>
      <c r="Q329" s="361">
        <v>1</v>
      </c>
      <c r="R329" s="333">
        <v>0.13</v>
      </c>
      <c r="S329" s="377">
        <v>465280</v>
      </c>
      <c r="T329" s="361">
        <v>2421120</v>
      </c>
      <c r="U329" s="362" t="s">
        <v>500</v>
      </c>
      <c r="V329" s="378">
        <v>0</v>
      </c>
      <c r="W329" s="716" t="e">
        <f t="shared" si="10"/>
        <v>#DIV/0!</v>
      </c>
      <c r="Z329" s="739">
        <f t="shared" si="11"/>
        <v>0</v>
      </c>
    </row>
    <row r="330" spans="1:26" s="365" customFormat="1" ht="12.65" customHeight="1">
      <c r="A330" s="352"/>
      <c r="B330" s="352" t="s">
        <v>452</v>
      </c>
      <c r="C330" s="352" t="s">
        <v>453</v>
      </c>
      <c r="D330" s="352" t="s">
        <v>509</v>
      </c>
      <c r="E330" s="353" t="s">
        <v>510</v>
      </c>
      <c r="F330" s="352" t="s">
        <v>438</v>
      </c>
      <c r="G330" s="352" t="s">
        <v>456</v>
      </c>
      <c r="H330" s="352" t="s">
        <v>457</v>
      </c>
      <c r="I330" s="352">
        <v>2024</v>
      </c>
      <c r="J330" s="354">
        <v>7</v>
      </c>
      <c r="K330" s="355">
        <v>45600</v>
      </c>
      <c r="L330" s="356">
        <v>0.5</v>
      </c>
      <c r="M330" s="333">
        <v>0.2</v>
      </c>
      <c r="N330" s="333">
        <v>0.2</v>
      </c>
      <c r="O330" s="358">
        <v>0</v>
      </c>
      <c r="P330" s="358">
        <v>0</v>
      </c>
      <c r="Q330" s="361">
        <v>1</v>
      </c>
      <c r="R330" s="333">
        <v>0.2</v>
      </c>
      <c r="S330" s="377">
        <v>465280</v>
      </c>
      <c r="T330" s="361">
        <v>2421120</v>
      </c>
      <c r="U330" s="362" t="s">
        <v>500</v>
      </c>
      <c r="V330" s="378">
        <v>0</v>
      </c>
      <c r="W330" s="716" t="e">
        <f t="shared" si="10"/>
        <v>#DIV/0!</v>
      </c>
      <c r="Z330" s="739">
        <f t="shared" si="11"/>
        <v>0</v>
      </c>
    </row>
    <row r="331" spans="1:26" s="365" customFormat="1" ht="12.65" customHeight="1">
      <c r="A331" s="352"/>
      <c r="B331" s="352" t="s">
        <v>462</v>
      </c>
      <c r="C331" s="352" t="s">
        <v>453</v>
      </c>
      <c r="D331" s="352" t="s">
        <v>478</v>
      </c>
      <c r="E331" s="353" t="s">
        <v>511</v>
      </c>
      <c r="F331" s="352" t="s">
        <v>438</v>
      </c>
      <c r="G331" s="352" t="s">
        <v>465</v>
      </c>
      <c r="H331" s="352" t="s">
        <v>439</v>
      </c>
      <c r="I331" s="352">
        <v>2024</v>
      </c>
      <c r="J331" s="354">
        <v>7</v>
      </c>
      <c r="K331" s="355">
        <v>45600</v>
      </c>
      <c r="L331" s="356">
        <v>0.5</v>
      </c>
      <c r="M331" s="333">
        <v>0.16</v>
      </c>
      <c r="N331" s="333">
        <v>0.16</v>
      </c>
      <c r="O331" s="358">
        <v>0</v>
      </c>
      <c r="P331" s="358">
        <v>0</v>
      </c>
      <c r="Q331" s="361">
        <v>1</v>
      </c>
      <c r="R331" s="333">
        <v>0.16</v>
      </c>
      <c r="S331" s="377">
        <v>78400</v>
      </c>
      <c r="T331" s="361">
        <v>1201600</v>
      </c>
      <c r="U331" s="362" t="s">
        <v>500</v>
      </c>
      <c r="V331" s="378">
        <v>0</v>
      </c>
      <c r="W331" s="716" t="e">
        <f t="shared" si="10"/>
        <v>#DIV/0!</v>
      </c>
      <c r="Z331" s="739">
        <f t="shared" si="11"/>
        <v>0</v>
      </c>
    </row>
    <row r="332" spans="1:26" s="365" customFormat="1" ht="12.65" customHeight="1">
      <c r="A332" s="352"/>
      <c r="B332" s="352" t="s">
        <v>452</v>
      </c>
      <c r="C332" s="352" t="s">
        <v>453</v>
      </c>
      <c r="D332" s="352" t="s">
        <v>512</v>
      </c>
      <c r="E332" s="353" t="s">
        <v>513</v>
      </c>
      <c r="F332" s="352" t="s">
        <v>438</v>
      </c>
      <c r="G332" s="352" t="s">
        <v>456</v>
      </c>
      <c r="H332" s="352" t="s">
        <v>439</v>
      </c>
      <c r="I332" s="352">
        <v>2024</v>
      </c>
      <c r="J332" s="354">
        <v>7</v>
      </c>
      <c r="K332" s="355">
        <v>45600</v>
      </c>
      <c r="L332" s="356">
        <v>0.5</v>
      </c>
      <c r="M332" s="333">
        <v>0.13</v>
      </c>
      <c r="N332" s="333">
        <v>0.13</v>
      </c>
      <c r="O332" s="358">
        <v>0</v>
      </c>
      <c r="P332" s="358">
        <v>0</v>
      </c>
      <c r="Q332" s="361">
        <v>1</v>
      </c>
      <c r="R332" s="333">
        <v>0.13</v>
      </c>
      <c r="S332" s="377">
        <v>465280</v>
      </c>
      <c r="T332" s="361">
        <v>2421120</v>
      </c>
      <c r="U332" s="362" t="s">
        <v>500</v>
      </c>
      <c r="V332" s="378">
        <v>0</v>
      </c>
      <c r="W332" s="716" t="e">
        <f t="shared" si="10"/>
        <v>#DIV/0!</v>
      </c>
      <c r="Z332" s="739">
        <f t="shared" si="11"/>
        <v>0</v>
      </c>
    </row>
    <row r="333" spans="1:26" s="365" customFormat="1" ht="12.65" customHeight="1">
      <c r="A333" s="352"/>
      <c r="B333" s="352" t="s">
        <v>452</v>
      </c>
      <c r="C333" s="352" t="s">
        <v>453</v>
      </c>
      <c r="D333" s="352" t="s">
        <v>514</v>
      </c>
      <c r="E333" s="353" t="s">
        <v>515</v>
      </c>
      <c r="F333" s="352" t="s">
        <v>438</v>
      </c>
      <c r="G333" s="352" t="s">
        <v>456</v>
      </c>
      <c r="H333" s="352" t="s">
        <v>439</v>
      </c>
      <c r="I333" s="352">
        <v>2024</v>
      </c>
      <c r="J333" s="354">
        <v>7</v>
      </c>
      <c r="K333" s="355">
        <v>45600</v>
      </c>
      <c r="L333" s="356">
        <v>0.6</v>
      </c>
      <c r="M333" s="333">
        <v>0.16</v>
      </c>
      <c r="N333" s="333">
        <v>0.16</v>
      </c>
      <c r="O333" s="358">
        <v>0</v>
      </c>
      <c r="P333" s="358">
        <v>0</v>
      </c>
      <c r="Q333" s="361">
        <v>1</v>
      </c>
      <c r="R333" s="333">
        <v>0.16</v>
      </c>
      <c r="S333" s="377">
        <v>465280</v>
      </c>
      <c r="T333" s="361">
        <v>2421120</v>
      </c>
      <c r="U333" s="362" t="s">
        <v>500</v>
      </c>
      <c r="V333" s="378">
        <v>0</v>
      </c>
      <c r="W333" s="716" t="e">
        <f t="shared" si="10"/>
        <v>#DIV/0!</v>
      </c>
      <c r="Z333" s="739">
        <f t="shared" si="11"/>
        <v>0</v>
      </c>
    </row>
    <row r="334" spans="1:26" s="365" customFormat="1" ht="12.65" customHeight="1">
      <c r="A334" s="352"/>
      <c r="B334" s="352" t="s">
        <v>452</v>
      </c>
      <c r="C334" s="352" t="s">
        <v>453</v>
      </c>
      <c r="D334" s="352" t="s">
        <v>516</v>
      </c>
      <c r="E334" s="353" t="s">
        <v>517</v>
      </c>
      <c r="F334" s="352" t="s">
        <v>438</v>
      </c>
      <c r="G334" s="352" t="s">
        <v>456</v>
      </c>
      <c r="H334" s="352" t="s">
        <v>457</v>
      </c>
      <c r="I334" s="352">
        <v>2024</v>
      </c>
      <c r="J334" s="354">
        <v>7</v>
      </c>
      <c r="K334" s="355">
        <v>45600</v>
      </c>
      <c r="L334" s="356">
        <v>0.5</v>
      </c>
      <c r="M334" s="333">
        <v>0.25</v>
      </c>
      <c r="N334" s="333">
        <v>0.25</v>
      </c>
      <c r="O334" s="358">
        <v>0</v>
      </c>
      <c r="P334" s="358">
        <v>0</v>
      </c>
      <c r="Q334" s="361">
        <v>1</v>
      </c>
      <c r="R334" s="333">
        <v>0.25</v>
      </c>
      <c r="S334" s="377">
        <v>465280</v>
      </c>
      <c r="T334" s="361">
        <v>2421120</v>
      </c>
      <c r="U334" s="362" t="s">
        <v>500</v>
      </c>
      <c r="V334" s="378">
        <v>0</v>
      </c>
      <c r="W334" s="716" t="e">
        <f t="shared" si="10"/>
        <v>#DIV/0!</v>
      </c>
      <c r="Z334" s="739">
        <f t="shared" si="11"/>
        <v>0</v>
      </c>
    </row>
    <row r="335" spans="1:26" s="365" customFormat="1" ht="12.65" customHeight="1">
      <c r="A335" s="352"/>
      <c r="B335" s="352" t="s">
        <v>452</v>
      </c>
      <c r="C335" s="352" t="s">
        <v>453</v>
      </c>
      <c r="D335" s="352" t="s">
        <v>518</v>
      </c>
      <c r="E335" s="353" t="s">
        <v>519</v>
      </c>
      <c r="F335" s="352" t="s">
        <v>438</v>
      </c>
      <c r="G335" s="352" t="s">
        <v>480</v>
      </c>
      <c r="H335" s="352" t="s">
        <v>457</v>
      </c>
      <c r="I335" s="352">
        <v>2024</v>
      </c>
      <c r="J335" s="354">
        <v>7</v>
      </c>
      <c r="K335" s="355">
        <v>45600</v>
      </c>
      <c r="L335" s="356">
        <v>0.5</v>
      </c>
      <c r="M335" s="333">
        <v>9.31</v>
      </c>
      <c r="N335" s="333">
        <v>9.31</v>
      </c>
      <c r="O335" s="358">
        <v>0</v>
      </c>
      <c r="P335" s="358">
        <v>0</v>
      </c>
      <c r="Q335" s="361">
        <v>1</v>
      </c>
      <c r="R335" s="333">
        <v>9.31</v>
      </c>
      <c r="S335" s="377">
        <v>386880</v>
      </c>
      <c r="T335" s="361">
        <v>1219520</v>
      </c>
      <c r="U335" s="362" t="s">
        <v>500</v>
      </c>
      <c r="V335" s="378">
        <v>0</v>
      </c>
      <c r="W335" s="716" t="e">
        <f t="shared" si="10"/>
        <v>#DIV/0!</v>
      </c>
      <c r="Z335" s="739">
        <f t="shared" si="11"/>
        <v>0</v>
      </c>
    </row>
    <row r="336" spans="1:26" s="365" customFormat="1" ht="12.65" customHeight="1">
      <c r="A336" s="352"/>
      <c r="B336" s="352" t="s">
        <v>452</v>
      </c>
      <c r="C336" s="352" t="s">
        <v>453</v>
      </c>
      <c r="D336" s="352" t="s">
        <v>520</v>
      </c>
      <c r="E336" s="353" t="s">
        <v>521</v>
      </c>
      <c r="F336" s="352" t="s">
        <v>438</v>
      </c>
      <c r="G336" s="352" t="s">
        <v>480</v>
      </c>
      <c r="H336" s="352" t="s">
        <v>457</v>
      </c>
      <c r="I336" s="352">
        <v>2024</v>
      </c>
      <c r="J336" s="354">
        <v>7</v>
      </c>
      <c r="K336" s="355">
        <v>45600</v>
      </c>
      <c r="L336" s="356">
        <v>0.6</v>
      </c>
      <c r="M336" s="333">
        <v>7.97</v>
      </c>
      <c r="N336" s="333">
        <v>7.97</v>
      </c>
      <c r="O336" s="358">
        <v>0</v>
      </c>
      <c r="P336" s="358">
        <v>0</v>
      </c>
      <c r="Q336" s="361">
        <v>1</v>
      </c>
      <c r="R336" s="333">
        <v>7.97</v>
      </c>
      <c r="S336" s="377">
        <v>414468</v>
      </c>
      <c r="T336" s="361">
        <v>1394729</v>
      </c>
      <c r="U336" s="362" t="s">
        <v>500</v>
      </c>
      <c r="V336" s="378">
        <v>0</v>
      </c>
      <c r="W336" s="716" t="e">
        <f t="shared" si="10"/>
        <v>#DIV/0!</v>
      </c>
      <c r="Z336" s="739">
        <f t="shared" si="11"/>
        <v>0</v>
      </c>
    </row>
    <row r="337" spans="1:26" s="365" customFormat="1" ht="12.65" customHeight="1">
      <c r="A337" s="352"/>
      <c r="B337" s="352" t="s">
        <v>452</v>
      </c>
      <c r="C337" s="352" t="s">
        <v>453</v>
      </c>
      <c r="D337" s="352" t="s">
        <v>490</v>
      </c>
      <c r="E337" s="353" t="s">
        <v>522</v>
      </c>
      <c r="F337" s="352" t="s">
        <v>438</v>
      </c>
      <c r="G337" s="352" t="s">
        <v>472</v>
      </c>
      <c r="H337" s="352" t="s">
        <v>439</v>
      </c>
      <c r="I337" s="352">
        <v>2024</v>
      </c>
      <c r="J337" s="354">
        <v>7</v>
      </c>
      <c r="K337" s="355">
        <v>45600</v>
      </c>
      <c r="L337" s="356">
        <v>0.6</v>
      </c>
      <c r="M337" s="333">
        <v>0.79</v>
      </c>
      <c r="N337" s="333">
        <v>0.79</v>
      </c>
      <c r="O337" s="358">
        <v>0</v>
      </c>
      <c r="P337" s="358">
        <v>0</v>
      </c>
      <c r="Q337" s="361">
        <v>1</v>
      </c>
      <c r="R337" s="333">
        <v>0.79</v>
      </c>
      <c r="S337" s="377">
        <v>291072</v>
      </c>
      <c r="T337" s="361">
        <v>2263680</v>
      </c>
      <c r="U337" s="362" t="s">
        <v>500</v>
      </c>
      <c r="V337" s="378">
        <v>0</v>
      </c>
      <c r="W337" s="716" t="e">
        <f t="shared" si="10"/>
        <v>#DIV/0!</v>
      </c>
      <c r="Z337" s="739">
        <f t="shared" si="11"/>
        <v>0</v>
      </c>
    </row>
    <row r="338" spans="1:26" s="365" customFormat="1" ht="12.65" customHeight="1">
      <c r="A338" s="352"/>
      <c r="B338" s="352" t="s">
        <v>452</v>
      </c>
      <c r="C338" s="352" t="s">
        <v>453</v>
      </c>
      <c r="D338" s="352" t="s">
        <v>523</v>
      </c>
      <c r="E338" s="353" t="s">
        <v>524</v>
      </c>
      <c r="F338" s="352" t="s">
        <v>438</v>
      </c>
      <c r="G338" s="352" t="s">
        <v>472</v>
      </c>
      <c r="H338" s="352" t="s">
        <v>439</v>
      </c>
      <c r="I338" s="352">
        <v>2024</v>
      </c>
      <c r="J338" s="354">
        <v>7</v>
      </c>
      <c r="K338" s="355">
        <v>45600</v>
      </c>
      <c r="L338" s="356">
        <v>0.6</v>
      </c>
      <c r="M338" s="333">
        <v>0.12</v>
      </c>
      <c r="N338" s="333">
        <v>0.12</v>
      </c>
      <c r="O338" s="358">
        <v>0</v>
      </c>
      <c r="P338" s="358">
        <v>0</v>
      </c>
      <c r="Q338" s="361">
        <v>1</v>
      </c>
      <c r="R338" s="333">
        <v>0.12</v>
      </c>
      <c r="S338" s="377">
        <v>302862</v>
      </c>
      <c r="T338" s="361">
        <v>1966562</v>
      </c>
      <c r="U338" s="362" t="s">
        <v>500</v>
      </c>
      <c r="V338" s="378">
        <v>0</v>
      </c>
      <c r="W338" s="716" t="e">
        <f t="shared" si="10"/>
        <v>#DIV/0!</v>
      </c>
      <c r="Z338" s="739">
        <f t="shared" si="11"/>
        <v>0</v>
      </c>
    </row>
    <row r="339" spans="1:26" s="365" customFormat="1" ht="12.65" customHeight="1">
      <c r="A339" s="352"/>
      <c r="B339" s="352" t="s">
        <v>462</v>
      </c>
      <c r="C339" s="352" t="s">
        <v>453</v>
      </c>
      <c r="D339" s="352" t="s">
        <v>488</v>
      </c>
      <c r="E339" s="353" t="s">
        <v>525</v>
      </c>
      <c r="F339" s="352" t="s">
        <v>438</v>
      </c>
      <c r="G339" s="352" t="s">
        <v>465</v>
      </c>
      <c r="H339" s="352" t="s">
        <v>439</v>
      </c>
      <c r="I339" s="352">
        <v>2024</v>
      </c>
      <c r="J339" s="354">
        <v>7</v>
      </c>
      <c r="K339" s="355">
        <v>45600</v>
      </c>
      <c r="L339" s="356">
        <v>0.6</v>
      </c>
      <c r="M339" s="333">
        <v>0.16</v>
      </c>
      <c r="N339" s="333">
        <v>0.16</v>
      </c>
      <c r="O339" s="358">
        <v>0</v>
      </c>
      <c r="P339" s="358">
        <v>0</v>
      </c>
      <c r="Q339" s="361">
        <v>1</v>
      </c>
      <c r="R339" s="333">
        <v>0.16</v>
      </c>
      <c r="S339" s="377">
        <v>158050</v>
      </c>
      <c r="T339" s="361">
        <v>1530368</v>
      </c>
      <c r="U339" s="362" t="s">
        <v>500</v>
      </c>
      <c r="V339" s="378">
        <v>0</v>
      </c>
      <c r="W339" s="716" t="e">
        <f t="shared" si="10"/>
        <v>#DIV/0!</v>
      </c>
      <c r="Z339" s="739">
        <f t="shared" si="11"/>
        <v>0</v>
      </c>
    </row>
    <row r="340" spans="1:26" s="365" customFormat="1" ht="12.65" customHeight="1">
      <c r="A340" s="352"/>
      <c r="B340" s="352" t="s">
        <v>462</v>
      </c>
      <c r="C340" s="352" t="s">
        <v>453</v>
      </c>
      <c r="D340" s="352" t="s">
        <v>526</v>
      </c>
      <c r="E340" s="353" t="s">
        <v>527</v>
      </c>
      <c r="F340" s="352" t="s">
        <v>438</v>
      </c>
      <c r="G340" s="352" t="s">
        <v>465</v>
      </c>
      <c r="H340" s="352" t="s">
        <v>457</v>
      </c>
      <c r="I340" s="352">
        <v>2024</v>
      </c>
      <c r="J340" s="354">
        <v>7</v>
      </c>
      <c r="K340" s="355">
        <v>45600</v>
      </c>
      <c r="L340" s="356">
        <v>0.6</v>
      </c>
      <c r="M340" s="333">
        <v>0.26</v>
      </c>
      <c r="N340" s="333">
        <v>0.26</v>
      </c>
      <c r="O340" s="358">
        <v>0</v>
      </c>
      <c r="P340" s="358">
        <v>0</v>
      </c>
      <c r="Q340" s="361">
        <v>1</v>
      </c>
      <c r="R340" s="333">
        <v>0.26</v>
      </c>
      <c r="S340" s="377">
        <v>24500</v>
      </c>
      <c r="T340" s="361">
        <v>1574968</v>
      </c>
      <c r="U340" s="362" t="s">
        <v>500</v>
      </c>
      <c r="V340" s="378">
        <v>0</v>
      </c>
      <c r="W340" s="716" t="e">
        <f t="shared" si="10"/>
        <v>#DIV/0!</v>
      </c>
      <c r="Z340" s="739">
        <f t="shared" si="11"/>
        <v>0</v>
      </c>
    </row>
    <row r="341" spans="1:26" s="365" customFormat="1" ht="12.65" customHeight="1">
      <c r="A341" s="352"/>
      <c r="B341" s="352" t="s">
        <v>462</v>
      </c>
      <c r="C341" s="352" t="s">
        <v>453</v>
      </c>
      <c r="D341" s="352" t="s">
        <v>528</v>
      </c>
      <c r="E341" s="353" t="s">
        <v>529</v>
      </c>
      <c r="F341" s="352" t="s">
        <v>438</v>
      </c>
      <c r="G341" s="352" t="s">
        <v>465</v>
      </c>
      <c r="H341" s="352" t="s">
        <v>457</v>
      </c>
      <c r="I341" s="352">
        <v>2024</v>
      </c>
      <c r="J341" s="354">
        <v>7</v>
      </c>
      <c r="K341" s="355">
        <v>45600</v>
      </c>
      <c r="L341" s="356">
        <v>0.5</v>
      </c>
      <c r="M341" s="333">
        <v>5.07</v>
      </c>
      <c r="N341" s="333">
        <v>5.07</v>
      </c>
      <c r="O341" s="358">
        <v>0</v>
      </c>
      <c r="P341" s="358">
        <v>0</v>
      </c>
      <c r="Q341" s="361">
        <v>1</v>
      </c>
      <c r="R341" s="333">
        <v>5.07</v>
      </c>
      <c r="S341" s="377">
        <v>78400</v>
      </c>
      <c r="T341" s="361">
        <v>1201600</v>
      </c>
      <c r="U341" s="362" t="s">
        <v>500</v>
      </c>
      <c r="V341" s="378">
        <v>0</v>
      </c>
      <c r="W341" s="716" t="e">
        <f t="shared" si="10"/>
        <v>#DIV/0!</v>
      </c>
      <c r="Z341" s="739">
        <f t="shared" si="11"/>
        <v>0</v>
      </c>
    </row>
    <row r="342" spans="1:26" s="365" customFormat="1" ht="12.65" customHeight="1">
      <c r="A342" s="352"/>
      <c r="B342" s="352" t="s">
        <v>462</v>
      </c>
      <c r="C342" s="352" t="s">
        <v>453</v>
      </c>
      <c r="D342" s="352" t="s">
        <v>518</v>
      </c>
      <c r="E342" s="353" t="s">
        <v>530</v>
      </c>
      <c r="F342" s="352" t="s">
        <v>438</v>
      </c>
      <c r="G342" s="352" t="s">
        <v>465</v>
      </c>
      <c r="H342" s="352" t="s">
        <v>457</v>
      </c>
      <c r="I342" s="352">
        <v>2024</v>
      </c>
      <c r="J342" s="354">
        <v>7</v>
      </c>
      <c r="K342" s="355">
        <v>45600</v>
      </c>
      <c r="L342" s="356">
        <v>0.6</v>
      </c>
      <c r="M342" s="333">
        <v>10.48</v>
      </c>
      <c r="N342" s="333">
        <v>10.48</v>
      </c>
      <c r="O342" s="358">
        <v>0</v>
      </c>
      <c r="P342" s="358">
        <v>0</v>
      </c>
      <c r="Q342" s="361">
        <v>1</v>
      </c>
      <c r="R342" s="333">
        <v>10.48</v>
      </c>
      <c r="S342" s="377">
        <v>94080</v>
      </c>
      <c r="T342" s="361">
        <v>1441920</v>
      </c>
      <c r="U342" s="362" t="s">
        <v>500</v>
      </c>
      <c r="V342" s="378">
        <v>0</v>
      </c>
      <c r="W342" s="716" t="e">
        <f t="shared" si="10"/>
        <v>#DIV/0!</v>
      </c>
      <c r="Z342" s="739">
        <f t="shared" si="11"/>
        <v>0</v>
      </c>
    </row>
    <row r="343" spans="1:26" s="365" customFormat="1" ht="12.65" customHeight="1">
      <c r="A343" s="352"/>
      <c r="B343" s="352" t="s">
        <v>452</v>
      </c>
      <c r="C343" s="352" t="s">
        <v>453</v>
      </c>
      <c r="D343" s="352" t="s">
        <v>454</v>
      </c>
      <c r="E343" s="353" t="s">
        <v>455</v>
      </c>
      <c r="F343" s="352" t="s">
        <v>438</v>
      </c>
      <c r="G343" s="352" t="s">
        <v>456</v>
      </c>
      <c r="H343" s="352" t="s">
        <v>457</v>
      </c>
      <c r="I343" s="352">
        <v>2024</v>
      </c>
      <c r="J343" s="354">
        <v>8</v>
      </c>
      <c r="K343" s="355">
        <v>45600</v>
      </c>
      <c r="L343" s="356">
        <v>0.6</v>
      </c>
      <c r="M343" s="333">
        <v>2.62</v>
      </c>
      <c r="N343" s="333">
        <v>2.69</v>
      </c>
      <c r="O343" s="358">
        <v>6.999999999999984E-2</v>
      </c>
      <c r="P343" s="358">
        <v>4.1999999999999905E-2</v>
      </c>
      <c r="Q343" s="361">
        <v>1</v>
      </c>
      <c r="R343" s="333">
        <v>2.62</v>
      </c>
      <c r="S343" s="377">
        <v>302400</v>
      </c>
      <c r="T343" s="361">
        <v>3358400</v>
      </c>
      <c r="U343" s="362">
        <v>330000</v>
      </c>
      <c r="V343" s="378">
        <v>0</v>
      </c>
      <c r="W343" s="716" t="e">
        <f t="shared" si="10"/>
        <v>#DIV/0!</v>
      </c>
      <c r="Z343" s="739">
        <f t="shared" si="11"/>
        <v>21167.999999999953</v>
      </c>
    </row>
    <row r="344" spans="1:26" s="365" customFormat="1" ht="12.65" customHeight="1">
      <c r="A344" s="352"/>
      <c r="B344" s="352" t="s">
        <v>452</v>
      </c>
      <c r="C344" s="352" t="s">
        <v>453</v>
      </c>
      <c r="D344" s="352" t="s">
        <v>458</v>
      </c>
      <c r="E344" s="353" t="s">
        <v>459</v>
      </c>
      <c r="F344" s="352" t="s">
        <v>438</v>
      </c>
      <c r="G344" s="352" t="s">
        <v>456</v>
      </c>
      <c r="H344" s="352" t="s">
        <v>439</v>
      </c>
      <c r="I344" s="352">
        <v>2024</v>
      </c>
      <c r="J344" s="354">
        <v>8</v>
      </c>
      <c r="K344" s="355">
        <v>45600</v>
      </c>
      <c r="L344" s="356">
        <v>0.6</v>
      </c>
      <c r="M344" s="333">
        <v>1.98</v>
      </c>
      <c r="N344" s="333">
        <v>2.0499999999999998</v>
      </c>
      <c r="O344" s="358">
        <v>6.999999999999984E-2</v>
      </c>
      <c r="P344" s="358">
        <v>4.1999999999999905E-2</v>
      </c>
      <c r="Q344" s="361">
        <v>1</v>
      </c>
      <c r="R344" s="333">
        <v>1.98</v>
      </c>
      <c r="S344" s="377">
        <v>369408</v>
      </c>
      <c r="T344" s="361">
        <v>3274752</v>
      </c>
      <c r="U344" s="362">
        <v>280000</v>
      </c>
      <c r="V344" s="378">
        <v>0</v>
      </c>
      <c r="W344" s="716" t="e">
        <f t="shared" si="10"/>
        <v>#DIV/0!</v>
      </c>
      <c r="Z344" s="739">
        <f t="shared" si="11"/>
        <v>25858.559999999939</v>
      </c>
    </row>
    <row r="345" spans="1:26" s="365" customFormat="1" ht="12.65" customHeight="1">
      <c r="A345" s="352"/>
      <c r="B345" s="352" t="s">
        <v>452</v>
      </c>
      <c r="C345" s="352" t="s">
        <v>453</v>
      </c>
      <c r="D345" s="352" t="s">
        <v>460</v>
      </c>
      <c r="E345" s="353" t="s">
        <v>461</v>
      </c>
      <c r="F345" s="352" t="s">
        <v>438</v>
      </c>
      <c r="G345" s="352" t="s">
        <v>456</v>
      </c>
      <c r="H345" s="352" t="s">
        <v>439</v>
      </c>
      <c r="I345" s="352">
        <v>2024</v>
      </c>
      <c r="J345" s="354">
        <v>8</v>
      </c>
      <c r="K345" s="355">
        <v>45600</v>
      </c>
      <c r="L345" s="356">
        <v>0.6</v>
      </c>
      <c r="M345" s="333">
        <v>1.61</v>
      </c>
      <c r="N345" s="333">
        <v>1.73</v>
      </c>
      <c r="O345" s="358">
        <v>0.11999999999999988</v>
      </c>
      <c r="P345" s="358">
        <v>7.1999999999999925E-2</v>
      </c>
      <c r="Q345" s="361">
        <v>1</v>
      </c>
      <c r="R345" s="333">
        <v>1.61</v>
      </c>
      <c r="S345" s="377">
        <v>369408</v>
      </c>
      <c r="T345" s="361">
        <v>3274752</v>
      </c>
      <c r="U345" s="362">
        <v>525000</v>
      </c>
      <c r="V345" s="378">
        <v>0</v>
      </c>
      <c r="W345" s="716" t="e">
        <f t="shared" si="10"/>
        <v>#DIV/0!</v>
      </c>
      <c r="Z345" s="739">
        <f t="shared" si="11"/>
        <v>44328.959999999955</v>
      </c>
    </row>
    <row r="346" spans="1:26" s="365" customFormat="1" ht="12.65" customHeight="1">
      <c r="A346" s="352"/>
      <c r="B346" s="352" t="s">
        <v>462</v>
      </c>
      <c r="C346" s="352" t="s">
        <v>453</v>
      </c>
      <c r="D346" s="352" t="s">
        <v>463</v>
      </c>
      <c r="E346" s="353" t="s">
        <v>464</v>
      </c>
      <c r="F346" s="352" t="s">
        <v>438</v>
      </c>
      <c r="G346" s="352" t="s">
        <v>465</v>
      </c>
      <c r="H346" s="352" t="s">
        <v>439</v>
      </c>
      <c r="I346" s="352">
        <v>2024</v>
      </c>
      <c r="J346" s="354">
        <v>8</v>
      </c>
      <c r="K346" s="355">
        <v>45600</v>
      </c>
      <c r="L346" s="356">
        <v>0.67</v>
      </c>
      <c r="M346" s="333">
        <v>0.76</v>
      </c>
      <c r="N346" s="333">
        <v>0.91</v>
      </c>
      <c r="O346" s="358">
        <v>0.15000000000000002</v>
      </c>
      <c r="P346" s="358">
        <v>0.10050000000000002</v>
      </c>
      <c r="Q346" s="361">
        <v>1</v>
      </c>
      <c r="R346" s="333">
        <v>0.76</v>
      </c>
      <c r="S346" s="377">
        <v>224866</v>
      </c>
      <c r="T346" s="361">
        <v>1577159</v>
      </c>
      <c r="U346" s="362">
        <v>260000</v>
      </c>
      <c r="V346" s="378">
        <v>0</v>
      </c>
      <c r="W346" s="716" t="e">
        <f t="shared" si="10"/>
        <v>#DIV/0!</v>
      </c>
      <c r="Z346" s="739">
        <f t="shared" si="11"/>
        <v>33729.9</v>
      </c>
    </row>
    <row r="347" spans="1:26" s="365" customFormat="1" ht="12.65" customHeight="1">
      <c r="A347" s="352"/>
      <c r="B347" s="352" t="s">
        <v>462</v>
      </c>
      <c r="C347" s="352" t="s">
        <v>453</v>
      </c>
      <c r="D347" s="352" t="s">
        <v>466</v>
      </c>
      <c r="E347" s="353" t="s">
        <v>467</v>
      </c>
      <c r="F347" s="352" t="s">
        <v>438</v>
      </c>
      <c r="G347" s="352" t="s">
        <v>465</v>
      </c>
      <c r="H347" s="352" t="s">
        <v>457</v>
      </c>
      <c r="I347" s="352">
        <v>2024</v>
      </c>
      <c r="J347" s="354">
        <v>8</v>
      </c>
      <c r="K347" s="355">
        <v>45600</v>
      </c>
      <c r="L347" s="356">
        <v>1</v>
      </c>
      <c r="M347" s="333">
        <v>18.53</v>
      </c>
      <c r="N347" s="333">
        <v>19.329999999999998</v>
      </c>
      <c r="O347" s="358">
        <v>0.79999999999999716</v>
      </c>
      <c r="P347" s="358">
        <v>0.79999999999999716</v>
      </c>
      <c r="Q347" s="361">
        <v>1</v>
      </c>
      <c r="R347" s="333">
        <v>18.53</v>
      </c>
      <c r="S347" s="377">
        <v>183680</v>
      </c>
      <c r="T347" s="361">
        <v>2586880</v>
      </c>
      <c r="U347" s="362">
        <v>1865000</v>
      </c>
      <c r="V347" s="378">
        <v>0</v>
      </c>
      <c r="W347" s="716" t="e">
        <f t="shared" si="10"/>
        <v>#DIV/0!</v>
      </c>
      <c r="Z347" s="739">
        <f t="shared" si="11"/>
        <v>146943.99999999948</v>
      </c>
    </row>
    <row r="348" spans="1:26" s="365" customFormat="1" ht="12.65" customHeight="1">
      <c r="A348" s="352"/>
      <c r="B348" s="352" t="s">
        <v>462</v>
      </c>
      <c r="C348" s="352" t="s">
        <v>453</v>
      </c>
      <c r="D348" s="352" t="s">
        <v>468</v>
      </c>
      <c r="E348" s="353" t="s">
        <v>469</v>
      </c>
      <c r="F348" s="352" t="s">
        <v>438</v>
      </c>
      <c r="G348" s="352" t="s">
        <v>465</v>
      </c>
      <c r="H348" s="352" t="s">
        <v>457</v>
      </c>
      <c r="I348" s="352">
        <v>2024</v>
      </c>
      <c r="J348" s="354">
        <v>8</v>
      </c>
      <c r="K348" s="355">
        <v>45600</v>
      </c>
      <c r="L348" s="356">
        <v>0.74</v>
      </c>
      <c r="M348" s="333">
        <v>37.11</v>
      </c>
      <c r="N348" s="333">
        <v>38.15</v>
      </c>
      <c r="O348" s="358">
        <v>1.0399999999999991</v>
      </c>
      <c r="P348" s="358">
        <v>0.7695999999999994</v>
      </c>
      <c r="Q348" s="361">
        <v>1</v>
      </c>
      <c r="R348" s="333">
        <v>37.11</v>
      </c>
      <c r="S348" s="377">
        <v>174600</v>
      </c>
      <c r="T348" s="361">
        <v>1688074</v>
      </c>
      <c r="U348" s="362">
        <v>1040000</v>
      </c>
      <c r="V348" s="378">
        <v>0</v>
      </c>
      <c r="W348" s="716" t="e">
        <f t="shared" si="10"/>
        <v>#DIV/0!</v>
      </c>
      <c r="Z348" s="739">
        <f t="shared" si="11"/>
        <v>181583.99999999985</v>
      </c>
    </row>
    <row r="349" spans="1:26" s="365" customFormat="1" ht="12.65" customHeight="1">
      <c r="A349" s="352"/>
      <c r="B349" s="352" t="s">
        <v>452</v>
      </c>
      <c r="C349" s="352" t="s">
        <v>453</v>
      </c>
      <c r="D349" s="352" t="s">
        <v>470</v>
      </c>
      <c r="E349" s="353" t="s">
        <v>471</v>
      </c>
      <c r="F349" s="352" t="s">
        <v>438</v>
      </c>
      <c r="G349" s="352" t="s">
        <v>472</v>
      </c>
      <c r="H349" s="352" t="s">
        <v>439</v>
      </c>
      <c r="I349" s="352">
        <v>2024</v>
      </c>
      <c r="J349" s="354">
        <v>8</v>
      </c>
      <c r="K349" s="355">
        <v>45600</v>
      </c>
      <c r="L349" s="356">
        <v>0.5</v>
      </c>
      <c r="M349" s="333">
        <v>0.61</v>
      </c>
      <c r="N349" s="333">
        <v>0.79</v>
      </c>
      <c r="O349" s="358">
        <v>0.18000000000000005</v>
      </c>
      <c r="P349" s="358">
        <v>9.0000000000000024E-2</v>
      </c>
      <c r="Q349" s="361">
        <v>1</v>
      </c>
      <c r="R349" s="333">
        <v>0.61</v>
      </c>
      <c r="S349" s="377">
        <v>0</v>
      </c>
      <c r="T349" s="361">
        <v>825518</v>
      </c>
      <c r="U349" s="362">
        <v>510000</v>
      </c>
      <c r="V349" s="378">
        <v>0</v>
      </c>
      <c r="W349" s="716" t="e">
        <f t="shared" si="10"/>
        <v>#DIV/0!</v>
      </c>
      <c r="Z349" s="739">
        <f t="shared" si="11"/>
        <v>0</v>
      </c>
    </row>
    <row r="350" spans="1:26" s="365" customFormat="1" ht="12.65" customHeight="1">
      <c r="A350" s="352"/>
      <c r="B350" s="352" t="s">
        <v>452</v>
      </c>
      <c r="C350" s="352" t="s">
        <v>453</v>
      </c>
      <c r="D350" s="352" t="s">
        <v>474</v>
      </c>
      <c r="E350" s="353" t="s">
        <v>475</v>
      </c>
      <c r="F350" s="352" t="s">
        <v>438</v>
      </c>
      <c r="G350" s="352" t="s">
        <v>472</v>
      </c>
      <c r="H350" s="352" t="s">
        <v>439</v>
      </c>
      <c r="I350" s="352">
        <v>2024</v>
      </c>
      <c r="J350" s="354">
        <v>8</v>
      </c>
      <c r="K350" s="355">
        <v>45600</v>
      </c>
      <c r="L350" s="356">
        <v>0.4</v>
      </c>
      <c r="M350" s="333">
        <v>2.42</v>
      </c>
      <c r="N350" s="333">
        <v>2.46</v>
      </c>
      <c r="O350" s="358">
        <v>4.0000000000000036E-2</v>
      </c>
      <c r="P350" s="358">
        <v>1.6000000000000014E-2</v>
      </c>
      <c r="Q350" s="361">
        <v>1</v>
      </c>
      <c r="R350" s="333">
        <v>2.42</v>
      </c>
      <c r="S350" s="377">
        <v>191744</v>
      </c>
      <c r="T350" s="361">
        <v>1700864</v>
      </c>
      <c r="U350" s="362">
        <v>220000</v>
      </c>
      <c r="V350" s="378">
        <v>0</v>
      </c>
      <c r="W350" s="716" t="e">
        <f t="shared" si="10"/>
        <v>#DIV/0!</v>
      </c>
      <c r="Z350" s="739">
        <f t="shared" si="11"/>
        <v>7669.7600000000066</v>
      </c>
    </row>
    <row r="351" spans="1:26" s="365" customFormat="1" ht="12.65" customHeight="1">
      <c r="A351" s="352"/>
      <c r="B351" s="352" t="s">
        <v>452</v>
      </c>
      <c r="C351" s="352" t="s">
        <v>453</v>
      </c>
      <c r="D351" s="352" t="s">
        <v>476</v>
      </c>
      <c r="E351" s="353" t="s">
        <v>477</v>
      </c>
      <c r="F351" s="352" t="s">
        <v>438</v>
      </c>
      <c r="G351" s="352" t="s">
        <v>472</v>
      </c>
      <c r="H351" s="352" t="s">
        <v>439</v>
      </c>
      <c r="I351" s="352">
        <v>2024</v>
      </c>
      <c r="J351" s="354">
        <v>8</v>
      </c>
      <c r="K351" s="355">
        <v>45600</v>
      </c>
      <c r="L351" s="356">
        <v>0.75</v>
      </c>
      <c r="M351" s="333">
        <v>0.65</v>
      </c>
      <c r="N351" s="333">
        <v>0.85</v>
      </c>
      <c r="O351" s="358">
        <v>0.19999999999999996</v>
      </c>
      <c r="P351" s="358">
        <v>0.14999999999999997</v>
      </c>
      <c r="Q351" s="361">
        <v>1</v>
      </c>
      <c r="R351" s="333">
        <v>0.65</v>
      </c>
      <c r="S351" s="377">
        <v>345460</v>
      </c>
      <c r="T351" s="361">
        <v>2713860</v>
      </c>
      <c r="U351" s="362">
        <v>520000</v>
      </c>
      <c r="V351" s="378">
        <v>0</v>
      </c>
      <c r="W351" s="716" t="e">
        <f t="shared" si="10"/>
        <v>#DIV/0!</v>
      </c>
      <c r="Z351" s="739">
        <f t="shared" si="11"/>
        <v>69091.999999999985</v>
      </c>
    </row>
    <row r="352" spans="1:26" s="365" customFormat="1" ht="12.65" customHeight="1">
      <c r="A352" s="352"/>
      <c r="B352" s="352" t="s">
        <v>452</v>
      </c>
      <c r="C352" s="352" t="s">
        <v>453</v>
      </c>
      <c r="D352" s="352" t="s">
        <v>478</v>
      </c>
      <c r="E352" s="353" t="s">
        <v>479</v>
      </c>
      <c r="F352" s="352" t="s">
        <v>438</v>
      </c>
      <c r="G352" s="352" t="s">
        <v>480</v>
      </c>
      <c r="H352" s="352" t="s">
        <v>439</v>
      </c>
      <c r="I352" s="352">
        <v>2024</v>
      </c>
      <c r="J352" s="354">
        <v>8</v>
      </c>
      <c r="K352" s="355">
        <v>45600</v>
      </c>
      <c r="L352" s="356">
        <v>0.5</v>
      </c>
      <c r="M352" s="333">
        <v>0.15</v>
      </c>
      <c r="N352" s="333">
        <v>0.19</v>
      </c>
      <c r="O352" s="358">
        <v>4.0000000000000008E-2</v>
      </c>
      <c r="P352" s="358">
        <v>2.0000000000000004E-2</v>
      </c>
      <c r="Q352" s="361">
        <v>1</v>
      </c>
      <c r="R352" s="333">
        <v>0.15</v>
      </c>
      <c r="S352" s="377">
        <v>216000</v>
      </c>
      <c r="T352" s="361">
        <v>1435520</v>
      </c>
      <c r="U352" s="362">
        <v>140000</v>
      </c>
      <c r="V352" s="378">
        <v>0</v>
      </c>
      <c r="W352" s="716" t="e">
        <f t="shared" si="10"/>
        <v>#DIV/0!</v>
      </c>
      <c r="Z352" s="739">
        <f t="shared" si="11"/>
        <v>8640.0000000000018</v>
      </c>
    </row>
    <row r="353" spans="1:26" s="365" customFormat="1" ht="12.65" customHeight="1">
      <c r="A353" s="352"/>
      <c r="B353" s="352" t="s">
        <v>481</v>
      </c>
      <c r="C353" s="352" t="s">
        <v>453</v>
      </c>
      <c r="D353" s="352" t="s">
        <v>482</v>
      </c>
      <c r="E353" s="353" t="s">
        <v>483</v>
      </c>
      <c r="F353" s="352" t="s">
        <v>438</v>
      </c>
      <c r="G353" s="352" t="s">
        <v>484</v>
      </c>
      <c r="H353" s="352" t="s">
        <v>457</v>
      </c>
      <c r="I353" s="352">
        <v>2024</v>
      </c>
      <c r="J353" s="354">
        <v>8</v>
      </c>
      <c r="K353" s="355">
        <v>45600</v>
      </c>
      <c r="L353" s="356">
        <v>0.5</v>
      </c>
      <c r="M353" s="333">
        <v>24.32</v>
      </c>
      <c r="N353" s="333">
        <v>24.83</v>
      </c>
      <c r="O353" s="358">
        <v>0.50999999999999801</v>
      </c>
      <c r="P353" s="358">
        <v>0.25499999999999901</v>
      </c>
      <c r="Q353" s="361">
        <v>1</v>
      </c>
      <c r="R353" s="333">
        <v>24.32</v>
      </c>
      <c r="S353" s="377">
        <v>68160</v>
      </c>
      <c r="T353" s="361">
        <v>602880</v>
      </c>
      <c r="U353" s="362">
        <v>1790000</v>
      </c>
      <c r="V353" s="378">
        <v>1460969</v>
      </c>
      <c r="W353" s="716" t="e">
        <f t="shared" si="10"/>
        <v>#DIV/0!</v>
      </c>
      <c r="Z353" s="739">
        <f t="shared" si="11"/>
        <v>34761.599999999868</v>
      </c>
    </row>
    <row r="354" spans="1:26" s="365" customFormat="1" ht="12.65" customHeight="1">
      <c r="A354" s="352"/>
      <c r="B354" s="352" t="s">
        <v>481</v>
      </c>
      <c r="C354" s="352" t="s">
        <v>453</v>
      </c>
      <c r="D354" s="352" t="s">
        <v>485</v>
      </c>
      <c r="E354" s="353" t="s">
        <v>486</v>
      </c>
      <c r="F354" s="352" t="s">
        <v>438</v>
      </c>
      <c r="G354" s="352" t="s">
        <v>480</v>
      </c>
      <c r="H354" s="352" t="s">
        <v>439</v>
      </c>
      <c r="I354" s="352">
        <v>2024</v>
      </c>
      <c r="J354" s="354">
        <v>8</v>
      </c>
      <c r="K354" s="355">
        <v>45600</v>
      </c>
      <c r="L354" s="356">
        <v>0.6</v>
      </c>
      <c r="M354" s="333">
        <v>0.72</v>
      </c>
      <c r="N354" s="333">
        <v>0.91</v>
      </c>
      <c r="O354" s="358">
        <v>0.19000000000000006</v>
      </c>
      <c r="P354" s="358">
        <v>0.11400000000000003</v>
      </c>
      <c r="Q354" s="361">
        <v>1</v>
      </c>
      <c r="R354" s="333">
        <v>0.72</v>
      </c>
      <c r="S354" s="377">
        <v>259200</v>
      </c>
      <c r="T354" s="361">
        <v>1722624</v>
      </c>
      <c r="U354" s="362">
        <v>780000</v>
      </c>
      <c r="V354" s="378">
        <v>460109</v>
      </c>
      <c r="W354" s="716" t="e">
        <f t="shared" si="10"/>
        <v>#DIV/0!</v>
      </c>
      <c r="Z354" s="739">
        <f t="shared" si="11"/>
        <v>49248.000000000015</v>
      </c>
    </row>
    <row r="355" spans="1:26" s="365" customFormat="1" ht="12.65" customHeight="1">
      <c r="A355" s="352"/>
      <c r="B355" s="352" t="s">
        <v>481</v>
      </c>
      <c r="C355" s="352" t="s">
        <v>453</v>
      </c>
      <c r="D355" s="352" t="s">
        <v>470</v>
      </c>
      <c r="E355" s="353" t="s">
        <v>487</v>
      </c>
      <c r="F355" s="352" t="s">
        <v>438</v>
      </c>
      <c r="G355" s="352" t="s">
        <v>484</v>
      </c>
      <c r="H355" s="352" t="s">
        <v>439</v>
      </c>
      <c r="I355" s="352">
        <v>2024</v>
      </c>
      <c r="J355" s="354">
        <v>8</v>
      </c>
      <c r="K355" s="355">
        <v>45600</v>
      </c>
      <c r="L355" s="356">
        <v>0.6</v>
      </c>
      <c r="M355" s="333">
        <v>0.72</v>
      </c>
      <c r="N355" s="333">
        <v>0.8</v>
      </c>
      <c r="O355" s="358">
        <v>8.0000000000000071E-2</v>
      </c>
      <c r="P355" s="358">
        <v>4.8000000000000043E-2</v>
      </c>
      <c r="Q355" s="361">
        <v>1</v>
      </c>
      <c r="R355" s="333">
        <v>0.72</v>
      </c>
      <c r="S355" s="377">
        <v>81792</v>
      </c>
      <c r="T355" s="361">
        <v>723456</v>
      </c>
      <c r="U355" s="362">
        <v>765000</v>
      </c>
      <c r="V355" s="378">
        <v>706834</v>
      </c>
      <c r="W355" s="716" t="e">
        <f t="shared" si="10"/>
        <v>#DIV/0!</v>
      </c>
      <c r="Z355" s="739">
        <f t="shared" si="11"/>
        <v>6543.360000000006</v>
      </c>
    </row>
    <row r="356" spans="1:26" s="365" customFormat="1" ht="12.65" customHeight="1">
      <c r="A356" s="352"/>
      <c r="B356" s="352" t="s">
        <v>481</v>
      </c>
      <c r="C356" s="352" t="s">
        <v>453</v>
      </c>
      <c r="D356" s="352" t="s">
        <v>488</v>
      </c>
      <c r="E356" s="353" t="s">
        <v>489</v>
      </c>
      <c r="F356" s="352" t="s">
        <v>438</v>
      </c>
      <c r="G356" s="352" t="s">
        <v>480</v>
      </c>
      <c r="H356" s="352" t="s">
        <v>439</v>
      </c>
      <c r="I356" s="352">
        <v>2024</v>
      </c>
      <c r="J356" s="354">
        <v>8</v>
      </c>
      <c r="K356" s="355">
        <v>45600</v>
      </c>
      <c r="L356" s="356">
        <v>0.6</v>
      </c>
      <c r="M356" s="333">
        <v>0.14000000000000001</v>
      </c>
      <c r="N356" s="333">
        <v>0.16</v>
      </c>
      <c r="O356" s="358">
        <v>1.999999999999999E-2</v>
      </c>
      <c r="P356" s="358">
        <v>1.1999999999999993E-2</v>
      </c>
      <c r="Q356" s="361">
        <v>1</v>
      </c>
      <c r="R356" s="333">
        <v>0.14000000000000001</v>
      </c>
      <c r="S356" s="377">
        <v>259200</v>
      </c>
      <c r="T356" s="361">
        <v>1722624</v>
      </c>
      <c r="U356" s="362">
        <v>150000</v>
      </c>
      <c r="V356" s="378">
        <v>0</v>
      </c>
      <c r="W356" s="716" t="e">
        <f t="shared" si="10"/>
        <v>#DIV/0!</v>
      </c>
      <c r="Z356" s="739">
        <f t="shared" si="11"/>
        <v>5183.9999999999973</v>
      </c>
    </row>
    <row r="357" spans="1:26" s="365" customFormat="1" ht="12.65" customHeight="1">
      <c r="A357" s="352"/>
      <c r="B357" s="352" t="s">
        <v>481</v>
      </c>
      <c r="C357" s="352" t="s">
        <v>453</v>
      </c>
      <c r="D357" s="352" t="s">
        <v>490</v>
      </c>
      <c r="E357" s="353" t="s">
        <v>491</v>
      </c>
      <c r="F357" s="352" t="s">
        <v>438</v>
      </c>
      <c r="G357" s="352" t="s">
        <v>484</v>
      </c>
      <c r="H357" s="352" t="s">
        <v>439</v>
      </c>
      <c r="I357" s="352">
        <v>2024</v>
      </c>
      <c r="J357" s="354">
        <v>8</v>
      </c>
      <c r="K357" s="355">
        <v>45600</v>
      </c>
      <c r="L357" s="356">
        <v>0.5</v>
      </c>
      <c r="M357" s="333">
        <v>1.05</v>
      </c>
      <c r="N357" s="333">
        <v>1.1599999999999999</v>
      </c>
      <c r="O357" s="358">
        <v>0.10999999999999988</v>
      </c>
      <c r="P357" s="358">
        <v>5.4999999999999938E-2</v>
      </c>
      <c r="Q357" s="361">
        <v>1</v>
      </c>
      <c r="R357" s="333">
        <v>1.05</v>
      </c>
      <c r="S357" s="377">
        <v>68160</v>
      </c>
      <c r="T357" s="361">
        <v>602880</v>
      </c>
      <c r="U357" s="362">
        <v>335000</v>
      </c>
      <c r="V357" s="378">
        <v>0</v>
      </c>
      <c r="W357" s="716" t="e">
        <f t="shared" si="10"/>
        <v>#DIV/0!</v>
      </c>
      <c r="Z357" s="739">
        <f t="shared" si="11"/>
        <v>7497.5999999999913</v>
      </c>
    </row>
    <row r="358" spans="1:26" s="365" customFormat="1" ht="12.65" customHeight="1">
      <c r="A358" s="352"/>
      <c r="B358" s="352" t="s">
        <v>481</v>
      </c>
      <c r="C358" s="352" t="s">
        <v>453</v>
      </c>
      <c r="D358" s="352" t="s">
        <v>492</v>
      </c>
      <c r="E358" s="353" t="s">
        <v>493</v>
      </c>
      <c r="F358" s="352" t="s">
        <v>438</v>
      </c>
      <c r="G358" s="352" t="s">
        <v>484</v>
      </c>
      <c r="H358" s="352" t="s">
        <v>439</v>
      </c>
      <c r="I358" s="352">
        <v>2024</v>
      </c>
      <c r="J358" s="354">
        <v>8</v>
      </c>
      <c r="K358" s="355">
        <v>45600</v>
      </c>
      <c r="L358" s="356">
        <v>0.5</v>
      </c>
      <c r="M358" s="333">
        <v>0.25</v>
      </c>
      <c r="N358" s="333">
        <v>0.34</v>
      </c>
      <c r="O358" s="358">
        <v>9.0000000000000024E-2</v>
      </c>
      <c r="P358" s="358">
        <v>4.5000000000000012E-2</v>
      </c>
      <c r="Q358" s="361">
        <v>1</v>
      </c>
      <c r="R358" s="333">
        <v>0.25</v>
      </c>
      <c r="S358" s="377">
        <v>68160</v>
      </c>
      <c r="T358" s="361">
        <v>602880</v>
      </c>
      <c r="U358" s="362">
        <v>260000</v>
      </c>
      <c r="V358" s="378">
        <v>0</v>
      </c>
      <c r="W358" s="716" t="e">
        <f t="shared" si="10"/>
        <v>#DIV/0!</v>
      </c>
      <c r="Z358" s="739">
        <f t="shared" si="11"/>
        <v>6134.4000000000015</v>
      </c>
    </row>
    <row r="359" spans="1:26" s="365" customFormat="1" ht="12.65" customHeight="1">
      <c r="A359" s="352"/>
      <c r="B359" s="352" t="s">
        <v>481</v>
      </c>
      <c r="C359" s="352" t="s">
        <v>453</v>
      </c>
      <c r="D359" s="352" t="s">
        <v>494</v>
      </c>
      <c r="E359" s="353" t="s">
        <v>495</v>
      </c>
      <c r="F359" s="352" t="s">
        <v>438</v>
      </c>
      <c r="G359" s="352" t="s">
        <v>484</v>
      </c>
      <c r="H359" s="352" t="s">
        <v>439</v>
      </c>
      <c r="I359" s="352">
        <v>2024</v>
      </c>
      <c r="J359" s="354">
        <v>8</v>
      </c>
      <c r="K359" s="355">
        <v>45600</v>
      </c>
      <c r="L359" s="356">
        <v>0.8</v>
      </c>
      <c r="M359" s="333">
        <v>0.41</v>
      </c>
      <c r="N359" s="333">
        <v>0.5</v>
      </c>
      <c r="O359" s="358">
        <v>9.0000000000000024E-2</v>
      </c>
      <c r="P359" s="358">
        <v>7.2000000000000022E-2</v>
      </c>
      <c r="Q359" s="361">
        <v>1</v>
      </c>
      <c r="R359" s="333">
        <v>0.41</v>
      </c>
      <c r="S359" s="377">
        <v>81792</v>
      </c>
      <c r="T359" s="361">
        <v>723456</v>
      </c>
      <c r="U359" s="362">
        <v>310000</v>
      </c>
      <c r="V359" s="378">
        <v>0</v>
      </c>
      <c r="W359" s="716" t="e">
        <f t="shared" si="10"/>
        <v>#DIV/0!</v>
      </c>
      <c r="Z359" s="739">
        <f t="shared" si="11"/>
        <v>7361.2800000000016</v>
      </c>
    </row>
    <row r="360" spans="1:26" s="365" customFormat="1" ht="12.65" customHeight="1">
      <c r="A360" s="352"/>
      <c r="B360" s="352" t="s">
        <v>452</v>
      </c>
      <c r="C360" s="352" t="s">
        <v>453</v>
      </c>
      <c r="D360" s="352" t="s">
        <v>482</v>
      </c>
      <c r="E360" s="353" t="s">
        <v>496</v>
      </c>
      <c r="F360" s="352" t="s">
        <v>438</v>
      </c>
      <c r="G360" s="352" t="s">
        <v>497</v>
      </c>
      <c r="H360" s="352" t="s">
        <v>457</v>
      </c>
      <c r="I360" s="352">
        <v>2024</v>
      </c>
      <c r="J360" s="354">
        <v>8</v>
      </c>
      <c r="K360" s="355">
        <v>45600</v>
      </c>
      <c r="L360" s="356">
        <v>0.67</v>
      </c>
      <c r="M360" s="333">
        <v>25.4</v>
      </c>
      <c r="N360" s="333">
        <v>27.3</v>
      </c>
      <c r="O360" s="358">
        <v>1.9000000000000021</v>
      </c>
      <c r="P360" s="358">
        <v>1.2730000000000015</v>
      </c>
      <c r="Q360" s="361">
        <v>1</v>
      </c>
      <c r="R360" s="333">
        <v>25.4</v>
      </c>
      <c r="S360" s="377">
        <v>157560</v>
      </c>
      <c r="T360" s="361">
        <v>1057037</v>
      </c>
      <c r="U360" s="362">
        <v>1330000</v>
      </c>
      <c r="V360" s="378">
        <v>0</v>
      </c>
      <c r="W360" s="716" t="e">
        <f t="shared" si="10"/>
        <v>#DIV/0!</v>
      </c>
      <c r="Z360" s="739">
        <f t="shared" si="11"/>
        <v>299364.00000000035</v>
      </c>
    </row>
    <row r="361" spans="1:26" s="365" customFormat="1" ht="12.65" customHeight="1">
      <c r="A361" s="352"/>
      <c r="B361" s="352" t="s">
        <v>452</v>
      </c>
      <c r="C361" s="352" t="s">
        <v>453</v>
      </c>
      <c r="D361" s="352" t="s">
        <v>498</v>
      </c>
      <c r="E361" s="353" t="s">
        <v>499</v>
      </c>
      <c r="F361" s="352" t="s">
        <v>438</v>
      </c>
      <c r="G361" s="352" t="s">
        <v>456</v>
      </c>
      <c r="H361" s="352" t="s">
        <v>439</v>
      </c>
      <c r="I361" s="352">
        <v>2024</v>
      </c>
      <c r="J361" s="354">
        <v>8</v>
      </c>
      <c r="K361" s="355">
        <v>45600</v>
      </c>
      <c r="L361" s="356">
        <v>0.5</v>
      </c>
      <c r="M361" s="333">
        <v>0.64</v>
      </c>
      <c r="N361" s="333">
        <v>0.64</v>
      </c>
      <c r="O361" s="358">
        <v>0</v>
      </c>
      <c r="P361" s="358">
        <v>0</v>
      </c>
      <c r="Q361" s="361">
        <v>1</v>
      </c>
      <c r="R361" s="333">
        <v>0.64</v>
      </c>
      <c r="S361" s="377">
        <v>8216</v>
      </c>
      <c r="T361" s="361">
        <v>2568100</v>
      </c>
      <c r="U361" s="362" t="s">
        <v>500</v>
      </c>
      <c r="V361" s="378">
        <v>0</v>
      </c>
      <c r="W361" s="716" t="e">
        <f t="shared" si="10"/>
        <v>#DIV/0!</v>
      </c>
      <c r="Z361" s="739">
        <f t="shared" si="11"/>
        <v>0</v>
      </c>
    </row>
    <row r="362" spans="1:26" s="365" customFormat="1" ht="12.65" customHeight="1">
      <c r="A362" s="352"/>
      <c r="B362" s="352" t="s">
        <v>452</v>
      </c>
      <c r="C362" s="352" t="s">
        <v>453</v>
      </c>
      <c r="D362" s="352" t="s">
        <v>501</v>
      </c>
      <c r="E362" s="353" t="s">
        <v>502</v>
      </c>
      <c r="F362" s="352" t="s">
        <v>438</v>
      </c>
      <c r="G362" s="352" t="s">
        <v>456</v>
      </c>
      <c r="H362" s="352" t="s">
        <v>439</v>
      </c>
      <c r="I362" s="352">
        <v>2024</v>
      </c>
      <c r="J362" s="354">
        <v>8</v>
      </c>
      <c r="K362" s="355">
        <v>45600</v>
      </c>
      <c r="L362" s="356">
        <v>0.5</v>
      </c>
      <c r="M362" s="333">
        <v>1.28</v>
      </c>
      <c r="N362" s="333">
        <v>1.28</v>
      </c>
      <c r="O362" s="358">
        <v>0</v>
      </c>
      <c r="P362" s="358">
        <v>0</v>
      </c>
      <c r="Q362" s="361">
        <v>1</v>
      </c>
      <c r="R362" s="333">
        <v>1.28</v>
      </c>
      <c r="S362" s="377">
        <v>204840</v>
      </c>
      <c r="T362" s="361">
        <v>2643340</v>
      </c>
      <c r="U362" s="362" t="s">
        <v>500</v>
      </c>
      <c r="V362" s="378">
        <v>0</v>
      </c>
      <c r="W362" s="716" t="e">
        <f t="shared" si="10"/>
        <v>#DIV/0!</v>
      </c>
      <c r="Z362" s="739">
        <f t="shared" si="11"/>
        <v>0</v>
      </c>
    </row>
    <row r="363" spans="1:26" s="365" customFormat="1" ht="12.65" customHeight="1">
      <c r="A363" s="352"/>
      <c r="B363" s="352" t="s">
        <v>452</v>
      </c>
      <c r="C363" s="352" t="s">
        <v>453</v>
      </c>
      <c r="D363" s="352" t="s">
        <v>503</v>
      </c>
      <c r="E363" s="353" t="s">
        <v>504</v>
      </c>
      <c r="F363" s="352" t="s">
        <v>438</v>
      </c>
      <c r="G363" s="352" t="s">
        <v>456</v>
      </c>
      <c r="H363" s="352" t="s">
        <v>439</v>
      </c>
      <c r="I363" s="352">
        <v>2024</v>
      </c>
      <c r="J363" s="354">
        <v>8</v>
      </c>
      <c r="K363" s="355">
        <v>45600</v>
      </c>
      <c r="L363" s="356">
        <v>0.5</v>
      </c>
      <c r="M363" s="333">
        <v>2.04</v>
      </c>
      <c r="N363" s="333">
        <v>2.04</v>
      </c>
      <c r="O363" s="358">
        <v>0</v>
      </c>
      <c r="P363" s="358">
        <v>0</v>
      </c>
      <c r="Q363" s="361">
        <v>1</v>
      </c>
      <c r="R363" s="333">
        <v>2.04</v>
      </c>
      <c r="S363" s="377">
        <v>118390</v>
      </c>
      <c r="T363" s="361">
        <v>2496322</v>
      </c>
      <c r="U363" s="362" t="s">
        <v>500</v>
      </c>
      <c r="V363" s="378">
        <v>0</v>
      </c>
      <c r="W363" s="716" t="e">
        <f t="shared" si="10"/>
        <v>#DIV/0!</v>
      </c>
      <c r="Z363" s="739">
        <f t="shared" si="11"/>
        <v>0</v>
      </c>
    </row>
    <row r="364" spans="1:26" s="365" customFormat="1" ht="12.65" customHeight="1">
      <c r="A364" s="352"/>
      <c r="B364" s="352" t="s">
        <v>452</v>
      </c>
      <c r="C364" s="352" t="s">
        <v>453</v>
      </c>
      <c r="D364" s="352" t="s">
        <v>505</v>
      </c>
      <c r="E364" s="353" t="s">
        <v>506</v>
      </c>
      <c r="F364" s="352" t="s">
        <v>438</v>
      </c>
      <c r="G364" s="352" t="s">
        <v>456</v>
      </c>
      <c r="H364" s="352" t="s">
        <v>439</v>
      </c>
      <c r="I364" s="352">
        <v>2024</v>
      </c>
      <c r="J364" s="354">
        <v>8</v>
      </c>
      <c r="K364" s="355">
        <v>45600</v>
      </c>
      <c r="L364" s="356">
        <v>0.5</v>
      </c>
      <c r="M364" s="333">
        <v>1.45</v>
      </c>
      <c r="N364" s="333">
        <v>1.45</v>
      </c>
      <c r="O364" s="358">
        <v>0</v>
      </c>
      <c r="P364" s="358">
        <v>0</v>
      </c>
      <c r="Q364" s="361">
        <v>1</v>
      </c>
      <c r="R364" s="333">
        <v>1.45</v>
      </c>
      <c r="S364" s="377">
        <v>307840</v>
      </c>
      <c r="T364" s="361">
        <v>2728960</v>
      </c>
      <c r="U364" s="362" t="s">
        <v>500</v>
      </c>
      <c r="V364" s="378">
        <v>0</v>
      </c>
      <c r="W364" s="716" t="e">
        <f t="shared" si="10"/>
        <v>#DIV/0!</v>
      </c>
      <c r="Z364" s="739">
        <f t="shared" si="11"/>
        <v>0</v>
      </c>
    </row>
    <row r="365" spans="1:26" s="365" customFormat="1" ht="12.65" customHeight="1">
      <c r="A365" s="352"/>
      <c r="B365" s="352" t="s">
        <v>452</v>
      </c>
      <c r="C365" s="352" t="s">
        <v>453</v>
      </c>
      <c r="D365" s="352" t="s">
        <v>507</v>
      </c>
      <c r="E365" s="353" t="s">
        <v>508</v>
      </c>
      <c r="F365" s="352" t="s">
        <v>438</v>
      </c>
      <c r="G365" s="352" t="s">
        <v>456</v>
      </c>
      <c r="H365" s="352" t="s">
        <v>439</v>
      </c>
      <c r="I365" s="352">
        <v>2024</v>
      </c>
      <c r="J365" s="354">
        <v>8</v>
      </c>
      <c r="K365" s="355">
        <v>45600</v>
      </c>
      <c r="L365" s="356">
        <v>0.5</v>
      </c>
      <c r="M365" s="333">
        <v>0.13</v>
      </c>
      <c r="N365" s="333">
        <v>0.13</v>
      </c>
      <c r="O365" s="358">
        <v>0</v>
      </c>
      <c r="P365" s="358">
        <v>0</v>
      </c>
      <c r="Q365" s="361">
        <v>1</v>
      </c>
      <c r="R365" s="333">
        <v>0.13</v>
      </c>
      <c r="S365" s="377">
        <v>307840</v>
      </c>
      <c r="T365" s="361">
        <v>2728960</v>
      </c>
      <c r="U365" s="362" t="s">
        <v>500</v>
      </c>
      <c r="V365" s="378">
        <v>0</v>
      </c>
      <c r="W365" s="716" t="e">
        <f t="shared" si="10"/>
        <v>#DIV/0!</v>
      </c>
      <c r="Z365" s="739">
        <f t="shared" si="11"/>
        <v>0</v>
      </c>
    </row>
    <row r="366" spans="1:26" s="365" customFormat="1" ht="12.65" customHeight="1">
      <c r="A366" s="352"/>
      <c r="B366" s="352" t="s">
        <v>452</v>
      </c>
      <c r="C366" s="352" t="s">
        <v>453</v>
      </c>
      <c r="D366" s="352" t="s">
        <v>509</v>
      </c>
      <c r="E366" s="353" t="s">
        <v>510</v>
      </c>
      <c r="F366" s="352" t="s">
        <v>438</v>
      </c>
      <c r="G366" s="352" t="s">
        <v>456</v>
      </c>
      <c r="H366" s="352" t="s">
        <v>457</v>
      </c>
      <c r="I366" s="352">
        <v>2024</v>
      </c>
      <c r="J366" s="354">
        <v>8</v>
      </c>
      <c r="K366" s="355">
        <v>45600</v>
      </c>
      <c r="L366" s="356">
        <v>0.5</v>
      </c>
      <c r="M366" s="333">
        <v>0.2</v>
      </c>
      <c r="N366" s="333">
        <v>0.2</v>
      </c>
      <c r="O366" s="358">
        <v>0</v>
      </c>
      <c r="P366" s="358">
        <v>0</v>
      </c>
      <c r="Q366" s="361">
        <v>1</v>
      </c>
      <c r="R366" s="333">
        <v>0.2</v>
      </c>
      <c r="S366" s="377">
        <v>307840</v>
      </c>
      <c r="T366" s="361">
        <v>2728960</v>
      </c>
      <c r="U366" s="362" t="s">
        <v>500</v>
      </c>
      <c r="V366" s="378">
        <v>0</v>
      </c>
      <c r="W366" s="716" t="e">
        <f t="shared" si="10"/>
        <v>#DIV/0!</v>
      </c>
      <c r="Z366" s="739">
        <f t="shared" si="11"/>
        <v>0</v>
      </c>
    </row>
    <row r="367" spans="1:26" s="365" customFormat="1" ht="12.65" customHeight="1">
      <c r="A367" s="352"/>
      <c r="B367" s="352" t="s">
        <v>462</v>
      </c>
      <c r="C367" s="352" t="s">
        <v>453</v>
      </c>
      <c r="D367" s="352" t="s">
        <v>478</v>
      </c>
      <c r="E367" s="353" t="s">
        <v>511</v>
      </c>
      <c r="F367" s="352" t="s">
        <v>438</v>
      </c>
      <c r="G367" s="352" t="s">
        <v>465</v>
      </c>
      <c r="H367" s="352" t="s">
        <v>439</v>
      </c>
      <c r="I367" s="352">
        <v>2024</v>
      </c>
      <c r="J367" s="354">
        <v>8</v>
      </c>
      <c r="K367" s="355">
        <v>45600</v>
      </c>
      <c r="L367" s="356">
        <v>0.5</v>
      </c>
      <c r="M367" s="333">
        <v>0.16</v>
      </c>
      <c r="N367" s="333">
        <v>0.16</v>
      </c>
      <c r="O367" s="358">
        <v>0</v>
      </c>
      <c r="P367" s="358">
        <v>0</v>
      </c>
      <c r="Q367" s="361">
        <v>1</v>
      </c>
      <c r="R367" s="333">
        <v>0.16</v>
      </c>
      <c r="S367" s="377">
        <v>91840</v>
      </c>
      <c r="T367" s="361">
        <v>1293440</v>
      </c>
      <c r="U367" s="362" t="s">
        <v>500</v>
      </c>
      <c r="V367" s="378">
        <v>0</v>
      </c>
      <c r="W367" s="716" t="e">
        <f t="shared" si="10"/>
        <v>#DIV/0!</v>
      </c>
      <c r="Z367" s="739">
        <f t="shared" si="11"/>
        <v>0</v>
      </c>
    </row>
    <row r="368" spans="1:26" s="365" customFormat="1" ht="12.65" customHeight="1">
      <c r="A368" s="352"/>
      <c r="B368" s="352" t="s">
        <v>452</v>
      </c>
      <c r="C368" s="352" t="s">
        <v>453</v>
      </c>
      <c r="D368" s="352" t="s">
        <v>512</v>
      </c>
      <c r="E368" s="353" t="s">
        <v>513</v>
      </c>
      <c r="F368" s="352" t="s">
        <v>438</v>
      </c>
      <c r="G368" s="352" t="s">
        <v>456</v>
      </c>
      <c r="H368" s="352" t="s">
        <v>439</v>
      </c>
      <c r="I368" s="352">
        <v>2024</v>
      </c>
      <c r="J368" s="354">
        <v>8</v>
      </c>
      <c r="K368" s="355">
        <v>45600</v>
      </c>
      <c r="L368" s="356">
        <v>0.5</v>
      </c>
      <c r="M368" s="333">
        <v>0.13</v>
      </c>
      <c r="N368" s="333">
        <v>0.13</v>
      </c>
      <c r="O368" s="358">
        <v>0</v>
      </c>
      <c r="P368" s="358">
        <v>0</v>
      </c>
      <c r="Q368" s="361">
        <v>1</v>
      </c>
      <c r="R368" s="333">
        <v>0.13</v>
      </c>
      <c r="S368" s="377">
        <v>307840</v>
      </c>
      <c r="T368" s="361">
        <v>2728960</v>
      </c>
      <c r="U368" s="362" t="s">
        <v>500</v>
      </c>
      <c r="V368" s="378">
        <v>0</v>
      </c>
      <c r="W368" s="716" t="e">
        <f t="shared" si="10"/>
        <v>#DIV/0!</v>
      </c>
      <c r="Z368" s="739">
        <f t="shared" si="11"/>
        <v>0</v>
      </c>
    </row>
    <row r="369" spans="1:26" s="365" customFormat="1" ht="12.65" customHeight="1">
      <c r="A369" s="352"/>
      <c r="B369" s="352" t="s">
        <v>452</v>
      </c>
      <c r="C369" s="352" t="s">
        <v>453</v>
      </c>
      <c r="D369" s="352" t="s">
        <v>514</v>
      </c>
      <c r="E369" s="353" t="s">
        <v>515</v>
      </c>
      <c r="F369" s="352" t="s">
        <v>438</v>
      </c>
      <c r="G369" s="352" t="s">
        <v>456</v>
      </c>
      <c r="H369" s="352" t="s">
        <v>439</v>
      </c>
      <c r="I369" s="352">
        <v>2024</v>
      </c>
      <c r="J369" s="354">
        <v>8</v>
      </c>
      <c r="K369" s="355">
        <v>45600</v>
      </c>
      <c r="L369" s="356">
        <v>0.6</v>
      </c>
      <c r="M369" s="333">
        <v>0.16</v>
      </c>
      <c r="N369" s="333">
        <v>0.16</v>
      </c>
      <c r="O369" s="358">
        <v>0</v>
      </c>
      <c r="P369" s="358">
        <v>0</v>
      </c>
      <c r="Q369" s="361">
        <v>1</v>
      </c>
      <c r="R369" s="333">
        <v>0.16</v>
      </c>
      <c r="S369" s="377">
        <v>307840</v>
      </c>
      <c r="T369" s="361">
        <v>2728960</v>
      </c>
      <c r="U369" s="362" t="s">
        <v>500</v>
      </c>
      <c r="V369" s="378">
        <v>0</v>
      </c>
      <c r="W369" s="716" t="e">
        <f t="shared" si="10"/>
        <v>#DIV/0!</v>
      </c>
      <c r="Z369" s="739">
        <f t="shared" si="11"/>
        <v>0</v>
      </c>
    </row>
    <row r="370" spans="1:26" s="365" customFormat="1" ht="12.65" customHeight="1">
      <c r="A370" s="352"/>
      <c r="B370" s="352" t="s">
        <v>452</v>
      </c>
      <c r="C370" s="352" t="s">
        <v>453</v>
      </c>
      <c r="D370" s="352" t="s">
        <v>516</v>
      </c>
      <c r="E370" s="353" t="s">
        <v>517</v>
      </c>
      <c r="F370" s="352" t="s">
        <v>438</v>
      </c>
      <c r="G370" s="352" t="s">
        <v>456</v>
      </c>
      <c r="H370" s="352" t="s">
        <v>457</v>
      </c>
      <c r="I370" s="352">
        <v>2024</v>
      </c>
      <c r="J370" s="354">
        <v>8</v>
      </c>
      <c r="K370" s="355">
        <v>45600</v>
      </c>
      <c r="L370" s="356">
        <v>0.5</v>
      </c>
      <c r="M370" s="333">
        <v>0.25</v>
      </c>
      <c r="N370" s="333">
        <v>0.25</v>
      </c>
      <c r="O370" s="358">
        <v>0</v>
      </c>
      <c r="P370" s="358">
        <v>0</v>
      </c>
      <c r="Q370" s="361">
        <v>1</v>
      </c>
      <c r="R370" s="333">
        <v>0.25</v>
      </c>
      <c r="S370" s="377">
        <v>307840</v>
      </c>
      <c r="T370" s="361">
        <v>2728960</v>
      </c>
      <c r="U370" s="362" t="s">
        <v>500</v>
      </c>
      <c r="V370" s="378">
        <v>0</v>
      </c>
      <c r="W370" s="716" t="e">
        <f t="shared" si="10"/>
        <v>#DIV/0!</v>
      </c>
      <c r="Z370" s="739">
        <f t="shared" si="11"/>
        <v>0</v>
      </c>
    </row>
    <row r="371" spans="1:26" s="365" customFormat="1" ht="12.65" customHeight="1">
      <c r="A371" s="352"/>
      <c r="B371" s="352" t="s">
        <v>452</v>
      </c>
      <c r="C371" s="352" t="s">
        <v>453</v>
      </c>
      <c r="D371" s="352" t="s">
        <v>518</v>
      </c>
      <c r="E371" s="353" t="s">
        <v>519</v>
      </c>
      <c r="F371" s="352" t="s">
        <v>438</v>
      </c>
      <c r="G371" s="352" t="s">
        <v>480</v>
      </c>
      <c r="H371" s="352" t="s">
        <v>457</v>
      </c>
      <c r="I371" s="352">
        <v>2024</v>
      </c>
      <c r="J371" s="354">
        <v>8</v>
      </c>
      <c r="K371" s="355">
        <v>45600</v>
      </c>
      <c r="L371" s="356">
        <v>0.5</v>
      </c>
      <c r="M371" s="333">
        <v>9.01</v>
      </c>
      <c r="N371" s="333">
        <v>9.01</v>
      </c>
      <c r="O371" s="358">
        <v>0</v>
      </c>
      <c r="P371" s="358">
        <v>0</v>
      </c>
      <c r="Q371" s="361">
        <v>1</v>
      </c>
      <c r="R371" s="333">
        <v>9.01</v>
      </c>
      <c r="S371" s="377">
        <v>216000</v>
      </c>
      <c r="T371" s="361">
        <v>1435520</v>
      </c>
      <c r="U371" s="362" t="s">
        <v>500</v>
      </c>
      <c r="V371" s="378">
        <v>0</v>
      </c>
      <c r="W371" s="716" t="e">
        <f t="shared" si="10"/>
        <v>#DIV/0!</v>
      </c>
      <c r="Z371" s="739">
        <f t="shared" si="11"/>
        <v>0</v>
      </c>
    </row>
    <row r="372" spans="1:26" s="365" customFormat="1" ht="12.65" customHeight="1">
      <c r="A372" s="352"/>
      <c r="B372" s="352" t="s">
        <v>452</v>
      </c>
      <c r="C372" s="352" t="s">
        <v>453</v>
      </c>
      <c r="D372" s="352" t="s">
        <v>520</v>
      </c>
      <c r="E372" s="353" t="s">
        <v>521</v>
      </c>
      <c r="F372" s="352" t="s">
        <v>438</v>
      </c>
      <c r="G372" s="352" t="s">
        <v>480</v>
      </c>
      <c r="H372" s="352" t="s">
        <v>457</v>
      </c>
      <c r="I372" s="352">
        <v>2024</v>
      </c>
      <c r="J372" s="354">
        <v>8</v>
      </c>
      <c r="K372" s="355">
        <v>45600</v>
      </c>
      <c r="L372" s="356">
        <v>0.6</v>
      </c>
      <c r="M372" s="333">
        <v>7.85</v>
      </c>
      <c r="N372" s="333">
        <v>7.85</v>
      </c>
      <c r="O372" s="358">
        <v>0</v>
      </c>
      <c r="P372" s="358">
        <v>0</v>
      </c>
      <c r="Q372" s="361">
        <v>1</v>
      </c>
      <c r="R372" s="333">
        <v>7.85</v>
      </c>
      <c r="S372" s="377">
        <v>327895</v>
      </c>
      <c r="T372" s="361">
        <v>1722624</v>
      </c>
      <c r="U372" s="362" t="s">
        <v>500</v>
      </c>
      <c r="V372" s="378">
        <v>0</v>
      </c>
      <c r="W372" s="716" t="e">
        <f t="shared" si="10"/>
        <v>#DIV/0!</v>
      </c>
      <c r="Z372" s="739">
        <f t="shared" si="11"/>
        <v>0</v>
      </c>
    </row>
    <row r="373" spans="1:26" s="365" customFormat="1" ht="12.65" customHeight="1">
      <c r="A373" s="352"/>
      <c r="B373" s="352" t="s">
        <v>452</v>
      </c>
      <c r="C373" s="352" t="s">
        <v>453</v>
      </c>
      <c r="D373" s="352" t="s">
        <v>490</v>
      </c>
      <c r="E373" s="353" t="s">
        <v>522</v>
      </c>
      <c r="F373" s="352" t="s">
        <v>438</v>
      </c>
      <c r="G373" s="352" t="s">
        <v>472</v>
      </c>
      <c r="H373" s="352" t="s">
        <v>439</v>
      </c>
      <c r="I373" s="352">
        <v>2024</v>
      </c>
      <c r="J373" s="354">
        <v>8</v>
      </c>
      <c r="K373" s="355">
        <v>45600</v>
      </c>
      <c r="L373" s="356">
        <v>0.6</v>
      </c>
      <c r="M373" s="333">
        <v>0.78</v>
      </c>
      <c r="N373" s="333">
        <v>0.78</v>
      </c>
      <c r="O373" s="358">
        <v>0</v>
      </c>
      <c r="P373" s="358">
        <v>0</v>
      </c>
      <c r="Q373" s="361">
        <v>1</v>
      </c>
      <c r="R373" s="333">
        <v>0.78</v>
      </c>
      <c r="S373" s="377">
        <v>287616</v>
      </c>
      <c r="T373" s="361">
        <v>2551296</v>
      </c>
      <c r="U373" s="362" t="s">
        <v>500</v>
      </c>
      <c r="V373" s="378">
        <v>0</v>
      </c>
      <c r="W373" s="716" t="e">
        <f t="shared" si="10"/>
        <v>#DIV/0!</v>
      </c>
      <c r="Z373" s="739">
        <f t="shared" si="11"/>
        <v>0</v>
      </c>
    </row>
    <row r="374" spans="1:26" s="365" customFormat="1" ht="12.65" customHeight="1">
      <c r="A374" s="352"/>
      <c r="B374" s="352" t="s">
        <v>452</v>
      </c>
      <c r="C374" s="352" t="s">
        <v>453</v>
      </c>
      <c r="D374" s="352" t="s">
        <v>523</v>
      </c>
      <c r="E374" s="353" t="s">
        <v>524</v>
      </c>
      <c r="F374" s="352" t="s">
        <v>438</v>
      </c>
      <c r="G374" s="352" t="s">
        <v>472</v>
      </c>
      <c r="H374" s="352" t="s">
        <v>439</v>
      </c>
      <c r="I374" s="352">
        <v>2024</v>
      </c>
      <c r="J374" s="354">
        <v>8</v>
      </c>
      <c r="K374" s="355">
        <v>45600</v>
      </c>
      <c r="L374" s="356">
        <v>0.6</v>
      </c>
      <c r="M374" s="333">
        <v>0.12</v>
      </c>
      <c r="N374" s="333">
        <v>0.12</v>
      </c>
      <c r="O374" s="358">
        <v>0</v>
      </c>
      <c r="P374" s="358">
        <v>0</v>
      </c>
      <c r="Q374" s="361">
        <v>1</v>
      </c>
      <c r="R374" s="333">
        <v>0.12</v>
      </c>
      <c r="S374" s="377">
        <v>285247</v>
      </c>
      <c r="T374" s="361">
        <v>2251809</v>
      </c>
      <c r="U374" s="362" t="s">
        <v>500</v>
      </c>
      <c r="V374" s="378">
        <v>0</v>
      </c>
      <c r="W374" s="716" t="e">
        <f t="shared" si="10"/>
        <v>#DIV/0!</v>
      </c>
      <c r="Z374" s="739">
        <f t="shared" si="11"/>
        <v>0</v>
      </c>
    </row>
    <row r="375" spans="1:26" s="365" customFormat="1" ht="12.65" customHeight="1">
      <c r="A375" s="352"/>
      <c r="B375" s="352" t="s">
        <v>462</v>
      </c>
      <c r="C375" s="352" t="s">
        <v>453</v>
      </c>
      <c r="D375" s="352" t="s">
        <v>488</v>
      </c>
      <c r="E375" s="353" t="s">
        <v>525</v>
      </c>
      <c r="F375" s="352" t="s">
        <v>438</v>
      </c>
      <c r="G375" s="352" t="s">
        <v>465</v>
      </c>
      <c r="H375" s="352" t="s">
        <v>439</v>
      </c>
      <c r="I375" s="352">
        <v>2024</v>
      </c>
      <c r="J375" s="354">
        <v>8</v>
      </c>
      <c r="K375" s="355">
        <v>45600</v>
      </c>
      <c r="L375" s="356">
        <v>0.6</v>
      </c>
      <c r="M375" s="333">
        <v>0.16</v>
      </c>
      <c r="N375" s="333">
        <v>0.16</v>
      </c>
      <c r="O375" s="358">
        <v>0</v>
      </c>
      <c r="P375" s="358">
        <v>0</v>
      </c>
      <c r="Q375" s="361">
        <v>1</v>
      </c>
      <c r="R375" s="333">
        <v>0.16</v>
      </c>
      <c r="S375" s="377">
        <v>30600</v>
      </c>
      <c r="T375" s="361">
        <v>1560968</v>
      </c>
      <c r="U375" s="362" t="s">
        <v>500</v>
      </c>
      <c r="V375" s="378">
        <v>0</v>
      </c>
      <c r="W375" s="716" t="e">
        <f t="shared" si="10"/>
        <v>#DIV/0!</v>
      </c>
      <c r="Z375" s="739">
        <f t="shared" si="11"/>
        <v>0</v>
      </c>
    </row>
    <row r="376" spans="1:26" s="365" customFormat="1" ht="12.65" customHeight="1">
      <c r="A376" s="352"/>
      <c r="B376" s="352" t="s">
        <v>462</v>
      </c>
      <c r="C376" s="352" t="s">
        <v>453</v>
      </c>
      <c r="D376" s="352" t="s">
        <v>526</v>
      </c>
      <c r="E376" s="353" t="s">
        <v>527</v>
      </c>
      <c r="F376" s="352" t="s">
        <v>438</v>
      </c>
      <c r="G376" s="352" t="s">
        <v>465</v>
      </c>
      <c r="H376" s="352" t="s">
        <v>457</v>
      </c>
      <c r="I376" s="352">
        <v>2024</v>
      </c>
      <c r="J376" s="354">
        <v>8</v>
      </c>
      <c r="K376" s="355">
        <v>45600</v>
      </c>
      <c r="L376" s="356">
        <v>0.6</v>
      </c>
      <c r="M376" s="333">
        <v>0.26</v>
      </c>
      <c r="N376" s="333">
        <v>0.26</v>
      </c>
      <c r="O376" s="358">
        <v>0</v>
      </c>
      <c r="P376" s="358">
        <v>0</v>
      </c>
      <c r="Q376" s="361">
        <v>1</v>
      </c>
      <c r="R376" s="333">
        <v>0.26</v>
      </c>
      <c r="S376" s="377">
        <v>0</v>
      </c>
      <c r="T376" s="361">
        <v>1574968</v>
      </c>
      <c r="U376" s="362" t="s">
        <v>500</v>
      </c>
      <c r="V376" s="378">
        <v>0</v>
      </c>
      <c r="W376" s="716" t="e">
        <f t="shared" si="10"/>
        <v>#DIV/0!</v>
      </c>
      <c r="Z376" s="739">
        <f t="shared" si="11"/>
        <v>0</v>
      </c>
    </row>
    <row r="377" spans="1:26" s="365" customFormat="1" ht="12.65" customHeight="1">
      <c r="A377" s="352"/>
      <c r="B377" s="352" t="s">
        <v>462</v>
      </c>
      <c r="C377" s="352" t="s">
        <v>453</v>
      </c>
      <c r="D377" s="352" t="s">
        <v>528</v>
      </c>
      <c r="E377" s="353" t="s">
        <v>529</v>
      </c>
      <c r="F377" s="352" t="s">
        <v>438</v>
      </c>
      <c r="G377" s="352" t="s">
        <v>465</v>
      </c>
      <c r="H377" s="352" t="s">
        <v>457</v>
      </c>
      <c r="I377" s="352">
        <v>2024</v>
      </c>
      <c r="J377" s="354">
        <v>8</v>
      </c>
      <c r="K377" s="355">
        <v>45600</v>
      </c>
      <c r="L377" s="356">
        <v>0.5</v>
      </c>
      <c r="M377" s="333">
        <v>5.07</v>
      </c>
      <c r="N377" s="333">
        <v>5.07</v>
      </c>
      <c r="O377" s="358">
        <v>0</v>
      </c>
      <c r="P377" s="358">
        <v>0</v>
      </c>
      <c r="Q377" s="361">
        <v>1</v>
      </c>
      <c r="R377" s="333">
        <v>5.07</v>
      </c>
      <c r="S377" s="377">
        <v>91840</v>
      </c>
      <c r="T377" s="361">
        <v>1293440</v>
      </c>
      <c r="U377" s="362" t="s">
        <v>500</v>
      </c>
      <c r="V377" s="378">
        <v>0</v>
      </c>
      <c r="W377" s="716" t="e">
        <f t="shared" si="10"/>
        <v>#DIV/0!</v>
      </c>
      <c r="Z377" s="739">
        <f t="shared" si="11"/>
        <v>0</v>
      </c>
    </row>
    <row r="378" spans="1:26" s="365" customFormat="1" ht="12.65" customHeight="1">
      <c r="A378" s="352"/>
      <c r="B378" s="352" t="s">
        <v>462</v>
      </c>
      <c r="C378" s="352" t="s">
        <v>453</v>
      </c>
      <c r="D378" s="352" t="s">
        <v>518</v>
      </c>
      <c r="E378" s="353" t="s">
        <v>530</v>
      </c>
      <c r="F378" s="352" t="s">
        <v>438</v>
      </c>
      <c r="G378" s="352" t="s">
        <v>465</v>
      </c>
      <c r="H378" s="352" t="s">
        <v>457</v>
      </c>
      <c r="I378" s="352">
        <v>2024</v>
      </c>
      <c r="J378" s="354">
        <v>8</v>
      </c>
      <c r="K378" s="355">
        <v>45600</v>
      </c>
      <c r="L378" s="356">
        <v>0.6</v>
      </c>
      <c r="M378" s="333">
        <v>10.48</v>
      </c>
      <c r="N378" s="333">
        <v>10.48</v>
      </c>
      <c r="O378" s="358">
        <v>0</v>
      </c>
      <c r="P378" s="358">
        <v>0</v>
      </c>
      <c r="Q378" s="361">
        <v>1</v>
      </c>
      <c r="R378" s="333">
        <v>10.48</v>
      </c>
      <c r="S378" s="377">
        <v>110208</v>
      </c>
      <c r="T378" s="361">
        <v>1552128</v>
      </c>
      <c r="U378" s="362" t="s">
        <v>500</v>
      </c>
      <c r="V378" s="378">
        <v>0</v>
      </c>
      <c r="W378" s="716" t="e">
        <f t="shared" si="10"/>
        <v>#DIV/0!</v>
      </c>
      <c r="Z378" s="739">
        <f t="shared" si="11"/>
        <v>0</v>
      </c>
    </row>
    <row r="379" spans="1:26" s="365" customFormat="1" ht="12.65" customHeight="1">
      <c r="A379" s="352"/>
      <c r="B379" s="352" t="s">
        <v>452</v>
      </c>
      <c r="C379" s="352" t="s">
        <v>453</v>
      </c>
      <c r="D379" s="352" t="s">
        <v>454</v>
      </c>
      <c r="E379" s="353" t="s">
        <v>455</v>
      </c>
      <c r="F379" s="352" t="s">
        <v>438</v>
      </c>
      <c r="G379" s="352" t="s">
        <v>456</v>
      </c>
      <c r="H379" s="352" t="s">
        <v>457</v>
      </c>
      <c r="I379" s="352">
        <v>2024</v>
      </c>
      <c r="J379" s="354">
        <v>9</v>
      </c>
      <c r="K379" s="355">
        <v>45600</v>
      </c>
      <c r="L379" s="356">
        <v>0.6</v>
      </c>
      <c r="M379" s="333">
        <v>2.62</v>
      </c>
      <c r="N379" s="333">
        <v>2.69</v>
      </c>
      <c r="O379" s="358">
        <v>6.999999999999984E-2</v>
      </c>
      <c r="P379" s="358">
        <v>4.1999999999999905E-2</v>
      </c>
      <c r="Q379" s="361">
        <v>1</v>
      </c>
      <c r="R379" s="333">
        <v>2.62</v>
      </c>
      <c r="S379" s="377">
        <v>432000</v>
      </c>
      <c r="T379" s="361">
        <v>3790400</v>
      </c>
      <c r="U379" s="362">
        <v>330000</v>
      </c>
      <c r="V379" s="378">
        <v>0</v>
      </c>
      <c r="W379" s="716" t="e">
        <f t="shared" si="10"/>
        <v>#DIV/0!</v>
      </c>
      <c r="Z379" s="739">
        <f t="shared" si="11"/>
        <v>30239.999999999931</v>
      </c>
    </row>
    <row r="380" spans="1:26" s="365" customFormat="1" ht="12.65" customHeight="1">
      <c r="A380" s="352"/>
      <c r="B380" s="352" t="s">
        <v>452</v>
      </c>
      <c r="C380" s="352" t="s">
        <v>453</v>
      </c>
      <c r="D380" s="352" t="s">
        <v>458</v>
      </c>
      <c r="E380" s="353" t="s">
        <v>459</v>
      </c>
      <c r="F380" s="352" t="s">
        <v>438</v>
      </c>
      <c r="G380" s="352" t="s">
        <v>456</v>
      </c>
      <c r="H380" s="352" t="s">
        <v>439</v>
      </c>
      <c r="I380" s="352">
        <v>2024</v>
      </c>
      <c r="J380" s="354">
        <v>9</v>
      </c>
      <c r="K380" s="355">
        <v>45600</v>
      </c>
      <c r="L380" s="356">
        <v>0.6</v>
      </c>
      <c r="M380" s="333">
        <v>1.98</v>
      </c>
      <c r="N380" s="333">
        <v>2.0499999999999998</v>
      </c>
      <c r="O380" s="358">
        <v>6.999999999999984E-2</v>
      </c>
      <c r="P380" s="358">
        <v>4.1999999999999905E-2</v>
      </c>
      <c r="Q380" s="361">
        <v>1</v>
      </c>
      <c r="R380" s="333">
        <v>1.98</v>
      </c>
      <c r="S380" s="377">
        <v>325680</v>
      </c>
      <c r="T380" s="361">
        <v>3600432</v>
      </c>
      <c r="U380" s="362">
        <v>280000</v>
      </c>
      <c r="V380" s="378">
        <v>0</v>
      </c>
      <c r="W380" s="716" t="e">
        <f t="shared" si="10"/>
        <v>#DIV/0!</v>
      </c>
      <c r="Z380" s="739">
        <f t="shared" si="11"/>
        <v>22797.599999999948</v>
      </c>
    </row>
    <row r="381" spans="1:26" s="365" customFormat="1" ht="12.65" customHeight="1">
      <c r="A381" s="352"/>
      <c r="B381" s="352" t="s">
        <v>452</v>
      </c>
      <c r="C381" s="352" t="s">
        <v>453</v>
      </c>
      <c r="D381" s="352" t="s">
        <v>460</v>
      </c>
      <c r="E381" s="353" t="s">
        <v>461</v>
      </c>
      <c r="F381" s="352" t="s">
        <v>438</v>
      </c>
      <c r="G381" s="352" t="s">
        <v>456</v>
      </c>
      <c r="H381" s="352" t="s">
        <v>439</v>
      </c>
      <c r="I381" s="352">
        <v>2024</v>
      </c>
      <c r="J381" s="354">
        <v>9</v>
      </c>
      <c r="K381" s="355">
        <v>45600</v>
      </c>
      <c r="L381" s="356">
        <v>0.6</v>
      </c>
      <c r="M381" s="333">
        <v>1.61</v>
      </c>
      <c r="N381" s="333">
        <v>1.73</v>
      </c>
      <c r="O381" s="358">
        <v>0.11999999999999988</v>
      </c>
      <c r="P381" s="358">
        <v>7.1999999999999925E-2</v>
      </c>
      <c r="Q381" s="361">
        <v>1</v>
      </c>
      <c r="R381" s="333">
        <v>1.61</v>
      </c>
      <c r="S381" s="377">
        <v>325680</v>
      </c>
      <c r="T381" s="361">
        <v>3600432</v>
      </c>
      <c r="U381" s="362">
        <v>525000</v>
      </c>
      <c r="V381" s="378">
        <v>0</v>
      </c>
      <c r="W381" s="716" t="e">
        <f t="shared" si="10"/>
        <v>#DIV/0!</v>
      </c>
      <c r="Z381" s="739">
        <f t="shared" si="11"/>
        <v>39081.599999999962</v>
      </c>
    </row>
    <row r="382" spans="1:26" s="365" customFormat="1" ht="12.65" customHeight="1">
      <c r="A382" s="352"/>
      <c r="B382" s="352" t="s">
        <v>462</v>
      </c>
      <c r="C382" s="352" t="s">
        <v>453</v>
      </c>
      <c r="D382" s="352" t="s">
        <v>463</v>
      </c>
      <c r="E382" s="353" t="s">
        <v>464</v>
      </c>
      <c r="F382" s="352" t="s">
        <v>438</v>
      </c>
      <c r="G382" s="352" t="s">
        <v>465</v>
      </c>
      <c r="H382" s="352" t="s">
        <v>439</v>
      </c>
      <c r="I382" s="352">
        <v>2024</v>
      </c>
      <c r="J382" s="354">
        <v>9</v>
      </c>
      <c r="K382" s="355">
        <v>45600</v>
      </c>
      <c r="L382" s="356">
        <v>0.67</v>
      </c>
      <c r="M382" s="333">
        <v>0.76</v>
      </c>
      <c r="N382" s="333">
        <v>0.91</v>
      </c>
      <c r="O382" s="358">
        <v>0.15000000000000002</v>
      </c>
      <c r="P382" s="358">
        <v>0.10050000000000002</v>
      </c>
      <c r="Q382" s="361">
        <v>1</v>
      </c>
      <c r="R382" s="333">
        <v>0.76</v>
      </c>
      <c r="S382" s="377">
        <v>3000</v>
      </c>
      <c r="T382" s="361">
        <v>1580159</v>
      </c>
      <c r="U382" s="362">
        <v>260000</v>
      </c>
      <c r="V382" s="378">
        <v>0</v>
      </c>
      <c r="W382" s="716" t="e">
        <f t="shared" si="10"/>
        <v>#DIV/0!</v>
      </c>
      <c r="Z382" s="739">
        <f t="shared" si="11"/>
        <v>450.00000000000006</v>
      </c>
    </row>
    <row r="383" spans="1:26" s="365" customFormat="1" ht="12.65" customHeight="1">
      <c r="A383" s="352"/>
      <c r="B383" s="352" t="s">
        <v>462</v>
      </c>
      <c r="C383" s="352" t="s">
        <v>453</v>
      </c>
      <c r="D383" s="352" t="s">
        <v>466</v>
      </c>
      <c r="E383" s="353" t="s">
        <v>467</v>
      </c>
      <c r="F383" s="352" t="s">
        <v>438</v>
      </c>
      <c r="G383" s="352" t="s">
        <v>465</v>
      </c>
      <c r="H383" s="352" t="s">
        <v>457</v>
      </c>
      <c r="I383" s="352">
        <v>2024</v>
      </c>
      <c r="J383" s="354">
        <v>9</v>
      </c>
      <c r="K383" s="355">
        <v>45600</v>
      </c>
      <c r="L383" s="356">
        <v>1</v>
      </c>
      <c r="M383" s="333">
        <v>18.53</v>
      </c>
      <c r="N383" s="333">
        <v>19.329999999999998</v>
      </c>
      <c r="O383" s="358">
        <v>0.79999999999999716</v>
      </c>
      <c r="P383" s="358">
        <v>0.79999999999999716</v>
      </c>
      <c r="Q383" s="361">
        <v>1</v>
      </c>
      <c r="R383" s="333">
        <v>18.53</v>
      </c>
      <c r="S383" s="377">
        <v>96400</v>
      </c>
      <c r="T383" s="361">
        <v>2683280</v>
      </c>
      <c r="U383" s="362">
        <v>1865000</v>
      </c>
      <c r="V383" s="378">
        <v>0</v>
      </c>
      <c r="W383" s="716" t="e">
        <f t="shared" si="10"/>
        <v>#DIV/0!</v>
      </c>
      <c r="Z383" s="739">
        <f t="shared" si="11"/>
        <v>77119.999999999724</v>
      </c>
    </row>
    <row r="384" spans="1:26" s="365" customFormat="1" ht="12.65" customHeight="1">
      <c r="A384" s="352"/>
      <c r="B384" s="352" t="s">
        <v>462</v>
      </c>
      <c r="C384" s="352" t="s">
        <v>453</v>
      </c>
      <c r="D384" s="352" t="s">
        <v>468</v>
      </c>
      <c r="E384" s="353" t="s">
        <v>469</v>
      </c>
      <c r="F384" s="352" t="s">
        <v>438</v>
      </c>
      <c r="G384" s="352" t="s">
        <v>465</v>
      </c>
      <c r="H384" s="352" t="s">
        <v>457</v>
      </c>
      <c r="I384" s="352">
        <v>2024</v>
      </c>
      <c r="J384" s="354">
        <v>9</v>
      </c>
      <c r="K384" s="355">
        <v>45600</v>
      </c>
      <c r="L384" s="356">
        <v>0.74</v>
      </c>
      <c r="M384" s="333">
        <v>37.11</v>
      </c>
      <c r="N384" s="333">
        <v>38.15</v>
      </c>
      <c r="O384" s="358">
        <v>1.0399999999999991</v>
      </c>
      <c r="P384" s="358">
        <v>0.7695999999999994</v>
      </c>
      <c r="Q384" s="361">
        <v>1</v>
      </c>
      <c r="R384" s="333">
        <v>37.11</v>
      </c>
      <c r="S384" s="377">
        <v>69072</v>
      </c>
      <c r="T384" s="361">
        <v>1757146</v>
      </c>
      <c r="U384" s="362">
        <v>1040000</v>
      </c>
      <c r="V384" s="378">
        <v>0</v>
      </c>
      <c r="W384" s="716" t="e">
        <f t="shared" si="10"/>
        <v>#DIV/0!</v>
      </c>
      <c r="Z384" s="739">
        <f t="shared" si="11"/>
        <v>71834.879999999946</v>
      </c>
    </row>
    <row r="385" spans="1:26" s="365" customFormat="1" ht="12.65" customHeight="1">
      <c r="A385" s="352"/>
      <c r="B385" s="352" t="s">
        <v>452</v>
      </c>
      <c r="C385" s="352" t="s">
        <v>453</v>
      </c>
      <c r="D385" s="352" t="s">
        <v>470</v>
      </c>
      <c r="E385" s="353" t="s">
        <v>471</v>
      </c>
      <c r="F385" s="352" t="s">
        <v>438</v>
      </c>
      <c r="G385" s="352" t="s">
        <v>472</v>
      </c>
      <c r="H385" s="352" t="s">
        <v>439</v>
      </c>
      <c r="I385" s="352">
        <v>2024</v>
      </c>
      <c r="J385" s="354">
        <v>9</v>
      </c>
      <c r="K385" s="355">
        <v>45600</v>
      </c>
      <c r="L385" s="356">
        <v>0.5</v>
      </c>
      <c r="M385" s="333">
        <v>0.61</v>
      </c>
      <c r="N385" s="333">
        <v>0.79</v>
      </c>
      <c r="O385" s="358">
        <v>0.18000000000000005</v>
      </c>
      <c r="P385" s="358">
        <v>9.0000000000000024E-2</v>
      </c>
      <c r="Q385" s="361">
        <v>1</v>
      </c>
      <c r="R385" s="333">
        <v>0.61</v>
      </c>
      <c r="S385" s="377">
        <v>163028</v>
      </c>
      <c r="T385" s="361">
        <v>988546</v>
      </c>
      <c r="U385" s="362">
        <v>510000</v>
      </c>
      <c r="V385" s="378">
        <v>0</v>
      </c>
      <c r="W385" s="716" t="e">
        <f t="shared" si="10"/>
        <v>#DIV/0!</v>
      </c>
      <c r="Z385" s="739">
        <f t="shared" si="11"/>
        <v>29345.040000000008</v>
      </c>
    </row>
    <row r="386" spans="1:26" s="365" customFormat="1" ht="12.65" customHeight="1">
      <c r="A386" s="352"/>
      <c r="B386" s="352" t="s">
        <v>452</v>
      </c>
      <c r="C386" s="352" t="s">
        <v>453</v>
      </c>
      <c r="D386" s="352" t="s">
        <v>474</v>
      </c>
      <c r="E386" s="353" t="s">
        <v>475</v>
      </c>
      <c r="F386" s="352" t="s">
        <v>438</v>
      </c>
      <c r="G386" s="352" t="s">
        <v>472</v>
      </c>
      <c r="H386" s="352" t="s">
        <v>439</v>
      </c>
      <c r="I386" s="352">
        <v>2024</v>
      </c>
      <c r="J386" s="354">
        <v>9</v>
      </c>
      <c r="K386" s="355">
        <v>45600</v>
      </c>
      <c r="L386" s="356">
        <v>0.4</v>
      </c>
      <c r="M386" s="333">
        <v>2.42</v>
      </c>
      <c r="N386" s="333">
        <v>2.46</v>
      </c>
      <c r="O386" s="358">
        <v>4.0000000000000036E-2</v>
      </c>
      <c r="P386" s="358">
        <v>1.6000000000000014E-2</v>
      </c>
      <c r="Q386" s="361">
        <v>1</v>
      </c>
      <c r="R386" s="333">
        <v>2.42</v>
      </c>
      <c r="S386" s="377">
        <v>123424</v>
      </c>
      <c r="T386" s="361">
        <v>1824288</v>
      </c>
      <c r="U386" s="362">
        <v>220000</v>
      </c>
      <c r="V386" s="378">
        <v>0</v>
      </c>
      <c r="W386" s="716" t="e">
        <f t="shared" ref="W386:W449" si="12">V386/$AB$1</f>
        <v>#DIV/0!</v>
      </c>
      <c r="Z386" s="739">
        <f t="shared" si="11"/>
        <v>4936.9600000000046</v>
      </c>
    </row>
    <row r="387" spans="1:26" s="365" customFormat="1" ht="12.65" customHeight="1">
      <c r="A387" s="352"/>
      <c r="B387" s="352" t="s">
        <v>452</v>
      </c>
      <c r="C387" s="352" t="s">
        <v>453</v>
      </c>
      <c r="D387" s="352" t="s">
        <v>476</v>
      </c>
      <c r="E387" s="353" t="s">
        <v>477</v>
      </c>
      <c r="F387" s="352" t="s">
        <v>438</v>
      </c>
      <c r="G387" s="352" t="s">
        <v>472</v>
      </c>
      <c r="H387" s="352" t="s">
        <v>439</v>
      </c>
      <c r="I387" s="352">
        <v>2024</v>
      </c>
      <c r="J387" s="354">
        <v>9</v>
      </c>
      <c r="K387" s="355">
        <v>45600</v>
      </c>
      <c r="L387" s="356">
        <v>0.75</v>
      </c>
      <c r="M387" s="333">
        <v>0.65</v>
      </c>
      <c r="N387" s="333">
        <v>0.85</v>
      </c>
      <c r="O387" s="358">
        <v>0.19999999999999996</v>
      </c>
      <c r="P387" s="358">
        <v>0.14999999999999997</v>
      </c>
      <c r="Q387" s="361">
        <v>1</v>
      </c>
      <c r="R387" s="333">
        <v>0.65</v>
      </c>
      <c r="S387" s="377">
        <v>364905</v>
      </c>
      <c r="T387" s="361">
        <v>3078765</v>
      </c>
      <c r="U387" s="362">
        <v>520000</v>
      </c>
      <c r="V387" s="378">
        <v>0</v>
      </c>
      <c r="W387" s="716" t="e">
        <f t="shared" si="12"/>
        <v>#DIV/0!</v>
      </c>
      <c r="Z387" s="739">
        <f t="shared" ref="Z387:Z450" si="13">O387*S387</f>
        <v>72980.999999999985</v>
      </c>
    </row>
    <row r="388" spans="1:26" s="365" customFormat="1" ht="12.65" customHeight="1">
      <c r="A388" s="352"/>
      <c r="B388" s="352" t="s">
        <v>452</v>
      </c>
      <c r="C388" s="352" t="s">
        <v>453</v>
      </c>
      <c r="D388" s="352" t="s">
        <v>478</v>
      </c>
      <c r="E388" s="353" t="s">
        <v>479</v>
      </c>
      <c r="F388" s="352" t="s">
        <v>438</v>
      </c>
      <c r="G388" s="352" t="s">
        <v>480</v>
      </c>
      <c r="H388" s="352" t="s">
        <v>439</v>
      </c>
      <c r="I388" s="352">
        <v>2024</v>
      </c>
      <c r="J388" s="354">
        <v>9</v>
      </c>
      <c r="K388" s="355">
        <v>45600</v>
      </c>
      <c r="L388" s="356">
        <v>0.5</v>
      </c>
      <c r="M388" s="333">
        <v>0.15</v>
      </c>
      <c r="N388" s="333">
        <v>0.19</v>
      </c>
      <c r="O388" s="358">
        <v>4.0000000000000008E-2</v>
      </c>
      <c r="P388" s="358">
        <v>2.0000000000000004E-2</v>
      </c>
      <c r="Q388" s="361">
        <v>1</v>
      </c>
      <c r="R388" s="333">
        <v>0.15</v>
      </c>
      <c r="S388" s="377">
        <v>223200</v>
      </c>
      <c r="T388" s="361">
        <v>1658720</v>
      </c>
      <c r="U388" s="362">
        <v>140000</v>
      </c>
      <c r="V388" s="378">
        <v>0</v>
      </c>
      <c r="W388" s="716" t="e">
        <f t="shared" si="12"/>
        <v>#DIV/0!</v>
      </c>
      <c r="Z388" s="739">
        <f t="shared" si="13"/>
        <v>8928.0000000000018</v>
      </c>
    </row>
    <row r="389" spans="1:26" s="365" customFormat="1" ht="12.65" customHeight="1">
      <c r="A389" s="352"/>
      <c r="B389" s="352" t="s">
        <v>481</v>
      </c>
      <c r="C389" s="352" t="s">
        <v>453</v>
      </c>
      <c r="D389" s="352" t="s">
        <v>482</v>
      </c>
      <c r="E389" s="353" t="s">
        <v>483</v>
      </c>
      <c r="F389" s="352" t="s">
        <v>438</v>
      </c>
      <c r="G389" s="352" t="s">
        <v>484</v>
      </c>
      <c r="H389" s="352" t="s">
        <v>457</v>
      </c>
      <c r="I389" s="352">
        <v>2024</v>
      </c>
      <c r="J389" s="354">
        <v>9</v>
      </c>
      <c r="K389" s="355">
        <v>45600</v>
      </c>
      <c r="L389" s="356">
        <v>0.5</v>
      </c>
      <c r="M389" s="333">
        <v>24.32</v>
      </c>
      <c r="N389" s="333">
        <v>24.83</v>
      </c>
      <c r="O389" s="358">
        <v>0.50999999999999801</v>
      </c>
      <c r="P389" s="358">
        <v>0.25499999999999901</v>
      </c>
      <c r="Q389" s="361">
        <v>1</v>
      </c>
      <c r="R389" s="333">
        <v>24.32</v>
      </c>
      <c r="S389" s="377">
        <v>117120</v>
      </c>
      <c r="T389" s="361">
        <v>720000</v>
      </c>
      <c r="U389" s="362">
        <v>1790000</v>
      </c>
      <c r="V389" s="378">
        <v>1401070</v>
      </c>
      <c r="W389" s="716" t="e">
        <f t="shared" si="12"/>
        <v>#DIV/0!</v>
      </c>
      <c r="Z389" s="739">
        <f t="shared" si="13"/>
        <v>59731.199999999764</v>
      </c>
    </row>
    <row r="390" spans="1:26" s="365" customFormat="1" ht="12.65" customHeight="1">
      <c r="A390" s="352"/>
      <c r="B390" s="352" t="s">
        <v>481</v>
      </c>
      <c r="C390" s="352" t="s">
        <v>453</v>
      </c>
      <c r="D390" s="352" t="s">
        <v>485</v>
      </c>
      <c r="E390" s="353" t="s">
        <v>486</v>
      </c>
      <c r="F390" s="352" t="s">
        <v>438</v>
      </c>
      <c r="G390" s="352" t="s">
        <v>480</v>
      </c>
      <c r="H390" s="352" t="s">
        <v>439</v>
      </c>
      <c r="I390" s="352">
        <v>2024</v>
      </c>
      <c r="J390" s="354">
        <v>9</v>
      </c>
      <c r="K390" s="355">
        <v>45600</v>
      </c>
      <c r="L390" s="356">
        <v>0.6</v>
      </c>
      <c r="M390" s="333">
        <v>0.72</v>
      </c>
      <c r="N390" s="333">
        <v>0.91</v>
      </c>
      <c r="O390" s="358">
        <v>0.19000000000000006</v>
      </c>
      <c r="P390" s="358">
        <v>0.11400000000000003</v>
      </c>
      <c r="Q390" s="361">
        <v>1</v>
      </c>
      <c r="R390" s="333">
        <v>0.72</v>
      </c>
      <c r="S390" s="377">
        <v>267840</v>
      </c>
      <c r="T390" s="361">
        <v>1990464</v>
      </c>
      <c r="U390" s="362">
        <v>780000</v>
      </c>
      <c r="V390" s="378">
        <v>410371</v>
      </c>
      <c r="W390" s="716" t="e">
        <f t="shared" si="12"/>
        <v>#DIV/0!</v>
      </c>
      <c r="Z390" s="739">
        <f t="shared" si="13"/>
        <v>50889.600000000013</v>
      </c>
    </row>
    <row r="391" spans="1:26" s="365" customFormat="1" ht="12.65" customHeight="1">
      <c r="A391" s="352"/>
      <c r="B391" s="352" t="s">
        <v>481</v>
      </c>
      <c r="C391" s="352" t="s">
        <v>453</v>
      </c>
      <c r="D391" s="352" t="s">
        <v>470</v>
      </c>
      <c r="E391" s="353" t="s">
        <v>487</v>
      </c>
      <c r="F391" s="352" t="s">
        <v>438</v>
      </c>
      <c r="G391" s="352" t="s">
        <v>484</v>
      </c>
      <c r="H391" s="352" t="s">
        <v>439</v>
      </c>
      <c r="I391" s="352">
        <v>2024</v>
      </c>
      <c r="J391" s="354">
        <v>9</v>
      </c>
      <c r="K391" s="355">
        <v>45600</v>
      </c>
      <c r="L391" s="356">
        <v>0.6</v>
      </c>
      <c r="M391" s="333">
        <v>0.72</v>
      </c>
      <c r="N391" s="333">
        <v>0.8</v>
      </c>
      <c r="O391" s="358">
        <v>8.0000000000000071E-2</v>
      </c>
      <c r="P391" s="358">
        <v>4.8000000000000043E-2</v>
      </c>
      <c r="Q391" s="361">
        <v>1</v>
      </c>
      <c r="R391" s="333">
        <v>0.72</v>
      </c>
      <c r="S391" s="377">
        <v>140544</v>
      </c>
      <c r="T391" s="361">
        <v>864000</v>
      </c>
      <c r="U391" s="362">
        <v>765000</v>
      </c>
      <c r="V391" s="378">
        <v>695534</v>
      </c>
      <c r="W391" s="716" t="e">
        <f t="shared" si="12"/>
        <v>#DIV/0!</v>
      </c>
      <c r="Z391" s="739">
        <f t="shared" si="13"/>
        <v>11243.52000000001</v>
      </c>
    </row>
    <row r="392" spans="1:26" s="365" customFormat="1" ht="12.65" customHeight="1">
      <c r="A392" s="352"/>
      <c r="B392" s="352" t="s">
        <v>481</v>
      </c>
      <c r="C392" s="352" t="s">
        <v>453</v>
      </c>
      <c r="D392" s="352" t="s">
        <v>488</v>
      </c>
      <c r="E392" s="353" t="s">
        <v>489</v>
      </c>
      <c r="F392" s="352" t="s">
        <v>438</v>
      </c>
      <c r="G392" s="352" t="s">
        <v>480</v>
      </c>
      <c r="H392" s="352" t="s">
        <v>439</v>
      </c>
      <c r="I392" s="352">
        <v>2024</v>
      </c>
      <c r="J392" s="354">
        <v>9</v>
      </c>
      <c r="K392" s="355">
        <v>45600</v>
      </c>
      <c r="L392" s="356">
        <v>0.6</v>
      </c>
      <c r="M392" s="333">
        <v>0.14000000000000001</v>
      </c>
      <c r="N392" s="333">
        <v>0.16</v>
      </c>
      <c r="O392" s="358">
        <v>1.999999999999999E-2</v>
      </c>
      <c r="P392" s="358">
        <v>1.1999999999999993E-2</v>
      </c>
      <c r="Q392" s="361">
        <v>1</v>
      </c>
      <c r="R392" s="333">
        <v>0.14000000000000001</v>
      </c>
      <c r="S392" s="377">
        <v>267840</v>
      </c>
      <c r="T392" s="361">
        <v>1990464</v>
      </c>
      <c r="U392" s="362">
        <v>150000</v>
      </c>
      <c r="V392" s="378">
        <v>0</v>
      </c>
      <c r="W392" s="716" t="e">
        <f t="shared" si="12"/>
        <v>#DIV/0!</v>
      </c>
      <c r="Z392" s="739">
        <f t="shared" si="13"/>
        <v>5356.7999999999975</v>
      </c>
    </row>
    <row r="393" spans="1:26" s="365" customFormat="1" ht="12.65" customHeight="1">
      <c r="A393" s="352"/>
      <c r="B393" s="352" t="s">
        <v>481</v>
      </c>
      <c r="C393" s="352" t="s">
        <v>453</v>
      </c>
      <c r="D393" s="352" t="s">
        <v>490</v>
      </c>
      <c r="E393" s="353" t="s">
        <v>491</v>
      </c>
      <c r="F393" s="352" t="s">
        <v>438</v>
      </c>
      <c r="G393" s="352" t="s">
        <v>484</v>
      </c>
      <c r="H393" s="352" t="s">
        <v>439</v>
      </c>
      <c r="I393" s="352">
        <v>2024</v>
      </c>
      <c r="J393" s="354">
        <v>9</v>
      </c>
      <c r="K393" s="355">
        <v>45600</v>
      </c>
      <c r="L393" s="356">
        <v>0.5</v>
      </c>
      <c r="M393" s="333">
        <v>1.05</v>
      </c>
      <c r="N393" s="333">
        <v>1.1599999999999999</v>
      </c>
      <c r="O393" s="358">
        <v>0.10999999999999988</v>
      </c>
      <c r="P393" s="358">
        <v>5.4999999999999938E-2</v>
      </c>
      <c r="Q393" s="361">
        <v>1</v>
      </c>
      <c r="R393" s="333">
        <v>1.05</v>
      </c>
      <c r="S393" s="377">
        <v>117120</v>
      </c>
      <c r="T393" s="361">
        <v>720000</v>
      </c>
      <c r="U393" s="362">
        <v>335000</v>
      </c>
      <c r="V393" s="378">
        <v>0</v>
      </c>
      <c r="W393" s="716" t="e">
        <f t="shared" si="12"/>
        <v>#DIV/0!</v>
      </c>
      <c r="Z393" s="739">
        <f t="shared" si="13"/>
        <v>12883.199999999986</v>
      </c>
    </row>
    <row r="394" spans="1:26" s="365" customFormat="1" ht="12.65" customHeight="1">
      <c r="A394" s="352"/>
      <c r="B394" s="352" t="s">
        <v>481</v>
      </c>
      <c r="C394" s="352" t="s">
        <v>453</v>
      </c>
      <c r="D394" s="352" t="s">
        <v>492</v>
      </c>
      <c r="E394" s="353" t="s">
        <v>493</v>
      </c>
      <c r="F394" s="352" t="s">
        <v>438</v>
      </c>
      <c r="G394" s="352" t="s">
        <v>484</v>
      </c>
      <c r="H394" s="352" t="s">
        <v>439</v>
      </c>
      <c r="I394" s="352">
        <v>2024</v>
      </c>
      <c r="J394" s="354">
        <v>9</v>
      </c>
      <c r="K394" s="355">
        <v>45600</v>
      </c>
      <c r="L394" s="356">
        <v>0.5</v>
      </c>
      <c r="M394" s="333">
        <v>0.25</v>
      </c>
      <c r="N394" s="333">
        <v>0.34</v>
      </c>
      <c r="O394" s="358">
        <v>9.0000000000000024E-2</v>
      </c>
      <c r="P394" s="358">
        <v>4.5000000000000012E-2</v>
      </c>
      <c r="Q394" s="361">
        <v>1</v>
      </c>
      <c r="R394" s="333">
        <v>0.25</v>
      </c>
      <c r="S394" s="377">
        <v>5420</v>
      </c>
      <c r="T394" s="361">
        <v>608300</v>
      </c>
      <c r="U394" s="362">
        <v>260000</v>
      </c>
      <c r="V394" s="378">
        <v>0</v>
      </c>
      <c r="W394" s="716" t="e">
        <f t="shared" si="12"/>
        <v>#DIV/0!</v>
      </c>
      <c r="Z394" s="739">
        <f t="shared" si="13"/>
        <v>487.80000000000013</v>
      </c>
    </row>
    <row r="395" spans="1:26" s="365" customFormat="1" ht="12.65" customHeight="1">
      <c r="A395" s="352"/>
      <c r="B395" s="352" t="s">
        <v>481</v>
      </c>
      <c r="C395" s="352" t="s">
        <v>453</v>
      </c>
      <c r="D395" s="352" t="s">
        <v>494</v>
      </c>
      <c r="E395" s="353" t="s">
        <v>495</v>
      </c>
      <c r="F395" s="352" t="s">
        <v>438</v>
      </c>
      <c r="G395" s="352" t="s">
        <v>484</v>
      </c>
      <c r="H395" s="352" t="s">
        <v>439</v>
      </c>
      <c r="I395" s="352">
        <v>2024</v>
      </c>
      <c r="J395" s="354">
        <v>9</v>
      </c>
      <c r="K395" s="355">
        <v>45600</v>
      </c>
      <c r="L395" s="356">
        <v>0.8</v>
      </c>
      <c r="M395" s="333">
        <v>0.41</v>
      </c>
      <c r="N395" s="333">
        <v>0.5</v>
      </c>
      <c r="O395" s="358">
        <v>9.0000000000000024E-2</v>
      </c>
      <c r="P395" s="358">
        <v>7.2000000000000022E-2</v>
      </c>
      <c r="Q395" s="361">
        <v>1</v>
      </c>
      <c r="R395" s="333">
        <v>0.41</v>
      </c>
      <c r="S395" s="377">
        <v>140544</v>
      </c>
      <c r="T395" s="361">
        <v>864000</v>
      </c>
      <c r="U395" s="362">
        <v>310000</v>
      </c>
      <c r="V395" s="378">
        <v>0</v>
      </c>
      <c r="W395" s="716" t="e">
        <f t="shared" si="12"/>
        <v>#DIV/0!</v>
      </c>
      <c r="Z395" s="739">
        <f t="shared" si="13"/>
        <v>12648.960000000003</v>
      </c>
    </row>
    <row r="396" spans="1:26" s="365" customFormat="1" ht="12.65" customHeight="1">
      <c r="A396" s="352"/>
      <c r="B396" s="352" t="s">
        <v>452</v>
      </c>
      <c r="C396" s="352" t="s">
        <v>453</v>
      </c>
      <c r="D396" s="352" t="s">
        <v>482</v>
      </c>
      <c r="E396" s="353" t="s">
        <v>496</v>
      </c>
      <c r="F396" s="352" t="s">
        <v>438</v>
      </c>
      <c r="G396" s="352" t="s">
        <v>497</v>
      </c>
      <c r="H396" s="352" t="s">
        <v>457</v>
      </c>
      <c r="I396" s="352">
        <v>2024</v>
      </c>
      <c r="J396" s="354">
        <v>9</v>
      </c>
      <c r="K396" s="355">
        <v>45600</v>
      </c>
      <c r="L396" s="356">
        <v>0.67</v>
      </c>
      <c r="M396" s="333">
        <v>25.4</v>
      </c>
      <c r="N396" s="333">
        <v>27.3</v>
      </c>
      <c r="O396" s="358">
        <v>1.9000000000000021</v>
      </c>
      <c r="P396" s="358">
        <v>1.2730000000000015</v>
      </c>
      <c r="Q396" s="361">
        <v>1</v>
      </c>
      <c r="R396" s="333">
        <v>25.4</v>
      </c>
      <c r="S396" s="377">
        <v>85964</v>
      </c>
      <c r="T396" s="361">
        <v>1143001</v>
      </c>
      <c r="U396" s="362">
        <v>1330000</v>
      </c>
      <c r="V396" s="378">
        <v>0</v>
      </c>
      <c r="W396" s="716" t="e">
        <f t="shared" si="12"/>
        <v>#DIV/0!</v>
      </c>
      <c r="Z396" s="739">
        <f t="shared" si="13"/>
        <v>163331.60000000018</v>
      </c>
    </row>
    <row r="397" spans="1:26" s="365" customFormat="1" ht="12.65" customHeight="1">
      <c r="A397" s="352"/>
      <c r="B397" s="352" t="s">
        <v>452</v>
      </c>
      <c r="C397" s="352" t="s">
        <v>453</v>
      </c>
      <c r="D397" s="352" t="s">
        <v>498</v>
      </c>
      <c r="E397" s="353" t="s">
        <v>499</v>
      </c>
      <c r="F397" s="352" t="s">
        <v>438</v>
      </c>
      <c r="G397" s="352" t="s">
        <v>456</v>
      </c>
      <c r="H397" s="352" t="s">
        <v>439</v>
      </c>
      <c r="I397" s="352">
        <v>2024</v>
      </c>
      <c r="J397" s="354">
        <v>9</v>
      </c>
      <c r="K397" s="355">
        <v>45600</v>
      </c>
      <c r="L397" s="356">
        <v>0.5</v>
      </c>
      <c r="M397" s="333">
        <v>0.64</v>
      </c>
      <c r="N397" s="333">
        <v>0.64</v>
      </c>
      <c r="O397" s="358">
        <v>0</v>
      </c>
      <c r="P397" s="358">
        <v>0</v>
      </c>
      <c r="Q397" s="361">
        <v>1</v>
      </c>
      <c r="R397" s="333">
        <v>0.64</v>
      </c>
      <c r="S397" s="377">
        <v>0</v>
      </c>
      <c r="T397" s="361">
        <v>2568100</v>
      </c>
      <c r="U397" s="362" t="s">
        <v>500</v>
      </c>
      <c r="V397" s="378">
        <v>0</v>
      </c>
      <c r="W397" s="716" t="e">
        <f t="shared" si="12"/>
        <v>#DIV/0!</v>
      </c>
      <c r="Z397" s="739">
        <f t="shared" si="13"/>
        <v>0</v>
      </c>
    </row>
    <row r="398" spans="1:26" s="365" customFormat="1" ht="12.65" customHeight="1">
      <c r="A398" s="352"/>
      <c r="B398" s="352" t="s">
        <v>452</v>
      </c>
      <c r="C398" s="352" t="s">
        <v>453</v>
      </c>
      <c r="D398" s="352" t="s">
        <v>501</v>
      </c>
      <c r="E398" s="353" t="s">
        <v>502</v>
      </c>
      <c r="F398" s="352" t="s">
        <v>438</v>
      </c>
      <c r="G398" s="352" t="s">
        <v>456</v>
      </c>
      <c r="H398" s="352" t="s">
        <v>439</v>
      </c>
      <c r="I398" s="352">
        <v>2024</v>
      </c>
      <c r="J398" s="354">
        <v>9</v>
      </c>
      <c r="K398" s="355">
        <v>45600</v>
      </c>
      <c r="L398" s="356">
        <v>0.5</v>
      </c>
      <c r="M398" s="333">
        <v>1.28</v>
      </c>
      <c r="N398" s="333">
        <v>1.28</v>
      </c>
      <c r="O398" s="358">
        <v>0</v>
      </c>
      <c r="P398" s="358">
        <v>0</v>
      </c>
      <c r="Q398" s="361">
        <v>1</v>
      </c>
      <c r="R398" s="333">
        <v>1.28</v>
      </c>
      <c r="S398" s="377">
        <v>294000</v>
      </c>
      <c r="T398" s="361">
        <v>2937340</v>
      </c>
      <c r="U398" s="362" t="s">
        <v>500</v>
      </c>
      <c r="V398" s="378">
        <v>0</v>
      </c>
      <c r="W398" s="716" t="e">
        <f t="shared" si="12"/>
        <v>#DIV/0!</v>
      </c>
      <c r="Z398" s="739">
        <f t="shared" si="13"/>
        <v>0</v>
      </c>
    </row>
    <row r="399" spans="1:26" s="365" customFormat="1" ht="12.65" customHeight="1">
      <c r="A399" s="352"/>
      <c r="B399" s="352" t="s">
        <v>452</v>
      </c>
      <c r="C399" s="352" t="s">
        <v>453</v>
      </c>
      <c r="D399" s="352" t="s">
        <v>503</v>
      </c>
      <c r="E399" s="353" t="s">
        <v>504</v>
      </c>
      <c r="F399" s="352" t="s">
        <v>438</v>
      </c>
      <c r="G399" s="352" t="s">
        <v>456</v>
      </c>
      <c r="H399" s="352" t="s">
        <v>439</v>
      </c>
      <c r="I399" s="352">
        <v>2024</v>
      </c>
      <c r="J399" s="354">
        <v>9</v>
      </c>
      <c r="K399" s="355">
        <v>45600</v>
      </c>
      <c r="L399" s="356">
        <v>0.5</v>
      </c>
      <c r="M399" s="333">
        <v>2.04</v>
      </c>
      <c r="N399" s="333">
        <v>2.04</v>
      </c>
      <c r="O399" s="358">
        <v>0</v>
      </c>
      <c r="P399" s="358">
        <v>0</v>
      </c>
      <c r="Q399" s="361">
        <v>1</v>
      </c>
      <c r="R399" s="333">
        <v>2.04</v>
      </c>
      <c r="S399" s="377">
        <v>20132</v>
      </c>
      <c r="T399" s="361">
        <v>2516454</v>
      </c>
      <c r="U399" s="362" t="s">
        <v>500</v>
      </c>
      <c r="V399" s="378">
        <v>0</v>
      </c>
      <c r="W399" s="716" t="e">
        <f t="shared" si="12"/>
        <v>#DIV/0!</v>
      </c>
      <c r="Z399" s="739">
        <f t="shared" si="13"/>
        <v>0</v>
      </c>
    </row>
    <row r="400" spans="1:26" s="365" customFormat="1" ht="12.65" customHeight="1">
      <c r="A400" s="352"/>
      <c r="B400" s="352" t="s">
        <v>452</v>
      </c>
      <c r="C400" s="352" t="s">
        <v>453</v>
      </c>
      <c r="D400" s="352" t="s">
        <v>505</v>
      </c>
      <c r="E400" s="353" t="s">
        <v>506</v>
      </c>
      <c r="F400" s="352" t="s">
        <v>438</v>
      </c>
      <c r="G400" s="352" t="s">
        <v>456</v>
      </c>
      <c r="H400" s="352" t="s">
        <v>439</v>
      </c>
      <c r="I400" s="352">
        <v>2024</v>
      </c>
      <c r="J400" s="354">
        <v>9</v>
      </c>
      <c r="K400" s="355">
        <v>45600</v>
      </c>
      <c r="L400" s="356">
        <v>0.5</v>
      </c>
      <c r="M400" s="333">
        <v>1.45</v>
      </c>
      <c r="N400" s="333">
        <v>1.45</v>
      </c>
      <c r="O400" s="358">
        <v>0</v>
      </c>
      <c r="P400" s="358">
        <v>0</v>
      </c>
      <c r="Q400" s="361">
        <v>1</v>
      </c>
      <c r="R400" s="333">
        <v>1.45</v>
      </c>
      <c r="S400" s="377">
        <v>271400</v>
      </c>
      <c r="T400" s="361">
        <v>3000360</v>
      </c>
      <c r="U400" s="362" t="s">
        <v>500</v>
      </c>
      <c r="V400" s="378">
        <v>0</v>
      </c>
      <c r="W400" s="716" t="e">
        <f t="shared" si="12"/>
        <v>#DIV/0!</v>
      </c>
      <c r="Z400" s="739">
        <f t="shared" si="13"/>
        <v>0</v>
      </c>
    </row>
    <row r="401" spans="1:26" s="365" customFormat="1" ht="12.65" customHeight="1">
      <c r="A401" s="352"/>
      <c r="B401" s="352" t="s">
        <v>452</v>
      </c>
      <c r="C401" s="352" t="s">
        <v>453</v>
      </c>
      <c r="D401" s="352" t="s">
        <v>507</v>
      </c>
      <c r="E401" s="353" t="s">
        <v>508</v>
      </c>
      <c r="F401" s="352" t="s">
        <v>438</v>
      </c>
      <c r="G401" s="352" t="s">
        <v>456</v>
      </c>
      <c r="H401" s="352" t="s">
        <v>439</v>
      </c>
      <c r="I401" s="352">
        <v>2024</v>
      </c>
      <c r="J401" s="354">
        <v>9</v>
      </c>
      <c r="K401" s="355">
        <v>45600</v>
      </c>
      <c r="L401" s="356">
        <v>0.5</v>
      </c>
      <c r="M401" s="333">
        <v>0.13</v>
      </c>
      <c r="N401" s="333">
        <v>0.13</v>
      </c>
      <c r="O401" s="358">
        <v>0</v>
      </c>
      <c r="P401" s="358">
        <v>0</v>
      </c>
      <c r="Q401" s="361">
        <v>1</v>
      </c>
      <c r="R401" s="333">
        <v>0.13</v>
      </c>
      <c r="S401" s="377">
        <v>271400</v>
      </c>
      <c r="T401" s="361">
        <v>3000360</v>
      </c>
      <c r="U401" s="362" t="s">
        <v>500</v>
      </c>
      <c r="V401" s="378">
        <v>0</v>
      </c>
      <c r="W401" s="716" t="e">
        <f t="shared" si="12"/>
        <v>#DIV/0!</v>
      </c>
      <c r="Z401" s="739">
        <f t="shared" si="13"/>
        <v>0</v>
      </c>
    </row>
    <row r="402" spans="1:26" s="365" customFormat="1" ht="12.65" customHeight="1">
      <c r="A402" s="352"/>
      <c r="B402" s="352" t="s">
        <v>452</v>
      </c>
      <c r="C402" s="352" t="s">
        <v>453</v>
      </c>
      <c r="D402" s="352" t="s">
        <v>509</v>
      </c>
      <c r="E402" s="353" t="s">
        <v>510</v>
      </c>
      <c r="F402" s="352" t="s">
        <v>438</v>
      </c>
      <c r="G402" s="352" t="s">
        <v>456</v>
      </c>
      <c r="H402" s="352" t="s">
        <v>457</v>
      </c>
      <c r="I402" s="352">
        <v>2024</v>
      </c>
      <c r="J402" s="354">
        <v>9</v>
      </c>
      <c r="K402" s="355">
        <v>45600</v>
      </c>
      <c r="L402" s="356">
        <v>0.5</v>
      </c>
      <c r="M402" s="333">
        <v>0.2</v>
      </c>
      <c r="N402" s="333">
        <v>0.2</v>
      </c>
      <c r="O402" s="358">
        <v>0</v>
      </c>
      <c r="P402" s="358">
        <v>0</v>
      </c>
      <c r="Q402" s="361">
        <v>1</v>
      </c>
      <c r="R402" s="333">
        <v>0.2</v>
      </c>
      <c r="S402" s="377">
        <v>271400</v>
      </c>
      <c r="T402" s="361">
        <v>3000360</v>
      </c>
      <c r="U402" s="362" t="s">
        <v>500</v>
      </c>
      <c r="V402" s="378">
        <v>0</v>
      </c>
      <c r="W402" s="716" t="e">
        <f t="shared" si="12"/>
        <v>#DIV/0!</v>
      </c>
      <c r="Z402" s="739">
        <f t="shared" si="13"/>
        <v>0</v>
      </c>
    </row>
    <row r="403" spans="1:26" s="365" customFormat="1" ht="12.65" customHeight="1">
      <c r="A403" s="352"/>
      <c r="B403" s="352" t="s">
        <v>462</v>
      </c>
      <c r="C403" s="352" t="s">
        <v>453</v>
      </c>
      <c r="D403" s="352" t="s">
        <v>478</v>
      </c>
      <c r="E403" s="353" t="s">
        <v>511</v>
      </c>
      <c r="F403" s="352" t="s">
        <v>438</v>
      </c>
      <c r="G403" s="352" t="s">
        <v>465</v>
      </c>
      <c r="H403" s="352" t="s">
        <v>439</v>
      </c>
      <c r="I403" s="352">
        <v>2024</v>
      </c>
      <c r="J403" s="354">
        <v>9</v>
      </c>
      <c r="K403" s="355">
        <v>45600</v>
      </c>
      <c r="L403" s="356">
        <v>0.5</v>
      </c>
      <c r="M403" s="333">
        <v>0.16</v>
      </c>
      <c r="N403" s="333">
        <v>0.16</v>
      </c>
      <c r="O403" s="358">
        <v>0</v>
      </c>
      <c r="P403" s="358">
        <v>0</v>
      </c>
      <c r="Q403" s="361">
        <v>1</v>
      </c>
      <c r="R403" s="333">
        <v>0.16</v>
      </c>
      <c r="S403" s="377">
        <v>48200</v>
      </c>
      <c r="T403" s="361">
        <v>1341640</v>
      </c>
      <c r="U403" s="362" t="s">
        <v>500</v>
      </c>
      <c r="V403" s="378">
        <v>0</v>
      </c>
      <c r="W403" s="716" t="e">
        <f t="shared" si="12"/>
        <v>#DIV/0!</v>
      </c>
      <c r="Z403" s="739">
        <f t="shared" si="13"/>
        <v>0</v>
      </c>
    </row>
    <row r="404" spans="1:26" s="365" customFormat="1" ht="12.65" customHeight="1">
      <c r="A404" s="352"/>
      <c r="B404" s="352" t="s">
        <v>452</v>
      </c>
      <c r="C404" s="352" t="s">
        <v>453</v>
      </c>
      <c r="D404" s="352" t="s">
        <v>512</v>
      </c>
      <c r="E404" s="353" t="s">
        <v>513</v>
      </c>
      <c r="F404" s="352" t="s">
        <v>438</v>
      </c>
      <c r="G404" s="352" t="s">
        <v>456</v>
      </c>
      <c r="H404" s="352" t="s">
        <v>439</v>
      </c>
      <c r="I404" s="352">
        <v>2024</v>
      </c>
      <c r="J404" s="354">
        <v>9</v>
      </c>
      <c r="K404" s="355">
        <v>45600</v>
      </c>
      <c r="L404" s="356">
        <v>0.5</v>
      </c>
      <c r="M404" s="333">
        <v>0.13</v>
      </c>
      <c r="N404" s="333">
        <v>0.13</v>
      </c>
      <c r="O404" s="358">
        <v>0</v>
      </c>
      <c r="P404" s="358">
        <v>0</v>
      </c>
      <c r="Q404" s="361">
        <v>1</v>
      </c>
      <c r="R404" s="333">
        <v>0.13</v>
      </c>
      <c r="S404" s="377">
        <v>271400</v>
      </c>
      <c r="T404" s="361">
        <v>3000360</v>
      </c>
      <c r="U404" s="362" t="s">
        <v>500</v>
      </c>
      <c r="V404" s="378">
        <v>0</v>
      </c>
      <c r="W404" s="716" t="e">
        <f t="shared" si="12"/>
        <v>#DIV/0!</v>
      </c>
      <c r="Z404" s="739">
        <f t="shared" si="13"/>
        <v>0</v>
      </c>
    </row>
    <row r="405" spans="1:26" s="365" customFormat="1" ht="12.65" customHeight="1">
      <c r="A405" s="352"/>
      <c r="B405" s="352" t="s">
        <v>452</v>
      </c>
      <c r="C405" s="352" t="s">
        <v>453</v>
      </c>
      <c r="D405" s="352" t="s">
        <v>514</v>
      </c>
      <c r="E405" s="353" t="s">
        <v>515</v>
      </c>
      <c r="F405" s="352" t="s">
        <v>438</v>
      </c>
      <c r="G405" s="352" t="s">
        <v>456</v>
      </c>
      <c r="H405" s="352" t="s">
        <v>439</v>
      </c>
      <c r="I405" s="352">
        <v>2024</v>
      </c>
      <c r="J405" s="354">
        <v>9</v>
      </c>
      <c r="K405" s="355">
        <v>45600</v>
      </c>
      <c r="L405" s="356">
        <v>0.6</v>
      </c>
      <c r="M405" s="333">
        <v>0.16</v>
      </c>
      <c r="N405" s="333">
        <v>0.16</v>
      </c>
      <c r="O405" s="358">
        <v>0</v>
      </c>
      <c r="P405" s="358">
        <v>0</v>
      </c>
      <c r="Q405" s="361">
        <v>1</v>
      </c>
      <c r="R405" s="333">
        <v>0.16</v>
      </c>
      <c r="S405" s="377">
        <v>271400</v>
      </c>
      <c r="T405" s="361">
        <v>3000360</v>
      </c>
      <c r="U405" s="362" t="s">
        <v>500</v>
      </c>
      <c r="V405" s="378">
        <v>0</v>
      </c>
      <c r="W405" s="716" t="e">
        <f t="shared" si="12"/>
        <v>#DIV/0!</v>
      </c>
      <c r="Z405" s="739">
        <f t="shared" si="13"/>
        <v>0</v>
      </c>
    </row>
    <row r="406" spans="1:26" s="365" customFormat="1" ht="12.65" customHeight="1">
      <c r="A406" s="352"/>
      <c r="B406" s="352" t="s">
        <v>452</v>
      </c>
      <c r="C406" s="352" t="s">
        <v>453</v>
      </c>
      <c r="D406" s="352" t="s">
        <v>516</v>
      </c>
      <c r="E406" s="353" t="s">
        <v>517</v>
      </c>
      <c r="F406" s="352" t="s">
        <v>438</v>
      </c>
      <c r="G406" s="352" t="s">
        <v>456</v>
      </c>
      <c r="H406" s="352" t="s">
        <v>457</v>
      </c>
      <c r="I406" s="352">
        <v>2024</v>
      </c>
      <c r="J406" s="354">
        <v>9</v>
      </c>
      <c r="K406" s="355">
        <v>45600</v>
      </c>
      <c r="L406" s="356">
        <v>0.5</v>
      </c>
      <c r="M406" s="333">
        <v>0.25</v>
      </c>
      <c r="N406" s="333">
        <v>0.25</v>
      </c>
      <c r="O406" s="358">
        <v>0</v>
      </c>
      <c r="P406" s="358">
        <v>0</v>
      </c>
      <c r="Q406" s="361">
        <v>1</v>
      </c>
      <c r="R406" s="333">
        <v>0.25</v>
      </c>
      <c r="S406" s="377">
        <v>271400</v>
      </c>
      <c r="T406" s="361">
        <v>3000360</v>
      </c>
      <c r="U406" s="362" t="s">
        <v>500</v>
      </c>
      <c r="V406" s="378">
        <v>0</v>
      </c>
      <c r="W406" s="716" t="e">
        <f t="shared" si="12"/>
        <v>#DIV/0!</v>
      </c>
      <c r="Z406" s="739">
        <f t="shared" si="13"/>
        <v>0</v>
      </c>
    </row>
    <row r="407" spans="1:26" s="365" customFormat="1" ht="12.65" customHeight="1">
      <c r="A407" s="352"/>
      <c r="B407" s="352" t="s">
        <v>452</v>
      </c>
      <c r="C407" s="352" t="s">
        <v>453</v>
      </c>
      <c r="D407" s="352" t="s">
        <v>518</v>
      </c>
      <c r="E407" s="353" t="s">
        <v>519</v>
      </c>
      <c r="F407" s="352" t="s">
        <v>438</v>
      </c>
      <c r="G407" s="352" t="s">
        <v>480</v>
      </c>
      <c r="H407" s="352" t="s">
        <v>457</v>
      </c>
      <c r="I407" s="352">
        <v>2024</v>
      </c>
      <c r="J407" s="354">
        <v>9</v>
      </c>
      <c r="K407" s="355">
        <v>45600</v>
      </c>
      <c r="L407" s="356">
        <v>0.5</v>
      </c>
      <c r="M407" s="333">
        <v>9.01</v>
      </c>
      <c r="N407" s="333">
        <v>9.01</v>
      </c>
      <c r="O407" s="358">
        <v>0</v>
      </c>
      <c r="P407" s="358">
        <v>0</v>
      </c>
      <c r="Q407" s="361">
        <v>1</v>
      </c>
      <c r="R407" s="333">
        <v>9.01</v>
      </c>
      <c r="S407" s="377">
        <v>223200</v>
      </c>
      <c r="T407" s="361">
        <v>1658720</v>
      </c>
      <c r="U407" s="362" t="s">
        <v>500</v>
      </c>
      <c r="V407" s="378">
        <v>0</v>
      </c>
      <c r="W407" s="716" t="e">
        <f t="shared" si="12"/>
        <v>#DIV/0!</v>
      </c>
      <c r="Z407" s="739">
        <f t="shared" si="13"/>
        <v>0</v>
      </c>
    </row>
    <row r="408" spans="1:26" s="365" customFormat="1" ht="12.65" customHeight="1">
      <c r="A408" s="352"/>
      <c r="B408" s="352" t="s">
        <v>452</v>
      </c>
      <c r="C408" s="352" t="s">
        <v>453</v>
      </c>
      <c r="D408" s="352" t="s">
        <v>520</v>
      </c>
      <c r="E408" s="353" t="s">
        <v>521</v>
      </c>
      <c r="F408" s="352" t="s">
        <v>438</v>
      </c>
      <c r="G408" s="352" t="s">
        <v>480</v>
      </c>
      <c r="H408" s="352" t="s">
        <v>457</v>
      </c>
      <c r="I408" s="352">
        <v>2024</v>
      </c>
      <c r="J408" s="354">
        <v>9</v>
      </c>
      <c r="K408" s="355">
        <v>45600</v>
      </c>
      <c r="L408" s="356">
        <v>0.6</v>
      </c>
      <c r="M408" s="333">
        <v>7.85</v>
      </c>
      <c r="N408" s="333">
        <v>7.85</v>
      </c>
      <c r="O408" s="358">
        <v>0</v>
      </c>
      <c r="P408" s="358">
        <v>0</v>
      </c>
      <c r="Q408" s="361">
        <v>1</v>
      </c>
      <c r="R408" s="333">
        <v>7.85</v>
      </c>
      <c r="S408" s="377">
        <v>267840</v>
      </c>
      <c r="T408" s="361">
        <v>1990464</v>
      </c>
      <c r="U408" s="362" t="s">
        <v>500</v>
      </c>
      <c r="V408" s="378">
        <v>0</v>
      </c>
      <c r="W408" s="716" t="e">
        <f t="shared" si="12"/>
        <v>#DIV/0!</v>
      </c>
      <c r="Z408" s="739">
        <f t="shared" si="13"/>
        <v>0</v>
      </c>
    </row>
    <row r="409" spans="1:26" s="365" customFormat="1" ht="12.65" customHeight="1">
      <c r="A409" s="352"/>
      <c r="B409" s="352" t="s">
        <v>452</v>
      </c>
      <c r="C409" s="352" t="s">
        <v>453</v>
      </c>
      <c r="D409" s="352" t="s">
        <v>490</v>
      </c>
      <c r="E409" s="353" t="s">
        <v>522</v>
      </c>
      <c r="F409" s="352" t="s">
        <v>438</v>
      </c>
      <c r="G409" s="352" t="s">
        <v>472</v>
      </c>
      <c r="H409" s="352" t="s">
        <v>439</v>
      </c>
      <c r="I409" s="352">
        <v>2024</v>
      </c>
      <c r="J409" s="354">
        <v>9</v>
      </c>
      <c r="K409" s="355">
        <v>45600</v>
      </c>
      <c r="L409" s="356">
        <v>0.6</v>
      </c>
      <c r="M409" s="333">
        <v>0.78</v>
      </c>
      <c r="N409" s="333">
        <v>0.78</v>
      </c>
      <c r="O409" s="358">
        <v>0</v>
      </c>
      <c r="P409" s="358">
        <v>0</v>
      </c>
      <c r="Q409" s="361">
        <v>1</v>
      </c>
      <c r="R409" s="333">
        <v>0.78</v>
      </c>
      <c r="S409" s="377">
        <v>185136</v>
      </c>
      <c r="T409" s="361">
        <v>2736432</v>
      </c>
      <c r="U409" s="362" t="s">
        <v>500</v>
      </c>
      <c r="V409" s="378">
        <v>0</v>
      </c>
      <c r="W409" s="716" t="e">
        <f t="shared" si="12"/>
        <v>#DIV/0!</v>
      </c>
      <c r="Z409" s="739">
        <f t="shared" si="13"/>
        <v>0</v>
      </c>
    </row>
    <row r="410" spans="1:26" s="365" customFormat="1" ht="12.65" customHeight="1">
      <c r="A410" s="352"/>
      <c r="B410" s="352" t="s">
        <v>452</v>
      </c>
      <c r="C410" s="352" t="s">
        <v>453</v>
      </c>
      <c r="D410" s="352" t="s">
        <v>523</v>
      </c>
      <c r="E410" s="353" t="s">
        <v>524</v>
      </c>
      <c r="F410" s="352" t="s">
        <v>438</v>
      </c>
      <c r="G410" s="352" t="s">
        <v>472</v>
      </c>
      <c r="H410" s="352" t="s">
        <v>439</v>
      </c>
      <c r="I410" s="352">
        <v>2024</v>
      </c>
      <c r="J410" s="354">
        <v>9</v>
      </c>
      <c r="K410" s="355">
        <v>45600</v>
      </c>
      <c r="L410" s="356">
        <v>0.6</v>
      </c>
      <c r="M410" s="333">
        <v>0.12</v>
      </c>
      <c r="N410" s="333">
        <v>0.12</v>
      </c>
      <c r="O410" s="358">
        <v>0</v>
      </c>
      <c r="P410" s="358">
        <v>0</v>
      </c>
      <c r="Q410" s="361">
        <v>1</v>
      </c>
      <c r="R410" s="333">
        <v>0.12</v>
      </c>
      <c r="S410" s="377">
        <v>355679</v>
      </c>
      <c r="T410" s="361">
        <v>2607488</v>
      </c>
      <c r="U410" s="362" t="s">
        <v>500</v>
      </c>
      <c r="V410" s="378">
        <v>0</v>
      </c>
      <c r="W410" s="716" t="e">
        <f t="shared" si="12"/>
        <v>#DIV/0!</v>
      </c>
      <c r="Z410" s="739">
        <f t="shared" si="13"/>
        <v>0</v>
      </c>
    </row>
    <row r="411" spans="1:26" s="365" customFormat="1" ht="12.65" customHeight="1">
      <c r="A411" s="352"/>
      <c r="B411" s="352" t="s">
        <v>462</v>
      </c>
      <c r="C411" s="352" t="s">
        <v>453</v>
      </c>
      <c r="D411" s="352" t="s">
        <v>488</v>
      </c>
      <c r="E411" s="353" t="s">
        <v>525</v>
      </c>
      <c r="F411" s="352" t="s">
        <v>438</v>
      </c>
      <c r="G411" s="352" t="s">
        <v>465</v>
      </c>
      <c r="H411" s="352" t="s">
        <v>439</v>
      </c>
      <c r="I411" s="352">
        <v>2024</v>
      </c>
      <c r="J411" s="354">
        <v>9</v>
      </c>
      <c r="K411" s="355">
        <v>45600</v>
      </c>
      <c r="L411" s="356">
        <v>0.6</v>
      </c>
      <c r="M411" s="333">
        <v>0.16</v>
      </c>
      <c r="N411" s="333">
        <v>0.16</v>
      </c>
      <c r="O411" s="358">
        <v>0</v>
      </c>
      <c r="P411" s="358">
        <v>0</v>
      </c>
      <c r="Q411" s="361">
        <v>1</v>
      </c>
      <c r="R411" s="333">
        <v>0.16</v>
      </c>
      <c r="S411" s="377">
        <v>49000</v>
      </c>
      <c r="T411" s="361">
        <v>1609968</v>
      </c>
      <c r="U411" s="362" t="s">
        <v>500</v>
      </c>
      <c r="V411" s="378">
        <v>0</v>
      </c>
      <c r="W411" s="716" t="e">
        <f t="shared" si="12"/>
        <v>#DIV/0!</v>
      </c>
      <c r="Z411" s="739">
        <f t="shared" si="13"/>
        <v>0</v>
      </c>
    </row>
    <row r="412" spans="1:26" s="365" customFormat="1" ht="12.65" customHeight="1">
      <c r="A412" s="352"/>
      <c r="B412" s="352" t="s">
        <v>462</v>
      </c>
      <c r="C412" s="352" t="s">
        <v>453</v>
      </c>
      <c r="D412" s="352" t="s">
        <v>526</v>
      </c>
      <c r="E412" s="353" t="s">
        <v>527</v>
      </c>
      <c r="F412" s="352" t="s">
        <v>438</v>
      </c>
      <c r="G412" s="352" t="s">
        <v>465</v>
      </c>
      <c r="H412" s="352" t="s">
        <v>457</v>
      </c>
      <c r="I412" s="352">
        <v>2024</v>
      </c>
      <c r="J412" s="354">
        <v>9</v>
      </c>
      <c r="K412" s="355">
        <v>45600</v>
      </c>
      <c r="L412" s="356">
        <v>0.6</v>
      </c>
      <c r="M412" s="333">
        <v>0.26</v>
      </c>
      <c r="N412" s="333">
        <v>0.26</v>
      </c>
      <c r="O412" s="358">
        <v>0</v>
      </c>
      <c r="P412" s="358">
        <v>0</v>
      </c>
      <c r="Q412" s="361">
        <v>1</v>
      </c>
      <c r="R412" s="333">
        <v>0.26</v>
      </c>
      <c r="S412" s="377">
        <v>35000</v>
      </c>
      <c r="T412" s="361">
        <v>1609968</v>
      </c>
      <c r="U412" s="362" t="s">
        <v>500</v>
      </c>
      <c r="V412" s="378">
        <v>0</v>
      </c>
      <c r="W412" s="716" t="e">
        <f t="shared" si="12"/>
        <v>#DIV/0!</v>
      </c>
      <c r="Z412" s="739">
        <f t="shared" si="13"/>
        <v>0</v>
      </c>
    </row>
    <row r="413" spans="1:26" s="365" customFormat="1" ht="12.65" customHeight="1">
      <c r="A413" s="352"/>
      <c r="B413" s="352" t="s">
        <v>462</v>
      </c>
      <c r="C413" s="352" t="s">
        <v>453</v>
      </c>
      <c r="D413" s="352" t="s">
        <v>528</v>
      </c>
      <c r="E413" s="353" t="s">
        <v>529</v>
      </c>
      <c r="F413" s="352" t="s">
        <v>438</v>
      </c>
      <c r="G413" s="352" t="s">
        <v>465</v>
      </c>
      <c r="H413" s="352" t="s">
        <v>457</v>
      </c>
      <c r="I413" s="352">
        <v>2024</v>
      </c>
      <c r="J413" s="354">
        <v>9</v>
      </c>
      <c r="K413" s="355">
        <v>45600</v>
      </c>
      <c r="L413" s="356">
        <v>0.5</v>
      </c>
      <c r="M413" s="333">
        <v>5.07</v>
      </c>
      <c r="N413" s="333">
        <v>5.07</v>
      </c>
      <c r="O413" s="358">
        <v>0</v>
      </c>
      <c r="P413" s="358">
        <v>0</v>
      </c>
      <c r="Q413" s="361">
        <v>1</v>
      </c>
      <c r="R413" s="333">
        <v>5.07</v>
      </c>
      <c r="S413" s="377">
        <v>48200</v>
      </c>
      <c r="T413" s="361">
        <v>1341640</v>
      </c>
      <c r="U413" s="362" t="s">
        <v>500</v>
      </c>
      <c r="V413" s="378">
        <v>0</v>
      </c>
      <c r="W413" s="716" t="e">
        <f t="shared" si="12"/>
        <v>#DIV/0!</v>
      </c>
      <c r="Z413" s="739">
        <f t="shared" si="13"/>
        <v>0</v>
      </c>
    </row>
    <row r="414" spans="1:26" s="365" customFormat="1" ht="12.65" customHeight="1">
      <c r="A414" s="352"/>
      <c r="B414" s="352" t="s">
        <v>462</v>
      </c>
      <c r="C414" s="352" t="s">
        <v>453</v>
      </c>
      <c r="D414" s="352" t="s">
        <v>518</v>
      </c>
      <c r="E414" s="353" t="s">
        <v>530</v>
      </c>
      <c r="F414" s="352" t="s">
        <v>438</v>
      </c>
      <c r="G414" s="352" t="s">
        <v>465</v>
      </c>
      <c r="H414" s="352" t="s">
        <v>457</v>
      </c>
      <c r="I414" s="352">
        <v>2024</v>
      </c>
      <c r="J414" s="354">
        <v>9</v>
      </c>
      <c r="K414" s="355">
        <v>45600</v>
      </c>
      <c r="L414" s="356">
        <v>0.6</v>
      </c>
      <c r="M414" s="333">
        <v>10.48</v>
      </c>
      <c r="N414" s="333">
        <v>10.48</v>
      </c>
      <c r="O414" s="358">
        <v>0</v>
      </c>
      <c r="P414" s="358">
        <v>0</v>
      </c>
      <c r="Q414" s="361">
        <v>1</v>
      </c>
      <c r="R414" s="333">
        <v>10.48</v>
      </c>
      <c r="S414" s="377">
        <v>57840</v>
      </c>
      <c r="T414" s="361">
        <v>1609968</v>
      </c>
      <c r="U414" s="362" t="s">
        <v>500</v>
      </c>
      <c r="V414" s="378">
        <v>0</v>
      </c>
      <c r="W414" s="716" t="e">
        <f t="shared" si="12"/>
        <v>#DIV/0!</v>
      </c>
      <c r="Z414" s="739">
        <f t="shared" si="13"/>
        <v>0</v>
      </c>
    </row>
    <row r="415" spans="1:26" s="365" customFormat="1" ht="12.65" customHeight="1">
      <c r="A415" s="352"/>
      <c r="B415" s="352" t="s">
        <v>484</v>
      </c>
      <c r="C415" s="352" t="s">
        <v>453</v>
      </c>
      <c r="D415" s="352" t="s">
        <v>531</v>
      </c>
      <c r="E415" s="353" t="s">
        <v>532</v>
      </c>
      <c r="F415" s="352" t="s">
        <v>438</v>
      </c>
      <c r="G415" s="352"/>
      <c r="H415" s="352" t="s">
        <v>439</v>
      </c>
      <c r="I415" s="352">
        <v>2024</v>
      </c>
      <c r="J415" s="354">
        <v>9</v>
      </c>
      <c r="K415" s="355">
        <v>45600</v>
      </c>
      <c r="L415" s="356">
        <v>1</v>
      </c>
      <c r="M415" s="333">
        <v>3.71</v>
      </c>
      <c r="N415" s="333"/>
      <c r="O415" s="358"/>
      <c r="P415" s="358">
        <v>0</v>
      </c>
      <c r="Q415" s="361">
        <v>1</v>
      </c>
      <c r="R415" s="333">
        <v>3.71</v>
      </c>
      <c r="S415" s="377">
        <v>0</v>
      </c>
      <c r="T415" s="352">
        <v>0</v>
      </c>
      <c r="U415" s="362">
        <v>188000</v>
      </c>
      <c r="V415" s="378">
        <v>188000</v>
      </c>
      <c r="W415" s="716" t="e">
        <f t="shared" si="12"/>
        <v>#DIV/0!</v>
      </c>
      <c r="Z415" s="739">
        <f t="shared" si="13"/>
        <v>0</v>
      </c>
    </row>
    <row r="416" spans="1:26" s="365" customFormat="1" ht="12.65" customHeight="1">
      <c r="A416" s="352"/>
      <c r="B416" s="352" t="s">
        <v>484</v>
      </c>
      <c r="C416" s="352" t="s">
        <v>453</v>
      </c>
      <c r="D416" s="352" t="s">
        <v>463</v>
      </c>
      <c r="E416" s="353" t="s">
        <v>533</v>
      </c>
      <c r="F416" s="352" t="s">
        <v>438</v>
      </c>
      <c r="G416" s="352"/>
      <c r="H416" s="352" t="s">
        <v>439</v>
      </c>
      <c r="I416" s="352">
        <v>2024</v>
      </c>
      <c r="J416" s="354">
        <v>9</v>
      </c>
      <c r="K416" s="355">
        <v>45600</v>
      </c>
      <c r="L416" s="356">
        <v>1</v>
      </c>
      <c r="M416" s="333">
        <v>0.91</v>
      </c>
      <c r="N416" s="333"/>
      <c r="O416" s="358"/>
      <c r="P416" s="358">
        <v>0</v>
      </c>
      <c r="Q416" s="361">
        <v>1</v>
      </c>
      <c r="R416" s="333">
        <v>0.91</v>
      </c>
      <c r="S416" s="377">
        <v>0</v>
      </c>
      <c r="T416" s="352">
        <v>0</v>
      </c>
      <c r="U416" s="362">
        <v>852000</v>
      </c>
      <c r="V416" s="378">
        <v>852000</v>
      </c>
      <c r="W416" s="716" t="e">
        <f t="shared" si="12"/>
        <v>#DIV/0!</v>
      </c>
      <c r="Z416" s="739">
        <f t="shared" si="13"/>
        <v>0</v>
      </c>
    </row>
    <row r="417" spans="1:26" s="365" customFormat="1" ht="12.65" customHeight="1">
      <c r="A417" s="352"/>
      <c r="B417" s="380" t="s">
        <v>484</v>
      </c>
      <c r="C417" s="380" t="s">
        <v>453</v>
      </c>
      <c r="D417" s="380" t="s">
        <v>534</v>
      </c>
      <c r="E417" s="381" t="s">
        <v>535</v>
      </c>
      <c r="F417" s="380" t="s">
        <v>438</v>
      </c>
      <c r="G417" s="380"/>
      <c r="H417" s="380" t="s">
        <v>439</v>
      </c>
      <c r="I417" s="380">
        <v>2024</v>
      </c>
      <c r="J417" s="382">
        <v>9</v>
      </c>
      <c r="K417" s="383">
        <v>45600</v>
      </c>
      <c r="L417" s="384">
        <v>1</v>
      </c>
      <c r="M417" s="385">
        <v>0.13</v>
      </c>
      <c r="N417" s="385"/>
      <c r="O417" s="386"/>
      <c r="P417" s="386">
        <v>0</v>
      </c>
      <c r="Q417" s="387">
        <v>1</v>
      </c>
      <c r="R417" s="385">
        <v>0.13</v>
      </c>
      <c r="S417" s="388">
        <v>0</v>
      </c>
      <c r="T417" s="380">
        <v>0</v>
      </c>
      <c r="U417" s="389">
        <v>125000</v>
      </c>
      <c r="V417" s="390">
        <v>125000</v>
      </c>
      <c r="W417" s="716" t="e">
        <f t="shared" si="12"/>
        <v>#DIV/0!</v>
      </c>
      <c r="Z417" s="739">
        <f t="shared" si="13"/>
        <v>0</v>
      </c>
    </row>
    <row r="418" spans="1:26" s="365" customFormat="1" ht="12.65" customHeight="1">
      <c r="A418" s="352" t="s">
        <v>114</v>
      </c>
      <c r="B418" s="352" t="s">
        <v>434</v>
      </c>
      <c r="C418" s="352" t="s">
        <v>435</v>
      </c>
      <c r="D418" s="352" t="s">
        <v>436</v>
      </c>
      <c r="E418" s="353" t="s">
        <v>437</v>
      </c>
      <c r="F418" s="352" t="s">
        <v>438</v>
      </c>
      <c r="G418" s="352"/>
      <c r="H418" s="352" t="s">
        <v>439</v>
      </c>
      <c r="I418" s="352">
        <v>2024</v>
      </c>
      <c r="J418" s="354">
        <v>10</v>
      </c>
      <c r="K418" s="355">
        <v>45602</v>
      </c>
      <c r="L418" s="356">
        <v>1</v>
      </c>
      <c r="M418" s="357">
        <v>1.72558923484548</v>
      </c>
      <c r="N418" s="357">
        <v>1.79086423484548</v>
      </c>
      <c r="O418" s="358">
        <v>6.5274999999999972E-2</v>
      </c>
      <c r="P418" s="359">
        <v>6.5274999999999972E-2</v>
      </c>
      <c r="Q418" s="334">
        <v>1</v>
      </c>
      <c r="R418" s="357">
        <v>1.72558923484548</v>
      </c>
      <c r="S418" s="360">
        <v>808358</v>
      </c>
      <c r="T418" s="361">
        <v>3216007</v>
      </c>
      <c r="U418" s="362">
        <v>1566600</v>
      </c>
      <c r="V418" s="363">
        <v>1356675.143075</v>
      </c>
      <c r="W418" s="716" t="e">
        <f t="shared" si="12"/>
        <v>#DIV/0!</v>
      </c>
      <c r="Z418" s="739">
        <f t="shared" si="13"/>
        <v>52765.568449999977</v>
      </c>
    </row>
    <row r="419" spans="1:26" s="365" customFormat="1" ht="12.65" customHeight="1">
      <c r="A419" s="352" t="s">
        <v>114</v>
      </c>
      <c r="B419" s="352" t="s">
        <v>434</v>
      </c>
      <c r="C419" s="352" t="s">
        <v>435</v>
      </c>
      <c r="D419" s="352" t="s">
        <v>440</v>
      </c>
      <c r="E419" s="353" t="s">
        <v>441</v>
      </c>
      <c r="F419" s="352" t="s">
        <v>438</v>
      </c>
      <c r="G419" s="352"/>
      <c r="H419" s="352" t="s">
        <v>439</v>
      </c>
      <c r="I419" s="352">
        <v>2024</v>
      </c>
      <c r="J419" s="354">
        <v>10</v>
      </c>
      <c r="K419" s="355">
        <v>45602</v>
      </c>
      <c r="L419" s="356">
        <v>1</v>
      </c>
      <c r="M419" s="357">
        <v>0.49983075347536698</v>
      </c>
      <c r="N419" s="357">
        <v>0.556605753475367</v>
      </c>
      <c r="O419" s="358">
        <v>5.677500000000002E-2</v>
      </c>
      <c r="P419" s="359">
        <v>5.677500000000002E-2</v>
      </c>
      <c r="Q419" s="334">
        <v>1</v>
      </c>
      <c r="R419" s="357">
        <v>0.49983075347536698</v>
      </c>
      <c r="S419" s="360">
        <v>483812</v>
      </c>
      <c r="T419" s="361">
        <v>2809106</v>
      </c>
      <c r="U419" s="362">
        <v>1135500</v>
      </c>
      <c r="V419" s="363">
        <v>976013.00685000001</v>
      </c>
      <c r="W419" s="716" t="e">
        <f t="shared" si="12"/>
        <v>#DIV/0!</v>
      </c>
      <c r="Z419" s="739">
        <f t="shared" si="13"/>
        <v>27468.42630000001</v>
      </c>
    </row>
    <row r="420" spans="1:26" s="365" customFormat="1" ht="12.65" customHeight="1">
      <c r="A420" s="352" t="s">
        <v>114</v>
      </c>
      <c r="B420" s="352" t="s">
        <v>434</v>
      </c>
      <c r="C420" s="352" t="s">
        <v>435</v>
      </c>
      <c r="D420" s="352" t="s">
        <v>442</v>
      </c>
      <c r="E420" s="353" t="s">
        <v>443</v>
      </c>
      <c r="F420" s="352" t="s">
        <v>438</v>
      </c>
      <c r="G420" s="352"/>
      <c r="H420" s="352" t="s">
        <v>439</v>
      </c>
      <c r="I420" s="352">
        <v>2024</v>
      </c>
      <c r="J420" s="354">
        <v>10</v>
      </c>
      <c r="K420" s="355">
        <v>45602</v>
      </c>
      <c r="L420" s="356">
        <v>1</v>
      </c>
      <c r="M420" s="357">
        <v>0.28182378480666698</v>
      </c>
      <c r="N420" s="357">
        <v>0.304011284806667</v>
      </c>
      <c r="O420" s="358">
        <v>2.2187500000000027E-2</v>
      </c>
      <c r="P420" s="359">
        <v>2.2187500000000027E-2</v>
      </c>
      <c r="Q420" s="334">
        <v>1</v>
      </c>
      <c r="R420" s="357">
        <v>0.28182378480666698</v>
      </c>
      <c r="S420" s="360">
        <v>212450</v>
      </c>
      <c r="T420" s="361">
        <v>1418870</v>
      </c>
      <c r="U420" s="362">
        <v>355000</v>
      </c>
      <c r="V420" s="363">
        <v>323518.82187499997</v>
      </c>
      <c r="W420" s="716" t="e">
        <f t="shared" si="12"/>
        <v>#DIV/0!</v>
      </c>
      <c r="Z420" s="739">
        <f t="shared" si="13"/>
        <v>4713.7343750000055</v>
      </c>
    </row>
    <row r="421" spans="1:26" s="365" customFormat="1" ht="12.65" customHeight="1">
      <c r="A421" s="352" t="s">
        <v>114</v>
      </c>
      <c r="B421" s="352" t="s">
        <v>434</v>
      </c>
      <c r="C421" s="352" t="s">
        <v>435</v>
      </c>
      <c r="D421" s="352" t="s">
        <v>444</v>
      </c>
      <c r="E421" s="353" t="s">
        <v>445</v>
      </c>
      <c r="F421" s="352" t="s">
        <v>438</v>
      </c>
      <c r="G421" s="352"/>
      <c r="H421" s="352" t="s">
        <v>439</v>
      </c>
      <c r="I421" s="352">
        <v>2024</v>
      </c>
      <c r="J421" s="354">
        <v>10</v>
      </c>
      <c r="K421" s="355">
        <v>45602</v>
      </c>
      <c r="L421" s="356">
        <v>1</v>
      </c>
      <c r="M421" s="357">
        <v>0.16390548531555599</v>
      </c>
      <c r="N421" s="357">
        <v>0.17021798531555599</v>
      </c>
      <c r="O421" s="358">
        <v>6.3124999999999987E-3</v>
      </c>
      <c r="P421" s="359">
        <v>6.3124999999999987E-3</v>
      </c>
      <c r="Q421" s="334">
        <v>1</v>
      </c>
      <c r="R421" s="357">
        <v>0.16390548531555599</v>
      </c>
      <c r="S421" s="360">
        <v>258500</v>
      </c>
      <c r="T421" s="361">
        <v>1951406</v>
      </c>
      <c r="U421" s="362">
        <v>103700</v>
      </c>
      <c r="V421" s="363">
        <v>91381.749624999997</v>
      </c>
      <c r="W421" s="716" t="e">
        <f t="shared" si="12"/>
        <v>#DIV/0!</v>
      </c>
      <c r="Z421" s="739">
        <f t="shared" si="13"/>
        <v>1631.7812499999995</v>
      </c>
    </row>
    <row r="422" spans="1:26" s="365" customFormat="1" ht="12.65" customHeight="1">
      <c r="A422" s="352" t="s">
        <v>114</v>
      </c>
      <c r="B422" s="352" t="s">
        <v>434</v>
      </c>
      <c r="C422" s="352" t="s">
        <v>435</v>
      </c>
      <c r="D422" s="352" t="s">
        <v>446</v>
      </c>
      <c r="E422" s="353" t="s">
        <v>447</v>
      </c>
      <c r="F422" s="352" t="s">
        <v>438</v>
      </c>
      <c r="G422" s="352"/>
      <c r="H422" s="352" t="s">
        <v>439</v>
      </c>
      <c r="I422" s="352">
        <v>2024</v>
      </c>
      <c r="J422" s="354">
        <v>10</v>
      </c>
      <c r="K422" s="355">
        <v>45602</v>
      </c>
      <c r="L422" s="356">
        <v>1</v>
      </c>
      <c r="M422" s="357">
        <v>0.16880863061111101</v>
      </c>
      <c r="N422" s="357">
        <v>0.17474613061111099</v>
      </c>
      <c r="O422" s="358">
        <v>5.9374999999999845E-3</v>
      </c>
      <c r="P422" s="359">
        <v>5.9374999999999845E-3</v>
      </c>
      <c r="Q422" s="334">
        <v>1</v>
      </c>
      <c r="R422" s="357">
        <v>0.16880863061111101</v>
      </c>
      <c r="S422" s="360">
        <v>276100</v>
      </c>
      <c r="T422" s="361">
        <v>1382466</v>
      </c>
      <c r="U422" s="362">
        <v>95000</v>
      </c>
      <c r="V422" s="363">
        <v>86791.608125000028</v>
      </c>
      <c r="W422" s="716" t="e">
        <f t="shared" si="12"/>
        <v>#DIV/0!</v>
      </c>
      <c r="Z422" s="739">
        <f t="shared" si="13"/>
        <v>1639.3437499999957</v>
      </c>
    </row>
    <row r="423" spans="1:26" s="365" customFormat="1" ht="12.65" customHeight="1">
      <c r="A423" s="352"/>
      <c r="B423" s="366" t="s">
        <v>452</v>
      </c>
      <c r="C423" s="366" t="s">
        <v>453</v>
      </c>
      <c r="D423" s="391" t="s">
        <v>536</v>
      </c>
      <c r="E423" s="392" t="s">
        <v>537</v>
      </c>
      <c r="F423" s="366" t="s">
        <v>438</v>
      </c>
      <c r="G423" s="366" t="s">
        <v>472</v>
      </c>
      <c r="H423" s="391" t="s">
        <v>538</v>
      </c>
      <c r="I423" s="366">
        <v>2024</v>
      </c>
      <c r="J423" s="368">
        <v>10</v>
      </c>
      <c r="K423" s="369">
        <v>45604</v>
      </c>
      <c r="L423" s="370">
        <v>1</v>
      </c>
      <c r="M423" s="371">
        <v>24.720839999999999</v>
      </c>
      <c r="N423" s="371"/>
      <c r="O423" s="372"/>
      <c r="P423" s="393">
        <v>0</v>
      </c>
      <c r="Q423" s="373">
        <v>1</v>
      </c>
      <c r="R423" s="371">
        <v>24.720839999999999</v>
      </c>
      <c r="S423" s="374">
        <v>243480</v>
      </c>
      <c r="T423" s="373">
        <v>4560720</v>
      </c>
      <c r="U423" s="375" t="s">
        <v>500</v>
      </c>
      <c r="V423" s="376">
        <v>0</v>
      </c>
      <c r="W423" s="716" t="e">
        <f t="shared" si="12"/>
        <v>#DIV/0!</v>
      </c>
      <c r="Z423" s="739">
        <f t="shared" si="13"/>
        <v>0</v>
      </c>
    </row>
    <row r="424" spans="1:26" s="365" customFormat="1" ht="12.65" customHeight="1">
      <c r="A424" s="352"/>
      <c r="B424" s="352" t="s">
        <v>481</v>
      </c>
      <c r="C424" s="352" t="s">
        <v>453</v>
      </c>
      <c r="D424" s="331" t="s">
        <v>536</v>
      </c>
      <c r="E424" s="394" t="s">
        <v>537</v>
      </c>
      <c r="F424" s="352" t="s">
        <v>438</v>
      </c>
      <c r="G424" s="331"/>
      <c r="H424" s="331" t="s">
        <v>538</v>
      </c>
      <c r="I424" s="352">
        <v>2024</v>
      </c>
      <c r="J424" s="354">
        <v>10</v>
      </c>
      <c r="K424" s="355">
        <v>45604</v>
      </c>
      <c r="L424" s="356">
        <v>1</v>
      </c>
      <c r="M424" s="333">
        <v>12.266159999999999</v>
      </c>
      <c r="N424" s="333"/>
      <c r="O424" s="358"/>
      <c r="P424" s="359">
        <v>0</v>
      </c>
      <c r="Q424" s="361">
        <v>1</v>
      </c>
      <c r="R424" s="333">
        <v>12.266159999999999</v>
      </c>
      <c r="S424" s="377">
        <v>67200</v>
      </c>
      <c r="T424" s="361">
        <v>1440000</v>
      </c>
      <c r="U424" s="362" t="s">
        <v>500</v>
      </c>
      <c r="V424" s="378">
        <v>0</v>
      </c>
      <c r="W424" s="716" t="e">
        <f t="shared" si="12"/>
        <v>#DIV/0!</v>
      </c>
      <c r="Z424" s="739">
        <f t="shared" si="13"/>
        <v>0</v>
      </c>
    </row>
    <row r="425" spans="1:26" s="365" customFormat="1" ht="12.65" customHeight="1">
      <c r="A425" s="352"/>
      <c r="B425" s="352" t="s">
        <v>452</v>
      </c>
      <c r="C425" s="352" t="s">
        <v>453</v>
      </c>
      <c r="D425" s="352" t="s">
        <v>454</v>
      </c>
      <c r="E425" s="353" t="s">
        <v>455</v>
      </c>
      <c r="F425" s="352" t="s">
        <v>438</v>
      </c>
      <c r="G425" s="352" t="s">
        <v>456</v>
      </c>
      <c r="H425" s="352" t="s">
        <v>457</v>
      </c>
      <c r="I425" s="352">
        <v>2024</v>
      </c>
      <c r="J425" s="354">
        <v>10</v>
      </c>
      <c r="K425" s="355">
        <v>45604</v>
      </c>
      <c r="L425" s="356">
        <v>0.6</v>
      </c>
      <c r="M425" s="333">
        <v>2.62</v>
      </c>
      <c r="N425" s="333">
        <v>2.69</v>
      </c>
      <c r="O425" s="358">
        <v>6.999999999999984E-2</v>
      </c>
      <c r="P425" s="358">
        <v>4.1999999999999905E-2</v>
      </c>
      <c r="Q425" s="361">
        <v>1</v>
      </c>
      <c r="R425" s="333">
        <v>2.62</v>
      </c>
      <c r="S425" s="377">
        <v>0</v>
      </c>
      <c r="T425" s="361">
        <v>3790400</v>
      </c>
      <c r="U425" s="362">
        <v>330000</v>
      </c>
      <c r="V425" s="378">
        <v>0</v>
      </c>
      <c r="W425" s="716" t="e">
        <f t="shared" si="12"/>
        <v>#DIV/0!</v>
      </c>
      <c r="Z425" s="739">
        <f t="shared" si="13"/>
        <v>0</v>
      </c>
    </row>
    <row r="426" spans="1:26" s="365" customFormat="1" ht="12.65" customHeight="1">
      <c r="A426" s="352"/>
      <c r="B426" s="352" t="s">
        <v>452</v>
      </c>
      <c r="C426" s="352" t="s">
        <v>453</v>
      </c>
      <c r="D426" s="352" t="s">
        <v>458</v>
      </c>
      <c r="E426" s="353" t="s">
        <v>459</v>
      </c>
      <c r="F426" s="352" t="s">
        <v>438</v>
      </c>
      <c r="G426" s="352" t="s">
        <v>456</v>
      </c>
      <c r="H426" s="352" t="s">
        <v>439</v>
      </c>
      <c r="I426" s="352">
        <v>2024</v>
      </c>
      <c r="J426" s="354">
        <v>10</v>
      </c>
      <c r="K426" s="355">
        <v>45604</v>
      </c>
      <c r="L426" s="356">
        <v>0.6</v>
      </c>
      <c r="M426" s="333">
        <v>1.98</v>
      </c>
      <c r="N426" s="333">
        <v>2.0499999999999998</v>
      </c>
      <c r="O426" s="358">
        <v>6.999999999999984E-2</v>
      </c>
      <c r="P426" s="358">
        <v>4.1999999999999905E-2</v>
      </c>
      <c r="Q426" s="361">
        <v>1</v>
      </c>
      <c r="R426" s="333">
        <v>1.98</v>
      </c>
      <c r="S426" s="377">
        <v>186624</v>
      </c>
      <c r="T426" s="361">
        <v>3787056</v>
      </c>
      <c r="U426" s="362">
        <v>280000</v>
      </c>
      <c r="V426" s="378">
        <v>0</v>
      </c>
      <c r="W426" s="716" t="e">
        <f t="shared" si="12"/>
        <v>#DIV/0!</v>
      </c>
      <c r="Z426" s="739">
        <f t="shared" si="13"/>
        <v>13063.679999999969</v>
      </c>
    </row>
    <row r="427" spans="1:26" s="365" customFormat="1" ht="12.65" customHeight="1">
      <c r="A427" s="352"/>
      <c r="B427" s="352" t="s">
        <v>452</v>
      </c>
      <c r="C427" s="352" t="s">
        <v>453</v>
      </c>
      <c r="D427" s="352" t="s">
        <v>460</v>
      </c>
      <c r="E427" s="353" t="s">
        <v>461</v>
      </c>
      <c r="F427" s="352" t="s">
        <v>438</v>
      </c>
      <c r="G427" s="352" t="s">
        <v>456</v>
      </c>
      <c r="H427" s="352" t="s">
        <v>439</v>
      </c>
      <c r="I427" s="352">
        <v>2024</v>
      </c>
      <c r="J427" s="354">
        <v>10</v>
      </c>
      <c r="K427" s="355">
        <v>45604</v>
      </c>
      <c r="L427" s="356">
        <v>0.6</v>
      </c>
      <c r="M427" s="333">
        <v>1.61</v>
      </c>
      <c r="N427" s="333">
        <v>1.73</v>
      </c>
      <c r="O427" s="358">
        <v>0.11999999999999988</v>
      </c>
      <c r="P427" s="358">
        <v>7.1999999999999925E-2</v>
      </c>
      <c r="Q427" s="361">
        <v>1</v>
      </c>
      <c r="R427" s="333">
        <v>1.61</v>
      </c>
      <c r="S427" s="377">
        <v>186624</v>
      </c>
      <c r="T427" s="361">
        <v>3787056</v>
      </c>
      <c r="U427" s="362">
        <v>525000</v>
      </c>
      <c r="V427" s="378">
        <v>0</v>
      </c>
      <c r="W427" s="716" t="e">
        <f t="shared" si="12"/>
        <v>#DIV/0!</v>
      </c>
      <c r="Z427" s="739">
        <f t="shared" si="13"/>
        <v>22394.879999999979</v>
      </c>
    </row>
    <row r="428" spans="1:26" s="365" customFormat="1" ht="12.65" customHeight="1">
      <c r="A428" s="352"/>
      <c r="B428" s="352" t="s">
        <v>462</v>
      </c>
      <c r="C428" s="352" t="s">
        <v>453</v>
      </c>
      <c r="D428" s="352" t="s">
        <v>463</v>
      </c>
      <c r="E428" s="353" t="s">
        <v>464</v>
      </c>
      <c r="F428" s="352" t="s">
        <v>438</v>
      </c>
      <c r="G428" s="352" t="s">
        <v>465</v>
      </c>
      <c r="H428" s="352" t="s">
        <v>439</v>
      </c>
      <c r="I428" s="352">
        <v>2024</v>
      </c>
      <c r="J428" s="354">
        <v>10</v>
      </c>
      <c r="K428" s="355">
        <v>45604</v>
      </c>
      <c r="L428" s="356">
        <v>0.67</v>
      </c>
      <c r="M428" s="333">
        <v>0.76</v>
      </c>
      <c r="N428" s="333">
        <v>0.91</v>
      </c>
      <c r="O428" s="358">
        <v>0.15000000000000002</v>
      </c>
      <c r="P428" s="358">
        <v>0.10050000000000002</v>
      </c>
      <c r="Q428" s="361">
        <v>1</v>
      </c>
      <c r="R428" s="333">
        <v>0.76</v>
      </c>
      <c r="S428" s="377">
        <v>138656</v>
      </c>
      <c r="T428" s="361">
        <v>1718815</v>
      </c>
      <c r="U428" s="362">
        <v>260000</v>
      </c>
      <c r="V428" s="378">
        <v>0</v>
      </c>
      <c r="W428" s="716" t="e">
        <f t="shared" si="12"/>
        <v>#DIV/0!</v>
      </c>
      <c r="Z428" s="739">
        <f t="shared" si="13"/>
        <v>20798.400000000001</v>
      </c>
    </row>
    <row r="429" spans="1:26" s="365" customFormat="1" ht="12.65" customHeight="1">
      <c r="A429" s="352"/>
      <c r="B429" s="352" t="s">
        <v>462</v>
      </c>
      <c r="C429" s="352" t="s">
        <v>453</v>
      </c>
      <c r="D429" s="352" t="s">
        <v>466</v>
      </c>
      <c r="E429" s="353" t="s">
        <v>467</v>
      </c>
      <c r="F429" s="352" t="s">
        <v>438</v>
      </c>
      <c r="G429" s="352" t="s">
        <v>465</v>
      </c>
      <c r="H429" s="352" t="s">
        <v>457</v>
      </c>
      <c r="I429" s="352">
        <v>2024</v>
      </c>
      <c r="J429" s="354">
        <v>10</v>
      </c>
      <c r="K429" s="355">
        <v>45604</v>
      </c>
      <c r="L429" s="356">
        <v>1</v>
      </c>
      <c r="M429" s="333">
        <v>18.53</v>
      </c>
      <c r="N429" s="333">
        <v>19.329999999999998</v>
      </c>
      <c r="O429" s="358">
        <v>0.79999999999999716</v>
      </c>
      <c r="P429" s="358">
        <v>0.79999999999999716</v>
      </c>
      <c r="Q429" s="361">
        <v>1</v>
      </c>
      <c r="R429" s="333">
        <v>18.53</v>
      </c>
      <c r="S429" s="377">
        <v>119040</v>
      </c>
      <c r="T429" s="361">
        <v>2802320</v>
      </c>
      <c r="U429" s="362">
        <v>1865000</v>
      </c>
      <c r="V429" s="378">
        <v>0</v>
      </c>
      <c r="W429" s="716" t="e">
        <f t="shared" si="12"/>
        <v>#DIV/0!</v>
      </c>
      <c r="Z429" s="739">
        <f t="shared" si="13"/>
        <v>95231.999999999665</v>
      </c>
    </row>
    <row r="430" spans="1:26" s="365" customFormat="1" ht="12.65" customHeight="1">
      <c r="A430" s="352"/>
      <c r="B430" s="352" t="s">
        <v>462</v>
      </c>
      <c r="C430" s="352" t="s">
        <v>453</v>
      </c>
      <c r="D430" s="352" t="s">
        <v>468</v>
      </c>
      <c r="E430" s="353" t="s">
        <v>469</v>
      </c>
      <c r="F430" s="352" t="s">
        <v>438</v>
      </c>
      <c r="G430" s="352" t="s">
        <v>465</v>
      </c>
      <c r="H430" s="352" t="s">
        <v>457</v>
      </c>
      <c r="I430" s="352">
        <v>2024</v>
      </c>
      <c r="J430" s="354">
        <v>10</v>
      </c>
      <c r="K430" s="355">
        <v>45604</v>
      </c>
      <c r="L430" s="356">
        <v>0.74</v>
      </c>
      <c r="M430" s="333">
        <v>37.11</v>
      </c>
      <c r="N430" s="333">
        <v>38.15</v>
      </c>
      <c r="O430" s="358">
        <v>1.0399999999999991</v>
      </c>
      <c r="P430" s="358">
        <v>0.7695999999999994</v>
      </c>
      <c r="Q430" s="361">
        <v>1</v>
      </c>
      <c r="R430" s="333">
        <v>37.11</v>
      </c>
      <c r="S430" s="377">
        <v>114108</v>
      </c>
      <c r="T430" s="361">
        <v>1871254</v>
      </c>
      <c r="U430" s="362">
        <v>1040000</v>
      </c>
      <c r="V430" s="378">
        <v>0</v>
      </c>
      <c r="W430" s="716" t="e">
        <f t="shared" si="12"/>
        <v>#DIV/0!</v>
      </c>
      <c r="Z430" s="739">
        <f t="shared" si="13"/>
        <v>118672.31999999991</v>
      </c>
    </row>
    <row r="431" spans="1:26" s="365" customFormat="1" ht="12.65" customHeight="1">
      <c r="A431" s="352"/>
      <c r="B431" s="352" t="s">
        <v>452</v>
      </c>
      <c r="C431" s="352" t="s">
        <v>453</v>
      </c>
      <c r="D431" s="352" t="s">
        <v>470</v>
      </c>
      <c r="E431" s="353" t="s">
        <v>471</v>
      </c>
      <c r="F431" s="352" t="s">
        <v>438</v>
      </c>
      <c r="G431" s="352" t="s">
        <v>472</v>
      </c>
      <c r="H431" s="352" t="s">
        <v>439</v>
      </c>
      <c r="I431" s="352">
        <v>2024</v>
      </c>
      <c r="J431" s="354">
        <v>10</v>
      </c>
      <c r="K431" s="355">
        <v>45604</v>
      </c>
      <c r="L431" s="356">
        <v>0.5</v>
      </c>
      <c r="M431" s="333">
        <v>0.61</v>
      </c>
      <c r="N431" s="333">
        <v>0.79</v>
      </c>
      <c r="O431" s="358">
        <v>0.18000000000000005</v>
      </c>
      <c r="P431" s="358">
        <v>9.0000000000000024E-2</v>
      </c>
      <c r="Q431" s="361">
        <v>1</v>
      </c>
      <c r="R431" s="333">
        <v>0.61</v>
      </c>
      <c r="S431" s="377">
        <v>40000</v>
      </c>
      <c r="T431" s="361">
        <v>1028546</v>
      </c>
      <c r="U431" s="362">
        <v>510000</v>
      </c>
      <c r="V431" s="378">
        <v>0</v>
      </c>
      <c r="W431" s="716" t="e">
        <f t="shared" si="12"/>
        <v>#DIV/0!</v>
      </c>
      <c r="Z431" s="739">
        <f t="shared" si="13"/>
        <v>7200.0000000000018</v>
      </c>
    </row>
    <row r="432" spans="1:26" s="365" customFormat="1" ht="12.65" customHeight="1">
      <c r="A432" s="352"/>
      <c r="B432" s="352" t="s">
        <v>452</v>
      </c>
      <c r="C432" s="352" t="s">
        <v>453</v>
      </c>
      <c r="D432" s="352" t="s">
        <v>474</v>
      </c>
      <c r="E432" s="353" t="s">
        <v>475</v>
      </c>
      <c r="F432" s="352" t="s">
        <v>438</v>
      </c>
      <c r="G432" s="352" t="s">
        <v>472</v>
      </c>
      <c r="H432" s="352" t="s">
        <v>439</v>
      </c>
      <c r="I432" s="352">
        <v>2024</v>
      </c>
      <c r="J432" s="354">
        <v>10</v>
      </c>
      <c r="K432" s="355">
        <v>45604</v>
      </c>
      <c r="L432" s="356">
        <v>0.4</v>
      </c>
      <c r="M432" s="333">
        <v>2.42</v>
      </c>
      <c r="N432" s="333">
        <v>2.46</v>
      </c>
      <c r="O432" s="358">
        <v>4.0000000000000036E-2</v>
      </c>
      <c r="P432" s="358">
        <v>1.6000000000000014E-2</v>
      </c>
      <c r="Q432" s="361">
        <v>1</v>
      </c>
      <c r="R432" s="333">
        <v>2.42</v>
      </c>
      <c r="S432" s="377">
        <v>97536</v>
      </c>
      <c r="T432" s="361">
        <v>1921824</v>
      </c>
      <c r="U432" s="362">
        <v>220000</v>
      </c>
      <c r="V432" s="378">
        <v>0</v>
      </c>
      <c r="W432" s="716" t="e">
        <f t="shared" si="12"/>
        <v>#DIV/0!</v>
      </c>
      <c r="Z432" s="739">
        <f t="shared" si="13"/>
        <v>3901.4400000000032</v>
      </c>
    </row>
    <row r="433" spans="1:26" s="365" customFormat="1" ht="12.65" customHeight="1">
      <c r="A433" s="352"/>
      <c r="B433" s="352" t="s">
        <v>452</v>
      </c>
      <c r="C433" s="352" t="s">
        <v>453</v>
      </c>
      <c r="D433" s="352" t="s">
        <v>476</v>
      </c>
      <c r="E433" s="353" t="s">
        <v>477</v>
      </c>
      <c r="F433" s="352" t="s">
        <v>438</v>
      </c>
      <c r="G433" s="352" t="s">
        <v>472</v>
      </c>
      <c r="H433" s="352" t="s">
        <v>439</v>
      </c>
      <c r="I433" s="352">
        <v>2024</v>
      </c>
      <c r="J433" s="354">
        <v>10</v>
      </c>
      <c r="K433" s="355">
        <v>45604</v>
      </c>
      <c r="L433" s="356">
        <v>0.75</v>
      </c>
      <c r="M433" s="333">
        <v>0.65</v>
      </c>
      <c r="N433" s="333">
        <v>0.85</v>
      </c>
      <c r="O433" s="358">
        <v>0.19999999999999996</v>
      </c>
      <c r="P433" s="358">
        <v>0.14999999999999997</v>
      </c>
      <c r="Q433" s="361">
        <v>1</v>
      </c>
      <c r="R433" s="333">
        <v>0.65</v>
      </c>
      <c r="S433" s="377">
        <v>158250</v>
      </c>
      <c r="T433" s="361">
        <v>3237015</v>
      </c>
      <c r="U433" s="362">
        <v>520000</v>
      </c>
      <c r="V433" s="378">
        <v>0</v>
      </c>
      <c r="W433" s="716" t="e">
        <f t="shared" si="12"/>
        <v>#DIV/0!</v>
      </c>
      <c r="Z433" s="739">
        <f t="shared" si="13"/>
        <v>31649.999999999993</v>
      </c>
    </row>
    <row r="434" spans="1:26" s="365" customFormat="1" ht="12.65" customHeight="1">
      <c r="A434" s="352"/>
      <c r="B434" s="352" t="s">
        <v>452</v>
      </c>
      <c r="C434" s="352" t="s">
        <v>453</v>
      </c>
      <c r="D434" s="352" t="s">
        <v>478</v>
      </c>
      <c r="E434" s="353" t="s">
        <v>479</v>
      </c>
      <c r="F434" s="352" t="s">
        <v>438</v>
      </c>
      <c r="G434" s="352" t="s">
        <v>480</v>
      </c>
      <c r="H434" s="352" t="s">
        <v>439</v>
      </c>
      <c r="I434" s="352">
        <v>2024</v>
      </c>
      <c r="J434" s="354">
        <v>10</v>
      </c>
      <c r="K434" s="355">
        <v>45604</v>
      </c>
      <c r="L434" s="356">
        <v>0.5</v>
      </c>
      <c r="M434" s="333">
        <v>0.15</v>
      </c>
      <c r="N434" s="333">
        <v>0.19</v>
      </c>
      <c r="O434" s="358">
        <v>4.0000000000000008E-2</v>
      </c>
      <c r="P434" s="358">
        <v>2.0000000000000004E-2</v>
      </c>
      <c r="Q434" s="361">
        <v>1</v>
      </c>
      <c r="R434" s="333">
        <v>0.15</v>
      </c>
      <c r="S434" s="377">
        <v>96000</v>
      </c>
      <c r="T434" s="361">
        <v>1754720</v>
      </c>
      <c r="U434" s="362">
        <v>140000</v>
      </c>
      <c r="V434" s="378">
        <v>0</v>
      </c>
      <c r="W434" s="716" t="e">
        <f t="shared" si="12"/>
        <v>#DIV/0!</v>
      </c>
      <c r="Z434" s="739">
        <f t="shared" si="13"/>
        <v>3840.0000000000009</v>
      </c>
    </row>
    <row r="435" spans="1:26" s="365" customFormat="1" ht="12.65" customHeight="1">
      <c r="A435" s="352"/>
      <c r="B435" s="352" t="s">
        <v>481</v>
      </c>
      <c r="C435" s="352" t="s">
        <v>453</v>
      </c>
      <c r="D435" s="352" t="s">
        <v>482</v>
      </c>
      <c r="E435" s="353" t="s">
        <v>483</v>
      </c>
      <c r="F435" s="352" t="s">
        <v>438</v>
      </c>
      <c r="G435" s="352" t="s">
        <v>484</v>
      </c>
      <c r="H435" s="352" t="s">
        <v>457</v>
      </c>
      <c r="I435" s="352">
        <v>2024</v>
      </c>
      <c r="J435" s="354">
        <v>10</v>
      </c>
      <c r="K435" s="355">
        <v>45604</v>
      </c>
      <c r="L435" s="356">
        <v>0.5</v>
      </c>
      <c r="M435" s="333">
        <v>24.32</v>
      </c>
      <c r="N435" s="333">
        <v>24.83</v>
      </c>
      <c r="O435" s="358">
        <v>0.50999999999999801</v>
      </c>
      <c r="P435" s="358">
        <v>0.25499999999999901</v>
      </c>
      <c r="Q435" s="361">
        <v>1</v>
      </c>
      <c r="R435" s="333">
        <v>24.32</v>
      </c>
      <c r="S435" s="377">
        <v>33600</v>
      </c>
      <c r="T435" s="361">
        <v>753600</v>
      </c>
      <c r="U435" s="362">
        <v>1790000</v>
      </c>
      <c r="V435" s="378">
        <v>1383887</v>
      </c>
      <c r="W435" s="716" t="e">
        <f t="shared" si="12"/>
        <v>#DIV/0!</v>
      </c>
      <c r="Z435" s="739">
        <f t="shared" si="13"/>
        <v>17135.999999999935</v>
      </c>
    </row>
    <row r="436" spans="1:26" s="365" customFormat="1" ht="12.65" customHeight="1">
      <c r="A436" s="352"/>
      <c r="B436" s="352" t="s">
        <v>481</v>
      </c>
      <c r="C436" s="352" t="s">
        <v>453</v>
      </c>
      <c r="D436" s="352" t="s">
        <v>485</v>
      </c>
      <c r="E436" s="353" t="s">
        <v>486</v>
      </c>
      <c r="F436" s="352" t="s">
        <v>438</v>
      </c>
      <c r="G436" s="352" t="s">
        <v>480</v>
      </c>
      <c r="H436" s="352" t="s">
        <v>439</v>
      </c>
      <c r="I436" s="352">
        <v>2024</v>
      </c>
      <c r="J436" s="354">
        <v>10</v>
      </c>
      <c r="K436" s="355">
        <v>45604</v>
      </c>
      <c r="L436" s="356">
        <v>0.6</v>
      </c>
      <c r="M436" s="333">
        <v>0.72</v>
      </c>
      <c r="N436" s="333">
        <v>0.91</v>
      </c>
      <c r="O436" s="358">
        <v>0.19000000000000006</v>
      </c>
      <c r="P436" s="358">
        <v>0.11400000000000003</v>
      </c>
      <c r="Q436" s="361">
        <v>1</v>
      </c>
      <c r="R436" s="333">
        <v>0.72</v>
      </c>
      <c r="S436" s="377">
        <v>115200</v>
      </c>
      <c r="T436" s="361">
        <v>2105664</v>
      </c>
      <c r="U436" s="362">
        <v>780000</v>
      </c>
      <c r="V436" s="378">
        <v>388978</v>
      </c>
      <c r="W436" s="716" t="e">
        <f t="shared" si="12"/>
        <v>#DIV/0!</v>
      </c>
      <c r="Z436" s="739">
        <f t="shared" si="13"/>
        <v>21888.000000000007</v>
      </c>
    </row>
    <row r="437" spans="1:26" s="365" customFormat="1" ht="12.65" customHeight="1">
      <c r="A437" s="352"/>
      <c r="B437" s="352" t="s">
        <v>481</v>
      </c>
      <c r="C437" s="352" t="s">
        <v>453</v>
      </c>
      <c r="D437" s="352" t="s">
        <v>470</v>
      </c>
      <c r="E437" s="353" t="s">
        <v>487</v>
      </c>
      <c r="F437" s="352" t="s">
        <v>438</v>
      </c>
      <c r="G437" s="352" t="s">
        <v>484</v>
      </c>
      <c r="H437" s="352" t="s">
        <v>439</v>
      </c>
      <c r="I437" s="352">
        <v>2024</v>
      </c>
      <c r="J437" s="354">
        <v>10</v>
      </c>
      <c r="K437" s="355">
        <v>45604</v>
      </c>
      <c r="L437" s="356">
        <v>0.6</v>
      </c>
      <c r="M437" s="333">
        <v>0.72</v>
      </c>
      <c r="N437" s="333">
        <v>0.8</v>
      </c>
      <c r="O437" s="358">
        <v>8.0000000000000071E-2</v>
      </c>
      <c r="P437" s="358">
        <v>4.8000000000000043E-2</v>
      </c>
      <c r="Q437" s="361">
        <v>1</v>
      </c>
      <c r="R437" s="333">
        <v>0.72</v>
      </c>
      <c r="S437" s="377">
        <v>40320</v>
      </c>
      <c r="T437" s="361">
        <v>904320</v>
      </c>
      <c r="U437" s="362">
        <v>765000</v>
      </c>
      <c r="V437" s="378">
        <v>692293</v>
      </c>
      <c r="W437" s="716" t="e">
        <f t="shared" si="12"/>
        <v>#DIV/0!</v>
      </c>
      <c r="Z437" s="739">
        <f t="shared" si="13"/>
        <v>3225.6000000000031</v>
      </c>
    </row>
    <row r="438" spans="1:26" s="365" customFormat="1" ht="12.65" customHeight="1">
      <c r="A438" s="352"/>
      <c r="B438" s="352" t="s">
        <v>481</v>
      </c>
      <c r="C438" s="352" t="s">
        <v>453</v>
      </c>
      <c r="D438" s="352" t="s">
        <v>488</v>
      </c>
      <c r="E438" s="353" t="s">
        <v>489</v>
      </c>
      <c r="F438" s="352" t="s">
        <v>438</v>
      </c>
      <c r="G438" s="352" t="s">
        <v>480</v>
      </c>
      <c r="H438" s="352" t="s">
        <v>439</v>
      </c>
      <c r="I438" s="352">
        <v>2024</v>
      </c>
      <c r="J438" s="354">
        <v>10</v>
      </c>
      <c r="K438" s="355">
        <v>45604</v>
      </c>
      <c r="L438" s="356">
        <v>0.6</v>
      </c>
      <c r="M438" s="333">
        <v>0.14000000000000001</v>
      </c>
      <c r="N438" s="333">
        <v>0.16</v>
      </c>
      <c r="O438" s="358">
        <v>1.999999999999999E-2</v>
      </c>
      <c r="P438" s="358">
        <v>1.1999999999999993E-2</v>
      </c>
      <c r="Q438" s="361">
        <v>1</v>
      </c>
      <c r="R438" s="333">
        <v>0.14000000000000001</v>
      </c>
      <c r="S438" s="377">
        <v>115200</v>
      </c>
      <c r="T438" s="361">
        <v>2105664</v>
      </c>
      <c r="U438" s="362">
        <v>150000</v>
      </c>
      <c r="V438" s="378">
        <v>0</v>
      </c>
      <c r="W438" s="716" t="e">
        <f t="shared" si="12"/>
        <v>#DIV/0!</v>
      </c>
      <c r="Z438" s="739">
        <f t="shared" si="13"/>
        <v>2303.9999999999986</v>
      </c>
    </row>
    <row r="439" spans="1:26" s="365" customFormat="1" ht="12.65" customHeight="1">
      <c r="A439" s="352"/>
      <c r="B439" s="352" t="s">
        <v>481</v>
      </c>
      <c r="C439" s="352" t="s">
        <v>453</v>
      </c>
      <c r="D439" s="352" t="s">
        <v>490</v>
      </c>
      <c r="E439" s="353" t="s">
        <v>491</v>
      </c>
      <c r="F439" s="352" t="s">
        <v>438</v>
      </c>
      <c r="G439" s="352" t="s">
        <v>484</v>
      </c>
      <c r="H439" s="352" t="s">
        <v>439</v>
      </c>
      <c r="I439" s="352">
        <v>2024</v>
      </c>
      <c r="J439" s="354">
        <v>10</v>
      </c>
      <c r="K439" s="355">
        <v>45604</v>
      </c>
      <c r="L439" s="356">
        <v>0.5</v>
      </c>
      <c r="M439" s="333">
        <v>1.05</v>
      </c>
      <c r="N439" s="333">
        <v>1.1599999999999999</v>
      </c>
      <c r="O439" s="358">
        <v>0.10999999999999988</v>
      </c>
      <c r="P439" s="358">
        <v>5.4999999999999938E-2</v>
      </c>
      <c r="Q439" s="361">
        <v>1</v>
      </c>
      <c r="R439" s="333">
        <v>1.05</v>
      </c>
      <c r="S439" s="377">
        <v>33600</v>
      </c>
      <c r="T439" s="361">
        <v>753600</v>
      </c>
      <c r="U439" s="362">
        <v>335000</v>
      </c>
      <c r="V439" s="378">
        <v>0</v>
      </c>
      <c r="W439" s="716" t="e">
        <f t="shared" si="12"/>
        <v>#DIV/0!</v>
      </c>
      <c r="Z439" s="739">
        <f t="shared" si="13"/>
        <v>3695.9999999999959</v>
      </c>
    </row>
    <row r="440" spans="1:26" s="365" customFormat="1" ht="12.65" customHeight="1">
      <c r="A440" s="352"/>
      <c r="B440" s="352" t="s">
        <v>481</v>
      </c>
      <c r="C440" s="352" t="s">
        <v>453</v>
      </c>
      <c r="D440" s="352" t="s">
        <v>492</v>
      </c>
      <c r="E440" s="353" t="s">
        <v>493</v>
      </c>
      <c r="F440" s="352" t="s">
        <v>438</v>
      </c>
      <c r="G440" s="352" t="s">
        <v>484</v>
      </c>
      <c r="H440" s="352" t="s">
        <v>439</v>
      </c>
      <c r="I440" s="352">
        <v>2024</v>
      </c>
      <c r="J440" s="354">
        <v>10</v>
      </c>
      <c r="K440" s="355">
        <v>45604</v>
      </c>
      <c r="L440" s="356">
        <v>0.5</v>
      </c>
      <c r="M440" s="333">
        <v>0.25</v>
      </c>
      <c r="N440" s="333">
        <v>0.34</v>
      </c>
      <c r="O440" s="358">
        <v>9.0000000000000024E-2</v>
      </c>
      <c r="P440" s="358">
        <v>4.5000000000000012E-2</v>
      </c>
      <c r="Q440" s="361">
        <v>1</v>
      </c>
      <c r="R440" s="333">
        <v>0.25</v>
      </c>
      <c r="S440" s="377">
        <v>121806</v>
      </c>
      <c r="T440" s="361">
        <v>730106</v>
      </c>
      <c r="U440" s="362">
        <v>260000</v>
      </c>
      <c r="V440" s="378">
        <v>0</v>
      </c>
      <c r="W440" s="716" t="e">
        <f t="shared" si="12"/>
        <v>#DIV/0!</v>
      </c>
      <c r="Z440" s="739">
        <f t="shared" si="13"/>
        <v>10962.540000000003</v>
      </c>
    </row>
    <row r="441" spans="1:26" s="365" customFormat="1" ht="12.65" customHeight="1">
      <c r="A441" s="352"/>
      <c r="B441" s="352" t="s">
        <v>481</v>
      </c>
      <c r="C441" s="352" t="s">
        <v>453</v>
      </c>
      <c r="D441" s="352" t="s">
        <v>494</v>
      </c>
      <c r="E441" s="353" t="s">
        <v>495</v>
      </c>
      <c r="F441" s="352" t="s">
        <v>438</v>
      </c>
      <c r="G441" s="352" t="s">
        <v>484</v>
      </c>
      <c r="H441" s="352" t="s">
        <v>439</v>
      </c>
      <c r="I441" s="352">
        <v>2024</v>
      </c>
      <c r="J441" s="354">
        <v>10</v>
      </c>
      <c r="K441" s="355">
        <v>45604</v>
      </c>
      <c r="L441" s="356">
        <v>0.8</v>
      </c>
      <c r="M441" s="333">
        <v>0.41</v>
      </c>
      <c r="N441" s="333">
        <v>0.5</v>
      </c>
      <c r="O441" s="358">
        <v>9.0000000000000024E-2</v>
      </c>
      <c r="P441" s="358">
        <v>7.2000000000000022E-2</v>
      </c>
      <c r="Q441" s="361">
        <v>1</v>
      </c>
      <c r="R441" s="333">
        <v>0.41</v>
      </c>
      <c r="S441" s="377">
        <v>40320</v>
      </c>
      <c r="T441" s="361">
        <v>904320</v>
      </c>
      <c r="U441" s="362">
        <v>310000</v>
      </c>
      <c r="V441" s="378">
        <v>0</v>
      </c>
      <c r="W441" s="716" t="e">
        <f t="shared" si="12"/>
        <v>#DIV/0!</v>
      </c>
      <c r="Z441" s="739">
        <f t="shared" si="13"/>
        <v>3628.8000000000011</v>
      </c>
    </row>
    <row r="442" spans="1:26" s="365" customFormat="1" ht="12.65" customHeight="1">
      <c r="A442" s="352"/>
      <c r="B442" s="352" t="s">
        <v>452</v>
      </c>
      <c r="C442" s="352" t="s">
        <v>453</v>
      </c>
      <c r="D442" s="352" t="s">
        <v>482</v>
      </c>
      <c r="E442" s="353" t="s">
        <v>496</v>
      </c>
      <c r="F442" s="352" t="s">
        <v>438</v>
      </c>
      <c r="G442" s="352" t="s">
        <v>497</v>
      </c>
      <c r="H442" s="352" t="s">
        <v>457</v>
      </c>
      <c r="I442" s="352">
        <v>2024</v>
      </c>
      <c r="J442" s="354">
        <v>10</v>
      </c>
      <c r="K442" s="355">
        <v>45604</v>
      </c>
      <c r="L442" s="356">
        <v>0.67</v>
      </c>
      <c r="M442" s="333">
        <v>25.4</v>
      </c>
      <c r="N442" s="333">
        <v>27.3</v>
      </c>
      <c r="O442" s="358">
        <v>1.9000000000000021</v>
      </c>
      <c r="P442" s="358">
        <v>1.2730000000000015</v>
      </c>
      <c r="Q442" s="361">
        <v>1</v>
      </c>
      <c r="R442" s="333">
        <v>25.4</v>
      </c>
      <c r="S442" s="377">
        <v>63851</v>
      </c>
      <c r="T442" s="361">
        <v>1206852</v>
      </c>
      <c r="U442" s="362">
        <v>1330000</v>
      </c>
      <c r="V442" s="378">
        <v>0</v>
      </c>
      <c r="W442" s="716" t="e">
        <f t="shared" si="12"/>
        <v>#DIV/0!</v>
      </c>
      <c r="Z442" s="739">
        <f t="shared" si="13"/>
        <v>121316.90000000014</v>
      </c>
    </row>
    <row r="443" spans="1:26" s="365" customFormat="1" ht="12.65" customHeight="1">
      <c r="A443" s="352"/>
      <c r="B443" s="352" t="s">
        <v>452</v>
      </c>
      <c r="C443" s="352" t="s">
        <v>453</v>
      </c>
      <c r="D443" s="352" t="s">
        <v>498</v>
      </c>
      <c r="E443" s="353" t="s">
        <v>499</v>
      </c>
      <c r="F443" s="352" t="s">
        <v>438</v>
      </c>
      <c r="G443" s="352" t="s">
        <v>456</v>
      </c>
      <c r="H443" s="352" t="s">
        <v>439</v>
      </c>
      <c r="I443" s="352">
        <v>2024</v>
      </c>
      <c r="J443" s="354">
        <v>10</v>
      </c>
      <c r="K443" s="355">
        <v>45604</v>
      </c>
      <c r="L443" s="356">
        <v>0.5</v>
      </c>
      <c r="M443" s="333">
        <v>0.64</v>
      </c>
      <c r="N443" s="333">
        <v>0.64</v>
      </c>
      <c r="O443" s="358">
        <v>0</v>
      </c>
      <c r="P443" s="358">
        <v>0</v>
      </c>
      <c r="Q443" s="361">
        <v>1</v>
      </c>
      <c r="R443" s="333">
        <v>0.64</v>
      </c>
      <c r="S443" s="377">
        <v>193030</v>
      </c>
      <c r="T443" s="361">
        <v>2761130</v>
      </c>
      <c r="U443" s="362" t="s">
        <v>500</v>
      </c>
      <c r="V443" s="378">
        <v>0</v>
      </c>
      <c r="W443" s="716" t="e">
        <f t="shared" si="12"/>
        <v>#DIV/0!</v>
      </c>
      <c r="Z443" s="739">
        <f t="shared" si="13"/>
        <v>0</v>
      </c>
    </row>
    <row r="444" spans="1:26" s="365" customFormat="1" ht="12.65" customHeight="1">
      <c r="A444" s="352"/>
      <c r="B444" s="352" t="s">
        <v>452</v>
      </c>
      <c r="C444" s="352" t="s">
        <v>453</v>
      </c>
      <c r="D444" s="352" t="s">
        <v>501</v>
      </c>
      <c r="E444" s="353" t="s">
        <v>502</v>
      </c>
      <c r="F444" s="352" t="s">
        <v>438</v>
      </c>
      <c r="G444" s="352" t="s">
        <v>456</v>
      </c>
      <c r="H444" s="352" t="s">
        <v>439</v>
      </c>
      <c r="I444" s="352">
        <v>2024</v>
      </c>
      <c r="J444" s="354">
        <v>10</v>
      </c>
      <c r="K444" s="355">
        <v>45604</v>
      </c>
      <c r="L444" s="356">
        <v>0.5</v>
      </c>
      <c r="M444" s="333">
        <v>1.28</v>
      </c>
      <c r="N444" s="333">
        <v>1.28</v>
      </c>
      <c r="O444" s="358">
        <v>0</v>
      </c>
      <c r="P444" s="358">
        <v>0</v>
      </c>
      <c r="Q444" s="361">
        <v>1</v>
      </c>
      <c r="R444" s="333">
        <v>1.28</v>
      </c>
      <c r="S444" s="377">
        <v>218540</v>
      </c>
      <c r="T444" s="361">
        <v>3155880</v>
      </c>
      <c r="U444" s="362" t="s">
        <v>500</v>
      </c>
      <c r="V444" s="378">
        <v>0</v>
      </c>
      <c r="W444" s="716" t="e">
        <f t="shared" si="12"/>
        <v>#DIV/0!</v>
      </c>
      <c r="Z444" s="739">
        <f t="shared" si="13"/>
        <v>0</v>
      </c>
    </row>
    <row r="445" spans="1:26" s="365" customFormat="1" ht="12.65" customHeight="1">
      <c r="A445" s="352"/>
      <c r="B445" s="352" t="s">
        <v>452</v>
      </c>
      <c r="C445" s="352" t="s">
        <v>453</v>
      </c>
      <c r="D445" s="352" t="s">
        <v>503</v>
      </c>
      <c r="E445" s="353" t="s">
        <v>504</v>
      </c>
      <c r="F445" s="352" t="s">
        <v>438</v>
      </c>
      <c r="G445" s="352" t="s">
        <v>456</v>
      </c>
      <c r="H445" s="352" t="s">
        <v>439</v>
      </c>
      <c r="I445" s="352">
        <v>2024</v>
      </c>
      <c r="J445" s="354">
        <v>10</v>
      </c>
      <c r="K445" s="355">
        <v>45604</v>
      </c>
      <c r="L445" s="356">
        <v>0.5</v>
      </c>
      <c r="M445" s="333">
        <v>2.04</v>
      </c>
      <c r="N445" s="333">
        <v>2.04</v>
      </c>
      <c r="O445" s="358">
        <v>0</v>
      </c>
      <c r="P445" s="358">
        <v>0</v>
      </c>
      <c r="Q445" s="361">
        <v>1</v>
      </c>
      <c r="R445" s="333">
        <v>2.04</v>
      </c>
      <c r="S445" s="377">
        <v>9020</v>
      </c>
      <c r="T445" s="361">
        <v>2525474</v>
      </c>
      <c r="U445" s="362" t="s">
        <v>500</v>
      </c>
      <c r="V445" s="378">
        <v>0</v>
      </c>
      <c r="W445" s="716" t="e">
        <f t="shared" si="12"/>
        <v>#DIV/0!</v>
      </c>
      <c r="Z445" s="739">
        <f t="shared" si="13"/>
        <v>0</v>
      </c>
    </row>
    <row r="446" spans="1:26" s="365" customFormat="1" ht="12.65" customHeight="1">
      <c r="A446" s="352"/>
      <c r="B446" s="352" t="s">
        <v>452</v>
      </c>
      <c r="C446" s="352" t="s">
        <v>453</v>
      </c>
      <c r="D446" s="352" t="s">
        <v>505</v>
      </c>
      <c r="E446" s="353" t="s">
        <v>506</v>
      </c>
      <c r="F446" s="352" t="s">
        <v>438</v>
      </c>
      <c r="G446" s="352" t="s">
        <v>456</v>
      </c>
      <c r="H446" s="352" t="s">
        <v>439</v>
      </c>
      <c r="I446" s="352">
        <v>2024</v>
      </c>
      <c r="J446" s="354">
        <v>10</v>
      </c>
      <c r="K446" s="355">
        <v>45604</v>
      </c>
      <c r="L446" s="356">
        <v>0.5</v>
      </c>
      <c r="M446" s="333">
        <v>1.45</v>
      </c>
      <c r="N446" s="333">
        <v>1.45</v>
      </c>
      <c r="O446" s="358">
        <v>0</v>
      </c>
      <c r="P446" s="358">
        <v>0</v>
      </c>
      <c r="Q446" s="361">
        <v>1</v>
      </c>
      <c r="R446" s="333">
        <v>1.45</v>
      </c>
      <c r="S446" s="377">
        <v>155520</v>
      </c>
      <c r="T446" s="361">
        <v>3155880</v>
      </c>
      <c r="U446" s="362" t="s">
        <v>500</v>
      </c>
      <c r="V446" s="378">
        <v>0</v>
      </c>
      <c r="W446" s="716" t="e">
        <f t="shared" si="12"/>
        <v>#DIV/0!</v>
      </c>
      <c r="Z446" s="739">
        <f t="shared" si="13"/>
        <v>0</v>
      </c>
    </row>
    <row r="447" spans="1:26" s="365" customFormat="1" ht="12.65" customHeight="1">
      <c r="A447" s="352"/>
      <c r="B447" s="352" t="s">
        <v>452</v>
      </c>
      <c r="C447" s="352" t="s">
        <v>453</v>
      </c>
      <c r="D447" s="352" t="s">
        <v>507</v>
      </c>
      <c r="E447" s="353" t="s">
        <v>508</v>
      </c>
      <c r="F447" s="352" t="s">
        <v>438</v>
      </c>
      <c r="G447" s="352" t="s">
        <v>456</v>
      </c>
      <c r="H447" s="352" t="s">
        <v>439</v>
      </c>
      <c r="I447" s="352">
        <v>2024</v>
      </c>
      <c r="J447" s="354">
        <v>10</v>
      </c>
      <c r="K447" s="355">
        <v>45604</v>
      </c>
      <c r="L447" s="356">
        <v>0.5</v>
      </c>
      <c r="M447" s="333">
        <v>0.13</v>
      </c>
      <c r="N447" s="333">
        <v>0.13</v>
      </c>
      <c r="O447" s="358">
        <v>0</v>
      </c>
      <c r="P447" s="358">
        <v>0</v>
      </c>
      <c r="Q447" s="361">
        <v>1</v>
      </c>
      <c r="R447" s="333">
        <v>0.13</v>
      </c>
      <c r="S447" s="377">
        <v>155520</v>
      </c>
      <c r="T447" s="361">
        <v>3155880</v>
      </c>
      <c r="U447" s="362" t="s">
        <v>500</v>
      </c>
      <c r="V447" s="378">
        <v>0</v>
      </c>
      <c r="W447" s="716" t="e">
        <f t="shared" si="12"/>
        <v>#DIV/0!</v>
      </c>
      <c r="Z447" s="739">
        <f t="shared" si="13"/>
        <v>0</v>
      </c>
    </row>
    <row r="448" spans="1:26" s="365" customFormat="1" ht="12.65" customHeight="1">
      <c r="A448" s="352"/>
      <c r="B448" s="352" t="s">
        <v>452</v>
      </c>
      <c r="C448" s="352" t="s">
        <v>453</v>
      </c>
      <c r="D448" s="352" t="s">
        <v>509</v>
      </c>
      <c r="E448" s="353" t="s">
        <v>510</v>
      </c>
      <c r="F448" s="352" t="s">
        <v>438</v>
      </c>
      <c r="G448" s="352" t="s">
        <v>456</v>
      </c>
      <c r="H448" s="352" t="s">
        <v>457</v>
      </c>
      <c r="I448" s="352">
        <v>2024</v>
      </c>
      <c r="J448" s="354">
        <v>10</v>
      </c>
      <c r="K448" s="355">
        <v>45604</v>
      </c>
      <c r="L448" s="356">
        <v>0.5</v>
      </c>
      <c r="M448" s="333">
        <v>0.2</v>
      </c>
      <c r="N448" s="333">
        <v>0.2</v>
      </c>
      <c r="O448" s="358">
        <v>0</v>
      </c>
      <c r="P448" s="358">
        <v>0</v>
      </c>
      <c r="Q448" s="361">
        <v>1</v>
      </c>
      <c r="R448" s="333">
        <v>0.2</v>
      </c>
      <c r="S448" s="377">
        <v>155520</v>
      </c>
      <c r="T448" s="361">
        <v>3155880</v>
      </c>
      <c r="U448" s="362" t="s">
        <v>500</v>
      </c>
      <c r="V448" s="378">
        <v>0</v>
      </c>
      <c r="W448" s="716" t="e">
        <f t="shared" si="12"/>
        <v>#DIV/0!</v>
      </c>
      <c r="Z448" s="739">
        <f t="shared" si="13"/>
        <v>0</v>
      </c>
    </row>
    <row r="449" spans="1:26" s="365" customFormat="1" ht="12.65" customHeight="1">
      <c r="A449" s="352"/>
      <c r="B449" s="352" t="s">
        <v>462</v>
      </c>
      <c r="C449" s="352" t="s">
        <v>453</v>
      </c>
      <c r="D449" s="352" t="s">
        <v>478</v>
      </c>
      <c r="E449" s="353" t="s">
        <v>511</v>
      </c>
      <c r="F449" s="352" t="s">
        <v>438</v>
      </c>
      <c r="G449" s="352" t="s">
        <v>465</v>
      </c>
      <c r="H449" s="352" t="s">
        <v>439</v>
      </c>
      <c r="I449" s="352">
        <v>2024</v>
      </c>
      <c r="J449" s="354">
        <v>10</v>
      </c>
      <c r="K449" s="355">
        <v>45604</v>
      </c>
      <c r="L449" s="356">
        <v>0.5</v>
      </c>
      <c r="M449" s="333">
        <v>0.16</v>
      </c>
      <c r="N449" s="333">
        <v>0.16</v>
      </c>
      <c r="O449" s="358">
        <v>0</v>
      </c>
      <c r="P449" s="358">
        <v>0</v>
      </c>
      <c r="Q449" s="361">
        <v>1</v>
      </c>
      <c r="R449" s="333">
        <v>0.16</v>
      </c>
      <c r="S449" s="377">
        <v>59520</v>
      </c>
      <c r="T449" s="361">
        <v>1401160</v>
      </c>
      <c r="U449" s="362" t="s">
        <v>500</v>
      </c>
      <c r="V449" s="378">
        <v>0</v>
      </c>
      <c r="W449" s="716" t="e">
        <f t="shared" si="12"/>
        <v>#DIV/0!</v>
      </c>
      <c r="Z449" s="739">
        <f t="shared" si="13"/>
        <v>0</v>
      </c>
    </row>
    <row r="450" spans="1:26" s="365" customFormat="1" ht="12.65" customHeight="1">
      <c r="A450" s="352"/>
      <c r="B450" s="352" t="s">
        <v>452</v>
      </c>
      <c r="C450" s="352" t="s">
        <v>453</v>
      </c>
      <c r="D450" s="352" t="s">
        <v>512</v>
      </c>
      <c r="E450" s="353" t="s">
        <v>513</v>
      </c>
      <c r="F450" s="352" t="s">
        <v>438</v>
      </c>
      <c r="G450" s="352" t="s">
        <v>456</v>
      </c>
      <c r="H450" s="352" t="s">
        <v>439</v>
      </c>
      <c r="I450" s="352">
        <v>2024</v>
      </c>
      <c r="J450" s="354">
        <v>10</v>
      </c>
      <c r="K450" s="355">
        <v>45604</v>
      </c>
      <c r="L450" s="356">
        <v>0.5</v>
      </c>
      <c r="M450" s="333">
        <v>0.13</v>
      </c>
      <c r="N450" s="333">
        <v>0.13</v>
      </c>
      <c r="O450" s="358">
        <v>0</v>
      </c>
      <c r="P450" s="358">
        <v>0</v>
      </c>
      <c r="Q450" s="361">
        <v>1</v>
      </c>
      <c r="R450" s="333">
        <v>0.13</v>
      </c>
      <c r="S450" s="377">
        <v>155520</v>
      </c>
      <c r="T450" s="361">
        <v>3155880</v>
      </c>
      <c r="U450" s="362" t="s">
        <v>500</v>
      </c>
      <c r="V450" s="378">
        <v>0</v>
      </c>
      <c r="W450" s="716" t="e">
        <f t="shared" ref="W450:W513" si="14">V450/$AB$1</f>
        <v>#DIV/0!</v>
      </c>
      <c r="Z450" s="739">
        <f t="shared" si="13"/>
        <v>0</v>
      </c>
    </row>
    <row r="451" spans="1:26" s="365" customFormat="1" ht="12.65" customHeight="1">
      <c r="A451" s="352"/>
      <c r="B451" s="352" t="s">
        <v>452</v>
      </c>
      <c r="C451" s="352" t="s">
        <v>453</v>
      </c>
      <c r="D451" s="352" t="s">
        <v>514</v>
      </c>
      <c r="E451" s="353" t="s">
        <v>515</v>
      </c>
      <c r="F451" s="352" t="s">
        <v>438</v>
      </c>
      <c r="G451" s="352" t="s">
        <v>456</v>
      </c>
      <c r="H451" s="352" t="s">
        <v>439</v>
      </c>
      <c r="I451" s="352">
        <v>2024</v>
      </c>
      <c r="J451" s="354">
        <v>10</v>
      </c>
      <c r="K451" s="355">
        <v>45604</v>
      </c>
      <c r="L451" s="356">
        <v>0.6</v>
      </c>
      <c r="M451" s="333">
        <v>0.16</v>
      </c>
      <c r="N451" s="333">
        <v>0.16</v>
      </c>
      <c r="O451" s="358">
        <v>0</v>
      </c>
      <c r="P451" s="358">
        <v>0</v>
      </c>
      <c r="Q451" s="361">
        <v>1</v>
      </c>
      <c r="R451" s="333">
        <v>0.16</v>
      </c>
      <c r="S451" s="377">
        <v>155520</v>
      </c>
      <c r="T451" s="361">
        <v>3155880</v>
      </c>
      <c r="U451" s="362" t="s">
        <v>500</v>
      </c>
      <c r="V451" s="378">
        <v>0</v>
      </c>
      <c r="W451" s="716" t="e">
        <f t="shared" si="14"/>
        <v>#DIV/0!</v>
      </c>
      <c r="Z451" s="739">
        <f t="shared" ref="Z451:Z514" si="15">O451*S451</f>
        <v>0</v>
      </c>
    </row>
    <row r="452" spans="1:26" s="365" customFormat="1" ht="12.65" customHeight="1">
      <c r="A452" s="352"/>
      <c r="B452" s="352" t="s">
        <v>452</v>
      </c>
      <c r="C452" s="352" t="s">
        <v>453</v>
      </c>
      <c r="D452" s="352" t="s">
        <v>516</v>
      </c>
      <c r="E452" s="353" t="s">
        <v>517</v>
      </c>
      <c r="F452" s="352" t="s">
        <v>438</v>
      </c>
      <c r="G452" s="352" t="s">
        <v>456</v>
      </c>
      <c r="H452" s="352" t="s">
        <v>457</v>
      </c>
      <c r="I452" s="352">
        <v>2024</v>
      </c>
      <c r="J452" s="354">
        <v>10</v>
      </c>
      <c r="K452" s="355">
        <v>45604</v>
      </c>
      <c r="L452" s="356">
        <v>0.5</v>
      </c>
      <c r="M452" s="333">
        <v>0.25</v>
      </c>
      <c r="N452" s="333">
        <v>0.25</v>
      </c>
      <c r="O452" s="358">
        <v>0</v>
      </c>
      <c r="P452" s="358">
        <v>0</v>
      </c>
      <c r="Q452" s="361">
        <v>1</v>
      </c>
      <c r="R452" s="333">
        <v>0.25</v>
      </c>
      <c r="S452" s="377">
        <v>155520</v>
      </c>
      <c r="T452" s="361">
        <v>3155880</v>
      </c>
      <c r="U452" s="362" t="s">
        <v>500</v>
      </c>
      <c r="V452" s="378">
        <v>0</v>
      </c>
      <c r="W452" s="716" t="e">
        <f t="shared" si="14"/>
        <v>#DIV/0!</v>
      </c>
      <c r="Z452" s="739">
        <f t="shared" si="15"/>
        <v>0</v>
      </c>
    </row>
    <row r="453" spans="1:26" s="365" customFormat="1" ht="12.65" customHeight="1">
      <c r="A453" s="352"/>
      <c r="B453" s="352" t="s">
        <v>452</v>
      </c>
      <c r="C453" s="352" t="s">
        <v>453</v>
      </c>
      <c r="D453" s="352" t="s">
        <v>518</v>
      </c>
      <c r="E453" s="353" t="s">
        <v>519</v>
      </c>
      <c r="F453" s="352" t="s">
        <v>438</v>
      </c>
      <c r="G453" s="352" t="s">
        <v>480</v>
      </c>
      <c r="H453" s="352" t="s">
        <v>457</v>
      </c>
      <c r="I453" s="352">
        <v>2024</v>
      </c>
      <c r="J453" s="354">
        <v>10</v>
      </c>
      <c r="K453" s="355">
        <v>45604</v>
      </c>
      <c r="L453" s="356">
        <v>0.5</v>
      </c>
      <c r="M453" s="333">
        <v>9.01</v>
      </c>
      <c r="N453" s="333">
        <v>9.01</v>
      </c>
      <c r="O453" s="358">
        <v>0</v>
      </c>
      <c r="P453" s="358">
        <v>0</v>
      </c>
      <c r="Q453" s="361">
        <v>1</v>
      </c>
      <c r="R453" s="333">
        <v>9.01</v>
      </c>
      <c r="S453" s="377">
        <v>96000</v>
      </c>
      <c r="T453" s="361">
        <v>1754720</v>
      </c>
      <c r="U453" s="362" t="s">
        <v>500</v>
      </c>
      <c r="V453" s="378">
        <v>0</v>
      </c>
      <c r="W453" s="716" t="e">
        <f t="shared" si="14"/>
        <v>#DIV/0!</v>
      </c>
      <c r="Z453" s="739">
        <f t="shared" si="15"/>
        <v>0</v>
      </c>
    </row>
    <row r="454" spans="1:26" s="365" customFormat="1" ht="12.65" customHeight="1">
      <c r="A454" s="352"/>
      <c r="B454" s="352" t="s">
        <v>452</v>
      </c>
      <c r="C454" s="352" t="s">
        <v>453</v>
      </c>
      <c r="D454" s="352" t="s">
        <v>520</v>
      </c>
      <c r="E454" s="353" t="s">
        <v>521</v>
      </c>
      <c r="F454" s="352" t="s">
        <v>438</v>
      </c>
      <c r="G454" s="352" t="s">
        <v>480</v>
      </c>
      <c r="H454" s="352" t="s">
        <v>457</v>
      </c>
      <c r="I454" s="352">
        <v>2024</v>
      </c>
      <c r="J454" s="354">
        <v>10</v>
      </c>
      <c r="K454" s="355">
        <v>45604</v>
      </c>
      <c r="L454" s="356">
        <v>0.6</v>
      </c>
      <c r="M454" s="333">
        <v>7.85</v>
      </c>
      <c r="N454" s="333">
        <v>7.85</v>
      </c>
      <c r="O454" s="358">
        <v>0</v>
      </c>
      <c r="P454" s="358">
        <v>0</v>
      </c>
      <c r="Q454" s="361">
        <v>1</v>
      </c>
      <c r="R454" s="333">
        <v>7.85</v>
      </c>
      <c r="S454" s="377">
        <v>115200</v>
      </c>
      <c r="T454" s="361">
        <v>2105664</v>
      </c>
      <c r="U454" s="362" t="s">
        <v>500</v>
      </c>
      <c r="V454" s="378">
        <v>0</v>
      </c>
      <c r="W454" s="716" t="e">
        <f t="shared" si="14"/>
        <v>#DIV/0!</v>
      </c>
      <c r="Z454" s="739">
        <f t="shared" si="15"/>
        <v>0</v>
      </c>
    </row>
    <row r="455" spans="1:26" s="365" customFormat="1" ht="12.65" customHeight="1">
      <c r="A455" s="352"/>
      <c r="B455" s="352" t="s">
        <v>452</v>
      </c>
      <c r="C455" s="352" t="s">
        <v>453</v>
      </c>
      <c r="D455" s="352" t="s">
        <v>490</v>
      </c>
      <c r="E455" s="353" t="s">
        <v>522</v>
      </c>
      <c r="F455" s="352" t="s">
        <v>438</v>
      </c>
      <c r="G455" s="352" t="s">
        <v>472</v>
      </c>
      <c r="H455" s="352" t="s">
        <v>439</v>
      </c>
      <c r="I455" s="352">
        <v>2024</v>
      </c>
      <c r="J455" s="354">
        <v>10</v>
      </c>
      <c r="K455" s="355">
        <v>45604</v>
      </c>
      <c r="L455" s="356">
        <v>0.6</v>
      </c>
      <c r="M455" s="333">
        <v>0.78</v>
      </c>
      <c r="N455" s="333">
        <v>0.78</v>
      </c>
      <c r="O455" s="358">
        <v>0</v>
      </c>
      <c r="P455" s="358">
        <v>0</v>
      </c>
      <c r="Q455" s="361">
        <v>1</v>
      </c>
      <c r="R455" s="333">
        <v>0.78</v>
      </c>
      <c r="S455" s="377">
        <v>146304</v>
      </c>
      <c r="T455" s="361">
        <v>2882736</v>
      </c>
      <c r="U455" s="362" t="s">
        <v>500</v>
      </c>
      <c r="V455" s="378">
        <v>0</v>
      </c>
      <c r="W455" s="716" t="e">
        <f t="shared" si="14"/>
        <v>#DIV/0!</v>
      </c>
      <c r="Z455" s="739">
        <f t="shared" si="15"/>
        <v>0</v>
      </c>
    </row>
    <row r="456" spans="1:26" s="365" customFormat="1" ht="12.65" customHeight="1">
      <c r="A456" s="352"/>
      <c r="B456" s="352" t="s">
        <v>452</v>
      </c>
      <c r="C456" s="352" t="s">
        <v>453</v>
      </c>
      <c r="D456" s="352" t="s">
        <v>523</v>
      </c>
      <c r="E456" s="353" t="s">
        <v>524</v>
      </c>
      <c r="F456" s="352" t="s">
        <v>438</v>
      </c>
      <c r="G456" s="352" t="s">
        <v>472</v>
      </c>
      <c r="H456" s="352" t="s">
        <v>439</v>
      </c>
      <c r="I456" s="352">
        <v>2024</v>
      </c>
      <c r="J456" s="354">
        <v>10</v>
      </c>
      <c r="K456" s="355">
        <v>45604</v>
      </c>
      <c r="L456" s="356">
        <v>0.6</v>
      </c>
      <c r="M456" s="333">
        <v>0.12</v>
      </c>
      <c r="N456" s="333">
        <v>0.12</v>
      </c>
      <c r="O456" s="358">
        <v>0</v>
      </c>
      <c r="P456" s="358">
        <v>0</v>
      </c>
      <c r="Q456" s="361">
        <v>1</v>
      </c>
      <c r="R456" s="333">
        <v>0.12</v>
      </c>
      <c r="S456" s="377">
        <v>78381</v>
      </c>
      <c r="T456" s="361">
        <v>2685869</v>
      </c>
      <c r="U456" s="362" t="s">
        <v>500</v>
      </c>
      <c r="V456" s="378">
        <v>0</v>
      </c>
      <c r="W456" s="716" t="e">
        <f t="shared" si="14"/>
        <v>#DIV/0!</v>
      </c>
      <c r="Z456" s="739">
        <f t="shared" si="15"/>
        <v>0</v>
      </c>
    </row>
    <row r="457" spans="1:26" s="365" customFormat="1" ht="12.65" customHeight="1">
      <c r="A457" s="352"/>
      <c r="B457" s="352" t="s">
        <v>462</v>
      </c>
      <c r="C457" s="352" t="s">
        <v>453</v>
      </c>
      <c r="D457" s="352" t="s">
        <v>488</v>
      </c>
      <c r="E457" s="353" t="s">
        <v>525</v>
      </c>
      <c r="F457" s="352" t="s">
        <v>438</v>
      </c>
      <c r="G457" s="352" t="s">
        <v>465</v>
      </c>
      <c r="H457" s="352" t="s">
        <v>439</v>
      </c>
      <c r="I457" s="352">
        <v>2024</v>
      </c>
      <c r="J457" s="354">
        <v>10</v>
      </c>
      <c r="K457" s="355">
        <v>45604</v>
      </c>
      <c r="L457" s="356">
        <v>0.6</v>
      </c>
      <c r="M457" s="333">
        <v>0.16</v>
      </c>
      <c r="N457" s="333">
        <v>0.16</v>
      </c>
      <c r="O457" s="358">
        <v>0</v>
      </c>
      <c r="P457" s="358">
        <v>0</v>
      </c>
      <c r="Q457" s="361">
        <v>1</v>
      </c>
      <c r="R457" s="333">
        <v>0.16</v>
      </c>
      <c r="S457" s="377">
        <v>108600</v>
      </c>
      <c r="T457" s="361">
        <v>1718568</v>
      </c>
      <c r="U457" s="362" t="s">
        <v>500</v>
      </c>
      <c r="V457" s="378">
        <v>0</v>
      </c>
      <c r="W457" s="716" t="e">
        <f t="shared" si="14"/>
        <v>#DIV/0!</v>
      </c>
      <c r="Z457" s="739">
        <f t="shared" si="15"/>
        <v>0</v>
      </c>
    </row>
    <row r="458" spans="1:26" s="365" customFormat="1" ht="12.65" customHeight="1">
      <c r="A458" s="352"/>
      <c r="B458" s="352" t="s">
        <v>462</v>
      </c>
      <c r="C458" s="352" t="s">
        <v>453</v>
      </c>
      <c r="D458" s="352" t="s">
        <v>526</v>
      </c>
      <c r="E458" s="353" t="s">
        <v>527</v>
      </c>
      <c r="F458" s="352" t="s">
        <v>438</v>
      </c>
      <c r="G458" s="352" t="s">
        <v>465</v>
      </c>
      <c r="H458" s="352" t="s">
        <v>457</v>
      </c>
      <c r="I458" s="352">
        <v>2024</v>
      </c>
      <c r="J458" s="354">
        <v>10</v>
      </c>
      <c r="K458" s="355">
        <v>45604</v>
      </c>
      <c r="L458" s="356">
        <v>0.6</v>
      </c>
      <c r="M458" s="333">
        <v>0.26</v>
      </c>
      <c r="N458" s="333">
        <v>0.26</v>
      </c>
      <c r="O458" s="358">
        <v>0</v>
      </c>
      <c r="P458" s="358">
        <v>0</v>
      </c>
      <c r="Q458" s="361">
        <v>1</v>
      </c>
      <c r="R458" s="333">
        <v>0.26</v>
      </c>
      <c r="S458" s="377">
        <v>71424</v>
      </c>
      <c r="T458" s="361">
        <v>1681392</v>
      </c>
      <c r="U458" s="362" t="s">
        <v>500</v>
      </c>
      <c r="V458" s="378">
        <v>0</v>
      </c>
      <c r="W458" s="716" t="e">
        <f t="shared" si="14"/>
        <v>#DIV/0!</v>
      </c>
      <c r="Z458" s="739">
        <f t="shared" si="15"/>
        <v>0</v>
      </c>
    </row>
    <row r="459" spans="1:26" s="365" customFormat="1" ht="12.65" customHeight="1">
      <c r="A459" s="352"/>
      <c r="B459" s="352" t="s">
        <v>462</v>
      </c>
      <c r="C459" s="352" t="s">
        <v>453</v>
      </c>
      <c r="D459" s="352" t="s">
        <v>528</v>
      </c>
      <c r="E459" s="353" t="s">
        <v>529</v>
      </c>
      <c r="F459" s="352" t="s">
        <v>438</v>
      </c>
      <c r="G459" s="352" t="s">
        <v>465</v>
      </c>
      <c r="H459" s="352" t="s">
        <v>457</v>
      </c>
      <c r="I459" s="352">
        <v>2024</v>
      </c>
      <c r="J459" s="354">
        <v>10</v>
      </c>
      <c r="K459" s="355">
        <v>45604</v>
      </c>
      <c r="L459" s="356">
        <v>0.5</v>
      </c>
      <c r="M459" s="333">
        <v>5.07</v>
      </c>
      <c r="N459" s="333">
        <v>5.07</v>
      </c>
      <c r="O459" s="358">
        <v>0</v>
      </c>
      <c r="P459" s="358">
        <v>0</v>
      </c>
      <c r="Q459" s="361">
        <v>1</v>
      </c>
      <c r="R459" s="333">
        <v>5.07</v>
      </c>
      <c r="S459" s="377">
        <v>59520</v>
      </c>
      <c r="T459" s="361">
        <v>1401160</v>
      </c>
      <c r="U459" s="362" t="s">
        <v>500</v>
      </c>
      <c r="V459" s="378">
        <v>0</v>
      </c>
      <c r="W459" s="716" t="e">
        <f t="shared" si="14"/>
        <v>#DIV/0!</v>
      </c>
      <c r="Z459" s="739">
        <f t="shared" si="15"/>
        <v>0</v>
      </c>
    </row>
    <row r="460" spans="1:26" s="365" customFormat="1" ht="12.65" customHeight="1">
      <c r="A460" s="352"/>
      <c r="B460" s="352" t="s">
        <v>462</v>
      </c>
      <c r="C460" s="352" t="s">
        <v>453</v>
      </c>
      <c r="D460" s="352" t="s">
        <v>518</v>
      </c>
      <c r="E460" s="353" t="s">
        <v>530</v>
      </c>
      <c r="F460" s="352" t="s">
        <v>438</v>
      </c>
      <c r="G460" s="352" t="s">
        <v>465</v>
      </c>
      <c r="H460" s="352" t="s">
        <v>457</v>
      </c>
      <c r="I460" s="352">
        <v>2024</v>
      </c>
      <c r="J460" s="354">
        <v>10</v>
      </c>
      <c r="K460" s="355">
        <v>45604</v>
      </c>
      <c r="L460" s="356">
        <v>0.6</v>
      </c>
      <c r="M460" s="333">
        <v>10.48</v>
      </c>
      <c r="N460" s="333">
        <v>10.48</v>
      </c>
      <c r="O460" s="358">
        <v>0</v>
      </c>
      <c r="P460" s="358">
        <v>0</v>
      </c>
      <c r="Q460" s="361">
        <v>1</v>
      </c>
      <c r="R460" s="333">
        <v>10.48</v>
      </c>
      <c r="S460" s="377">
        <v>71424</v>
      </c>
      <c r="T460" s="361">
        <v>1681392</v>
      </c>
      <c r="U460" s="362" t="s">
        <v>500</v>
      </c>
      <c r="V460" s="378">
        <v>0</v>
      </c>
      <c r="W460" s="716" t="e">
        <f t="shared" si="14"/>
        <v>#DIV/0!</v>
      </c>
      <c r="Z460" s="739">
        <f t="shared" si="15"/>
        <v>0</v>
      </c>
    </row>
    <row r="461" spans="1:26" s="365" customFormat="1" ht="12.65" customHeight="1">
      <c r="A461" s="352"/>
      <c r="B461" s="352" t="s">
        <v>481</v>
      </c>
      <c r="C461" s="352" t="s">
        <v>453</v>
      </c>
      <c r="D461" s="352" t="s">
        <v>531</v>
      </c>
      <c r="E461" s="353" t="s">
        <v>532</v>
      </c>
      <c r="F461" s="352" t="s">
        <v>438</v>
      </c>
      <c r="G461" s="352"/>
      <c r="H461" s="352" t="s">
        <v>439</v>
      </c>
      <c r="I461" s="352">
        <v>2024</v>
      </c>
      <c r="J461" s="354">
        <v>10</v>
      </c>
      <c r="K461" s="355">
        <v>45604</v>
      </c>
      <c r="L461" s="356">
        <v>1</v>
      </c>
      <c r="M461" s="333">
        <v>3.71</v>
      </c>
      <c r="N461" s="333"/>
      <c r="O461" s="358"/>
      <c r="P461" s="358">
        <v>0</v>
      </c>
      <c r="Q461" s="361">
        <v>1</v>
      </c>
      <c r="R461" s="333">
        <v>3.71</v>
      </c>
      <c r="S461" s="377">
        <v>0</v>
      </c>
      <c r="T461" s="352">
        <v>0</v>
      </c>
      <c r="U461" s="362">
        <v>188000</v>
      </c>
      <c r="V461" s="378">
        <v>188000</v>
      </c>
      <c r="W461" s="716" t="e">
        <f t="shared" si="14"/>
        <v>#DIV/0!</v>
      </c>
      <c r="Z461" s="739">
        <f t="shared" si="15"/>
        <v>0</v>
      </c>
    </row>
    <row r="462" spans="1:26" s="365" customFormat="1" ht="12.65" customHeight="1">
      <c r="A462" s="352"/>
      <c r="B462" s="352" t="s">
        <v>481</v>
      </c>
      <c r="C462" s="352" t="s">
        <v>453</v>
      </c>
      <c r="D462" s="352" t="s">
        <v>463</v>
      </c>
      <c r="E462" s="353" t="s">
        <v>533</v>
      </c>
      <c r="F462" s="352" t="s">
        <v>438</v>
      </c>
      <c r="G462" s="352"/>
      <c r="H462" s="352" t="s">
        <v>439</v>
      </c>
      <c r="I462" s="352">
        <v>2024</v>
      </c>
      <c r="J462" s="354">
        <v>10</v>
      </c>
      <c r="K462" s="355">
        <v>45604</v>
      </c>
      <c r="L462" s="356">
        <v>1</v>
      </c>
      <c r="M462" s="333">
        <v>0.91</v>
      </c>
      <c r="N462" s="333"/>
      <c r="O462" s="358"/>
      <c r="P462" s="358">
        <v>0</v>
      </c>
      <c r="Q462" s="361">
        <v>1</v>
      </c>
      <c r="R462" s="333">
        <v>0.91</v>
      </c>
      <c r="S462" s="377">
        <v>0</v>
      </c>
      <c r="T462" s="352">
        <v>0</v>
      </c>
      <c r="U462" s="362">
        <v>852000</v>
      </c>
      <c r="V462" s="378">
        <v>852000</v>
      </c>
      <c r="W462" s="716" t="e">
        <f t="shared" si="14"/>
        <v>#DIV/0!</v>
      </c>
      <c r="Z462" s="739">
        <f t="shared" si="15"/>
        <v>0</v>
      </c>
    </row>
    <row r="463" spans="1:26" s="365" customFormat="1" ht="12.65" customHeight="1">
      <c r="A463" s="352"/>
      <c r="B463" s="380" t="s">
        <v>481</v>
      </c>
      <c r="C463" s="380" t="s">
        <v>453</v>
      </c>
      <c r="D463" s="380" t="s">
        <v>534</v>
      </c>
      <c r="E463" s="381" t="s">
        <v>535</v>
      </c>
      <c r="F463" s="380" t="s">
        <v>438</v>
      </c>
      <c r="G463" s="380"/>
      <c r="H463" s="380" t="s">
        <v>439</v>
      </c>
      <c r="I463" s="380">
        <v>2024</v>
      </c>
      <c r="J463" s="382">
        <v>10</v>
      </c>
      <c r="K463" s="383">
        <v>45604</v>
      </c>
      <c r="L463" s="384">
        <v>1</v>
      </c>
      <c r="M463" s="385">
        <v>0.13</v>
      </c>
      <c r="N463" s="385"/>
      <c r="O463" s="386"/>
      <c r="P463" s="386">
        <v>0</v>
      </c>
      <c r="Q463" s="387">
        <v>1</v>
      </c>
      <c r="R463" s="385">
        <v>0.13</v>
      </c>
      <c r="S463" s="388">
        <v>0</v>
      </c>
      <c r="T463" s="380">
        <v>0</v>
      </c>
      <c r="U463" s="389">
        <v>125000</v>
      </c>
      <c r="V463" s="390">
        <v>125000</v>
      </c>
      <c r="W463" s="716" t="e">
        <f t="shared" si="14"/>
        <v>#DIV/0!</v>
      </c>
      <c r="Z463" s="739">
        <f t="shared" si="15"/>
        <v>0</v>
      </c>
    </row>
    <row r="464" spans="1:26" s="365" customFormat="1" ht="12.65" customHeight="1">
      <c r="A464" s="352" t="s">
        <v>114</v>
      </c>
      <c r="B464" s="364" t="s">
        <v>434</v>
      </c>
      <c r="C464" s="352" t="s">
        <v>435</v>
      </c>
      <c r="D464" s="364" t="s">
        <v>436</v>
      </c>
      <c r="E464" s="353" t="s">
        <v>437</v>
      </c>
      <c r="F464" s="364" t="s">
        <v>438</v>
      </c>
      <c r="G464" s="331"/>
      <c r="H464" s="331" t="s">
        <v>439</v>
      </c>
      <c r="I464" s="352">
        <v>2024</v>
      </c>
      <c r="J464" s="332">
        <v>11</v>
      </c>
      <c r="K464" s="395">
        <v>45635</v>
      </c>
      <c r="L464" s="396">
        <v>1</v>
      </c>
      <c r="M464" s="333">
        <v>1.72558923484548</v>
      </c>
      <c r="N464" s="333">
        <v>1.79086423484548</v>
      </c>
      <c r="O464" s="358">
        <v>6.5274999999999972E-2</v>
      </c>
      <c r="P464" s="359">
        <v>6.5274999999999972E-2</v>
      </c>
      <c r="Q464" s="334">
        <v>1</v>
      </c>
      <c r="R464" s="333">
        <v>1.72558923484548</v>
      </c>
      <c r="S464" s="397">
        <v>220532</v>
      </c>
      <c r="T464" s="398">
        <v>3436539</v>
      </c>
      <c r="U464" s="399">
        <v>1566600</v>
      </c>
      <c r="V464" s="363">
        <v>1342279.916775</v>
      </c>
      <c r="W464" s="716" t="e">
        <f t="shared" si="14"/>
        <v>#DIV/0!</v>
      </c>
      <c r="Z464" s="739">
        <f t="shared" si="15"/>
        <v>14395.226299999993</v>
      </c>
    </row>
    <row r="465" spans="1:26" s="365" customFormat="1" ht="12.65" customHeight="1">
      <c r="A465" s="352" t="s">
        <v>114</v>
      </c>
      <c r="B465" s="364" t="s">
        <v>434</v>
      </c>
      <c r="C465" s="352" t="s">
        <v>435</v>
      </c>
      <c r="D465" s="364" t="s">
        <v>440</v>
      </c>
      <c r="E465" s="353" t="s">
        <v>441</v>
      </c>
      <c r="F465" s="364" t="s">
        <v>438</v>
      </c>
      <c r="G465" s="331"/>
      <c r="H465" s="331" t="s">
        <v>439</v>
      </c>
      <c r="I465" s="352">
        <v>2024</v>
      </c>
      <c r="J465" s="332">
        <v>11</v>
      </c>
      <c r="K465" s="395">
        <v>45635</v>
      </c>
      <c r="L465" s="396">
        <v>1</v>
      </c>
      <c r="M465" s="333">
        <v>0.49983075347536698</v>
      </c>
      <c r="N465" s="333">
        <v>0.556605753475367</v>
      </c>
      <c r="O465" s="358">
        <v>5.677500000000002E-2</v>
      </c>
      <c r="P465" s="359">
        <v>5.677500000000002E-2</v>
      </c>
      <c r="Q465" s="334">
        <v>1</v>
      </c>
      <c r="R465" s="333">
        <v>0.49983075347536698</v>
      </c>
      <c r="S465" s="397">
        <v>415225</v>
      </c>
      <c r="T465" s="398">
        <v>3224331</v>
      </c>
      <c r="U465" s="399">
        <v>1135500</v>
      </c>
      <c r="V465" s="363">
        <v>952438.60747499997</v>
      </c>
      <c r="W465" s="716" t="e">
        <f t="shared" si="14"/>
        <v>#DIV/0!</v>
      </c>
      <c r="Z465" s="739">
        <f t="shared" si="15"/>
        <v>23574.399375000008</v>
      </c>
    </row>
    <row r="466" spans="1:26" s="365" customFormat="1" ht="12.65" customHeight="1">
      <c r="A466" s="352" t="s">
        <v>114</v>
      </c>
      <c r="B466" s="364" t="s">
        <v>434</v>
      </c>
      <c r="C466" s="352" t="s">
        <v>435</v>
      </c>
      <c r="D466" s="364" t="s">
        <v>442</v>
      </c>
      <c r="E466" s="353" t="s">
        <v>443</v>
      </c>
      <c r="F466" s="364" t="s">
        <v>438</v>
      </c>
      <c r="G466" s="331"/>
      <c r="H466" s="331" t="s">
        <v>439</v>
      </c>
      <c r="I466" s="352">
        <v>2024</v>
      </c>
      <c r="J466" s="332">
        <v>11</v>
      </c>
      <c r="K466" s="395">
        <v>45635</v>
      </c>
      <c r="L466" s="396">
        <v>1</v>
      </c>
      <c r="M466" s="333">
        <v>0.28182378480666698</v>
      </c>
      <c r="N466" s="333">
        <v>0.304011284806667</v>
      </c>
      <c r="O466" s="358">
        <v>2.2187500000000027E-2</v>
      </c>
      <c r="P466" s="359">
        <v>2.2187500000000027E-2</v>
      </c>
      <c r="Q466" s="334">
        <v>1</v>
      </c>
      <c r="R466" s="333">
        <v>0.28182378480666698</v>
      </c>
      <c r="S466" s="397">
        <v>180000</v>
      </c>
      <c r="T466" s="398">
        <v>1598870</v>
      </c>
      <c r="U466" s="399">
        <v>355000</v>
      </c>
      <c r="V466" s="363">
        <v>319525.07187499997</v>
      </c>
      <c r="W466" s="716" t="e">
        <f t="shared" si="14"/>
        <v>#DIV/0!</v>
      </c>
      <c r="Z466" s="739">
        <f t="shared" si="15"/>
        <v>3993.750000000005</v>
      </c>
    </row>
    <row r="467" spans="1:26" s="365" customFormat="1" ht="12.65" customHeight="1">
      <c r="A467" s="352" t="s">
        <v>114</v>
      </c>
      <c r="B467" s="364" t="s">
        <v>434</v>
      </c>
      <c r="C467" s="352" t="s">
        <v>435</v>
      </c>
      <c r="D467" s="364" t="s">
        <v>444</v>
      </c>
      <c r="E467" s="353" t="s">
        <v>445</v>
      </c>
      <c r="F467" s="364" t="s">
        <v>438</v>
      </c>
      <c r="G467" s="331"/>
      <c r="H467" s="331" t="s">
        <v>439</v>
      </c>
      <c r="I467" s="352">
        <v>2024</v>
      </c>
      <c r="J467" s="332">
        <v>11</v>
      </c>
      <c r="K467" s="395">
        <v>45635</v>
      </c>
      <c r="L467" s="396">
        <v>1</v>
      </c>
      <c r="M467" s="333">
        <v>0.16390548531555599</v>
      </c>
      <c r="N467" s="333">
        <v>0.17021798531555599</v>
      </c>
      <c r="O467" s="358">
        <v>6.3124999999999987E-3</v>
      </c>
      <c r="P467" s="359">
        <v>6.3124999999999987E-3</v>
      </c>
      <c r="Q467" s="334">
        <v>1</v>
      </c>
      <c r="R467" s="333">
        <v>0.16390548531555599</v>
      </c>
      <c r="S467" s="397">
        <v>360305</v>
      </c>
      <c r="T467" s="398">
        <v>2311711</v>
      </c>
      <c r="U467" s="399">
        <v>103700</v>
      </c>
      <c r="V467" s="363">
        <v>89107.324312500001</v>
      </c>
      <c r="W467" s="716" t="e">
        <f t="shared" si="14"/>
        <v>#DIV/0!</v>
      </c>
      <c r="Z467" s="739">
        <f t="shared" si="15"/>
        <v>2274.4253124999996</v>
      </c>
    </row>
    <row r="468" spans="1:26" s="365" customFormat="1" ht="12.65" customHeight="1">
      <c r="A468" s="352" t="s">
        <v>114</v>
      </c>
      <c r="B468" s="364" t="s">
        <v>434</v>
      </c>
      <c r="C468" s="352" t="s">
        <v>435</v>
      </c>
      <c r="D468" s="364" t="s">
        <v>446</v>
      </c>
      <c r="E468" s="353" t="s">
        <v>447</v>
      </c>
      <c r="F468" s="364" t="s">
        <v>438</v>
      </c>
      <c r="G468" s="331"/>
      <c r="H468" s="331" t="s">
        <v>439</v>
      </c>
      <c r="I468" s="352">
        <v>2024</v>
      </c>
      <c r="J468" s="332">
        <v>11</v>
      </c>
      <c r="K468" s="395">
        <v>45635</v>
      </c>
      <c r="L468" s="396">
        <v>1</v>
      </c>
      <c r="M468" s="333">
        <v>0.16880863061111101</v>
      </c>
      <c r="N468" s="333">
        <v>0.17474613061111099</v>
      </c>
      <c r="O468" s="358">
        <v>5.9374999999999845E-3</v>
      </c>
      <c r="P468" s="359">
        <v>5.9374999999999845E-3</v>
      </c>
      <c r="Q468" s="334">
        <v>1</v>
      </c>
      <c r="R468" s="333">
        <v>0.16880863061111101</v>
      </c>
      <c r="S468" s="397">
        <v>217005</v>
      </c>
      <c r="T468" s="398">
        <v>1599471</v>
      </c>
      <c r="U468" s="399">
        <v>95000</v>
      </c>
      <c r="V468" s="363">
        <v>85503.140937500022</v>
      </c>
      <c r="W468" s="716" t="e">
        <f t="shared" si="14"/>
        <v>#DIV/0!</v>
      </c>
      <c r="Z468" s="739">
        <f t="shared" si="15"/>
        <v>1288.4671874999967</v>
      </c>
    </row>
    <row r="469" spans="1:26" s="365" customFormat="1" ht="12.65" customHeight="1">
      <c r="A469" s="284" t="s">
        <v>139</v>
      </c>
      <c r="B469" s="364" t="s">
        <v>539</v>
      </c>
      <c r="C469" s="352" t="s">
        <v>435</v>
      </c>
      <c r="D469" s="364" t="s">
        <v>540</v>
      </c>
      <c r="E469" s="353" t="s">
        <v>541</v>
      </c>
      <c r="F469" s="364" t="s">
        <v>438</v>
      </c>
      <c r="G469" s="331"/>
      <c r="H469" s="331" t="s">
        <v>439</v>
      </c>
      <c r="I469" s="352">
        <v>2024</v>
      </c>
      <c r="J469" s="332">
        <v>11</v>
      </c>
      <c r="K469" s="395">
        <v>45635</v>
      </c>
      <c r="L469" s="396">
        <v>1</v>
      </c>
      <c r="M469" s="333">
        <v>2.1247265686277301</v>
      </c>
      <c r="N469" s="333">
        <v>2.1830915686277299</v>
      </c>
      <c r="O469" s="358">
        <v>5.8364999999999778E-2</v>
      </c>
      <c r="P469" s="359">
        <v>5.8364999999999778E-2</v>
      </c>
      <c r="Q469" s="334">
        <v>1</v>
      </c>
      <c r="R469" s="333">
        <v>2.1247265686277301</v>
      </c>
      <c r="S469" s="397">
        <v>121751</v>
      </c>
      <c r="T469" s="398">
        <v>121751</v>
      </c>
      <c r="U469" s="399">
        <v>1400760</v>
      </c>
      <c r="V469" s="363">
        <v>1393654.0028850001</v>
      </c>
      <c r="W469" s="716" t="e">
        <f t="shared" si="14"/>
        <v>#DIV/0!</v>
      </c>
      <c r="Z469" s="739">
        <f t="shared" si="15"/>
        <v>7105.9971149999728</v>
      </c>
    </row>
    <row r="470" spans="1:26" s="365" customFormat="1" ht="12.65" customHeight="1">
      <c r="A470" s="284" t="s">
        <v>139</v>
      </c>
      <c r="B470" s="364" t="s">
        <v>539</v>
      </c>
      <c r="C470" s="352" t="s">
        <v>435</v>
      </c>
      <c r="D470" s="364" t="s">
        <v>444</v>
      </c>
      <c r="E470" s="353" t="s">
        <v>542</v>
      </c>
      <c r="F470" s="364" t="s">
        <v>438</v>
      </c>
      <c r="G470" s="331"/>
      <c r="H470" s="331" t="s">
        <v>439</v>
      </c>
      <c r="I470" s="352">
        <v>2024</v>
      </c>
      <c r="J470" s="332">
        <v>11</v>
      </c>
      <c r="K470" s="395">
        <v>45635</v>
      </c>
      <c r="L470" s="396">
        <v>1</v>
      </c>
      <c r="M470" s="333">
        <v>8.5786835345078E-2</v>
      </c>
      <c r="N470" s="333">
        <v>9.3561522845078002E-2</v>
      </c>
      <c r="O470" s="358">
        <v>7.7746875000000021E-3</v>
      </c>
      <c r="P470" s="359">
        <v>7.7746875000000021E-3</v>
      </c>
      <c r="Q470" s="334">
        <v>1</v>
      </c>
      <c r="R470" s="333">
        <v>8.5786835345078E-2</v>
      </c>
      <c r="S470" s="397">
        <v>122550</v>
      </c>
      <c r="T470" s="398">
        <v>122550</v>
      </c>
      <c r="U470" s="399">
        <v>272910</v>
      </c>
      <c r="V470" s="363">
        <v>271957.21204687498</v>
      </c>
      <c r="W470" s="716" t="e">
        <f t="shared" si="14"/>
        <v>#DIV/0!</v>
      </c>
      <c r="Z470" s="739">
        <f t="shared" si="15"/>
        <v>952.78795312500029</v>
      </c>
    </row>
    <row r="471" spans="1:26" s="365" customFormat="1" ht="12.65" customHeight="1">
      <c r="A471" s="284" t="s">
        <v>139</v>
      </c>
      <c r="B471" s="364" t="s">
        <v>539</v>
      </c>
      <c r="C471" s="352" t="s">
        <v>435</v>
      </c>
      <c r="D471" s="364" t="s">
        <v>543</v>
      </c>
      <c r="E471" s="353" t="s">
        <v>544</v>
      </c>
      <c r="F471" s="364" t="s">
        <v>438</v>
      </c>
      <c r="G471" s="331"/>
      <c r="H471" s="331" t="s">
        <v>439</v>
      </c>
      <c r="I471" s="352">
        <v>2024</v>
      </c>
      <c r="J471" s="332">
        <v>11</v>
      </c>
      <c r="K471" s="395">
        <v>45635</v>
      </c>
      <c r="L471" s="396">
        <v>1</v>
      </c>
      <c r="M471" s="333">
        <v>8.3749904924441093E-2</v>
      </c>
      <c r="N471" s="333">
        <v>8.9845717424441099E-2</v>
      </c>
      <c r="O471" s="358">
        <v>6.0958125000000057E-3</v>
      </c>
      <c r="P471" s="359">
        <v>6.0958125000000057E-3</v>
      </c>
      <c r="Q471" s="334">
        <v>1</v>
      </c>
      <c r="R471" s="333">
        <v>8.3749904924441093E-2</v>
      </c>
      <c r="S471" s="397">
        <v>124386</v>
      </c>
      <c r="T471" s="398">
        <v>124386</v>
      </c>
      <c r="U471" s="399">
        <v>195066</v>
      </c>
      <c r="V471" s="363">
        <v>194307.76626637499</v>
      </c>
      <c r="W471" s="716" t="e">
        <f t="shared" si="14"/>
        <v>#DIV/0!</v>
      </c>
      <c r="Z471" s="739">
        <f t="shared" si="15"/>
        <v>758.2337336250007</v>
      </c>
    </row>
    <row r="472" spans="1:26" s="365" customFormat="1" ht="12.65" customHeight="1">
      <c r="A472" s="284" t="s">
        <v>139</v>
      </c>
      <c r="B472" s="364" t="s">
        <v>539</v>
      </c>
      <c r="C472" s="352" t="s">
        <v>435</v>
      </c>
      <c r="D472" s="364" t="s">
        <v>545</v>
      </c>
      <c r="E472" s="353" t="s">
        <v>546</v>
      </c>
      <c r="F472" s="364" t="s">
        <v>438</v>
      </c>
      <c r="G472" s="331"/>
      <c r="H472" s="331" t="s">
        <v>439</v>
      </c>
      <c r="I472" s="352">
        <v>2024</v>
      </c>
      <c r="J472" s="332">
        <v>11</v>
      </c>
      <c r="K472" s="395">
        <v>45635</v>
      </c>
      <c r="L472" s="396">
        <v>1</v>
      </c>
      <c r="M472" s="333">
        <v>8.59279651940386E-2</v>
      </c>
      <c r="N472" s="333">
        <v>9.2887027694038601E-2</v>
      </c>
      <c r="O472" s="358">
        <v>6.9590625000000017E-3</v>
      </c>
      <c r="P472" s="359">
        <v>6.9590625000000017E-3</v>
      </c>
      <c r="Q472" s="334">
        <v>1</v>
      </c>
      <c r="R472" s="333">
        <v>8.59279651940386E-2</v>
      </c>
      <c r="S472" s="397">
        <v>124386</v>
      </c>
      <c r="T472" s="398">
        <v>124386</v>
      </c>
      <c r="U472" s="399">
        <v>222690</v>
      </c>
      <c r="V472" s="363">
        <v>221824.390051875</v>
      </c>
      <c r="W472" s="716" t="e">
        <f t="shared" si="14"/>
        <v>#DIV/0!</v>
      </c>
      <c r="Z472" s="739">
        <f t="shared" si="15"/>
        <v>865.60994812500019</v>
      </c>
    </row>
    <row r="473" spans="1:26" s="365" customFormat="1" ht="12.65" customHeight="1">
      <c r="A473" s="284" t="s">
        <v>139</v>
      </c>
      <c r="B473" s="364" t="s">
        <v>539</v>
      </c>
      <c r="C473" s="352" t="s">
        <v>435</v>
      </c>
      <c r="D473" s="364" t="s">
        <v>547</v>
      </c>
      <c r="E473" s="353" t="s">
        <v>548</v>
      </c>
      <c r="F473" s="364" t="s">
        <v>438</v>
      </c>
      <c r="G473" s="331"/>
      <c r="H473" s="331" t="s">
        <v>439</v>
      </c>
      <c r="I473" s="352">
        <v>2024</v>
      </c>
      <c r="J473" s="332">
        <v>11</v>
      </c>
      <c r="K473" s="395">
        <v>45635</v>
      </c>
      <c r="L473" s="396">
        <v>1</v>
      </c>
      <c r="M473" s="333">
        <v>0.30479031417706298</v>
      </c>
      <c r="N473" s="333">
        <v>0.34205043917706301</v>
      </c>
      <c r="O473" s="358">
        <v>3.7260125000000033E-2</v>
      </c>
      <c r="P473" s="359">
        <v>3.7260125000000033E-2</v>
      </c>
      <c r="Q473" s="334">
        <v>1</v>
      </c>
      <c r="R473" s="333">
        <v>0.30479031417706298</v>
      </c>
      <c r="S473" s="397">
        <v>124386</v>
      </c>
      <c r="T473" s="398">
        <v>124386</v>
      </c>
      <c r="U473" s="399">
        <v>596162</v>
      </c>
      <c r="V473" s="363">
        <v>591527.36209175002</v>
      </c>
      <c r="W473" s="716" t="e">
        <f t="shared" si="14"/>
        <v>#DIV/0!</v>
      </c>
      <c r="Z473" s="739">
        <f t="shared" si="15"/>
        <v>4634.6379082500043</v>
      </c>
    </row>
    <row r="474" spans="1:26" s="365" customFormat="1" ht="12.65" customHeight="1">
      <c r="A474" s="284" t="s">
        <v>139</v>
      </c>
      <c r="B474" s="364" t="s">
        <v>539</v>
      </c>
      <c r="C474" s="352" t="s">
        <v>435</v>
      </c>
      <c r="D474" s="364" t="s">
        <v>549</v>
      </c>
      <c r="E474" s="353" t="s">
        <v>550</v>
      </c>
      <c r="F474" s="364" t="s">
        <v>438</v>
      </c>
      <c r="G474" s="331"/>
      <c r="H474" s="331" t="s">
        <v>439</v>
      </c>
      <c r="I474" s="352">
        <v>2024</v>
      </c>
      <c r="J474" s="332">
        <v>11</v>
      </c>
      <c r="K474" s="395">
        <v>45635</v>
      </c>
      <c r="L474" s="396">
        <v>1</v>
      </c>
      <c r="M474" s="333">
        <v>5.9402638843749997</v>
      </c>
      <c r="N474" s="333">
        <v>5.9980738843749997</v>
      </c>
      <c r="O474" s="358">
        <v>5.7809999999999917E-2</v>
      </c>
      <c r="P474" s="359">
        <v>5.7809999999999917E-2</v>
      </c>
      <c r="Q474" s="334">
        <v>1</v>
      </c>
      <c r="R474" s="333">
        <v>5.9402638843749997</v>
      </c>
      <c r="S474" s="397">
        <v>95827</v>
      </c>
      <c r="T474" s="398">
        <v>95827</v>
      </c>
      <c r="U474" s="399">
        <v>1421040</v>
      </c>
      <c r="V474" s="363">
        <v>1415500.24113</v>
      </c>
      <c r="W474" s="716" t="e">
        <f t="shared" si="14"/>
        <v>#DIV/0!</v>
      </c>
      <c r="Z474" s="739">
        <f t="shared" si="15"/>
        <v>5539.7588699999924</v>
      </c>
    </row>
    <row r="475" spans="1:26" s="365" customFormat="1" ht="12.65" customHeight="1">
      <c r="A475" s="352" t="s">
        <v>110</v>
      </c>
      <c r="B475" s="364" t="s">
        <v>448</v>
      </c>
      <c r="C475" s="352" t="s">
        <v>449</v>
      </c>
      <c r="D475" s="364" t="s">
        <v>450</v>
      </c>
      <c r="E475" s="353" t="s">
        <v>451</v>
      </c>
      <c r="F475" s="364" t="s">
        <v>438</v>
      </c>
      <c r="G475" s="331"/>
      <c r="H475" s="331" t="s">
        <v>439</v>
      </c>
      <c r="I475" s="352">
        <v>2024</v>
      </c>
      <c r="J475" s="332">
        <v>11</v>
      </c>
      <c r="K475" s="395">
        <v>45635</v>
      </c>
      <c r="L475" s="396">
        <v>1</v>
      </c>
      <c r="M475" s="333">
        <v>0.16652900033333301</v>
      </c>
      <c r="N475" s="333">
        <v>0.17377900033333299</v>
      </c>
      <c r="O475" s="358">
        <v>7.2499999999999787E-3</v>
      </c>
      <c r="P475" s="359">
        <v>7.2499999999999787E-3</v>
      </c>
      <c r="Q475" s="334">
        <v>1</v>
      </c>
      <c r="R475" s="333">
        <v>0.16652900033333301</v>
      </c>
      <c r="S475" s="397">
        <v>15900</v>
      </c>
      <c r="T475" s="398">
        <v>372193</v>
      </c>
      <c r="U475" s="399">
        <v>236698</v>
      </c>
      <c r="V475" s="363">
        <v>233999.60075000001</v>
      </c>
      <c r="W475" s="716" t="e">
        <f t="shared" si="14"/>
        <v>#DIV/0!</v>
      </c>
      <c r="Z475" s="739">
        <f t="shared" si="15"/>
        <v>115.27499999999966</v>
      </c>
    </row>
    <row r="476" spans="1:26" s="365" customFormat="1" ht="12.65" customHeight="1">
      <c r="A476" s="352"/>
      <c r="B476" s="366" t="s">
        <v>452</v>
      </c>
      <c r="C476" s="400" t="s">
        <v>453</v>
      </c>
      <c r="D476" s="401" t="s">
        <v>454</v>
      </c>
      <c r="E476" s="402" t="s">
        <v>455</v>
      </c>
      <c r="F476" s="401" t="s">
        <v>438</v>
      </c>
      <c r="G476" s="401" t="s">
        <v>456</v>
      </c>
      <c r="H476" s="401" t="s">
        <v>457</v>
      </c>
      <c r="I476" s="366">
        <v>2024</v>
      </c>
      <c r="J476" s="403">
        <v>11</v>
      </c>
      <c r="K476" s="404">
        <v>45635</v>
      </c>
      <c r="L476" s="405">
        <v>0.6</v>
      </c>
      <c r="M476" s="406">
        <v>2.6154000000000002</v>
      </c>
      <c r="N476" s="406">
        <v>2.694</v>
      </c>
      <c r="O476" s="393">
        <v>7.8599999999999781E-2</v>
      </c>
      <c r="P476" s="372">
        <v>4.7159999999999869E-2</v>
      </c>
      <c r="Q476" s="373">
        <v>1</v>
      </c>
      <c r="R476" s="406">
        <v>2.6154000000000002</v>
      </c>
      <c r="S476" s="398">
        <v>246640</v>
      </c>
      <c r="T476" s="398">
        <v>4037040</v>
      </c>
      <c r="U476" s="375">
        <v>330000</v>
      </c>
      <c r="V476" s="376">
        <v>0</v>
      </c>
      <c r="W476" s="716" t="e">
        <f t="shared" si="14"/>
        <v>#DIV/0!</v>
      </c>
      <c r="Z476" s="739">
        <f t="shared" si="15"/>
        <v>19385.903999999948</v>
      </c>
    </row>
    <row r="477" spans="1:26" s="365" customFormat="1" ht="12.65" customHeight="1">
      <c r="A477" s="352"/>
      <c r="B477" s="352" t="s">
        <v>452</v>
      </c>
      <c r="C477" s="380" t="s">
        <v>453</v>
      </c>
      <c r="D477" s="364" t="s">
        <v>458</v>
      </c>
      <c r="E477" s="408" t="s">
        <v>459</v>
      </c>
      <c r="F477" s="364" t="s">
        <v>438</v>
      </c>
      <c r="G477" s="364" t="s">
        <v>456</v>
      </c>
      <c r="H477" s="364" t="s">
        <v>439</v>
      </c>
      <c r="I477" s="352">
        <v>2024</v>
      </c>
      <c r="J477" s="332">
        <v>11</v>
      </c>
      <c r="K477" s="409">
        <v>45635</v>
      </c>
      <c r="L477" s="396">
        <v>0.6</v>
      </c>
      <c r="M477" s="385">
        <v>1.9786999999999999</v>
      </c>
      <c r="N477" s="385">
        <v>2.0453999999999999</v>
      </c>
      <c r="O477" s="359">
        <v>6.6699999999999982E-2</v>
      </c>
      <c r="P477" s="358">
        <v>4.0019999999999986E-2</v>
      </c>
      <c r="Q477" s="361">
        <v>1</v>
      </c>
      <c r="R477" s="385">
        <v>1.9786999999999999</v>
      </c>
      <c r="S477" s="398">
        <v>249984</v>
      </c>
      <c r="T477" s="398">
        <v>4037040</v>
      </c>
      <c r="U477" s="362">
        <v>280000</v>
      </c>
      <c r="V477" s="378">
        <v>0</v>
      </c>
      <c r="W477" s="716" t="e">
        <f t="shared" si="14"/>
        <v>#DIV/0!</v>
      </c>
      <c r="Z477" s="739">
        <f t="shared" si="15"/>
        <v>16673.932799999995</v>
      </c>
    </row>
    <row r="478" spans="1:26" s="365" customFormat="1" ht="12.65" customHeight="1">
      <c r="A478" s="352"/>
      <c r="B478" s="352" t="s">
        <v>452</v>
      </c>
      <c r="C478" s="380" t="s">
        <v>453</v>
      </c>
      <c r="D478" s="364" t="s">
        <v>460</v>
      </c>
      <c r="E478" s="408" t="s">
        <v>461</v>
      </c>
      <c r="F478" s="364" t="s">
        <v>438</v>
      </c>
      <c r="G478" s="364" t="s">
        <v>456</v>
      </c>
      <c r="H478" s="364" t="s">
        <v>439</v>
      </c>
      <c r="I478" s="352">
        <v>2024</v>
      </c>
      <c r="J478" s="332">
        <v>11</v>
      </c>
      <c r="K478" s="409">
        <v>45635</v>
      </c>
      <c r="L478" s="396">
        <v>0.6</v>
      </c>
      <c r="M478" s="385">
        <v>1.6062000000000001</v>
      </c>
      <c r="N478" s="385">
        <v>1.7312000000000001</v>
      </c>
      <c r="O478" s="359">
        <v>0.125</v>
      </c>
      <c r="P478" s="358">
        <v>7.4999999999999997E-2</v>
      </c>
      <c r="Q478" s="361">
        <v>1</v>
      </c>
      <c r="R478" s="385">
        <v>1.6062000000000001</v>
      </c>
      <c r="S478" s="398">
        <v>249984</v>
      </c>
      <c r="T478" s="398">
        <v>4037040</v>
      </c>
      <c r="U478" s="362">
        <v>525000</v>
      </c>
      <c r="V478" s="378">
        <v>0</v>
      </c>
      <c r="W478" s="716" t="e">
        <f t="shared" si="14"/>
        <v>#DIV/0!</v>
      </c>
      <c r="Z478" s="739">
        <f t="shared" si="15"/>
        <v>31248</v>
      </c>
    </row>
    <row r="479" spans="1:26" s="365" customFormat="1" ht="12.65" customHeight="1">
      <c r="A479" s="352"/>
      <c r="B479" s="352" t="s">
        <v>462</v>
      </c>
      <c r="C479" s="380" t="s">
        <v>453</v>
      </c>
      <c r="D479" s="364" t="s">
        <v>463</v>
      </c>
      <c r="E479" s="408" t="s">
        <v>464</v>
      </c>
      <c r="F479" s="364" t="s">
        <v>438</v>
      </c>
      <c r="G479" s="364" t="s">
        <v>465</v>
      </c>
      <c r="H479" s="364" t="s">
        <v>439</v>
      </c>
      <c r="I479" s="352">
        <v>2024</v>
      </c>
      <c r="J479" s="332">
        <v>11</v>
      </c>
      <c r="K479" s="409">
        <v>45635</v>
      </c>
      <c r="L479" s="396">
        <v>0.67</v>
      </c>
      <c r="M479" s="385">
        <v>0.75719999999999998</v>
      </c>
      <c r="N479" s="385">
        <v>0.91200000000000003</v>
      </c>
      <c r="O479" s="359">
        <v>0.15480000000000005</v>
      </c>
      <c r="P479" s="358">
        <v>0.10371600000000004</v>
      </c>
      <c r="Q479" s="361">
        <v>1</v>
      </c>
      <c r="R479" s="385">
        <v>0.75719999999999998</v>
      </c>
      <c r="S479" s="364">
        <v>0</v>
      </c>
      <c r="T479" s="398">
        <v>1718815</v>
      </c>
      <c r="U479" s="362">
        <v>260000</v>
      </c>
      <c r="V479" s="378">
        <v>0</v>
      </c>
      <c r="W479" s="716" t="e">
        <f t="shared" si="14"/>
        <v>#DIV/0!</v>
      </c>
      <c r="Z479" s="739">
        <f t="shared" si="15"/>
        <v>0</v>
      </c>
    </row>
    <row r="480" spans="1:26" s="365" customFormat="1" ht="12.65" customHeight="1">
      <c r="A480" s="352"/>
      <c r="B480" s="352" t="s">
        <v>462</v>
      </c>
      <c r="C480" s="380" t="s">
        <v>453</v>
      </c>
      <c r="D480" s="364" t="s">
        <v>466</v>
      </c>
      <c r="E480" s="408" t="s">
        <v>467</v>
      </c>
      <c r="F480" s="364" t="s">
        <v>438</v>
      </c>
      <c r="G480" s="364" t="s">
        <v>465</v>
      </c>
      <c r="H480" s="364" t="s">
        <v>457</v>
      </c>
      <c r="I480" s="352">
        <v>2024</v>
      </c>
      <c r="J480" s="332">
        <v>11</v>
      </c>
      <c r="K480" s="409">
        <v>45635</v>
      </c>
      <c r="L480" s="396">
        <v>1</v>
      </c>
      <c r="M480" s="385">
        <v>18.53</v>
      </c>
      <c r="N480" s="385">
        <v>19.329999999999998</v>
      </c>
      <c r="O480" s="359">
        <v>0.79999999999999716</v>
      </c>
      <c r="P480" s="358">
        <v>0.79999999999999716</v>
      </c>
      <c r="Q480" s="361">
        <v>1</v>
      </c>
      <c r="R480" s="385">
        <v>18.53</v>
      </c>
      <c r="S480" s="398">
        <v>73552</v>
      </c>
      <c r="T480" s="398">
        <v>2875872</v>
      </c>
      <c r="U480" s="362">
        <v>1865000</v>
      </c>
      <c r="V480" s="378">
        <v>0</v>
      </c>
      <c r="W480" s="716" t="e">
        <f t="shared" si="14"/>
        <v>#DIV/0!</v>
      </c>
      <c r="Z480" s="739">
        <f t="shared" si="15"/>
        <v>58841.599999999788</v>
      </c>
    </row>
    <row r="481" spans="1:26" s="365" customFormat="1" ht="12.65" customHeight="1">
      <c r="A481" s="352"/>
      <c r="B481" s="352" t="s">
        <v>462</v>
      </c>
      <c r="C481" s="380" t="s">
        <v>453</v>
      </c>
      <c r="D481" s="364" t="s">
        <v>468</v>
      </c>
      <c r="E481" s="408" t="s">
        <v>469</v>
      </c>
      <c r="F481" s="364" t="s">
        <v>438</v>
      </c>
      <c r="G481" s="364" t="s">
        <v>465</v>
      </c>
      <c r="H481" s="364" t="s">
        <v>457</v>
      </c>
      <c r="I481" s="352">
        <v>2024</v>
      </c>
      <c r="J481" s="332">
        <v>11</v>
      </c>
      <c r="K481" s="409">
        <v>45635</v>
      </c>
      <c r="L481" s="396">
        <v>0.74</v>
      </c>
      <c r="M481" s="385">
        <v>37.112099999999998</v>
      </c>
      <c r="N481" s="385">
        <v>38.152099999999997</v>
      </c>
      <c r="O481" s="359">
        <v>1.0399999999999991</v>
      </c>
      <c r="P481" s="358">
        <v>0.7695999999999994</v>
      </c>
      <c r="Q481" s="361">
        <v>1</v>
      </c>
      <c r="R481" s="385">
        <v>37.112099999999998</v>
      </c>
      <c r="S481" s="398">
        <v>59520</v>
      </c>
      <c r="T481" s="398">
        <v>1930774</v>
      </c>
      <c r="U481" s="362">
        <v>1040000</v>
      </c>
      <c r="V481" s="378">
        <v>0</v>
      </c>
      <c r="W481" s="716" t="e">
        <f t="shared" si="14"/>
        <v>#DIV/0!</v>
      </c>
      <c r="Z481" s="739">
        <f t="shared" si="15"/>
        <v>61900.799999999952</v>
      </c>
    </row>
    <row r="482" spans="1:26" s="365" customFormat="1" ht="12.65" customHeight="1">
      <c r="A482" s="352"/>
      <c r="B482" s="352" t="s">
        <v>452</v>
      </c>
      <c r="C482" s="380" t="s">
        <v>453</v>
      </c>
      <c r="D482" s="364" t="s">
        <v>470</v>
      </c>
      <c r="E482" s="408" t="s">
        <v>471</v>
      </c>
      <c r="F482" s="364" t="s">
        <v>438</v>
      </c>
      <c r="G482" s="364" t="s">
        <v>472</v>
      </c>
      <c r="H482" s="364" t="s">
        <v>439</v>
      </c>
      <c r="I482" s="352">
        <v>2024</v>
      </c>
      <c r="J482" s="332">
        <v>11</v>
      </c>
      <c r="K482" s="409">
        <v>45635</v>
      </c>
      <c r="L482" s="396">
        <v>0.5</v>
      </c>
      <c r="M482" s="385">
        <v>0.61160000000000003</v>
      </c>
      <c r="N482" s="385">
        <v>0.79159999999999997</v>
      </c>
      <c r="O482" s="359">
        <v>0.17999999999999994</v>
      </c>
      <c r="P482" s="358">
        <v>8.9999999999999969E-2</v>
      </c>
      <c r="Q482" s="361">
        <v>1</v>
      </c>
      <c r="R482" s="385">
        <v>0.61160000000000003</v>
      </c>
      <c r="S482" s="398">
        <v>92043</v>
      </c>
      <c r="T482" s="398">
        <v>1120589</v>
      </c>
      <c r="U482" s="362">
        <v>510000</v>
      </c>
      <c r="V482" s="378">
        <v>0</v>
      </c>
      <c r="W482" s="716" t="e">
        <f t="shared" si="14"/>
        <v>#DIV/0!</v>
      </c>
      <c r="Z482" s="739">
        <f t="shared" si="15"/>
        <v>16567.739999999994</v>
      </c>
    </row>
    <row r="483" spans="1:26" s="365" customFormat="1" ht="12.65" customHeight="1">
      <c r="A483" s="352"/>
      <c r="B483" s="352" t="s">
        <v>452</v>
      </c>
      <c r="C483" s="380" t="s">
        <v>453</v>
      </c>
      <c r="D483" s="364" t="s">
        <v>474</v>
      </c>
      <c r="E483" s="408" t="s">
        <v>475</v>
      </c>
      <c r="F483" s="364" t="s">
        <v>438</v>
      </c>
      <c r="G483" s="364" t="s">
        <v>472</v>
      </c>
      <c r="H483" s="364" t="s">
        <v>439</v>
      </c>
      <c r="I483" s="352">
        <v>2024</v>
      </c>
      <c r="J483" s="332">
        <v>11</v>
      </c>
      <c r="K483" s="409">
        <v>45635</v>
      </c>
      <c r="L483" s="396">
        <v>0.4</v>
      </c>
      <c r="M483" s="385">
        <v>2.4182999999999999</v>
      </c>
      <c r="N483" s="385">
        <v>2.464</v>
      </c>
      <c r="O483" s="359">
        <v>4.5700000000000074E-2</v>
      </c>
      <c r="P483" s="358">
        <v>1.8280000000000029E-2</v>
      </c>
      <c r="Q483" s="361">
        <v>1</v>
      </c>
      <c r="R483" s="385">
        <v>2.4182999999999999</v>
      </c>
      <c r="S483" s="398">
        <v>96768</v>
      </c>
      <c r="T483" s="398">
        <v>2018592</v>
      </c>
      <c r="U483" s="362">
        <v>220000</v>
      </c>
      <c r="V483" s="378">
        <v>0</v>
      </c>
      <c r="W483" s="716" t="e">
        <f t="shared" si="14"/>
        <v>#DIV/0!</v>
      </c>
      <c r="Z483" s="739">
        <f t="shared" si="15"/>
        <v>4422.2976000000072</v>
      </c>
    </row>
    <row r="484" spans="1:26" s="365" customFormat="1" ht="12.65" customHeight="1">
      <c r="A484" s="352"/>
      <c r="B484" s="352" t="s">
        <v>452</v>
      </c>
      <c r="C484" s="380" t="s">
        <v>453</v>
      </c>
      <c r="D484" s="364" t="s">
        <v>476</v>
      </c>
      <c r="E484" s="408" t="s">
        <v>477</v>
      </c>
      <c r="F484" s="364" t="s">
        <v>438</v>
      </c>
      <c r="G484" s="364" t="s">
        <v>472</v>
      </c>
      <c r="H484" s="364" t="s">
        <v>439</v>
      </c>
      <c r="I484" s="352">
        <v>2024</v>
      </c>
      <c r="J484" s="332">
        <v>11</v>
      </c>
      <c r="K484" s="409">
        <v>45635</v>
      </c>
      <c r="L484" s="396">
        <v>0.75</v>
      </c>
      <c r="M484" s="385">
        <v>0.65300000000000002</v>
      </c>
      <c r="N484" s="385">
        <v>0.85099999999999998</v>
      </c>
      <c r="O484" s="359">
        <v>0.19799999999999995</v>
      </c>
      <c r="P484" s="358">
        <v>0.14849999999999997</v>
      </c>
      <c r="Q484" s="361">
        <v>1</v>
      </c>
      <c r="R484" s="385">
        <v>0.65300000000000002</v>
      </c>
      <c r="S484" s="398">
        <v>122000</v>
      </c>
      <c r="T484" s="398">
        <v>3359015</v>
      </c>
      <c r="U484" s="362">
        <v>520000</v>
      </c>
      <c r="V484" s="378">
        <v>0</v>
      </c>
      <c r="W484" s="716" t="e">
        <f t="shared" si="14"/>
        <v>#DIV/0!</v>
      </c>
      <c r="Z484" s="739">
        <f t="shared" si="15"/>
        <v>24155.999999999993</v>
      </c>
    </row>
    <row r="485" spans="1:26" s="365" customFormat="1" ht="12.65" customHeight="1">
      <c r="A485" s="352"/>
      <c r="B485" s="352" t="s">
        <v>452</v>
      </c>
      <c r="C485" s="380" t="s">
        <v>453</v>
      </c>
      <c r="D485" s="364" t="s">
        <v>478</v>
      </c>
      <c r="E485" s="408" t="s">
        <v>479</v>
      </c>
      <c r="F485" s="364" t="s">
        <v>438</v>
      </c>
      <c r="G485" s="364" t="s">
        <v>480</v>
      </c>
      <c r="H485" s="364" t="s">
        <v>439</v>
      </c>
      <c r="I485" s="352">
        <v>2024</v>
      </c>
      <c r="J485" s="332">
        <v>11</v>
      </c>
      <c r="K485" s="409">
        <v>45635</v>
      </c>
      <c r="L485" s="396">
        <v>0.5</v>
      </c>
      <c r="M485" s="385">
        <v>0.1462</v>
      </c>
      <c r="N485" s="385">
        <v>0.1862</v>
      </c>
      <c r="O485" s="359">
        <v>4.0000000000000008E-2</v>
      </c>
      <c r="P485" s="358">
        <v>2.0000000000000004E-2</v>
      </c>
      <c r="Q485" s="361">
        <v>1</v>
      </c>
      <c r="R485" s="385">
        <v>0.1462</v>
      </c>
      <c r="S485" s="398">
        <v>90377</v>
      </c>
      <c r="T485" s="398">
        <v>1845097</v>
      </c>
      <c r="U485" s="362">
        <v>140000</v>
      </c>
      <c r="V485" s="378">
        <v>0</v>
      </c>
      <c r="W485" s="716" t="e">
        <f t="shared" si="14"/>
        <v>#DIV/0!</v>
      </c>
      <c r="Z485" s="739">
        <f t="shared" si="15"/>
        <v>3615.0800000000008</v>
      </c>
    </row>
    <row r="486" spans="1:26" s="365" customFormat="1" ht="12.65" customHeight="1">
      <c r="A486" s="352"/>
      <c r="B486" s="352" t="s">
        <v>481</v>
      </c>
      <c r="C486" s="380" t="s">
        <v>453</v>
      </c>
      <c r="D486" s="364" t="s">
        <v>482</v>
      </c>
      <c r="E486" s="408" t="s">
        <v>483</v>
      </c>
      <c r="F486" s="364" t="s">
        <v>438</v>
      </c>
      <c r="G486" s="364" t="s">
        <v>484</v>
      </c>
      <c r="H486" s="364" t="s">
        <v>457</v>
      </c>
      <c r="I486" s="352">
        <v>2024</v>
      </c>
      <c r="J486" s="332">
        <v>11</v>
      </c>
      <c r="K486" s="409">
        <v>45635</v>
      </c>
      <c r="L486" s="396">
        <v>0.5</v>
      </c>
      <c r="M486" s="385">
        <v>24.319569999999999</v>
      </c>
      <c r="N486" s="385">
        <v>24.830998999999998</v>
      </c>
      <c r="O486" s="359">
        <v>0.51142899999999969</v>
      </c>
      <c r="P486" s="358">
        <v>0.25571449999999984</v>
      </c>
      <c r="Q486" s="361">
        <v>1</v>
      </c>
      <c r="R486" s="385">
        <v>24.319569999999999</v>
      </c>
      <c r="S486" s="398">
        <v>87360</v>
      </c>
      <c r="T486" s="398">
        <v>840960</v>
      </c>
      <c r="U486" s="362">
        <v>1790000</v>
      </c>
      <c r="V486" s="378">
        <v>1339209.03</v>
      </c>
      <c r="W486" s="716" t="e">
        <f t="shared" si="14"/>
        <v>#DIV/0!</v>
      </c>
      <c r="Z486" s="739">
        <f t="shared" si="15"/>
        <v>44678.437439999972</v>
      </c>
    </row>
    <row r="487" spans="1:26" s="365" customFormat="1" ht="12.65" customHeight="1">
      <c r="A487" s="352"/>
      <c r="B487" s="352" t="s">
        <v>481</v>
      </c>
      <c r="C487" s="380" t="s">
        <v>453</v>
      </c>
      <c r="D487" s="364" t="s">
        <v>485</v>
      </c>
      <c r="E487" s="408" t="s">
        <v>486</v>
      </c>
      <c r="F487" s="364" t="s">
        <v>438</v>
      </c>
      <c r="G487" s="364" t="s">
        <v>480</v>
      </c>
      <c r="H487" s="364" t="s">
        <v>439</v>
      </c>
      <c r="I487" s="352">
        <v>2024</v>
      </c>
      <c r="J487" s="332">
        <v>11</v>
      </c>
      <c r="K487" s="409">
        <v>45635</v>
      </c>
      <c r="L487" s="396">
        <v>0.6</v>
      </c>
      <c r="M487" s="385">
        <v>0.71940000000000004</v>
      </c>
      <c r="N487" s="385">
        <v>0.90510000000000002</v>
      </c>
      <c r="O487" s="359">
        <v>0.18569999999999998</v>
      </c>
      <c r="P487" s="358">
        <v>0.11141999999999998</v>
      </c>
      <c r="Q487" s="361">
        <v>1</v>
      </c>
      <c r="R487" s="385">
        <v>0.71940000000000004</v>
      </c>
      <c r="S487" s="398">
        <v>190080</v>
      </c>
      <c r="T487" s="398">
        <v>2295744</v>
      </c>
      <c r="U487" s="362">
        <v>780000</v>
      </c>
      <c r="V487" s="378">
        <v>353680.34</v>
      </c>
      <c r="W487" s="716" t="e">
        <f t="shared" si="14"/>
        <v>#DIV/0!</v>
      </c>
      <c r="Z487" s="739">
        <f t="shared" si="15"/>
        <v>35297.855999999992</v>
      </c>
    </row>
    <row r="488" spans="1:26" s="365" customFormat="1" ht="12.65" customHeight="1">
      <c r="A488" s="352"/>
      <c r="B488" s="352" t="s">
        <v>481</v>
      </c>
      <c r="C488" s="380" t="s">
        <v>453</v>
      </c>
      <c r="D488" s="364" t="s">
        <v>470</v>
      </c>
      <c r="E488" s="408" t="s">
        <v>487</v>
      </c>
      <c r="F488" s="364" t="s">
        <v>438</v>
      </c>
      <c r="G488" s="364" t="s">
        <v>484</v>
      </c>
      <c r="H488" s="364" t="s">
        <v>439</v>
      </c>
      <c r="I488" s="352">
        <v>2024</v>
      </c>
      <c r="J488" s="332">
        <v>11</v>
      </c>
      <c r="K488" s="409">
        <v>45635</v>
      </c>
      <c r="L488" s="396">
        <v>0.6</v>
      </c>
      <c r="M488" s="385">
        <v>0.72360000000000002</v>
      </c>
      <c r="N488" s="385">
        <v>0.80400000000000005</v>
      </c>
      <c r="O488" s="359">
        <v>8.0400000000000027E-2</v>
      </c>
      <c r="P488" s="358">
        <v>4.8240000000000012E-2</v>
      </c>
      <c r="Q488" s="361">
        <v>1</v>
      </c>
      <c r="R488" s="385">
        <v>0.72360000000000002</v>
      </c>
      <c r="S488" s="398">
        <v>104832</v>
      </c>
      <c r="T488" s="398">
        <v>1009152</v>
      </c>
      <c r="U488" s="362">
        <v>765000</v>
      </c>
      <c r="V488" s="378">
        <v>683864.18</v>
      </c>
      <c r="W488" s="716" t="e">
        <f t="shared" si="14"/>
        <v>#DIV/0!</v>
      </c>
      <c r="Z488" s="739">
        <f t="shared" si="15"/>
        <v>8428.4928000000036</v>
      </c>
    </row>
    <row r="489" spans="1:26" s="365" customFormat="1" ht="12.65" customHeight="1">
      <c r="A489" s="352"/>
      <c r="B489" s="352" t="s">
        <v>481</v>
      </c>
      <c r="C489" s="380" t="s">
        <v>453</v>
      </c>
      <c r="D489" s="364" t="s">
        <v>488</v>
      </c>
      <c r="E489" s="408" t="s">
        <v>489</v>
      </c>
      <c r="F489" s="364" t="s">
        <v>438</v>
      </c>
      <c r="G489" s="364" t="s">
        <v>480</v>
      </c>
      <c r="H489" s="364" t="s">
        <v>439</v>
      </c>
      <c r="I489" s="352">
        <v>2024</v>
      </c>
      <c r="J489" s="332">
        <v>11</v>
      </c>
      <c r="K489" s="409">
        <v>45635</v>
      </c>
      <c r="L489" s="396">
        <v>0.6</v>
      </c>
      <c r="M489" s="385">
        <v>0.14399999999999999</v>
      </c>
      <c r="N489" s="385">
        <v>0.16</v>
      </c>
      <c r="O489" s="359">
        <v>1.6000000000000014E-2</v>
      </c>
      <c r="P489" s="358">
        <v>9.6000000000000078E-3</v>
      </c>
      <c r="Q489" s="361">
        <v>1</v>
      </c>
      <c r="R489" s="385">
        <v>0.14399999999999999</v>
      </c>
      <c r="S489" s="398">
        <v>190080</v>
      </c>
      <c r="T489" s="398">
        <v>2295744</v>
      </c>
      <c r="U489" s="362">
        <v>150000</v>
      </c>
      <c r="V489" s="378">
        <v>0</v>
      </c>
      <c r="W489" s="716" t="e">
        <f t="shared" si="14"/>
        <v>#DIV/0!</v>
      </c>
      <c r="Z489" s="739">
        <f t="shared" si="15"/>
        <v>3041.2800000000025</v>
      </c>
    </row>
    <row r="490" spans="1:26" s="365" customFormat="1" ht="12.65" customHeight="1">
      <c r="A490" s="352"/>
      <c r="B490" s="352" t="s">
        <v>481</v>
      </c>
      <c r="C490" s="380" t="s">
        <v>453</v>
      </c>
      <c r="D490" s="364" t="s">
        <v>490</v>
      </c>
      <c r="E490" s="408" t="s">
        <v>491</v>
      </c>
      <c r="F490" s="364" t="s">
        <v>438</v>
      </c>
      <c r="G490" s="364" t="s">
        <v>484</v>
      </c>
      <c r="H490" s="364" t="s">
        <v>439</v>
      </c>
      <c r="I490" s="352">
        <v>2024</v>
      </c>
      <c r="J490" s="332">
        <v>11</v>
      </c>
      <c r="K490" s="409">
        <v>45635</v>
      </c>
      <c r="L490" s="396">
        <v>0.5</v>
      </c>
      <c r="M490" s="385">
        <v>1.0477000000000001</v>
      </c>
      <c r="N490" s="385">
        <v>1.1593</v>
      </c>
      <c r="O490" s="359">
        <v>0.11159999999999992</v>
      </c>
      <c r="P490" s="358">
        <v>5.5799999999999961E-2</v>
      </c>
      <c r="Q490" s="361">
        <v>1</v>
      </c>
      <c r="R490" s="385">
        <v>1.0477000000000001</v>
      </c>
      <c r="S490" s="398">
        <v>87360</v>
      </c>
      <c r="T490" s="398">
        <v>840960</v>
      </c>
      <c r="U490" s="362">
        <v>335000</v>
      </c>
      <c r="V490" s="378">
        <v>0</v>
      </c>
      <c r="W490" s="716" t="e">
        <f t="shared" si="14"/>
        <v>#DIV/0!</v>
      </c>
      <c r="Z490" s="739">
        <f t="shared" si="15"/>
        <v>9749.3759999999929</v>
      </c>
    </row>
    <row r="491" spans="1:26" s="365" customFormat="1" ht="12.65" customHeight="1">
      <c r="A491" s="352"/>
      <c r="B491" s="352" t="s">
        <v>481</v>
      </c>
      <c r="C491" s="380" t="s">
        <v>453</v>
      </c>
      <c r="D491" s="364" t="s">
        <v>492</v>
      </c>
      <c r="E491" s="408" t="s">
        <v>493</v>
      </c>
      <c r="F491" s="364" t="s">
        <v>438</v>
      </c>
      <c r="G491" s="364" t="s">
        <v>484</v>
      </c>
      <c r="H491" s="364" t="s">
        <v>439</v>
      </c>
      <c r="I491" s="352">
        <v>2024</v>
      </c>
      <c r="J491" s="332">
        <v>11</v>
      </c>
      <c r="K491" s="409">
        <v>45635</v>
      </c>
      <c r="L491" s="396">
        <v>0.5</v>
      </c>
      <c r="M491" s="385">
        <v>0.24840000000000001</v>
      </c>
      <c r="N491" s="385">
        <v>0.33500000000000002</v>
      </c>
      <c r="O491" s="359">
        <v>8.660000000000001E-2</v>
      </c>
      <c r="P491" s="358">
        <v>4.3300000000000005E-2</v>
      </c>
      <c r="Q491" s="361">
        <v>1</v>
      </c>
      <c r="R491" s="385">
        <v>0.24840000000000001</v>
      </c>
      <c r="S491" s="398">
        <v>87360</v>
      </c>
      <c r="T491" s="398">
        <v>817466</v>
      </c>
      <c r="U491" s="362">
        <v>260000</v>
      </c>
      <c r="V491" s="378">
        <v>0</v>
      </c>
      <c r="W491" s="716" t="e">
        <f t="shared" si="14"/>
        <v>#DIV/0!</v>
      </c>
      <c r="Z491" s="739">
        <f t="shared" si="15"/>
        <v>7565.3760000000011</v>
      </c>
    </row>
    <row r="492" spans="1:26" s="365" customFormat="1" ht="12.65" customHeight="1">
      <c r="A492" s="352"/>
      <c r="B492" s="352" t="s">
        <v>481</v>
      </c>
      <c r="C492" s="380" t="s">
        <v>453</v>
      </c>
      <c r="D492" s="364" t="s">
        <v>494</v>
      </c>
      <c r="E492" s="408" t="s">
        <v>495</v>
      </c>
      <c r="F492" s="364" t="s">
        <v>438</v>
      </c>
      <c r="G492" s="364" t="s">
        <v>484</v>
      </c>
      <c r="H492" s="364" t="s">
        <v>439</v>
      </c>
      <c r="I492" s="352">
        <v>2024</v>
      </c>
      <c r="J492" s="332">
        <v>11</v>
      </c>
      <c r="K492" s="409">
        <v>45635</v>
      </c>
      <c r="L492" s="396">
        <v>0.8</v>
      </c>
      <c r="M492" s="385">
        <v>0.40920000000000001</v>
      </c>
      <c r="N492" s="385">
        <v>0.49530000000000002</v>
      </c>
      <c r="O492" s="359">
        <v>8.610000000000001E-2</v>
      </c>
      <c r="P492" s="358">
        <v>6.8880000000000011E-2</v>
      </c>
      <c r="Q492" s="361">
        <v>1</v>
      </c>
      <c r="R492" s="385">
        <v>0.40920000000000001</v>
      </c>
      <c r="S492" s="398">
        <v>197191</v>
      </c>
      <c r="T492" s="398">
        <v>1101511</v>
      </c>
      <c r="U492" s="362">
        <v>310000</v>
      </c>
      <c r="V492" s="378">
        <v>0</v>
      </c>
      <c r="W492" s="716" t="e">
        <f t="shared" si="14"/>
        <v>#DIV/0!</v>
      </c>
      <c r="Z492" s="739">
        <f t="shared" si="15"/>
        <v>16978.145100000002</v>
      </c>
    </row>
    <row r="493" spans="1:26" s="365" customFormat="1" ht="12.65" customHeight="1">
      <c r="A493" s="352"/>
      <c r="B493" s="352" t="s">
        <v>452</v>
      </c>
      <c r="C493" s="380" t="s">
        <v>453</v>
      </c>
      <c r="D493" s="364" t="s">
        <v>482</v>
      </c>
      <c r="E493" s="408" t="s">
        <v>496</v>
      </c>
      <c r="F493" s="364" t="s">
        <v>438</v>
      </c>
      <c r="G493" s="364" t="s">
        <v>497</v>
      </c>
      <c r="H493" s="364" t="s">
        <v>457</v>
      </c>
      <c r="I493" s="352">
        <v>2024</v>
      </c>
      <c r="J493" s="332">
        <v>11</v>
      </c>
      <c r="K493" s="409">
        <v>45635</v>
      </c>
      <c r="L493" s="396">
        <v>0.67</v>
      </c>
      <c r="M493" s="385">
        <v>25.3962</v>
      </c>
      <c r="N493" s="385">
        <v>27.296199999999999</v>
      </c>
      <c r="O493" s="359">
        <v>1.8999999999999986</v>
      </c>
      <c r="P493" s="358">
        <v>1.272999999999999</v>
      </c>
      <c r="Q493" s="361">
        <v>1</v>
      </c>
      <c r="R493" s="385">
        <v>25.3962</v>
      </c>
      <c r="S493" s="398">
        <v>50851</v>
      </c>
      <c r="T493" s="398">
        <v>1257703</v>
      </c>
      <c r="U493" s="362">
        <v>1330000</v>
      </c>
      <c r="V493" s="378">
        <v>0</v>
      </c>
      <c r="W493" s="716" t="e">
        <f t="shared" si="14"/>
        <v>#DIV/0!</v>
      </c>
      <c r="Z493" s="739">
        <f t="shared" si="15"/>
        <v>96616.899999999921</v>
      </c>
    </row>
    <row r="494" spans="1:26" s="365" customFormat="1" ht="12.65" customHeight="1">
      <c r="A494" s="352"/>
      <c r="B494" s="352" t="s">
        <v>452</v>
      </c>
      <c r="C494" s="380" t="s">
        <v>453</v>
      </c>
      <c r="D494" s="364" t="s">
        <v>498</v>
      </c>
      <c r="E494" s="408" t="s">
        <v>499</v>
      </c>
      <c r="F494" s="364" t="s">
        <v>438</v>
      </c>
      <c r="G494" s="364" t="s">
        <v>456</v>
      </c>
      <c r="H494" s="364" t="s">
        <v>439</v>
      </c>
      <c r="I494" s="352">
        <v>2024</v>
      </c>
      <c r="J494" s="332">
        <v>11</v>
      </c>
      <c r="K494" s="409">
        <v>45635</v>
      </c>
      <c r="L494" s="396">
        <v>0.5</v>
      </c>
      <c r="M494" s="385">
        <v>0.64100000000000001</v>
      </c>
      <c r="N494" s="385">
        <v>0.64100000000000001</v>
      </c>
      <c r="O494" s="359">
        <v>0</v>
      </c>
      <c r="P494" s="358">
        <v>0</v>
      </c>
      <c r="Q494" s="361">
        <v>1</v>
      </c>
      <c r="R494" s="385">
        <v>0.64100000000000001</v>
      </c>
      <c r="S494" s="398">
        <v>183950</v>
      </c>
      <c r="T494" s="398">
        <v>2945080</v>
      </c>
      <c r="U494" s="362">
        <v>0</v>
      </c>
      <c r="V494" s="378">
        <v>0</v>
      </c>
      <c r="W494" s="716" t="e">
        <f t="shared" si="14"/>
        <v>#DIV/0!</v>
      </c>
      <c r="Z494" s="739">
        <f t="shared" si="15"/>
        <v>0</v>
      </c>
    </row>
    <row r="495" spans="1:26" s="365" customFormat="1" ht="12.65" customHeight="1">
      <c r="A495" s="352"/>
      <c r="B495" s="352" t="s">
        <v>452</v>
      </c>
      <c r="C495" s="380" t="s">
        <v>453</v>
      </c>
      <c r="D495" s="364" t="s">
        <v>501</v>
      </c>
      <c r="E495" s="408" t="s">
        <v>502</v>
      </c>
      <c r="F495" s="364" t="s">
        <v>438</v>
      </c>
      <c r="G495" s="364" t="s">
        <v>456</v>
      </c>
      <c r="H495" s="364" t="s">
        <v>439</v>
      </c>
      <c r="I495" s="352">
        <v>2024</v>
      </c>
      <c r="J495" s="332">
        <v>11</v>
      </c>
      <c r="K495" s="409">
        <v>45635</v>
      </c>
      <c r="L495" s="396">
        <v>0.5</v>
      </c>
      <c r="M495" s="385">
        <v>1.28</v>
      </c>
      <c r="N495" s="385">
        <v>1.28</v>
      </c>
      <c r="O495" s="359">
        <v>0</v>
      </c>
      <c r="P495" s="358">
        <v>0</v>
      </c>
      <c r="Q495" s="361">
        <v>1</v>
      </c>
      <c r="R495" s="385">
        <v>1.28</v>
      </c>
      <c r="S495" s="398">
        <v>208320</v>
      </c>
      <c r="T495" s="398">
        <v>3364200</v>
      </c>
      <c r="U495" s="362">
        <v>0</v>
      </c>
      <c r="V495" s="378">
        <v>0</v>
      </c>
      <c r="W495" s="716" t="e">
        <f t="shared" si="14"/>
        <v>#DIV/0!</v>
      </c>
      <c r="Z495" s="739">
        <f t="shared" si="15"/>
        <v>0</v>
      </c>
    </row>
    <row r="496" spans="1:26" s="365" customFormat="1" ht="12.65" customHeight="1">
      <c r="A496" s="352"/>
      <c r="B496" s="352" t="s">
        <v>452</v>
      </c>
      <c r="C496" s="380" t="s">
        <v>453</v>
      </c>
      <c r="D496" s="364" t="s">
        <v>503</v>
      </c>
      <c r="E496" s="408" t="s">
        <v>504</v>
      </c>
      <c r="F496" s="364" t="s">
        <v>438</v>
      </c>
      <c r="G496" s="364" t="s">
        <v>456</v>
      </c>
      <c r="H496" s="364" t="s">
        <v>439</v>
      </c>
      <c r="I496" s="352">
        <v>2024</v>
      </c>
      <c r="J496" s="332">
        <v>11</v>
      </c>
      <c r="K496" s="409">
        <v>45635</v>
      </c>
      <c r="L496" s="396">
        <v>0.5</v>
      </c>
      <c r="M496" s="385">
        <v>2.044</v>
      </c>
      <c r="N496" s="385">
        <v>2.044</v>
      </c>
      <c r="O496" s="359">
        <v>0</v>
      </c>
      <c r="P496" s="358">
        <v>0</v>
      </c>
      <c r="Q496" s="361">
        <v>1</v>
      </c>
      <c r="R496" s="385">
        <v>2.044</v>
      </c>
      <c r="S496" s="398">
        <v>104203</v>
      </c>
      <c r="T496" s="398">
        <v>2629677</v>
      </c>
      <c r="U496" s="362">
        <v>0</v>
      </c>
      <c r="V496" s="378">
        <v>0</v>
      </c>
      <c r="W496" s="716" t="e">
        <f t="shared" si="14"/>
        <v>#DIV/0!</v>
      </c>
      <c r="Z496" s="739">
        <f t="shared" si="15"/>
        <v>0</v>
      </c>
    </row>
    <row r="497" spans="1:26" s="365" customFormat="1" ht="12.65" customHeight="1">
      <c r="A497" s="352"/>
      <c r="B497" s="352" t="s">
        <v>452</v>
      </c>
      <c r="C497" s="380" t="s">
        <v>453</v>
      </c>
      <c r="D497" s="364" t="s">
        <v>505</v>
      </c>
      <c r="E497" s="408" t="s">
        <v>506</v>
      </c>
      <c r="F497" s="364" t="s">
        <v>438</v>
      </c>
      <c r="G497" s="364" t="s">
        <v>456</v>
      </c>
      <c r="H497" s="364" t="s">
        <v>439</v>
      </c>
      <c r="I497" s="352">
        <v>2024</v>
      </c>
      <c r="J497" s="332">
        <v>11</v>
      </c>
      <c r="K497" s="409">
        <v>45635</v>
      </c>
      <c r="L497" s="396">
        <v>0.5</v>
      </c>
      <c r="M497" s="385">
        <v>1.4490000000000001</v>
      </c>
      <c r="N497" s="385">
        <v>1.4490000000000001</v>
      </c>
      <c r="O497" s="359">
        <v>0</v>
      </c>
      <c r="P497" s="358">
        <v>0</v>
      </c>
      <c r="Q497" s="361">
        <v>1</v>
      </c>
      <c r="R497" s="385">
        <v>1.4490000000000001</v>
      </c>
      <c r="S497" s="398">
        <v>9050</v>
      </c>
      <c r="T497" s="398">
        <v>3164930</v>
      </c>
      <c r="U497" s="362">
        <v>0</v>
      </c>
      <c r="V497" s="378">
        <v>0</v>
      </c>
      <c r="W497" s="716" t="e">
        <f t="shared" si="14"/>
        <v>#DIV/0!</v>
      </c>
      <c r="Z497" s="739">
        <f t="shared" si="15"/>
        <v>0</v>
      </c>
    </row>
    <row r="498" spans="1:26" s="365" customFormat="1" ht="12.65" customHeight="1">
      <c r="A498" s="352"/>
      <c r="B498" s="352" t="s">
        <v>452</v>
      </c>
      <c r="C498" s="380" t="s">
        <v>453</v>
      </c>
      <c r="D498" s="364" t="s">
        <v>507</v>
      </c>
      <c r="E498" s="408" t="s">
        <v>508</v>
      </c>
      <c r="F498" s="364" t="s">
        <v>438</v>
      </c>
      <c r="G498" s="364" t="s">
        <v>456</v>
      </c>
      <c r="H498" s="364" t="s">
        <v>439</v>
      </c>
      <c r="I498" s="352">
        <v>2024</v>
      </c>
      <c r="J498" s="332">
        <v>11</v>
      </c>
      <c r="K498" s="409">
        <v>45635</v>
      </c>
      <c r="L498" s="396">
        <v>0.5</v>
      </c>
      <c r="M498" s="385">
        <v>0.129</v>
      </c>
      <c r="N498" s="385">
        <v>0.129</v>
      </c>
      <c r="O498" s="359">
        <v>0</v>
      </c>
      <c r="P498" s="358">
        <v>0</v>
      </c>
      <c r="Q498" s="361">
        <v>1</v>
      </c>
      <c r="R498" s="385">
        <v>0.129</v>
      </c>
      <c r="S498" s="398">
        <v>208320</v>
      </c>
      <c r="T498" s="398">
        <v>3364200</v>
      </c>
      <c r="U498" s="362">
        <v>0</v>
      </c>
      <c r="V498" s="378">
        <v>0</v>
      </c>
      <c r="W498" s="716" t="e">
        <f t="shared" si="14"/>
        <v>#DIV/0!</v>
      </c>
      <c r="Z498" s="739">
        <f t="shared" si="15"/>
        <v>0</v>
      </c>
    </row>
    <row r="499" spans="1:26" s="365" customFormat="1" ht="12.65" customHeight="1">
      <c r="A499" s="352"/>
      <c r="B499" s="352" t="s">
        <v>452</v>
      </c>
      <c r="C499" s="380" t="s">
        <v>453</v>
      </c>
      <c r="D499" s="364" t="s">
        <v>509</v>
      </c>
      <c r="E499" s="408" t="s">
        <v>510</v>
      </c>
      <c r="F499" s="364" t="s">
        <v>438</v>
      </c>
      <c r="G499" s="364" t="s">
        <v>456</v>
      </c>
      <c r="H499" s="364" t="s">
        <v>457</v>
      </c>
      <c r="I499" s="352">
        <v>2024</v>
      </c>
      <c r="J499" s="332">
        <v>11</v>
      </c>
      <c r="K499" s="409">
        <v>45635</v>
      </c>
      <c r="L499" s="396">
        <v>0.5</v>
      </c>
      <c r="M499" s="385">
        <v>0.2</v>
      </c>
      <c r="N499" s="385">
        <v>0.2</v>
      </c>
      <c r="O499" s="359">
        <v>0</v>
      </c>
      <c r="P499" s="358">
        <v>0</v>
      </c>
      <c r="Q499" s="361">
        <v>1</v>
      </c>
      <c r="R499" s="385">
        <v>0.2</v>
      </c>
      <c r="S499" s="364">
        <v>0</v>
      </c>
      <c r="T499" s="398">
        <v>3155880</v>
      </c>
      <c r="U499" s="362">
        <v>0</v>
      </c>
      <c r="V499" s="378">
        <v>0</v>
      </c>
      <c r="W499" s="716" t="e">
        <f t="shared" si="14"/>
        <v>#DIV/0!</v>
      </c>
      <c r="Z499" s="739">
        <f t="shared" si="15"/>
        <v>0</v>
      </c>
    </row>
    <row r="500" spans="1:26" s="365" customFormat="1" ht="12.65" customHeight="1">
      <c r="A500" s="352"/>
      <c r="B500" s="352" t="s">
        <v>462</v>
      </c>
      <c r="C500" s="380" t="s">
        <v>453</v>
      </c>
      <c r="D500" s="364" t="s">
        <v>478</v>
      </c>
      <c r="E500" s="408" t="s">
        <v>511</v>
      </c>
      <c r="F500" s="364" t="s">
        <v>438</v>
      </c>
      <c r="G500" s="364" t="s">
        <v>465</v>
      </c>
      <c r="H500" s="364" t="s">
        <v>439</v>
      </c>
      <c r="I500" s="352">
        <v>2024</v>
      </c>
      <c r="J500" s="332">
        <v>11</v>
      </c>
      <c r="K500" s="409">
        <v>45635</v>
      </c>
      <c r="L500" s="396">
        <v>0.5</v>
      </c>
      <c r="M500" s="385">
        <v>0.156</v>
      </c>
      <c r="N500" s="385">
        <v>0.156</v>
      </c>
      <c r="O500" s="359">
        <v>0</v>
      </c>
      <c r="P500" s="358">
        <v>0</v>
      </c>
      <c r="Q500" s="361">
        <v>1</v>
      </c>
      <c r="R500" s="385">
        <v>0.156</v>
      </c>
      <c r="S500" s="398">
        <v>49920</v>
      </c>
      <c r="T500" s="398">
        <v>1451080</v>
      </c>
      <c r="U500" s="362">
        <v>0</v>
      </c>
      <c r="V500" s="378">
        <v>0</v>
      </c>
      <c r="W500" s="716" t="e">
        <f t="shared" si="14"/>
        <v>#DIV/0!</v>
      </c>
      <c r="Z500" s="739">
        <f t="shared" si="15"/>
        <v>0</v>
      </c>
    </row>
    <row r="501" spans="1:26" s="365" customFormat="1" ht="12.65" customHeight="1">
      <c r="A501" s="352"/>
      <c r="B501" s="352" t="s">
        <v>452</v>
      </c>
      <c r="C501" s="380" t="s">
        <v>453</v>
      </c>
      <c r="D501" s="364" t="s">
        <v>512</v>
      </c>
      <c r="E501" s="408" t="s">
        <v>513</v>
      </c>
      <c r="F501" s="364" t="s">
        <v>438</v>
      </c>
      <c r="G501" s="364" t="s">
        <v>456</v>
      </c>
      <c r="H501" s="364" t="s">
        <v>439</v>
      </c>
      <c r="I501" s="352">
        <v>2024</v>
      </c>
      <c r="J501" s="332">
        <v>11</v>
      </c>
      <c r="K501" s="409">
        <v>45635</v>
      </c>
      <c r="L501" s="396">
        <v>0.5</v>
      </c>
      <c r="M501" s="385">
        <v>0.128</v>
      </c>
      <c r="N501" s="385">
        <v>0.128</v>
      </c>
      <c r="O501" s="359">
        <v>0</v>
      </c>
      <c r="P501" s="358">
        <v>0</v>
      </c>
      <c r="Q501" s="361">
        <v>1</v>
      </c>
      <c r="R501" s="385">
        <v>0.128</v>
      </c>
      <c r="S501" s="398">
        <v>208320</v>
      </c>
      <c r="T501" s="398">
        <v>3364200</v>
      </c>
      <c r="U501" s="362">
        <v>0</v>
      </c>
      <c r="V501" s="378">
        <v>0</v>
      </c>
      <c r="W501" s="716" t="e">
        <f t="shared" si="14"/>
        <v>#DIV/0!</v>
      </c>
      <c r="Z501" s="739">
        <f t="shared" si="15"/>
        <v>0</v>
      </c>
    </row>
    <row r="502" spans="1:26" s="365" customFormat="1" ht="12.65" customHeight="1">
      <c r="A502" s="352"/>
      <c r="B502" s="352" t="s">
        <v>452</v>
      </c>
      <c r="C502" s="380" t="s">
        <v>453</v>
      </c>
      <c r="D502" s="364" t="s">
        <v>514</v>
      </c>
      <c r="E502" s="408" t="s">
        <v>515</v>
      </c>
      <c r="F502" s="364" t="s">
        <v>438</v>
      </c>
      <c r="G502" s="364" t="s">
        <v>456</v>
      </c>
      <c r="H502" s="364" t="s">
        <v>439</v>
      </c>
      <c r="I502" s="352">
        <v>2024</v>
      </c>
      <c r="J502" s="332">
        <v>11</v>
      </c>
      <c r="K502" s="409">
        <v>45635</v>
      </c>
      <c r="L502" s="396">
        <v>0.6</v>
      </c>
      <c r="M502" s="385">
        <v>0.156</v>
      </c>
      <c r="N502" s="385">
        <v>0.156</v>
      </c>
      <c r="O502" s="359">
        <v>0</v>
      </c>
      <c r="P502" s="358">
        <v>0</v>
      </c>
      <c r="Q502" s="361">
        <v>1</v>
      </c>
      <c r="R502" s="385">
        <v>0.156</v>
      </c>
      <c r="S502" s="398">
        <v>208320</v>
      </c>
      <c r="T502" s="398">
        <v>3364200</v>
      </c>
      <c r="U502" s="362">
        <v>0</v>
      </c>
      <c r="V502" s="378">
        <v>0</v>
      </c>
      <c r="W502" s="716" t="e">
        <f t="shared" si="14"/>
        <v>#DIV/0!</v>
      </c>
      <c r="Z502" s="739">
        <f t="shared" si="15"/>
        <v>0</v>
      </c>
    </row>
    <row r="503" spans="1:26" s="365" customFormat="1" ht="12.65" customHeight="1">
      <c r="A503" s="352"/>
      <c r="B503" s="352" t="s">
        <v>452</v>
      </c>
      <c r="C503" s="380" t="s">
        <v>453</v>
      </c>
      <c r="D503" s="364" t="s">
        <v>516</v>
      </c>
      <c r="E503" s="408" t="s">
        <v>517</v>
      </c>
      <c r="F503" s="364" t="s">
        <v>438</v>
      </c>
      <c r="G503" s="364" t="s">
        <v>456</v>
      </c>
      <c r="H503" s="364" t="s">
        <v>457</v>
      </c>
      <c r="I503" s="352">
        <v>2024</v>
      </c>
      <c r="J503" s="332">
        <v>11</v>
      </c>
      <c r="K503" s="409">
        <v>45635</v>
      </c>
      <c r="L503" s="396">
        <v>0.5</v>
      </c>
      <c r="M503" s="385">
        <v>0.251</v>
      </c>
      <c r="N503" s="385">
        <v>0.251</v>
      </c>
      <c r="O503" s="359">
        <v>0</v>
      </c>
      <c r="P503" s="358">
        <v>0</v>
      </c>
      <c r="Q503" s="361">
        <v>1</v>
      </c>
      <c r="R503" s="385">
        <v>0.251</v>
      </c>
      <c r="S503" s="398">
        <v>208320</v>
      </c>
      <c r="T503" s="398">
        <v>3364200</v>
      </c>
      <c r="U503" s="362">
        <v>0</v>
      </c>
      <c r="V503" s="378">
        <v>0</v>
      </c>
      <c r="W503" s="716" t="e">
        <f t="shared" si="14"/>
        <v>#DIV/0!</v>
      </c>
      <c r="Z503" s="739">
        <f t="shared" si="15"/>
        <v>0</v>
      </c>
    </row>
    <row r="504" spans="1:26" s="365" customFormat="1" ht="12.65" customHeight="1">
      <c r="A504" s="352"/>
      <c r="B504" s="352" t="s">
        <v>452</v>
      </c>
      <c r="C504" s="380" t="s">
        <v>453</v>
      </c>
      <c r="D504" s="364" t="s">
        <v>518</v>
      </c>
      <c r="E504" s="408" t="s">
        <v>519</v>
      </c>
      <c r="F504" s="364" t="s">
        <v>438</v>
      </c>
      <c r="G504" s="364" t="s">
        <v>480</v>
      </c>
      <c r="H504" s="364" t="s">
        <v>457</v>
      </c>
      <c r="I504" s="352">
        <v>2024</v>
      </c>
      <c r="J504" s="332">
        <v>11</v>
      </c>
      <c r="K504" s="409">
        <v>45635</v>
      </c>
      <c r="L504" s="396">
        <v>0.5</v>
      </c>
      <c r="M504" s="385">
        <v>9.0140999999999991</v>
      </c>
      <c r="N504" s="385">
        <v>9.0140999999999991</v>
      </c>
      <c r="O504" s="359">
        <v>0</v>
      </c>
      <c r="P504" s="358">
        <v>0</v>
      </c>
      <c r="Q504" s="361">
        <v>1</v>
      </c>
      <c r="R504" s="385">
        <v>9.0140999999999991</v>
      </c>
      <c r="S504" s="398">
        <v>121648</v>
      </c>
      <c r="T504" s="398">
        <v>1876368</v>
      </c>
      <c r="U504" s="362">
        <v>0</v>
      </c>
      <c r="V504" s="378">
        <v>0</v>
      </c>
      <c r="W504" s="716" t="e">
        <f t="shared" si="14"/>
        <v>#DIV/0!</v>
      </c>
      <c r="Z504" s="739">
        <f t="shared" si="15"/>
        <v>0</v>
      </c>
    </row>
    <row r="505" spans="1:26" s="365" customFormat="1" ht="12.65" customHeight="1">
      <c r="A505" s="352"/>
      <c r="B505" s="352" t="s">
        <v>452</v>
      </c>
      <c r="C505" s="380" t="s">
        <v>453</v>
      </c>
      <c r="D505" s="364" t="s">
        <v>520</v>
      </c>
      <c r="E505" s="408" t="s">
        <v>521</v>
      </c>
      <c r="F505" s="364" t="s">
        <v>438</v>
      </c>
      <c r="G505" s="364" t="s">
        <v>480</v>
      </c>
      <c r="H505" s="364" t="s">
        <v>457</v>
      </c>
      <c r="I505" s="352">
        <v>2024</v>
      </c>
      <c r="J505" s="332">
        <v>11</v>
      </c>
      <c r="K505" s="409">
        <v>45635</v>
      </c>
      <c r="L505" s="396">
        <v>0.6</v>
      </c>
      <c r="M505" s="385">
        <v>7.8520000000000003</v>
      </c>
      <c r="N505" s="385">
        <v>7.8520000000000003</v>
      </c>
      <c r="O505" s="359">
        <v>0</v>
      </c>
      <c r="P505" s="358">
        <v>0</v>
      </c>
      <c r="Q505" s="361">
        <v>1</v>
      </c>
      <c r="R505" s="385">
        <v>7.8520000000000003</v>
      </c>
      <c r="S505" s="398">
        <v>151075</v>
      </c>
      <c r="T505" s="398">
        <v>2256739</v>
      </c>
      <c r="U505" s="362">
        <v>0</v>
      </c>
      <c r="V505" s="378">
        <v>0</v>
      </c>
      <c r="W505" s="716" t="e">
        <f t="shared" si="14"/>
        <v>#DIV/0!</v>
      </c>
      <c r="Z505" s="739">
        <f t="shared" si="15"/>
        <v>0</v>
      </c>
    </row>
    <row r="506" spans="1:26" s="365" customFormat="1" ht="12.65" customHeight="1">
      <c r="A506" s="352"/>
      <c r="B506" s="352" t="s">
        <v>452</v>
      </c>
      <c r="C506" s="380" t="s">
        <v>453</v>
      </c>
      <c r="D506" s="364" t="s">
        <v>490</v>
      </c>
      <c r="E506" s="408" t="s">
        <v>522</v>
      </c>
      <c r="F506" s="364" t="s">
        <v>438</v>
      </c>
      <c r="G506" s="364" t="s">
        <v>472</v>
      </c>
      <c r="H506" s="364" t="s">
        <v>439</v>
      </c>
      <c r="I506" s="352">
        <v>2024</v>
      </c>
      <c r="J506" s="332">
        <v>11</v>
      </c>
      <c r="K506" s="409">
        <v>45635</v>
      </c>
      <c r="L506" s="396">
        <v>0.6</v>
      </c>
      <c r="M506" s="385">
        <v>0.78</v>
      </c>
      <c r="N506" s="385">
        <v>0.78</v>
      </c>
      <c r="O506" s="359">
        <v>0</v>
      </c>
      <c r="P506" s="358">
        <v>0</v>
      </c>
      <c r="Q506" s="361">
        <v>1</v>
      </c>
      <c r="R506" s="385">
        <v>0.78</v>
      </c>
      <c r="S506" s="398">
        <v>145152</v>
      </c>
      <c r="T506" s="398">
        <v>3027888</v>
      </c>
      <c r="U506" s="362">
        <v>0</v>
      </c>
      <c r="V506" s="378">
        <v>0</v>
      </c>
      <c r="W506" s="716" t="e">
        <f t="shared" si="14"/>
        <v>#DIV/0!</v>
      </c>
      <c r="Z506" s="739">
        <f t="shared" si="15"/>
        <v>0</v>
      </c>
    </row>
    <row r="507" spans="1:26" s="365" customFormat="1" ht="12.65" customHeight="1">
      <c r="A507" s="352"/>
      <c r="B507" s="352" t="s">
        <v>452</v>
      </c>
      <c r="C507" s="380" t="s">
        <v>453</v>
      </c>
      <c r="D507" s="364" t="s">
        <v>523</v>
      </c>
      <c r="E507" s="408" t="s">
        <v>524</v>
      </c>
      <c r="F507" s="364" t="s">
        <v>438</v>
      </c>
      <c r="G507" s="364" t="s">
        <v>472</v>
      </c>
      <c r="H507" s="364" t="s">
        <v>439</v>
      </c>
      <c r="I507" s="352">
        <v>2024</v>
      </c>
      <c r="J507" s="332">
        <v>11</v>
      </c>
      <c r="K507" s="409">
        <v>45635</v>
      </c>
      <c r="L507" s="396">
        <v>0.6</v>
      </c>
      <c r="M507" s="385">
        <v>0.11700000000000001</v>
      </c>
      <c r="N507" s="385">
        <v>0.11700000000000001</v>
      </c>
      <c r="O507" s="359">
        <v>0</v>
      </c>
      <c r="P507" s="358">
        <v>0</v>
      </c>
      <c r="Q507" s="361">
        <v>1</v>
      </c>
      <c r="R507" s="385">
        <v>0.11700000000000001</v>
      </c>
      <c r="S507" s="398">
        <v>96261</v>
      </c>
      <c r="T507" s="398">
        <v>2782130</v>
      </c>
      <c r="U507" s="362">
        <v>0</v>
      </c>
      <c r="V507" s="378">
        <v>0</v>
      </c>
      <c r="W507" s="716" t="e">
        <f t="shared" si="14"/>
        <v>#DIV/0!</v>
      </c>
      <c r="Z507" s="739">
        <f t="shared" si="15"/>
        <v>0</v>
      </c>
    </row>
    <row r="508" spans="1:26" s="365" customFormat="1" ht="12.65" customHeight="1">
      <c r="A508" s="352"/>
      <c r="B508" s="352" t="s">
        <v>462</v>
      </c>
      <c r="C508" s="380" t="s">
        <v>453</v>
      </c>
      <c r="D508" s="364" t="s">
        <v>488</v>
      </c>
      <c r="E508" s="408" t="s">
        <v>525</v>
      </c>
      <c r="F508" s="364" t="s">
        <v>438</v>
      </c>
      <c r="G508" s="364" t="s">
        <v>465</v>
      </c>
      <c r="H508" s="364" t="s">
        <v>439</v>
      </c>
      <c r="I508" s="352">
        <v>2024</v>
      </c>
      <c r="J508" s="332">
        <v>11</v>
      </c>
      <c r="K508" s="409">
        <v>45635</v>
      </c>
      <c r="L508" s="396">
        <v>0.6</v>
      </c>
      <c r="M508" s="385">
        <v>0.161</v>
      </c>
      <c r="N508" s="385">
        <v>0.161</v>
      </c>
      <c r="O508" s="359">
        <v>0</v>
      </c>
      <c r="P508" s="358">
        <v>0</v>
      </c>
      <c r="Q508" s="361">
        <v>1</v>
      </c>
      <c r="R508" s="385">
        <v>0.161</v>
      </c>
      <c r="S508" s="398">
        <v>14762</v>
      </c>
      <c r="T508" s="398">
        <v>1733330</v>
      </c>
      <c r="U508" s="362">
        <v>0</v>
      </c>
      <c r="V508" s="378">
        <v>0</v>
      </c>
      <c r="W508" s="716" t="e">
        <f t="shared" si="14"/>
        <v>#DIV/0!</v>
      </c>
      <c r="Z508" s="739">
        <f t="shared" si="15"/>
        <v>0</v>
      </c>
    </row>
    <row r="509" spans="1:26" s="365" customFormat="1" ht="12.65" customHeight="1">
      <c r="A509" s="352"/>
      <c r="B509" s="352" t="s">
        <v>462</v>
      </c>
      <c r="C509" s="380" t="s">
        <v>453</v>
      </c>
      <c r="D509" s="364" t="s">
        <v>526</v>
      </c>
      <c r="E509" s="408" t="s">
        <v>527</v>
      </c>
      <c r="F509" s="364" t="s">
        <v>438</v>
      </c>
      <c r="G509" s="364" t="s">
        <v>465</v>
      </c>
      <c r="H509" s="364" t="s">
        <v>457</v>
      </c>
      <c r="I509" s="352">
        <v>2024</v>
      </c>
      <c r="J509" s="332">
        <v>11</v>
      </c>
      <c r="K509" s="409">
        <v>45635</v>
      </c>
      <c r="L509" s="396">
        <v>0.6</v>
      </c>
      <c r="M509" s="385">
        <v>0.26100000000000001</v>
      </c>
      <c r="N509" s="385">
        <v>0.26100000000000001</v>
      </c>
      <c r="O509" s="359">
        <v>0</v>
      </c>
      <c r="P509" s="358">
        <v>0</v>
      </c>
      <c r="Q509" s="361">
        <v>1</v>
      </c>
      <c r="R509" s="385">
        <v>0.26100000000000001</v>
      </c>
      <c r="S509" s="364">
        <v>0</v>
      </c>
      <c r="T509" s="398">
        <v>1681392</v>
      </c>
      <c r="U509" s="362">
        <v>0</v>
      </c>
      <c r="V509" s="378">
        <v>0</v>
      </c>
      <c r="W509" s="716" t="e">
        <f t="shared" si="14"/>
        <v>#DIV/0!</v>
      </c>
      <c r="Z509" s="739">
        <f t="shared" si="15"/>
        <v>0</v>
      </c>
    </row>
    <row r="510" spans="1:26" s="365" customFormat="1" ht="12.65" customHeight="1">
      <c r="A510" s="352"/>
      <c r="B510" s="352" t="s">
        <v>462</v>
      </c>
      <c r="C510" s="380" t="s">
        <v>453</v>
      </c>
      <c r="D510" s="364" t="s">
        <v>528</v>
      </c>
      <c r="E510" s="408" t="s">
        <v>529</v>
      </c>
      <c r="F510" s="364" t="s">
        <v>438</v>
      </c>
      <c r="G510" s="364" t="s">
        <v>465</v>
      </c>
      <c r="H510" s="364" t="s">
        <v>457</v>
      </c>
      <c r="I510" s="352">
        <v>2024</v>
      </c>
      <c r="J510" s="332">
        <v>11</v>
      </c>
      <c r="K510" s="409">
        <v>45635</v>
      </c>
      <c r="L510" s="396">
        <v>0.5</v>
      </c>
      <c r="M510" s="385">
        <v>5.0721999999999996</v>
      </c>
      <c r="N510" s="385">
        <v>5.0721999999999996</v>
      </c>
      <c r="O510" s="359">
        <v>0</v>
      </c>
      <c r="P510" s="358">
        <v>0</v>
      </c>
      <c r="Q510" s="361">
        <v>1</v>
      </c>
      <c r="R510" s="385">
        <v>5.0721999999999996</v>
      </c>
      <c r="S510" s="398">
        <v>17900</v>
      </c>
      <c r="T510" s="398">
        <v>1419060</v>
      </c>
      <c r="U510" s="362">
        <v>0</v>
      </c>
      <c r="V510" s="378">
        <v>0</v>
      </c>
      <c r="W510" s="716" t="e">
        <f t="shared" si="14"/>
        <v>#DIV/0!</v>
      </c>
      <c r="Z510" s="739">
        <f t="shared" si="15"/>
        <v>0</v>
      </c>
    </row>
    <row r="511" spans="1:26" s="365" customFormat="1" ht="12.65" customHeight="1">
      <c r="A511" s="352"/>
      <c r="B511" s="352" t="s">
        <v>462</v>
      </c>
      <c r="C511" s="380" t="s">
        <v>453</v>
      </c>
      <c r="D511" s="364" t="s">
        <v>518</v>
      </c>
      <c r="E511" s="408" t="s">
        <v>530</v>
      </c>
      <c r="F511" s="364" t="s">
        <v>438</v>
      </c>
      <c r="G511" s="364" t="s">
        <v>465</v>
      </c>
      <c r="H511" s="364" t="s">
        <v>457</v>
      </c>
      <c r="I511" s="352">
        <v>2024</v>
      </c>
      <c r="J511" s="332">
        <v>11</v>
      </c>
      <c r="K511" s="409">
        <v>45635</v>
      </c>
      <c r="L511" s="396">
        <v>0.6</v>
      </c>
      <c r="M511" s="385">
        <v>10.4755</v>
      </c>
      <c r="N511" s="385">
        <v>10.4755</v>
      </c>
      <c r="O511" s="359">
        <v>0</v>
      </c>
      <c r="P511" s="358">
        <v>0</v>
      </c>
      <c r="Q511" s="361">
        <v>1</v>
      </c>
      <c r="R511" s="385">
        <v>10.4755</v>
      </c>
      <c r="S511" s="398">
        <v>32776</v>
      </c>
      <c r="T511" s="398">
        <v>1714168</v>
      </c>
      <c r="U511" s="362">
        <v>0</v>
      </c>
      <c r="V511" s="378">
        <v>0</v>
      </c>
      <c r="W511" s="716" t="e">
        <f t="shared" si="14"/>
        <v>#DIV/0!</v>
      </c>
      <c r="Z511" s="739">
        <f t="shared" si="15"/>
        <v>0</v>
      </c>
    </row>
    <row r="512" spans="1:26" s="365" customFormat="1" ht="12.65" customHeight="1">
      <c r="A512" s="352"/>
      <c r="B512" s="352" t="s">
        <v>481</v>
      </c>
      <c r="C512" s="380" t="s">
        <v>453</v>
      </c>
      <c r="D512" s="364" t="s">
        <v>531</v>
      </c>
      <c r="E512" s="408" t="s">
        <v>532</v>
      </c>
      <c r="F512" s="364" t="s">
        <v>438</v>
      </c>
      <c r="G512" s="364"/>
      <c r="H512" s="364" t="s">
        <v>439</v>
      </c>
      <c r="I512" s="352">
        <v>2024</v>
      </c>
      <c r="J512" s="332">
        <v>11</v>
      </c>
      <c r="K512" s="409">
        <v>45635</v>
      </c>
      <c r="L512" s="396">
        <v>1</v>
      </c>
      <c r="M512" s="385">
        <v>3.7082350000000002</v>
      </c>
      <c r="N512" s="385"/>
      <c r="O512" s="359"/>
      <c r="P512" s="358">
        <v>0</v>
      </c>
      <c r="Q512" s="361">
        <v>1</v>
      </c>
      <c r="R512" s="385">
        <v>3.7082350000000002</v>
      </c>
      <c r="S512" s="364">
        <v>0</v>
      </c>
      <c r="T512" s="364">
        <v>0</v>
      </c>
      <c r="U512" s="362">
        <v>188000</v>
      </c>
      <c r="V512" s="378">
        <v>188000</v>
      </c>
      <c r="W512" s="716" t="e">
        <f t="shared" si="14"/>
        <v>#DIV/0!</v>
      </c>
      <c r="Z512" s="739">
        <f t="shared" si="15"/>
        <v>0</v>
      </c>
    </row>
    <row r="513" spans="1:26" s="365" customFormat="1" ht="12.65" customHeight="1">
      <c r="A513" s="352"/>
      <c r="B513" s="380" t="s">
        <v>481</v>
      </c>
      <c r="C513" s="380" t="s">
        <v>453</v>
      </c>
      <c r="D513" s="410" t="s">
        <v>463</v>
      </c>
      <c r="E513" s="411" t="s">
        <v>533</v>
      </c>
      <c r="F513" s="410" t="s">
        <v>438</v>
      </c>
      <c r="G513" s="410"/>
      <c r="H513" s="410" t="s">
        <v>439</v>
      </c>
      <c r="I513" s="380">
        <v>2024</v>
      </c>
      <c r="J513" s="412">
        <v>11</v>
      </c>
      <c r="K513" s="413">
        <v>45635</v>
      </c>
      <c r="L513" s="414">
        <v>1</v>
      </c>
      <c r="M513" s="385">
        <v>0.90510000000000002</v>
      </c>
      <c r="N513" s="385"/>
      <c r="O513" s="415"/>
      <c r="P513" s="386">
        <v>0</v>
      </c>
      <c r="Q513" s="387">
        <v>1</v>
      </c>
      <c r="R513" s="385">
        <v>0.90510000000000002</v>
      </c>
      <c r="S513" s="364">
        <v>0</v>
      </c>
      <c r="T513" s="364">
        <v>0</v>
      </c>
      <c r="U513" s="389">
        <v>568000</v>
      </c>
      <c r="V513" s="390">
        <v>568000</v>
      </c>
      <c r="W513" s="716" t="e">
        <f t="shared" si="14"/>
        <v>#DIV/0!</v>
      </c>
      <c r="Z513" s="739">
        <f t="shared" si="15"/>
        <v>0</v>
      </c>
    </row>
    <row r="514" spans="1:26" s="365" customFormat="1" ht="12.65" customHeight="1">
      <c r="A514" s="352"/>
      <c r="B514" s="380" t="s">
        <v>481</v>
      </c>
      <c r="C514" s="380" t="s">
        <v>453</v>
      </c>
      <c r="D514" s="410" t="s">
        <v>534</v>
      </c>
      <c r="E514" s="411" t="s">
        <v>535</v>
      </c>
      <c r="F514" s="410" t="s">
        <v>438</v>
      </c>
      <c r="G514" s="410"/>
      <c r="H514" s="410" t="s">
        <v>439</v>
      </c>
      <c r="I514" s="380">
        <v>2024</v>
      </c>
      <c r="J514" s="412">
        <v>11</v>
      </c>
      <c r="K514" s="413">
        <v>45635</v>
      </c>
      <c r="L514" s="414">
        <v>1</v>
      </c>
      <c r="M514" s="385">
        <v>0.128</v>
      </c>
      <c r="N514" s="385"/>
      <c r="O514" s="415"/>
      <c r="P514" s="386">
        <v>0</v>
      </c>
      <c r="Q514" s="387">
        <v>1</v>
      </c>
      <c r="R514" s="385">
        <v>0.128</v>
      </c>
      <c r="S514" s="364">
        <v>0</v>
      </c>
      <c r="T514" s="364">
        <v>0</v>
      </c>
      <c r="U514" s="389">
        <v>125000</v>
      </c>
      <c r="V514" s="390">
        <v>125000</v>
      </c>
      <c r="W514" s="716" t="e">
        <f t="shared" ref="W514:W577" si="16">V514/$AB$1</f>
        <v>#DIV/0!</v>
      </c>
      <c r="Z514" s="739">
        <f t="shared" si="15"/>
        <v>0</v>
      </c>
    </row>
    <row r="515" spans="1:26" s="365" customFormat="1" ht="12.65" customHeight="1">
      <c r="A515" s="352" t="s">
        <v>114</v>
      </c>
      <c r="B515" s="364" t="s">
        <v>434</v>
      </c>
      <c r="C515" s="364" t="s">
        <v>435</v>
      </c>
      <c r="D515" s="364" t="s">
        <v>436</v>
      </c>
      <c r="E515" s="408" t="s">
        <v>437</v>
      </c>
      <c r="F515" s="364" t="s">
        <v>438</v>
      </c>
      <c r="G515" s="364"/>
      <c r="H515" s="364" t="s">
        <v>439</v>
      </c>
      <c r="I515" s="364">
        <v>2024</v>
      </c>
      <c r="J515" s="332">
        <v>12</v>
      </c>
      <c r="K515" s="409">
        <v>45666</v>
      </c>
      <c r="L515" s="396">
        <v>1</v>
      </c>
      <c r="M515" s="333">
        <v>1.72558923</v>
      </c>
      <c r="N515" s="333">
        <v>1.7908642299999999</v>
      </c>
      <c r="O515" s="358">
        <v>6.5274999999999972E-2</v>
      </c>
      <c r="P515" s="359">
        <v>6.5274999999999972E-2</v>
      </c>
      <c r="Q515" s="364">
        <v>1</v>
      </c>
      <c r="R515" s="333">
        <v>1.72558923</v>
      </c>
      <c r="S515" s="397">
        <v>314811</v>
      </c>
      <c r="T515" s="398">
        <v>3751350</v>
      </c>
      <c r="U515" s="362">
        <v>1566600</v>
      </c>
      <c r="V515" s="363">
        <v>1321730.6287500001</v>
      </c>
      <c r="W515" s="716" t="e">
        <f t="shared" si="16"/>
        <v>#DIV/0!</v>
      </c>
      <c r="Z515" s="739">
        <f t="shared" ref="Z515:Z578" si="17">O515*S515</f>
        <v>20549.288024999991</v>
      </c>
    </row>
    <row r="516" spans="1:26" s="365" customFormat="1" ht="12.65" customHeight="1">
      <c r="A516" s="352" t="s">
        <v>114</v>
      </c>
      <c r="B516" s="364" t="s">
        <v>434</v>
      </c>
      <c r="C516" s="364" t="s">
        <v>435</v>
      </c>
      <c r="D516" s="364" t="s">
        <v>440</v>
      </c>
      <c r="E516" s="408" t="s">
        <v>441</v>
      </c>
      <c r="F516" s="364" t="s">
        <v>438</v>
      </c>
      <c r="G516" s="364"/>
      <c r="H516" s="364" t="s">
        <v>439</v>
      </c>
      <c r="I516" s="364">
        <v>2024</v>
      </c>
      <c r="J516" s="332">
        <v>12</v>
      </c>
      <c r="K516" s="409">
        <v>45666</v>
      </c>
      <c r="L516" s="396">
        <v>1</v>
      </c>
      <c r="M516" s="333">
        <v>0.49983074999999999</v>
      </c>
      <c r="N516" s="333">
        <v>0.55660575000000001</v>
      </c>
      <c r="O516" s="358">
        <v>5.677500000000002E-2</v>
      </c>
      <c r="P516" s="359">
        <v>5.677500000000002E-2</v>
      </c>
      <c r="Q516" s="364">
        <v>1</v>
      </c>
      <c r="R516" s="333">
        <v>0.49983074999999999</v>
      </c>
      <c r="S516" s="397">
        <v>296257</v>
      </c>
      <c r="T516" s="398">
        <v>3520588</v>
      </c>
      <c r="U516" s="362">
        <v>1135500</v>
      </c>
      <c r="V516" s="363"/>
      <c r="W516" s="716" t="e">
        <f t="shared" si="16"/>
        <v>#DIV/0!</v>
      </c>
      <c r="Z516" s="739">
        <f t="shared" si="17"/>
        <v>16819.991175000006</v>
      </c>
    </row>
    <row r="517" spans="1:26" s="365" customFormat="1" ht="12.65" customHeight="1">
      <c r="A517" s="352" t="s">
        <v>114</v>
      </c>
      <c r="B517" s="364" t="s">
        <v>434</v>
      </c>
      <c r="C517" s="364" t="s">
        <v>435</v>
      </c>
      <c r="D517" s="364" t="s">
        <v>442</v>
      </c>
      <c r="E517" s="408" t="s">
        <v>443</v>
      </c>
      <c r="F517" s="364" t="s">
        <v>438</v>
      </c>
      <c r="G517" s="364"/>
      <c r="H517" s="364" t="s">
        <v>439</v>
      </c>
      <c r="I517" s="364">
        <v>2024</v>
      </c>
      <c r="J517" s="332">
        <v>12</v>
      </c>
      <c r="K517" s="409">
        <v>45666</v>
      </c>
      <c r="L517" s="396">
        <v>1</v>
      </c>
      <c r="M517" s="333">
        <v>0.28182378000000002</v>
      </c>
      <c r="N517" s="333">
        <v>0.30401127999999999</v>
      </c>
      <c r="O517" s="358">
        <v>2.2187499999999971E-2</v>
      </c>
      <c r="P517" s="359">
        <v>2.2187499999999971E-2</v>
      </c>
      <c r="Q517" s="364">
        <v>1</v>
      </c>
      <c r="R517" s="333">
        <v>0.28182378000000002</v>
      </c>
      <c r="S517" s="397">
        <v>58900</v>
      </c>
      <c r="T517" s="398">
        <v>1657770</v>
      </c>
      <c r="U517" s="362">
        <v>355000</v>
      </c>
      <c r="V517" s="363">
        <v>318218.22812500002</v>
      </c>
      <c r="W517" s="716" t="e">
        <f t="shared" si="16"/>
        <v>#DIV/0!</v>
      </c>
      <c r="Z517" s="739">
        <f t="shared" si="17"/>
        <v>1306.8437499999984</v>
      </c>
    </row>
    <row r="518" spans="1:26" s="365" customFormat="1" ht="12.65" customHeight="1">
      <c r="A518" s="352" t="s">
        <v>114</v>
      </c>
      <c r="B518" s="364" t="s">
        <v>434</v>
      </c>
      <c r="C518" s="364" t="s">
        <v>435</v>
      </c>
      <c r="D518" s="364" t="s">
        <v>444</v>
      </c>
      <c r="E518" s="408" t="s">
        <v>445</v>
      </c>
      <c r="F518" s="364" t="s">
        <v>438</v>
      </c>
      <c r="G518" s="364"/>
      <c r="H518" s="364" t="s">
        <v>439</v>
      </c>
      <c r="I518" s="364">
        <v>2024</v>
      </c>
      <c r="J518" s="332">
        <v>12</v>
      </c>
      <c r="K518" s="409">
        <v>45666</v>
      </c>
      <c r="L518" s="396">
        <v>1</v>
      </c>
      <c r="M518" s="333">
        <v>0.16390548999999999</v>
      </c>
      <c r="N518" s="333">
        <v>0.17021799000000001</v>
      </c>
      <c r="O518" s="358">
        <v>6.3125000000000264E-3</v>
      </c>
      <c r="P518" s="359">
        <v>6.3125000000000264E-3</v>
      </c>
      <c r="Q518" s="364">
        <v>1</v>
      </c>
      <c r="R518" s="333">
        <v>0.16390548999999999</v>
      </c>
      <c r="S518" s="397">
        <v>70617</v>
      </c>
      <c r="T518" s="398">
        <v>2382328</v>
      </c>
      <c r="U518" s="362">
        <v>103700</v>
      </c>
      <c r="V518" s="363">
        <v>88661.55449999994</v>
      </c>
      <c r="W518" s="716" t="e">
        <f t="shared" si="16"/>
        <v>#DIV/0!</v>
      </c>
      <c r="Z518" s="739">
        <f t="shared" si="17"/>
        <v>445.76981250000188</v>
      </c>
    </row>
    <row r="519" spans="1:26" s="365" customFormat="1" ht="12.65" customHeight="1">
      <c r="A519" s="352" t="s">
        <v>114</v>
      </c>
      <c r="B519" s="364" t="s">
        <v>434</v>
      </c>
      <c r="C519" s="364" t="s">
        <v>435</v>
      </c>
      <c r="D519" s="364" t="s">
        <v>446</v>
      </c>
      <c r="E519" s="408" t="s">
        <v>447</v>
      </c>
      <c r="F519" s="364" t="s">
        <v>438</v>
      </c>
      <c r="G519" s="364"/>
      <c r="H519" s="364" t="s">
        <v>439</v>
      </c>
      <c r="I519" s="364">
        <v>2024</v>
      </c>
      <c r="J519" s="332">
        <v>12</v>
      </c>
      <c r="K519" s="409">
        <v>45666</v>
      </c>
      <c r="L519" s="396">
        <v>1</v>
      </c>
      <c r="M519" s="333">
        <v>0.16880862999999999</v>
      </c>
      <c r="N519" s="333">
        <v>0.17474613</v>
      </c>
      <c r="O519" s="358">
        <v>5.9375000000000122E-3</v>
      </c>
      <c r="P519" s="359">
        <v>5.9375000000000122E-3</v>
      </c>
      <c r="Q519" s="364">
        <v>1</v>
      </c>
      <c r="R519" s="333">
        <v>0.16880862999999999</v>
      </c>
      <c r="S519" s="397">
        <v>170879</v>
      </c>
      <c r="T519" s="398">
        <v>1770350</v>
      </c>
      <c r="U519" s="362">
        <v>95000</v>
      </c>
      <c r="V519" s="363">
        <v>84488.546874999971</v>
      </c>
      <c r="W519" s="716" t="e">
        <f t="shared" si="16"/>
        <v>#DIV/0!</v>
      </c>
      <c r="Z519" s="739">
        <f t="shared" si="17"/>
        <v>1014.5940625000021</v>
      </c>
    </row>
    <row r="520" spans="1:26" s="365" customFormat="1" ht="12.65" customHeight="1">
      <c r="A520" s="284" t="s">
        <v>139</v>
      </c>
      <c r="B520" s="364" t="s">
        <v>539</v>
      </c>
      <c r="C520" s="364" t="s">
        <v>435</v>
      </c>
      <c r="D520" s="364" t="s">
        <v>540</v>
      </c>
      <c r="E520" s="408" t="s">
        <v>541</v>
      </c>
      <c r="F520" s="364" t="s">
        <v>438</v>
      </c>
      <c r="G520" s="364"/>
      <c r="H520" s="364" t="s">
        <v>439</v>
      </c>
      <c r="I520" s="364">
        <v>2024</v>
      </c>
      <c r="J520" s="332">
        <v>12</v>
      </c>
      <c r="K520" s="409">
        <v>45666</v>
      </c>
      <c r="L520" s="396">
        <v>1</v>
      </c>
      <c r="M520" s="333">
        <v>2.12472657</v>
      </c>
      <c r="N520" s="333">
        <v>2.1830915700000002</v>
      </c>
      <c r="O520" s="358">
        <v>5.8365000000000222E-2</v>
      </c>
      <c r="P520" s="359">
        <v>5.8365000000000222E-2</v>
      </c>
      <c r="Q520" s="364">
        <v>1</v>
      </c>
      <c r="R520" s="333">
        <v>2.12472657</v>
      </c>
      <c r="S520" s="397">
        <v>15186</v>
      </c>
      <c r="T520" s="398">
        <v>136937</v>
      </c>
      <c r="U520" s="362">
        <v>1400760</v>
      </c>
      <c r="V520" s="363">
        <v>1392767.671995</v>
      </c>
      <c r="W520" s="716" t="e">
        <f t="shared" si="16"/>
        <v>#DIV/0!</v>
      </c>
      <c r="Z520" s="739">
        <f t="shared" si="17"/>
        <v>886.33089000000336</v>
      </c>
    </row>
    <row r="521" spans="1:26" s="365" customFormat="1" ht="12.65" customHeight="1">
      <c r="A521" s="284" t="s">
        <v>139</v>
      </c>
      <c r="B521" s="364" t="s">
        <v>539</v>
      </c>
      <c r="C521" s="364" t="s">
        <v>435</v>
      </c>
      <c r="D521" s="364" t="s">
        <v>444</v>
      </c>
      <c r="E521" s="408" t="s">
        <v>542</v>
      </c>
      <c r="F521" s="364" t="s">
        <v>438</v>
      </c>
      <c r="G521" s="364"/>
      <c r="H521" s="364" t="s">
        <v>439</v>
      </c>
      <c r="I521" s="364">
        <v>2024</v>
      </c>
      <c r="J521" s="332">
        <v>12</v>
      </c>
      <c r="K521" s="409">
        <v>45666</v>
      </c>
      <c r="L521" s="396">
        <v>1</v>
      </c>
      <c r="M521" s="333">
        <v>8.5786840000000003E-2</v>
      </c>
      <c r="N521" s="333">
        <v>9.3561519999999995E-2</v>
      </c>
      <c r="O521" s="358">
        <v>7.7746799999999922E-3</v>
      </c>
      <c r="P521" s="359">
        <v>7.7746799999999922E-3</v>
      </c>
      <c r="Q521" s="364">
        <v>1</v>
      </c>
      <c r="R521" s="333">
        <v>8.5786840000000003E-2</v>
      </c>
      <c r="S521" s="397">
        <v>13200</v>
      </c>
      <c r="T521" s="398">
        <v>135750</v>
      </c>
      <c r="U521" s="362">
        <v>272910</v>
      </c>
      <c r="V521" s="363">
        <v>271854.58718999999</v>
      </c>
      <c r="W521" s="716" t="e">
        <f t="shared" si="16"/>
        <v>#DIV/0!</v>
      </c>
      <c r="Z521" s="739">
        <f t="shared" si="17"/>
        <v>102.6257759999999</v>
      </c>
    </row>
    <row r="522" spans="1:26" s="365" customFormat="1" ht="12.65" customHeight="1">
      <c r="A522" s="284" t="s">
        <v>139</v>
      </c>
      <c r="B522" s="364" t="s">
        <v>539</v>
      </c>
      <c r="C522" s="364" t="s">
        <v>435</v>
      </c>
      <c r="D522" s="364" t="s">
        <v>543</v>
      </c>
      <c r="E522" s="408" t="s">
        <v>544</v>
      </c>
      <c r="F522" s="364" t="s">
        <v>438</v>
      </c>
      <c r="G522" s="364"/>
      <c r="H522" s="364" t="s">
        <v>439</v>
      </c>
      <c r="I522" s="364">
        <v>2024</v>
      </c>
      <c r="J522" s="332">
        <v>12</v>
      </c>
      <c r="K522" s="409">
        <v>45666</v>
      </c>
      <c r="L522" s="396">
        <v>1</v>
      </c>
      <c r="M522" s="333">
        <v>8.3749900000000002E-2</v>
      </c>
      <c r="N522" s="333">
        <v>8.9845720000000004E-2</v>
      </c>
      <c r="O522" s="358">
        <v>6.0958200000000018E-3</v>
      </c>
      <c r="P522" s="359">
        <v>6.0958200000000018E-3</v>
      </c>
      <c r="Q522" s="364">
        <v>1</v>
      </c>
      <c r="R522" s="333">
        <v>8.3749900000000002E-2</v>
      </c>
      <c r="S522" s="397">
        <v>17620</v>
      </c>
      <c r="T522" s="398">
        <v>142006</v>
      </c>
      <c r="U522" s="362">
        <v>195066</v>
      </c>
      <c r="V522" s="363">
        <v>194200.35698508</v>
      </c>
      <c r="W522" s="716" t="e">
        <f t="shared" si="16"/>
        <v>#DIV/0!</v>
      </c>
      <c r="Z522" s="739">
        <f t="shared" si="17"/>
        <v>107.40834840000004</v>
      </c>
    </row>
    <row r="523" spans="1:26" s="365" customFormat="1" ht="12.65" customHeight="1">
      <c r="A523" s="284" t="s">
        <v>139</v>
      </c>
      <c r="B523" s="364" t="s">
        <v>539</v>
      </c>
      <c r="C523" s="364" t="s">
        <v>435</v>
      </c>
      <c r="D523" s="364" t="s">
        <v>545</v>
      </c>
      <c r="E523" s="408" t="s">
        <v>546</v>
      </c>
      <c r="F523" s="364" t="s">
        <v>438</v>
      </c>
      <c r="G523" s="364"/>
      <c r="H523" s="364" t="s">
        <v>439</v>
      </c>
      <c r="I523" s="364">
        <v>2024</v>
      </c>
      <c r="J523" s="332">
        <v>12</v>
      </c>
      <c r="K523" s="409">
        <v>45666</v>
      </c>
      <c r="L523" s="396">
        <v>1</v>
      </c>
      <c r="M523" s="333">
        <v>8.5927970000000006E-2</v>
      </c>
      <c r="N523" s="333">
        <v>9.2887029999999995E-2</v>
      </c>
      <c r="O523" s="358">
        <v>6.9590599999999891E-3</v>
      </c>
      <c r="P523" s="359">
        <v>6.9590599999999891E-3</v>
      </c>
      <c r="Q523" s="364">
        <v>1</v>
      </c>
      <c r="R523" s="333">
        <v>8.5927970000000006E-2</v>
      </c>
      <c r="S523" s="397">
        <v>18900</v>
      </c>
      <c r="T523" s="398">
        <v>143286</v>
      </c>
      <c r="U523" s="362">
        <v>222690</v>
      </c>
      <c r="V523" s="363">
        <v>221692.86412884001</v>
      </c>
      <c r="W523" s="716" t="e">
        <f t="shared" si="16"/>
        <v>#DIV/0!</v>
      </c>
      <c r="Z523" s="739">
        <f t="shared" si="17"/>
        <v>131.52623399999979</v>
      </c>
    </row>
    <row r="524" spans="1:26" s="365" customFormat="1" ht="12.65" customHeight="1">
      <c r="A524" s="284" t="s">
        <v>139</v>
      </c>
      <c r="B524" s="364" t="s">
        <v>539</v>
      </c>
      <c r="C524" s="364" t="s">
        <v>435</v>
      </c>
      <c r="D524" s="364" t="s">
        <v>547</v>
      </c>
      <c r="E524" s="408" t="s">
        <v>548</v>
      </c>
      <c r="F524" s="364" t="s">
        <v>438</v>
      </c>
      <c r="G524" s="364"/>
      <c r="H524" s="364" t="s">
        <v>439</v>
      </c>
      <c r="I524" s="364">
        <v>2024</v>
      </c>
      <c r="J524" s="332">
        <v>12</v>
      </c>
      <c r="K524" s="409">
        <v>45666</v>
      </c>
      <c r="L524" s="396">
        <v>1</v>
      </c>
      <c r="M524" s="333">
        <v>0.30479031000000001</v>
      </c>
      <c r="N524" s="333">
        <v>0.34205044000000001</v>
      </c>
      <c r="O524" s="358">
        <v>3.7260130000000002E-2</v>
      </c>
      <c r="P524" s="359">
        <v>3.7260130000000002E-2</v>
      </c>
      <c r="Q524" s="364">
        <v>1</v>
      </c>
      <c r="R524" s="333">
        <v>0.30479031000000001</v>
      </c>
      <c r="S524" s="397">
        <v>68600</v>
      </c>
      <c r="T524" s="398">
        <v>192986</v>
      </c>
      <c r="U524" s="362">
        <v>596162</v>
      </c>
      <c r="V524" s="363">
        <v>588971.31655182003</v>
      </c>
      <c r="W524" s="716" t="e">
        <f t="shared" si="16"/>
        <v>#DIV/0!</v>
      </c>
      <c r="Z524" s="739">
        <f t="shared" si="17"/>
        <v>2556.0449180000001</v>
      </c>
    </row>
    <row r="525" spans="1:26" s="365" customFormat="1" ht="12.65" customHeight="1">
      <c r="A525" s="284" t="s">
        <v>139</v>
      </c>
      <c r="B525" s="364" t="s">
        <v>539</v>
      </c>
      <c r="C525" s="364" t="s">
        <v>435</v>
      </c>
      <c r="D525" s="364" t="s">
        <v>549</v>
      </c>
      <c r="E525" s="408" t="s">
        <v>550</v>
      </c>
      <c r="F525" s="364" t="s">
        <v>438</v>
      </c>
      <c r="G525" s="364"/>
      <c r="H525" s="364" t="s">
        <v>439</v>
      </c>
      <c r="I525" s="364">
        <v>2024</v>
      </c>
      <c r="J525" s="332">
        <v>12</v>
      </c>
      <c r="K525" s="409">
        <v>45666</v>
      </c>
      <c r="L525" s="396">
        <v>1</v>
      </c>
      <c r="M525" s="333">
        <v>5.9402638799999998</v>
      </c>
      <c r="N525" s="333">
        <v>5.9980738799999997</v>
      </c>
      <c r="O525" s="358">
        <v>5.7809999999999917E-2</v>
      </c>
      <c r="P525" s="359">
        <v>5.7809999999999917E-2</v>
      </c>
      <c r="Q525" s="364">
        <v>1</v>
      </c>
      <c r="R525" s="333">
        <v>5.9402638799999998</v>
      </c>
      <c r="S525" s="397">
        <v>50065</v>
      </c>
      <c r="T525" s="398">
        <v>145892</v>
      </c>
      <c r="U525" s="362">
        <v>1421040</v>
      </c>
      <c r="V525" s="363">
        <v>1412605.9834799999</v>
      </c>
      <c r="W525" s="716" t="e">
        <f t="shared" si="16"/>
        <v>#DIV/0!</v>
      </c>
      <c r="Z525" s="739">
        <f t="shared" si="17"/>
        <v>2894.2576499999959</v>
      </c>
    </row>
    <row r="526" spans="1:26" s="365" customFormat="1" ht="12.65" customHeight="1">
      <c r="A526" s="352" t="s">
        <v>110</v>
      </c>
      <c r="B526" s="364" t="s">
        <v>448</v>
      </c>
      <c r="C526" s="364" t="s">
        <v>449</v>
      </c>
      <c r="D526" s="364" t="s">
        <v>551</v>
      </c>
      <c r="E526" s="408" t="s">
        <v>552</v>
      </c>
      <c r="F526" s="364" t="s">
        <v>438</v>
      </c>
      <c r="G526" s="364"/>
      <c r="H526" s="364" t="s">
        <v>439</v>
      </c>
      <c r="I526" s="364">
        <v>2024</v>
      </c>
      <c r="J526" s="332">
        <v>12</v>
      </c>
      <c r="K526" s="409">
        <v>45666</v>
      </c>
      <c r="L526" s="396">
        <v>1</v>
      </c>
      <c r="M526" s="333">
        <v>0.94382281999999995</v>
      </c>
      <c r="N526" s="333">
        <v>1.0198228199999999</v>
      </c>
      <c r="O526" s="358">
        <v>7.5999999999999956E-2</v>
      </c>
      <c r="P526" s="359">
        <v>7.5999999999999956E-2</v>
      </c>
      <c r="Q526" s="364">
        <v>1</v>
      </c>
      <c r="R526" s="333">
        <v>0.94382281999999995</v>
      </c>
      <c r="S526" s="397">
        <v>18480</v>
      </c>
      <c r="T526" s="398">
        <v>18480</v>
      </c>
      <c r="U526" s="362">
        <v>1605520</v>
      </c>
      <c r="V526" s="363">
        <v>1604115.52</v>
      </c>
      <c r="W526" s="716" t="e">
        <f t="shared" si="16"/>
        <v>#DIV/0!</v>
      </c>
      <c r="Z526" s="739">
        <f t="shared" si="17"/>
        <v>1404.4799999999991</v>
      </c>
    </row>
    <row r="527" spans="1:26" s="365" customFormat="1" ht="12.65" customHeight="1">
      <c r="A527" s="352" t="s">
        <v>110</v>
      </c>
      <c r="B527" s="364" t="s">
        <v>448</v>
      </c>
      <c r="C527" s="364" t="s">
        <v>449</v>
      </c>
      <c r="D527" s="364" t="s">
        <v>450</v>
      </c>
      <c r="E527" s="408" t="s">
        <v>451</v>
      </c>
      <c r="F527" s="364" t="s">
        <v>438</v>
      </c>
      <c r="G527" s="364"/>
      <c r="H527" s="364" t="s">
        <v>439</v>
      </c>
      <c r="I527" s="364">
        <v>2024</v>
      </c>
      <c r="J527" s="332">
        <v>12</v>
      </c>
      <c r="K527" s="409">
        <v>45666</v>
      </c>
      <c r="L527" s="396">
        <v>1</v>
      </c>
      <c r="M527" s="333">
        <v>0.16652900000000001</v>
      </c>
      <c r="N527" s="333">
        <v>0.17377899999999999</v>
      </c>
      <c r="O527" s="358">
        <v>7.2499999999999787E-3</v>
      </c>
      <c r="P527" s="359">
        <v>7.2499999999999787E-3</v>
      </c>
      <c r="Q527" s="364">
        <v>1</v>
      </c>
      <c r="R527" s="333">
        <v>0.16652900000000001</v>
      </c>
      <c r="S527" s="397">
        <v>131400</v>
      </c>
      <c r="T527" s="398">
        <v>503593</v>
      </c>
      <c r="U527" s="362">
        <v>236698</v>
      </c>
      <c r="V527" s="363">
        <v>233046.95075000002</v>
      </c>
      <c r="W527" s="716" t="e">
        <f t="shared" si="16"/>
        <v>#DIV/0!</v>
      </c>
      <c r="Z527" s="739">
        <f t="shared" si="17"/>
        <v>952.64999999999725</v>
      </c>
    </row>
    <row r="528" spans="1:26" s="365" customFormat="1" ht="12.65" customHeight="1">
      <c r="A528" s="352"/>
      <c r="B528" s="407" t="s">
        <v>452</v>
      </c>
      <c r="C528" s="416" t="s">
        <v>453</v>
      </c>
      <c r="D528" s="364" t="s">
        <v>454</v>
      </c>
      <c r="E528" s="408" t="s">
        <v>455</v>
      </c>
      <c r="F528" s="364" t="s">
        <v>438</v>
      </c>
      <c r="G528" s="364" t="s">
        <v>456</v>
      </c>
      <c r="H528" s="364" t="s">
        <v>457</v>
      </c>
      <c r="I528" s="407">
        <v>2024</v>
      </c>
      <c r="J528" s="407">
        <v>12</v>
      </c>
      <c r="K528" s="409">
        <v>45666</v>
      </c>
      <c r="L528" s="396">
        <v>0.6</v>
      </c>
      <c r="M528" s="333">
        <v>2.6154000000000002</v>
      </c>
      <c r="N528" s="333">
        <v>2.694</v>
      </c>
      <c r="O528" s="359">
        <v>7.8599999999999781E-2</v>
      </c>
      <c r="P528" s="386">
        <v>4.7159999999999869E-2</v>
      </c>
      <c r="Q528" s="407">
        <v>1</v>
      </c>
      <c r="R528" s="333">
        <v>2.6154000000000002</v>
      </c>
      <c r="S528" s="398">
        <v>228096</v>
      </c>
      <c r="T528" s="398">
        <v>4265136</v>
      </c>
      <c r="U528" s="362">
        <v>330000</v>
      </c>
      <c r="V528" s="363">
        <v>0</v>
      </c>
      <c r="W528" s="716" t="e">
        <f t="shared" si="16"/>
        <v>#DIV/0!</v>
      </c>
      <c r="Z528" s="739">
        <f t="shared" si="17"/>
        <v>17928.34559999995</v>
      </c>
    </row>
    <row r="529" spans="1:26" s="365" customFormat="1" ht="12.65" customHeight="1">
      <c r="A529" s="352"/>
      <c r="B529" s="407" t="s">
        <v>452</v>
      </c>
      <c r="C529" s="416" t="s">
        <v>453</v>
      </c>
      <c r="D529" s="364" t="s">
        <v>458</v>
      </c>
      <c r="E529" s="408" t="s">
        <v>459</v>
      </c>
      <c r="F529" s="364" t="s">
        <v>438</v>
      </c>
      <c r="G529" s="364" t="s">
        <v>456</v>
      </c>
      <c r="H529" s="364" t="s">
        <v>439</v>
      </c>
      <c r="I529" s="407">
        <v>2024</v>
      </c>
      <c r="J529" s="407">
        <v>12</v>
      </c>
      <c r="K529" s="409">
        <v>45666</v>
      </c>
      <c r="L529" s="396">
        <v>0.6</v>
      </c>
      <c r="M529" s="333">
        <v>1.9786999999999999</v>
      </c>
      <c r="N529" s="333">
        <v>2.0453999999999999</v>
      </c>
      <c r="O529" s="359">
        <v>6.6699999999999982E-2</v>
      </c>
      <c r="P529" s="386">
        <v>4.0019999999999986E-2</v>
      </c>
      <c r="Q529" s="407">
        <v>1</v>
      </c>
      <c r="R529" s="333">
        <v>1.9786999999999999</v>
      </c>
      <c r="S529" s="398">
        <v>228096</v>
      </c>
      <c r="T529" s="398">
        <v>4265136</v>
      </c>
      <c r="U529" s="362">
        <v>280000</v>
      </c>
      <c r="V529" s="363">
        <v>0</v>
      </c>
      <c r="W529" s="716" t="e">
        <f t="shared" si="16"/>
        <v>#DIV/0!</v>
      </c>
      <c r="Z529" s="739">
        <f t="shared" si="17"/>
        <v>15214.003199999996</v>
      </c>
    </row>
    <row r="530" spans="1:26" s="365" customFormat="1" ht="12.65" customHeight="1">
      <c r="A530" s="352"/>
      <c r="B530" s="407" t="s">
        <v>452</v>
      </c>
      <c r="C530" s="416" t="s">
        <v>453</v>
      </c>
      <c r="D530" s="364" t="s">
        <v>460</v>
      </c>
      <c r="E530" s="408" t="s">
        <v>461</v>
      </c>
      <c r="F530" s="364" t="s">
        <v>438</v>
      </c>
      <c r="G530" s="364" t="s">
        <v>456</v>
      </c>
      <c r="H530" s="364" t="s">
        <v>439</v>
      </c>
      <c r="I530" s="407">
        <v>2024</v>
      </c>
      <c r="J530" s="407">
        <v>12</v>
      </c>
      <c r="K530" s="409">
        <v>45666</v>
      </c>
      <c r="L530" s="396">
        <v>0.6</v>
      </c>
      <c r="M530" s="333">
        <v>1.6062000000000001</v>
      </c>
      <c r="N530" s="333">
        <v>1.7312000000000001</v>
      </c>
      <c r="O530" s="359">
        <v>0.125</v>
      </c>
      <c r="P530" s="386">
        <v>7.4999999999999997E-2</v>
      </c>
      <c r="Q530" s="407">
        <v>1</v>
      </c>
      <c r="R530" s="333">
        <v>1.6062000000000001</v>
      </c>
      <c r="S530" s="398">
        <v>228096</v>
      </c>
      <c r="T530" s="398">
        <v>4265136</v>
      </c>
      <c r="U530" s="362">
        <v>525000</v>
      </c>
      <c r="V530" s="363">
        <v>0</v>
      </c>
      <c r="W530" s="716" t="e">
        <f t="shared" si="16"/>
        <v>#DIV/0!</v>
      </c>
      <c r="Z530" s="739">
        <f t="shared" si="17"/>
        <v>28512</v>
      </c>
    </row>
    <row r="531" spans="1:26" s="365" customFormat="1" ht="12.65" customHeight="1">
      <c r="A531" s="352"/>
      <c r="B531" s="407" t="s">
        <v>462</v>
      </c>
      <c r="C531" s="416" t="s">
        <v>453</v>
      </c>
      <c r="D531" s="364" t="s">
        <v>463</v>
      </c>
      <c r="E531" s="408" t="s">
        <v>464</v>
      </c>
      <c r="F531" s="364" t="s">
        <v>438</v>
      </c>
      <c r="G531" s="364" t="s">
        <v>465</v>
      </c>
      <c r="H531" s="364" t="s">
        <v>439</v>
      </c>
      <c r="I531" s="407">
        <v>2024</v>
      </c>
      <c r="J531" s="407">
        <v>12</v>
      </c>
      <c r="K531" s="409">
        <v>45666</v>
      </c>
      <c r="L531" s="396">
        <v>0.67</v>
      </c>
      <c r="M531" s="333">
        <v>0.75719999999999998</v>
      </c>
      <c r="N531" s="333">
        <v>0.91200000000000003</v>
      </c>
      <c r="O531" s="359">
        <v>0.15480000000000005</v>
      </c>
      <c r="P531" s="386">
        <v>0.10371600000000004</v>
      </c>
      <c r="Q531" s="407">
        <v>1</v>
      </c>
      <c r="R531" s="333">
        <v>0.75719999999999998</v>
      </c>
      <c r="S531" s="398">
        <v>105485</v>
      </c>
      <c r="T531" s="398">
        <v>1824300</v>
      </c>
      <c r="U531" s="362">
        <v>260000</v>
      </c>
      <c r="V531" s="363">
        <v>0</v>
      </c>
      <c r="W531" s="716" t="e">
        <f t="shared" si="16"/>
        <v>#DIV/0!</v>
      </c>
      <c r="Z531" s="739">
        <f t="shared" si="17"/>
        <v>16329.078000000005</v>
      </c>
    </row>
    <row r="532" spans="1:26" s="365" customFormat="1" ht="12.65" customHeight="1">
      <c r="A532" s="352"/>
      <c r="B532" s="407" t="s">
        <v>462</v>
      </c>
      <c r="C532" s="416" t="s">
        <v>453</v>
      </c>
      <c r="D532" s="364" t="s">
        <v>466</v>
      </c>
      <c r="E532" s="408" t="s">
        <v>467</v>
      </c>
      <c r="F532" s="364" t="s">
        <v>438</v>
      </c>
      <c r="G532" s="364" t="s">
        <v>465</v>
      </c>
      <c r="H532" s="364" t="s">
        <v>457</v>
      </c>
      <c r="I532" s="407">
        <v>2024</v>
      </c>
      <c r="J532" s="407">
        <v>12</v>
      </c>
      <c r="K532" s="409">
        <v>45666</v>
      </c>
      <c r="L532" s="396">
        <v>1</v>
      </c>
      <c r="M532" s="333">
        <v>18.53</v>
      </c>
      <c r="N532" s="333">
        <v>19.329999999999998</v>
      </c>
      <c r="O532" s="359">
        <v>0.79999999999999716</v>
      </c>
      <c r="P532" s="386">
        <v>0.79999999999999716</v>
      </c>
      <c r="Q532" s="407">
        <v>1</v>
      </c>
      <c r="R532" s="333">
        <v>18.53</v>
      </c>
      <c r="S532" s="398">
        <v>83888</v>
      </c>
      <c r="T532" s="398">
        <v>2959760</v>
      </c>
      <c r="U532" s="362">
        <v>1865000</v>
      </c>
      <c r="V532" s="363">
        <v>0</v>
      </c>
      <c r="W532" s="716" t="e">
        <f t="shared" si="16"/>
        <v>#DIV/0!</v>
      </c>
      <c r="Z532" s="739">
        <f t="shared" si="17"/>
        <v>67110.399999999761</v>
      </c>
    </row>
    <row r="533" spans="1:26" s="365" customFormat="1" ht="12.65" customHeight="1">
      <c r="A533" s="352"/>
      <c r="B533" s="407" t="s">
        <v>462</v>
      </c>
      <c r="C533" s="416" t="s">
        <v>453</v>
      </c>
      <c r="D533" s="364" t="s">
        <v>468</v>
      </c>
      <c r="E533" s="408" t="s">
        <v>469</v>
      </c>
      <c r="F533" s="364" t="s">
        <v>438</v>
      </c>
      <c r="G533" s="364" t="s">
        <v>465</v>
      </c>
      <c r="H533" s="364" t="s">
        <v>457</v>
      </c>
      <c r="I533" s="407">
        <v>2024</v>
      </c>
      <c r="J533" s="407">
        <v>12</v>
      </c>
      <c r="K533" s="409">
        <v>45666</v>
      </c>
      <c r="L533" s="396">
        <v>0.74</v>
      </c>
      <c r="M533" s="333">
        <v>37.112099999999998</v>
      </c>
      <c r="N533" s="333">
        <v>38.152099999999997</v>
      </c>
      <c r="O533" s="359">
        <v>1.0399999999999991</v>
      </c>
      <c r="P533" s="386">
        <v>0.7695999999999994</v>
      </c>
      <c r="Q533" s="407">
        <v>1</v>
      </c>
      <c r="R533" s="333">
        <v>37.112099999999998</v>
      </c>
      <c r="S533" s="398">
        <v>99410</v>
      </c>
      <c r="T533" s="398">
        <v>2030184</v>
      </c>
      <c r="U533" s="362">
        <v>1040000</v>
      </c>
      <c r="V533" s="363">
        <v>0</v>
      </c>
      <c r="W533" s="716" t="e">
        <f t="shared" si="16"/>
        <v>#DIV/0!</v>
      </c>
      <c r="Z533" s="739">
        <f t="shared" si="17"/>
        <v>103386.39999999992</v>
      </c>
    </row>
    <row r="534" spans="1:26" s="365" customFormat="1" ht="12.65" customHeight="1">
      <c r="A534" s="352"/>
      <c r="B534" s="407" t="s">
        <v>452</v>
      </c>
      <c r="C534" s="416" t="s">
        <v>453</v>
      </c>
      <c r="D534" s="364" t="s">
        <v>470</v>
      </c>
      <c r="E534" s="408" t="s">
        <v>471</v>
      </c>
      <c r="F534" s="364" t="s">
        <v>438</v>
      </c>
      <c r="G534" s="364" t="s">
        <v>472</v>
      </c>
      <c r="H534" s="364" t="s">
        <v>439</v>
      </c>
      <c r="I534" s="407">
        <v>2024</v>
      </c>
      <c r="J534" s="407">
        <v>12</v>
      </c>
      <c r="K534" s="409">
        <v>45666</v>
      </c>
      <c r="L534" s="396">
        <v>0.5</v>
      </c>
      <c r="M534" s="333">
        <v>0.61160000000000003</v>
      </c>
      <c r="N534" s="333">
        <v>0.79159999999999997</v>
      </c>
      <c r="O534" s="359">
        <v>0.17999999999999994</v>
      </c>
      <c r="P534" s="386">
        <v>8.9999999999999969E-2</v>
      </c>
      <c r="Q534" s="407">
        <v>1</v>
      </c>
      <c r="R534" s="333">
        <v>0.61160000000000003</v>
      </c>
      <c r="S534" s="398">
        <v>178206</v>
      </c>
      <c r="T534" s="398">
        <v>1298795</v>
      </c>
      <c r="U534" s="362">
        <v>510000</v>
      </c>
      <c r="V534" s="363">
        <v>0</v>
      </c>
      <c r="W534" s="716" t="e">
        <f t="shared" si="16"/>
        <v>#DIV/0!</v>
      </c>
      <c r="Z534" s="739">
        <f t="shared" si="17"/>
        <v>32077.079999999987</v>
      </c>
    </row>
    <row r="535" spans="1:26" s="365" customFormat="1" ht="12.65" customHeight="1">
      <c r="A535" s="352"/>
      <c r="B535" s="407" t="s">
        <v>452</v>
      </c>
      <c r="C535" s="416" t="s">
        <v>453</v>
      </c>
      <c r="D535" s="364" t="s">
        <v>474</v>
      </c>
      <c r="E535" s="408" t="s">
        <v>475</v>
      </c>
      <c r="F535" s="364" t="s">
        <v>438</v>
      </c>
      <c r="G535" s="364" t="s">
        <v>472</v>
      </c>
      <c r="H535" s="364" t="s">
        <v>439</v>
      </c>
      <c r="I535" s="407">
        <v>2024</v>
      </c>
      <c r="J535" s="407">
        <v>12</v>
      </c>
      <c r="K535" s="409">
        <v>45666</v>
      </c>
      <c r="L535" s="396">
        <v>0.4</v>
      </c>
      <c r="M535" s="333">
        <v>2.4182999999999999</v>
      </c>
      <c r="N535" s="333">
        <v>2.464</v>
      </c>
      <c r="O535" s="359">
        <v>4.5700000000000074E-2</v>
      </c>
      <c r="P535" s="386">
        <v>1.8280000000000029E-2</v>
      </c>
      <c r="Q535" s="407">
        <v>1</v>
      </c>
      <c r="R535" s="333">
        <v>2.4182999999999999</v>
      </c>
      <c r="S535" s="398">
        <v>48384</v>
      </c>
      <c r="T535" s="398">
        <v>2066976</v>
      </c>
      <c r="U535" s="362">
        <v>220000</v>
      </c>
      <c r="V535" s="363">
        <v>0</v>
      </c>
      <c r="W535" s="716" t="e">
        <f t="shared" si="16"/>
        <v>#DIV/0!</v>
      </c>
      <c r="Z535" s="739">
        <f t="shared" si="17"/>
        <v>2211.1488000000036</v>
      </c>
    </row>
    <row r="536" spans="1:26" s="365" customFormat="1" ht="12.65" customHeight="1">
      <c r="A536" s="352"/>
      <c r="B536" s="407" t="s">
        <v>452</v>
      </c>
      <c r="C536" s="416" t="s">
        <v>453</v>
      </c>
      <c r="D536" s="364" t="s">
        <v>476</v>
      </c>
      <c r="E536" s="408" t="s">
        <v>477</v>
      </c>
      <c r="F536" s="364" t="s">
        <v>438</v>
      </c>
      <c r="G536" s="364" t="s">
        <v>472</v>
      </c>
      <c r="H536" s="364" t="s">
        <v>439</v>
      </c>
      <c r="I536" s="407">
        <v>2024</v>
      </c>
      <c r="J536" s="407">
        <v>12</v>
      </c>
      <c r="K536" s="409">
        <v>45666</v>
      </c>
      <c r="L536" s="396">
        <v>0.75</v>
      </c>
      <c r="M536" s="333">
        <v>0.65300000000000002</v>
      </c>
      <c r="N536" s="333">
        <v>0.85099999999999998</v>
      </c>
      <c r="O536" s="359">
        <v>0.19799999999999995</v>
      </c>
      <c r="P536" s="386">
        <v>0.14849999999999997</v>
      </c>
      <c r="Q536" s="407">
        <v>1</v>
      </c>
      <c r="R536" s="333">
        <v>0.65300000000000002</v>
      </c>
      <c r="S536" s="398">
        <v>187125</v>
      </c>
      <c r="T536" s="398">
        <v>3546140</v>
      </c>
      <c r="U536" s="362">
        <v>520000</v>
      </c>
      <c r="V536" s="363">
        <v>0</v>
      </c>
      <c r="W536" s="716" t="e">
        <f t="shared" si="16"/>
        <v>#DIV/0!</v>
      </c>
      <c r="Z536" s="739">
        <f t="shared" si="17"/>
        <v>37050.749999999993</v>
      </c>
    </row>
    <row r="537" spans="1:26" s="365" customFormat="1" ht="12.65" customHeight="1">
      <c r="A537" s="352"/>
      <c r="B537" s="407" t="s">
        <v>452</v>
      </c>
      <c r="C537" s="416" t="s">
        <v>453</v>
      </c>
      <c r="D537" s="364" t="s">
        <v>478</v>
      </c>
      <c r="E537" s="408" t="s">
        <v>479</v>
      </c>
      <c r="F537" s="364" t="s">
        <v>438</v>
      </c>
      <c r="G537" s="364" t="s">
        <v>480</v>
      </c>
      <c r="H537" s="364" t="s">
        <v>439</v>
      </c>
      <c r="I537" s="407">
        <v>2024</v>
      </c>
      <c r="J537" s="407">
        <v>12</v>
      </c>
      <c r="K537" s="409">
        <v>45666</v>
      </c>
      <c r="L537" s="396">
        <v>0.5</v>
      </c>
      <c r="M537" s="333">
        <v>0.1462</v>
      </c>
      <c r="N537" s="333">
        <v>0.1862</v>
      </c>
      <c r="O537" s="359">
        <v>4.0000000000000008E-2</v>
      </c>
      <c r="P537" s="386">
        <v>2.0000000000000004E-2</v>
      </c>
      <c r="Q537" s="407">
        <v>1</v>
      </c>
      <c r="R537" s="333">
        <v>0.1462</v>
      </c>
      <c r="S537" s="398">
        <v>229303</v>
      </c>
      <c r="T537" s="398">
        <v>2074400</v>
      </c>
      <c r="U537" s="362">
        <v>140000</v>
      </c>
      <c r="V537" s="363">
        <v>0</v>
      </c>
      <c r="W537" s="716" t="e">
        <f t="shared" si="16"/>
        <v>#DIV/0!</v>
      </c>
      <c r="Z537" s="739">
        <f t="shared" si="17"/>
        <v>9172.1200000000026</v>
      </c>
    </row>
    <row r="538" spans="1:26" s="365" customFormat="1" ht="12.65" customHeight="1">
      <c r="A538" s="352"/>
      <c r="B538" s="407" t="s">
        <v>481</v>
      </c>
      <c r="C538" s="416" t="s">
        <v>453</v>
      </c>
      <c r="D538" s="364" t="s">
        <v>482</v>
      </c>
      <c r="E538" s="408" t="s">
        <v>483</v>
      </c>
      <c r="F538" s="364" t="s">
        <v>438</v>
      </c>
      <c r="G538" s="364" t="s">
        <v>484</v>
      </c>
      <c r="H538" s="364" t="s">
        <v>457</v>
      </c>
      <c r="I538" s="407">
        <v>2024</v>
      </c>
      <c r="J538" s="407">
        <v>12</v>
      </c>
      <c r="K538" s="409">
        <v>45666</v>
      </c>
      <c r="L538" s="396">
        <v>0.5</v>
      </c>
      <c r="M538" s="333">
        <v>24.319569999999999</v>
      </c>
      <c r="N538" s="333">
        <v>24.830998999999998</v>
      </c>
      <c r="O538" s="359">
        <v>0.51142899999999969</v>
      </c>
      <c r="P538" s="386">
        <v>0.25571449999999984</v>
      </c>
      <c r="Q538" s="407">
        <v>1</v>
      </c>
      <c r="R538" s="333">
        <v>24.319569999999999</v>
      </c>
      <c r="S538" s="398">
        <v>129600</v>
      </c>
      <c r="T538" s="398">
        <v>970560</v>
      </c>
      <c r="U538" s="362">
        <v>1790000</v>
      </c>
      <c r="V538" s="363">
        <v>1272927.46976</v>
      </c>
      <c r="W538" s="716" t="e">
        <f t="shared" si="16"/>
        <v>#DIV/0!</v>
      </c>
      <c r="Z538" s="739">
        <f t="shared" si="17"/>
        <v>66281.198399999965</v>
      </c>
    </row>
    <row r="539" spans="1:26" s="365" customFormat="1" ht="12.65" customHeight="1">
      <c r="A539" s="352"/>
      <c r="B539" s="407" t="s">
        <v>481</v>
      </c>
      <c r="C539" s="416" t="s">
        <v>453</v>
      </c>
      <c r="D539" s="364" t="s">
        <v>485</v>
      </c>
      <c r="E539" s="408" t="s">
        <v>486</v>
      </c>
      <c r="F539" s="364" t="s">
        <v>438</v>
      </c>
      <c r="G539" s="364" t="s">
        <v>480</v>
      </c>
      <c r="H539" s="364" t="s">
        <v>439</v>
      </c>
      <c r="I539" s="407">
        <v>2024</v>
      </c>
      <c r="J539" s="407">
        <v>12</v>
      </c>
      <c r="K539" s="409">
        <v>45666</v>
      </c>
      <c r="L539" s="396">
        <v>0.6</v>
      </c>
      <c r="M539" s="333">
        <v>0.71940000000000004</v>
      </c>
      <c r="N539" s="333">
        <v>0.90510000000000002</v>
      </c>
      <c r="O539" s="359">
        <v>0.18569999999999998</v>
      </c>
      <c r="P539" s="386">
        <v>0.11141999999999998</v>
      </c>
      <c r="Q539" s="407">
        <v>1</v>
      </c>
      <c r="R539" s="333">
        <v>0.71940000000000004</v>
      </c>
      <c r="S539" s="398">
        <v>193536</v>
      </c>
      <c r="T539" s="398">
        <v>2489280</v>
      </c>
      <c r="U539" s="362">
        <v>780000</v>
      </c>
      <c r="V539" s="363">
        <v>317740.70400000003</v>
      </c>
      <c r="W539" s="716" t="e">
        <f t="shared" si="16"/>
        <v>#DIV/0!</v>
      </c>
      <c r="Z539" s="739">
        <f t="shared" si="17"/>
        <v>35939.635199999997</v>
      </c>
    </row>
    <row r="540" spans="1:26" s="365" customFormat="1" ht="12.65" customHeight="1">
      <c r="A540" s="352"/>
      <c r="B540" s="407" t="s">
        <v>481</v>
      </c>
      <c r="C540" s="416" t="s">
        <v>453</v>
      </c>
      <c r="D540" s="364" t="s">
        <v>470</v>
      </c>
      <c r="E540" s="408" t="s">
        <v>487</v>
      </c>
      <c r="F540" s="364" t="s">
        <v>438</v>
      </c>
      <c r="G540" s="364" t="s">
        <v>484</v>
      </c>
      <c r="H540" s="364" t="s">
        <v>439</v>
      </c>
      <c r="I540" s="407">
        <v>2024</v>
      </c>
      <c r="J540" s="407">
        <v>12</v>
      </c>
      <c r="K540" s="409">
        <v>45666</v>
      </c>
      <c r="L540" s="396">
        <v>0.6</v>
      </c>
      <c r="M540" s="333">
        <v>0.72360000000000002</v>
      </c>
      <c r="N540" s="333">
        <v>0.80400000000000005</v>
      </c>
      <c r="O540" s="359">
        <v>8.0400000000000027E-2</v>
      </c>
      <c r="P540" s="386">
        <v>4.8240000000000012E-2</v>
      </c>
      <c r="Q540" s="407">
        <v>1</v>
      </c>
      <c r="R540" s="333">
        <v>0.72360000000000002</v>
      </c>
      <c r="S540" s="398">
        <v>155520</v>
      </c>
      <c r="T540" s="398">
        <v>1164672</v>
      </c>
      <c r="U540" s="362">
        <v>765000</v>
      </c>
      <c r="V540" s="363">
        <v>671360.37120000005</v>
      </c>
      <c r="W540" s="716" t="e">
        <f t="shared" si="16"/>
        <v>#DIV/0!</v>
      </c>
      <c r="Z540" s="739">
        <f t="shared" si="17"/>
        <v>12503.808000000005</v>
      </c>
    </row>
    <row r="541" spans="1:26" s="365" customFormat="1" ht="12.65" customHeight="1">
      <c r="A541" s="352"/>
      <c r="B541" s="407" t="s">
        <v>481</v>
      </c>
      <c r="C541" s="416" t="s">
        <v>453</v>
      </c>
      <c r="D541" s="364" t="s">
        <v>488</v>
      </c>
      <c r="E541" s="408" t="s">
        <v>489</v>
      </c>
      <c r="F541" s="364" t="s">
        <v>438</v>
      </c>
      <c r="G541" s="364" t="s">
        <v>480</v>
      </c>
      <c r="H541" s="364" t="s">
        <v>439</v>
      </c>
      <c r="I541" s="407">
        <v>2024</v>
      </c>
      <c r="J541" s="407">
        <v>12</v>
      </c>
      <c r="K541" s="409">
        <v>45666</v>
      </c>
      <c r="L541" s="396">
        <v>0.6</v>
      </c>
      <c r="M541" s="333">
        <v>0.14399999999999999</v>
      </c>
      <c r="N541" s="333">
        <v>0.16</v>
      </c>
      <c r="O541" s="359">
        <v>1.6000000000000014E-2</v>
      </c>
      <c r="P541" s="386">
        <v>9.6000000000000078E-3</v>
      </c>
      <c r="Q541" s="407">
        <v>1</v>
      </c>
      <c r="R541" s="333">
        <v>0.14399999999999999</v>
      </c>
      <c r="S541" s="398">
        <v>193536</v>
      </c>
      <c r="T541" s="398">
        <v>2489280</v>
      </c>
      <c r="U541" s="362">
        <v>150000</v>
      </c>
      <c r="V541" s="363">
        <v>0</v>
      </c>
      <c r="W541" s="716" t="e">
        <f t="shared" si="16"/>
        <v>#DIV/0!</v>
      </c>
      <c r="Z541" s="739">
        <f t="shared" si="17"/>
        <v>3096.5760000000028</v>
      </c>
    </row>
    <row r="542" spans="1:26" s="365" customFormat="1" ht="12.65" customHeight="1">
      <c r="A542" s="352"/>
      <c r="B542" s="407" t="s">
        <v>481</v>
      </c>
      <c r="C542" s="416" t="s">
        <v>453</v>
      </c>
      <c r="D542" s="364" t="s">
        <v>490</v>
      </c>
      <c r="E542" s="408" t="s">
        <v>491</v>
      </c>
      <c r="F542" s="364" t="s">
        <v>438</v>
      </c>
      <c r="G542" s="364" t="s">
        <v>484</v>
      </c>
      <c r="H542" s="364" t="s">
        <v>439</v>
      </c>
      <c r="I542" s="407">
        <v>2024</v>
      </c>
      <c r="J542" s="407">
        <v>12</v>
      </c>
      <c r="K542" s="409">
        <v>45666</v>
      </c>
      <c r="L542" s="396">
        <v>0.5</v>
      </c>
      <c r="M542" s="333">
        <v>1.0477000000000001</v>
      </c>
      <c r="N542" s="333">
        <v>1.1593</v>
      </c>
      <c r="O542" s="359">
        <v>0.11159999999999992</v>
      </c>
      <c r="P542" s="386">
        <v>5.5799999999999961E-2</v>
      </c>
      <c r="Q542" s="407">
        <v>1</v>
      </c>
      <c r="R542" s="333">
        <v>1.0477000000000001</v>
      </c>
      <c r="S542" s="398">
        <v>129600</v>
      </c>
      <c r="T542" s="398">
        <v>970560</v>
      </c>
      <c r="U542" s="362">
        <v>335000</v>
      </c>
      <c r="V542" s="363">
        <v>0</v>
      </c>
      <c r="W542" s="716" t="e">
        <f t="shared" si="16"/>
        <v>#DIV/0!</v>
      </c>
      <c r="Z542" s="739">
        <f t="shared" si="17"/>
        <v>14463.35999999999</v>
      </c>
    </row>
    <row r="543" spans="1:26" s="365" customFormat="1" ht="12.65" customHeight="1">
      <c r="A543" s="352"/>
      <c r="B543" s="407" t="s">
        <v>481</v>
      </c>
      <c r="C543" s="416" t="s">
        <v>453</v>
      </c>
      <c r="D543" s="364" t="s">
        <v>492</v>
      </c>
      <c r="E543" s="408" t="s">
        <v>493</v>
      </c>
      <c r="F543" s="364" t="s">
        <v>438</v>
      </c>
      <c r="G543" s="364" t="s">
        <v>484</v>
      </c>
      <c r="H543" s="364" t="s">
        <v>439</v>
      </c>
      <c r="I543" s="407">
        <v>2024</v>
      </c>
      <c r="J543" s="407">
        <v>12</v>
      </c>
      <c r="K543" s="409">
        <v>45666</v>
      </c>
      <c r="L543" s="396">
        <v>0.5</v>
      </c>
      <c r="M543" s="333">
        <v>0.24840000000000001</v>
      </c>
      <c r="N543" s="333">
        <v>0.33500000000000002</v>
      </c>
      <c r="O543" s="359">
        <v>8.660000000000001E-2</v>
      </c>
      <c r="P543" s="386">
        <v>4.3300000000000005E-2</v>
      </c>
      <c r="Q543" s="407">
        <v>1</v>
      </c>
      <c r="R543" s="333">
        <v>0.24840000000000001</v>
      </c>
      <c r="S543" s="398">
        <v>134120</v>
      </c>
      <c r="T543" s="398">
        <v>951586</v>
      </c>
      <c r="U543" s="362">
        <v>260000</v>
      </c>
      <c r="V543" s="363">
        <v>0</v>
      </c>
      <c r="W543" s="716" t="e">
        <f t="shared" si="16"/>
        <v>#DIV/0!</v>
      </c>
      <c r="Z543" s="739">
        <f t="shared" si="17"/>
        <v>11614.792000000001</v>
      </c>
    </row>
    <row r="544" spans="1:26" s="365" customFormat="1" ht="12.65" customHeight="1">
      <c r="A544" s="352"/>
      <c r="B544" s="407" t="s">
        <v>481</v>
      </c>
      <c r="C544" s="416" t="s">
        <v>453</v>
      </c>
      <c r="D544" s="364" t="s">
        <v>494</v>
      </c>
      <c r="E544" s="408" t="s">
        <v>495</v>
      </c>
      <c r="F544" s="364" t="s">
        <v>438</v>
      </c>
      <c r="G544" s="364" t="s">
        <v>484</v>
      </c>
      <c r="H544" s="364" t="s">
        <v>439</v>
      </c>
      <c r="I544" s="407">
        <v>2024</v>
      </c>
      <c r="J544" s="407">
        <v>12</v>
      </c>
      <c r="K544" s="409">
        <v>45666</v>
      </c>
      <c r="L544" s="396">
        <v>0.8</v>
      </c>
      <c r="M544" s="333">
        <v>0.40920000000000001</v>
      </c>
      <c r="N544" s="333">
        <v>0.49530000000000002</v>
      </c>
      <c r="O544" s="359">
        <v>8.610000000000001E-2</v>
      </c>
      <c r="P544" s="386">
        <v>6.8880000000000011E-2</v>
      </c>
      <c r="Q544" s="407">
        <v>1</v>
      </c>
      <c r="R544" s="333">
        <v>0.40920000000000001</v>
      </c>
      <c r="S544" s="398">
        <v>237497</v>
      </c>
      <c r="T544" s="398">
        <v>1339008</v>
      </c>
      <c r="U544" s="362">
        <v>310000</v>
      </c>
      <c r="V544" s="363">
        <v>0</v>
      </c>
      <c r="W544" s="716" t="e">
        <f t="shared" si="16"/>
        <v>#DIV/0!</v>
      </c>
      <c r="Z544" s="739">
        <f t="shared" si="17"/>
        <v>20448.491700000002</v>
      </c>
    </row>
    <row r="545" spans="1:26" s="365" customFormat="1" ht="12.65" customHeight="1">
      <c r="A545" s="352"/>
      <c r="B545" s="407" t="s">
        <v>452</v>
      </c>
      <c r="C545" s="416" t="s">
        <v>453</v>
      </c>
      <c r="D545" s="364" t="s">
        <v>482</v>
      </c>
      <c r="E545" s="408" t="s">
        <v>496</v>
      </c>
      <c r="F545" s="364" t="s">
        <v>438</v>
      </c>
      <c r="G545" s="364" t="s">
        <v>497</v>
      </c>
      <c r="H545" s="364" t="s">
        <v>457</v>
      </c>
      <c r="I545" s="407">
        <v>2024</v>
      </c>
      <c r="J545" s="407">
        <v>12</v>
      </c>
      <c r="K545" s="409">
        <v>45666</v>
      </c>
      <c r="L545" s="396">
        <v>0.67</v>
      </c>
      <c r="M545" s="333">
        <v>25.3962</v>
      </c>
      <c r="N545" s="333">
        <v>27.296199999999999</v>
      </c>
      <c r="O545" s="359">
        <v>1.8999999999999986</v>
      </c>
      <c r="P545" s="386">
        <v>1.272999999999999</v>
      </c>
      <c r="Q545" s="407">
        <v>1</v>
      </c>
      <c r="R545" s="333">
        <v>25.3962</v>
      </c>
      <c r="S545" s="398">
        <v>85305</v>
      </c>
      <c r="T545" s="398">
        <v>1343008</v>
      </c>
      <c r="U545" s="362">
        <v>1330000</v>
      </c>
      <c r="V545" s="363">
        <v>0</v>
      </c>
      <c r="W545" s="716" t="e">
        <f t="shared" si="16"/>
        <v>#DIV/0!</v>
      </c>
      <c r="Z545" s="739">
        <f t="shared" si="17"/>
        <v>162079.49999999988</v>
      </c>
    </row>
    <row r="546" spans="1:26" s="365" customFormat="1" ht="12.65" customHeight="1">
      <c r="A546" s="352"/>
      <c r="B546" s="407" t="s">
        <v>452</v>
      </c>
      <c r="C546" s="416" t="s">
        <v>453</v>
      </c>
      <c r="D546" s="364" t="s">
        <v>498</v>
      </c>
      <c r="E546" s="408" t="s">
        <v>499</v>
      </c>
      <c r="F546" s="364" t="s">
        <v>438</v>
      </c>
      <c r="G546" s="364" t="s">
        <v>456</v>
      </c>
      <c r="H546" s="364" t="s">
        <v>439</v>
      </c>
      <c r="I546" s="407">
        <v>2024</v>
      </c>
      <c r="J546" s="407">
        <v>12</v>
      </c>
      <c r="K546" s="409">
        <v>45666</v>
      </c>
      <c r="L546" s="396">
        <v>0.5</v>
      </c>
      <c r="M546" s="333">
        <v>0.64100000000000001</v>
      </c>
      <c r="N546" s="333">
        <v>0.64100000000000001</v>
      </c>
      <c r="O546" s="359">
        <v>0</v>
      </c>
      <c r="P546" s="386">
        <v>0</v>
      </c>
      <c r="Q546" s="407">
        <v>1</v>
      </c>
      <c r="R546" s="333">
        <v>0.64100000000000001</v>
      </c>
      <c r="S546" s="398">
        <v>380160</v>
      </c>
      <c r="T546" s="398">
        <v>3325240</v>
      </c>
      <c r="U546" s="362">
        <v>0</v>
      </c>
      <c r="V546" s="363">
        <v>0</v>
      </c>
      <c r="W546" s="716" t="e">
        <f t="shared" si="16"/>
        <v>#DIV/0!</v>
      </c>
      <c r="Z546" s="739">
        <f t="shared" si="17"/>
        <v>0</v>
      </c>
    </row>
    <row r="547" spans="1:26" s="365" customFormat="1" ht="12.65" customHeight="1">
      <c r="A547" s="352"/>
      <c r="B547" s="407" t="s">
        <v>452</v>
      </c>
      <c r="C547" s="416" t="s">
        <v>453</v>
      </c>
      <c r="D547" s="364" t="s">
        <v>501</v>
      </c>
      <c r="E547" s="408" t="s">
        <v>502</v>
      </c>
      <c r="F547" s="364" t="s">
        <v>438</v>
      </c>
      <c r="G547" s="364" t="s">
        <v>456</v>
      </c>
      <c r="H547" s="364" t="s">
        <v>439</v>
      </c>
      <c r="I547" s="407">
        <v>2024</v>
      </c>
      <c r="J547" s="407">
        <v>12</v>
      </c>
      <c r="K547" s="409">
        <v>45666</v>
      </c>
      <c r="L547" s="396">
        <v>0.5</v>
      </c>
      <c r="M547" s="333">
        <v>1.28</v>
      </c>
      <c r="N547" s="333">
        <v>1.28</v>
      </c>
      <c r="O547" s="359">
        <v>0</v>
      </c>
      <c r="P547" s="386">
        <v>0</v>
      </c>
      <c r="Q547" s="407">
        <v>1</v>
      </c>
      <c r="R547" s="333">
        <v>1.28</v>
      </c>
      <c r="S547" s="398">
        <v>190080</v>
      </c>
      <c r="T547" s="398">
        <v>3554280</v>
      </c>
      <c r="U547" s="362">
        <v>0</v>
      </c>
      <c r="V547" s="363">
        <v>0</v>
      </c>
      <c r="W547" s="716" t="e">
        <f t="shared" si="16"/>
        <v>#DIV/0!</v>
      </c>
      <c r="Z547" s="739">
        <f t="shared" si="17"/>
        <v>0</v>
      </c>
    </row>
    <row r="548" spans="1:26" s="365" customFormat="1" ht="12.65" customHeight="1">
      <c r="A548" s="352"/>
      <c r="B548" s="407" t="s">
        <v>452</v>
      </c>
      <c r="C548" s="416" t="s">
        <v>453</v>
      </c>
      <c r="D548" s="364" t="s">
        <v>503</v>
      </c>
      <c r="E548" s="408" t="s">
        <v>504</v>
      </c>
      <c r="F548" s="364" t="s">
        <v>438</v>
      </c>
      <c r="G548" s="364" t="s">
        <v>456</v>
      </c>
      <c r="H548" s="364" t="s">
        <v>439</v>
      </c>
      <c r="I548" s="407">
        <v>2024</v>
      </c>
      <c r="J548" s="407">
        <v>12</v>
      </c>
      <c r="K548" s="409">
        <v>45666</v>
      </c>
      <c r="L548" s="396">
        <v>0.5</v>
      </c>
      <c r="M548" s="333">
        <v>2.044</v>
      </c>
      <c r="N548" s="333">
        <v>2.044</v>
      </c>
      <c r="O548" s="359">
        <v>0</v>
      </c>
      <c r="P548" s="386">
        <v>0</v>
      </c>
      <c r="Q548" s="407">
        <v>1</v>
      </c>
      <c r="R548" s="333">
        <v>2.044</v>
      </c>
      <c r="S548" s="398">
        <v>73680</v>
      </c>
      <c r="T548" s="398">
        <v>2703357</v>
      </c>
      <c r="U548" s="362">
        <v>0</v>
      </c>
      <c r="V548" s="363">
        <v>0</v>
      </c>
      <c r="W548" s="716" t="e">
        <f t="shared" si="16"/>
        <v>#DIV/0!</v>
      </c>
      <c r="Z548" s="739">
        <f t="shared" si="17"/>
        <v>0</v>
      </c>
    </row>
    <row r="549" spans="1:26" s="365" customFormat="1" ht="12.65" customHeight="1">
      <c r="A549" s="352"/>
      <c r="B549" s="407" t="s">
        <v>452</v>
      </c>
      <c r="C549" s="416" t="s">
        <v>453</v>
      </c>
      <c r="D549" s="364" t="s">
        <v>505</v>
      </c>
      <c r="E549" s="408" t="s">
        <v>506</v>
      </c>
      <c r="F549" s="364" t="s">
        <v>438</v>
      </c>
      <c r="G549" s="364" t="s">
        <v>456</v>
      </c>
      <c r="H549" s="364" t="s">
        <v>439</v>
      </c>
      <c r="I549" s="407">
        <v>2024</v>
      </c>
      <c r="J549" s="407">
        <v>12</v>
      </c>
      <c r="K549" s="409">
        <v>45666</v>
      </c>
      <c r="L549" s="396">
        <v>0.5</v>
      </c>
      <c r="M549" s="333">
        <v>1.4490000000000001</v>
      </c>
      <c r="N549" s="333">
        <v>1.4490000000000001</v>
      </c>
      <c r="O549" s="359">
        <v>0</v>
      </c>
      <c r="P549" s="386">
        <v>0</v>
      </c>
      <c r="Q549" s="407">
        <v>1</v>
      </c>
      <c r="R549" s="333">
        <v>1.4490000000000001</v>
      </c>
      <c r="S549" s="398">
        <v>64130</v>
      </c>
      <c r="T549" s="398">
        <v>3229060</v>
      </c>
      <c r="U549" s="362">
        <v>0</v>
      </c>
      <c r="V549" s="363">
        <v>0</v>
      </c>
      <c r="W549" s="716" t="e">
        <f t="shared" si="16"/>
        <v>#DIV/0!</v>
      </c>
      <c r="Z549" s="739">
        <f t="shared" si="17"/>
        <v>0</v>
      </c>
    </row>
    <row r="550" spans="1:26" s="365" customFormat="1" ht="12.65" customHeight="1">
      <c r="A550" s="352"/>
      <c r="B550" s="407" t="s">
        <v>452</v>
      </c>
      <c r="C550" s="416" t="s">
        <v>453</v>
      </c>
      <c r="D550" s="364" t="s">
        <v>507</v>
      </c>
      <c r="E550" s="408" t="s">
        <v>508</v>
      </c>
      <c r="F550" s="364" t="s">
        <v>438</v>
      </c>
      <c r="G550" s="364" t="s">
        <v>456</v>
      </c>
      <c r="H550" s="364" t="s">
        <v>439</v>
      </c>
      <c r="I550" s="407">
        <v>2024</v>
      </c>
      <c r="J550" s="407">
        <v>12</v>
      </c>
      <c r="K550" s="409">
        <v>45666</v>
      </c>
      <c r="L550" s="396">
        <v>0.5</v>
      </c>
      <c r="M550" s="333">
        <v>0.129</v>
      </c>
      <c r="N550" s="333">
        <v>0.129</v>
      </c>
      <c r="O550" s="359">
        <v>0</v>
      </c>
      <c r="P550" s="386">
        <v>0</v>
      </c>
      <c r="Q550" s="407">
        <v>1</v>
      </c>
      <c r="R550" s="333">
        <v>0.129</v>
      </c>
      <c r="S550" s="398">
        <v>190080</v>
      </c>
      <c r="T550" s="398">
        <v>3554280</v>
      </c>
      <c r="U550" s="362">
        <v>0</v>
      </c>
      <c r="V550" s="363">
        <v>0</v>
      </c>
      <c r="W550" s="716" t="e">
        <f t="shared" si="16"/>
        <v>#DIV/0!</v>
      </c>
      <c r="Z550" s="739">
        <f t="shared" si="17"/>
        <v>0</v>
      </c>
    </row>
    <row r="551" spans="1:26" s="365" customFormat="1" ht="12.65" customHeight="1">
      <c r="A551" s="352"/>
      <c r="B551" s="407" t="s">
        <v>452</v>
      </c>
      <c r="C551" s="416" t="s">
        <v>453</v>
      </c>
      <c r="D551" s="364" t="s">
        <v>509</v>
      </c>
      <c r="E551" s="408" t="s">
        <v>510</v>
      </c>
      <c r="F551" s="364" t="s">
        <v>438</v>
      </c>
      <c r="G551" s="364" t="s">
        <v>456</v>
      </c>
      <c r="H551" s="364" t="s">
        <v>457</v>
      </c>
      <c r="I551" s="407">
        <v>2024</v>
      </c>
      <c r="J551" s="407">
        <v>12</v>
      </c>
      <c r="K551" s="409">
        <v>45666</v>
      </c>
      <c r="L551" s="396">
        <v>0.5</v>
      </c>
      <c r="M551" s="333">
        <v>0.2</v>
      </c>
      <c r="N551" s="333">
        <v>0.2</v>
      </c>
      <c r="O551" s="359">
        <v>0</v>
      </c>
      <c r="P551" s="386">
        <v>0</v>
      </c>
      <c r="Q551" s="407">
        <v>1</v>
      </c>
      <c r="R551" s="333">
        <v>0.2</v>
      </c>
      <c r="S551" s="364">
        <v>398400</v>
      </c>
      <c r="T551" s="398">
        <v>3554280</v>
      </c>
      <c r="U551" s="362">
        <v>0</v>
      </c>
      <c r="V551" s="363">
        <v>0</v>
      </c>
      <c r="W551" s="716" t="e">
        <f t="shared" si="16"/>
        <v>#DIV/0!</v>
      </c>
      <c r="Z551" s="739">
        <f t="shared" si="17"/>
        <v>0</v>
      </c>
    </row>
    <row r="552" spans="1:26" s="365" customFormat="1" ht="12.65" customHeight="1">
      <c r="A552" s="352"/>
      <c r="B552" s="407" t="s">
        <v>462</v>
      </c>
      <c r="C552" s="416" t="s">
        <v>453</v>
      </c>
      <c r="D552" s="364" t="s">
        <v>478</v>
      </c>
      <c r="E552" s="408" t="s">
        <v>511</v>
      </c>
      <c r="F552" s="364" t="s">
        <v>438</v>
      </c>
      <c r="G552" s="364" t="s">
        <v>465</v>
      </c>
      <c r="H552" s="364" t="s">
        <v>439</v>
      </c>
      <c r="I552" s="407">
        <v>2024</v>
      </c>
      <c r="J552" s="407">
        <v>12</v>
      </c>
      <c r="K552" s="409">
        <v>45666</v>
      </c>
      <c r="L552" s="396">
        <v>0.5</v>
      </c>
      <c r="M552" s="333">
        <v>0.156</v>
      </c>
      <c r="N552" s="333">
        <v>0.156</v>
      </c>
      <c r="O552" s="359">
        <v>0</v>
      </c>
      <c r="P552" s="386">
        <v>0</v>
      </c>
      <c r="Q552" s="407">
        <v>1</v>
      </c>
      <c r="R552" s="333">
        <v>0.156</v>
      </c>
      <c r="S552" s="398">
        <v>28800</v>
      </c>
      <c r="T552" s="398">
        <v>1479880</v>
      </c>
      <c r="U552" s="362">
        <v>0</v>
      </c>
      <c r="V552" s="363">
        <v>0</v>
      </c>
      <c r="W552" s="716" t="e">
        <f t="shared" si="16"/>
        <v>#DIV/0!</v>
      </c>
      <c r="Z552" s="739">
        <f t="shared" si="17"/>
        <v>0</v>
      </c>
    </row>
    <row r="553" spans="1:26" s="365" customFormat="1" ht="12.65" customHeight="1">
      <c r="A553" s="352"/>
      <c r="B553" s="407" t="s">
        <v>452</v>
      </c>
      <c r="C553" s="416" t="s">
        <v>453</v>
      </c>
      <c r="D553" s="364" t="s">
        <v>512</v>
      </c>
      <c r="E553" s="408" t="s">
        <v>513</v>
      </c>
      <c r="F553" s="364" t="s">
        <v>438</v>
      </c>
      <c r="G553" s="364" t="s">
        <v>456</v>
      </c>
      <c r="H553" s="364" t="s">
        <v>439</v>
      </c>
      <c r="I553" s="407">
        <v>2024</v>
      </c>
      <c r="J553" s="407">
        <v>12</v>
      </c>
      <c r="K553" s="409">
        <v>45666</v>
      </c>
      <c r="L553" s="396">
        <v>0.5</v>
      </c>
      <c r="M553" s="333">
        <v>0.128</v>
      </c>
      <c r="N553" s="333">
        <v>0.128</v>
      </c>
      <c r="O553" s="359">
        <v>0</v>
      </c>
      <c r="P553" s="386">
        <v>0</v>
      </c>
      <c r="Q553" s="407">
        <v>1</v>
      </c>
      <c r="R553" s="333">
        <v>0.128</v>
      </c>
      <c r="S553" s="398">
        <v>190080</v>
      </c>
      <c r="T553" s="398">
        <v>3554280</v>
      </c>
      <c r="U553" s="362">
        <v>0</v>
      </c>
      <c r="V553" s="363">
        <v>0</v>
      </c>
      <c r="W553" s="716" t="e">
        <f t="shared" si="16"/>
        <v>#DIV/0!</v>
      </c>
      <c r="Z553" s="739">
        <f t="shared" si="17"/>
        <v>0</v>
      </c>
    </row>
    <row r="554" spans="1:26" s="365" customFormat="1" ht="12.65" customHeight="1">
      <c r="A554" s="352"/>
      <c r="B554" s="407" t="s">
        <v>452</v>
      </c>
      <c r="C554" s="416" t="s">
        <v>453</v>
      </c>
      <c r="D554" s="364" t="s">
        <v>514</v>
      </c>
      <c r="E554" s="408" t="s">
        <v>515</v>
      </c>
      <c r="F554" s="364" t="s">
        <v>438</v>
      </c>
      <c r="G554" s="364" t="s">
        <v>456</v>
      </c>
      <c r="H554" s="364" t="s">
        <v>439</v>
      </c>
      <c r="I554" s="407">
        <v>2024</v>
      </c>
      <c r="J554" s="407">
        <v>12</v>
      </c>
      <c r="K554" s="409">
        <v>45666</v>
      </c>
      <c r="L554" s="396">
        <v>0.6</v>
      </c>
      <c r="M554" s="333">
        <v>0.156</v>
      </c>
      <c r="N554" s="333">
        <v>0.156</v>
      </c>
      <c r="O554" s="359">
        <v>0</v>
      </c>
      <c r="P554" s="386">
        <v>0</v>
      </c>
      <c r="Q554" s="407">
        <v>1</v>
      </c>
      <c r="R554" s="333">
        <v>0.156</v>
      </c>
      <c r="S554" s="398">
        <v>190080</v>
      </c>
      <c r="T554" s="398">
        <v>3554280</v>
      </c>
      <c r="U554" s="362">
        <v>0</v>
      </c>
      <c r="V554" s="363">
        <v>0</v>
      </c>
      <c r="W554" s="716" t="e">
        <f t="shared" si="16"/>
        <v>#DIV/0!</v>
      </c>
      <c r="Z554" s="739">
        <f t="shared" si="17"/>
        <v>0</v>
      </c>
    </row>
    <row r="555" spans="1:26" s="365" customFormat="1" ht="12.65" customHeight="1">
      <c r="A555" s="352"/>
      <c r="B555" s="407" t="s">
        <v>452</v>
      </c>
      <c r="C555" s="416" t="s">
        <v>453</v>
      </c>
      <c r="D555" s="364" t="s">
        <v>516</v>
      </c>
      <c r="E555" s="408" t="s">
        <v>517</v>
      </c>
      <c r="F555" s="364" t="s">
        <v>438</v>
      </c>
      <c r="G555" s="364" t="s">
        <v>456</v>
      </c>
      <c r="H555" s="364" t="s">
        <v>457</v>
      </c>
      <c r="I555" s="407">
        <v>2024</v>
      </c>
      <c r="J555" s="407">
        <v>12</v>
      </c>
      <c r="K555" s="409">
        <v>45666</v>
      </c>
      <c r="L555" s="396">
        <v>0.5</v>
      </c>
      <c r="M555" s="333">
        <v>0.251</v>
      </c>
      <c r="N555" s="333">
        <v>0.251</v>
      </c>
      <c r="O555" s="359">
        <v>0</v>
      </c>
      <c r="P555" s="386">
        <v>0</v>
      </c>
      <c r="Q555" s="407">
        <v>1</v>
      </c>
      <c r="R555" s="333">
        <v>0.251</v>
      </c>
      <c r="S555" s="398">
        <v>190080</v>
      </c>
      <c r="T555" s="398">
        <v>3554280</v>
      </c>
      <c r="U555" s="362">
        <v>0</v>
      </c>
      <c r="V555" s="363">
        <v>0</v>
      </c>
      <c r="W555" s="716" t="e">
        <f t="shared" si="16"/>
        <v>#DIV/0!</v>
      </c>
      <c r="Z555" s="739">
        <f t="shared" si="17"/>
        <v>0</v>
      </c>
    </row>
    <row r="556" spans="1:26" s="365" customFormat="1" ht="12.65" customHeight="1">
      <c r="A556" s="352"/>
      <c r="B556" s="407" t="s">
        <v>452</v>
      </c>
      <c r="C556" s="416" t="s">
        <v>453</v>
      </c>
      <c r="D556" s="364" t="s">
        <v>518</v>
      </c>
      <c r="E556" s="408" t="s">
        <v>519</v>
      </c>
      <c r="F556" s="364" t="s">
        <v>438</v>
      </c>
      <c r="G556" s="364" t="s">
        <v>480</v>
      </c>
      <c r="H556" s="364" t="s">
        <v>457</v>
      </c>
      <c r="I556" s="407">
        <v>2024</v>
      </c>
      <c r="J556" s="407">
        <v>12</v>
      </c>
      <c r="K556" s="409">
        <v>45666</v>
      </c>
      <c r="L556" s="396">
        <v>0.5</v>
      </c>
      <c r="M556" s="333">
        <v>9.0140999999999991</v>
      </c>
      <c r="N556" s="333">
        <v>9.0140999999999991</v>
      </c>
      <c r="O556" s="359">
        <v>0</v>
      </c>
      <c r="P556" s="386">
        <v>0</v>
      </c>
      <c r="Q556" s="407">
        <v>1</v>
      </c>
      <c r="R556" s="333">
        <v>9.0140999999999991</v>
      </c>
      <c r="S556" s="398">
        <v>198032</v>
      </c>
      <c r="T556" s="398">
        <v>2074400</v>
      </c>
      <c r="U556" s="362">
        <v>0</v>
      </c>
      <c r="V556" s="363">
        <v>0</v>
      </c>
      <c r="W556" s="716" t="e">
        <f t="shared" si="16"/>
        <v>#DIV/0!</v>
      </c>
      <c r="Z556" s="739">
        <f t="shared" si="17"/>
        <v>0</v>
      </c>
    </row>
    <row r="557" spans="1:26" s="365" customFormat="1" ht="12.65" customHeight="1">
      <c r="A557" s="352"/>
      <c r="B557" s="407" t="s">
        <v>452</v>
      </c>
      <c r="C557" s="416" t="s">
        <v>453</v>
      </c>
      <c r="D557" s="364" t="s">
        <v>520</v>
      </c>
      <c r="E557" s="408" t="s">
        <v>521</v>
      </c>
      <c r="F557" s="364" t="s">
        <v>438</v>
      </c>
      <c r="G557" s="364" t="s">
        <v>480</v>
      </c>
      <c r="H557" s="364" t="s">
        <v>457</v>
      </c>
      <c r="I557" s="407">
        <v>2024</v>
      </c>
      <c r="J557" s="407">
        <v>12</v>
      </c>
      <c r="K557" s="409">
        <v>45666</v>
      </c>
      <c r="L557" s="396">
        <v>0.6</v>
      </c>
      <c r="M557" s="333">
        <v>7.8520000000000003</v>
      </c>
      <c r="N557" s="333">
        <v>7.8520000000000003</v>
      </c>
      <c r="O557" s="359">
        <v>0</v>
      </c>
      <c r="P557" s="386">
        <v>0</v>
      </c>
      <c r="Q557" s="407">
        <v>1</v>
      </c>
      <c r="R557" s="333">
        <v>7.8520000000000003</v>
      </c>
      <c r="S557" s="398">
        <v>232541</v>
      </c>
      <c r="T557" s="398">
        <v>2489280</v>
      </c>
      <c r="U557" s="362">
        <v>0</v>
      </c>
      <c r="V557" s="363">
        <v>0</v>
      </c>
      <c r="W557" s="716" t="e">
        <f t="shared" si="16"/>
        <v>#DIV/0!</v>
      </c>
      <c r="Z557" s="739">
        <f t="shared" si="17"/>
        <v>0</v>
      </c>
    </row>
    <row r="558" spans="1:26" s="365" customFormat="1" ht="12.65" customHeight="1">
      <c r="A558" s="352"/>
      <c r="B558" s="407" t="s">
        <v>452</v>
      </c>
      <c r="C558" s="416" t="s">
        <v>453</v>
      </c>
      <c r="D558" s="364" t="s">
        <v>490</v>
      </c>
      <c r="E558" s="408" t="s">
        <v>522</v>
      </c>
      <c r="F558" s="364" t="s">
        <v>438</v>
      </c>
      <c r="G558" s="364" t="s">
        <v>472</v>
      </c>
      <c r="H558" s="364" t="s">
        <v>439</v>
      </c>
      <c r="I558" s="407">
        <v>2024</v>
      </c>
      <c r="J558" s="407">
        <v>12</v>
      </c>
      <c r="K558" s="409">
        <v>45666</v>
      </c>
      <c r="L558" s="396">
        <v>0.6</v>
      </c>
      <c r="M558" s="333">
        <v>0.78</v>
      </c>
      <c r="N558" s="333">
        <v>0.78</v>
      </c>
      <c r="O558" s="359">
        <v>0</v>
      </c>
      <c r="P558" s="386">
        <v>0</v>
      </c>
      <c r="Q558" s="407">
        <v>1</v>
      </c>
      <c r="R558" s="333">
        <v>0.78</v>
      </c>
      <c r="S558" s="398">
        <v>72576</v>
      </c>
      <c r="T558" s="398">
        <v>3100464</v>
      </c>
      <c r="U558" s="362">
        <v>0</v>
      </c>
      <c r="V558" s="363">
        <v>0</v>
      </c>
      <c r="W558" s="716" t="e">
        <f t="shared" si="16"/>
        <v>#DIV/0!</v>
      </c>
      <c r="Z558" s="739">
        <f t="shared" si="17"/>
        <v>0</v>
      </c>
    </row>
    <row r="559" spans="1:26" s="365" customFormat="1" ht="12.65" customHeight="1">
      <c r="A559" s="352"/>
      <c r="B559" s="407" t="s">
        <v>452</v>
      </c>
      <c r="C559" s="416" t="s">
        <v>453</v>
      </c>
      <c r="D559" s="364" t="s">
        <v>523</v>
      </c>
      <c r="E559" s="408" t="s">
        <v>524</v>
      </c>
      <c r="F559" s="364" t="s">
        <v>438</v>
      </c>
      <c r="G559" s="364" t="s">
        <v>472</v>
      </c>
      <c r="H559" s="364" t="s">
        <v>439</v>
      </c>
      <c r="I559" s="407">
        <v>2024</v>
      </c>
      <c r="J559" s="407">
        <v>12</v>
      </c>
      <c r="K559" s="409">
        <v>45666</v>
      </c>
      <c r="L559" s="396">
        <v>0.6</v>
      </c>
      <c r="M559" s="333">
        <v>0.11700000000000001</v>
      </c>
      <c r="N559" s="333">
        <v>0.11700000000000001</v>
      </c>
      <c r="O559" s="359">
        <v>0</v>
      </c>
      <c r="P559" s="386">
        <v>0</v>
      </c>
      <c r="Q559" s="407">
        <v>1</v>
      </c>
      <c r="R559" s="333">
        <v>0.11700000000000001</v>
      </c>
      <c r="S559" s="398">
        <v>275000</v>
      </c>
      <c r="T559" s="398">
        <v>3057130</v>
      </c>
      <c r="U559" s="362">
        <v>0</v>
      </c>
      <c r="V559" s="363">
        <v>0</v>
      </c>
      <c r="W559" s="716" t="e">
        <f t="shared" si="16"/>
        <v>#DIV/0!</v>
      </c>
      <c r="Z559" s="739">
        <f t="shared" si="17"/>
        <v>0</v>
      </c>
    </row>
    <row r="560" spans="1:26" s="365" customFormat="1" ht="12.65" customHeight="1">
      <c r="A560" s="352"/>
      <c r="B560" s="407" t="s">
        <v>462</v>
      </c>
      <c r="C560" s="416" t="s">
        <v>453</v>
      </c>
      <c r="D560" s="364" t="s">
        <v>488</v>
      </c>
      <c r="E560" s="408" t="s">
        <v>525</v>
      </c>
      <c r="F560" s="364" t="s">
        <v>438</v>
      </c>
      <c r="G560" s="364" t="s">
        <v>465</v>
      </c>
      <c r="H560" s="364" t="s">
        <v>439</v>
      </c>
      <c r="I560" s="407">
        <v>2024</v>
      </c>
      <c r="J560" s="407">
        <v>12</v>
      </c>
      <c r="K560" s="409">
        <v>45666</v>
      </c>
      <c r="L560" s="396">
        <v>0.6</v>
      </c>
      <c r="M560" s="333">
        <v>0.161</v>
      </c>
      <c r="N560" s="333">
        <v>0.161</v>
      </c>
      <c r="O560" s="359">
        <v>0</v>
      </c>
      <c r="P560" s="386">
        <v>0</v>
      </c>
      <c r="Q560" s="407">
        <v>1</v>
      </c>
      <c r="R560" s="333">
        <v>0.161</v>
      </c>
      <c r="S560" s="398">
        <v>42526</v>
      </c>
      <c r="T560" s="398">
        <v>1775856</v>
      </c>
      <c r="U560" s="362">
        <v>0</v>
      </c>
      <c r="V560" s="363">
        <v>0</v>
      </c>
      <c r="W560" s="716" t="e">
        <f t="shared" si="16"/>
        <v>#DIV/0!</v>
      </c>
      <c r="Z560" s="739">
        <f t="shared" si="17"/>
        <v>0</v>
      </c>
    </row>
    <row r="561" spans="1:26" s="365" customFormat="1" ht="12.65" customHeight="1">
      <c r="A561" s="352"/>
      <c r="B561" s="407" t="s">
        <v>462</v>
      </c>
      <c r="C561" s="416" t="s">
        <v>453</v>
      </c>
      <c r="D561" s="364" t="s">
        <v>526</v>
      </c>
      <c r="E561" s="408" t="s">
        <v>527</v>
      </c>
      <c r="F561" s="364" t="s">
        <v>438</v>
      </c>
      <c r="G561" s="364" t="s">
        <v>465</v>
      </c>
      <c r="H561" s="364" t="s">
        <v>457</v>
      </c>
      <c r="I561" s="407">
        <v>2024</v>
      </c>
      <c r="J561" s="407">
        <v>12</v>
      </c>
      <c r="K561" s="409">
        <v>45666</v>
      </c>
      <c r="L561" s="396">
        <v>0.6</v>
      </c>
      <c r="M561" s="333">
        <v>0.26100000000000001</v>
      </c>
      <c r="N561" s="333">
        <v>0.26100000000000001</v>
      </c>
      <c r="O561" s="359">
        <v>0</v>
      </c>
      <c r="P561" s="386">
        <v>0</v>
      </c>
      <c r="Q561" s="407">
        <v>1</v>
      </c>
      <c r="R561" s="333">
        <v>0.26100000000000001</v>
      </c>
      <c r="S561" s="364">
        <v>94464</v>
      </c>
      <c r="T561" s="398">
        <v>1775856</v>
      </c>
      <c r="U561" s="362">
        <v>0</v>
      </c>
      <c r="V561" s="363">
        <v>0</v>
      </c>
      <c r="W561" s="716" t="e">
        <f t="shared" si="16"/>
        <v>#DIV/0!</v>
      </c>
      <c r="Z561" s="739">
        <f t="shared" si="17"/>
        <v>0</v>
      </c>
    </row>
    <row r="562" spans="1:26" s="365" customFormat="1" ht="12.65" customHeight="1">
      <c r="A562" s="352"/>
      <c r="B562" s="407" t="s">
        <v>462</v>
      </c>
      <c r="C562" s="416" t="s">
        <v>453</v>
      </c>
      <c r="D562" s="364" t="s">
        <v>528</v>
      </c>
      <c r="E562" s="408" t="s">
        <v>529</v>
      </c>
      <c r="F562" s="364" t="s">
        <v>438</v>
      </c>
      <c r="G562" s="364" t="s">
        <v>465</v>
      </c>
      <c r="H562" s="364" t="s">
        <v>457</v>
      </c>
      <c r="I562" s="407">
        <v>2024</v>
      </c>
      <c r="J562" s="407">
        <v>12</v>
      </c>
      <c r="K562" s="409">
        <v>45666</v>
      </c>
      <c r="L562" s="396">
        <v>0.5</v>
      </c>
      <c r="M562" s="333">
        <v>5.0721999999999996</v>
      </c>
      <c r="N562" s="333">
        <v>5.0721999999999996</v>
      </c>
      <c r="O562" s="359">
        <v>0</v>
      </c>
      <c r="P562" s="386">
        <v>0</v>
      </c>
      <c r="Q562" s="407">
        <v>1</v>
      </c>
      <c r="R562" s="333">
        <v>5.0721999999999996</v>
      </c>
      <c r="S562" s="398">
        <v>60820</v>
      </c>
      <c r="T562" s="398">
        <v>1479880</v>
      </c>
      <c r="U562" s="362">
        <v>0</v>
      </c>
      <c r="V562" s="363">
        <v>0</v>
      </c>
      <c r="W562" s="716" t="e">
        <f t="shared" si="16"/>
        <v>#DIV/0!</v>
      </c>
      <c r="Z562" s="739">
        <f t="shared" si="17"/>
        <v>0</v>
      </c>
    </row>
    <row r="563" spans="1:26" s="365" customFormat="1" ht="12.65" customHeight="1">
      <c r="A563" s="352"/>
      <c r="B563" s="407" t="s">
        <v>462</v>
      </c>
      <c r="C563" s="416" t="s">
        <v>453</v>
      </c>
      <c r="D563" s="364" t="s">
        <v>518</v>
      </c>
      <c r="E563" s="408" t="s">
        <v>530</v>
      </c>
      <c r="F563" s="364" t="s">
        <v>438</v>
      </c>
      <c r="G563" s="364" t="s">
        <v>465</v>
      </c>
      <c r="H563" s="364" t="s">
        <v>457</v>
      </c>
      <c r="I563" s="407">
        <v>2024</v>
      </c>
      <c r="J563" s="407">
        <v>12</v>
      </c>
      <c r="K563" s="409">
        <v>45666</v>
      </c>
      <c r="L563" s="396">
        <v>0.6</v>
      </c>
      <c r="M563" s="333">
        <v>10.4755</v>
      </c>
      <c r="N563" s="333">
        <v>10.4755</v>
      </c>
      <c r="O563" s="359">
        <v>0</v>
      </c>
      <c r="P563" s="386">
        <v>0</v>
      </c>
      <c r="Q563" s="407">
        <v>1</v>
      </c>
      <c r="R563" s="333">
        <v>10.4755</v>
      </c>
      <c r="S563" s="398">
        <v>61688</v>
      </c>
      <c r="T563" s="398">
        <v>1775856</v>
      </c>
      <c r="U563" s="362">
        <v>0</v>
      </c>
      <c r="V563" s="363">
        <v>0</v>
      </c>
      <c r="W563" s="716" t="e">
        <f t="shared" si="16"/>
        <v>#DIV/0!</v>
      </c>
      <c r="Z563" s="739">
        <f t="shared" si="17"/>
        <v>0</v>
      </c>
    </row>
    <row r="564" spans="1:26" s="365" customFormat="1" ht="12.65" customHeight="1">
      <c r="A564" s="352"/>
      <c r="B564" s="407" t="s">
        <v>481</v>
      </c>
      <c r="C564" s="416" t="s">
        <v>453</v>
      </c>
      <c r="D564" s="364" t="s">
        <v>531</v>
      </c>
      <c r="E564" s="408" t="s">
        <v>532</v>
      </c>
      <c r="F564" s="364" t="s">
        <v>438</v>
      </c>
      <c r="G564" s="364"/>
      <c r="H564" s="364" t="s">
        <v>439</v>
      </c>
      <c r="I564" s="407">
        <v>2024</v>
      </c>
      <c r="J564" s="407">
        <v>12</v>
      </c>
      <c r="K564" s="409">
        <v>45666</v>
      </c>
      <c r="L564" s="396">
        <v>1</v>
      </c>
      <c r="M564" s="333">
        <v>3.76</v>
      </c>
      <c r="N564" s="333"/>
      <c r="O564" s="359"/>
      <c r="P564" s="386">
        <v>0</v>
      </c>
      <c r="Q564" s="407">
        <v>1</v>
      </c>
      <c r="R564" s="333">
        <v>3.76</v>
      </c>
      <c r="S564" s="364">
        <v>0</v>
      </c>
      <c r="T564" s="364">
        <v>0</v>
      </c>
      <c r="U564" s="362">
        <v>188000</v>
      </c>
      <c r="V564" s="363">
        <v>188000</v>
      </c>
      <c r="W564" s="716" t="e">
        <f t="shared" si="16"/>
        <v>#DIV/0!</v>
      </c>
      <c r="Z564" s="739">
        <f t="shared" si="17"/>
        <v>0</v>
      </c>
    </row>
    <row r="565" spans="1:26" s="365" customFormat="1" ht="12.65" customHeight="1">
      <c r="A565" s="352"/>
      <c r="B565" s="416" t="s">
        <v>481</v>
      </c>
      <c r="C565" s="416" t="s">
        <v>453</v>
      </c>
      <c r="D565" s="410" t="s">
        <v>463</v>
      </c>
      <c r="E565" s="411" t="s">
        <v>533</v>
      </c>
      <c r="F565" s="410" t="s">
        <v>438</v>
      </c>
      <c r="G565" s="410"/>
      <c r="H565" s="410" t="s">
        <v>439</v>
      </c>
      <c r="I565" s="416">
        <v>2024</v>
      </c>
      <c r="J565" s="407">
        <v>12</v>
      </c>
      <c r="K565" s="409">
        <v>45666</v>
      </c>
      <c r="L565" s="414">
        <v>1</v>
      </c>
      <c r="M565" s="333">
        <v>0.90510000000000002</v>
      </c>
      <c r="N565" s="333"/>
      <c r="O565" s="359"/>
      <c r="P565" s="386">
        <v>0</v>
      </c>
      <c r="Q565" s="416">
        <v>1</v>
      </c>
      <c r="R565" s="333">
        <v>0.90510000000000002</v>
      </c>
      <c r="S565" s="364">
        <v>0</v>
      </c>
      <c r="T565" s="364">
        <v>0</v>
      </c>
      <c r="U565" s="362">
        <v>568000</v>
      </c>
      <c r="V565" s="363">
        <v>568000</v>
      </c>
      <c r="W565" s="716" t="e">
        <f t="shared" si="16"/>
        <v>#DIV/0!</v>
      </c>
      <c r="Z565" s="739">
        <f t="shared" si="17"/>
        <v>0</v>
      </c>
    </row>
    <row r="566" spans="1:26" s="365" customFormat="1" ht="12.65" customHeight="1">
      <c r="A566" s="352"/>
      <c r="B566" s="407" t="s">
        <v>481</v>
      </c>
      <c r="C566" s="407" t="s">
        <v>453</v>
      </c>
      <c r="D566" s="364" t="s">
        <v>534</v>
      </c>
      <c r="E566" s="408" t="s">
        <v>535</v>
      </c>
      <c r="F566" s="364" t="s">
        <v>438</v>
      </c>
      <c r="G566" s="364"/>
      <c r="H566" s="364" t="s">
        <v>439</v>
      </c>
      <c r="I566" s="407">
        <v>2024</v>
      </c>
      <c r="J566" s="407">
        <v>12</v>
      </c>
      <c r="K566" s="409">
        <v>45666</v>
      </c>
      <c r="L566" s="396">
        <v>1</v>
      </c>
      <c r="M566" s="333">
        <v>0.128</v>
      </c>
      <c r="N566" s="333"/>
      <c r="O566" s="359"/>
      <c r="P566" s="386">
        <v>0</v>
      </c>
      <c r="Q566" s="407">
        <v>1</v>
      </c>
      <c r="R566" s="333">
        <v>0.128</v>
      </c>
      <c r="S566" s="364">
        <v>0</v>
      </c>
      <c r="T566" s="364">
        <v>0</v>
      </c>
      <c r="U566" s="362">
        <v>125000</v>
      </c>
      <c r="V566" s="363">
        <v>125000</v>
      </c>
      <c r="W566" s="716" t="e">
        <f t="shared" si="16"/>
        <v>#DIV/0!</v>
      </c>
      <c r="Z566" s="739">
        <f t="shared" si="17"/>
        <v>0</v>
      </c>
    </row>
    <row r="567" spans="1:26" s="365" customFormat="1" ht="12.65" customHeight="1">
      <c r="A567" s="352" t="s">
        <v>114</v>
      </c>
      <c r="B567" s="418" t="s">
        <v>434</v>
      </c>
      <c r="C567" s="419" t="s">
        <v>435</v>
      </c>
      <c r="D567" s="419" t="s">
        <v>436</v>
      </c>
      <c r="E567" s="408" t="s">
        <v>437</v>
      </c>
      <c r="F567" s="419" t="s">
        <v>438</v>
      </c>
      <c r="G567" s="419" t="s">
        <v>553</v>
      </c>
      <c r="H567" s="419" t="s">
        <v>439</v>
      </c>
      <c r="I567" s="419">
        <v>2025</v>
      </c>
      <c r="J567" s="418">
        <v>1</v>
      </c>
      <c r="K567" s="420">
        <v>45701</v>
      </c>
      <c r="L567" s="421">
        <v>1</v>
      </c>
      <c r="M567" s="333">
        <v>1.7255892348455</v>
      </c>
      <c r="N567" s="333">
        <v>1.7908642348454999</v>
      </c>
      <c r="O567" s="359">
        <v>6.5274999999999972E-2</v>
      </c>
      <c r="P567" s="386">
        <v>6.5274999999999972E-2</v>
      </c>
      <c r="Q567" s="407">
        <v>1</v>
      </c>
      <c r="R567" s="333">
        <v>1.7255892348455</v>
      </c>
      <c r="S567" s="422">
        <v>530285</v>
      </c>
      <c r="T567" s="423">
        <v>4281635</v>
      </c>
      <c r="U567" s="362">
        <v>1566600</v>
      </c>
      <c r="V567" s="363">
        <v>1287116.2753750002</v>
      </c>
      <c r="W567" s="716" t="e">
        <f t="shared" si="16"/>
        <v>#DIV/0!</v>
      </c>
      <c r="Z567" s="739">
        <f t="shared" si="17"/>
        <v>34614.353374999984</v>
      </c>
    </row>
    <row r="568" spans="1:26" s="365" customFormat="1" ht="12.65" customHeight="1">
      <c r="A568" s="352" t="s">
        <v>114</v>
      </c>
      <c r="B568" s="424" t="s">
        <v>434</v>
      </c>
      <c r="C568" s="425" t="s">
        <v>435</v>
      </c>
      <c r="D568" s="425" t="s">
        <v>440</v>
      </c>
      <c r="E568" s="408" t="s">
        <v>441</v>
      </c>
      <c r="F568" s="425" t="s">
        <v>438</v>
      </c>
      <c r="G568" s="425" t="s">
        <v>553</v>
      </c>
      <c r="H568" s="425" t="s">
        <v>439</v>
      </c>
      <c r="I568" s="425">
        <v>2025</v>
      </c>
      <c r="J568" s="424">
        <v>1</v>
      </c>
      <c r="K568" s="426">
        <v>45701</v>
      </c>
      <c r="L568" s="427">
        <v>1</v>
      </c>
      <c r="M568" s="333">
        <v>0.49983075347540001</v>
      </c>
      <c r="N568" s="333">
        <v>0.55660575347539998</v>
      </c>
      <c r="O568" s="359">
        <v>5.6774999999999964E-2</v>
      </c>
      <c r="P568" s="386">
        <v>5.6774999999999964E-2</v>
      </c>
      <c r="Q568" s="407">
        <v>1</v>
      </c>
      <c r="R568" s="333">
        <v>0.49983075347540001</v>
      </c>
      <c r="S568" s="428">
        <v>295122</v>
      </c>
      <c r="T568" s="429">
        <v>3815710</v>
      </c>
      <c r="U568" s="362">
        <v>1135500</v>
      </c>
      <c r="V568" s="363">
        <v>918863.06475000014</v>
      </c>
      <c r="W568" s="716" t="e">
        <f t="shared" si="16"/>
        <v>#DIV/0!</v>
      </c>
      <c r="Z568" s="739">
        <f t="shared" si="17"/>
        <v>16755.551549999989</v>
      </c>
    </row>
    <row r="569" spans="1:26" s="365" customFormat="1" ht="12.65" customHeight="1">
      <c r="A569" s="352" t="s">
        <v>114</v>
      </c>
      <c r="B569" s="424" t="s">
        <v>434</v>
      </c>
      <c r="C569" s="425" t="s">
        <v>435</v>
      </c>
      <c r="D569" s="425" t="s">
        <v>442</v>
      </c>
      <c r="E569" s="408" t="s">
        <v>443</v>
      </c>
      <c r="F569" s="425" t="s">
        <v>438</v>
      </c>
      <c r="G569" s="425" t="s">
        <v>553</v>
      </c>
      <c r="H569" s="425" t="s">
        <v>439</v>
      </c>
      <c r="I569" s="425">
        <v>2025</v>
      </c>
      <c r="J569" s="424">
        <v>1</v>
      </c>
      <c r="K569" s="426">
        <v>45701</v>
      </c>
      <c r="L569" s="427">
        <v>1</v>
      </c>
      <c r="M569" s="333">
        <v>0.28182378480670001</v>
      </c>
      <c r="N569" s="333">
        <v>0.30401128480669998</v>
      </c>
      <c r="O569" s="359">
        <v>2.2187499999999971E-2</v>
      </c>
      <c r="P569" s="386">
        <v>2.2187499999999971E-2</v>
      </c>
      <c r="Q569" s="407">
        <v>1</v>
      </c>
      <c r="R569" s="333">
        <v>0.28182378480670001</v>
      </c>
      <c r="S569" s="428">
        <v>279000</v>
      </c>
      <c r="T569" s="429">
        <v>1936770</v>
      </c>
      <c r="U569" s="362">
        <v>355000</v>
      </c>
      <c r="V569" s="363">
        <v>312027.91562500002</v>
      </c>
      <c r="W569" s="716" t="e">
        <f t="shared" si="16"/>
        <v>#DIV/0!</v>
      </c>
      <c r="Z569" s="739">
        <f t="shared" si="17"/>
        <v>6190.3124999999918</v>
      </c>
    </row>
    <row r="570" spans="1:26" s="365" customFormat="1" ht="12.65" customHeight="1">
      <c r="A570" s="352" t="s">
        <v>114</v>
      </c>
      <c r="B570" s="424" t="s">
        <v>434</v>
      </c>
      <c r="C570" s="425" t="s">
        <v>435</v>
      </c>
      <c r="D570" s="425" t="s">
        <v>444</v>
      </c>
      <c r="E570" s="408" t="s">
        <v>445</v>
      </c>
      <c r="F570" s="425" t="s">
        <v>438</v>
      </c>
      <c r="G570" s="425" t="s">
        <v>553</v>
      </c>
      <c r="H570" s="425" t="s">
        <v>439</v>
      </c>
      <c r="I570" s="425">
        <v>2025</v>
      </c>
      <c r="J570" s="424">
        <v>1</v>
      </c>
      <c r="K570" s="426">
        <v>45701</v>
      </c>
      <c r="L570" s="427">
        <v>1</v>
      </c>
      <c r="M570" s="333">
        <v>0.16390548531560001</v>
      </c>
      <c r="N570" s="333">
        <v>0.17021798531560001</v>
      </c>
      <c r="O570" s="359">
        <v>6.3124999999999987E-3</v>
      </c>
      <c r="P570" s="386">
        <v>6.3124999999999987E-3</v>
      </c>
      <c r="Q570" s="407">
        <v>1</v>
      </c>
      <c r="R570" s="333">
        <v>0.16390548531560001</v>
      </c>
      <c r="S570" s="428">
        <v>219300</v>
      </c>
      <c r="T570" s="429">
        <v>2601628</v>
      </c>
      <c r="U570" s="362">
        <v>103700</v>
      </c>
      <c r="V570" s="363">
        <v>87277.22325000001</v>
      </c>
      <c r="W570" s="716" t="e">
        <f t="shared" si="16"/>
        <v>#DIV/0!</v>
      </c>
      <c r="Z570" s="739">
        <f t="shared" si="17"/>
        <v>1384.3312499999997</v>
      </c>
    </row>
    <row r="571" spans="1:26" s="365" customFormat="1" ht="12.65" customHeight="1">
      <c r="A571" s="352" t="s">
        <v>114</v>
      </c>
      <c r="B571" s="424" t="s">
        <v>434</v>
      </c>
      <c r="C571" s="425" t="s">
        <v>435</v>
      </c>
      <c r="D571" s="425" t="s">
        <v>446</v>
      </c>
      <c r="E571" s="408" t="s">
        <v>447</v>
      </c>
      <c r="F571" s="425" t="s">
        <v>438</v>
      </c>
      <c r="G571" s="425" t="s">
        <v>553</v>
      </c>
      <c r="H571" s="425" t="s">
        <v>439</v>
      </c>
      <c r="I571" s="425">
        <v>2025</v>
      </c>
      <c r="J571" s="424">
        <v>1</v>
      </c>
      <c r="K571" s="426">
        <v>45701</v>
      </c>
      <c r="L571" s="427">
        <v>1</v>
      </c>
      <c r="M571" s="333">
        <v>0.16880863061109999</v>
      </c>
      <c r="N571" s="333">
        <v>0.1747461306111</v>
      </c>
      <c r="O571" s="359">
        <v>5.9375000000000122E-3</v>
      </c>
      <c r="P571" s="386">
        <v>5.9375000000000122E-3</v>
      </c>
      <c r="Q571" s="407">
        <v>1</v>
      </c>
      <c r="R571" s="333">
        <v>0.16880863061109999</v>
      </c>
      <c r="S571" s="428">
        <v>399800</v>
      </c>
      <c r="T571" s="429">
        <v>2170150</v>
      </c>
      <c r="U571" s="362">
        <v>95000</v>
      </c>
      <c r="V571" s="363">
        <v>82114.734374999971</v>
      </c>
      <c r="W571" s="716" t="e">
        <f t="shared" si="16"/>
        <v>#DIV/0!</v>
      </c>
      <c r="Z571" s="739">
        <f t="shared" si="17"/>
        <v>2373.812500000005</v>
      </c>
    </row>
    <row r="572" spans="1:26" s="365" customFormat="1" ht="12.65" customHeight="1">
      <c r="A572" s="284" t="s">
        <v>139</v>
      </c>
      <c r="B572" s="424" t="s">
        <v>539</v>
      </c>
      <c r="C572" s="425" t="s">
        <v>435</v>
      </c>
      <c r="D572" s="425" t="s">
        <v>540</v>
      </c>
      <c r="E572" s="408" t="s">
        <v>541</v>
      </c>
      <c r="F572" s="425" t="s">
        <v>438</v>
      </c>
      <c r="G572" s="425" t="s">
        <v>553</v>
      </c>
      <c r="H572" s="425" t="s">
        <v>439</v>
      </c>
      <c r="I572" s="425">
        <v>2025</v>
      </c>
      <c r="J572" s="424">
        <v>1</v>
      </c>
      <c r="K572" s="426">
        <v>45701</v>
      </c>
      <c r="L572" s="427">
        <v>1</v>
      </c>
      <c r="M572" s="333">
        <v>2.1247265686276999</v>
      </c>
      <c r="N572" s="333">
        <v>2.1830915686277002</v>
      </c>
      <c r="O572" s="359">
        <v>5.8365000000000222E-2</v>
      </c>
      <c r="P572" s="386">
        <v>5.8365000000000222E-2</v>
      </c>
      <c r="Q572" s="407">
        <v>1</v>
      </c>
      <c r="R572" s="333">
        <v>2.1247265686276999</v>
      </c>
      <c r="S572" s="424">
        <v>410</v>
      </c>
      <c r="T572" s="429">
        <v>137347</v>
      </c>
      <c r="U572" s="362">
        <v>1400760</v>
      </c>
      <c r="V572" s="363">
        <v>1392743.7423449999</v>
      </c>
      <c r="W572" s="716" t="e">
        <f t="shared" si="16"/>
        <v>#DIV/0!</v>
      </c>
      <c r="Z572" s="739">
        <f t="shared" si="17"/>
        <v>23.929650000000091</v>
      </c>
    </row>
    <row r="573" spans="1:26" s="365" customFormat="1" ht="12.65" customHeight="1">
      <c r="A573" s="284" t="s">
        <v>139</v>
      </c>
      <c r="B573" s="424" t="s">
        <v>539</v>
      </c>
      <c r="C573" s="425" t="s">
        <v>435</v>
      </c>
      <c r="D573" s="425" t="s">
        <v>444</v>
      </c>
      <c r="E573" s="408" t="s">
        <v>542</v>
      </c>
      <c r="F573" s="425" t="s">
        <v>438</v>
      </c>
      <c r="G573" s="425" t="s">
        <v>553</v>
      </c>
      <c r="H573" s="425" t="s">
        <v>439</v>
      </c>
      <c r="I573" s="425">
        <v>2025</v>
      </c>
      <c r="J573" s="424">
        <v>1</v>
      </c>
      <c r="K573" s="426">
        <v>45701</v>
      </c>
      <c r="L573" s="427">
        <v>1</v>
      </c>
      <c r="M573" s="333">
        <v>8.5786835345099996E-2</v>
      </c>
      <c r="N573" s="333">
        <v>9.3561522845099998E-2</v>
      </c>
      <c r="O573" s="359">
        <v>7.7746875000000021E-3</v>
      </c>
      <c r="P573" s="386">
        <v>7.7746875000000021E-3</v>
      </c>
      <c r="Q573" s="407">
        <v>1</v>
      </c>
      <c r="R573" s="333">
        <v>8.5786835345099996E-2</v>
      </c>
      <c r="S573" s="428">
        <v>1500</v>
      </c>
      <c r="T573" s="429">
        <v>137250</v>
      </c>
      <c r="U573" s="362">
        <v>272910</v>
      </c>
      <c r="V573" s="363">
        <v>271842.92414062499</v>
      </c>
      <c r="W573" s="716" t="e">
        <f t="shared" si="16"/>
        <v>#DIV/0!</v>
      </c>
      <c r="Z573" s="739">
        <f t="shared" si="17"/>
        <v>11.662031250000004</v>
      </c>
    </row>
    <row r="574" spans="1:26" s="365" customFormat="1" ht="12.65" customHeight="1">
      <c r="A574" s="284" t="s">
        <v>139</v>
      </c>
      <c r="B574" s="424" t="s">
        <v>539</v>
      </c>
      <c r="C574" s="425" t="s">
        <v>435</v>
      </c>
      <c r="D574" s="425" t="s">
        <v>543</v>
      </c>
      <c r="E574" s="408" t="s">
        <v>544</v>
      </c>
      <c r="F574" s="425" t="s">
        <v>438</v>
      </c>
      <c r="G574" s="425" t="s">
        <v>553</v>
      </c>
      <c r="H574" s="425" t="s">
        <v>439</v>
      </c>
      <c r="I574" s="425">
        <v>2025</v>
      </c>
      <c r="J574" s="424">
        <v>1</v>
      </c>
      <c r="K574" s="426">
        <v>45701</v>
      </c>
      <c r="L574" s="427">
        <v>1</v>
      </c>
      <c r="M574" s="333">
        <v>8.3749904924400001E-2</v>
      </c>
      <c r="N574" s="333">
        <v>8.9845717424400007E-2</v>
      </c>
      <c r="O574" s="359">
        <v>6.0958125000000057E-3</v>
      </c>
      <c r="P574" s="386">
        <v>6.0958125000000057E-3</v>
      </c>
      <c r="Q574" s="407">
        <v>1</v>
      </c>
      <c r="R574" s="333">
        <v>8.3749904924400001E-2</v>
      </c>
      <c r="S574" s="428">
        <v>1000</v>
      </c>
      <c r="T574" s="429">
        <v>143006</v>
      </c>
      <c r="U574" s="362">
        <v>195066</v>
      </c>
      <c r="V574" s="363">
        <v>194194.26223762499</v>
      </c>
      <c r="W574" s="716" t="e">
        <f t="shared" si="16"/>
        <v>#DIV/0!</v>
      </c>
      <c r="Z574" s="739">
        <f t="shared" si="17"/>
        <v>6.0958125000000054</v>
      </c>
    </row>
    <row r="575" spans="1:26" s="365" customFormat="1" ht="12.65" customHeight="1">
      <c r="A575" s="284" t="s">
        <v>139</v>
      </c>
      <c r="B575" s="424" t="s">
        <v>539</v>
      </c>
      <c r="C575" s="425" t="s">
        <v>435</v>
      </c>
      <c r="D575" s="425" t="s">
        <v>545</v>
      </c>
      <c r="E575" s="408" t="s">
        <v>546</v>
      </c>
      <c r="F575" s="425" t="s">
        <v>438</v>
      </c>
      <c r="G575" s="425" t="s">
        <v>553</v>
      </c>
      <c r="H575" s="425" t="s">
        <v>439</v>
      </c>
      <c r="I575" s="425">
        <v>2025</v>
      </c>
      <c r="J575" s="424">
        <v>1</v>
      </c>
      <c r="K575" s="426">
        <v>45701</v>
      </c>
      <c r="L575" s="427">
        <v>1</v>
      </c>
      <c r="M575" s="333">
        <v>8.5927965194000006E-2</v>
      </c>
      <c r="N575" s="333">
        <v>9.2887027693999993E-2</v>
      </c>
      <c r="O575" s="359">
        <v>6.9590624999999878E-3</v>
      </c>
      <c r="P575" s="386">
        <v>6.9590624999999878E-3</v>
      </c>
      <c r="Q575" s="407">
        <v>1</v>
      </c>
      <c r="R575" s="333">
        <v>8.5927965194000006E-2</v>
      </c>
      <c r="S575" s="428">
        <v>51018</v>
      </c>
      <c r="T575" s="429">
        <v>194304</v>
      </c>
      <c r="U575" s="362">
        <v>222690</v>
      </c>
      <c r="V575" s="363">
        <v>221337.82631999999</v>
      </c>
      <c r="W575" s="716" t="e">
        <f t="shared" si="16"/>
        <v>#DIV/0!</v>
      </c>
      <c r="Z575" s="739">
        <f t="shared" si="17"/>
        <v>355.03745062499939</v>
      </c>
    </row>
    <row r="576" spans="1:26" s="365" customFormat="1" ht="12.65" customHeight="1">
      <c r="A576" s="284" t="s">
        <v>139</v>
      </c>
      <c r="B576" s="424" t="s">
        <v>539</v>
      </c>
      <c r="C576" s="425" t="s">
        <v>435</v>
      </c>
      <c r="D576" s="425" t="s">
        <v>547</v>
      </c>
      <c r="E576" s="408" t="s">
        <v>548</v>
      </c>
      <c r="F576" s="425" t="s">
        <v>438</v>
      </c>
      <c r="G576" s="425" t="s">
        <v>553</v>
      </c>
      <c r="H576" s="425" t="s">
        <v>439</v>
      </c>
      <c r="I576" s="425">
        <v>2025</v>
      </c>
      <c r="J576" s="424">
        <v>1</v>
      </c>
      <c r="K576" s="426">
        <v>45701</v>
      </c>
      <c r="L576" s="427">
        <v>1</v>
      </c>
      <c r="M576" s="333">
        <v>0.30479031417710001</v>
      </c>
      <c r="N576" s="333">
        <v>0.34205043917709999</v>
      </c>
      <c r="O576" s="359">
        <v>3.7260124999999977E-2</v>
      </c>
      <c r="P576" s="386">
        <v>3.7260124999999977E-2</v>
      </c>
      <c r="Q576" s="407">
        <v>1</v>
      </c>
      <c r="R576" s="333">
        <v>0.30479031417710001</v>
      </c>
      <c r="S576" s="428">
        <v>5373</v>
      </c>
      <c r="T576" s="429">
        <v>198359</v>
      </c>
      <c r="U576" s="362">
        <v>596162</v>
      </c>
      <c r="V576" s="363">
        <v>588771.118865125</v>
      </c>
      <c r="W576" s="716" t="e">
        <f t="shared" si="16"/>
        <v>#DIV/0!</v>
      </c>
      <c r="Z576" s="739">
        <f t="shared" si="17"/>
        <v>200.19865162499988</v>
      </c>
    </row>
    <row r="577" spans="1:26" s="365" customFormat="1" ht="12.65" customHeight="1">
      <c r="A577" s="284" t="s">
        <v>139</v>
      </c>
      <c r="B577" s="424" t="s">
        <v>539</v>
      </c>
      <c r="C577" s="425" t="s">
        <v>435</v>
      </c>
      <c r="D577" s="425" t="s">
        <v>549</v>
      </c>
      <c r="E577" s="408" t="s">
        <v>550</v>
      </c>
      <c r="F577" s="425" t="s">
        <v>438</v>
      </c>
      <c r="G577" s="425" t="s">
        <v>553</v>
      </c>
      <c r="H577" s="425" t="s">
        <v>439</v>
      </c>
      <c r="I577" s="425">
        <v>2025</v>
      </c>
      <c r="J577" s="424">
        <v>1</v>
      </c>
      <c r="K577" s="426">
        <v>45701</v>
      </c>
      <c r="L577" s="427">
        <v>1</v>
      </c>
      <c r="M577" s="333">
        <v>5.9402638843749997</v>
      </c>
      <c r="N577" s="333">
        <v>5.9980738843749997</v>
      </c>
      <c r="O577" s="359">
        <v>5.7809999999999917E-2</v>
      </c>
      <c r="P577" s="386">
        <v>5.7809999999999917E-2</v>
      </c>
      <c r="Q577" s="407">
        <v>1</v>
      </c>
      <c r="R577" s="333">
        <v>5.9402638843749997</v>
      </c>
      <c r="S577" s="424">
        <v>874</v>
      </c>
      <c r="T577" s="429">
        <v>146766</v>
      </c>
      <c r="U577" s="362">
        <v>1421040</v>
      </c>
      <c r="V577" s="363">
        <v>1412555.4575400001</v>
      </c>
      <c r="W577" s="716" t="e">
        <f t="shared" si="16"/>
        <v>#DIV/0!</v>
      </c>
      <c r="Z577" s="739">
        <f t="shared" si="17"/>
        <v>50.525939999999927</v>
      </c>
    </row>
    <row r="578" spans="1:26" s="365" customFormat="1" ht="12.65" customHeight="1">
      <c r="A578" s="352" t="s">
        <v>110</v>
      </c>
      <c r="B578" s="424" t="s">
        <v>448</v>
      </c>
      <c r="C578" s="425" t="s">
        <v>449</v>
      </c>
      <c r="D578" s="425" t="s">
        <v>551</v>
      </c>
      <c r="E578" s="408" t="s">
        <v>552</v>
      </c>
      <c r="F578" s="425" t="s">
        <v>438</v>
      </c>
      <c r="G578" s="425" t="s">
        <v>553</v>
      </c>
      <c r="H578" s="425" t="s">
        <v>439</v>
      </c>
      <c r="I578" s="425">
        <v>2025</v>
      </c>
      <c r="J578" s="424">
        <v>1</v>
      </c>
      <c r="K578" s="426">
        <v>45701</v>
      </c>
      <c r="L578" s="427">
        <v>1</v>
      </c>
      <c r="M578" s="333">
        <v>0.9438228217654</v>
      </c>
      <c r="N578" s="333">
        <v>1.0198228217654</v>
      </c>
      <c r="O578" s="359">
        <v>7.5999999999999956E-2</v>
      </c>
      <c r="P578" s="386">
        <v>7.5999999999999956E-2</v>
      </c>
      <c r="Q578" s="407">
        <v>1</v>
      </c>
      <c r="R578" s="333">
        <v>0.9438228217654</v>
      </c>
      <c r="S578" s="428">
        <v>12108</v>
      </c>
      <c r="T578" s="429">
        <v>30588</v>
      </c>
      <c r="U578" s="362">
        <v>1605520</v>
      </c>
      <c r="V578" s="363">
        <v>1603195.3119999999</v>
      </c>
      <c r="W578" s="716" t="e">
        <f t="shared" ref="W578:W641" si="18">V578/$AB$1</f>
        <v>#DIV/0!</v>
      </c>
      <c r="Z578" s="739">
        <f t="shared" si="17"/>
        <v>920.20799999999952</v>
      </c>
    </row>
    <row r="579" spans="1:26" s="365" customFormat="1" ht="12.65" customHeight="1">
      <c r="A579" s="352" t="s">
        <v>110</v>
      </c>
      <c r="B579" s="424" t="s">
        <v>448</v>
      </c>
      <c r="C579" s="425" t="s">
        <v>449</v>
      </c>
      <c r="D579" s="425" t="s">
        <v>450</v>
      </c>
      <c r="E579" s="408" t="s">
        <v>451</v>
      </c>
      <c r="F579" s="425" t="s">
        <v>438</v>
      </c>
      <c r="G579" s="425" t="s">
        <v>553</v>
      </c>
      <c r="H579" s="425" t="s">
        <v>439</v>
      </c>
      <c r="I579" s="425">
        <v>2025</v>
      </c>
      <c r="J579" s="424">
        <v>1</v>
      </c>
      <c r="K579" s="426">
        <v>45701</v>
      </c>
      <c r="L579" s="427">
        <v>1</v>
      </c>
      <c r="M579" s="333">
        <v>0.16652900033330001</v>
      </c>
      <c r="N579" s="333">
        <v>0.17377900033329999</v>
      </c>
      <c r="O579" s="359">
        <v>7.2499999999999787E-3</v>
      </c>
      <c r="P579" s="386">
        <v>7.2499999999999787E-3</v>
      </c>
      <c r="Q579" s="407">
        <v>1</v>
      </c>
      <c r="R579" s="333">
        <v>0.16652900033330001</v>
      </c>
      <c r="S579" s="428">
        <v>12131</v>
      </c>
      <c r="T579" s="429">
        <v>515724</v>
      </c>
      <c r="U579" s="362">
        <v>236698</v>
      </c>
      <c r="V579" s="363">
        <v>232959.00100000002</v>
      </c>
      <c r="W579" s="716" t="e">
        <f t="shared" si="18"/>
        <v>#DIV/0!</v>
      </c>
      <c r="Z579" s="739">
        <f t="shared" ref="Z579:Z642" si="19">O579*S579</f>
        <v>87.949749999999739</v>
      </c>
    </row>
    <row r="580" spans="1:26" s="365" customFormat="1" ht="12.65" customHeight="1">
      <c r="A580" s="352"/>
      <c r="B580" s="407" t="s">
        <v>452</v>
      </c>
      <c r="C580" s="430" t="s">
        <v>453</v>
      </c>
      <c r="D580" s="417" t="s">
        <v>454</v>
      </c>
      <c r="E580" s="431" t="s">
        <v>455</v>
      </c>
      <c r="F580" s="364" t="s">
        <v>438</v>
      </c>
      <c r="G580" s="417" t="s">
        <v>456</v>
      </c>
      <c r="H580" s="417" t="s">
        <v>457</v>
      </c>
      <c r="I580" s="432">
        <v>2025</v>
      </c>
      <c r="J580" s="432">
        <v>1</v>
      </c>
      <c r="K580" s="409">
        <v>45666</v>
      </c>
      <c r="L580" s="433">
        <v>0.6</v>
      </c>
      <c r="M580" s="333">
        <v>2.6154000000000002</v>
      </c>
      <c r="N580" s="333">
        <v>2.694</v>
      </c>
      <c r="O580" s="359">
        <v>7.8599999999999781E-2</v>
      </c>
      <c r="P580" s="386">
        <v>4.7159999999999869E-2</v>
      </c>
      <c r="Q580" s="407">
        <v>1</v>
      </c>
      <c r="R580" s="333">
        <v>2.6154000000000002</v>
      </c>
      <c r="S580" s="398">
        <v>266496</v>
      </c>
      <c r="T580" s="434">
        <v>4531632</v>
      </c>
      <c r="U580" s="362">
        <v>330000</v>
      </c>
      <c r="V580" s="363">
        <v>0</v>
      </c>
      <c r="W580" s="716" t="e">
        <f t="shared" si="18"/>
        <v>#DIV/0!</v>
      </c>
      <c r="Z580" s="739">
        <f t="shared" si="19"/>
        <v>20946.58559999994</v>
      </c>
    </row>
    <row r="581" spans="1:26" s="365" customFormat="1" ht="12.65" customHeight="1">
      <c r="A581" s="352"/>
      <c r="B581" s="435" t="s">
        <v>452</v>
      </c>
      <c r="C581" s="430" t="s">
        <v>453</v>
      </c>
      <c r="D581" s="436" t="s">
        <v>458</v>
      </c>
      <c r="E581" s="437" t="s">
        <v>459</v>
      </c>
      <c r="F581" s="401" t="s">
        <v>438</v>
      </c>
      <c r="G581" s="436" t="s">
        <v>456</v>
      </c>
      <c r="H581" s="436" t="s">
        <v>439</v>
      </c>
      <c r="I581" s="438">
        <v>2025</v>
      </c>
      <c r="J581" s="438">
        <v>1</v>
      </c>
      <c r="K581" s="404">
        <v>45666</v>
      </c>
      <c r="L581" s="439">
        <v>0.6</v>
      </c>
      <c r="M581" s="333">
        <v>1.9786999999999999</v>
      </c>
      <c r="N581" s="333">
        <v>2.0453999999999999</v>
      </c>
      <c r="O581" s="359">
        <v>6.6699999999999982E-2</v>
      </c>
      <c r="P581" s="386">
        <v>4.0019999999999986E-2</v>
      </c>
      <c r="Q581" s="407">
        <v>1</v>
      </c>
      <c r="R581" s="333">
        <v>1.9786999999999999</v>
      </c>
      <c r="S581" s="440">
        <v>266496</v>
      </c>
      <c r="T581" s="441">
        <v>4531632</v>
      </c>
      <c r="U581" s="362">
        <v>280000</v>
      </c>
      <c r="V581" s="363">
        <v>0</v>
      </c>
      <c r="W581" s="716" t="e">
        <f t="shared" si="18"/>
        <v>#DIV/0!</v>
      </c>
      <c r="Z581" s="739">
        <f t="shared" si="19"/>
        <v>17775.283199999994</v>
      </c>
    </row>
    <row r="582" spans="1:26" s="365" customFormat="1" ht="12.65" customHeight="1">
      <c r="A582" s="352"/>
      <c r="B582" s="435" t="s">
        <v>452</v>
      </c>
      <c r="C582" s="430" t="s">
        <v>453</v>
      </c>
      <c r="D582" s="436" t="s">
        <v>460</v>
      </c>
      <c r="E582" s="437" t="s">
        <v>461</v>
      </c>
      <c r="F582" s="401" t="s">
        <v>438</v>
      </c>
      <c r="G582" s="436" t="s">
        <v>456</v>
      </c>
      <c r="H582" s="436" t="s">
        <v>439</v>
      </c>
      <c r="I582" s="438">
        <v>2025</v>
      </c>
      <c r="J582" s="438">
        <v>1</v>
      </c>
      <c r="K582" s="404">
        <v>45666</v>
      </c>
      <c r="L582" s="439">
        <v>0.6</v>
      </c>
      <c r="M582" s="333">
        <v>1.6062000000000001</v>
      </c>
      <c r="N582" s="333">
        <v>1.7312000000000001</v>
      </c>
      <c r="O582" s="359">
        <v>0.125</v>
      </c>
      <c r="P582" s="386">
        <v>7.4999999999999997E-2</v>
      </c>
      <c r="Q582" s="407">
        <v>1</v>
      </c>
      <c r="R582" s="333">
        <v>1.6062000000000001</v>
      </c>
      <c r="S582" s="440">
        <v>355328</v>
      </c>
      <c r="T582" s="441">
        <v>4696496</v>
      </c>
      <c r="U582" s="362">
        <v>525000</v>
      </c>
      <c r="V582" s="363">
        <v>0</v>
      </c>
      <c r="W582" s="716" t="e">
        <f t="shared" si="18"/>
        <v>#DIV/0!</v>
      </c>
      <c r="Z582" s="739">
        <f t="shared" si="19"/>
        <v>44416</v>
      </c>
    </row>
    <row r="583" spans="1:26" s="365" customFormat="1" ht="12.65" customHeight="1">
      <c r="A583" s="352"/>
      <c r="B583" s="435" t="s">
        <v>462</v>
      </c>
      <c r="C583" s="430" t="s">
        <v>453</v>
      </c>
      <c r="D583" s="436" t="s">
        <v>463</v>
      </c>
      <c r="E583" s="437" t="s">
        <v>464</v>
      </c>
      <c r="F583" s="401" t="s">
        <v>438</v>
      </c>
      <c r="G583" s="436" t="s">
        <v>465</v>
      </c>
      <c r="H583" s="436" t="s">
        <v>439</v>
      </c>
      <c r="I583" s="438">
        <v>2025</v>
      </c>
      <c r="J583" s="438">
        <v>1</v>
      </c>
      <c r="K583" s="404">
        <v>45666</v>
      </c>
      <c r="L583" s="439">
        <v>0.67</v>
      </c>
      <c r="M583" s="333">
        <v>0.75719999999999998</v>
      </c>
      <c r="N583" s="333">
        <v>0.91200000000000003</v>
      </c>
      <c r="O583" s="359">
        <v>0.15480000000000005</v>
      </c>
      <c r="P583" s="386">
        <v>0.10371600000000004</v>
      </c>
      <c r="Q583" s="407">
        <v>1</v>
      </c>
      <c r="R583" s="333">
        <v>0.75719999999999998</v>
      </c>
      <c r="S583" s="440">
        <v>67600</v>
      </c>
      <c r="T583" s="441">
        <v>1891900</v>
      </c>
      <c r="U583" s="362">
        <v>260000</v>
      </c>
      <c r="V583" s="363">
        <v>0</v>
      </c>
      <c r="W583" s="716" t="e">
        <f t="shared" si="18"/>
        <v>#DIV/0!</v>
      </c>
      <c r="Z583" s="739">
        <f t="shared" si="19"/>
        <v>10464.480000000003</v>
      </c>
    </row>
    <row r="584" spans="1:26" s="365" customFormat="1" ht="12.65" customHeight="1">
      <c r="A584" s="352"/>
      <c r="B584" s="435" t="s">
        <v>462</v>
      </c>
      <c r="C584" s="430" t="s">
        <v>453</v>
      </c>
      <c r="D584" s="436" t="s">
        <v>466</v>
      </c>
      <c r="E584" s="437" t="s">
        <v>467</v>
      </c>
      <c r="F584" s="401" t="s">
        <v>438</v>
      </c>
      <c r="G584" s="436" t="s">
        <v>465</v>
      </c>
      <c r="H584" s="436" t="s">
        <v>457</v>
      </c>
      <c r="I584" s="438">
        <v>2025</v>
      </c>
      <c r="J584" s="438">
        <v>1</v>
      </c>
      <c r="K584" s="404">
        <v>45666</v>
      </c>
      <c r="L584" s="439">
        <v>1</v>
      </c>
      <c r="M584" s="333">
        <v>18.53</v>
      </c>
      <c r="N584" s="333">
        <v>19.329999999999998</v>
      </c>
      <c r="O584" s="359">
        <v>0.79999999999999716</v>
      </c>
      <c r="P584" s="386">
        <v>0.79999999999999716</v>
      </c>
      <c r="Q584" s="407">
        <v>1</v>
      </c>
      <c r="R584" s="333">
        <v>18.53</v>
      </c>
      <c r="S584" s="440">
        <v>150880</v>
      </c>
      <c r="T584" s="441">
        <v>3110640</v>
      </c>
      <c r="U584" s="362">
        <v>1865000</v>
      </c>
      <c r="V584" s="363">
        <v>0</v>
      </c>
      <c r="W584" s="716" t="e">
        <f t="shared" si="18"/>
        <v>#DIV/0!</v>
      </c>
      <c r="Z584" s="739">
        <f t="shared" si="19"/>
        <v>120703.99999999958</v>
      </c>
    </row>
    <row r="585" spans="1:26" s="365" customFormat="1" ht="12.65" customHeight="1">
      <c r="A585" s="352"/>
      <c r="B585" s="435" t="s">
        <v>462</v>
      </c>
      <c r="C585" s="430" t="s">
        <v>453</v>
      </c>
      <c r="D585" s="436" t="s">
        <v>468</v>
      </c>
      <c r="E585" s="437" t="s">
        <v>469</v>
      </c>
      <c r="F585" s="401" t="s">
        <v>438</v>
      </c>
      <c r="G585" s="436" t="s">
        <v>465</v>
      </c>
      <c r="H585" s="436" t="s">
        <v>457</v>
      </c>
      <c r="I585" s="438">
        <v>2025</v>
      </c>
      <c r="J585" s="438">
        <v>1</v>
      </c>
      <c r="K585" s="404">
        <v>45666</v>
      </c>
      <c r="L585" s="439">
        <v>0.74</v>
      </c>
      <c r="M585" s="333">
        <v>37.112099999999998</v>
      </c>
      <c r="N585" s="333">
        <v>38.152099999999997</v>
      </c>
      <c r="O585" s="359">
        <v>1.0399999999999991</v>
      </c>
      <c r="P585" s="386">
        <v>0.7695999999999994</v>
      </c>
      <c r="Q585" s="407">
        <v>1</v>
      </c>
      <c r="R585" s="333">
        <v>37.112099999999998</v>
      </c>
      <c r="S585" s="440">
        <v>134238</v>
      </c>
      <c r="T585" s="441">
        <v>2164422</v>
      </c>
      <c r="U585" s="362">
        <v>1040000</v>
      </c>
      <c r="V585" s="363">
        <v>0</v>
      </c>
      <c r="W585" s="716" t="e">
        <f t="shared" si="18"/>
        <v>#DIV/0!</v>
      </c>
      <c r="Z585" s="739">
        <f t="shared" si="19"/>
        <v>139607.51999999987</v>
      </c>
    </row>
    <row r="586" spans="1:26" s="365" customFormat="1" ht="12.65" customHeight="1">
      <c r="A586" s="352"/>
      <c r="B586" s="435" t="s">
        <v>452</v>
      </c>
      <c r="C586" s="430" t="s">
        <v>453</v>
      </c>
      <c r="D586" s="436" t="s">
        <v>470</v>
      </c>
      <c r="E586" s="437" t="s">
        <v>471</v>
      </c>
      <c r="F586" s="401" t="s">
        <v>438</v>
      </c>
      <c r="G586" s="436" t="s">
        <v>472</v>
      </c>
      <c r="H586" s="436" t="s">
        <v>439</v>
      </c>
      <c r="I586" s="438">
        <v>2025</v>
      </c>
      <c r="J586" s="438">
        <v>1</v>
      </c>
      <c r="K586" s="404">
        <v>45666</v>
      </c>
      <c r="L586" s="439">
        <v>0.5</v>
      </c>
      <c r="M586" s="333">
        <v>0.61160000000000003</v>
      </c>
      <c r="N586" s="333">
        <v>0.79159999999999997</v>
      </c>
      <c r="O586" s="359">
        <v>0.17999999999999994</v>
      </c>
      <c r="P586" s="386">
        <v>8.9999999999999969E-2</v>
      </c>
      <c r="Q586" s="407">
        <v>1</v>
      </c>
      <c r="R586" s="333">
        <v>0.61160000000000003</v>
      </c>
      <c r="S586" s="401">
        <v>0</v>
      </c>
      <c r="T586" s="441">
        <v>1033375</v>
      </c>
      <c r="U586" s="362">
        <v>510000</v>
      </c>
      <c r="V586" s="363">
        <v>0</v>
      </c>
      <c r="W586" s="716" t="e">
        <f t="shared" si="18"/>
        <v>#DIV/0!</v>
      </c>
      <c r="Z586" s="739">
        <f t="shared" si="19"/>
        <v>0</v>
      </c>
    </row>
    <row r="587" spans="1:26" s="365" customFormat="1" ht="12.65" customHeight="1">
      <c r="A587" s="352"/>
      <c r="B587" s="435" t="s">
        <v>452</v>
      </c>
      <c r="C587" s="430" t="s">
        <v>453</v>
      </c>
      <c r="D587" s="436" t="s">
        <v>474</v>
      </c>
      <c r="E587" s="437" t="s">
        <v>475</v>
      </c>
      <c r="F587" s="401" t="s">
        <v>438</v>
      </c>
      <c r="G587" s="436" t="s">
        <v>472</v>
      </c>
      <c r="H587" s="436" t="s">
        <v>439</v>
      </c>
      <c r="I587" s="438">
        <v>2025</v>
      </c>
      <c r="J587" s="438">
        <v>1</v>
      </c>
      <c r="K587" s="404">
        <v>45666</v>
      </c>
      <c r="L587" s="439">
        <v>0.4</v>
      </c>
      <c r="M587" s="333">
        <v>2.4182999999999999</v>
      </c>
      <c r="N587" s="333">
        <v>2.464</v>
      </c>
      <c r="O587" s="359">
        <v>4.5700000000000074E-2</v>
      </c>
      <c r="P587" s="386">
        <v>1.8280000000000029E-2</v>
      </c>
      <c r="Q587" s="407">
        <v>1</v>
      </c>
      <c r="R587" s="333">
        <v>2.4182999999999999</v>
      </c>
      <c r="S587" s="440">
        <v>125440</v>
      </c>
      <c r="T587" s="441">
        <v>2192416</v>
      </c>
      <c r="U587" s="362">
        <v>220000</v>
      </c>
      <c r="V587" s="363">
        <v>0</v>
      </c>
      <c r="W587" s="716" t="e">
        <f t="shared" si="18"/>
        <v>#DIV/0!</v>
      </c>
      <c r="Z587" s="739">
        <f t="shared" si="19"/>
        <v>5732.6080000000093</v>
      </c>
    </row>
    <row r="588" spans="1:26" s="365" customFormat="1" ht="12.65" customHeight="1">
      <c r="A588" s="352"/>
      <c r="B588" s="435" t="s">
        <v>452</v>
      </c>
      <c r="C588" s="430" t="s">
        <v>453</v>
      </c>
      <c r="D588" s="436" t="s">
        <v>476</v>
      </c>
      <c r="E588" s="437" t="s">
        <v>477</v>
      </c>
      <c r="F588" s="401" t="s">
        <v>438</v>
      </c>
      <c r="G588" s="436" t="s">
        <v>472</v>
      </c>
      <c r="H588" s="436" t="s">
        <v>439</v>
      </c>
      <c r="I588" s="438">
        <v>2025</v>
      </c>
      <c r="J588" s="438">
        <v>1</v>
      </c>
      <c r="K588" s="404">
        <v>45666</v>
      </c>
      <c r="L588" s="439">
        <v>0.75</v>
      </c>
      <c r="M588" s="333">
        <v>0.65300000000000002</v>
      </c>
      <c r="N588" s="333">
        <v>0.85099999999999998</v>
      </c>
      <c r="O588" s="359">
        <v>0.19799999999999995</v>
      </c>
      <c r="P588" s="386">
        <v>0.14849999999999997</v>
      </c>
      <c r="Q588" s="407">
        <v>1</v>
      </c>
      <c r="R588" s="333">
        <v>0.65300000000000002</v>
      </c>
      <c r="S588" s="401">
        <v>0</v>
      </c>
      <c r="T588" s="441">
        <v>3546140</v>
      </c>
      <c r="U588" s="362">
        <v>520000</v>
      </c>
      <c r="V588" s="363">
        <v>0</v>
      </c>
      <c r="W588" s="716" t="e">
        <f t="shared" si="18"/>
        <v>#DIV/0!</v>
      </c>
      <c r="Z588" s="739">
        <f t="shared" si="19"/>
        <v>0</v>
      </c>
    </row>
    <row r="589" spans="1:26" s="365" customFormat="1" ht="12.65" customHeight="1">
      <c r="A589" s="352"/>
      <c r="B589" s="435" t="s">
        <v>452</v>
      </c>
      <c r="C589" s="430" t="s">
        <v>453</v>
      </c>
      <c r="D589" s="436" t="s">
        <v>478</v>
      </c>
      <c r="E589" s="437" t="s">
        <v>479</v>
      </c>
      <c r="F589" s="401" t="s">
        <v>438</v>
      </c>
      <c r="G589" s="436" t="s">
        <v>480</v>
      </c>
      <c r="H589" s="436" t="s">
        <v>439</v>
      </c>
      <c r="I589" s="438">
        <v>2025</v>
      </c>
      <c r="J589" s="438">
        <v>1</v>
      </c>
      <c r="K589" s="404">
        <v>45666</v>
      </c>
      <c r="L589" s="439">
        <v>0.5</v>
      </c>
      <c r="M589" s="333">
        <v>0.1462</v>
      </c>
      <c r="N589" s="333">
        <v>0.1862</v>
      </c>
      <c r="O589" s="359">
        <v>4.0000000000000008E-2</v>
      </c>
      <c r="P589" s="386">
        <v>2.0000000000000004E-2</v>
      </c>
      <c r="Q589" s="407">
        <v>1</v>
      </c>
      <c r="R589" s="333">
        <v>0.1462</v>
      </c>
      <c r="S589" s="401">
        <v>0</v>
      </c>
      <c r="T589" s="441">
        <v>2074400</v>
      </c>
      <c r="U589" s="362">
        <v>140000</v>
      </c>
      <c r="V589" s="363">
        <v>0</v>
      </c>
      <c r="W589" s="716" t="e">
        <f t="shared" si="18"/>
        <v>#DIV/0!</v>
      </c>
      <c r="Z589" s="739">
        <f t="shared" si="19"/>
        <v>0</v>
      </c>
    </row>
    <row r="590" spans="1:26" s="365" customFormat="1" ht="12.65" customHeight="1">
      <c r="A590" s="352"/>
      <c r="B590" s="435" t="s">
        <v>481</v>
      </c>
      <c r="C590" s="430" t="s">
        <v>453</v>
      </c>
      <c r="D590" s="436" t="s">
        <v>482</v>
      </c>
      <c r="E590" s="437" t="s">
        <v>483</v>
      </c>
      <c r="F590" s="401" t="s">
        <v>438</v>
      </c>
      <c r="G590" s="436" t="s">
        <v>484</v>
      </c>
      <c r="H590" s="436" t="s">
        <v>457</v>
      </c>
      <c r="I590" s="438">
        <v>2025</v>
      </c>
      <c r="J590" s="438">
        <v>1</v>
      </c>
      <c r="K590" s="404">
        <v>45666</v>
      </c>
      <c r="L590" s="439">
        <v>0.5</v>
      </c>
      <c r="M590" s="333">
        <v>24.319569999999999</v>
      </c>
      <c r="N590" s="333">
        <v>24.830998999999998</v>
      </c>
      <c r="O590" s="359">
        <v>0.51142899999999969</v>
      </c>
      <c r="P590" s="386">
        <v>0.25571449999999984</v>
      </c>
      <c r="Q590" s="407">
        <v>1</v>
      </c>
      <c r="R590" s="333">
        <v>24.319569999999999</v>
      </c>
      <c r="S590" s="440">
        <v>65280</v>
      </c>
      <c r="T590" s="441">
        <v>1035840</v>
      </c>
      <c r="U590" s="362">
        <v>1790000</v>
      </c>
      <c r="V590" s="363">
        <v>1239541.3846400001</v>
      </c>
      <c r="W590" s="716" t="e">
        <f t="shared" si="18"/>
        <v>#DIV/0!</v>
      </c>
      <c r="Z590" s="739">
        <f t="shared" si="19"/>
        <v>33386.085119999982</v>
      </c>
    </row>
    <row r="591" spans="1:26" s="365" customFormat="1" ht="12.65" customHeight="1">
      <c r="A591" s="352"/>
      <c r="B591" s="435" t="s">
        <v>481</v>
      </c>
      <c r="C591" s="430" t="s">
        <v>453</v>
      </c>
      <c r="D591" s="436" t="s">
        <v>485</v>
      </c>
      <c r="E591" s="437" t="s">
        <v>486</v>
      </c>
      <c r="F591" s="401" t="s">
        <v>438</v>
      </c>
      <c r="G591" s="436" t="s">
        <v>480</v>
      </c>
      <c r="H591" s="436" t="s">
        <v>439</v>
      </c>
      <c r="I591" s="438">
        <v>2025</v>
      </c>
      <c r="J591" s="438">
        <v>1</v>
      </c>
      <c r="K591" s="404">
        <v>45666</v>
      </c>
      <c r="L591" s="439">
        <v>0.6</v>
      </c>
      <c r="M591" s="333">
        <v>0.71940000000000004</v>
      </c>
      <c r="N591" s="333">
        <v>0.90510000000000002</v>
      </c>
      <c r="O591" s="359">
        <v>0.18569999999999998</v>
      </c>
      <c r="P591" s="386">
        <v>0.11141999999999998</v>
      </c>
      <c r="Q591" s="407">
        <v>1</v>
      </c>
      <c r="R591" s="333">
        <v>0.71940000000000004</v>
      </c>
      <c r="S591" s="440">
        <v>175968</v>
      </c>
      <c r="T591" s="441">
        <v>2665248</v>
      </c>
      <c r="U591" s="362">
        <v>780000</v>
      </c>
      <c r="V591" s="363">
        <v>285063.44640000002</v>
      </c>
      <c r="W591" s="716" t="e">
        <f t="shared" si="18"/>
        <v>#DIV/0!</v>
      </c>
      <c r="Z591" s="739">
        <f t="shared" si="19"/>
        <v>32677.257599999997</v>
      </c>
    </row>
    <row r="592" spans="1:26" s="365" customFormat="1" ht="12.65" customHeight="1">
      <c r="A592" s="352"/>
      <c r="B592" s="435" t="s">
        <v>481</v>
      </c>
      <c r="C592" s="430" t="s">
        <v>453</v>
      </c>
      <c r="D592" s="436" t="s">
        <v>470</v>
      </c>
      <c r="E592" s="437" t="s">
        <v>487</v>
      </c>
      <c r="F592" s="401" t="s">
        <v>438</v>
      </c>
      <c r="G592" s="436" t="s">
        <v>484</v>
      </c>
      <c r="H592" s="436" t="s">
        <v>439</v>
      </c>
      <c r="I592" s="438">
        <v>2025</v>
      </c>
      <c r="J592" s="438">
        <v>1</v>
      </c>
      <c r="K592" s="404">
        <v>45666</v>
      </c>
      <c r="L592" s="439">
        <v>0.6</v>
      </c>
      <c r="M592" s="333">
        <v>0.72360000000000002</v>
      </c>
      <c r="N592" s="333">
        <v>0.80400000000000005</v>
      </c>
      <c r="O592" s="359">
        <v>8.0400000000000027E-2</v>
      </c>
      <c r="P592" s="386">
        <v>4.8240000000000012E-2</v>
      </c>
      <c r="Q592" s="407">
        <v>1</v>
      </c>
      <c r="R592" s="333">
        <v>0.72360000000000002</v>
      </c>
      <c r="S592" s="440">
        <v>78336</v>
      </c>
      <c r="T592" s="441">
        <v>1243008</v>
      </c>
      <c r="U592" s="362">
        <v>765000</v>
      </c>
      <c r="V592" s="363">
        <v>665062.1568</v>
      </c>
      <c r="W592" s="716" t="e">
        <f t="shared" si="18"/>
        <v>#DIV/0!</v>
      </c>
      <c r="Z592" s="739">
        <f t="shared" si="19"/>
        <v>6298.2144000000026</v>
      </c>
    </row>
    <row r="593" spans="1:26" s="365" customFormat="1" ht="12.65" customHeight="1">
      <c r="A593" s="352"/>
      <c r="B593" s="435" t="s">
        <v>481</v>
      </c>
      <c r="C593" s="430" t="s">
        <v>453</v>
      </c>
      <c r="D593" s="436" t="s">
        <v>488</v>
      </c>
      <c r="E593" s="437" t="s">
        <v>489</v>
      </c>
      <c r="F593" s="401" t="s">
        <v>438</v>
      </c>
      <c r="G593" s="436" t="s">
        <v>480</v>
      </c>
      <c r="H593" s="436" t="s">
        <v>439</v>
      </c>
      <c r="I593" s="438">
        <v>2025</v>
      </c>
      <c r="J593" s="438">
        <v>1</v>
      </c>
      <c r="K593" s="404">
        <v>45666</v>
      </c>
      <c r="L593" s="439">
        <v>0.6</v>
      </c>
      <c r="M593" s="333">
        <v>0.14399999999999999</v>
      </c>
      <c r="N593" s="333">
        <v>0.16</v>
      </c>
      <c r="O593" s="359">
        <v>1.6000000000000014E-2</v>
      </c>
      <c r="P593" s="386">
        <v>9.6000000000000078E-3</v>
      </c>
      <c r="Q593" s="407">
        <v>1</v>
      </c>
      <c r="R593" s="333">
        <v>0.14399999999999999</v>
      </c>
      <c r="S593" s="440">
        <v>175968</v>
      </c>
      <c r="T593" s="441">
        <v>2665248</v>
      </c>
      <c r="U593" s="362">
        <v>150000</v>
      </c>
      <c r="V593" s="363">
        <v>0</v>
      </c>
      <c r="W593" s="716" t="e">
        <f t="shared" si="18"/>
        <v>#DIV/0!</v>
      </c>
      <c r="Z593" s="739">
        <f t="shared" si="19"/>
        <v>2815.4880000000026</v>
      </c>
    </row>
    <row r="594" spans="1:26" s="365" customFormat="1" ht="12.65" customHeight="1">
      <c r="A594" s="352"/>
      <c r="B594" s="435" t="s">
        <v>481</v>
      </c>
      <c r="C594" s="430" t="s">
        <v>453</v>
      </c>
      <c r="D594" s="436" t="s">
        <v>490</v>
      </c>
      <c r="E594" s="437" t="s">
        <v>491</v>
      </c>
      <c r="F594" s="401" t="s">
        <v>438</v>
      </c>
      <c r="G594" s="436" t="s">
        <v>484</v>
      </c>
      <c r="H594" s="436" t="s">
        <v>439</v>
      </c>
      <c r="I594" s="438">
        <v>2025</v>
      </c>
      <c r="J594" s="438">
        <v>1</v>
      </c>
      <c r="K594" s="404">
        <v>45666</v>
      </c>
      <c r="L594" s="439">
        <v>0.5</v>
      </c>
      <c r="M594" s="333">
        <v>1.0477000000000001</v>
      </c>
      <c r="N594" s="333">
        <v>1.1593</v>
      </c>
      <c r="O594" s="359">
        <v>0.11159999999999992</v>
      </c>
      <c r="P594" s="386">
        <v>5.5799999999999961E-2</v>
      </c>
      <c r="Q594" s="407">
        <v>1</v>
      </c>
      <c r="R594" s="333">
        <v>1.0477000000000001</v>
      </c>
      <c r="S594" s="440">
        <v>65280</v>
      </c>
      <c r="T594" s="441">
        <v>1035840</v>
      </c>
      <c r="U594" s="362">
        <v>335000</v>
      </c>
      <c r="V594" s="363">
        <v>0</v>
      </c>
      <c r="W594" s="716" t="e">
        <f t="shared" si="18"/>
        <v>#DIV/0!</v>
      </c>
      <c r="Z594" s="739">
        <f t="shared" si="19"/>
        <v>7285.247999999995</v>
      </c>
    </row>
    <row r="595" spans="1:26" s="365" customFormat="1" ht="12.65" customHeight="1">
      <c r="A595" s="352"/>
      <c r="B595" s="435" t="s">
        <v>481</v>
      </c>
      <c r="C595" s="430" t="s">
        <v>453</v>
      </c>
      <c r="D595" s="436" t="s">
        <v>492</v>
      </c>
      <c r="E595" s="437" t="s">
        <v>493</v>
      </c>
      <c r="F595" s="401" t="s">
        <v>438</v>
      </c>
      <c r="G595" s="436" t="s">
        <v>484</v>
      </c>
      <c r="H595" s="436" t="s">
        <v>439</v>
      </c>
      <c r="I595" s="438">
        <v>2025</v>
      </c>
      <c r="J595" s="438">
        <v>1</v>
      </c>
      <c r="K595" s="404">
        <v>45666</v>
      </c>
      <c r="L595" s="439">
        <v>0.5</v>
      </c>
      <c r="M595" s="333">
        <v>0.24840000000000001</v>
      </c>
      <c r="N595" s="333">
        <v>0.33500000000000002</v>
      </c>
      <c r="O595" s="359">
        <v>8.660000000000001E-2</v>
      </c>
      <c r="P595" s="386">
        <v>4.3300000000000005E-2</v>
      </c>
      <c r="Q595" s="407">
        <v>1</v>
      </c>
      <c r="R595" s="333">
        <v>0.24840000000000001</v>
      </c>
      <c r="S595" s="440">
        <v>84254</v>
      </c>
      <c r="T595" s="441">
        <v>1035840</v>
      </c>
      <c r="U595" s="362">
        <v>260000</v>
      </c>
      <c r="V595" s="363">
        <v>0</v>
      </c>
      <c r="W595" s="716" t="e">
        <f t="shared" si="18"/>
        <v>#DIV/0!</v>
      </c>
      <c r="Z595" s="739">
        <f t="shared" si="19"/>
        <v>7296.3964000000005</v>
      </c>
    </row>
    <row r="596" spans="1:26" s="365" customFormat="1" ht="12.65" customHeight="1">
      <c r="A596" s="352"/>
      <c r="B596" s="435" t="s">
        <v>481</v>
      </c>
      <c r="C596" s="430" t="s">
        <v>453</v>
      </c>
      <c r="D596" s="436" t="s">
        <v>494</v>
      </c>
      <c r="E596" s="437" t="s">
        <v>495</v>
      </c>
      <c r="F596" s="401" t="s">
        <v>438</v>
      </c>
      <c r="G596" s="436" t="s">
        <v>484</v>
      </c>
      <c r="H596" s="436" t="s">
        <v>439</v>
      </c>
      <c r="I596" s="438">
        <v>2025</v>
      </c>
      <c r="J596" s="438">
        <v>1</v>
      </c>
      <c r="K596" s="404">
        <v>45666</v>
      </c>
      <c r="L596" s="439">
        <v>0.8</v>
      </c>
      <c r="M596" s="333">
        <v>0.40920000000000001</v>
      </c>
      <c r="N596" s="333">
        <v>0.49530000000000002</v>
      </c>
      <c r="O596" s="359">
        <v>8.610000000000001E-2</v>
      </c>
      <c r="P596" s="386">
        <v>6.8880000000000011E-2</v>
      </c>
      <c r="Q596" s="407">
        <v>1</v>
      </c>
      <c r="R596" s="333">
        <v>0.40920000000000001</v>
      </c>
      <c r="S596" s="440">
        <v>104448</v>
      </c>
      <c r="T596" s="441">
        <v>1443456</v>
      </c>
      <c r="U596" s="362">
        <v>310000</v>
      </c>
      <c r="V596" s="363">
        <v>0</v>
      </c>
      <c r="W596" s="716" t="e">
        <f t="shared" si="18"/>
        <v>#DIV/0!</v>
      </c>
      <c r="Z596" s="739">
        <f t="shared" si="19"/>
        <v>8992.9728000000014</v>
      </c>
    </row>
    <row r="597" spans="1:26" s="365" customFormat="1" ht="12.65" customHeight="1">
      <c r="A597" s="352"/>
      <c r="B597" s="435" t="s">
        <v>452</v>
      </c>
      <c r="C597" s="430" t="s">
        <v>453</v>
      </c>
      <c r="D597" s="436" t="s">
        <v>482</v>
      </c>
      <c r="E597" s="437" t="s">
        <v>496</v>
      </c>
      <c r="F597" s="401" t="s">
        <v>438</v>
      </c>
      <c r="G597" s="436" t="s">
        <v>497</v>
      </c>
      <c r="H597" s="436" t="s">
        <v>457</v>
      </c>
      <c r="I597" s="438">
        <v>2025</v>
      </c>
      <c r="J597" s="438">
        <v>1</v>
      </c>
      <c r="K597" s="404">
        <v>45666</v>
      </c>
      <c r="L597" s="439">
        <v>0.67</v>
      </c>
      <c r="M597" s="333">
        <v>25.3962</v>
      </c>
      <c r="N597" s="333">
        <v>27.296199999999999</v>
      </c>
      <c r="O597" s="359">
        <v>1.8999999999999986</v>
      </c>
      <c r="P597" s="386">
        <v>1.272999999999999</v>
      </c>
      <c r="Q597" s="407">
        <v>1</v>
      </c>
      <c r="R597" s="333">
        <v>25.3962</v>
      </c>
      <c r="S597" s="440">
        <v>110625</v>
      </c>
      <c r="T597" s="441">
        <v>1453633</v>
      </c>
      <c r="U597" s="362">
        <v>1330000</v>
      </c>
      <c r="V597" s="363">
        <v>0</v>
      </c>
      <c r="W597" s="716" t="e">
        <f t="shared" si="18"/>
        <v>#DIV/0!</v>
      </c>
      <c r="Z597" s="739">
        <f t="shared" si="19"/>
        <v>210187.49999999985</v>
      </c>
    </row>
    <row r="598" spans="1:26" s="365" customFormat="1" ht="12.65" customHeight="1">
      <c r="A598" s="352"/>
      <c r="B598" s="435" t="s">
        <v>452</v>
      </c>
      <c r="C598" s="430" t="s">
        <v>453</v>
      </c>
      <c r="D598" s="436" t="s">
        <v>498</v>
      </c>
      <c r="E598" s="437" t="s">
        <v>499</v>
      </c>
      <c r="F598" s="401" t="s">
        <v>438</v>
      </c>
      <c r="G598" s="436" t="s">
        <v>456</v>
      </c>
      <c r="H598" s="436" t="s">
        <v>439</v>
      </c>
      <c r="I598" s="438">
        <v>2025</v>
      </c>
      <c r="J598" s="438">
        <v>1</v>
      </c>
      <c r="K598" s="404">
        <v>45666</v>
      </c>
      <c r="L598" s="439">
        <v>0.5</v>
      </c>
      <c r="M598" s="333">
        <v>0.64100000000000001</v>
      </c>
      <c r="N598" s="333">
        <v>0.64100000000000001</v>
      </c>
      <c r="O598" s="359">
        <v>0</v>
      </c>
      <c r="P598" s="386">
        <v>0</v>
      </c>
      <c r="Q598" s="407">
        <v>1</v>
      </c>
      <c r="R598" s="333">
        <v>0.64100000000000001</v>
      </c>
      <c r="S598" s="440">
        <v>222080</v>
      </c>
      <c r="T598" s="441">
        <v>3547320</v>
      </c>
      <c r="U598" s="362">
        <v>0</v>
      </c>
      <c r="V598" s="363">
        <v>0</v>
      </c>
      <c r="W598" s="716" t="e">
        <f t="shared" si="18"/>
        <v>#DIV/0!</v>
      </c>
      <c r="Z598" s="739">
        <f t="shared" si="19"/>
        <v>0</v>
      </c>
    </row>
    <row r="599" spans="1:26" s="365" customFormat="1" ht="12.65" customHeight="1">
      <c r="A599" s="352"/>
      <c r="B599" s="435" t="s">
        <v>452</v>
      </c>
      <c r="C599" s="430" t="s">
        <v>453</v>
      </c>
      <c r="D599" s="436" t="s">
        <v>501</v>
      </c>
      <c r="E599" s="437" t="s">
        <v>502</v>
      </c>
      <c r="F599" s="401" t="s">
        <v>438</v>
      </c>
      <c r="G599" s="436" t="s">
        <v>456</v>
      </c>
      <c r="H599" s="436" t="s">
        <v>439</v>
      </c>
      <c r="I599" s="438">
        <v>2025</v>
      </c>
      <c r="J599" s="438">
        <v>1</v>
      </c>
      <c r="K599" s="404">
        <v>45666</v>
      </c>
      <c r="L599" s="439">
        <v>0.5</v>
      </c>
      <c r="M599" s="333">
        <v>1.28</v>
      </c>
      <c r="N599" s="333">
        <v>1.28</v>
      </c>
      <c r="O599" s="359">
        <v>0</v>
      </c>
      <c r="P599" s="386">
        <v>0</v>
      </c>
      <c r="Q599" s="407">
        <v>1</v>
      </c>
      <c r="R599" s="333">
        <v>1.28</v>
      </c>
      <c r="S599" s="440">
        <v>222080</v>
      </c>
      <c r="T599" s="441">
        <v>3776360</v>
      </c>
      <c r="U599" s="362">
        <v>0</v>
      </c>
      <c r="V599" s="363">
        <v>0</v>
      </c>
      <c r="W599" s="716" t="e">
        <f t="shared" si="18"/>
        <v>#DIV/0!</v>
      </c>
      <c r="Z599" s="739">
        <f t="shared" si="19"/>
        <v>0</v>
      </c>
    </row>
    <row r="600" spans="1:26" s="365" customFormat="1" ht="12.65" customHeight="1">
      <c r="A600" s="352"/>
      <c r="B600" s="435" t="s">
        <v>452</v>
      </c>
      <c r="C600" s="430" t="s">
        <v>453</v>
      </c>
      <c r="D600" s="436" t="s">
        <v>503</v>
      </c>
      <c r="E600" s="437" t="s">
        <v>504</v>
      </c>
      <c r="F600" s="401" t="s">
        <v>438</v>
      </c>
      <c r="G600" s="436" t="s">
        <v>456</v>
      </c>
      <c r="H600" s="436" t="s">
        <v>439</v>
      </c>
      <c r="I600" s="438">
        <v>2025</v>
      </c>
      <c r="J600" s="438">
        <v>1</v>
      </c>
      <c r="K600" s="404">
        <v>45666</v>
      </c>
      <c r="L600" s="439">
        <v>0.5</v>
      </c>
      <c r="M600" s="333">
        <v>2.044</v>
      </c>
      <c r="N600" s="333">
        <v>2.044</v>
      </c>
      <c r="O600" s="359">
        <v>0</v>
      </c>
      <c r="P600" s="386">
        <v>0</v>
      </c>
      <c r="Q600" s="407">
        <v>1</v>
      </c>
      <c r="R600" s="333">
        <v>2.044</v>
      </c>
      <c r="S600" s="401">
        <v>0</v>
      </c>
      <c r="T600" s="441">
        <v>2703357</v>
      </c>
      <c r="U600" s="362">
        <v>0</v>
      </c>
      <c r="V600" s="363">
        <v>0</v>
      </c>
      <c r="W600" s="716" t="e">
        <f t="shared" si="18"/>
        <v>#DIV/0!</v>
      </c>
      <c r="Z600" s="739">
        <f t="shared" si="19"/>
        <v>0</v>
      </c>
    </row>
    <row r="601" spans="1:26" s="365" customFormat="1" ht="12.65" customHeight="1">
      <c r="A601" s="352"/>
      <c r="B601" s="435" t="s">
        <v>452</v>
      </c>
      <c r="C601" s="430" t="s">
        <v>453</v>
      </c>
      <c r="D601" s="436" t="s">
        <v>505</v>
      </c>
      <c r="E601" s="437" t="s">
        <v>506</v>
      </c>
      <c r="F601" s="401" t="s">
        <v>438</v>
      </c>
      <c r="G601" s="436" t="s">
        <v>456</v>
      </c>
      <c r="H601" s="436" t="s">
        <v>439</v>
      </c>
      <c r="I601" s="438">
        <v>2025</v>
      </c>
      <c r="J601" s="438">
        <v>1</v>
      </c>
      <c r="K601" s="404">
        <v>45666</v>
      </c>
      <c r="L601" s="439">
        <v>0.5</v>
      </c>
      <c r="M601" s="333">
        <v>1.4490000000000001</v>
      </c>
      <c r="N601" s="333">
        <v>1.4490000000000001</v>
      </c>
      <c r="O601" s="359">
        <v>0</v>
      </c>
      <c r="P601" s="386">
        <v>0</v>
      </c>
      <c r="Q601" s="407">
        <v>1</v>
      </c>
      <c r="R601" s="333">
        <v>1.4490000000000001</v>
      </c>
      <c r="S601" s="440">
        <v>222080</v>
      </c>
      <c r="T601" s="441">
        <v>3451140</v>
      </c>
      <c r="U601" s="362">
        <v>0</v>
      </c>
      <c r="V601" s="363">
        <v>0</v>
      </c>
      <c r="W601" s="716" t="e">
        <f t="shared" si="18"/>
        <v>#DIV/0!</v>
      </c>
      <c r="Z601" s="739">
        <f t="shared" si="19"/>
        <v>0</v>
      </c>
    </row>
    <row r="602" spans="1:26" s="365" customFormat="1" ht="12.65" customHeight="1">
      <c r="A602" s="352"/>
      <c r="B602" s="435" t="s">
        <v>452</v>
      </c>
      <c r="C602" s="430" t="s">
        <v>453</v>
      </c>
      <c r="D602" s="436" t="s">
        <v>507</v>
      </c>
      <c r="E602" s="437" t="s">
        <v>508</v>
      </c>
      <c r="F602" s="401" t="s">
        <v>438</v>
      </c>
      <c r="G602" s="436" t="s">
        <v>456</v>
      </c>
      <c r="H602" s="436" t="s">
        <v>439</v>
      </c>
      <c r="I602" s="438">
        <v>2025</v>
      </c>
      <c r="J602" s="438">
        <v>1</v>
      </c>
      <c r="K602" s="404">
        <v>45666</v>
      </c>
      <c r="L602" s="439">
        <v>0.5</v>
      </c>
      <c r="M602" s="333">
        <v>0.129</v>
      </c>
      <c r="N602" s="333">
        <v>0.129</v>
      </c>
      <c r="O602" s="359">
        <v>0</v>
      </c>
      <c r="P602" s="386">
        <v>0</v>
      </c>
      <c r="Q602" s="407">
        <v>1</v>
      </c>
      <c r="R602" s="333">
        <v>0.129</v>
      </c>
      <c r="S602" s="440">
        <v>222080</v>
      </c>
      <c r="T602" s="441">
        <v>3776360</v>
      </c>
      <c r="U602" s="362">
        <v>0</v>
      </c>
      <c r="V602" s="363">
        <v>0</v>
      </c>
      <c r="W602" s="716" t="e">
        <f t="shared" si="18"/>
        <v>#DIV/0!</v>
      </c>
      <c r="Z602" s="739">
        <f t="shared" si="19"/>
        <v>0</v>
      </c>
    </row>
    <row r="603" spans="1:26" s="365" customFormat="1" ht="12.65" customHeight="1">
      <c r="A603" s="352"/>
      <c r="B603" s="435" t="s">
        <v>452</v>
      </c>
      <c r="C603" s="430" t="s">
        <v>453</v>
      </c>
      <c r="D603" s="436" t="s">
        <v>509</v>
      </c>
      <c r="E603" s="437" t="s">
        <v>510</v>
      </c>
      <c r="F603" s="401" t="s">
        <v>438</v>
      </c>
      <c r="G603" s="436" t="s">
        <v>456</v>
      </c>
      <c r="H603" s="436" t="s">
        <v>457</v>
      </c>
      <c r="I603" s="438">
        <v>2025</v>
      </c>
      <c r="J603" s="438">
        <v>1</v>
      </c>
      <c r="K603" s="404">
        <v>45666</v>
      </c>
      <c r="L603" s="439">
        <v>0.5</v>
      </c>
      <c r="M603" s="333">
        <v>0.2</v>
      </c>
      <c r="N603" s="333">
        <v>0.2</v>
      </c>
      <c r="O603" s="359">
        <v>0</v>
      </c>
      <c r="P603" s="386">
        <v>0</v>
      </c>
      <c r="Q603" s="407">
        <v>1</v>
      </c>
      <c r="R603" s="333">
        <v>0.2</v>
      </c>
      <c r="S603" s="401">
        <v>222080</v>
      </c>
      <c r="T603" s="441">
        <v>3776360</v>
      </c>
      <c r="U603" s="362">
        <v>0</v>
      </c>
      <c r="V603" s="363">
        <v>0</v>
      </c>
      <c r="W603" s="716" t="e">
        <f t="shared" si="18"/>
        <v>#DIV/0!</v>
      </c>
      <c r="Z603" s="739">
        <f t="shared" si="19"/>
        <v>0</v>
      </c>
    </row>
    <row r="604" spans="1:26" s="365" customFormat="1" ht="12.65" customHeight="1">
      <c r="A604" s="352"/>
      <c r="B604" s="435" t="s">
        <v>462</v>
      </c>
      <c r="C604" s="430" t="s">
        <v>453</v>
      </c>
      <c r="D604" s="436" t="s">
        <v>478</v>
      </c>
      <c r="E604" s="437" t="s">
        <v>511</v>
      </c>
      <c r="F604" s="401" t="s">
        <v>438</v>
      </c>
      <c r="G604" s="436" t="s">
        <v>465</v>
      </c>
      <c r="H604" s="436" t="s">
        <v>439</v>
      </c>
      <c r="I604" s="438">
        <v>2025</v>
      </c>
      <c r="J604" s="438">
        <v>1</v>
      </c>
      <c r="K604" s="404">
        <v>45666</v>
      </c>
      <c r="L604" s="439">
        <v>0.5</v>
      </c>
      <c r="M604" s="333">
        <v>0.156</v>
      </c>
      <c r="N604" s="333">
        <v>0.156</v>
      </c>
      <c r="O604" s="359">
        <v>0</v>
      </c>
      <c r="P604" s="386">
        <v>0</v>
      </c>
      <c r="Q604" s="407">
        <v>1</v>
      </c>
      <c r="R604" s="333">
        <v>0.156</v>
      </c>
      <c r="S604" s="440">
        <v>98820</v>
      </c>
      <c r="T604" s="441">
        <v>1578700</v>
      </c>
      <c r="U604" s="362">
        <v>0</v>
      </c>
      <c r="V604" s="363">
        <v>0</v>
      </c>
      <c r="W604" s="716" t="e">
        <f t="shared" si="18"/>
        <v>#DIV/0!</v>
      </c>
      <c r="Z604" s="739">
        <f t="shared" si="19"/>
        <v>0</v>
      </c>
    </row>
    <row r="605" spans="1:26" s="365" customFormat="1" ht="12.65" customHeight="1">
      <c r="A605" s="352"/>
      <c r="B605" s="435" t="s">
        <v>452</v>
      </c>
      <c r="C605" s="430" t="s">
        <v>453</v>
      </c>
      <c r="D605" s="436" t="s">
        <v>512</v>
      </c>
      <c r="E605" s="437" t="s">
        <v>513</v>
      </c>
      <c r="F605" s="401" t="s">
        <v>438</v>
      </c>
      <c r="G605" s="436" t="s">
        <v>456</v>
      </c>
      <c r="H605" s="436" t="s">
        <v>439</v>
      </c>
      <c r="I605" s="438">
        <v>2025</v>
      </c>
      <c r="J605" s="438">
        <v>1</v>
      </c>
      <c r="K605" s="404">
        <v>45666</v>
      </c>
      <c r="L605" s="439">
        <v>0.5</v>
      </c>
      <c r="M605" s="333">
        <v>0.128</v>
      </c>
      <c r="N605" s="333">
        <v>0.128</v>
      </c>
      <c r="O605" s="359">
        <v>0</v>
      </c>
      <c r="P605" s="386">
        <v>0</v>
      </c>
      <c r="Q605" s="407">
        <v>1</v>
      </c>
      <c r="R605" s="333">
        <v>0.128</v>
      </c>
      <c r="S605" s="440">
        <v>222080</v>
      </c>
      <c r="T605" s="441">
        <v>3776360</v>
      </c>
      <c r="U605" s="362">
        <v>0</v>
      </c>
      <c r="V605" s="363">
        <v>0</v>
      </c>
      <c r="W605" s="716" t="e">
        <f t="shared" si="18"/>
        <v>#DIV/0!</v>
      </c>
      <c r="Z605" s="739">
        <f t="shared" si="19"/>
        <v>0</v>
      </c>
    </row>
    <row r="606" spans="1:26" s="365" customFormat="1" ht="12.65" customHeight="1">
      <c r="A606" s="352"/>
      <c r="B606" s="435" t="s">
        <v>452</v>
      </c>
      <c r="C606" s="430" t="s">
        <v>453</v>
      </c>
      <c r="D606" s="436" t="s">
        <v>514</v>
      </c>
      <c r="E606" s="437" t="s">
        <v>515</v>
      </c>
      <c r="F606" s="401" t="s">
        <v>438</v>
      </c>
      <c r="G606" s="436" t="s">
        <v>456</v>
      </c>
      <c r="H606" s="436" t="s">
        <v>439</v>
      </c>
      <c r="I606" s="438">
        <v>2025</v>
      </c>
      <c r="J606" s="438">
        <v>1</v>
      </c>
      <c r="K606" s="404">
        <v>45666</v>
      </c>
      <c r="L606" s="439">
        <v>0.6</v>
      </c>
      <c r="M606" s="333">
        <v>0.156</v>
      </c>
      <c r="N606" s="333">
        <v>0.156</v>
      </c>
      <c r="O606" s="359">
        <v>0</v>
      </c>
      <c r="P606" s="386">
        <v>0</v>
      </c>
      <c r="Q606" s="407">
        <v>1</v>
      </c>
      <c r="R606" s="333">
        <v>0.156</v>
      </c>
      <c r="S606" s="440">
        <v>222080</v>
      </c>
      <c r="T606" s="441">
        <v>3776360</v>
      </c>
      <c r="U606" s="362">
        <v>0</v>
      </c>
      <c r="V606" s="363">
        <v>0</v>
      </c>
      <c r="W606" s="716" t="e">
        <f t="shared" si="18"/>
        <v>#DIV/0!</v>
      </c>
      <c r="Z606" s="739">
        <f t="shared" si="19"/>
        <v>0</v>
      </c>
    </row>
    <row r="607" spans="1:26" s="365" customFormat="1" ht="12.65" customHeight="1">
      <c r="A607" s="352"/>
      <c r="B607" s="435" t="s">
        <v>452</v>
      </c>
      <c r="C607" s="430" t="s">
        <v>453</v>
      </c>
      <c r="D607" s="436" t="s">
        <v>516</v>
      </c>
      <c r="E607" s="437" t="s">
        <v>517</v>
      </c>
      <c r="F607" s="401" t="s">
        <v>438</v>
      </c>
      <c r="G607" s="436" t="s">
        <v>456</v>
      </c>
      <c r="H607" s="436" t="s">
        <v>457</v>
      </c>
      <c r="I607" s="438">
        <v>2025</v>
      </c>
      <c r="J607" s="438">
        <v>1</v>
      </c>
      <c r="K607" s="404">
        <v>45666</v>
      </c>
      <c r="L607" s="439">
        <v>0.5</v>
      </c>
      <c r="M607" s="333">
        <v>0.251</v>
      </c>
      <c r="N607" s="333">
        <v>0.251</v>
      </c>
      <c r="O607" s="359">
        <v>0</v>
      </c>
      <c r="P607" s="386">
        <v>0</v>
      </c>
      <c r="Q607" s="407">
        <v>1</v>
      </c>
      <c r="R607" s="333">
        <v>0.251</v>
      </c>
      <c r="S607" s="440">
        <v>222080</v>
      </c>
      <c r="T607" s="441">
        <v>3776360</v>
      </c>
      <c r="U607" s="362">
        <v>0</v>
      </c>
      <c r="V607" s="363">
        <v>0</v>
      </c>
      <c r="W607" s="716" t="e">
        <f t="shared" si="18"/>
        <v>#DIV/0!</v>
      </c>
      <c r="Z607" s="739">
        <f t="shared" si="19"/>
        <v>0</v>
      </c>
    </row>
    <row r="608" spans="1:26" s="365" customFormat="1" ht="12.65" customHeight="1">
      <c r="A608" s="352"/>
      <c r="B608" s="435" t="s">
        <v>452</v>
      </c>
      <c r="C608" s="430" t="s">
        <v>453</v>
      </c>
      <c r="D608" s="436" t="s">
        <v>518</v>
      </c>
      <c r="E608" s="437" t="s">
        <v>519</v>
      </c>
      <c r="F608" s="401" t="s">
        <v>438</v>
      </c>
      <c r="G608" s="436" t="s">
        <v>480</v>
      </c>
      <c r="H608" s="436" t="s">
        <v>457</v>
      </c>
      <c r="I608" s="438">
        <v>2025</v>
      </c>
      <c r="J608" s="438">
        <v>1</v>
      </c>
      <c r="K608" s="404">
        <v>45666</v>
      </c>
      <c r="L608" s="439">
        <v>0.5</v>
      </c>
      <c r="M608" s="333">
        <v>9.0140999999999991</v>
      </c>
      <c r="N608" s="333">
        <v>9.0140999999999991</v>
      </c>
      <c r="O608" s="359">
        <v>0</v>
      </c>
      <c r="P608" s="386">
        <v>0</v>
      </c>
      <c r="Q608" s="407">
        <v>1</v>
      </c>
      <c r="R608" s="333">
        <v>9.0140999999999991</v>
      </c>
      <c r="S608" s="440">
        <v>146640</v>
      </c>
      <c r="T608" s="441">
        <v>2221040</v>
      </c>
      <c r="U608" s="362">
        <v>0</v>
      </c>
      <c r="V608" s="363">
        <v>0</v>
      </c>
      <c r="W608" s="716" t="e">
        <f t="shared" si="18"/>
        <v>#DIV/0!</v>
      </c>
      <c r="Z608" s="739">
        <f t="shared" si="19"/>
        <v>0</v>
      </c>
    </row>
    <row r="609" spans="1:26" s="365" customFormat="1" ht="12.65" customHeight="1">
      <c r="A609" s="352"/>
      <c r="B609" s="435" t="s">
        <v>452</v>
      </c>
      <c r="C609" s="430" t="s">
        <v>453</v>
      </c>
      <c r="D609" s="436" t="s">
        <v>520</v>
      </c>
      <c r="E609" s="437" t="s">
        <v>521</v>
      </c>
      <c r="F609" s="401" t="s">
        <v>438</v>
      </c>
      <c r="G609" s="436" t="s">
        <v>480</v>
      </c>
      <c r="H609" s="436" t="s">
        <v>457</v>
      </c>
      <c r="I609" s="438">
        <v>2025</v>
      </c>
      <c r="J609" s="438">
        <v>1</v>
      </c>
      <c r="K609" s="404">
        <v>45666</v>
      </c>
      <c r="L609" s="439">
        <v>0.6</v>
      </c>
      <c r="M609" s="333">
        <v>7.8520000000000003</v>
      </c>
      <c r="N609" s="333">
        <v>7.8520000000000003</v>
      </c>
      <c r="O609" s="359">
        <v>0</v>
      </c>
      <c r="P609" s="386">
        <v>0</v>
      </c>
      <c r="Q609" s="407">
        <v>1</v>
      </c>
      <c r="R609" s="333">
        <v>7.8520000000000003</v>
      </c>
      <c r="S609" s="440">
        <v>175968</v>
      </c>
      <c r="T609" s="441">
        <v>2665248</v>
      </c>
      <c r="U609" s="362">
        <v>0</v>
      </c>
      <c r="V609" s="363">
        <v>0</v>
      </c>
      <c r="W609" s="716" t="e">
        <f t="shared" si="18"/>
        <v>#DIV/0!</v>
      </c>
      <c r="Z609" s="739">
        <f t="shared" si="19"/>
        <v>0</v>
      </c>
    </row>
    <row r="610" spans="1:26" s="365" customFormat="1" ht="12.65" customHeight="1">
      <c r="A610" s="352"/>
      <c r="B610" s="435" t="s">
        <v>452</v>
      </c>
      <c r="C610" s="430" t="s">
        <v>453</v>
      </c>
      <c r="D610" s="436" t="s">
        <v>490</v>
      </c>
      <c r="E610" s="437" t="s">
        <v>522</v>
      </c>
      <c r="F610" s="401" t="s">
        <v>438</v>
      </c>
      <c r="G610" s="436" t="s">
        <v>472</v>
      </c>
      <c r="H610" s="436" t="s">
        <v>439</v>
      </c>
      <c r="I610" s="438">
        <v>2025</v>
      </c>
      <c r="J610" s="438">
        <v>1</v>
      </c>
      <c r="K610" s="404">
        <v>45666</v>
      </c>
      <c r="L610" s="439">
        <v>0.6</v>
      </c>
      <c r="M610" s="333">
        <v>0.78</v>
      </c>
      <c r="N610" s="333">
        <v>0.78</v>
      </c>
      <c r="O610" s="359">
        <v>0</v>
      </c>
      <c r="P610" s="386">
        <v>0</v>
      </c>
      <c r="Q610" s="407">
        <v>1</v>
      </c>
      <c r="R610" s="333">
        <v>0.78</v>
      </c>
      <c r="S610" s="440">
        <v>188160</v>
      </c>
      <c r="T610" s="441">
        <v>3288624</v>
      </c>
      <c r="U610" s="362">
        <v>0</v>
      </c>
      <c r="V610" s="363">
        <v>0</v>
      </c>
      <c r="W610" s="716" t="e">
        <f t="shared" si="18"/>
        <v>#DIV/0!</v>
      </c>
      <c r="Z610" s="739">
        <f t="shared" si="19"/>
        <v>0</v>
      </c>
    </row>
    <row r="611" spans="1:26" s="365" customFormat="1" ht="12.65" customHeight="1">
      <c r="A611" s="352"/>
      <c r="B611" s="435" t="s">
        <v>452</v>
      </c>
      <c r="C611" s="430" t="s">
        <v>453</v>
      </c>
      <c r="D611" s="436" t="s">
        <v>523</v>
      </c>
      <c r="E611" s="437" t="s">
        <v>524</v>
      </c>
      <c r="F611" s="401" t="s">
        <v>438</v>
      </c>
      <c r="G611" s="436" t="s">
        <v>472</v>
      </c>
      <c r="H611" s="436" t="s">
        <v>439</v>
      </c>
      <c r="I611" s="438">
        <v>2025</v>
      </c>
      <c r="J611" s="438">
        <v>1</v>
      </c>
      <c r="K611" s="404">
        <v>45666</v>
      </c>
      <c r="L611" s="439">
        <v>0.6</v>
      </c>
      <c r="M611" s="333">
        <v>0.11700000000000001</v>
      </c>
      <c r="N611" s="333">
        <v>0.11700000000000001</v>
      </c>
      <c r="O611" s="359">
        <v>0</v>
      </c>
      <c r="P611" s="386">
        <v>0</v>
      </c>
      <c r="Q611" s="407">
        <v>1</v>
      </c>
      <c r="R611" s="333">
        <v>0.11700000000000001</v>
      </c>
      <c r="S611" s="440">
        <v>231494</v>
      </c>
      <c r="T611" s="441">
        <v>3288624</v>
      </c>
      <c r="U611" s="362">
        <v>0</v>
      </c>
      <c r="V611" s="363">
        <v>0</v>
      </c>
      <c r="W611" s="716" t="e">
        <f t="shared" si="18"/>
        <v>#DIV/0!</v>
      </c>
      <c r="Z611" s="739">
        <f t="shared" si="19"/>
        <v>0</v>
      </c>
    </row>
    <row r="612" spans="1:26" s="365" customFormat="1" ht="12.65" customHeight="1">
      <c r="A612" s="352"/>
      <c r="B612" s="435" t="s">
        <v>462</v>
      </c>
      <c r="C612" s="430" t="s">
        <v>453</v>
      </c>
      <c r="D612" s="436" t="s">
        <v>488</v>
      </c>
      <c r="E612" s="437" t="s">
        <v>525</v>
      </c>
      <c r="F612" s="401" t="s">
        <v>438</v>
      </c>
      <c r="G612" s="436" t="s">
        <v>465</v>
      </c>
      <c r="H612" s="436" t="s">
        <v>439</v>
      </c>
      <c r="I612" s="438">
        <v>2025</v>
      </c>
      <c r="J612" s="438">
        <v>1</v>
      </c>
      <c r="K612" s="404">
        <v>45666</v>
      </c>
      <c r="L612" s="439">
        <v>0.6</v>
      </c>
      <c r="M612" s="333">
        <v>0.161</v>
      </c>
      <c r="N612" s="333">
        <v>0.161</v>
      </c>
      <c r="O612" s="359">
        <v>0</v>
      </c>
      <c r="P612" s="386">
        <v>0</v>
      </c>
      <c r="Q612" s="407">
        <v>1</v>
      </c>
      <c r="R612" s="333">
        <v>0.161</v>
      </c>
      <c r="S612" s="440">
        <v>90528</v>
      </c>
      <c r="T612" s="441">
        <v>1866384</v>
      </c>
      <c r="U612" s="362">
        <v>0</v>
      </c>
      <c r="V612" s="363">
        <v>0</v>
      </c>
      <c r="W612" s="716" t="e">
        <f t="shared" si="18"/>
        <v>#DIV/0!</v>
      </c>
      <c r="Z612" s="739">
        <f t="shared" si="19"/>
        <v>0</v>
      </c>
    </row>
    <row r="613" spans="1:26" s="365" customFormat="1" ht="12.65" customHeight="1">
      <c r="A613" s="352"/>
      <c r="B613" s="435" t="s">
        <v>462</v>
      </c>
      <c r="C613" s="430" t="s">
        <v>453</v>
      </c>
      <c r="D613" s="436" t="s">
        <v>526</v>
      </c>
      <c r="E613" s="437" t="s">
        <v>527</v>
      </c>
      <c r="F613" s="401" t="s">
        <v>438</v>
      </c>
      <c r="G613" s="436" t="s">
        <v>465</v>
      </c>
      <c r="H613" s="436" t="s">
        <v>457</v>
      </c>
      <c r="I613" s="438">
        <v>2025</v>
      </c>
      <c r="J613" s="438">
        <v>1</v>
      </c>
      <c r="K613" s="404">
        <v>45666</v>
      </c>
      <c r="L613" s="439">
        <v>0.6</v>
      </c>
      <c r="M613" s="333">
        <v>0.26100000000000001</v>
      </c>
      <c r="N613" s="333">
        <v>0.26100000000000001</v>
      </c>
      <c r="O613" s="359">
        <v>0</v>
      </c>
      <c r="P613" s="386">
        <v>0</v>
      </c>
      <c r="Q613" s="407">
        <v>1</v>
      </c>
      <c r="R613" s="333">
        <v>0.26100000000000001</v>
      </c>
      <c r="S613" s="401">
        <v>90528</v>
      </c>
      <c r="T613" s="441">
        <v>1866384</v>
      </c>
      <c r="U613" s="362">
        <v>0</v>
      </c>
      <c r="V613" s="363">
        <v>0</v>
      </c>
      <c r="W613" s="716" t="e">
        <f t="shared" si="18"/>
        <v>#DIV/0!</v>
      </c>
      <c r="Z613" s="739">
        <f t="shared" si="19"/>
        <v>0</v>
      </c>
    </row>
    <row r="614" spans="1:26" s="365" customFormat="1" ht="12.65" customHeight="1">
      <c r="A614" s="352"/>
      <c r="B614" s="435" t="s">
        <v>462</v>
      </c>
      <c r="C614" s="430" t="s">
        <v>453</v>
      </c>
      <c r="D614" s="436" t="s">
        <v>528</v>
      </c>
      <c r="E614" s="437" t="s">
        <v>529</v>
      </c>
      <c r="F614" s="401" t="s">
        <v>438</v>
      </c>
      <c r="G614" s="436" t="s">
        <v>465</v>
      </c>
      <c r="H614" s="436" t="s">
        <v>457</v>
      </c>
      <c r="I614" s="438">
        <v>2025</v>
      </c>
      <c r="J614" s="438">
        <v>1</v>
      </c>
      <c r="K614" s="404">
        <v>45666</v>
      </c>
      <c r="L614" s="439">
        <v>0.5</v>
      </c>
      <c r="M614" s="333">
        <v>5.0721999999999996</v>
      </c>
      <c r="N614" s="333">
        <v>5.0721999999999996</v>
      </c>
      <c r="O614" s="359">
        <v>0</v>
      </c>
      <c r="P614" s="386">
        <v>0</v>
      </c>
      <c r="Q614" s="407">
        <v>1</v>
      </c>
      <c r="R614" s="333">
        <v>5.0721999999999996</v>
      </c>
      <c r="S614" s="440">
        <v>75440</v>
      </c>
      <c r="T614" s="441">
        <v>1555320</v>
      </c>
      <c r="U614" s="362">
        <v>0</v>
      </c>
      <c r="V614" s="363">
        <v>0</v>
      </c>
      <c r="W614" s="716" t="e">
        <f t="shared" si="18"/>
        <v>#DIV/0!</v>
      </c>
      <c r="Z614" s="739">
        <f t="shared" si="19"/>
        <v>0</v>
      </c>
    </row>
    <row r="615" spans="1:26" s="365" customFormat="1" ht="12.65" customHeight="1">
      <c r="A615" s="352"/>
      <c r="B615" s="435" t="s">
        <v>462</v>
      </c>
      <c r="C615" s="430" t="s">
        <v>453</v>
      </c>
      <c r="D615" s="436" t="s">
        <v>518</v>
      </c>
      <c r="E615" s="437" t="s">
        <v>530</v>
      </c>
      <c r="F615" s="401" t="s">
        <v>438</v>
      </c>
      <c r="G615" s="436" t="s">
        <v>465</v>
      </c>
      <c r="H615" s="436" t="s">
        <v>457</v>
      </c>
      <c r="I615" s="438">
        <v>2025</v>
      </c>
      <c r="J615" s="438">
        <v>1</v>
      </c>
      <c r="K615" s="404">
        <v>45666</v>
      </c>
      <c r="L615" s="439">
        <v>0.6</v>
      </c>
      <c r="M615" s="333">
        <v>10.4755</v>
      </c>
      <c r="N615" s="333">
        <v>10.4755</v>
      </c>
      <c r="O615" s="359">
        <v>0</v>
      </c>
      <c r="P615" s="386">
        <v>0</v>
      </c>
      <c r="Q615" s="407">
        <v>1</v>
      </c>
      <c r="R615" s="333">
        <v>10.4755</v>
      </c>
      <c r="S615" s="440">
        <v>90528</v>
      </c>
      <c r="T615" s="441">
        <v>1866384</v>
      </c>
      <c r="U615" s="362">
        <v>0</v>
      </c>
      <c r="V615" s="363">
        <v>0</v>
      </c>
      <c r="W615" s="716" t="e">
        <f t="shared" si="18"/>
        <v>#DIV/0!</v>
      </c>
      <c r="Z615" s="739">
        <f t="shared" si="19"/>
        <v>0</v>
      </c>
    </row>
    <row r="616" spans="1:26" s="365" customFormat="1" ht="12.65" customHeight="1">
      <c r="A616" s="284" t="s">
        <v>279</v>
      </c>
      <c r="B616" s="435" t="s">
        <v>42</v>
      </c>
      <c r="C616" s="430" t="s">
        <v>554</v>
      </c>
      <c r="D616" s="436" t="s">
        <v>555</v>
      </c>
      <c r="E616" s="437" t="s">
        <v>556</v>
      </c>
      <c r="F616" s="401" t="s">
        <v>557</v>
      </c>
      <c r="G616" s="436"/>
      <c r="H616" s="436" t="s">
        <v>538</v>
      </c>
      <c r="I616" s="438">
        <v>2025</v>
      </c>
      <c r="J616" s="438">
        <v>1</v>
      </c>
      <c r="K616" s="404">
        <v>45700</v>
      </c>
      <c r="L616" s="439"/>
      <c r="M616" s="333">
        <v>5.8999999999999997E-2</v>
      </c>
      <c r="N616" s="333">
        <v>6.08E-2</v>
      </c>
      <c r="O616" s="359">
        <v>1.800000000000003E-3</v>
      </c>
      <c r="P616" s="386">
        <v>0</v>
      </c>
      <c r="Q616" s="407">
        <v>1</v>
      </c>
      <c r="R616" s="333">
        <v>5.8999999999999997E-2</v>
      </c>
      <c r="S616" s="440">
        <v>1490000</v>
      </c>
      <c r="T616" s="441">
        <v>6990000</v>
      </c>
      <c r="U616" s="362">
        <v>72000</v>
      </c>
      <c r="V616" s="363">
        <v>59417.999999999978</v>
      </c>
      <c r="W616" s="716" t="e">
        <f t="shared" si="18"/>
        <v>#DIV/0!</v>
      </c>
      <c r="Z616" s="739">
        <f t="shared" si="19"/>
        <v>2682.0000000000045</v>
      </c>
    </row>
    <row r="617" spans="1:26" s="365" customFormat="1" ht="12.65" customHeight="1">
      <c r="A617" s="284" t="s">
        <v>279</v>
      </c>
      <c r="B617" s="435" t="s">
        <v>42</v>
      </c>
      <c r="C617" s="430" t="s">
        <v>554</v>
      </c>
      <c r="D617" s="436" t="s">
        <v>558</v>
      </c>
      <c r="E617" s="437" t="s">
        <v>559</v>
      </c>
      <c r="F617" s="401" t="s">
        <v>557</v>
      </c>
      <c r="G617" s="436"/>
      <c r="H617" s="436" t="s">
        <v>538</v>
      </c>
      <c r="I617" s="438">
        <v>2025</v>
      </c>
      <c r="J617" s="438">
        <v>1</v>
      </c>
      <c r="K617" s="404">
        <v>45700</v>
      </c>
      <c r="L617" s="439"/>
      <c r="M617" s="333">
        <v>4.4200000000000003E-2</v>
      </c>
      <c r="N617" s="333">
        <v>4.53E-2</v>
      </c>
      <c r="O617" s="359">
        <v>1.0999999999999968E-3</v>
      </c>
      <c r="P617" s="386">
        <v>0</v>
      </c>
      <c r="Q617" s="407">
        <v>1</v>
      </c>
      <c r="R617" s="333">
        <v>4.4200000000000003E-2</v>
      </c>
      <c r="S617" s="440">
        <v>0</v>
      </c>
      <c r="T617" s="441">
        <v>21498173</v>
      </c>
      <c r="U617" s="362">
        <v>82000</v>
      </c>
      <c r="V617" s="363">
        <v>58352.009700000068</v>
      </c>
      <c r="W617" s="716" t="e">
        <f t="shared" si="18"/>
        <v>#DIV/0!</v>
      </c>
      <c r="Z617" s="739">
        <f t="shared" si="19"/>
        <v>0</v>
      </c>
    </row>
    <row r="618" spans="1:26" s="365" customFormat="1" ht="12.65" customHeight="1">
      <c r="A618" s="284" t="s">
        <v>279</v>
      </c>
      <c r="B618" s="435" t="s">
        <v>42</v>
      </c>
      <c r="C618" s="430" t="s">
        <v>554</v>
      </c>
      <c r="D618" s="436" t="s">
        <v>560</v>
      </c>
      <c r="E618" s="437" t="s">
        <v>561</v>
      </c>
      <c r="F618" s="401" t="s">
        <v>557</v>
      </c>
      <c r="G618" s="436"/>
      <c r="H618" s="436" t="s">
        <v>538</v>
      </c>
      <c r="I618" s="438">
        <v>2025</v>
      </c>
      <c r="J618" s="438">
        <v>1</v>
      </c>
      <c r="K618" s="404">
        <v>45700</v>
      </c>
      <c r="L618" s="439"/>
      <c r="M618" s="333">
        <v>4.9000000000000002E-2</v>
      </c>
      <c r="N618" s="333">
        <v>0.05</v>
      </c>
      <c r="O618" s="359">
        <v>1.0000000000000009E-3</v>
      </c>
      <c r="P618" s="386">
        <v>0</v>
      </c>
      <c r="Q618" s="407">
        <v>1</v>
      </c>
      <c r="R618" s="333">
        <v>4.9000000000000002E-2</v>
      </c>
      <c r="S618" s="440">
        <v>0</v>
      </c>
      <c r="T618" s="441">
        <v>12212072</v>
      </c>
      <c r="U618" s="362">
        <v>82000</v>
      </c>
      <c r="V618" s="363">
        <v>69787.927999999985</v>
      </c>
      <c r="W618" s="716" t="e">
        <f t="shared" si="18"/>
        <v>#DIV/0!</v>
      </c>
      <c r="Z618" s="739">
        <f t="shared" si="19"/>
        <v>0</v>
      </c>
    </row>
    <row r="619" spans="1:26" s="365" customFormat="1" ht="12.65" customHeight="1">
      <c r="A619" s="284" t="s">
        <v>279</v>
      </c>
      <c r="B619" s="435" t="s">
        <v>42</v>
      </c>
      <c r="C619" s="430" t="s">
        <v>554</v>
      </c>
      <c r="D619" s="436" t="s">
        <v>555</v>
      </c>
      <c r="E619" s="437" t="s">
        <v>556</v>
      </c>
      <c r="F619" s="401" t="s">
        <v>557</v>
      </c>
      <c r="G619" s="436"/>
      <c r="H619" s="436" t="s">
        <v>538</v>
      </c>
      <c r="I619" s="438">
        <v>2024</v>
      </c>
      <c r="J619" s="438">
        <v>12</v>
      </c>
      <c r="K619" s="404">
        <v>45660</v>
      </c>
      <c r="L619" s="439"/>
      <c r="M619" s="333">
        <v>5.8999999999999997E-2</v>
      </c>
      <c r="N619" s="333">
        <v>6.08E-2</v>
      </c>
      <c r="O619" s="359">
        <v>1.800000000000003E-3</v>
      </c>
      <c r="P619" s="386">
        <v>0</v>
      </c>
      <c r="Q619" s="407">
        <v>1</v>
      </c>
      <c r="R619" s="333">
        <v>5.8999999999999997E-2</v>
      </c>
      <c r="S619" s="442">
        <v>1900000</v>
      </c>
      <c r="T619" s="441">
        <v>5500000</v>
      </c>
      <c r="U619" s="362">
        <v>72000</v>
      </c>
      <c r="V619" s="363">
        <v>62099.999999999985</v>
      </c>
      <c r="W619" s="716" t="e">
        <f t="shared" si="18"/>
        <v>#DIV/0!</v>
      </c>
      <c r="Z619" s="739">
        <f t="shared" si="19"/>
        <v>3420.0000000000055</v>
      </c>
    </row>
    <row r="620" spans="1:26" s="365" customFormat="1" ht="12.65" customHeight="1">
      <c r="A620" s="284" t="s">
        <v>279</v>
      </c>
      <c r="B620" s="435" t="s">
        <v>42</v>
      </c>
      <c r="C620" s="430" t="s">
        <v>554</v>
      </c>
      <c r="D620" s="436" t="s">
        <v>558</v>
      </c>
      <c r="E620" s="437" t="s">
        <v>559</v>
      </c>
      <c r="F620" s="401" t="s">
        <v>557</v>
      </c>
      <c r="G620" s="436"/>
      <c r="H620" s="436" t="s">
        <v>538</v>
      </c>
      <c r="I620" s="438">
        <v>2024</v>
      </c>
      <c r="J620" s="438">
        <v>12</v>
      </c>
      <c r="K620" s="404">
        <v>45660</v>
      </c>
      <c r="L620" s="439"/>
      <c r="M620" s="333">
        <v>4.4200000000000003E-2</v>
      </c>
      <c r="N620" s="333">
        <v>4.53E-2</v>
      </c>
      <c r="O620" s="359">
        <v>1.0999999999999968E-3</v>
      </c>
      <c r="P620" s="386">
        <v>0</v>
      </c>
      <c r="Q620" s="407">
        <v>1</v>
      </c>
      <c r="R620" s="333">
        <v>4.4200000000000003E-2</v>
      </c>
      <c r="S620" s="442">
        <v>28173</v>
      </c>
      <c r="T620" s="441">
        <v>21498173</v>
      </c>
      <c r="U620" s="362">
        <v>82000</v>
      </c>
      <c r="V620" s="363">
        <v>58352.009700000068</v>
      </c>
      <c r="W620" s="716" t="e">
        <f t="shared" si="18"/>
        <v>#DIV/0!</v>
      </c>
      <c r="Z620" s="739">
        <f t="shared" si="19"/>
        <v>30.990299999999909</v>
      </c>
    </row>
    <row r="621" spans="1:26" s="365" customFormat="1" ht="12.65" customHeight="1">
      <c r="A621" s="284" t="s">
        <v>279</v>
      </c>
      <c r="B621" s="435" t="s">
        <v>42</v>
      </c>
      <c r="C621" s="430" t="s">
        <v>554</v>
      </c>
      <c r="D621" s="436" t="s">
        <v>560</v>
      </c>
      <c r="E621" s="437" t="s">
        <v>561</v>
      </c>
      <c r="F621" s="401" t="s">
        <v>557</v>
      </c>
      <c r="G621" s="436"/>
      <c r="H621" s="436" t="s">
        <v>538</v>
      </c>
      <c r="I621" s="438">
        <v>2024</v>
      </c>
      <c r="J621" s="438">
        <v>12</v>
      </c>
      <c r="K621" s="404">
        <v>45660</v>
      </c>
      <c r="L621" s="439"/>
      <c r="M621" s="333">
        <v>4.9000000000000002E-2</v>
      </c>
      <c r="N621" s="333">
        <v>0.05</v>
      </c>
      <c r="O621" s="359">
        <v>1.0000000000000009E-3</v>
      </c>
      <c r="P621" s="386">
        <v>0</v>
      </c>
      <c r="Q621" s="407">
        <v>1</v>
      </c>
      <c r="R621" s="333">
        <v>4.9000000000000002E-2</v>
      </c>
      <c r="S621" s="442">
        <v>0</v>
      </c>
      <c r="T621" s="441">
        <v>12212072</v>
      </c>
      <c r="U621" s="362">
        <v>82000</v>
      </c>
      <c r="V621" s="363">
        <v>69787.927999999985</v>
      </c>
      <c r="W621" s="716" t="e">
        <f t="shared" si="18"/>
        <v>#DIV/0!</v>
      </c>
      <c r="Z621" s="739">
        <f t="shared" si="19"/>
        <v>0</v>
      </c>
    </row>
    <row r="622" spans="1:26" s="365" customFormat="1" ht="12.65" customHeight="1">
      <c r="A622" s="284" t="s">
        <v>279</v>
      </c>
      <c r="B622" s="435" t="s">
        <v>42</v>
      </c>
      <c r="C622" s="430" t="s">
        <v>554</v>
      </c>
      <c r="D622" s="436" t="s">
        <v>555</v>
      </c>
      <c r="E622" s="437" t="s">
        <v>556</v>
      </c>
      <c r="F622" s="401" t="s">
        <v>557</v>
      </c>
      <c r="G622" s="436"/>
      <c r="H622" s="436" t="s">
        <v>538</v>
      </c>
      <c r="I622" s="438">
        <v>2024</v>
      </c>
      <c r="J622" s="438">
        <v>11</v>
      </c>
      <c r="K622" s="404">
        <v>45632</v>
      </c>
      <c r="L622" s="439"/>
      <c r="M622" s="333">
        <v>5.8999999999999997E-2</v>
      </c>
      <c r="N622" s="333">
        <v>6.08E-2</v>
      </c>
      <c r="O622" s="359">
        <v>1.8E-3</v>
      </c>
      <c r="P622" s="386">
        <v>0</v>
      </c>
      <c r="Q622" s="407">
        <v>1</v>
      </c>
      <c r="R622" s="333">
        <v>5.8999999999999997E-2</v>
      </c>
      <c r="S622" s="442">
        <v>1290000</v>
      </c>
      <c r="T622" s="441">
        <v>3600000</v>
      </c>
      <c r="U622" s="362">
        <v>72000</v>
      </c>
      <c r="V622" s="363">
        <v>65520</v>
      </c>
      <c r="W622" s="716" t="e">
        <f t="shared" si="18"/>
        <v>#DIV/0!</v>
      </c>
      <c r="Z622" s="739">
        <f t="shared" si="19"/>
        <v>2322</v>
      </c>
    </row>
    <row r="623" spans="1:26" s="365" customFormat="1" ht="12.65" customHeight="1">
      <c r="A623" s="284" t="s">
        <v>279</v>
      </c>
      <c r="B623" s="435" t="s">
        <v>42</v>
      </c>
      <c r="C623" s="430" t="s">
        <v>554</v>
      </c>
      <c r="D623" s="436" t="s">
        <v>558</v>
      </c>
      <c r="E623" s="437" t="s">
        <v>559</v>
      </c>
      <c r="F623" s="401" t="s">
        <v>557</v>
      </c>
      <c r="G623" s="436"/>
      <c r="H623" s="436" t="s">
        <v>538</v>
      </c>
      <c r="I623" s="438">
        <v>2024</v>
      </c>
      <c r="J623" s="438">
        <v>11</v>
      </c>
      <c r="K623" s="404">
        <v>45632</v>
      </c>
      <c r="L623" s="439"/>
      <c r="M623" s="333">
        <v>4.4200000000000003E-2</v>
      </c>
      <c r="N623" s="333">
        <v>4.53E-2</v>
      </c>
      <c r="O623" s="359">
        <v>1.0999999999999968E-3</v>
      </c>
      <c r="P623" s="386">
        <v>0</v>
      </c>
      <c r="Q623" s="407">
        <v>1</v>
      </c>
      <c r="R623" s="333">
        <v>4.4200000000000003E-2</v>
      </c>
      <c r="S623" s="442">
        <v>28173</v>
      </c>
      <c r="T623" s="441">
        <v>19418173</v>
      </c>
      <c r="U623" s="362">
        <v>82000</v>
      </c>
      <c r="V623" s="363">
        <v>60640.009700000061</v>
      </c>
      <c r="W623" s="716" t="e">
        <f t="shared" si="18"/>
        <v>#DIV/0!</v>
      </c>
      <c r="Z623" s="739">
        <f t="shared" si="19"/>
        <v>30.990299999999909</v>
      </c>
    </row>
    <row r="624" spans="1:26" s="365" customFormat="1" ht="12.65" customHeight="1">
      <c r="A624" s="284" t="s">
        <v>279</v>
      </c>
      <c r="B624" s="435" t="s">
        <v>42</v>
      </c>
      <c r="C624" s="430" t="s">
        <v>554</v>
      </c>
      <c r="D624" s="436" t="s">
        <v>560</v>
      </c>
      <c r="E624" s="437" t="s">
        <v>561</v>
      </c>
      <c r="F624" s="401" t="s">
        <v>557</v>
      </c>
      <c r="G624" s="436"/>
      <c r="H624" s="436" t="s">
        <v>538</v>
      </c>
      <c r="I624" s="438">
        <v>2024</v>
      </c>
      <c r="J624" s="438">
        <v>11</v>
      </c>
      <c r="K624" s="404">
        <v>45632</v>
      </c>
      <c r="L624" s="439"/>
      <c r="M624" s="333">
        <v>4.9000000000000002E-2</v>
      </c>
      <c r="N624" s="333">
        <v>0.05</v>
      </c>
      <c r="O624" s="359">
        <v>1.0000000000000009E-3</v>
      </c>
      <c r="P624" s="386">
        <v>0</v>
      </c>
      <c r="Q624" s="407">
        <v>1</v>
      </c>
      <c r="R624" s="333">
        <v>4.9000000000000002E-2</v>
      </c>
      <c r="S624" s="442">
        <v>0</v>
      </c>
      <c r="T624" s="441">
        <v>12212072</v>
      </c>
      <c r="U624" s="362">
        <v>82000</v>
      </c>
      <c r="V624" s="363">
        <v>69787.927999999985</v>
      </c>
      <c r="W624" s="716" t="e">
        <f t="shared" si="18"/>
        <v>#DIV/0!</v>
      </c>
      <c r="Z624" s="739">
        <f t="shared" si="19"/>
        <v>0</v>
      </c>
    </row>
    <row r="625" spans="1:26" s="365" customFormat="1" ht="12.65" customHeight="1">
      <c r="A625" s="284" t="s">
        <v>279</v>
      </c>
      <c r="B625" s="435" t="s">
        <v>42</v>
      </c>
      <c r="C625" s="430" t="s">
        <v>554</v>
      </c>
      <c r="D625" s="436" t="s">
        <v>555</v>
      </c>
      <c r="E625" s="437" t="s">
        <v>556</v>
      </c>
      <c r="F625" s="401" t="s">
        <v>557</v>
      </c>
      <c r="G625" s="436"/>
      <c r="H625" s="436" t="s">
        <v>538</v>
      </c>
      <c r="I625" s="438">
        <v>2024</v>
      </c>
      <c r="J625" s="438">
        <v>10</v>
      </c>
      <c r="K625" s="404">
        <v>45604</v>
      </c>
      <c r="L625" s="439"/>
      <c r="M625" s="333">
        <v>6.8000000000000005E-2</v>
      </c>
      <c r="N625" s="333">
        <v>7.0000000000000007E-2</v>
      </c>
      <c r="O625" s="359">
        <v>2.0000000000000018E-3</v>
      </c>
      <c r="P625" s="386">
        <v>0</v>
      </c>
      <c r="Q625" s="407">
        <v>1</v>
      </c>
      <c r="R625" s="333">
        <v>6.8000000000000005E-2</v>
      </c>
      <c r="S625" s="442">
        <v>680000</v>
      </c>
      <c r="T625" s="441">
        <v>2310000</v>
      </c>
      <c r="U625" s="362">
        <v>72000</v>
      </c>
      <c r="V625" s="363">
        <v>67380</v>
      </c>
      <c r="W625" s="716" t="e">
        <f t="shared" si="18"/>
        <v>#DIV/0!</v>
      </c>
      <c r="Z625" s="739">
        <f t="shared" si="19"/>
        <v>1360.0000000000011</v>
      </c>
    </row>
    <row r="626" spans="1:26" s="365" customFormat="1" ht="12.65" customHeight="1">
      <c r="A626" s="284" t="s">
        <v>279</v>
      </c>
      <c r="B626" s="435" t="s">
        <v>42</v>
      </c>
      <c r="C626" s="430" t="s">
        <v>554</v>
      </c>
      <c r="D626" s="436" t="s">
        <v>558</v>
      </c>
      <c r="E626" s="437" t="s">
        <v>559</v>
      </c>
      <c r="F626" s="401" t="s">
        <v>557</v>
      </c>
      <c r="G626" s="436"/>
      <c r="H626" s="436" t="s">
        <v>538</v>
      </c>
      <c r="I626" s="438">
        <v>2024</v>
      </c>
      <c r="J626" s="438">
        <v>10</v>
      </c>
      <c r="K626" s="404">
        <v>45604</v>
      </c>
      <c r="L626" s="439"/>
      <c r="M626" s="333">
        <v>4.9000000000000002E-2</v>
      </c>
      <c r="N626" s="333">
        <v>0.05</v>
      </c>
      <c r="O626" s="359">
        <v>1.0000000000000009E-3</v>
      </c>
      <c r="P626" s="386">
        <v>0</v>
      </c>
      <c r="Q626" s="407">
        <v>1</v>
      </c>
      <c r="R626" s="333">
        <v>4.9000000000000002E-2</v>
      </c>
      <c r="S626" s="442">
        <v>2080000</v>
      </c>
      <c r="T626" s="441">
        <v>21470000</v>
      </c>
      <c r="U626" s="362">
        <v>82000</v>
      </c>
      <c r="V626" s="363">
        <v>60529.999999999985</v>
      </c>
      <c r="W626" s="716" t="e">
        <f t="shared" si="18"/>
        <v>#DIV/0!</v>
      </c>
      <c r="Z626" s="739">
        <f t="shared" si="19"/>
        <v>2080.0000000000018</v>
      </c>
    </row>
    <row r="627" spans="1:26" s="365" customFormat="1" ht="12.65" customHeight="1">
      <c r="A627" s="284" t="s">
        <v>279</v>
      </c>
      <c r="B627" s="435" t="s">
        <v>42</v>
      </c>
      <c r="C627" s="430" t="s">
        <v>554</v>
      </c>
      <c r="D627" s="436" t="s">
        <v>560</v>
      </c>
      <c r="E627" s="437" t="s">
        <v>561</v>
      </c>
      <c r="F627" s="401" t="s">
        <v>557</v>
      </c>
      <c r="G627" s="436"/>
      <c r="H627" s="436" t="s">
        <v>538</v>
      </c>
      <c r="I627" s="438">
        <v>2024</v>
      </c>
      <c r="J627" s="438">
        <v>10</v>
      </c>
      <c r="K627" s="404">
        <v>45604</v>
      </c>
      <c r="L627" s="439"/>
      <c r="M627" s="333">
        <v>4.9000000000000002E-2</v>
      </c>
      <c r="N627" s="333">
        <v>0.05</v>
      </c>
      <c r="O627" s="359">
        <v>1.0000000000000009E-3</v>
      </c>
      <c r="P627" s="386">
        <v>0</v>
      </c>
      <c r="Q627" s="407">
        <v>1</v>
      </c>
      <c r="R627" s="333">
        <v>4.9000000000000002E-2</v>
      </c>
      <c r="S627" s="442">
        <v>928129</v>
      </c>
      <c r="T627" s="441">
        <v>12212072</v>
      </c>
      <c r="U627" s="362">
        <v>82000</v>
      </c>
      <c r="V627" s="363">
        <v>69787.927999999985</v>
      </c>
      <c r="W627" s="716" t="e">
        <f t="shared" si="18"/>
        <v>#DIV/0!</v>
      </c>
      <c r="Z627" s="739">
        <f t="shared" si="19"/>
        <v>928.12900000000081</v>
      </c>
    </row>
    <row r="628" spans="1:26" s="365" customFormat="1" ht="12.65" customHeight="1">
      <c r="A628" s="284" t="s">
        <v>279</v>
      </c>
      <c r="B628" s="435" t="s">
        <v>42</v>
      </c>
      <c r="C628" s="430" t="s">
        <v>554</v>
      </c>
      <c r="D628" s="436" t="s">
        <v>555</v>
      </c>
      <c r="E628" s="437" t="s">
        <v>556</v>
      </c>
      <c r="F628" s="401" t="s">
        <v>557</v>
      </c>
      <c r="G628" s="436"/>
      <c r="H628" s="436" t="s">
        <v>538</v>
      </c>
      <c r="I628" s="438">
        <v>2024</v>
      </c>
      <c r="J628" s="438">
        <v>9</v>
      </c>
      <c r="K628" s="404">
        <v>45604</v>
      </c>
      <c r="L628" s="439"/>
      <c r="M628" s="333">
        <v>6.8000000000000005E-2</v>
      </c>
      <c r="N628" s="333">
        <v>7.0000000000000007E-2</v>
      </c>
      <c r="O628" s="359">
        <v>2.0000000000000018E-3</v>
      </c>
      <c r="P628" s="386">
        <v>0</v>
      </c>
      <c r="Q628" s="407">
        <v>1</v>
      </c>
      <c r="R628" s="333">
        <v>6.8000000000000005E-2</v>
      </c>
      <c r="S628" s="442">
        <v>420000</v>
      </c>
      <c r="T628" s="441">
        <v>1630000</v>
      </c>
      <c r="U628" s="362">
        <v>72000</v>
      </c>
      <c r="V628" s="363">
        <v>68740</v>
      </c>
      <c r="W628" s="716" t="e">
        <f t="shared" si="18"/>
        <v>#DIV/0!</v>
      </c>
      <c r="Z628" s="739">
        <f t="shared" si="19"/>
        <v>840.0000000000008</v>
      </c>
    </row>
    <row r="629" spans="1:26" s="365" customFormat="1" ht="12.65" customHeight="1">
      <c r="A629" s="284" t="s">
        <v>279</v>
      </c>
      <c r="B629" s="435" t="s">
        <v>42</v>
      </c>
      <c r="C629" s="430" t="s">
        <v>554</v>
      </c>
      <c r="D629" s="436" t="s">
        <v>558</v>
      </c>
      <c r="E629" s="437" t="s">
        <v>559</v>
      </c>
      <c r="F629" s="401" t="s">
        <v>557</v>
      </c>
      <c r="G629" s="436"/>
      <c r="H629" s="436" t="s">
        <v>538</v>
      </c>
      <c r="I629" s="438">
        <v>2024</v>
      </c>
      <c r="J629" s="438">
        <v>9</v>
      </c>
      <c r="K629" s="404">
        <v>45604</v>
      </c>
      <c r="L629" s="439"/>
      <c r="M629" s="333">
        <v>4.9000000000000002E-2</v>
      </c>
      <c r="N629" s="333">
        <v>0.05</v>
      </c>
      <c r="O629" s="359">
        <v>1.0000000000000009E-3</v>
      </c>
      <c r="P629" s="386">
        <v>0</v>
      </c>
      <c r="Q629" s="407">
        <v>1</v>
      </c>
      <c r="R629" s="333">
        <v>4.9000000000000002E-2</v>
      </c>
      <c r="S629" s="442">
        <v>1349915</v>
      </c>
      <c r="T629" s="441">
        <v>19390000</v>
      </c>
      <c r="U629" s="362">
        <v>82000</v>
      </c>
      <c r="V629" s="363">
        <v>62609.999999999985</v>
      </c>
      <c r="W629" s="716" t="e">
        <f t="shared" si="18"/>
        <v>#DIV/0!</v>
      </c>
      <c r="Z629" s="739">
        <f t="shared" si="19"/>
        <v>1349.9150000000011</v>
      </c>
    </row>
    <row r="630" spans="1:26" s="365" customFormat="1" ht="12.65" customHeight="1">
      <c r="A630" s="284" t="s">
        <v>279</v>
      </c>
      <c r="B630" s="435" t="s">
        <v>42</v>
      </c>
      <c r="C630" s="430" t="s">
        <v>554</v>
      </c>
      <c r="D630" s="436" t="s">
        <v>560</v>
      </c>
      <c r="E630" s="437" t="s">
        <v>561</v>
      </c>
      <c r="F630" s="401" t="s">
        <v>557</v>
      </c>
      <c r="G630" s="436"/>
      <c r="H630" s="436" t="s">
        <v>538</v>
      </c>
      <c r="I630" s="438">
        <v>2024</v>
      </c>
      <c r="J630" s="438">
        <v>9</v>
      </c>
      <c r="K630" s="404">
        <v>45604</v>
      </c>
      <c r="L630" s="439"/>
      <c r="M630" s="333">
        <v>4.9000000000000002E-2</v>
      </c>
      <c r="N630" s="333">
        <v>0.05</v>
      </c>
      <c r="O630" s="359">
        <v>1.0000000000000009E-3</v>
      </c>
      <c r="P630" s="386">
        <v>0</v>
      </c>
      <c r="Q630" s="407">
        <v>1</v>
      </c>
      <c r="R630" s="333">
        <v>4.9000000000000002E-2</v>
      </c>
      <c r="S630" s="442">
        <v>0</v>
      </c>
      <c r="T630" s="441">
        <v>11283943</v>
      </c>
      <c r="U630" s="362">
        <v>82000</v>
      </c>
      <c r="V630" s="363">
        <v>70716.056999999986</v>
      </c>
      <c r="W630" s="716" t="e">
        <f t="shared" si="18"/>
        <v>#DIV/0!</v>
      </c>
      <c r="Z630" s="739">
        <f t="shared" si="19"/>
        <v>0</v>
      </c>
    </row>
    <row r="631" spans="1:26" s="365" customFormat="1" ht="12.65" customHeight="1">
      <c r="A631" s="284" t="s">
        <v>279</v>
      </c>
      <c r="B631" s="435" t="s">
        <v>42</v>
      </c>
      <c r="C631" s="430" t="s">
        <v>554</v>
      </c>
      <c r="D631" s="436" t="s">
        <v>555</v>
      </c>
      <c r="E631" s="437" t="s">
        <v>556</v>
      </c>
      <c r="F631" s="401" t="s">
        <v>557</v>
      </c>
      <c r="G631" s="436"/>
      <c r="H631" s="436" t="s">
        <v>538</v>
      </c>
      <c r="I631" s="438">
        <v>2024</v>
      </c>
      <c r="J631" s="438">
        <v>9</v>
      </c>
      <c r="K631" s="404">
        <v>45604</v>
      </c>
      <c r="L631" s="439"/>
      <c r="M631" s="333">
        <v>8.0479999999999996E-2</v>
      </c>
      <c r="N631" s="333">
        <v>8.2479999999999998E-2</v>
      </c>
      <c r="O631" s="359">
        <v>2.0000000000000018E-3</v>
      </c>
      <c r="P631" s="386">
        <v>0</v>
      </c>
      <c r="Q631" s="407">
        <v>1</v>
      </c>
      <c r="R631" s="333">
        <v>8.0479999999999996E-2</v>
      </c>
      <c r="S631" s="442">
        <v>0</v>
      </c>
      <c r="T631" s="441">
        <v>1210000</v>
      </c>
      <c r="U631" s="362">
        <v>72000</v>
      </c>
      <c r="V631" s="363">
        <v>69580</v>
      </c>
      <c r="W631" s="716" t="e">
        <f t="shared" si="18"/>
        <v>#DIV/0!</v>
      </c>
      <c r="Z631" s="739">
        <f t="shared" si="19"/>
        <v>0</v>
      </c>
    </row>
    <row r="632" spans="1:26" s="365" customFormat="1" ht="12.65" customHeight="1">
      <c r="A632" s="284" t="s">
        <v>279</v>
      </c>
      <c r="B632" s="435" t="s">
        <v>42</v>
      </c>
      <c r="C632" s="430" t="s">
        <v>554</v>
      </c>
      <c r="D632" s="436" t="s">
        <v>558</v>
      </c>
      <c r="E632" s="437" t="s">
        <v>559</v>
      </c>
      <c r="F632" s="401" t="s">
        <v>557</v>
      </c>
      <c r="G632" s="436"/>
      <c r="H632" s="436" t="s">
        <v>538</v>
      </c>
      <c r="I632" s="438">
        <v>2024</v>
      </c>
      <c r="J632" s="438">
        <v>9</v>
      </c>
      <c r="K632" s="404">
        <v>45604</v>
      </c>
      <c r="L632" s="439"/>
      <c r="M632" s="333">
        <v>6.0240000000000002E-2</v>
      </c>
      <c r="N632" s="333">
        <v>6.1240000000000003E-2</v>
      </c>
      <c r="O632" s="359">
        <v>1.0000000000000009E-3</v>
      </c>
      <c r="P632" s="386">
        <v>0</v>
      </c>
      <c r="Q632" s="407">
        <v>1</v>
      </c>
      <c r="R632" s="333">
        <v>6.0240000000000002E-2</v>
      </c>
      <c r="S632" s="442">
        <v>2250085</v>
      </c>
      <c r="T632" s="441">
        <v>18040085</v>
      </c>
      <c r="U632" s="362">
        <v>82000</v>
      </c>
      <c r="V632" s="363">
        <v>63959.914999999979</v>
      </c>
      <c r="W632" s="716" t="e">
        <f t="shared" si="18"/>
        <v>#DIV/0!</v>
      </c>
      <c r="Z632" s="739">
        <f t="shared" si="19"/>
        <v>2250.0850000000019</v>
      </c>
    </row>
    <row r="633" spans="1:26" s="365" customFormat="1" ht="12.65" customHeight="1">
      <c r="A633" s="284" t="s">
        <v>279</v>
      </c>
      <c r="B633" s="435" t="s">
        <v>42</v>
      </c>
      <c r="C633" s="430" t="s">
        <v>554</v>
      </c>
      <c r="D633" s="436" t="s">
        <v>560</v>
      </c>
      <c r="E633" s="437" t="s">
        <v>561</v>
      </c>
      <c r="F633" s="401" t="s">
        <v>557</v>
      </c>
      <c r="G633" s="436"/>
      <c r="H633" s="436" t="s">
        <v>538</v>
      </c>
      <c r="I633" s="438">
        <v>2024</v>
      </c>
      <c r="J633" s="438">
        <v>9</v>
      </c>
      <c r="K633" s="404">
        <v>45604</v>
      </c>
      <c r="L633" s="439"/>
      <c r="M633" s="333">
        <v>6.2719999999999998E-2</v>
      </c>
      <c r="N633" s="333">
        <v>6.3719999999999999E-2</v>
      </c>
      <c r="O633" s="359">
        <v>1.0000000000000009E-3</v>
      </c>
      <c r="P633" s="386">
        <v>0</v>
      </c>
      <c r="Q633" s="407">
        <v>1</v>
      </c>
      <c r="R633" s="333">
        <v>6.2719999999999998E-2</v>
      </c>
      <c r="S633" s="442">
        <v>2076000</v>
      </c>
      <c r="T633" s="441">
        <v>11283943</v>
      </c>
      <c r="U633" s="362">
        <v>82000</v>
      </c>
      <c r="V633" s="363">
        <v>70716.056999999986</v>
      </c>
      <c r="W633" s="716" t="e">
        <f t="shared" si="18"/>
        <v>#DIV/0!</v>
      </c>
      <c r="Z633" s="739">
        <f t="shared" si="19"/>
        <v>2076.0000000000018</v>
      </c>
    </row>
    <row r="634" spans="1:26" s="365" customFormat="1" ht="12.65" customHeight="1">
      <c r="A634" s="284" t="s">
        <v>279</v>
      </c>
      <c r="B634" s="435" t="s">
        <v>42</v>
      </c>
      <c r="C634" s="430" t="s">
        <v>554</v>
      </c>
      <c r="D634" s="436" t="s">
        <v>555</v>
      </c>
      <c r="E634" s="437" t="s">
        <v>556</v>
      </c>
      <c r="F634" s="401" t="s">
        <v>557</v>
      </c>
      <c r="G634" s="436"/>
      <c r="H634" s="436" t="s">
        <v>538</v>
      </c>
      <c r="I634" s="438">
        <v>2024</v>
      </c>
      <c r="J634" s="438">
        <v>8</v>
      </c>
      <c r="K634" s="404">
        <v>45604</v>
      </c>
      <c r="L634" s="439"/>
      <c r="M634" s="333">
        <v>8.0479999999999996E-2</v>
      </c>
      <c r="N634" s="333">
        <v>8.2479999999999998E-2</v>
      </c>
      <c r="O634" s="359">
        <v>2.0000000000000018E-3</v>
      </c>
      <c r="P634" s="386">
        <v>0</v>
      </c>
      <c r="Q634" s="407">
        <v>1</v>
      </c>
      <c r="R634" s="333">
        <v>8.0479999999999996E-2</v>
      </c>
      <c r="S634" s="442">
        <v>10000</v>
      </c>
      <c r="T634" s="441">
        <v>1210000</v>
      </c>
      <c r="U634" s="362">
        <v>72000</v>
      </c>
      <c r="V634" s="363">
        <v>69580</v>
      </c>
      <c r="W634" s="716" t="e">
        <f t="shared" si="18"/>
        <v>#DIV/0!</v>
      </c>
      <c r="Z634" s="739">
        <f t="shared" si="19"/>
        <v>20.000000000000018</v>
      </c>
    </row>
    <row r="635" spans="1:26" s="365" customFormat="1" ht="12.65" customHeight="1">
      <c r="A635" s="284" t="s">
        <v>279</v>
      </c>
      <c r="B635" s="435" t="s">
        <v>42</v>
      </c>
      <c r="C635" s="430" t="s">
        <v>554</v>
      </c>
      <c r="D635" s="436" t="s">
        <v>558</v>
      </c>
      <c r="E635" s="437" t="s">
        <v>559</v>
      </c>
      <c r="F635" s="401" t="s">
        <v>557</v>
      </c>
      <c r="G635" s="436"/>
      <c r="H635" s="436" t="s">
        <v>538</v>
      </c>
      <c r="I635" s="438">
        <v>2024</v>
      </c>
      <c r="J635" s="438">
        <v>8</v>
      </c>
      <c r="K635" s="404">
        <v>45604</v>
      </c>
      <c r="L635" s="439"/>
      <c r="M635" s="333">
        <v>6.0240000000000002E-2</v>
      </c>
      <c r="N635" s="333">
        <v>6.1240000000000003E-2</v>
      </c>
      <c r="O635" s="359">
        <v>1.0000000000000009E-3</v>
      </c>
      <c r="P635" s="386">
        <v>0</v>
      </c>
      <c r="Q635" s="407">
        <v>1</v>
      </c>
      <c r="R635" s="333">
        <v>6.0240000000000002E-2</v>
      </c>
      <c r="S635" s="442">
        <v>3030000</v>
      </c>
      <c r="T635" s="441">
        <v>15790000</v>
      </c>
      <c r="U635" s="362">
        <v>82000</v>
      </c>
      <c r="V635" s="363">
        <v>66209.999999999985</v>
      </c>
      <c r="W635" s="716" t="e">
        <f t="shared" si="18"/>
        <v>#DIV/0!</v>
      </c>
      <c r="Z635" s="739">
        <f t="shared" si="19"/>
        <v>3030.0000000000027</v>
      </c>
    </row>
    <row r="636" spans="1:26" s="365" customFormat="1" ht="12.65" customHeight="1">
      <c r="A636" s="284" t="s">
        <v>279</v>
      </c>
      <c r="B636" s="435" t="s">
        <v>42</v>
      </c>
      <c r="C636" s="430" t="s">
        <v>554</v>
      </c>
      <c r="D636" s="436" t="s">
        <v>560</v>
      </c>
      <c r="E636" s="437" t="s">
        <v>561</v>
      </c>
      <c r="F636" s="401" t="s">
        <v>557</v>
      </c>
      <c r="G636" s="436"/>
      <c r="H636" s="436" t="s">
        <v>538</v>
      </c>
      <c r="I636" s="438">
        <v>2024</v>
      </c>
      <c r="J636" s="438">
        <v>8</v>
      </c>
      <c r="K636" s="404">
        <v>45604</v>
      </c>
      <c r="L636" s="439"/>
      <c r="M636" s="333">
        <v>6.2719999999999998E-2</v>
      </c>
      <c r="N636" s="333">
        <v>6.3719999999999999E-2</v>
      </c>
      <c r="O636" s="359">
        <v>1.0000000000000009E-3</v>
      </c>
      <c r="P636" s="386">
        <v>0</v>
      </c>
      <c r="Q636" s="407">
        <v>1</v>
      </c>
      <c r="R636" s="333">
        <v>6.2719999999999998E-2</v>
      </c>
      <c r="S636" s="442">
        <v>989863</v>
      </c>
      <c r="T636" s="441">
        <v>9207943</v>
      </c>
      <c r="U636" s="362">
        <v>82000</v>
      </c>
      <c r="V636" s="363">
        <v>72792.056999999986</v>
      </c>
      <c r="W636" s="716" t="e">
        <f t="shared" si="18"/>
        <v>#DIV/0!</v>
      </c>
      <c r="Z636" s="739">
        <f t="shared" si="19"/>
        <v>989.86300000000085</v>
      </c>
    </row>
    <row r="637" spans="1:26" s="365" customFormat="1" ht="12.65" customHeight="1">
      <c r="A637" s="284" t="s">
        <v>279</v>
      </c>
      <c r="B637" s="435" t="s">
        <v>42</v>
      </c>
      <c r="C637" s="430" t="s">
        <v>554</v>
      </c>
      <c r="D637" s="436" t="s">
        <v>555</v>
      </c>
      <c r="E637" s="437" t="s">
        <v>556</v>
      </c>
      <c r="F637" s="401" t="s">
        <v>557</v>
      </c>
      <c r="G637" s="436"/>
      <c r="H637" s="436" t="s">
        <v>538</v>
      </c>
      <c r="I637" s="438">
        <v>2024</v>
      </c>
      <c r="J637" s="438">
        <v>7</v>
      </c>
      <c r="K637" s="404">
        <v>45604</v>
      </c>
      <c r="L637" s="439"/>
      <c r="M637" s="333">
        <v>8.0479999999999996E-2</v>
      </c>
      <c r="N637" s="333">
        <v>8.2479999999999998E-2</v>
      </c>
      <c r="O637" s="359">
        <v>2.0000000000000018E-3</v>
      </c>
      <c r="P637" s="386">
        <v>0</v>
      </c>
      <c r="Q637" s="407">
        <v>1</v>
      </c>
      <c r="R637" s="333">
        <v>8.0479999999999996E-2</v>
      </c>
      <c r="S637" s="442">
        <v>0</v>
      </c>
      <c r="T637" s="441">
        <v>1200000</v>
      </c>
      <c r="U637" s="362">
        <v>72000</v>
      </c>
      <c r="V637" s="363">
        <v>69600</v>
      </c>
      <c r="W637" s="716" t="e">
        <f t="shared" si="18"/>
        <v>#DIV/0!</v>
      </c>
      <c r="Z637" s="739">
        <f t="shared" si="19"/>
        <v>0</v>
      </c>
    </row>
    <row r="638" spans="1:26" s="365" customFormat="1" ht="12.65" customHeight="1">
      <c r="A638" s="284" t="s">
        <v>279</v>
      </c>
      <c r="B638" s="435" t="s">
        <v>42</v>
      </c>
      <c r="C638" s="430" t="s">
        <v>554</v>
      </c>
      <c r="D638" s="436" t="s">
        <v>558</v>
      </c>
      <c r="E638" s="437" t="s">
        <v>559</v>
      </c>
      <c r="F638" s="401" t="s">
        <v>557</v>
      </c>
      <c r="G638" s="436"/>
      <c r="H638" s="436" t="s">
        <v>538</v>
      </c>
      <c r="I638" s="438">
        <v>2024</v>
      </c>
      <c r="J638" s="438">
        <v>7</v>
      </c>
      <c r="K638" s="404">
        <v>45604</v>
      </c>
      <c r="L638" s="439"/>
      <c r="M638" s="333">
        <v>6.0240000000000002E-2</v>
      </c>
      <c r="N638" s="333">
        <v>6.1240000000000003E-2</v>
      </c>
      <c r="O638" s="359">
        <v>1.0000000000000009E-3</v>
      </c>
      <c r="P638" s="386">
        <v>0</v>
      </c>
      <c r="Q638" s="407">
        <v>1</v>
      </c>
      <c r="R638" s="333">
        <v>6.0240000000000002E-2</v>
      </c>
      <c r="S638" s="442">
        <v>2910000</v>
      </c>
      <c r="T638" s="441">
        <v>12760000</v>
      </c>
      <c r="U638" s="362">
        <v>82000</v>
      </c>
      <c r="V638" s="363">
        <v>69239.999999999985</v>
      </c>
      <c r="W638" s="716" t="e">
        <f t="shared" si="18"/>
        <v>#DIV/0!</v>
      </c>
      <c r="Z638" s="739">
        <f t="shared" si="19"/>
        <v>2910.0000000000027</v>
      </c>
    </row>
    <row r="639" spans="1:26" s="365" customFormat="1" ht="12.65" customHeight="1">
      <c r="A639" s="284" t="s">
        <v>279</v>
      </c>
      <c r="B639" s="435" t="s">
        <v>42</v>
      </c>
      <c r="C639" s="430" t="s">
        <v>554</v>
      </c>
      <c r="D639" s="436" t="s">
        <v>560</v>
      </c>
      <c r="E639" s="437" t="s">
        <v>561</v>
      </c>
      <c r="F639" s="401" t="s">
        <v>557</v>
      </c>
      <c r="G639" s="436"/>
      <c r="H639" s="436" t="s">
        <v>538</v>
      </c>
      <c r="I639" s="438">
        <v>2024</v>
      </c>
      <c r="J639" s="438">
        <v>7</v>
      </c>
      <c r="K639" s="404">
        <v>45604</v>
      </c>
      <c r="L639" s="439"/>
      <c r="M639" s="333">
        <v>6.2719999999999998E-2</v>
      </c>
      <c r="N639" s="333">
        <v>6.3719999999999999E-2</v>
      </c>
      <c r="O639" s="359">
        <v>1.0000000000000009E-3</v>
      </c>
      <c r="P639" s="386">
        <v>0</v>
      </c>
      <c r="Q639" s="407">
        <v>1</v>
      </c>
      <c r="R639" s="333">
        <v>6.2719999999999998E-2</v>
      </c>
      <c r="S639" s="442">
        <v>2412000</v>
      </c>
      <c r="T639" s="441">
        <v>8218080</v>
      </c>
      <c r="U639" s="362">
        <v>82000</v>
      </c>
      <c r="V639" s="363">
        <v>73781.919999999998</v>
      </c>
      <c r="W639" s="716" t="e">
        <f t="shared" si="18"/>
        <v>#DIV/0!</v>
      </c>
      <c r="Z639" s="739">
        <f t="shared" si="19"/>
        <v>2412.0000000000023</v>
      </c>
    </row>
    <row r="640" spans="1:26" s="365" customFormat="1" ht="12.65" customHeight="1">
      <c r="A640" s="284" t="s">
        <v>279</v>
      </c>
      <c r="B640" s="435" t="s">
        <v>42</v>
      </c>
      <c r="C640" s="430" t="s">
        <v>554</v>
      </c>
      <c r="D640" s="436" t="s">
        <v>555</v>
      </c>
      <c r="E640" s="437" t="s">
        <v>556</v>
      </c>
      <c r="F640" s="401" t="s">
        <v>557</v>
      </c>
      <c r="G640" s="436"/>
      <c r="H640" s="436" t="s">
        <v>538</v>
      </c>
      <c r="I640" s="438">
        <v>2024</v>
      </c>
      <c r="J640" s="438">
        <v>6</v>
      </c>
      <c r="K640" s="404">
        <v>45604</v>
      </c>
      <c r="L640" s="439"/>
      <c r="M640" s="333">
        <v>8.0479999999999996E-2</v>
      </c>
      <c r="N640" s="333">
        <v>8.2479999999999998E-2</v>
      </c>
      <c r="O640" s="359">
        <v>2.0000000000000018E-3</v>
      </c>
      <c r="P640" s="386">
        <v>0</v>
      </c>
      <c r="Q640" s="407">
        <v>1</v>
      </c>
      <c r="R640" s="333">
        <v>8.0479999999999996E-2</v>
      </c>
      <c r="S640" s="442">
        <v>0</v>
      </c>
      <c r="T640" s="441">
        <v>1200000</v>
      </c>
      <c r="U640" s="362">
        <v>72000</v>
      </c>
      <c r="V640" s="363">
        <v>69600</v>
      </c>
      <c r="W640" s="716" t="e">
        <f t="shared" si="18"/>
        <v>#DIV/0!</v>
      </c>
      <c r="Z640" s="739">
        <f t="shared" si="19"/>
        <v>0</v>
      </c>
    </row>
    <row r="641" spans="1:26" s="365" customFormat="1" ht="12.65" customHeight="1">
      <c r="A641" s="284" t="s">
        <v>279</v>
      </c>
      <c r="B641" s="435" t="s">
        <v>42</v>
      </c>
      <c r="C641" s="430" t="s">
        <v>554</v>
      </c>
      <c r="D641" s="436" t="s">
        <v>558</v>
      </c>
      <c r="E641" s="437" t="s">
        <v>559</v>
      </c>
      <c r="F641" s="401" t="s">
        <v>557</v>
      </c>
      <c r="G641" s="436"/>
      <c r="H641" s="436" t="s">
        <v>538</v>
      </c>
      <c r="I641" s="438">
        <v>2024</v>
      </c>
      <c r="J641" s="438">
        <v>6</v>
      </c>
      <c r="K641" s="404">
        <v>45604</v>
      </c>
      <c r="L641" s="439"/>
      <c r="M641" s="333">
        <v>6.0240000000000002E-2</v>
      </c>
      <c r="N641" s="333">
        <v>6.1240000000000003E-2</v>
      </c>
      <c r="O641" s="359">
        <v>1.0000000000000009E-3</v>
      </c>
      <c r="P641" s="386">
        <v>0</v>
      </c>
      <c r="Q641" s="407">
        <v>1</v>
      </c>
      <c r="R641" s="333">
        <v>6.0240000000000002E-2</v>
      </c>
      <c r="S641" s="442">
        <v>3240000</v>
      </c>
      <c r="T641" s="441">
        <v>9850000</v>
      </c>
      <c r="U641" s="362">
        <v>82000</v>
      </c>
      <c r="V641" s="363">
        <v>72149.999999999985</v>
      </c>
      <c r="W641" s="716" t="e">
        <f t="shared" si="18"/>
        <v>#DIV/0!</v>
      </c>
      <c r="Z641" s="739">
        <f t="shared" si="19"/>
        <v>3240.0000000000027</v>
      </c>
    </row>
    <row r="642" spans="1:26" s="365" customFormat="1" ht="12.65" customHeight="1">
      <c r="A642" s="284" t="s">
        <v>279</v>
      </c>
      <c r="B642" s="435" t="s">
        <v>42</v>
      </c>
      <c r="C642" s="430" t="s">
        <v>554</v>
      </c>
      <c r="D642" s="436" t="s">
        <v>560</v>
      </c>
      <c r="E642" s="437" t="s">
        <v>561</v>
      </c>
      <c r="F642" s="401" t="s">
        <v>557</v>
      </c>
      <c r="G642" s="436"/>
      <c r="H642" s="436" t="s">
        <v>538</v>
      </c>
      <c r="I642" s="438">
        <v>2024</v>
      </c>
      <c r="J642" s="438">
        <v>6</v>
      </c>
      <c r="K642" s="404">
        <v>45604</v>
      </c>
      <c r="L642" s="439"/>
      <c r="M642" s="333">
        <v>6.2719999999999998E-2</v>
      </c>
      <c r="N642" s="333">
        <v>6.3719999999999999E-2</v>
      </c>
      <c r="O642" s="359">
        <v>1.0000000000000009E-3</v>
      </c>
      <c r="P642" s="386">
        <v>0</v>
      </c>
      <c r="Q642" s="407">
        <v>1</v>
      </c>
      <c r="R642" s="333">
        <v>6.2719999999999998E-2</v>
      </c>
      <c r="S642" s="442">
        <v>3268000</v>
      </c>
      <c r="T642" s="441">
        <v>5806080</v>
      </c>
      <c r="U642" s="362">
        <v>82000</v>
      </c>
      <c r="V642" s="363">
        <v>76193.919999999998</v>
      </c>
      <c r="W642" s="716" t="e">
        <f t="shared" ref="W642:W705" si="20">V642/$AB$1</f>
        <v>#DIV/0!</v>
      </c>
      <c r="Z642" s="739">
        <f t="shared" si="19"/>
        <v>3268.0000000000027</v>
      </c>
    </row>
    <row r="643" spans="1:26" s="365" customFormat="1" ht="12.65" customHeight="1">
      <c r="A643" s="284" t="s">
        <v>279</v>
      </c>
      <c r="B643" s="435" t="s">
        <v>42</v>
      </c>
      <c r="C643" s="430" t="s">
        <v>554</v>
      </c>
      <c r="D643" s="436" t="s">
        <v>555</v>
      </c>
      <c r="E643" s="437" t="s">
        <v>556</v>
      </c>
      <c r="F643" s="401" t="s">
        <v>557</v>
      </c>
      <c r="G643" s="436"/>
      <c r="H643" s="436" t="s">
        <v>538</v>
      </c>
      <c r="I643" s="438">
        <v>2024</v>
      </c>
      <c r="J643" s="438">
        <v>5</v>
      </c>
      <c r="K643" s="404">
        <v>45604</v>
      </c>
      <c r="L643" s="439"/>
      <c r="M643" s="333">
        <v>8.0479999999999996E-2</v>
      </c>
      <c r="N643" s="333">
        <v>8.2479999999999998E-2</v>
      </c>
      <c r="O643" s="359">
        <v>2.0000000000000018E-3</v>
      </c>
      <c r="P643" s="386">
        <v>0</v>
      </c>
      <c r="Q643" s="407">
        <v>1</v>
      </c>
      <c r="R643" s="333">
        <v>8.0479999999999996E-2</v>
      </c>
      <c r="S643" s="442">
        <v>560000</v>
      </c>
      <c r="T643" s="441">
        <v>1200000</v>
      </c>
      <c r="U643" s="362">
        <v>72000</v>
      </c>
      <c r="V643" s="363">
        <v>69600</v>
      </c>
      <c r="W643" s="716" t="e">
        <f t="shared" si="20"/>
        <v>#DIV/0!</v>
      </c>
      <c r="Z643" s="739">
        <f t="shared" ref="Z643:Z706" si="21">O643*S643</f>
        <v>1120.0000000000009</v>
      </c>
    </row>
    <row r="644" spans="1:26" s="365" customFormat="1" ht="12.65" customHeight="1">
      <c r="A644" s="284" t="s">
        <v>279</v>
      </c>
      <c r="B644" s="435" t="s">
        <v>42</v>
      </c>
      <c r="C644" s="430" t="s">
        <v>554</v>
      </c>
      <c r="D644" s="436" t="s">
        <v>558</v>
      </c>
      <c r="E644" s="437" t="s">
        <v>559</v>
      </c>
      <c r="F644" s="401" t="s">
        <v>557</v>
      </c>
      <c r="G644" s="436"/>
      <c r="H644" s="436" t="s">
        <v>538</v>
      </c>
      <c r="I644" s="438">
        <v>2024</v>
      </c>
      <c r="J644" s="438">
        <v>5</v>
      </c>
      <c r="K644" s="404">
        <v>45604</v>
      </c>
      <c r="L644" s="439"/>
      <c r="M644" s="333">
        <v>6.0240000000000002E-2</v>
      </c>
      <c r="N644" s="333">
        <v>6.1240000000000003E-2</v>
      </c>
      <c r="O644" s="359">
        <v>1.0000000000000009E-3</v>
      </c>
      <c r="P644" s="386">
        <v>0</v>
      </c>
      <c r="Q644" s="407">
        <v>1</v>
      </c>
      <c r="R644" s="333">
        <v>6.0240000000000002E-2</v>
      </c>
      <c r="S644" s="442">
        <v>3120000</v>
      </c>
      <c r="T644" s="441">
        <v>6610000</v>
      </c>
      <c r="U644" s="362">
        <v>82000</v>
      </c>
      <c r="V644" s="363">
        <v>75390</v>
      </c>
      <c r="W644" s="716" t="e">
        <f t="shared" si="20"/>
        <v>#DIV/0!</v>
      </c>
      <c r="Z644" s="739">
        <f t="shared" si="21"/>
        <v>3120.0000000000027</v>
      </c>
    </row>
    <row r="645" spans="1:26" s="365" customFormat="1" ht="12.65" customHeight="1">
      <c r="A645" s="284" t="s">
        <v>279</v>
      </c>
      <c r="B645" s="435" t="s">
        <v>42</v>
      </c>
      <c r="C645" s="430" t="s">
        <v>554</v>
      </c>
      <c r="D645" s="436" t="s">
        <v>560</v>
      </c>
      <c r="E645" s="437" t="s">
        <v>561</v>
      </c>
      <c r="F645" s="401" t="s">
        <v>557</v>
      </c>
      <c r="G645" s="436"/>
      <c r="H645" s="436" t="s">
        <v>538</v>
      </c>
      <c r="I645" s="438">
        <v>2024</v>
      </c>
      <c r="J645" s="438">
        <v>5</v>
      </c>
      <c r="K645" s="404">
        <v>45604</v>
      </c>
      <c r="L645" s="439"/>
      <c r="M645" s="333">
        <v>6.2719999999999998E-2</v>
      </c>
      <c r="N645" s="333">
        <v>6.3719999999999999E-2</v>
      </c>
      <c r="O645" s="359">
        <v>1.0000000000000009E-3</v>
      </c>
      <c r="P645" s="386">
        <v>0</v>
      </c>
      <c r="Q645" s="407">
        <v>1</v>
      </c>
      <c r="R645" s="333">
        <v>6.2719999999999998E-2</v>
      </c>
      <c r="S645" s="442">
        <v>2340080</v>
      </c>
      <c r="T645" s="441">
        <v>2538080</v>
      </c>
      <c r="U645" s="362">
        <v>82000</v>
      </c>
      <c r="V645" s="363">
        <v>79461.919999999998</v>
      </c>
      <c r="W645" s="716" t="e">
        <f t="shared" si="20"/>
        <v>#DIV/0!</v>
      </c>
      <c r="Z645" s="739">
        <f t="shared" si="21"/>
        <v>2340.0800000000022</v>
      </c>
    </row>
    <row r="646" spans="1:26" s="365" customFormat="1" ht="12.65" customHeight="1">
      <c r="A646" s="284" t="s">
        <v>279</v>
      </c>
      <c r="B646" s="435" t="s">
        <v>42</v>
      </c>
      <c r="C646" s="430" t="s">
        <v>554</v>
      </c>
      <c r="D646" s="436" t="s">
        <v>555</v>
      </c>
      <c r="E646" s="437" t="s">
        <v>556</v>
      </c>
      <c r="F646" s="401" t="s">
        <v>557</v>
      </c>
      <c r="G646" s="436"/>
      <c r="H646" s="436" t="s">
        <v>538</v>
      </c>
      <c r="I646" s="438">
        <v>2024</v>
      </c>
      <c r="J646" s="438">
        <v>4</v>
      </c>
      <c r="K646" s="404">
        <v>45604</v>
      </c>
      <c r="L646" s="439"/>
      <c r="M646" s="333">
        <v>8.0479999999999996E-2</v>
      </c>
      <c r="N646" s="333">
        <v>8.2479999999999998E-2</v>
      </c>
      <c r="O646" s="359">
        <v>2.0000000000000018E-3</v>
      </c>
      <c r="P646" s="386">
        <v>0</v>
      </c>
      <c r="Q646" s="407">
        <v>1</v>
      </c>
      <c r="R646" s="333">
        <v>8.0479999999999996E-2</v>
      </c>
      <c r="S646" s="442">
        <v>640000</v>
      </c>
      <c r="T646" s="441">
        <v>640000</v>
      </c>
      <c r="U646" s="362">
        <v>72000</v>
      </c>
      <c r="V646" s="363">
        <v>70720</v>
      </c>
      <c r="W646" s="716" t="e">
        <f t="shared" si="20"/>
        <v>#DIV/0!</v>
      </c>
      <c r="Z646" s="739">
        <f t="shared" si="21"/>
        <v>1280.0000000000011</v>
      </c>
    </row>
    <row r="647" spans="1:26" s="365" customFormat="1" ht="12.65" customHeight="1">
      <c r="A647" s="284" t="s">
        <v>279</v>
      </c>
      <c r="B647" s="435" t="s">
        <v>42</v>
      </c>
      <c r="C647" s="430" t="s">
        <v>554</v>
      </c>
      <c r="D647" s="436" t="s">
        <v>558</v>
      </c>
      <c r="E647" s="437" t="s">
        <v>559</v>
      </c>
      <c r="F647" s="401" t="s">
        <v>557</v>
      </c>
      <c r="G647" s="436"/>
      <c r="H647" s="436" t="s">
        <v>538</v>
      </c>
      <c r="I647" s="438">
        <v>2024</v>
      </c>
      <c r="J647" s="438">
        <v>4</v>
      </c>
      <c r="K647" s="404">
        <v>45604</v>
      </c>
      <c r="L647" s="439"/>
      <c r="M647" s="333">
        <v>6.0240000000000002E-2</v>
      </c>
      <c r="N647" s="333">
        <v>6.1240000000000003E-2</v>
      </c>
      <c r="O647" s="359">
        <v>1.0000000000000009E-3</v>
      </c>
      <c r="P647" s="386">
        <v>0</v>
      </c>
      <c r="Q647" s="407">
        <v>1</v>
      </c>
      <c r="R647" s="333">
        <v>6.0240000000000002E-2</v>
      </c>
      <c r="S647" s="442">
        <v>2760000</v>
      </c>
      <c r="T647" s="441">
        <v>3490000</v>
      </c>
      <c r="U647" s="362">
        <v>82000</v>
      </c>
      <c r="V647" s="363">
        <v>78510</v>
      </c>
      <c r="W647" s="716" t="e">
        <f t="shared" si="20"/>
        <v>#DIV/0!</v>
      </c>
      <c r="Z647" s="739">
        <f t="shared" si="21"/>
        <v>2760.0000000000023</v>
      </c>
    </row>
    <row r="648" spans="1:26" s="365" customFormat="1" ht="12.65" customHeight="1">
      <c r="A648" s="284" t="s">
        <v>279</v>
      </c>
      <c r="B648" s="435" t="s">
        <v>42</v>
      </c>
      <c r="C648" s="430" t="s">
        <v>554</v>
      </c>
      <c r="D648" s="436" t="s">
        <v>560</v>
      </c>
      <c r="E648" s="437" t="s">
        <v>561</v>
      </c>
      <c r="F648" s="401" t="s">
        <v>557</v>
      </c>
      <c r="G648" s="436"/>
      <c r="H648" s="436" t="s">
        <v>538</v>
      </c>
      <c r="I648" s="438">
        <v>2024</v>
      </c>
      <c r="J648" s="438">
        <v>4</v>
      </c>
      <c r="K648" s="404">
        <v>45604</v>
      </c>
      <c r="L648" s="439"/>
      <c r="M648" s="333">
        <v>6.2719999999999998E-2</v>
      </c>
      <c r="N648" s="333">
        <v>6.3719999999999999E-2</v>
      </c>
      <c r="O648" s="359">
        <v>1.0000000000000009E-3</v>
      </c>
      <c r="P648" s="386">
        <v>0</v>
      </c>
      <c r="Q648" s="407">
        <v>1</v>
      </c>
      <c r="R648" s="333">
        <v>6.2719999999999998E-2</v>
      </c>
      <c r="S648" s="442">
        <v>198000</v>
      </c>
      <c r="T648" s="441">
        <v>198000</v>
      </c>
      <c r="U648" s="362">
        <v>82000</v>
      </c>
      <c r="V648" s="363">
        <v>81802</v>
      </c>
      <c r="W648" s="716" t="e">
        <f t="shared" si="20"/>
        <v>#DIV/0!</v>
      </c>
      <c r="Z648" s="739">
        <f t="shared" si="21"/>
        <v>198.00000000000017</v>
      </c>
    </row>
    <row r="649" spans="1:26" s="365" customFormat="1" ht="12.65" customHeight="1">
      <c r="A649" s="284" t="s">
        <v>279</v>
      </c>
      <c r="B649" s="435" t="s">
        <v>42</v>
      </c>
      <c r="C649" s="430" t="s">
        <v>554</v>
      </c>
      <c r="D649" s="436" t="s">
        <v>555</v>
      </c>
      <c r="E649" s="437" t="s">
        <v>556</v>
      </c>
      <c r="F649" s="401" t="s">
        <v>557</v>
      </c>
      <c r="G649" s="436"/>
      <c r="H649" s="436" t="s">
        <v>538</v>
      </c>
      <c r="I649" s="438">
        <v>2024</v>
      </c>
      <c r="J649" s="438">
        <v>3</v>
      </c>
      <c r="K649" s="404">
        <v>45604</v>
      </c>
      <c r="L649" s="439"/>
      <c r="M649" s="333">
        <v>8.0479999999999996E-2</v>
      </c>
      <c r="N649" s="333">
        <v>8.2479999999999998E-2</v>
      </c>
      <c r="O649" s="359">
        <v>2.0000000000000018E-3</v>
      </c>
      <c r="P649" s="386">
        <v>0</v>
      </c>
      <c r="Q649" s="407">
        <v>1</v>
      </c>
      <c r="R649" s="333">
        <v>8.0479999999999996E-2</v>
      </c>
      <c r="S649" s="442">
        <v>0</v>
      </c>
      <c r="T649" s="441">
        <v>0</v>
      </c>
      <c r="U649" s="362">
        <v>72000</v>
      </c>
      <c r="V649" s="363">
        <v>72000</v>
      </c>
      <c r="W649" s="716" t="e">
        <f t="shared" si="20"/>
        <v>#DIV/0!</v>
      </c>
      <c r="Z649" s="739">
        <f t="shared" si="21"/>
        <v>0</v>
      </c>
    </row>
    <row r="650" spans="1:26" s="365" customFormat="1" ht="12.65" customHeight="1">
      <c r="A650" s="284" t="s">
        <v>279</v>
      </c>
      <c r="B650" s="435" t="s">
        <v>42</v>
      </c>
      <c r="C650" s="430" t="s">
        <v>554</v>
      </c>
      <c r="D650" s="436" t="s">
        <v>558</v>
      </c>
      <c r="E650" s="437" t="s">
        <v>559</v>
      </c>
      <c r="F650" s="401" t="s">
        <v>557</v>
      </c>
      <c r="G650" s="436"/>
      <c r="H650" s="436" t="s">
        <v>538</v>
      </c>
      <c r="I650" s="438">
        <v>2024</v>
      </c>
      <c r="J650" s="438">
        <v>3</v>
      </c>
      <c r="K650" s="404">
        <v>45604</v>
      </c>
      <c r="L650" s="439"/>
      <c r="M650" s="333">
        <v>6.0240000000000002E-2</v>
      </c>
      <c r="N650" s="333">
        <v>6.1240000000000003E-2</v>
      </c>
      <c r="O650" s="359">
        <v>1.0000000000000009E-3</v>
      </c>
      <c r="P650" s="386">
        <v>0</v>
      </c>
      <c r="Q650" s="407">
        <v>1</v>
      </c>
      <c r="R650" s="333">
        <v>6.0240000000000002E-2</v>
      </c>
      <c r="S650" s="442">
        <v>730000</v>
      </c>
      <c r="T650" s="441">
        <v>730000</v>
      </c>
      <c r="U650" s="362">
        <v>82000</v>
      </c>
      <c r="V650" s="363">
        <v>81270</v>
      </c>
      <c r="W650" s="716" t="e">
        <f t="shared" si="20"/>
        <v>#DIV/0!</v>
      </c>
      <c r="Z650" s="739">
        <f t="shared" si="21"/>
        <v>730.00000000000068</v>
      </c>
    </row>
    <row r="651" spans="1:26" s="365" customFormat="1" ht="12.65" customHeight="1">
      <c r="A651" s="284" t="s">
        <v>279</v>
      </c>
      <c r="B651" s="435" t="s">
        <v>42</v>
      </c>
      <c r="C651" s="430" t="s">
        <v>554</v>
      </c>
      <c r="D651" s="436" t="s">
        <v>560</v>
      </c>
      <c r="E651" s="437" t="s">
        <v>561</v>
      </c>
      <c r="F651" s="401" t="s">
        <v>557</v>
      </c>
      <c r="G651" s="436"/>
      <c r="H651" s="436" t="s">
        <v>538</v>
      </c>
      <c r="I651" s="438">
        <v>2024</v>
      </c>
      <c r="J651" s="438">
        <v>3</v>
      </c>
      <c r="K651" s="404">
        <v>45604</v>
      </c>
      <c r="L651" s="439"/>
      <c r="M651" s="333">
        <v>6.2719999999999998E-2</v>
      </c>
      <c r="N651" s="333">
        <v>6.3719999999999999E-2</v>
      </c>
      <c r="O651" s="359">
        <v>1.0000000000000009E-3</v>
      </c>
      <c r="P651" s="386">
        <v>0</v>
      </c>
      <c r="Q651" s="407">
        <v>1</v>
      </c>
      <c r="R651" s="333">
        <v>6.2719999999999998E-2</v>
      </c>
      <c r="S651" s="442">
        <v>0</v>
      </c>
      <c r="T651" s="441">
        <v>0</v>
      </c>
      <c r="U651" s="362">
        <v>82000</v>
      </c>
      <c r="V651" s="363">
        <v>82000</v>
      </c>
      <c r="W651" s="716" t="e">
        <f t="shared" si="20"/>
        <v>#DIV/0!</v>
      </c>
      <c r="Z651" s="739">
        <f t="shared" si="21"/>
        <v>0</v>
      </c>
    </row>
    <row r="652" spans="1:26" s="365" customFormat="1" ht="12.65" customHeight="1">
      <c r="A652" s="352"/>
      <c r="B652" s="435" t="s">
        <v>562</v>
      </c>
      <c r="C652" s="430" t="s">
        <v>453</v>
      </c>
      <c r="D652" s="436" t="s">
        <v>563</v>
      </c>
      <c r="E652" s="437" t="s">
        <v>564</v>
      </c>
      <c r="F652" s="401" t="s">
        <v>557</v>
      </c>
      <c r="G652" s="436"/>
      <c r="H652" s="436" t="s">
        <v>457</v>
      </c>
      <c r="I652" s="438">
        <v>2025</v>
      </c>
      <c r="J652" s="438">
        <v>1</v>
      </c>
      <c r="K652" s="404">
        <v>45700</v>
      </c>
      <c r="L652" s="439"/>
      <c r="M652" s="333">
        <v>28.18</v>
      </c>
      <c r="N652" s="333">
        <v>28.37</v>
      </c>
      <c r="O652" s="359">
        <v>0.19</v>
      </c>
      <c r="P652" s="386">
        <v>0</v>
      </c>
      <c r="Q652" s="407">
        <v>1</v>
      </c>
      <c r="R652" s="333">
        <v>28.18</v>
      </c>
      <c r="S652" s="440">
        <v>0</v>
      </c>
      <c r="T652" s="441">
        <v>698616</v>
      </c>
      <c r="U652" s="362">
        <v>1330000</v>
      </c>
      <c r="V652" s="363">
        <v>1197262.96</v>
      </c>
      <c r="W652" s="716" t="e">
        <f t="shared" si="20"/>
        <v>#DIV/0!</v>
      </c>
      <c r="Z652" s="739">
        <f t="shared" si="21"/>
        <v>0</v>
      </c>
    </row>
    <row r="653" spans="1:26" s="365" customFormat="1" ht="12.65" customHeight="1">
      <c r="A653" s="352"/>
      <c r="B653" s="435" t="s">
        <v>562</v>
      </c>
      <c r="C653" s="430" t="s">
        <v>453</v>
      </c>
      <c r="D653" s="436" t="s">
        <v>563</v>
      </c>
      <c r="E653" s="437" t="s">
        <v>564</v>
      </c>
      <c r="F653" s="401" t="s">
        <v>557</v>
      </c>
      <c r="G653" s="436"/>
      <c r="H653" s="436" t="s">
        <v>457</v>
      </c>
      <c r="I653" s="438">
        <v>2024</v>
      </c>
      <c r="J653" s="438">
        <v>9</v>
      </c>
      <c r="K653" s="404">
        <v>45604</v>
      </c>
      <c r="L653" s="439"/>
      <c r="M653" s="333">
        <v>28.18</v>
      </c>
      <c r="N653" s="333">
        <v>28.37</v>
      </c>
      <c r="O653" s="359">
        <v>0.19</v>
      </c>
      <c r="P653" s="386">
        <v>0</v>
      </c>
      <c r="Q653" s="407">
        <v>1</v>
      </c>
      <c r="R653" s="333">
        <v>28.18</v>
      </c>
      <c r="S653" s="440">
        <v>35424</v>
      </c>
      <c r="T653" s="441">
        <v>698616</v>
      </c>
      <c r="U653" s="362">
        <v>1330000</v>
      </c>
      <c r="V653" s="363">
        <v>1197262.96</v>
      </c>
      <c r="W653" s="716" t="e">
        <f t="shared" si="20"/>
        <v>#DIV/0!</v>
      </c>
      <c r="Z653" s="739">
        <f t="shared" si="21"/>
        <v>6730.56</v>
      </c>
    </row>
    <row r="654" spans="1:26" s="365" customFormat="1" ht="12.65" customHeight="1">
      <c r="A654" s="352"/>
      <c r="B654" s="435" t="s">
        <v>562</v>
      </c>
      <c r="C654" s="430" t="s">
        <v>453</v>
      </c>
      <c r="D654" s="436" t="s">
        <v>563</v>
      </c>
      <c r="E654" s="437" t="s">
        <v>564</v>
      </c>
      <c r="F654" s="401" t="s">
        <v>557</v>
      </c>
      <c r="G654" s="436"/>
      <c r="H654" s="436" t="s">
        <v>457</v>
      </c>
      <c r="I654" s="438">
        <v>2022</v>
      </c>
      <c r="J654" s="438">
        <v>8</v>
      </c>
      <c r="K654" s="404">
        <v>45604</v>
      </c>
      <c r="L654" s="439"/>
      <c r="M654" s="333">
        <v>28.18</v>
      </c>
      <c r="N654" s="333">
        <v>28.37</v>
      </c>
      <c r="O654" s="359">
        <v>0.19</v>
      </c>
      <c r="P654" s="386">
        <v>0</v>
      </c>
      <c r="Q654" s="407">
        <v>1</v>
      </c>
      <c r="R654" s="333">
        <v>28.18</v>
      </c>
      <c r="S654" s="440">
        <v>33792</v>
      </c>
      <c r="T654" s="441">
        <v>663192</v>
      </c>
      <c r="U654" s="362">
        <v>1330000</v>
      </c>
      <c r="V654" s="363">
        <v>1203993.52</v>
      </c>
      <c r="W654" s="716" t="e">
        <f t="shared" si="20"/>
        <v>#DIV/0!</v>
      </c>
      <c r="Z654" s="739">
        <f t="shared" si="21"/>
        <v>6420.4800000000005</v>
      </c>
    </row>
    <row r="655" spans="1:26" s="365" customFormat="1" ht="12.65" customHeight="1">
      <c r="A655" s="352"/>
      <c r="B655" s="435" t="s">
        <v>562</v>
      </c>
      <c r="C655" s="430" t="s">
        <v>453</v>
      </c>
      <c r="D655" s="436" t="s">
        <v>563</v>
      </c>
      <c r="E655" s="437" t="s">
        <v>564</v>
      </c>
      <c r="F655" s="401" t="s">
        <v>557</v>
      </c>
      <c r="G655" s="436"/>
      <c r="H655" s="436" t="s">
        <v>457</v>
      </c>
      <c r="I655" s="438">
        <v>2022</v>
      </c>
      <c r="J655" s="438">
        <v>7</v>
      </c>
      <c r="K655" s="404">
        <v>45604</v>
      </c>
      <c r="L655" s="439"/>
      <c r="M655" s="333">
        <v>28.18</v>
      </c>
      <c r="N655" s="333">
        <v>28.37</v>
      </c>
      <c r="O655" s="359">
        <v>0.19</v>
      </c>
      <c r="P655" s="386">
        <v>0</v>
      </c>
      <c r="Q655" s="407">
        <v>1</v>
      </c>
      <c r="R655" s="333">
        <v>28.18</v>
      </c>
      <c r="S655" s="440">
        <v>0</v>
      </c>
      <c r="T655" s="441">
        <v>629400</v>
      </c>
      <c r="U655" s="362">
        <v>1330000</v>
      </c>
      <c r="V655" s="363">
        <v>1210414</v>
      </c>
      <c r="W655" s="716" t="e">
        <f t="shared" si="20"/>
        <v>#DIV/0!</v>
      </c>
      <c r="Z655" s="739">
        <f t="shared" si="21"/>
        <v>0</v>
      </c>
    </row>
    <row r="656" spans="1:26" s="365" customFormat="1" ht="12.65" customHeight="1">
      <c r="A656" s="352"/>
      <c r="B656" s="435" t="s">
        <v>562</v>
      </c>
      <c r="C656" s="430" t="s">
        <v>453</v>
      </c>
      <c r="D656" s="436" t="s">
        <v>563</v>
      </c>
      <c r="E656" s="437" t="s">
        <v>564</v>
      </c>
      <c r="F656" s="401" t="s">
        <v>557</v>
      </c>
      <c r="G656" s="436"/>
      <c r="H656" s="436" t="s">
        <v>457</v>
      </c>
      <c r="I656" s="438">
        <v>2022</v>
      </c>
      <c r="J656" s="438">
        <v>6</v>
      </c>
      <c r="K656" s="404">
        <v>45604</v>
      </c>
      <c r="L656" s="439"/>
      <c r="M656" s="333">
        <v>28.18</v>
      </c>
      <c r="N656" s="333">
        <v>28.37</v>
      </c>
      <c r="O656" s="359">
        <v>0.19</v>
      </c>
      <c r="P656" s="386">
        <v>0</v>
      </c>
      <c r="Q656" s="407">
        <v>1</v>
      </c>
      <c r="R656" s="333">
        <v>28.18</v>
      </c>
      <c r="S656" s="440">
        <v>203712</v>
      </c>
      <c r="T656" s="441">
        <v>629400</v>
      </c>
      <c r="U656" s="362">
        <v>1330000</v>
      </c>
      <c r="V656" s="363">
        <v>1210414</v>
      </c>
      <c r="W656" s="716" t="e">
        <f t="shared" si="20"/>
        <v>#DIV/0!</v>
      </c>
      <c r="Z656" s="739">
        <f t="shared" si="21"/>
        <v>38705.279999999999</v>
      </c>
    </row>
    <row r="657" spans="1:26" s="365" customFormat="1" ht="12.65" customHeight="1">
      <c r="A657" s="352"/>
      <c r="B657" s="435" t="s">
        <v>562</v>
      </c>
      <c r="C657" s="430" t="s">
        <v>453</v>
      </c>
      <c r="D657" s="436" t="s">
        <v>563</v>
      </c>
      <c r="E657" s="437" t="s">
        <v>564</v>
      </c>
      <c r="F657" s="401" t="s">
        <v>557</v>
      </c>
      <c r="G657" s="436"/>
      <c r="H657" s="436" t="s">
        <v>457</v>
      </c>
      <c r="I657" s="438">
        <v>2022</v>
      </c>
      <c r="J657" s="438">
        <v>5</v>
      </c>
      <c r="K657" s="404">
        <v>45604</v>
      </c>
      <c r="L657" s="439"/>
      <c r="M657" s="333">
        <v>28.18</v>
      </c>
      <c r="N657" s="333">
        <v>28.37</v>
      </c>
      <c r="O657" s="359">
        <v>0.19</v>
      </c>
      <c r="P657" s="386">
        <v>0</v>
      </c>
      <c r="Q657" s="407">
        <v>1</v>
      </c>
      <c r="R657" s="333">
        <v>28.18</v>
      </c>
      <c r="S657" s="440">
        <v>145340</v>
      </c>
      <c r="T657" s="441">
        <v>425688</v>
      </c>
      <c r="U657" s="362">
        <v>1330000</v>
      </c>
      <c r="V657" s="363">
        <v>1249119.28</v>
      </c>
      <c r="W657" s="716" t="e">
        <f t="shared" si="20"/>
        <v>#DIV/0!</v>
      </c>
      <c r="Z657" s="739">
        <f t="shared" si="21"/>
        <v>27614.6</v>
      </c>
    </row>
    <row r="658" spans="1:26" s="365" customFormat="1" ht="12.65" customHeight="1">
      <c r="A658" s="352"/>
      <c r="B658" s="435" t="s">
        <v>562</v>
      </c>
      <c r="C658" s="430" t="s">
        <v>453</v>
      </c>
      <c r="D658" s="436" t="s">
        <v>563</v>
      </c>
      <c r="E658" s="437" t="s">
        <v>564</v>
      </c>
      <c r="F658" s="401" t="s">
        <v>557</v>
      </c>
      <c r="G658" s="436"/>
      <c r="H658" s="436" t="s">
        <v>457</v>
      </c>
      <c r="I658" s="438">
        <v>2022</v>
      </c>
      <c r="J658" s="438">
        <v>4</v>
      </c>
      <c r="K658" s="404">
        <v>45604</v>
      </c>
      <c r="L658" s="439"/>
      <c r="M658" s="333">
        <v>28.18</v>
      </c>
      <c r="N658" s="333">
        <v>28.37</v>
      </c>
      <c r="O658" s="359">
        <v>0.19</v>
      </c>
      <c r="P658" s="386">
        <v>0</v>
      </c>
      <c r="Q658" s="407">
        <v>1</v>
      </c>
      <c r="R658" s="333">
        <v>28.18</v>
      </c>
      <c r="S658" s="440">
        <v>19008</v>
      </c>
      <c r="T658" s="441">
        <v>280348</v>
      </c>
      <c r="U658" s="362">
        <v>1330000</v>
      </c>
      <c r="V658" s="363">
        <v>1276733.8799999999</v>
      </c>
      <c r="W658" s="716" t="e">
        <f t="shared" si="20"/>
        <v>#DIV/0!</v>
      </c>
      <c r="Z658" s="739">
        <f t="shared" si="21"/>
        <v>3611.52</v>
      </c>
    </row>
    <row r="659" spans="1:26" s="365" customFormat="1" ht="12.65" customHeight="1">
      <c r="A659" s="352"/>
      <c r="B659" s="435" t="s">
        <v>562</v>
      </c>
      <c r="C659" s="430" t="s">
        <v>453</v>
      </c>
      <c r="D659" s="436" t="s">
        <v>563</v>
      </c>
      <c r="E659" s="437" t="s">
        <v>564</v>
      </c>
      <c r="F659" s="401" t="s">
        <v>557</v>
      </c>
      <c r="G659" s="436"/>
      <c r="H659" s="436" t="s">
        <v>457</v>
      </c>
      <c r="I659" s="438">
        <v>2022</v>
      </c>
      <c r="J659" s="438">
        <v>3</v>
      </c>
      <c r="K659" s="404">
        <v>45604</v>
      </c>
      <c r="L659" s="439"/>
      <c r="M659" s="333">
        <v>28.18</v>
      </c>
      <c r="N659" s="333">
        <v>28.37</v>
      </c>
      <c r="O659" s="359">
        <v>0.19</v>
      </c>
      <c r="P659" s="386">
        <v>0</v>
      </c>
      <c r="Q659" s="407">
        <v>1</v>
      </c>
      <c r="R659" s="333">
        <v>28.18</v>
      </c>
      <c r="S659" s="440">
        <v>139970</v>
      </c>
      <c r="T659" s="441">
        <v>261340</v>
      </c>
      <c r="U659" s="362">
        <v>1330000</v>
      </c>
      <c r="V659" s="363">
        <v>1280345.3999999999</v>
      </c>
      <c r="W659" s="716" t="e">
        <f t="shared" si="20"/>
        <v>#DIV/0!</v>
      </c>
      <c r="Z659" s="739">
        <f t="shared" si="21"/>
        <v>26594.3</v>
      </c>
    </row>
    <row r="660" spans="1:26" s="365" customFormat="1" ht="12.65" customHeight="1">
      <c r="A660" s="352"/>
      <c r="B660" s="435" t="s">
        <v>562</v>
      </c>
      <c r="C660" s="430" t="s">
        <v>453</v>
      </c>
      <c r="D660" s="436" t="s">
        <v>563</v>
      </c>
      <c r="E660" s="437" t="s">
        <v>564</v>
      </c>
      <c r="F660" s="401" t="s">
        <v>557</v>
      </c>
      <c r="G660" s="436"/>
      <c r="H660" s="436" t="s">
        <v>457</v>
      </c>
      <c r="I660" s="438">
        <v>2022</v>
      </c>
      <c r="J660" s="438">
        <v>2</v>
      </c>
      <c r="K660" s="404">
        <v>45604</v>
      </c>
      <c r="L660" s="439"/>
      <c r="M660" s="333">
        <v>28.18</v>
      </c>
      <c r="N660" s="333">
        <v>28.37</v>
      </c>
      <c r="O660" s="359">
        <v>0.19</v>
      </c>
      <c r="P660" s="386">
        <v>0</v>
      </c>
      <c r="Q660" s="407">
        <v>1</v>
      </c>
      <c r="R660" s="333">
        <v>28.18</v>
      </c>
      <c r="S660" s="440">
        <v>120470</v>
      </c>
      <c r="T660" s="441">
        <v>121370</v>
      </c>
      <c r="U660" s="362">
        <v>1330000</v>
      </c>
      <c r="V660" s="363">
        <v>1306939.7</v>
      </c>
      <c r="W660" s="716" t="e">
        <f t="shared" si="20"/>
        <v>#DIV/0!</v>
      </c>
      <c r="Z660" s="739">
        <f t="shared" si="21"/>
        <v>22889.3</v>
      </c>
    </row>
    <row r="661" spans="1:26" s="365" customFormat="1" ht="12.65" customHeight="1">
      <c r="A661" s="352"/>
      <c r="B661" s="435" t="s">
        <v>562</v>
      </c>
      <c r="C661" s="430" t="s">
        <v>453</v>
      </c>
      <c r="D661" s="436" t="s">
        <v>563</v>
      </c>
      <c r="E661" s="437" t="s">
        <v>564</v>
      </c>
      <c r="F661" s="401" t="s">
        <v>557</v>
      </c>
      <c r="G661" s="436"/>
      <c r="H661" s="436" t="s">
        <v>457</v>
      </c>
      <c r="I661" s="438">
        <v>2022</v>
      </c>
      <c r="J661" s="438">
        <v>1</v>
      </c>
      <c r="K661" s="404">
        <v>45604</v>
      </c>
      <c r="L661" s="439"/>
      <c r="M661" s="333">
        <v>28.18</v>
      </c>
      <c r="N661" s="333">
        <v>28.37</v>
      </c>
      <c r="O661" s="359">
        <v>0.19</v>
      </c>
      <c r="P661" s="386">
        <v>0</v>
      </c>
      <c r="Q661" s="407">
        <v>1</v>
      </c>
      <c r="R661" s="333">
        <v>28.18</v>
      </c>
      <c r="S661" s="440">
        <v>900</v>
      </c>
      <c r="T661" s="441">
        <v>900</v>
      </c>
      <c r="U661" s="362">
        <v>1330000</v>
      </c>
      <c r="V661" s="363">
        <v>1329829</v>
      </c>
      <c r="W661" s="716" t="e">
        <f t="shared" si="20"/>
        <v>#DIV/0!</v>
      </c>
      <c r="Z661" s="739">
        <f t="shared" si="21"/>
        <v>171</v>
      </c>
    </row>
    <row r="662" spans="1:26" s="365" customFormat="1" ht="12.65" customHeight="1">
      <c r="A662" s="352"/>
      <c r="B662" s="435" t="s">
        <v>565</v>
      </c>
      <c r="C662" s="430" t="s">
        <v>453</v>
      </c>
      <c r="D662" s="436" t="s">
        <v>566</v>
      </c>
      <c r="E662" s="437" t="s">
        <v>567</v>
      </c>
      <c r="F662" s="401" t="s">
        <v>557</v>
      </c>
      <c r="G662" s="436"/>
      <c r="H662" s="436" t="s">
        <v>457</v>
      </c>
      <c r="I662" s="438">
        <v>2025</v>
      </c>
      <c r="J662" s="438">
        <v>1</v>
      </c>
      <c r="K662" s="404">
        <v>45700</v>
      </c>
      <c r="L662" s="439"/>
      <c r="M662" s="333">
        <v>19.36</v>
      </c>
      <c r="N662" s="333">
        <v>19.567999999999998</v>
      </c>
      <c r="O662" s="359">
        <v>0.20799999999999999</v>
      </c>
      <c r="P662" s="386">
        <v>0</v>
      </c>
      <c r="Q662" s="407">
        <v>1</v>
      </c>
      <c r="R662" s="333">
        <v>19.36</v>
      </c>
      <c r="S662" s="440">
        <v>0</v>
      </c>
      <c r="T662" s="441">
        <v>868307</v>
      </c>
      <c r="U662" s="362">
        <v>1248000</v>
      </c>
      <c r="V662" s="363">
        <v>983365.4040000001</v>
      </c>
      <c r="W662" s="716" t="e">
        <f t="shared" si="20"/>
        <v>#DIV/0!</v>
      </c>
      <c r="Z662" s="739">
        <f t="shared" si="21"/>
        <v>0</v>
      </c>
    </row>
    <row r="663" spans="1:26" s="365" customFormat="1" ht="12.65" customHeight="1">
      <c r="A663" s="352"/>
      <c r="B663" s="435" t="s">
        <v>565</v>
      </c>
      <c r="C663" s="430" t="s">
        <v>453</v>
      </c>
      <c r="D663" s="436" t="s">
        <v>568</v>
      </c>
      <c r="E663" s="437" t="s">
        <v>569</v>
      </c>
      <c r="F663" s="401" t="s">
        <v>557</v>
      </c>
      <c r="G663" s="436"/>
      <c r="H663" s="436" t="s">
        <v>457</v>
      </c>
      <c r="I663" s="438">
        <v>2025</v>
      </c>
      <c r="J663" s="438">
        <v>1</v>
      </c>
      <c r="K663" s="404">
        <v>45700</v>
      </c>
      <c r="L663" s="439"/>
      <c r="M663" s="333">
        <v>6.85</v>
      </c>
      <c r="N663" s="333">
        <v>6.93</v>
      </c>
      <c r="O663" s="359">
        <v>0.08</v>
      </c>
      <c r="P663" s="386">
        <v>0</v>
      </c>
      <c r="Q663" s="407">
        <v>1</v>
      </c>
      <c r="R663" s="333">
        <v>6.85</v>
      </c>
      <c r="S663" s="440">
        <v>0</v>
      </c>
      <c r="T663" s="441">
        <v>871822</v>
      </c>
      <c r="U663" s="362">
        <v>480000</v>
      </c>
      <c r="V663" s="363">
        <v>410254.24</v>
      </c>
      <c r="W663" s="716" t="e">
        <f t="shared" si="20"/>
        <v>#DIV/0!</v>
      </c>
      <c r="Z663" s="739">
        <f t="shared" si="21"/>
        <v>0</v>
      </c>
    </row>
    <row r="664" spans="1:26" s="365" customFormat="1" ht="12.65" customHeight="1">
      <c r="A664" s="352"/>
      <c r="B664" s="435" t="s">
        <v>565</v>
      </c>
      <c r="C664" s="430" t="s">
        <v>453</v>
      </c>
      <c r="D664" s="436" t="s">
        <v>566</v>
      </c>
      <c r="E664" s="437" t="s">
        <v>567</v>
      </c>
      <c r="F664" s="401" t="s">
        <v>557</v>
      </c>
      <c r="G664" s="436"/>
      <c r="H664" s="436" t="s">
        <v>457</v>
      </c>
      <c r="I664" s="438">
        <v>2023</v>
      </c>
      <c r="J664" s="438">
        <v>6</v>
      </c>
      <c r="K664" s="404">
        <v>45604</v>
      </c>
      <c r="L664" s="439"/>
      <c r="M664" s="333">
        <v>19.36</v>
      </c>
      <c r="N664" s="333">
        <v>19.567999999999998</v>
      </c>
      <c r="O664" s="359">
        <v>0.20799999999999999</v>
      </c>
      <c r="P664" s="386">
        <v>0</v>
      </c>
      <c r="Q664" s="407">
        <v>1</v>
      </c>
      <c r="R664" s="333">
        <v>19.36</v>
      </c>
      <c r="S664" s="440">
        <v>56305</v>
      </c>
      <c r="T664" s="441">
        <v>868307</v>
      </c>
      <c r="U664" s="362">
        <v>1248000</v>
      </c>
      <c r="V664" s="363">
        <v>983365.4040000001</v>
      </c>
      <c r="W664" s="716" t="e">
        <f t="shared" si="20"/>
        <v>#DIV/0!</v>
      </c>
      <c r="Z664" s="739">
        <f t="shared" si="21"/>
        <v>11711.439999999999</v>
      </c>
    </row>
    <row r="665" spans="1:26" s="365" customFormat="1" ht="12.65" customHeight="1">
      <c r="A665" s="352"/>
      <c r="B665" s="435" t="s">
        <v>565</v>
      </c>
      <c r="C665" s="430" t="s">
        <v>453</v>
      </c>
      <c r="D665" s="436" t="s">
        <v>568</v>
      </c>
      <c r="E665" s="437" t="s">
        <v>569</v>
      </c>
      <c r="F665" s="401" t="s">
        <v>557</v>
      </c>
      <c r="G665" s="436"/>
      <c r="H665" s="436" t="s">
        <v>457</v>
      </c>
      <c r="I665" s="438">
        <v>2023</v>
      </c>
      <c r="J665" s="438">
        <v>6</v>
      </c>
      <c r="K665" s="404">
        <v>45604</v>
      </c>
      <c r="L665" s="439"/>
      <c r="M665" s="333">
        <v>6.85</v>
      </c>
      <c r="N665" s="333">
        <v>6.93</v>
      </c>
      <c r="O665" s="359">
        <v>0.08</v>
      </c>
      <c r="P665" s="386">
        <v>0</v>
      </c>
      <c r="Q665" s="407">
        <v>1</v>
      </c>
      <c r="R665" s="333">
        <v>6.85</v>
      </c>
      <c r="S665" s="440">
        <v>32004</v>
      </c>
      <c r="T665" s="441">
        <v>871822</v>
      </c>
      <c r="U665" s="362">
        <v>480000</v>
      </c>
      <c r="V665" s="363">
        <v>410254.24</v>
      </c>
      <c r="W665" s="716" t="e">
        <f t="shared" si="20"/>
        <v>#DIV/0!</v>
      </c>
      <c r="Z665" s="739">
        <f t="shared" si="21"/>
        <v>2560.3200000000002</v>
      </c>
    </row>
    <row r="666" spans="1:26" s="365" customFormat="1" ht="12.65" customHeight="1">
      <c r="A666" s="352"/>
      <c r="B666" s="435" t="s">
        <v>565</v>
      </c>
      <c r="C666" s="430" t="s">
        <v>453</v>
      </c>
      <c r="D666" s="436" t="s">
        <v>566</v>
      </c>
      <c r="E666" s="437" t="s">
        <v>567</v>
      </c>
      <c r="F666" s="401" t="s">
        <v>557</v>
      </c>
      <c r="G666" s="436"/>
      <c r="H666" s="436" t="s">
        <v>457</v>
      </c>
      <c r="I666" s="438">
        <v>2023</v>
      </c>
      <c r="J666" s="438">
        <v>6</v>
      </c>
      <c r="K666" s="404">
        <v>45604</v>
      </c>
      <c r="L666" s="439"/>
      <c r="M666" s="333">
        <v>19.36</v>
      </c>
      <c r="N666" s="333">
        <v>19.567999999999998</v>
      </c>
      <c r="O666" s="359">
        <v>0.20799999999999999</v>
      </c>
      <c r="P666" s="386">
        <v>0</v>
      </c>
      <c r="Q666" s="407">
        <v>1</v>
      </c>
      <c r="R666" s="333">
        <v>19.36</v>
      </c>
      <c r="S666" s="440">
        <v>60802</v>
      </c>
      <c r="T666" s="441">
        <v>812002</v>
      </c>
      <c r="U666" s="362">
        <v>1248000</v>
      </c>
      <c r="V666" s="363">
        <v>1079103.584</v>
      </c>
      <c r="W666" s="716" t="e">
        <f t="shared" si="20"/>
        <v>#DIV/0!</v>
      </c>
      <c r="Z666" s="739">
        <f t="shared" si="21"/>
        <v>12646.815999999999</v>
      </c>
    </row>
    <row r="667" spans="1:26" s="365" customFormat="1" ht="12.65" customHeight="1">
      <c r="A667" s="352"/>
      <c r="B667" s="435" t="s">
        <v>565</v>
      </c>
      <c r="C667" s="430" t="s">
        <v>453</v>
      </c>
      <c r="D667" s="436" t="s">
        <v>568</v>
      </c>
      <c r="E667" s="437" t="s">
        <v>569</v>
      </c>
      <c r="F667" s="401" t="s">
        <v>557</v>
      </c>
      <c r="G667" s="436"/>
      <c r="H667" s="436" t="s">
        <v>457</v>
      </c>
      <c r="I667" s="438">
        <v>2023</v>
      </c>
      <c r="J667" s="438">
        <v>6</v>
      </c>
      <c r="K667" s="404">
        <v>45604</v>
      </c>
      <c r="L667" s="439"/>
      <c r="M667" s="333">
        <v>6.85</v>
      </c>
      <c r="N667" s="333">
        <v>6.93</v>
      </c>
      <c r="O667" s="359">
        <v>0.08</v>
      </c>
      <c r="P667" s="386">
        <v>0</v>
      </c>
      <c r="Q667" s="407">
        <v>1</v>
      </c>
      <c r="R667" s="333">
        <v>6.85</v>
      </c>
      <c r="S667" s="440">
        <v>83768</v>
      </c>
      <c r="T667" s="441">
        <v>839818</v>
      </c>
      <c r="U667" s="362">
        <v>480000</v>
      </c>
      <c r="V667" s="363">
        <v>412814.56</v>
      </c>
      <c r="W667" s="716" t="e">
        <f t="shared" si="20"/>
        <v>#DIV/0!</v>
      </c>
      <c r="Z667" s="739">
        <f t="shared" si="21"/>
        <v>6701.4400000000005</v>
      </c>
    </row>
    <row r="668" spans="1:26" s="365" customFormat="1" ht="12.65" customHeight="1">
      <c r="A668" s="352"/>
      <c r="B668" s="435" t="s">
        <v>565</v>
      </c>
      <c r="C668" s="430" t="s">
        <v>453</v>
      </c>
      <c r="D668" s="436" t="s">
        <v>566</v>
      </c>
      <c r="E668" s="437" t="s">
        <v>567</v>
      </c>
      <c r="F668" s="401" t="s">
        <v>557</v>
      </c>
      <c r="G668" s="436"/>
      <c r="H668" s="436" t="s">
        <v>457</v>
      </c>
      <c r="I668" s="438">
        <v>2023</v>
      </c>
      <c r="J668" s="438">
        <v>5</v>
      </c>
      <c r="K668" s="404">
        <v>45604</v>
      </c>
      <c r="L668" s="439"/>
      <c r="M668" s="333">
        <v>19.36</v>
      </c>
      <c r="N668" s="333">
        <v>19.567999999999998</v>
      </c>
      <c r="O668" s="359">
        <v>0.20799999999999999</v>
      </c>
      <c r="P668" s="386">
        <v>0</v>
      </c>
      <c r="Q668" s="407">
        <v>1</v>
      </c>
      <c r="R668" s="333">
        <v>19.36</v>
      </c>
      <c r="S668" s="440">
        <v>94480</v>
      </c>
      <c r="T668" s="441">
        <v>751200</v>
      </c>
      <c r="U668" s="362">
        <v>1248000</v>
      </c>
      <c r="V668" s="363">
        <v>1091750.3999999999</v>
      </c>
      <c r="W668" s="716" t="e">
        <f t="shared" si="20"/>
        <v>#DIV/0!</v>
      </c>
      <c r="Z668" s="739">
        <f t="shared" si="21"/>
        <v>19651.84</v>
      </c>
    </row>
    <row r="669" spans="1:26" s="365" customFormat="1" ht="12.65" customHeight="1">
      <c r="A669" s="352"/>
      <c r="B669" s="435" t="s">
        <v>565</v>
      </c>
      <c r="C669" s="430" t="s">
        <v>453</v>
      </c>
      <c r="D669" s="436" t="s">
        <v>568</v>
      </c>
      <c r="E669" s="437" t="s">
        <v>569</v>
      </c>
      <c r="F669" s="401" t="s">
        <v>557</v>
      </c>
      <c r="G669" s="436"/>
      <c r="H669" s="436" t="s">
        <v>457</v>
      </c>
      <c r="I669" s="438">
        <v>2023</v>
      </c>
      <c r="J669" s="438">
        <v>5</v>
      </c>
      <c r="K669" s="404">
        <v>45604</v>
      </c>
      <c r="L669" s="439"/>
      <c r="M669" s="333">
        <v>6.85</v>
      </c>
      <c r="N669" s="333">
        <v>6.93</v>
      </c>
      <c r="O669" s="359">
        <v>0.08</v>
      </c>
      <c r="P669" s="386">
        <v>0</v>
      </c>
      <c r="Q669" s="407">
        <v>1</v>
      </c>
      <c r="R669" s="333">
        <v>6.85</v>
      </c>
      <c r="S669" s="440">
        <v>93210</v>
      </c>
      <c r="T669" s="441">
        <v>756050</v>
      </c>
      <c r="U669" s="362">
        <v>480000</v>
      </c>
      <c r="V669" s="363">
        <v>419516</v>
      </c>
      <c r="W669" s="716" t="e">
        <f t="shared" si="20"/>
        <v>#DIV/0!</v>
      </c>
      <c r="Z669" s="739">
        <f t="shared" si="21"/>
        <v>7456.8</v>
      </c>
    </row>
    <row r="670" spans="1:26" s="365" customFormat="1" ht="12.65" customHeight="1">
      <c r="A670" s="352"/>
      <c r="B670" s="435" t="s">
        <v>565</v>
      </c>
      <c r="C670" s="430" t="s">
        <v>453</v>
      </c>
      <c r="D670" s="436" t="s">
        <v>566</v>
      </c>
      <c r="E670" s="437" t="s">
        <v>567</v>
      </c>
      <c r="F670" s="401" t="s">
        <v>557</v>
      </c>
      <c r="G670" s="436"/>
      <c r="H670" s="436" t="s">
        <v>457</v>
      </c>
      <c r="I670" s="438">
        <v>2023</v>
      </c>
      <c r="J670" s="438">
        <v>4</v>
      </c>
      <c r="K670" s="404">
        <v>45604</v>
      </c>
      <c r="L670" s="439"/>
      <c r="M670" s="333">
        <v>19.36</v>
      </c>
      <c r="N670" s="333">
        <v>19.567999999999998</v>
      </c>
      <c r="O670" s="359">
        <v>0.20799999999999999</v>
      </c>
      <c r="P670" s="386">
        <v>0</v>
      </c>
      <c r="Q670" s="407">
        <v>1</v>
      </c>
      <c r="R670" s="333">
        <v>19.36</v>
      </c>
      <c r="S670" s="440">
        <v>76560</v>
      </c>
      <c r="T670" s="441">
        <v>656720</v>
      </c>
      <c r="U670" s="362">
        <v>1248000</v>
      </c>
      <c r="V670" s="363">
        <v>1111402.24</v>
      </c>
      <c r="W670" s="716" t="e">
        <f t="shared" si="20"/>
        <v>#DIV/0!</v>
      </c>
      <c r="Z670" s="739">
        <f t="shared" si="21"/>
        <v>15924.48</v>
      </c>
    </row>
    <row r="671" spans="1:26" s="365" customFormat="1" ht="12.65" customHeight="1">
      <c r="A671" s="352"/>
      <c r="B671" s="435" t="s">
        <v>565</v>
      </c>
      <c r="C671" s="430" t="s">
        <v>453</v>
      </c>
      <c r="D671" s="436" t="s">
        <v>568</v>
      </c>
      <c r="E671" s="437" t="s">
        <v>569</v>
      </c>
      <c r="F671" s="401" t="s">
        <v>557</v>
      </c>
      <c r="G671" s="436"/>
      <c r="H671" s="436" t="s">
        <v>457</v>
      </c>
      <c r="I671" s="438">
        <v>2023</v>
      </c>
      <c r="J671" s="438">
        <v>4</v>
      </c>
      <c r="K671" s="404">
        <v>45604</v>
      </c>
      <c r="L671" s="439"/>
      <c r="M671" s="333">
        <v>6.85</v>
      </c>
      <c r="N671" s="333">
        <v>6.93</v>
      </c>
      <c r="O671" s="359">
        <v>0.08</v>
      </c>
      <c r="P671" s="386">
        <v>0</v>
      </c>
      <c r="Q671" s="407">
        <v>1</v>
      </c>
      <c r="R671" s="333">
        <v>6.85</v>
      </c>
      <c r="S671" s="440">
        <v>55200</v>
      </c>
      <c r="T671" s="441">
        <v>662840</v>
      </c>
      <c r="U671" s="362">
        <v>480000</v>
      </c>
      <c r="V671" s="363">
        <v>426972.8</v>
      </c>
      <c r="W671" s="716" t="e">
        <f t="shared" si="20"/>
        <v>#DIV/0!</v>
      </c>
      <c r="Z671" s="739">
        <f t="shared" si="21"/>
        <v>4416</v>
      </c>
    </row>
    <row r="672" spans="1:26" s="365" customFormat="1" ht="12.65" customHeight="1">
      <c r="A672" s="352"/>
      <c r="B672" s="435" t="s">
        <v>565</v>
      </c>
      <c r="C672" s="430" t="s">
        <v>453</v>
      </c>
      <c r="D672" s="436" t="s">
        <v>566</v>
      </c>
      <c r="E672" s="437" t="s">
        <v>567</v>
      </c>
      <c r="F672" s="401" t="s">
        <v>557</v>
      </c>
      <c r="G672" s="436"/>
      <c r="H672" s="436" t="s">
        <v>457</v>
      </c>
      <c r="I672" s="438">
        <v>2023</v>
      </c>
      <c r="J672" s="438">
        <v>3</v>
      </c>
      <c r="K672" s="404">
        <v>45604</v>
      </c>
      <c r="L672" s="439"/>
      <c r="M672" s="333">
        <v>19.36</v>
      </c>
      <c r="N672" s="333">
        <v>19.567999999999998</v>
      </c>
      <c r="O672" s="359">
        <v>0.20799999999999999</v>
      </c>
      <c r="P672" s="386">
        <v>0</v>
      </c>
      <c r="Q672" s="407">
        <v>1</v>
      </c>
      <c r="R672" s="333">
        <v>19.36</v>
      </c>
      <c r="S672" s="440">
        <v>241926</v>
      </c>
      <c r="T672" s="441">
        <v>580160</v>
      </c>
      <c r="U672" s="362">
        <v>1248000</v>
      </c>
      <c r="V672" s="363">
        <v>1127326.72</v>
      </c>
      <c r="W672" s="716" t="e">
        <f t="shared" si="20"/>
        <v>#DIV/0!</v>
      </c>
      <c r="Z672" s="739">
        <f t="shared" si="21"/>
        <v>50320.608</v>
      </c>
    </row>
    <row r="673" spans="1:26" s="365" customFormat="1" ht="12.65" customHeight="1">
      <c r="A673" s="352"/>
      <c r="B673" s="435" t="s">
        <v>565</v>
      </c>
      <c r="C673" s="430" t="s">
        <v>453</v>
      </c>
      <c r="D673" s="436" t="s">
        <v>568</v>
      </c>
      <c r="E673" s="437" t="s">
        <v>569</v>
      </c>
      <c r="F673" s="401" t="s">
        <v>557</v>
      </c>
      <c r="G673" s="436"/>
      <c r="H673" s="436" t="s">
        <v>457</v>
      </c>
      <c r="I673" s="438">
        <v>2023</v>
      </c>
      <c r="J673" s="438">
        <v>3</v>
      </c>
      <c r="K673" s="404">
        <v>45604</v>
      </c>
      <c r="L673" s="439"/>
      <c r="M673" s="333">
        <v>6.85</v>
      </c>
      <c r="N673" s="333">
        <v>6.93</v>
      </c>
      <c r="O673" s="359">
        <v>0.08</v>
      </c>
      <c r="P673" s="386">
        <v>0</v>
      </c>
      <c r="Q673" s="407">
        <v>1</v>
      </c>
      <c r="R673" s="333">
        <v>6.85</v>
      </c>
      <c r="S673" s="440">
        <v>274806</v>
      </c>
      <c r="T673" s="441">
        <v>607640</v>
      </c>
      <c r="U673" s="362">
        <v>480000</v>
      </c>
      <c r="V673" s="363">
        <v>431388.8</v>
      </c>
      <c r="W673" s="716" t="e">
        <f t="shared" si="20"/>
        <v>#DIV/0!</v>
      </c>
      <c r="Z673" s="739">
        <f t="shared" si="21"/>
        <v>21984.48</v>
      </c>
    </row>
    <row r="674" spans="1:26" s="365" customFormat="1" ht="12.65" customHeight="1">
      <c r="A674" s="352"/>
      <c r="B674" s="435" t="s">
        <v>565</v>
      </c>
      <c r="C674" s="430" t="s">
        <v>453</v>
      </c>
      <c r="D674" s="436" t="s">
        <v>566</v>
      </c>
      <c r="E674" s="437" t="s">
        <v>567</v>
      </c>
      <c r="F674" s="401" t="s">
        <v>557</v>
      </c>
      <c r="G674" s="436"/>
      <c r="H674" s="436" t="s">
        <v>457</v>
      </c>
      <c r="I674" s="438">
        <v>2023</v>
      </c>
      <c r="J674" s="438">
        <v>2</v>
      </c>
      <c r="K674" s="404">
        <v>45604</v>
      </c>
      <c r="L674" s="439"/>
      <c r="M674" s="333">
        <v>19.36</v>
      </c>
      <c r="N674" s="333">
        <v>19.567999999999998</v>
      </c>
      <c r="O674" s="359">
        <v>0.20799999999999999</v>
      </c>
      <c r="P674" s="386">
        <v>0</v>
      </c>
      <c r="Q674" s="407">
        <v>1</v>
      </c>
      <c r="R674" s="333">
        <v>19.36</v>
      </c>
      <c r="S674" s="440">
        <v>135600</v>
      </c>
      <c r="T674" s="441">
        <v>338234</v>
      </c>
      <c r="U674" s="362">
        <v>1248000</v>
      </c>
      <c r="V674" s="363">
        <v>1177647.328</v>
      </c>
      <c r="W674" s="716" t="e">
        <f t="shared" si="20"/>
        <v>#DIV/0!</v>
      </c>
      <c r="Z674" s="739">
        <f t="shared" si="21"/>
        <v>28204.799999999999</v>
      </c>
    </row>
    <row r="675" spans="1:26" s="365" customFormat="1" ht="12.65" customHeight="1">
      <c r="A675" s="352"/>
      <c r="B675" s="435" t="s">
        <v>565</v>
      </c>
      <c r="C675" s="430" t="s">
        <v>453</v>
      </c>
      <c r="D675" s="436" t="s">
        <v>568</v>
      </c>
      <c r="E675" s="437" t="s">
        <v>569</v>
      </c>
      <c r="F675" s="401" t="s">
        <v>557</v>
      </c>
      <c r="G675" s="436"/>
      <c r="H675" s="436" t="s">
        <v>457</v>
      </c>
      <c r="I675" s="438">
        <v>2023</v>
      </c>
      <c r="J675" s="438">
        <v>2</v>
      </c>
      <c r="K675" s="404">
        <v>45604</v>
      </c>
      <c r="L675" s="439"/>
      <c r="M675" s="333">
        <v>6.85</v>
      </c>
      <c r="N675" s="333">
        <v>6.93</v>
      </c>
      <c r="O675" s="359">
        <v>0.08</v>
      </c>
      <c r="P675" s="386">
        <v>0</v>
      </c>
      <c r="Q675" s="407">
        <v>1</v>
      </c>
      <c r="R675" s="333">
        <v>6.85</v>
      </c>
      <c r="S675" s="440">
        <v>117600</v>
      </c>
      <c r="T675" s="441">
        <v>332834</v>
      </c>
      <c r="U675" s="362">
        <v>480000</v>
      </c>
      <c r="V675" s="363">
        <v>453373.28</v>
      </c>
      <c r="W675" s="716" t="e">
        <f t="shared" si="20"/>
        <v>#DIV/0!</v>
      </c>
      <c r="Z675" s="739">
        <f t="shared" si="21"/>
        <v>9408</v>
      </c>
    </row>
    <row r="676" spans="1:26" s="365" customFormat="1" ht="12.65" customHeight="1">
      <c r="A676" s="352"/>
      <c r="B676" s="435" t="s">
        <v>565</v>
      </c>
      <c r="C676" s="430" t="s">
        <v>453</v>
      </c>
      <c r="D676" s="436" t="s">
        <v>566</v>
      </c>
      <c r="E676" s="437" t="s">
        <v>567</v>
      </c>
      <c r="F676" s="401" t="s">
        <v>557</v>
      </c>
      <c r="G676" s="436"/>
      <c r="H676" s="436" t="s">
        <v>457</v>
      </c>
      <c r="I676" s="438">
        <v>2023</v>
      </c>
      <c r="J676" s="438">
        <v>1</v>
      </c>
      <c r="K676" s="404">
        <v>45604</v>
      </c>
      <c r="L676" s="439"/>
      <c r="M676" s="333">
        <v>19.36</v>
      </c>
      <c r="N676" s="333">
        <v>19.567999999999998</v>
      </c>
      <c r="O676" s="359">
        <v>0.20799999999999999</v>
      </c>
      <c r="P676" s="386">
        <v>0</v>
      </c>
      <c r="Q676" s="407">
        <v>1</v>
      </c>
      <c r="R676" s="333">
        <v>19.36</v>
      </c>
      <c r="S676" s="440">
        <v>90480</v>
      </c>
      <c r="T676" s="441">
        <v>202634</v>
      </c>
      <c r="U676" s="362">
        <v>1248000</v>
      </c>
      <c r="V676" s="363">
        <v>1205852.128</v>
      </c>
      <c r="W676" s="716" t="e">
        <f t="shared" si="20"/>
        <v>#DIV/0!</v>
      </c>
      <c r="Z676" s="739">
        <f t="shared" si="21"/>
        <v>18819.84</v>
      </c>
    </row>
    <row r="677" spans="1:26" s="365" customFormat="1" ht="12.65" customHeight="1">
      <c r="A677" s="352"/>
      <c r="B677" s="435" t="s">
        <v>565</v>
      </c>
      <c r="C677" s="430" t="s">
        <v>453</v>
      </c>
      <c r="D677" s="436" t="s">
        <v>568</v>
      </c>
      <c r="E677" s="437" t="s">
        <v>569</v>
      </c>
      <c r="F677" s="401" t="s">
        <v>557</v>
      </c>
      <c r="G677" s="436"/>
      <c r="H677" s="436" t="s">
        <v>457</v>
      </c>
      <c r="I677" s="438">
        <v>2023</v>
      </c>
      <c r="J677" s="438">
        <v>1</v>
      </c>
      <c r="K677" s="404">
        <v>45604</v>
      </c>
      <c r="L677" s="439"/>
      <c r="M677" s="333">
        <v>6.85</v>
      </c>
      <c r="N677" s="333">
        <v>6.93</v>
      </c>
      <c r="O677" s="359">
        <v>0.08</v>
      </c>
      <c r="P677" s="386">
        <v>0</v>
      </c>
      <c r="Q677" s="407">
        <v>1</v>
      </c>
      <c r="R677" s="333">
        <v>6.85</v>
      </c>
      <c r="S677" s="440">
        <v>80335</v>
      </c>
      <c r="T677" s="441">
        <v>215234</v>
      </c>
      <c r="U677" s="362">
        <v>480000</v>
      </c>
      <c r="V677" s="363">
        <v>462781.28</v>
      </c>
      <c r="W677" s="716" t="e">
        <f t="shared" si="20"/>
        <v>#DIV/0!</v>
      </c>
      <c r="Z677" s="739">
        <f t="shared" si="21"/>
        <v>6426.8</v>
      </c>
    </row>
    <row r="678" spans="1:26" s="365" customFormat="1" ht="12.65" customHeight="1">
      <c r="A678" s="352"/>
      <c r="B678" s="435" t="s">
        <v>565</v>
      </c>
      <c r="C678" s="430" t="s">
        <v>453</v>
      </c>
      <c r="D678" s="436" t="s">
        <v>566</v>
      </c>
      <c r="E678" s="437" t="s">
        <v>567</v>
      </c>
      <c r="F678" s="401" t="s">
        <v>557</v>
      </c>
      <c r="G678" s="436"/>
      <c r="H678" s="436" t="s">
        <v>457</v>
      </c>
      <c r="I678" s="438">
        <v>2022</v>
      </c>
      <c r="J678" s="438">
        <v>12</v>
      </c>
      <c r="K678" s="404">
        <v>45604</v>
      </c>
      <c r="L678" s="439"/>
      <c r="M678" s="333">
        <v>19.36</v>
      </c>
      <c r="N678" s="333">
        <v>19.567999999999998</v>
      </c>
      <c r="O678" s="359">
        <v>0.20799999999999999</v>
      </c>
      <c r="P678" s="386">
        <v>0</v>
      </c>
      <c r="Q678" s="407">
        <v>1</v>
      </c>
      <c r="R678" s="333">
        <v>19.36</v>
      </c>
      <c r="S678" s="440">
        <v>63600</v>
      </c>
      <c r="T678" s="441">
        <v>112154</v>
      </c>
      <c r="U678" s="362">
        <v>1248000</v>
      </c>
      <c r="V678" s="363">
        <v>1224671.9680000001</v>
      </c>
      <c r="W678" s="716" t="e">
        <f t="shared" si="20"/>
        <v>#DIV/0!</v>
      </c>
      <c r="Z678" s="739">
        <f t="shared" si="21"/>
        <v>13228.8</v>
      </c>
    </row>
    <row r="679" spans="1:26" s="365" customFormat="1" ht="12.65" customHeight="1">
      <c r="A679" s="352"/>
      <c r="B679" s="435" t="s">
        <v>565</v>
      </c>
      <c r="C679" s="430" t="s">
        <v>453</v>
      </c>
      <c r="D679" s="436" t="s">
        <v>568</v>
      </c>
      <c r="E679" s="437" t="s">
        <v>569</v>
      </c>
      <c r="F679" s="401" t="s">
        <v>557</v>
      </c>
      <c r="G679" s="436"/>
      <c r="H679" s="436" t="s">
        <v>457</v>
      </c>
      <c r="I679" s="438">
        <v>2022</v>
      </c>
      <c r="J679" s="438">
        <v>12</v>
      </c>
      <c r="K679" s="404">
        <v>45604</v>
      </c>
      <c r="L679" s="439"/>
      <c r="M679" s="333">
        <v>6.85</v>
      </c>
      <c r="N679" s="333">
        <v>6.93</v>
      </c>
      <c r="O679" s="359">
        <v>0.08</v>
      </c>
      <c r="P679" s="386">
        <v>0</v>
      </c>
      <c r="Q679" s="407">
        <v>1</v>
      </c>
      <c r="R679" s="333">
        <v>6.85</v>
      </c>
      <c r="S679" s="440">
        <v>86400</v>
      </c>
      <c r="T679" s="441">
        <v>134899</v>
      </c>
      <c r="U679" s="362">
        <v>480000</v>
      </c>
      <c r="V679" s="363">
        <v>469208.08</v>
      </c>
      <c r="W679" s="716" t="e">
        <f t="shared" si="20"/>
        <v>#DIV/0!</v>
      </c>
      <c r="Z679" s="739">
        <f t="shared" si="21"/>
        <v>6912</v>
      </c>
    </row>
    <row r="680" spans="1:26" s="365" customFormat="1" ht="12.65" customHeight="1">
      <c r="A680" s="352"/>
      <c r="B680" s="435" t="s">
        <v>565</v>
      </c>
      <c r="C680" s="430" t="s">
        <v>453</v>
      </c>
      <c r="D680" s="436" t="s">
        <v>566</v>
      </c>
      <c r="E680" s="437" t="s">
        <v>567</v>
      </c>
      <c r="F680" s="401" t="s">
        <v>557</v>
      </c>
      <c r="G680" s="436"/>
      <c r="H680" s="436" t="s">
        <v>457</v>
      </c>
      <c r="I680" s="438">
        <v>2022</v>
      </c>
      <c r="J680" s="438">
        <v>11</v>
      </c>
      <c r="K680" s="404">
        <v>45604</v>
      </c>
      <c r="L680" s="439"/>
      <c r="M680" s="333">
        <v>19.36</v>
      </c>
      <c r="N680" s="333">
        <v>19.567999999999998</v>
      </c>
      <c r="O680" s="359">
        <v>0.20799999999999999</v>
      </c>
      <c r="P680" s="386">
        <v>0</v>
      </c>
      <c r="Q680" s="407">
        <v>1</v>
      </c>
      <c r="R680" s="333">
        <v>19.36</v>
      </c>
      <c r="S680" s="440">
        <v>44474</v>
      </c>
      <c r="T680" s="441">
        <v>48554</v>
      </c>
      <c r="U680" s="362">
        <v>1248000</v>
      </c>
      <c r="V680" s="363">
        <v>1237900.7679999999</v>
      </c>
      <c r="W680" s="716" t="e">
        <f t="shared" si="20"/>
        <v>#DIV/0!</v>
      </c>
      <c r="Z680" s="739">
        <f t="shared" si="21"/>
        <v>9250.5919999999987</v>
      </c>
    </row>
    <row r="681" spans="1:26" s="365" customFormat="1" ht="12.65" customHeight="1">
      <c r="A681" s="352"/>
      <c r="B681" s="435" t="s">
        <v>565</v>
      </c>
      <c r="C681" s="430" t="s">
        <v>453</v>
      </c>
      <c r="D681" s="436" t="s">
        <v>568</v>
      </c>
      <c r="E681" s="437" t="s">
        <v>569</v>
      </c>
      <c r="F681" s="401" t="s">
        <v>557</v>
      </c>
      <c r="G681" s="436"/>
      <c r="H681" s="436" t="s">
        <v>457</v>
      </c>
      <c r="I681" s="438">
        <v>2022</v>
      </c>
      <c r="J681" s="438">
        <v>11</v>
      </c>
      <c r="K681" s="404">
        <v>45604</v>
      </c>
      <c r="L681" s="439"/>
      <c r="M681" s="333">
        <v>6.85</v>
      </c>
      <c r="N681" s="333">
        <v>6.93</v>
      </c>
      <c r="O681" s="359">
        <v>0.08</v>
      </c>
      <c r="P681" s="386">
        <v>0</v>
      </c>
      <c r="Q681" s="407">
        <v>1</v>
      </c>
      <c r="R681" s="333">
        <v>6.85</v>
      </c>
      <c r="S681" s="440">
        <v>38899</v>
      </c>
      <c r="T681" s="441">
        <v>48499</v>
      </c>
      <c r="U681" s="362">
        <v>480000</v>
      </c>
      <c r="V681" s="363">
        <v>476120.08</v>
      </c>
      <c r="W681" s="716" t="e">
        <f t="shared" si="20"/>
        <v>#DIV/0!</v>
      </c>
      <c r="Z681" s="739">
        <f t="shared" si="21"/>
        <v>3111.92</v>
      </c>
    </row>
    <row r="682" spans="1:26" s="365" customFormat="1" ht="12.65" customHeight="1">
      <c r="A682" s="352"/>
      <c r="B682" s="435" t="s">
        <v>565</v>
      </c>
      <c r="C682" s="430" t="s">
        <v>453</v>
      </c>
      <c r="D682" s="436" t="s">
        <v>566</v>
      </c>
      <c r="E682" s="437" t="s">
        <v>567</v>
      </c>
      <c r="F682" s="401" t="s">
        <v>557</v>
      </c>
      <c r="G682" s="436"/>
      <c r="H682" s="436" t="s">
        <v>457</v>
      </c>
      <c r="I682" s="438">
        <v>2022</v>
      </c>
      <c r="J682" s="438">
        <v>10</v>
      </c>
      <c r="K682" s="404">
        <v>45604</v>
      </c>
      <c r="L682" s="439"/>
      <c r="M682" s="333">
        <v>19.36</v>
      </c>
      <c r="N682" s="333">
        <v>19.567999999999998</v>
      </c>
      <c r="O682" s="359">
        <v>0.20799999999999999</v>
      </c>
      <c r="P682" s="386">
        <v>0</v>
      </c>
      <c r="Q682" s="407">
        <v>1</v>
      </c>
      <c r="R682" s="333">
        <v>19.36</v>
      </c>
      <c r="S682" s="440">
        <v>4080</v>
      </c>
      <c r="T682" s="441">
        <v>4080</v>
      </c>
      <c r="U682" s="362">
        <v>1248000</v>
      </c>
      <c r="V682" s="363">
        <v>1162800</v>
      </c>
      <c r="W682" s="716" t="e">
        <f t="shared" si="20"/>
        <v>#DIV/0!</v>
      </c>
      <c r="Z682" s="739">
        <f t="shared" si="21"/>
        <v>848.64</v>
      </c>
    </row>
    <row r="683" spans="1:26" s="365" customFormat="1" ht="12.65" customHeight="1">
      <c r="A683" s="352"/>
      <c r="B683" s="435" t="s">
        <v>565</v>
      </c>
      <c r="C683" s="430" t="s">
        <v>453</v>
      </c>
      <c r="D683" s="436" t="s">
        <v>568</v>
      </c>
      <c r="E683" s="437" t="s">
        <v>569</v>
      </c>
      <c r="F683" s="401" t="s">
        <v>557</v>
      </c>
      <c r="G683" s="436"/>
      <c r="H683" s="436" t="s">
        <v>457</v>
      </c>
      <c r="I683" s="438">
        <v>2022</v>
      </c>
      <c r="J683" s="438">
        <v>10</v>
      </c>
      <c r="K683" s="404">
        <v>45604</v>
      </c>
      <c r="L683" s="439"/>
      <c r="M683" s="333">
        <v>6.85</v>
      </c>
      <c r="N683" s="333">
        <v>6.93</v>
      </c>
      <c r="O683" s="359">
        <v>0.08</v>
      </c>
      <c r="P683" s="386">
        <v>0</v>
      </c>
      <c r="Q683" s="407">
        <v>1</v>
      </c>
      <c r="R683" s="333">
        <v>6.85</v>
      </c>
      <c r="S683" s="440">
        <v>9600</v>
      </c>
      <c r="T683" s="441">
        <v>9600</v>
      </c>
      <c r="U683" s="362">
        <v>480000</v>
      </c>
      <c r="V683" s="363">
        <v>479232</v>
      </c>
      <c r="W683" s="716" t="e">
        <f t="shared" si="20"/>
        <v>#DIV/0!</v>
      </c>
      <c r="Z683" s="739">
        <f t="shared" si="21"/>
        <v>768</v>
      </c>
    </row>
    <row r="684" spans="1:26" s="365" customFormat="1" ht="12.65" customHeight="1">
      <c r="A684" s="352"/>
      <c r="B684" s="435" t="s">
        <v>570</v>
      </c>
      <c r="C684" s="430" t="s">
        <v>453</v>
      </c>
      <c r="D684" s="436" t="s">
        <v>571</v>
      </c>
      <c r="E684" s="437" t="s">
        <v>572</v>
      </c>
      <c r="F684" s="401" t="s">
        <v>557</v>
      </c>
      <c r="G684" s="436"/>
      <c r="H684" s="436" t="s">
        <v>457</v>
      </c>
      <c r="I684" s="438">
        <v>2024</v>
      </c>
      <c r="J684" s="438">
        <v>7</v>
      </c>
      <c r="K684" s="404">
        <v>45604</v>
      </c>
      <c r="L684" s="439"/>
      <c r="M684" s="333">
        <v>17.648</v>
      </c>
      <c r="N684" s="333">
        <v>17.792999999999999</v>
      </c>
      <c r="O684" s="359">
        <v>0.14499999999999999</v>
      </c>
      <c r="P684" s="386">
        <v>0</v>
      </c>
      <c r="Q684" s="407">
        <v>1</v>
      </c>
      <c r="R684" s="333">
        <v>17.648</v>
      </c>
      <c r="S684" s="440">
        <v>29683</v>
      </c>
      <c r="T684" s="441">
        <v>833040</v>
      </c>
      <c r="U684" s="362">
        <v>520200</v>
      </c>
      <c r="V684" s="363">
        <v>359747.19</v>
      </c>
      <c r="W684" s="716" t="e">
        <f t="shared" si="20"/>
        <v>#DIV/0!</v>
      </c>
      <c r="Z684" s="739">
        <f t="shared" si="21"/>
        <v>4304.0349999999999</v>
      </c>
    </row>
    <row r="685" spans="1:26" s="365" customFormat="1" ht="12.65" customHeight="1">
      <c r="A685" s="352"/>
      <c r="B685" s="435" t="s">
        <v>570</v>
      </c>
      <c r="C685" s="430" t="s">
        <v>453</v>
      </c>
      <c r="D685" s="436" t="s">
        <v>573</v>
      </c>
      <c r="E685" s="437" t="s">
        <v>574</v>
      </c>
      <c r="F685" s="401" t="s">
        <v>557</v>
      </c>
      <c r="G685" s="436"/>
      <c r="H685" s="436" t="s">
        <v>457</v>
      </c>
      <c r="I685" s="438">
        <v>2024</v>
      </c>
      <c r="J685" s="438">
        <v>6</v>
      </c>
      <c r="K685" s="404">
        <v>45604</v>
      </c>
      <c r="L685" s="439"/>
      <c r="M685" s="333">
        <v>2.2480000000000002</v>
      </c>
      <c r="N685" s="333">
        <v>2.286</v>
      </c>
      <c r="O685" s="359">
        <v>3.7999999999999999E-2</v>
      </c>
      <c r="P685" s="386">
        <v>0</v>
      </c>
      <c r="Q685" s="407">
        <v>1</v>
      </c>
      <c r="R685" s="333">
        <v>2.2480000000000002</v>
      </c>
      <c r="S685" s="440">
        <v>5355</v>
      </c>
      <c r="T685" s="441">
        <v>899995</v>
      </c>
      <c r="U685" s="362">
        <v>136500</v>
      </c>
      <c r="V685" s="363">
        <v>91341.2</v>
      </c>
      <c r="W685" s="716" t="e">
        <f t="shared" si="20"/>
        <v>#DIV/0!</v>
      </c>
      <c r="Z685" s="739">
        <f t="shared" si="21"/>
        <v>203.49</v>
      </c>
    </row>
    <row r="686" spans="1:26" s="365" customFormat="1" ht="12.65" customHeight="1">
      <c r="A686" s="352"/>
      <c r="B686" s="435" t="s">
        <v>570</v>
      </c>
      <c r="C686" s="430" t="s">
        <v>453</v>
      </c>
      <c r="D686" s="436" t="s">
        <v>571</v>
      </c>
      <c r="E686" s="437" t="s">
        <v>572</v>
      </c>
      <c r="F686" s="401" t="s">
        <v>557</v>
      </c>
      <c r="G686" s="436"/>
      <c r="H686" s="436" t="s">
        <v>457</v>
      </c>
      <c r="I686" s="438">
        <v>2024</v>
      </c>
      <c r="J686" s="438">
        <v>2</v>
      </c>
      <c r="K686" s="404">
        <v>45604</v>
      </c>
      <c r="L686" s="439"/>
      <c r="M686" s="333">
        <v>17.648</v>
      </c>
      <c r="N686" s="333">
        <v>17.792999999999999</v>
      </c>
      <c r="O686" s="359">
        <v>0.14499999999999999</v>
      </c>
      <c r="P686" s="386">
        <v>0</v>
      </c>
      <c r="Q686" s="407">
        <v>1</v>
      </c>
      <c r="R686" s="333">
        <v>17.648</v>
      </c>
      <c r="S686" s="440">
        <v>1849</v>
      </c>
      <c r="T686" s="441">
        <v>803357</v>
      </c>
      <c r="U686" s="362">
        <v>520200</v>
      </c>
      <c r="V686" s="363">
        <v>403713.23499999999</v>
      </c>
      <c r="W686" s="716" t="e">
        <f t="shared" si="20"/>
        <v>#DIV/0!</v>
      </c>
      <c r="Z686" s="739">
        <f t="shared" si="21"/>
        <v>268.10499999999996</v>
      </c>
    </row>
    <row r="687" spans="1:26" s="365" customFormat="1" ht="12.65" customHeight="1">
      <c r="A687" s="352"/>
      <c r="B687" s="435" t="s">
        <v>570</v>
      </c>
      <c r="C687" s="430" t="s">
        <v>453</v>
      </c>
      <c r="D687" s="436" t="s">
        <v>571</v>
      </c>
      <c r="E687" s="437" t="s">
        <v>572</v>
      </c>
      <c r="F687" s="401" t="s">
        <v>557</v>
      </c>
      <c r="G687" s="436"/>
      <c r="H687" s="436" t="s">
        <v>457</v>
      </c>
      <c r="I687" s="438">
        <v>2024</v>
      </c>
      <c r="J687" s="438">
        <v>1</v>
      </c>
      <c r="K687" s="404">
        <v>45604</v>
      </c>
      <c r="L687" s="439"/>
      <c r="M687" s="333">
        <v>17.648</v>
      </c>
      <c r="N687" s="333">
        <v>17.792999999999999</v>
      </c>
      <c r="O687" s="359">
        <v>0.14499999999999999</v>
      </c>
      <c r="P687" s="386">
        <v>0</v>
      </c>
      <c r="Q687" s="407">
        <v>1</v>
      </c>
      <c r="R687" s="333">
        <v>17.648</v>
      </c>
      <c r="S687" s="440">
        <v>18880</v>
      </c>
      <c r="T687" s="441">
        <v>801508</v>
      </c>
      <c r="U687" s="362">
        <v>520200</v>
      </c>
      <c r="V687" s="363">
        <v>403981.34</v>
      </c>
      <c r="W687" s="716" t="e">
        <f t="shared" si="20"/>
        <v>#DIV/0!</v>
      </c>
      <c r="Z687" s="739">
        <f t="shared" si="21"/>
        <v>2737.6</v>
      </c>
    </row>
    <row r="688" spans="1:26" s="365" customFormat="1" ht="12.65" customHeight="1">
      <c r="A688" s="352"/>
      <c r="B688" s="435" t="s">
        <v>570</v>
      </c>
      <c r="C688" s="430" t="s">
        <v>453</v>
      </c>
      <c r="D688" s="436" t="s">
        <v>571</v>
      </c>
      <c r="E688" s="437" t="s">
        <v>572</v>
      </c>
      <c r="F688" s="401" t="s">
        <v>557</v>
      </c>
      <c r="G688" s="436"/>
      <c r="H688" s="436" t="s">
        <v>457</v>
      </c>
      <c r="I688" s="438">
        <v>2024</v>
      </c>
      <c r="J688" s="438">
        <v>11</v>
      </c>
      <c r="K688" s="404">
        <v>45660</v>
      </c>
      <c r="L688" s="439"/>
      <c r="M688" s="333">
        <v>17.648</v>
      </c>
      <c r="N688" s="333">
        <v>17.792999999999999</v>
      </c>
      <c r="O688" s="359">
        <v>0.14499999999999999</v>
      </c>
      <c r="P688" s="386">
        <v>0</v>
      </c>
      <c r="Q688" s="407">
        <v>1</v>
      </c>
      <c r="R688" s="333">
        <v>17.648</v>
      </c>
      <c r="S688" s="440">
        <v>15360</v>
      </c>
      <c r="T688" s="441">
        <v>782628</v>
      </c>
      <c r="U688" s="362">
        <v>520200</v>
      </c>
      <c r="V688" s="363">
        <v>406718.94</v>
      </c>
      <c r="W688" s="716" t="e">
        <f t="shared" si="20"/>
        <v>#DIV/0!</v>
      </c>
      <c r="Z688" s="739">
        <f t="shared" si="21"/>
        <v>2227.1999999999998</v>
      </c>
    </row>
    <row r="689" spans="1:26" s="365" customFormat="1" ht="12.65" customHeight="1">
      <c r="A689" s="352"/>
      <c r="B689" s="435" t="s">
        <v>570</v>
      </c>
      <c r="C689" s="430" t="s">
        <v>453</v>
      </c>
      <c r="D689" s="436" t="s">
        <v>573</v>
      </c>
      <c r="E689" s="437" t="s">
        <v>574</v>
      </c>
      <c r="F689" s="401" t="s">
        <v>557</v>
      </c>
      <c r="G689" s="436"/>
      <c r="H689" s="436" t="s">
        <v>457</v>
      </c>
      <c r="I689" s="438">
        <v>2023</v>
      </c>
      <c r="J689" s="438">
        <v>12</v>
      </c>
      <c r="K689" s="404">
        <v>45604</v>
      </c>
      <c r="L689" s="439"/>
      <c r="M689" s="333">
        <v>2.2480000000000002</v>
      </c>
      <c r="N689" s="333">
        <v>2.286</v>
      </c>
      <c r="O689" s="359">
        <v>3.7999999999999999E-2</v>
      </c>
      <c r="P689" s="386">
        <v>0</v>
      </c>
      <c r="Q689" s="407">
        <v>1</v>
      </c>
      <c r="R689" s="333">
        <v>2.2480000000000002</v>
      </c>
      <c r="S689" s="440">
        <v>23728</v>
      </c>
      <c r="T689" s="441">
        <v>894640</v>
      </c>
      <c r="U689" s="362">
        <v>136500</v>
      </c>
      <c r="V689" s="363">
        <v>102503.67999999999</v>
      </c>
      <c r="W689" s="716" t="e">
        <f t="shared" si="20"/>
        <v>#DIV/0!</v>
      </c>
      <c r="Z689" s="739">
        <f t="shared" si="21"/>
        <v>901.66399999999999</v>
      </c>
    </row>
    <row r="690" spans="1:26" s="365" customFormat="1" ht="12.65" customHeight="1">
      <c r="A690" s="352"/>
      <c r="B690" s="435" t="s">
        <v>570</v>
      </c>
      <c r="C690" s="430" t="s">
        <v>453</v>
      </c>
      <c r="D690" s="436" t="s">
        <v>571</v>
      </c>
      <c r="E690" s="437" t="s">
        <v>572</v>
      </c>
      <c r="F690" s="401" t="s">
        <v>557</v>
      </c>
      <c r="G690" s="436"/>
      <c r="H690" s="436" t="s">
        <v>457</v>
      </c>
      <c r="I690" s="438">
        <v>2023</v>
      </c>
      <c r="J690" s="438">
        <v>11</v>
      </c>
      <c r="K690" s="404">
        <v>45604</v>
      </c>
      <c r="L690" s="439"/>
      <c r="M690" s="333">
        <v>17.648</v>
      </c>
      <c r="N690" s="333">
        <v>17.792999999999999</v>
      </c>
      <c r="O690" s="359">
        <v>0.14499999999999999</v>
      </c>
      <c r="P690" s="386">
        <v>0</v>
      </c>
      <c r="Q690" s="407">
        <v>1</v>
      </c>
      <c r="R690" s="333">
        <v>17.648</v>
      </c>
      <c r="S690" s="440">
        <v>0</v>
      </c>
      <c r="T690" s="441">
        <v>767268</v>
      </c>
      <c r="U690" s="362">
        <v>520200</v>
      </c>
      <c r="V690" s="363">
        <v>408946.14</v>
      </c>
      <c r="W690" s="716" t="e">
        <f t="shared" si="20"/>
        <v>#DIV/0!</v>
      </c>
      <c r="Z690" s="739">
        <f t="shared" si="21"/>
        <v>0</v>
      </c>
    </row>
    <row r="691" spans="1:26" s="365" customFormat="1" ht="12.65" customHeight="1">
      <c r="A691" s="352"/>
      <c r="B691" s="435" t="s">
        <v>570</v>
      </c>
      <c r="C691" s="430" t="s">
        <v>453</v>
      </c>
      <c r="D691" s="436" t="s">
        <v>573</v>
      </c>
      <c r="E691" s="437" t="s">
        <v>574</v>
      </c>
      <c r="F691" s="401" t="s">
        <v>557</v>
      </c>
      <c r="G691" s="436"/>
      <c r="H691" s="436" t="s">
        <v>457</v>
      </c>
      <c r="I691" s="438">
        <v>2023</v>
      </c>
      <c r="J691" s="438">
        <v>11</v>
      </c>
      <c r="K691" s="404">
        <v>45604</v>
      </c>
      <c r="L691" s="439"/>
      <c r="M691" s="333">
        <v>2.2480000000000002</v>
      </c>
      <c r="N691" s="333">
        <v>2.286</v>
      </c>
      <c r="O691" s="359">
        <v>3.7999999999999999E-2</v>
      </c>
      <c r="P691" s="386">
        <v>0</v>
      </c>
      <c r="Q691" s="407">
        <v>1</v>
      </c>
      <c r="R691" s="333">
        <v>2.2480000000000002</v>
      </c>
      <c r="S691" s="440">
        <v>0</v>
      </c>
      <c r="T691" s="441">
        <v>870912</v>
      </c>
      <c r="U691" s="362">
        <v>136500</v>
      </c>
      <c r="V691" s="363">
        <v>103405.344</v>
      </c>
      <c r="W691" s="716" t="e">
        <f t="shared" si="20"/>
        <v>#DIV/0!</v>
      </c>
      <c r="Z691" s="739">
        <f t="shared" si="21"/>
        <v>0</v>
      </c>
    </row>
    <row r="692" spans="1:26" s="365" customFormat="1" ht="12.65" customHeight="1">
      <c r="A692" s="352"/>
      <c r="B692" s="435" t="s">
        <v>570</v>
      </c>
      <c r="C692" s="430" t="s">
        <v>453</v>
      </c>
      <c r="D692" s="436" t="s">
        <v>571</v>
      </c>
      <c r="E692" s="437" t="s">
        <v>572</v>
      </c>
      <c r="F692" s="401" t="s">
        <v>557</v>
      </c>
      <c r="G692" s="436"/>
      <c r="H692" s="436" t="s">
        <v>457</v>
      </c>
      <c r="I692" s="438">
        <v>2023</v>
      </c>
      <c r="J692" s="438">
        <v>10</v>
      </c>
      <c r="K692" s="404">
        <v>45604</v>
      </c>
      <c r="L692" s="439"/>
      <c r="M692" s="333">
        <v>17.648</v>
      </c>
      <c r="N692" s="333">
        <v>17.792999999999999</v>
      </c>
      <c r="O692" s="359">
        <v>0.14499999999999999</v>
      </c>
      <c r="P692" s="386">
        <v>0</v>
      </c>
      <c r="Q692" s="407">
        <v>1</v>
      </c>
      <c r="R692" s="333">
        <v>17.648</v>
      </c>
      <c r="S692" s="440">
        <v>16273</v>
      </c>
      <c r="T692" s="441">
        <v>767268</v>
      </c>
      <c r="U692" s="362">
        <v>520200</v>
      </c>
      <c r="V692" s="363">
        <v>408946.14</v>
      </c>
      <c r="W692" s="716" t="e">
        <f t="shared" si="20"/>
        <v>#DIV/0!</v>
      </c>
      <c r="Z692" s="739">
        <f t="shared" si="21"/>
        <v>2359.585</v>
      </c>
    </row>
    <row r="693" spans="1:26" s="365" customFormat="1" ht="12.65" customHeight="1">
      <c r="A693" s="352"/>
      <c r="B693" s="435" t="s">
        <v>570</v>
      </c>
      <c r="C693" s="430" t="s">
        <v>453</v>
      </c>
      <c r="D693" s="436" t="s">
        <v>573</v>
      </c>
      <c r="E693" s="437" t="s">
        <v>574</v>
      </c>
      <c r="F693" s="401" t="s">
        <v>557</v>
      </c>
      <c r="G693" s="436"/>
      <c r="H693" s="436" t="s">
        <v>457</v>
      </c>
      <c r="I693" s="438">
        <v>2023</v>
      </c>
      <c r="J693" s="438">
        <v>10</v>
      </c>
      <c r="K693" s="404">
        <v>45604</v>
      </c>
      <c r="L693" s="439"/>
      <c r="M693" s="333">
        <v>2.2480000000000002</v>
      </c>
      <c r="N693" s="333">
        <v>2.286</v>
      </c>
      <c r="O693" s="359">
        <v>3.7999999999999999E-2</v>
      </c>
      <c r="P693" s="386">
        <v>0</v>
      </c>
      <c r="Q693" s="407">
        <v>1</v>
      </c>
      <c r="R693" s="333">
        <v>2.2480000000000002</v>
      </c>
      <c r="S693" s="440">
        <v>32400</v>
      </c>
      <c r="T693" s="441">
        <v>870912</v>
      </c>
      <c r="U693" s="362">
        <v>136500</v>
      </c>
      <c r="V693" s="363">
        <v>103405.344</v>
      </c>
      <c r="W693" s="716" t="e">
        <f t="shared" si="20"/>
        <v>#DIV/0!</v>
      </c>
      <c r="Z693" s="739">
        <f t="shared" si="21"/>
        <v>1231.2</v>
      </c>
    </row>
    <row r="694" spans="1:26" s="365" customFormat="1" ht="12.65" customHeight="1">
      <c r="A694" s="352"/>
      <c r="B694" s="435" t="s">
        <v>570</v>
      </c>
      <c r="C694" s="430" t="s">
        <v>453</v>
      </c>
      <c r="D694" s="436" t="s">
        <v>571</v>
      </c>
      <c r="E694" s="437" t="s">
        <v>572</v>
      </c>
      <c r="F694" s="401" t="s">
        <v>557</v>
      </c>
      <c r="G694" s="436"/>
      <c r="H694" s="436" t="s">
        <v>457</v>
      </c>
      <c r="I694" s="438">
        <v>2023</v>
      </c>
      <c r="J694" s="438">
        <v>9</v>
      </c>
      <c r="K694" s="404">
        <v>45604</v>
      </c>
      <c r="L694" s="439"/>
      <c r="M694" s="333">
        <v>17.648</v>
      </c>
      <c r="N694" s="333">
        <v>17.792999999999999</v>
      </c>
      <c r="O694" s="359">
        <v>0.14499999999999999</v>
      </c>
      <c r="P694" s="386">
        <v>0</v>
      </c>
      <c r="Q694" s="407">
        <v>1</v>
      </c>
      <c r="R694" s="333">
        <v>17.648</v>
      </c>
      <c r="S694" s="440">
        <v>111131</v>
      </c>
      <c r="T694" s="441">
        <v>750995</v>
      </c>
      <c r="U694" s="362">
        <v>520200</v>
      </c>
      <c r="V694" s="363">
        <v>411305.72499999998</v>
      </c>
      <c r="W694" s="716" t="e">
        <f t="shared" si="20"/>
        <v>#DIV/0!</v>
      </c>
      <c r="Z694" s="739">
        <f t="shared" si="21"/>
        <v>16113.994999999999</v>
      </c>
    </row>
    <row r="695" spans="1:26" s="365" customFormat="1" ht="12.65" customHeight="1">
      <c r="A695" s="352"/>
      <c r="B695" s="435" t="s">
        <v>570</v>
      </c>
      <c r="C695" s="430" t="s">
        <v>453</v>
      </c>
      <c r="D695" s="436" t="s">
        <v>573</v>
      </c>
      <c r="E695" s="437" t="s">
        <v>574</v>
      </c>
      <c r="F695" s="401" t="s">
        <v>557</v>
      </c>
      <c r="G695" s="436"/>
      <c r="H695" s="436" t="s">
        <v>457</v>
      </c>
      <c r="I695" s="438">
        <v>2023</v>
      </c>
      <c r="J695" s="438">
        <v>9</v>
      </c>
      <c r="K695" s="404">
        <v>45604</v>
      </c>
      <c r="L695" s="439"/>
      <c r="M695" s="333">
        <v>2.2480000000000002</v>
      </c>
      <c r="N695" s="333">
        <v>2.286</v>
      </c>
      <c r="O695" s="359">
        <v>3.7999999999999999E-2</v>
      </c>
      <c r="P695" s="386">
        <v>0</v>
      </c>
      <c r="Q695" s="407">
        <v>1</v>
      </c>
      <c r="R695" s="333">
        <v>2.2480000000000002</v>
      </c>
      <c r="S695" s="440">
        <v>146880</v>
      </c>
      <c r="T695" s="441">
        <v>838512</v>
      </c>
      <c r="U695" s="362">
        <v>136500</v>
      </c>
      <c r="V695" s="363">
        <v>104636.54399999999</v>
      </c>
      <c r="W695" s="716" t="e">
        <f t="shared" si="20"/>
        <v>#DIV/0!</v>
      </c>
      <c r="Z695" s="739">
        <f t="shared" si="21"/>
        <v>5581.44</v>
      </c>
    </row>
    <row r="696" spans="1:26" s="365" customFormat="1" ht="12.65" customHeight="1">
      <c r="A696" s="352"/>
      <c r="B696" s="435" t="s">
        <v>570</v>
      </c>
      <c r="C696" s="430" t="s">
        <v>453</v>
      </c>
      <c r="D696" s="436" t="s">
        <v>571</v>
      </c>
      <c r="E696" s="437" t="s">
        <v>572</v>
      </c>
      <c r="F696" s="401" t="s">
        <v>557</v>
      </c>
      <c r="G696" s="436"/>
      <c r="H696" s="436" t="s">
        <v>457</v>
      </c>
      <c r="I696" s="438">
        <v>2023</v>
      </c>
      <c r="J696" s="438">
        <v>8</v>
      </c>
      <c r="K696" s="404">
        <v>45604</v>
      </c>
      <c r="L696" s="439"/>
      <c r="M696" s="333">
        <v>17.648</v>
      </c>
      <c r="N696" s="333">
        <v>17.792999999999999</v>
      </c>
      <c r="O696" s="359">
        <v>0.14499999999999999</v>
      </c>
      <c r="P696" s="386">
        <v>0</v>
      </c>
      <c r="Q696" s="407">
        <v>1</v>
      </c>
      <c r="R696" s="333">
        <v>17.648</v>
      </c>
      <c r="S696" s="440">
        <v>124863</v>
      </c>
      <c r="T696" s="441">
        <v>639864</v>
      </c>
      <c r="U696" s="362">
        <v>520200</v>
      </c>
      <c r="V696" s="363">
        <v>427419.72</v>
      </c>
      <c r="W696" s="716" t="e">
        <f t="shared" si="20"/>
        <v>#DIV/0!</v>
      </c>
      <c r="Z696" s="739">
        <f t="shared" si="21"/>
        <v>18105.134999999998</v>
      </c>
    </row>
    <row r="697" spans="1:26" s="365" customFormat="1" ht="12.65" customHeight="1">
      <c r="A697" s="352"/>
      <c r="B697" s="435" t="s">
        <v>570</v>
      </c>
      <c r="C697" s="430" t="s">
        <v>453</v>
      </c>
      <c r="D697" s="436" t="s">
        <v>573</v>
      </c>
      <c r="E697" s="437" t="s">
        <v>574</v>
      </c>
      <c r="F697" s="401" t="s">
        <v>557</v>
      </c>
      <c r="G697" s="436"/>
      <c r="H697" s="436" t="s">
        <v>457</v>
      </c>
      <c r="I697" s="438">
        <v>2023</v>
      </c>
      <c r="J697" s="438">
        <v>8</v>
      </c>
      <c r="K697" s="404">
        <v>45604</v>
      </c>
      <c r="L697" s="439"/>
      <c r="M697" s="333">
        <v>2.2480000000000002</v>
      </c>
      <c r="N697" s="333">
        <v>2.286</v>
      </c>
      <c r="O697" s="359">
        <v>3.7999999999999999E-2</v>
      </c>
      <c r="P697" s="386">
        <v>0</v>
      </c>
      <c r="Q697" s="407">
        <v>1</v>
      </c>
      <c r="R697" s="333">
        <v>2.2480000000000002</v>
      </c>
      <c r="S697" s="440">
        <v>138240</v>
      </c>
      <c r="T697" s="441">
        <v>691632</v>
      </c>
      <c r="U697" s="362">
        <v>136500</v>
      </c>
      <c r="V697" s="363">
        <v>110217.984</v>
      </c>
      <c r="W697" s="716" t="e">
        <f t="shared" si="20"/>
        <v>#DIV/0!</v>
      </c>
      <c r="Z697" s="739">
        <f t="shared" si="21"/>
        <v>5253.12</v>
      </c>
    </row>
    <row r="698" spans="1:26" s="365" customFormat="1" ht="12.65" customHeight="1">
      <c r="A698" s="352"/>
      <c r="B698" s="435" t="s">
        <v>570</v>
      </c>
      <c r="C698" s="430" t="s">
        <v>453</v>
      </c>
      <c r="D698" s="436" t="s">
        <v>571</v>
      </c>
      <c r="E698" s="437" t="s">
        <v>572</v>
      </c>
      <c r="F698" s="401" t="s">
        <v>557</v>
      </c>
      <c r="G698" s="436"/>
      <c r="H698" s="436" t="s">
        <v>457</v>
      </c>
      <c r="I698" s="438">
        <v>2023</v>
      </c>
      <c r="J698" s="438">
        <v>7</v>
      </c>
      <c r="K698" s="404">
        <v>45604</v>
      </c>
      <c r="L698" s="439"/>
      <c r="M698" s="333">
        <v>17.648</v>
      </c>
      <c r="N698" s="333">
        <v>17.792999999999999</v>
      </c>
      <c r="O698" s="359">
        <v>0.14499999999999999</v>
      </c>
      <c r="P698" s="386">
        <v>0</v>
      </c>
      <c r="Q698" s="407">
        <v>1</v>
      </c>
      <c r="R698" s="333">
        <v>17.648</v>
      </c>
      <c r="S698" s="440">
        <v>110367</v>
      </c>
      <c r="T698" s="441">
        <v>515001</v>
      </c>
      <c r="U698" s="362">
        <v>520200</v>
      </c>
      <c r="V698" s="363">
        <v>445524.85499999998</v>
      </c>
      <c r="W698" s="716" t="e">
        <f t="shared" si="20"/>
        <v>#DIV/0!</v>
      </c>
      <c r="Z698" s="739">
        <f t="shared" si="21"/>
        <v>16003.214999999998</v>
      </c>
    </row>
    <row r="699" spans="1:26" s="365" customFormat="1" ht="12.65" customHeight="1">
      <c r="A699" s="352"/>
      <c r="B699" s="435" t="s">
        <v>570</v>
      </c>
      <c r="C699" s="430" t="s">
        <v>453</v>
      </c>
      <c r="D699" s="436" t="s">
        <v>573</v>
      </c>
      <c r="E699" s="437" t="s">
        <v>574</v>
      </c>
      <c r="F699" s="401" t="s">
        <v>557</v>
      </c>
      <c r="G699" s="436"/>
      <c r="H699" s="436" t="s">
        <v>457</v>
      </c>
      <c r="I699" s="438">
        <v>2023</v>
      </c>
      <c r="J699" s="438">
        <v>7</v>
      </c>
      <c r="K699" s="404">
        <v>45604</v>
      </c>
      <c r="L699" s="439"/>
      <c r="M699" s="333">
        <v>2.2480000000000002</v>
      </c>
      <c r="N699" s="333">
        <v>2.286</v>
      </c>
      <c r="O699" s="359">
        <v>3.7999999999999999E-2</v>
      </c>
      <c r="P699" s="386">
        <v>0</v>
      </c>
      <c r="Q699" s="407">
        <v>1</v>
      </c>
      <c r="R699" s="333">
        <v>2.2480000000000002</v>
      </c>
      <c r="S699" s="440">
        <v>111843</v>
      </c>
      <c r="T699" s="441">
        <v>553392</v>
      </c>
      <c r="U699" s="362">
        <v>136500</v>
      </c>
      <c r="V699" s="363">
        <v>115471.10399999999</v>
      </c>
      <c r="W699" s="716" t="e">
        <f t="shared" si="20"/>
        <v>#DIV/0!</v>
      </c>
      <c r="Z699" s="739">
        <f t="shared" si="21"/>
        <v>4250.0339999999997</v>
      </c>
    </row>
    <row r="700" spans="1:26" s="365" customFormat="1" ht="12.65" customHeight="1">
      <c r="A700" s="352"/>
      <c r="B700" s="435" t="s">
        <v>570</v>
      </c>
      <c r="C700" s="430" t="s">
        <v>453</v>
      </c>
      <c r="D700" s="436" t="s">
        <v>571</v>
      </c>
      <c r="E700" s="437" t="s">
        <v>572</v>
      </c>
      <c r="F700" s="401" t="s">
        <v>557</v>
      </c>
      <c r="G700" s="436"/>
      <c r="H700" s="436" t="s">
        <v>457</v>
      </c>
      <c r="I700" s="438">
        <v>2023</v>
      </c>
      <c r="J700" s="438">
        <v>6</v>
      </c>
      <c r="K700" s="404">
        <v>45604</v>
      </c>
      <c r="L700" s="439"/>
      <c r="M700" s="333">
        <v>17.648</v>
      </c>
      <c r="N700" s="333">
        <v>17.792999999999999</v>
      </c>
      <c r="O700" s="359">
        <v>0.14499999999999999</v>
      </c>
      <c r="P700" s="386">
        <v>0</v>
      </c>
      <c r="Q700" s="407">
        <v>1</v>
      </c>
      <c r="R700" s="333">
        <v>17.648</v>
      </c>
      <c r="S700" s="440">
        <v>69327</v>
      </c>
      <c r="T700" s="441">
        <v>404634</v>
      </c>
      <c r="U700" s="362">
        <v>520200</v>
      </c>
      <c r="V700" s="363">
        <v>461528.07</v>
      </c>
      <c r="W700" s="716" t="e">
        <f t="shared" si="20"/>
        <v>#DIV/0!</v>
      </c>
      <c r="Z700" s="739">
        <f t="shared" si="21"/>
        <v>10052.414999999999</v>
      </c>
    </row>
    <row r="701" spans="1:26" s="365" customFormat="1" ht="12.65" customHeight="1">
      <c r="A701" s="352"/>
      <c r="B701" s="435" t="s">
        <v>570</v>
      </c>
      <c r="C701" s="430" t="s">
        <v>453</v>
      </c>
      <c r="D701" s="436" t="s">
        <v>573</v>
      </c>
      <c r="E701" s="437" t="s">
        <v>574</v>
      </c>
      <c r="F701" s="401" t="s">
        <v>557</v>
      </c>
      <c r="G701" s="436"/>
      <c r="H701" s="436" t="s">
        <v>457</v>
      </c>
      <c r="I701" s="438">
        <v>2023</v>
      </c>
      <c r="J701" s="438">
        <v>6</v>
      </c>
      <c r="K701" s="404">
        <v>45604</v>
      </c>
      <c r="L701" s="439"/>
      <c r="M701" s="333">
        <v>2.2480000000000002</v>
      </c>
      <c r="N701" s="333">
        <v>2.286</v>
      </c>
      <c r="O701" s="359">
        <v>3.7999999999999999E-2</v>
      </c>
      <c r="P701" s="386">
        <v>0</v>
      </c>
      <c r="Q701" s="407">
        <v>1</v>
      </c>
      <c r="R701" s="333">
        <v>2.2480000000000002</v>
      </c>
      <c r="S701" s="440">
        <v>87182</v>
      </c>
      <c r="T701" s="441">
        <v>441549</v>
      </c>
      <c r="U701" s="362">
        <v>136500</v>
      </c>
      <c r="V701" s="363">
        <v>119721.13800000001</v>
      </c>
      <c r="W701" s="716" t="e">
        <f t="shared" si="20"/>
        <v>#DIV/0!</v>
      </c>
      <c r="Z701" s="739">
        <f t="shared" si="21"/>
        <v>3312.9159999999997</v>
      </c>
    </row>
    <row r="702" spans="1:26" s="365" customFormat="1" ht="12.65" customHeight="1">
      <c r="A702" s="352"/>
      <c r="B702" s="435" t="s">
        <v>570</v>
      </c>
      <c r="C702" s="430" t="s">
        <v>453</v>
      </c>
      <c r="D702" s="436" t="s">
        <v>571</v>
      </c>
      <c r="E702" s="437" t="s">
        <v>572</v>
      </c>
      <c r="F702" s="401" t="s">
        <v>557</v>
      </c>
      <c r="G702" s="436"/>
      <c r="H702" s="436" t="s">
        <v>457</v>
      </c>
      <c r="I702" s="438">
        <v>2023</v>
      </c>
      <c r="J702" s="438">
        <v>5</v>
      </c>
      <c r="K702" s="404">
        <v>45604</v>
      </c>
      <c r="L702" s="439"/>
      <c r="M702" s="333">
        <v>17.648</v>
      </c>
      <c r="N702" s="333">
        <v>17.792999999999999</v>
      </c>
      <c r="O702" s="359">
        <v>0.14499999999999999</v>
      </c>
      <c r="P702" s="386">
        <v>0</v>
      </c>
      <c r="Q702" s="407">
        <v>1</v>
      </c>
      <c r="R702" s="333">
        <v>17.648</v>
      </c>
      <c r="S702" s="440">
        <v>88604</v>
      </c>
      <c r="T702" s="441">
        <v>335307</v>
      </c>
      <c r="U702" s="362">
        <v>520200</v>
      </c>
      <c r="V702" s="363">
        <v>471580.48499999999</v>
      </c>
      <c r="W702" s="716" t="e">
        <f t="shared" si="20"/>
        <v>#DIV/0!</v>
      </c>
      <c r="Z702" s="739">
        <f t="shared" si="21"/>
        <v>12847.58</v>
      </c>
    </row>
    <row r="703" spans="1:26" s="365" customFormat="1" ht="12.65" customHeight="1">
      <c r="A703" s="352"/>
      <c r="B703" s="435" t="s">
        <v>570</v>
      </c>
      <c r="C703" s="430" t="s">
        <v>453</v>
      </c>
      <c r="D703" s="436" t="s">
        <v>573</v>
      </c>
      <c r="E703" s="437" t="s">
        <v>574</v>
      </c>
      <c r="F703" s="401" t="s">
        <v>557</v>
      </c>
      <c r="G703" s="436"/>
      <c r="H703" s="436" t="s">
        <v>457</v>
      </c>
      <c r="I703" s="438">
        <v>2023</v>
      </c>
      <c r="J703" s="438">
        <v>5</v>
      </c>
      <c r="K703" s="404">
        <v>45604</v>
      </c>
      <c r="L703" s="439"/>
      <c r="M703" s="333">
        <v>2.2480000000000002</v>
      </c>
      <c r="N703" s="333">
        <v>2.286</v>
      </c>
      <c r="O703" s="359">
        <v>3.7999999999999999E-2</v>
      </c>
      <c r="P703" s="386">
        <v>0</v>
      </c>
      <c r="Q703" s="407">
        <v>1</v>
      </c>
      <c r="R703" s="333">
        <v>2.2480000000000002</v>
      </c>
      <c r="S703" s="440">
        <v>97092</v>
      </c>
      <c r="T703" s="441">
        <v>354367</v>
      </c>
      <c r="U703" s="362">
        <v>136500</v>
      </c>
      <c r="V703" s="363">
        <v>123034.054</v>
      </c>
      <c r="W703" s="716" t="e">
        <f t="shared" si="20"/>
        <v>#DIV/0!</v>
      </c>
      <c r="Z703" s="739">
        <f t="shared" si="21"/>
        <v>3689.4960000000001</v>
      </c>
    </row>
    <row r="704" spans="1:26" s="365" customFormat="1" ht="12.65" customHeight="1">
      <c r="A704" s="352"/>
      <c r="B704" s="435" t="s">
        <v>570</v>
      </c>
      <c r="C704" s="430" t="s">
        <v>453</v>
      </c>
      <c r="D704" s="436" t="s">
        <v>571</v>
      </c>
      <c r="E704" s="437" t="s">
        <v>572</v>
      </c>
      <c r="F704" s="401" t="s">
        <v>557</v>
      </c>
      <c r="G704" s="436"/>
      <c r="H704" s="436" t="s">
        <v>457</v>
      </c>
      <c r="I704" s="438">
        <v>2023</v>
      </c>
      <c r="J704" s="438">
        <v>4</v>
      </c>
      <c r="K704" s="404">
        <v>45604</v>
      </c>
      <c r="L704" s="439"/>
      <c r="M704" s="333">
        <v>17.648</v>
      </c>
      <c r="N704" s="333">
        <v>17.792999999999999</v>
      </c>
      <c r="O704" s="359">
        <v>0.14499999999999999</v>
      </c>
      <c r="P704" s="386">
        <v>0</v>
      </c>
      <c r="Q704" s="407">
        <v>1</v>
      </c>
      <c r="R704" s="333">
        <v>17.648</v>
      </c>
      <c r="S704" s="440">
        <v>77092</v>
      </c>
      <c r="T704" s="441">
        <v>246703</v>
      </c>
      <c r="U704" s="362">
        <v>520200</v>
      </c>
      <c r="V704" s="363">
        <v>484428.065</v>
      </c>
      <c r="W704" s="716" t="e">
        <f t="shared" si="20"/>
        <v>#DIV/0!</v>
      </c>
      <c r="Z704" s="739">
        <f t="shared" si="21"/>
        <v>11178.339999999998</v>
      </c>
    </row>
    <row r="705" spans="1:26" s="365" customFormat="1" ht="12.65" customHeight="1">
      <c r="A705" s="352"/>
      <c r="B705" s="435" t="s">
        <v>570</v>
      </c>
      <c r="C705" s="430" t="s">
        <v>453</v>
      </c>
      <c r="D705" s="436" t="s">
        <v>573</v>
      </c>
      <c r="E705" s="437" t="s">
        <v>574</v>
      </c>
      <c r="F705" s="401" t="s">
        <v>557</v>
      </c>
      <c r="G705" s="436"/>
      <c r="H705" s="436" t="s">
        <v>457</v>
      </c>
      <c r="I705" s="438">
        <v>2023</v>
      </c>
      <c r="J705" s="438">
        <v>4</v>
      </c>
      <c r="K705" s="404">
        <v>45604</v>
      </c>
      <c r="L705" s="439"/>
      <c r="M705" s="333">
        <v>2.2480000000000002</v>
      </c>
      <c r="N705" s="333">
        <v>2.286</v>
      </c>
      <c r="O705" s="359">
        <v>3.7999999999999999E-2</v>
      </c>
      <c r="P705" s="386">
        <v>0</v>
      </c>
      <c r="Q705" s="407">
        <v>1</v>
      </c>
      <c r="R705" s="333">
        <v>2.2480000000000002</v>
      </c>
      <c r="S705" s="440">
        <v>66960</v>
      </c>
      <c r="T705" s="441">
        <v>257275</v>
      </c>
      <c r="U705" s="362">
        <v>136500</v>
      </c>
      <c r="V705" s="363">
        <v>126723.55</v>
      </c>
      <c r="W705" s="716" t="e">
        <f t="shared" si="20"/>
        <v>#DIV/0!</v>
      </c>
      <c r="Z705" s="739">
        <f t="shared" si="21"/>
        <v>2544.48</v>
      </c>
    </row>
    <row r="706" spans="1:26" s="365" customFormat="1" ht="12.65" customHeight="1">
      <c r="A706" s="352"/>
      <c r="B706" s="435" t="s">
        <v>570</v>
      </c>
      <c r="C706" s="430" t="s">
        <v>453</v>
      </c>
      <c r="D706" s="436" t="s">
        <v>571</v>
      </c>
      <c r="E706" s="437" t="s">
        <v>572</v>
      </c>
      <c r="F706" s="401" t="s">
        <v>557</v>
      </c>
      <c r="G706" s="436"/>
      <c r="H706" s="436" t="s">
        <v>457</v>
      </c>
      <c r="I706" s="438">
        <v>2023</v>
      </c>
      <c r="J706" s="438">
        <v>3</v>
      </c>
      <c r="K706" s="404">
        <v>45604</v>
      </c>
      <c r="L706" s="439"/>
      <c r="M706" s="333">
        <v>17.648</v>
      </c>
      <c r="N706" s="333">
        <v>17.792999999999999</v>
      </c>
      <c r="O706" s="359">
        <v>0.14499999999999999</v>
      </c>
      <c r="P706" s="386">
        <v>0</v>
      </c>
      <c r="Q706" s="407">
        <v>1</v>
      </c>
      <c r="R706" s="333">
        <v>17.648</v>
      </c>
      <c r="S706" s="440">
        <v>57831</v>
      </c>
      <c r="T706" s="441">
        <v>169611</v>
      </c>
      <c r="U706" s="362">
        <v>520200</v>
      </c>
      <c r="V706" s="363">
        <v>495606.40500000003</v>
      </c>
      <c r="W706" s="716" t="e">
        <f t="shared" ref="W706:W769" si="22">V706/$AB$1</f>
        <v>#DIV/0!</v>
      </c>
      <c r="Z706" s="739">
        <f t="shared" si="21"/>
        <v>8385.494999999999</v>
      </c>
    </row>
    <row r="707" spans="1:26" s="365" customFormat="1" ht="12.65" customHeight="1">
      <c r="A707" s="352"/>
      <c r="B707" s="435" t="s">
        <v>570</v>
      </c>
      <c r="C707" s="430" t="s">
        <v>453</v>
      </c>
      <c r="D707" s="436" t="s">
        <v>573</v>
      </c>
      <c r="E707" s="437" t="s">
        <v>574</v>
      </c>
      <c r="F707" s="401" t="s">
        <v>557</v>
      </c>
      <c r="G707" s="436"/>
      <c r="H707" s="436" t="s">
        <v>457</v>
      </c>
      <c r="I707" s="438">
        <v>2023</v>
      </c>
      <c r="J707" s="438">
        <v>3</v>
      </c>
      <c r="K707" s="404">
        <v>45604</v>
      </c>
      <c r="L707" s="439"/>
      <c r="M707" s="333">
        <v>2.2480000000000002</v>
      </c>
      <c r="N707" s="333">
        <v>2.286</v>
      </c>
      <c r="O707" s="359">
        <v>3.7999999999999999E-2</v>
      </c>
      <c r="P707" s="386">
        <v>0</v>
      </c>
      <c r="Q707" s="407">
        <v>1</v>
      </c>
      <c r="R707" s="333">
        <v>2.2480000000000002</v>
      </c>
      <c r="S707" s="440">
        <v>153914</v>
      </c>
      <c r="T707" s="441">
        <v>190315</v>
      </c>
      <c r="U707" s="362">
        <v>136500</v>
      </c>
      <c r="V707" s="363">
        <v>129268.03</v>
      </c>
      <c r="W707" s="716" t="e">
        <f t="shared" si="22"/>
        <v>#DIV/0!</v>
      </c>
      <c r="Z707" s="739">
        <f t="shared" ref="Z707:Z770" si="23">O707*S707</f>
        <v>5848.732</v>
      </c>
    </row>
    <row r="708" spans="1:26" s="365" customFormat="1" ht="12.65" customHeight="1">
      <c r="A708" s="352"/>
      <c r="B708" s="435" t="s">
        <v>570</v>
      </c>
      <c r="C708" s="430" t="s">
        <v>453</v>
      </c>
      <c r="D708" s="436" t="s">
        <v>571</v>
      </c>
      <c r="E708" s="437" t="s">
        <v>572</v>
      </c>
      <c r="F708" s="401" t="s">
        <v>557</v>
      </c>
      <c r="G708" s="436"/>
      <c r="H708" s="436" t="s">
        <v>457</v>
      </c>
      <c r="I708" s="438">
        <v>2023</v>
      </c>
      <c r="J708" s="438">
        <v>2</v>
      </c>
      <c r="K708" s="404">
        <v>45604</v>
      </c>
      <c r="L708" s="439"/>
      <c r="M708" s="333">
        <v>17.648</v>
      </c>
      <c r="N708" s="333">
        <v>17.792999999999999</v>
      </c>
      <c r="O708" s="359">
        <v>0.14499999999999999</v>
      </c>
      <c r="P708" s="386">
        <v>0</v>
      </c>
      <c r="Q708" s="407">
        <v>1</v>
      </c>
      <c r="R708" s="333">
        <v>17.648</v>
      </c>
      <c r="S708" s="440">
        <v>79690</v>
      </c>
      <c r="T708" s="441">
        <v>111780</v>
      </c>
      <c r="U708" s="362">
        <v>520200</v>
      </c>
      <c r="V708" s="363">
        <v>503991.9</v>
      </c>
      <c r="W708" s="716" t="e">
        <f t="shared" si="22"/>
        <v>#DIV/0!</v>
      </c>
      <c r="Z708" s="739">
        <f t="shared" si="23"/>
        <v>11555.05</v>
      </c>
    </row>
    <row r="709" spans="1:26" s="365" customFormat="1" ht="12.65" customHeight="1">
      <c r="A709" s="352"/>
      <c r="B709" s="435" t="s">
        <v>570</v>
      </c>
      <c r="C709" s="430" t="s">
        <v>453</v>
      </c>
      <c r="D709" s="436" t="s">
        <v>573</v>
      </c>
      <c r="E709" s="437" t="s">
        <v>574</v>
      </c>
      <c r="F709" s="401" t="s">
        <v>557</v>
      </c>
      <c r="G709" s="436"/>
      <c r="H709" s="436" t="s">
        <v>457</v>
      </c>
      <c r="I709" s="438">
        <v>2023</v>
      </c>
      <c r="J709" s="438">
        <v>2</v>
      </c>
      <c r="K709" s="404">
        <v>45604</v>
      </c>
      <c r="L709" s="439"/>
      <c r="M709" s="333">
        <v>2.2480000000000002</v>
      </c>
      <c r="N709" s="333">
        <v>2.286</v>
      </c>
      <c r="O709" s="359">
        <v>3.7999999999999999E-2</v>
      </c>
      <c r="P709" s="386">
        <v>0</v>
      </c>
      <c r="Q709" s="407">
        <v>1</v>
      </c>
      <c r="R709" s="333">
        <v>2.2480000000000002</v>
      </c>
      <c r="S709" s="440">
        <v>17972</v>
      </c>
      <c r="T709" s="441">
        <v>36401</v>
      </c>
      <c r="U709" s="362">
        <v>136500</v>
      </c>
      <c r="V709" s="363">
        <v>135116.76199999999</v>
      </c>
      <c r="W709" s="716" t="e">
        <f t="shared" si="22"/>
        <v>#DIV/0!</v>
      </c>
      <c r="Z709" s="739">
        <f t="shared" si="23"/>
        <v>682.93600000000004</v>
      </c>
    </row>
    <row r="710" spans="1:26" s="365" customFormat="1" ht="12.65" customHeight="1">
      <c r="A710" s="352"/>
      <c r="B710" s="435" t="s">
        <v>570</v>
      </c>
      <c r="C710" s="430" t="s">
        <v>453</v>
      </c>
      <c r="D710" s="436" t="s">
        <v>571</v>
      </c>
      <c r="E710" s="437" t="s">
        <v>572</v>
      </c>
      <c r="F710" s="401" t="s">
        <v>557</v>
      </c>
      <c r="G710" s="436"/>
      <c r="H710" s="436" t="s">
        <v>457</v>
      </c>
      <c r="I710" s="438">
        <v>2023</v>
      </c>
      <c r="J710" s="438">
        <v>1</v>
      </c>
      <c r="K710" s="404">
        <v>45604</v>
      </c>
      <c r="L710" s="439"/>
      <c r="M710" s="333">
        <v>17.648</v>
      </c>
      <c r="N710" s="333">
        <v>17.792999999999999</v>
      </c>
      <c r="O710" s="359">
        <v>0.14499999999999999</v>
      </c>
      <c r="P710" s="386">
        <v>0</v>
      </c>
      <c r="Q710" s="407">
        <v>1</v>
      </c>
      <c r="R710" s="333">
        <v>17.648</v>
      </c>
      <c r="S710" s="440">
        <v>32090</v>
      </c>
      <c r="T710" s="441">
        <v>32090</v>
      </c>
      <c r="U710" s="362">
        <v>520200</v>
      </c>
      <c r="V710" s="363">
        <v>515546.95</v>
      </c>
      <c r="W710" s="716" t="e">
        <f t="shared" si="22"/>
        <v>#DIV/0!</v>
      </c>
      <c r="Z710" s="739">
        <f t="shared" si="23"/>
        <v>4653.0499999999993</v>
      </c>
    </row>
    <row r="711" spans="1:26" s="365" customFormat="1" ht="12.65" customHeight="1">
      <c r="A711" s="352"/>
      <c r="B711" s="435" t="s">
        <v>570</v>
      </c>
      <c r="C711" s="430" t="s">
        <v>453</v>
      </c>
      <c r="D711" s="436" t="s">
        <v>573</v>
      </c>
      <c r="E711" s="437" t="s">
        <v>574</v>
      </c>
      <c r="F711" s="401" t="s">
        <v>557</v>
      </c>
      <c r="G711" s="436"/>
      <c r="H711" s="436" t="s">
        <v>457</v>
      </c>
      <c r="I711" s="438">
        <v>2023</v>
      </c>
      <c r="J711" s="438">
        <v>1</v>
      </c>
      <c r="K711" s="404">
        <v>45604</v>
      </c>
      <c r="L711" s="439"/>
      <c r="M711" s="333">
        <v>2.2480000000000002</v>
      </c>
      <c r="N711" s="333">
        <v>2.286</v>
      </c>
      <c r="O711" s="359">
        <v>3.7999999999999999E-2</v>
      </c>
      <c r="P711" s="386">
        <v>0</v>
      </c>
      <c r="Q711" s="407">
        <v>1</v>
      </c>
      <c r="R711" s="333">
        <v>2.2480000000000002</v>
      </c>
      <c r="S711" s="440">
        <v>18429</v>
      </c>
      <c r="T711" s="441">
        <v>18429</v>
      </c>
      <c r="U711" s="362">
        <v>136500</v>
      </c>
      <c r="V711" s="363">
        <v>135799.698</v>
      </c>
      <c r="W711" s="716" t="e">
        <f t="shared" si="22"/>
        <v>#DIV/0!</v>
      </c>
      <c r="Z711" s="739">
        <f t="shared" si="23"/>
        <v>700.30200000000002</v>
      </c>
    </row>
    <row r="712" spans="1:26" s="365" customFormat="1" ht="12.65" customHeight="1">
      <c r="A712" s="551" t="s">
        <v>116</v>
      </c>
      <c r="B712" s="435" t="s">
        <v>117</v>
      </c>
      <c r="C712" s="430" t="s">
        <v>554</v>
      </c>
      <c r="D712" s="436" t="s">
        <v>575</v>
      </c>
      <c r="E712" s="437" t="s">
        <v>576</v>
      </c>
      <c r="F712" s="401" t="s">
        <v>557</v>
      </c>
      <c r="G712" s="436"/>
      <c r="H712" s="436" t="s">
        <v>538</v>
      </c>
      <c r="I712" s="438">
        <v>2025</v>
      </c>
      <c r="J712" s="438">
        <v>1</v>
      </c>
      <c r="K712" s="404">
        <v>45700</v>
      </c>
      <c r="L712" s="439"/>
      <c r="M712" s="333"/>
      <c r="N712" s="333"/>
      <c r="O712" s="359"/>
      <c r="P712" s="386">
        <v>0</v>
      </c>
      <c r="Q712" s="407">
        <v>1</v>
      </c>
      <c r="R712" s="333">
        <v>0</v>
      </c>
      <c r="S712" s="440">
        <v>0</v>
      </c>
      <c r="T712" s="441">
        <v>0</v>
      </c>
      <c r="U712" s="362">
        <v>150000</v>
      </c>
      <c r="V712" s="363">
        <v>150000</v>
      </c>
      <c r="W712" s="716" t="e">
        <f t="shared" si="22"/>
        <v>#DIV/0!</v>
      </c>
      <c r="Z712" s="739">
        <f t="shared" si="23"/>
        <v>0</v>
      </c>
    </row>
    <row r="713" spans="1:26" s="365" customFormat="1" ht="12.65" customHeight="1">
      <c r="A713" s="551" t="s">
        <v>116</v>
      </c>
      <c r="B713" s="435" t="s">
        <v>117</v>
      </c>
      <c r="C713" s="430" t="s">
        <v>554</v>
      </c>
      <c r="D713" s="436" t="s">
        <v>577</v>
      </c>
      <c r="E713" s="437" t="s">
        <v>578</v>
      </c>
      <c r="F713" s="401" t="s">
        <v>557</v>
      </c>
      <c r="G713" s="436"/>
      <c r="H713" s="436" t="s">
        <v>538</v>
      </c>
      <c r="I713" s="438">
        <v>2025</v>
      </c>
      <c r="J713" s="438">
        <v>1</v>
      </c>
      <c r="K713" s="404">
        <v>45700</v>
      </c>
      <c r="L713" s="439"/>
      <c r="M713" s="333"/>
      <c r="N713" s="333"/>
      <c r="O713" s="359"/>
      <c r="P713" s="386">
        <v>0</v>
      </c>
      <c r="Q713" s="407">
        <v>1</v>
      </c>
      <c r="R713" s="333">
        <v>0</v>
      </c>
      <c r="S713" s="440">
        <v>0</v>
      </c>
      <c r="T713" s="441">
        <v>0</v>
      </c>
      <c r="U713" s="362">
        <v>136000</v>
      </c>
      <c r="V713" s="363">
        <v>136000</v>
      </c>
      <c r="W713" s="716" t="e">
        <f t="shared" si="22"/>
        <v>#DIV/0!</v>
      </c>
      <c r="Z713" s="739">
        <f t="shared" si="23"/>
        <v>0</v>
      </c>
    </row>
    <row r="714" spans="1:26" s="365" customFormat="1" ht="12.65" customHeight="1">
      <c r="A714" s="551" t="s">
        <v>116</v>
      </c>
      <c r="B714" s="435" t="s">
        <v>117</v>
      </c>
      <c r="C714" s="430" t="s">
        <v>554</v>
      </c>
      <c r="D714" s="436" t="s">
        <v>579</v>
      </c>
      <c r="E714" s="437" t="s">
        <v>580</v>
      </c>
      <c r="F714" s="401" t="s">
        <v>557</v>
      </c>
      <c r="G714" s="436"/>
      <c r="H714" s="436" t="s">
        <v>538</v>
      </c>
      <c r="I714" s="438">
        <v>2025</v>
      </c>
      <c r="J714" s="438">
        <v>1</v>
      </c>
      <c r="K714" s="404">
        <v>45700</v>
      </c>
      <c r="L714" s="439"/>
      <c r="M714" s="333"/>
      <c r="N714" s="333"/>
      <c r="O714" s="359"/>
      <c r="P714" s="386">
        <v>0</v>
      </c>
      <c r="Q714" s="407">
        <v>1</v>
      </c>
      <c r="R714" s="333">
        <v>0</v>
      </c>
      <c r="S714" s="440">
        <v>0</v>
      </c>
      <c r="T714" s="441">
        <v>0</v>
      </c>
      <c r="U714" s="362">
        <v>204000</v>
      </c>
      <c r="V714" s="363">
        <v>204000</v>
      </c>
      <c r="W714" s="716" t="e">
        <f t="shared" si="22"/>
        <v>#DIV/0!</v>
      </c>
      <c r="Z714" s="739">
        <f t="shared" si="23"/>
        <v>0</v>
      </c>
    </row>
    <row r="715" spans="1:26" s="365" customFormat="1" ht="12.65" customHeight="1">
      <c r="A715" s="551" t="s">
        <v>116</v>
      </c>
      <c r="B715" s="435" t="s">
        <v>117</v>
      </c>
      <c r="C715" s="430" t="s">
        <v>554</v>
      </c>
      <c r="D715" s="436" t="s">
        <v>575</v>
      </c>
      <c r="E715" s="437" t="s">
        <v>576</v>
      </c>
      <c r="F715" s="401" t="s">
        <v>557</v>
      </c>
      <c r="G715" s="436"/>
      <c r="H715" s="436" t="s">
        <v>538</v>
      </c>
      <c r="I715" s="438">
        <v>2022</v>
      </c>
      <c r="J715" s="438">
        <v>12</v>
      </c>
      <c r="K715" s="404">
        <v>45604</v>
      </c>
      <c r="L715" s="439"/>
      <c r="M715" s="333"/>
      <c r="N715" s="333"/>
      <c r="O715" s="359"/>
      <c r="P715" s="386">
        <v>0</v>
      </c>
      <c r="Q715" s="407">
        <v>1</v>
      </c>
      <c r="R715" s="333">
        <v>0</v>
      </c>
      <c r="S715" s="440">
        <v>0</v>
      </c>
      <c r="T715" s="441">
        <v>0</v>
      </c>
      <c r="U715" s="362">
        <v>150000</v>
      </c>
      <c r="V715" s="363">
        <v>150000</v>
      </c>
      <c r="W715" s="716" t="e">
        <f t="shared" si="22"/>
        <v>#DIV/0!</v>
      </c>
      <c r="Z715" s="739">
        <f t="shared" si="23"/>
        <v>0</v>
      </c>
    </row>
    <row r="716" spans="1:26" s="365" customFormat="1" ht="12.65" customHeight="1">
      <c r="A716" s="551" t="s">
        <v>116</v>
      </c>
      <c r="B716" s="435" t="s">
        <v>117</v>
      </c>
      <c r="C716" s="430" t="s">
        <v>554</v>
      </c>
      <c r="D716" s="436" t="s">
        <v>577</v>
      </c>
      <c r="E716" s="437" t="s">
        <v>578</v>
      </c>
      <c r="F716" s="401" t="s">
        <v>557</v>
      </c>
      <c r="G716" s="436"/>
      <c r="H716" s="436" t="s">
        <v>538</v>
      </c>
      <c r="I716" s="438">
        <v>2022</v>
      </c>
      <c r="J716" s="438">
        <v>12</v>
      </c>
      <c r="K716" s="404">
        <v>45604</v>
      </c>
      <c r="L716" s="439"/>
      <c r="M716" s="333"/>
      <c r="N716" s="333"/>
      <c r="O716" s="359"/>
      <c r="P716" s="386">
        <v>0</v>
      </c>
      <c r="Q716" s="407">
        <v>1</v>
      </c>
      <c r="R716" s="333">
        <v>0</v>
      </c>
      <c r="S716" s="440">
        <v>0</v>
      </c>
      <c r="T716" s="441">
        <v>0</v>
      </c>
      <c r="U716" s="362">
        <v>136000</v>
      </c>
      <c r="V716" s="363">
        <v>136000</v>
      </c>
      <c r="W716" s="716" t="e">
        <f t="shared" si="22"/>
        <v>#DIV/0!</v>
      </c>
      <c r="Z716" s="739">
        <f t="shared" si="23"/>
        <v>0</v>
      </c>
    </row>
    <row r="717" spans="1:26" s="365" customFormat="1" ht="12.65" customHeight="1">
      <c r="A717" s="551" t="s">
        <v>116</v>
      </c>
      <c r="B717" s="435" t="s">
        <v>117</v>
      </c>
      <c r="C717" s="430" t="s">
        <v>554</v>
      </c>
      <c r="D717" s="436" t="s">
        <v>579</v>
      </c>
      <c r="E717" s="437" t="s">
        <v>580</v>
      </c>
      <c r="F717" s="401" t="s">
        <v>557</v>
      </c>
      <c r="G717" s="436"/>
      <c r="H717" s="436" t="s">
        <v>538</v>
      </c>
      <c r="I717" s="438">
        <v>2022</v>
      </c>
      <c r="J717" s="438">
        <v>12</v>
      </c>
      <c r="K717" s="404">
        <v>45604</v>
      </c>
      <c r="L717" s="439"/>
      <c r="M717" s="333"/>
      <c r="N717" s="333"/>
      <c r="O717" s="359"/>
      <c r="P717" s="386">
        <v>0</v>
      </c>
      <c r="Q717" s="407">
        <v>1</v>
      </c>
      <c r="R717" s="333">
        <v>0</v>
      </c>
      <c r="S717" s="440">
        <v>0</v>
      </c>
      <c r="T717" s="441">
        <v>0</v>
      </c>
      <c r="U717" s="362">
        <v>204000</v>
      </c>
      <c r="V717" s="363">
        <v>204000</v>
      </c>
      <c r="W717" s="716" t="e">
        <f t="shared" si="22"/>
        <v>#DIV/0!</v>
      </c>
      <c r="Z717" s="739">
        <f t="shared" si="23"/>
        <v>0</v>
      </c>
    </row>
    <row r="718" spans="1:26" s="365" customFormat="1" ht="12.65" customHeight="1">
      <c r="A718" s="551"/>
      <c r="B718" s="435" t="s">
        <v>581</v>
      </c>
      <c r="C718" s="430" t="s">
        <v>453</v>
      </c>
      <c r="D718" s="436" t="s">
        <v>582</v>
      </c>
      <c r="E718" s="437" t="s">
        <v>583</v>
      </c>
      <c r="F718" s="401" t="s">
        <v>557</v>
      </c>
      <c r="G718" s="436"/>
      <c r="H718" s="436" t="s">
        <v>457</v>
      </c>
      <c r="I718" s="438">
        <v>2024</v>
      </c>
      <c r="J718" s="438">
        <v>1</v>
      </c>
      <c r="K718" s="404">
        <v>45604</v>
      </c>
      <c r="L718" s="439"/>
      <c r="M718" s="333"/>
      <c r="N718" s="333"/>
      <c r="O718" s="359"/>
      <c r="P718" s="386">
        <v>0</v>
      </c>
      <c r="Q718" s="407">
        <v>1</v>
      </c>
      <c r="R718" s="333">
        <v>0</v>
      </c>
      <c r="S718" s="440">
        <v>0</v>
      </c>
      <c r="T718" s="441">
        <v>0</v>
      </c>
      <c r="U718" s="362">
        <v>323000</v>
      </c>
      <c r="V718" s="363">
        <v>323000</v>
      </c>
      <c r="W718" s="716" t="e">
        <f t="shared" si="22"/>
        <v>#DIV/0!</v>
      </c>
      <c r="Z718" s="739">
        <f t="shared" si="23"/>
        <v>0</v>
      </c>
    </row>
    <row r="719" spans="1:26" s="365" customFormat="1" ht="12.65" customHeight="1">
      <c r="A719" s="551"/>
      <c r="B719" s="435" t="s">
        <v>581</v>
      </c>
      <c r="C719" s="430" t="s">
        <v>453</v>
      </c>
      <c r="D719" s="436" t="s">
        <v>584</v>
      </c>
      <c r="E719" s="437" t="s">
        <v>585</v>
      </c>
      <c r="F719" s="401" t="s">
        <v>557</v>
      </c>
      <c r="G719" s="436"/>
      <c r="H719" s="436" t="s">
        <v>457</v>
      </c>
      <c r="I719" s="438">
        <v>2024</v>
      </c>
      <c r="J719" s="438">
        <v>1</v>
      </c>
      <c r="K719" s="404">
        <v>45604</v>
      </c>
      <c r="L719" s="439"/>
      <c r="M719" s="333"/>
      <c r="N719" s="333"/>
      <c r="O719" s="359"/>
      <c r="P719" s="386">
        <v>0</v>
      </c>
      <c r="Q719" s="407">
        <v>1</v>
      </c>
      <c r="R719" s="333">
        <v>0</v>
      </c>
      <c r="S719" s="440">
        <v>0</v>
      </c>
      <c r="T719" s="441">
        <v>0</v>
      </c>
      <c r="U719" s="362">
        <v>64300</v>
      </c>
      <c r="V719" s="363">
        <v>64300</v>
      </c>
      <c r="W719" s="716" t="e">
        <f t="shared" si="22"/>
        <v>#DIV/0!</v>
      </c>
      <c r="Z719" s="739">
        <f t="shared" si="23"/>
        <v>0</v>
      </c>
    </row>
    <row r="720" spans="1:26" s="365" customFormat="1" ht="12.65" customHeight="1">
      <c r="A720" s="551"/>
      <c r="B720" s="435" t="s">
        <v>581</v>
      </c>
      <c r="C720" s="430" t="s">
        <v>453</v>
      </c>
      <c r="D720" s="436" t="s">
        <v>586</v>
      </c>
      <c r="E720" s="437" t="s">
        <v>587</v>
      </c>
      <c r="F720" s="401" t="s">
        <v>557</v>
      </c>
      <c r="G720" s="436"/>
      <c r="H720" s="436" t="s">
        <v>439</v>
      </c>
      <c r="I720" s="438">
        <v>2024</v>
      </c>
      <c r="J720" s="438">
        <v>1</v>
      </c>
      <c r="K720" s="404">
        <v>45604</v>
      </c>
      <c r="L720" s="439"/>
      <c r="M720" s="333"/>
      <c r="N720" s="333"/>
      <c r="O720" s="359"/>
      <c r="P720" s="386">
        <v>0</v>
      </c>
      <c r="Q720" s="407">
        <v>1</v>
      </c>
      <c r="R720" s="333">
        <v>0</v>
      </c>
      <c r="S720" s="440">
        <v>0</v>
      </c>
      <c r="T720" s="441">
        <v>0</v>
      </c>
      <c r="U720" s="362">
        <v>225000</v>
      </c>
      <c r="V720" s="363">
        <v>225000</v>
      </c>
      <c r="W720" s="716" t="e">
        <f t="shared" si="22"/>
        <v>#DIV/0!</v>
      </c>
      <c r="Z720" s="739">
        <f t="shared" si="23"/>
        <v>0</v>
      </c>
    </row>
    <row r="721" spans="1:26" s="365" customFormat="1" ht="12.65" customHeight="1">
      <c r="A721" s="7" t="s">
        <v>410</v>
      </c>
      <c r="B721" s="435" t="s">
        <v>588</v>
      </c>
      <c r="C721" s="430" t="s">
        <v>449</v>
      </c>
      <c r="D721" s="436" t="s">
        <v>589</v>
      </c>
      <c r="E721" s="437" t="s">
        <v>590</v>
      </c>
      <c r="F721" s="401" t="s">
        <v>557</v>
      </c>
      <c r="G721" s="436"/>
      <c r="H721" s="436" t="s">
        <v>538</v>
      </c>
      <c r="I721" s="438">
        <v>2022</v>
      </c>
      <c r="J721" s="438">
        <v>11</v>
      </c>
      <c r="K721" s="404">
        <v>45604</v>
      </c>
      <c r="L721" s="439"/>
      <c r="M721" s="333"/>
      <c r="N721" s="333"/>
      <c r="O721" s="359"/>
      <c r="P721" s="386">
        <v>0</v>
      </c>
      <c r="Q721" s="407">
        <v>1</v>
      </c>
      <c r="R721" s="333">
        <v>0</v>
      </c>
      <c r="S721" s="440">
        <v>0</v>
      </c>
      <c r="T721" s="441">
        <v>0</v>
      </c>
      <c r="U721" s="362">
        <v>10000</v>
      </c>
      <c r="V721" s="363">
        <v>10000</v>
      </c>
      <c r="W721" s="716" t="e">
        <f t="shared" si="22"/>
        <v>#DIV/0!</v>
      </c>
      <c r="Z721" s="739">
        <f t="shared" si="23"/>
        <v>0</v>
      </c>
    </row>
    <row r="722" spans="1:26" s="365" customFormat="1" ht="12.65" customHeight="1">
      <c r="A722" s="7" t="s">
        <v>410</v>
      </c>
      <c r="B722" s="435" t="s">
        <v>588</v>
      </c>
      <c r="C722" s="430" t="s">
        <v>449</v>
      </c>
      <c r="D722" s="436" t="s">
        <v>591</v>
      </c>
      <c r="E722" s="437" t="s">
        <v>592</v>
      </c>
      <c r="F722" s="401" t="s">
        <v>557</v>
      </c>
      <c r="G722" s="436"/>
      <c r="H722" s="436" t="s">
        <v>538</v>
      </c>
      <c r="I722" s="438">
        <v>2022</v>
      </c>
      <c r="J722" s="438">
        <v>11</v>
      </c>
      <c r="K722" s="404">
        <v>45604</v>
      </c>
      <c r="L722" s="439"/>
      <c r="M722" s="333"/>
      <c r="N722" s="333"/>
      <c r="O722" s="359"/>
      <c r="P722" s="386">
        <v>0</v>
      </c>
      <c r="Q722" s="407">
        <v>1</v>
      </c>
      <c r="R722" s="333">
        <v>0</v>
      </c>
      <c r="S722" s="440">
        <v>0</v>
      </c>
      <c r="T722" s="441">
        <v>0</v>
      </c>
      <c r="U722" s="362">
        <v>10000</v>
      </c>
      <c r="V722" s="363">
        <v>10000</v>
      </c>
      <c r="W722" s="716" t="e">
        <f t="shared" si="22"/>
        <v>#DIV/0!</v>
      </c>
      <c r="Z722" s="739">
        <f t="shared" si="23"/>
        <v>0</v>
      </c>
    </row>
    <row r="723" spans="1:26" s="365" customFormat="1" ht="12.65" customHeight="1">
      <c r="A723" s="7" t="s">
        <v>410</v>
      </c>
      <c r="B723" s="435" t="s">
        <v>588</v>
      </c>
      <c r="C723" s="430" t="s">
        <v>449</v>
      </c>
      <c r="D723" s="436" t="s">
        <v>593</v>
      </c>
      <c r="E723" s="437" t="s">
        <v>594</v>
      </c>
      <c r="F723" s="401" t="s">
        <v>557</v>
      </c>
      <c r="G723" s="436"/>
      <c r="H723" s="436" t="s">
        <v>538</v>
      </c>
      <c r="I723" s="438">
        <v>2022</v>
      </c>
      <c r="J723" s="438">
        <v>11</v>
      </c>
      <c r="K723" s="404">
        <v>45604</v>
      </c>
      <c r="L723" s="439"/>
      <c r="M723" s="333"/>
      <c r="N723" s="333"/>
      <c r="O723" s="359"/>
      <c r="P723" s="386">
        <v>0</v>
      </c>
      <c r="Q723" s="407">
        <v>1</v>
      </c>
      <c r="R723" s="333">
        <v>0</v>
      </c>
      <c r="S723" s="440">
        <v>0</v>
      </c>
      <c r="T723" s="441">
        <v>0</v>
      </c>
      <c r="U723" s="362">
        <v>10000</v>
      </c>
      <c r="V723" s="363">
        <v>10000</v>
      </c>
      <c r="W723" s="716" t="e">
        <f t="shared" si="22"/>
        <v>#DIV/0!</v>
      </c>
      <c r="Z723" s="739">
        <f t="shared" si="23"/>
        <v>0</v>
      </c>
    </row>
    <row r="724" spans="1:26" s="365" customFormat="1" ht="12.65" customHeight="1">
      <c r="A724" s="7" t="s">
        <v>410</v>
      </c>
      <c r="B724" s="435" t="s">
        <v>588</v>
      </c>
      <c r="C724" s="430" t="s">
        <v>449</v>
      </c>
      <c r="D724" s="436" t="s">
        <v>595</v>
      </c>
      <c r="E724" s="437" t="s">
        <v>596</v>
      </c>
      <c r="F724" s="401" t="s">
        <v>557</v>
      </c>
      <c r="G724" s="436"/>
      <c r="H724" s="436" t="s">
        <v>538</v>
      </c>
      <c r="I724" s="438">
        <v>2022</v>
      </c>
      <c r="J724" s="438">
        <v>11</v>
      </c>
      <c r="K724" s="404">
        <v>45604</v>
      </c>
      <c r="L724" s="439"/>
      <c r="M724" s="333"/>
      <c r="N724" s="333"/>
      <c r="O724" s="359"/>
      <c r="P724" s="386">
        <v>0</v>
      </c>
      <c r="Q724" s="407">
        <v>1</v>
      </c>
      <c r="R724" s="333">
        <v>0</v>
      </c>
      <c r="S724" s="440">
        <v>0</v>
      </c>
      <c r="T724" s="441">
        <v>0</v>
      </c>
      <c r="U724" s="362">
        <v>11000</v>
      </c>
      <c r="V724" s="363">
        <v>11000</v>
      </c>
      <c r="W724" s="716" t="e">
        <f t="shared" si="22"/>
        <v>#DIV/0!</v>
      </c>
      <c r="Z724" s="739">
        <f t="shared" si="23"/>
        <v>0</v>
      </c>
    </row>
    <row r="725" spans="1:26" s="365" customFormat="1" ht="12.65" customHeight="1">
      <c r="A725" s="7" t="s">
        <v>410</v>
      </c>
      <c r="B725" s="435" t="s">
        <v>588</v>
      </c>
      <c r="C725" s="430" t="s">
        <v>449</v>
      </c>
      <c r="D725" s="436" t="s">
        <v>597</v>
      </c>
      <c r="E725" s="437" t="s">
        <v>598</v>
      </c>
      <c r="F725" s="401" t="s">
        <v>557</v>
      </c>
      <c r="G725" s="436"/>
      <c r="H725" s="436" t="s">
        <v>538</v>
      </c>
      <c r="I725" s="438">
        <v>2022</v>
      </c>
      <c r="J725" s="438">
        <v>11</v>
      </c>
      <c r="K725" s="404">
        <v>45604</v>
      </c>
      <c r="L725" s="439"/>
      <c r="M725" s="333"/>
      <c r="N725" s="333"/>
      <c r="O725" s="359"/>
      <c r="P725" s="386">
        <v>0</v>
      </c>
      <c r="Q725" s="407">
        <v>1</v>
      </c>
      <c r="R725" s="333">
        <v>0</v>
      </c>
      <c r="S725" s="440">
        <v>0</v>
      </c>
      <c r="T725" s="441">
        <v>0</v>
      </c>
      <c r="U725" s="362">
        <v>11000</v>
      </c>
      <c r="V725" s="363">
        <v>11000</v>
      </c>
      <c r="W725" s="716" t="e">
        <f t="shared" si="22"/>
        <v>#DIV/0!</v>
      </c>
      <c r="Z725" s="739">
        <f t="shared" si="23"/>
        <v>0</v>
      </c>
    </row>
    <row r="726" spans="1:26" s="365" customFormat="1" ht="12.65" customHeight="1">
      <c r="A726" s="7" t="s">
        <v>410</v>
      </c>
      <c r="B726" s="435" t="s">
        <v>588</v>
      </c>
      <c r="C726" s="430" t="s">
        <v>449</v>
      </c>
      <c r="D726" s="436" t="s">
        <v>599</v>
      </c>
      <c r="E726" s="437" t="s">
        <v>600</v>
      </c>
      <c r="F726" s="401" t="s">
        <v>557</v>
      </c>
      <c r="G726" s="436"/>
      <c r="H726" s="436" t="s">
        <v>538</v>
      </c>
      <c r="I726" s="438">
        <v>2022</v>
      </c>
      <c r="J726" s="438">
        <v>11</v>
      </c>
      <c r="K726" s="404">
        <v>45604</v>
      </c>
      <c r="L726" s="439"/>
      <c r="M726" s="333"/>
      <c r="N726" s="333"/>
      <c r="O726" s="359"/>
      <c r="P726" s="386">
        <v>0</v>
      </c>
      <c r="Q726" s="407">
        <v>1</v>
      </c>
      <c r="R726" s="333">
        <v>0</v>
      </c>
      <c r="S726" s="440">
        <v>0</v>
      </c>
      <c r="T726" s="441">
        <v>0</v>
      </c>
      <c r="U726" s="362">
        <v>11000</v>
      </c>
      <c r="V726" s="363">
        <v>11000</v>
      </c>
      <c r="W726" s="716" t="e">
        <f t="shared" si="22"/>
        <v>#DIV/0!</v>
      </c>
      <c r="Z726" s="739">
        <f t="shared" si="23"/>
        <v>0</v>
      </c>
    </row>
    <row r="727" spans="1:26" s="365" customFormat="1" ht="12.65" customHeight="1">
      <c r="A727" s="7" t="s">
        <v>410</v>
      </c>
      <c r="B727" s="435" t="s">
        <v>588</v>
      </c>
      <c r="C727" s="430" t="s">
        <v>449</v>
      </c>
      <c r="D727" s="436" t="s">
        <v>601</v>
      </c>
      <c r="E727" s="437" t="s">
        <v>602</v>
      </c>
      <c r="F727" s="401" t="s">
        <v>557</v>
      </c>
      <c r="G727" s="436"/>
      <c r="H727" s="436" t="s">
        <v>538</v>
      </c>
      <c r="I727" s="438">
        <v>2022</v>
      </c>
      <c r="J727" s="438">
        <v>11</v>
      </c>
      <c r="K727" s="404">
        <v>45604</v>
      </c>
      <c r="L727" s="439"/>
      <c r="M727" s="333"/>
      <c r="N727" s="333"/>
      <c r="O727" s="359"/>
      <c r="P727" s="386">
        <v>0</v>
      </c>
      <c r="Q727" s="407">
        <v>1</v>
      </c>
      <c r="R727" s="333">
        <v>0</v>
      </c>
      <c r="S727" s="440">
        <v>0</v>
      </c>
      <c r="T727" s="441">
        <v>0</v>
      </c>
      <c r="U727" s="362">
        <v>11000</v>
      </c>
      <c r="V727" s="363">
        <v>11000</v>
      </c>
      <c r="W727" s="716" t="e">
        <f t="shared" si="22"/>
        <v>#DIV/0!</v>
      </c>
      <c r="Z727" s="739">
        <f t="shared" si="23"/>
        <v>0</v>
      </c>
    </row>
    <row r="728" spans="1:26" s="365" customFormat="1" ht="12.65" customHeight="1">
      <c r="A728" s="7" t="s">
        <v>410</v>
      </c>
      <c r="B728" s="435" t="s">
        <v>588</v>
      </c>
      <c r="C728" s="430" t="s">
        <v>449</v>
      </c>
      <c r="D728" s="436" t="s">
        <v>603</v>
      </c>
      <c r="E728" s="437" t="s">
        <v>604</v>
      </c>
      <c r="F728" s="401" t="s">
        <v>557</v>
      </c>
      <c r="G728" s="436"/>
      <c r="H728" s="436" t="s">
        <v>538</v>
      </c>
      <c r="I728" s="438">
        <v>2022</v>
      </c>
      <c r="J728" s="438">
        <v>11</v>
      </c>
      <c r="K728" s="404">
        <v>45604</v>
      </c>
      <c r="L728" s="439"/>
      <c r="M728" s="333"/>
      <c r="N728" s="333"/>
      <c r="O728" s="359"/>
      <c r="P728" s="386">
        <v>0</v>
      </c>
      <c r="Q728" s="407">
        <v>1</v>
      </c>
      <c r="R728" s="333">
        <v>0</v>
      </c>
      <c r="S728" s="440">
        <v>0</v>
      </c>
      <c r="T728" s="441">
        <v>0</v>
      </c>
      <c r="U728" s="362">
        <v>10000</v>
      </c>
      <c r="V728" s="363">
        <v>10000</v>
      </c>
      <c r="W728" s="716" t="e">
        <f t="shared" si="22"/>
        <v>#DIV/0!</v>
      </c>
      <c r="Z728" s="739">
        <f t="shared" si="23"/>
        <v>0</v>
      </c>
    </row>
    <row r="729" spans="1:26" s="365" customFormat="1" ht="12.65" customHeight="1">
      <c r="A729" s="7" t="s">
        <v>410</v>
      </c>
      <c r="B729" s="435" t="s">
        <v>588</v>
      </c>
      <c r="C729" s="430" t="s">
        <v>449</v>
      </c>
      <c r="D729" s="436" t="s">
        <v>603</v>
      </c>
      <c r="E729" s="437" t="s">
        <v>605</v>
      </c>
      <c r="F729" s="401" t="s">
        <v>557</v>
      </c>
      <c r="G729" s="436"/>
      <c r="H729" s="436" t="s">
        <v>538</v>
      </c>
      <c r="I729" s="438">
        <v>2022</v>
      </c>
      <c r="J729" s="438">
        <v>11</v>
      </c>
      <c r="K729" s="404">
        <v>45604</v>
      </c>
      <c r="L729" s="439"/>
      <c r="M729" s="333"/>
      <c r="N729" s="333"/>
      <c r="O729" s="359"/>
      <c r="P729" s="386">
        <v>0</v>
      </c>
      <c r="Q729" s="407">
        <v>1</v>
      </c>
      <c r="R729" s="333">
        <v>0</v>
      </c>
      <c r="S729" s="440">
        <v>0</v>
      </c>
      <c r="T729" s="441">
        <v>0</v>
      </c>
      <c r="U729" s="362">
        <v>10000</v>
      </c>
      <c r="V729" s="363">
        <v>10000</v>
      </c>
      <c r="W729" s="716" t="e">
        <f t="shared" si="22"/>
        <v>#DIV/0!</v>
      </c>
      <c r="Z729" s="739">
        <f t="shared" si="23"/>
        <v>0</v>
      </c>
    </row>
    <row r="730" spans="1:26" s="365" customFormat="1" ht="12.65" customHeight="1">
      <c r="A730" s="7" t="s">
        <v>410</v>
      </c>
      <c r="B730" s="435" t="s">
        <v>588</v>
      </c>
      <c r="C730" s="430" t="s">
        <v>449</v>
      </c>
      <c r="D730" s="436" t="s">
        <v>597</v>
      </c>
      <c r="E730" s="437" t="s">
        <v>598</v>
      </c>
      <c r="F730" s="401" t="s">
        <v>557</v>
      </c>
      <c r="G730" s="436"/>
      <c r="H730" s="436" t="s">
        <v>538</v>
      </c>
      <c r="I730" s="438">
        <v>2022</v>
      </c>
      <c r="J730" s="438">
        <v>12</v>
      </c>
      <c r="K730" s="404">
        <v>45604</v>
      </c>
      <c r="L730" s="439"/>
      <c r="M730" s="333"/>
      <c r="N730" s="333"/>
      <c r="O730" s="359"/>
      <c r="P730" s="386">
        <v>0</v>
      </c>
      <c r="Q730" s="407">
        <v>1</v>
      </c>
      <c r="R730" s="333">
        <v>0</v>
      </c>
      <c r="S730" s="440">
        <v>0</v>
      </c>
      <c r="T730" s="441">
        <v>0</v>
      </c>
      <c r="U730" s="362">
        <v>4686</v>
      </c>
      <c r="V730" s="363">
        <v>4686</v>
      </c>
      <c r="W730" s="716" t="e">
        <f t="shared" si="22"/>
        <v>#DIV/0!</v>
      </c>
      <c r="Z730" s="739">
        <f t="shared" si="23"/>
        <v>0</v>
      </c>
    </row>
    <row r="731" spans="1:26" s="365" customFormat="1" ht="12.65" customHeight="1">
      <c r="A731" s="7" t="s">
        <v>410</v>
      </c>
      <c r="B731" s="435" t="s">
        <v>588</v>
      </c>
      <c r="C731" s="430" t="s">
        <v>449</v>
      </c>
      <c r="D731" s="436" t="s">
        <v>599</v>
      </c>
      <c r="E731" s="437" t="s">
        <v>600</v>
      </c>
      <c r="F731" s="401" t="s">
        <v>557</v>
      </c>
      <c r="G731" s="436"/>
      <c r="H731" s="436" t="s">
        <v>538</v>
      </c>
      <c r="I731" s="438">
        <v>2022</v>
      </c>
      <c r="J731" s="438">
        <v>12</v>
      </c>
      <c r="K731" s="404">
        <v>45604</v>
      </c>
      <c r="L731" s="439"/>
      <c r="M731" s="333"/>
      <c r="N731" s="333"/>
      <c r="O731" s="359"/>
      <c r="P731" s="386">
        <v>0</v>
      </c>
      <c r="Q731" s="407">
        <v>1</v>
      </c>
      <c r="R731" s="333">
        <v>0</v>
      </c>
      <c r="S731" s="440">
        <v>0</v>
      </c>
      <c r="T731" s="441">
        <v>0</v>
      </c>
      <c r="U731" s="362">
        <v>2261</v>
      </c>
      <c r="V731" s="363">
        <v>2261</v>
      </c>
      <c r="W731" s="716" t="e">
        <f t="shared" si="22"/>
        <v>#DIV/0!</v>
      </c>
      <c r="Z731" s="739">
        <f t="shared" si="23"/>
        <v>0</v>
      </c>
    </row>
    <row r="732" spans="1:26" s="365" customFormat="1" ht="12.65" customHeight="1">
      <c r="A732" s="7" t="s">
        <v>410</v>
      </c>
      <c r="B732" s="435" t="s">
        <v>588</v>
      </c>
      <c r="C732" s="430" t="s">
        <v>449</v>
      </c>
      <c r="D732" s="436" t="s">
        <v>591</v>
      </c>
      <c r="E732" s="437" t="s">
        <v>592</v>
      </c>
      <c r="F732" s="401" t="s">
        <v>557</v>
      </c>
      <c r="G732" s="436"/>
      <c r="H732" s="436" t="s">
        <v>538</v>
      </c>
      <c r="I732" s="438">
        <v>2023</v>
      </c>
      <c r="J732" s="438">
        <v>1</v>
      </c>
      <c r="K732" s="404">
        <v>45604</v>
      </c>
      <c r="L732" s="439"/>
      <c r="M732" s="333"/>
      <c r="N732" s="333"/>
      <c r="O732" s="359"/>
      <c r="P732" s="386">
        <v>0</v>
      </c>
      <c r="Q732" s="407">
        <v>1</v>
      </c>
      <c r="R732" s="333">
        <v>0</v>
      </c>
      <c r="S732" s="440">
        <v>0</v>
      </c>
      <c r="T732" s="441">
        <v>0</v>
      </c>
      <c r="U732" s="362">
        <v>5302</v>
      </c>
      <c r="V732" s="363">
        <v>5302</v>
      </c>
      <c r="W732" s="716" t="e">
        <f t="shared" si="22"/>
        <v>#DIV/0!</v>
      </c>
      <c r="Z732" s="739">
        <f t="shared" si="23"/>
        <v>0</v>
      </c>
    </row>
    <row r="733" spans="1:26" s="365" customFormat="1" ht="12.65" customHeight="1">
      <c r="A733" s="7" t="s">
        <v>410</v>
      </c>
      <c r="B733" s="435" t="s">
        <v>588</v>
      </c>
      <c r="C733" s="430" t="s">
        <v>449</v>
      </c>
      <c r="D733" s="443" t="s">
        <v>597</v>
      </c>
      <c r="E733" s="444" t="s">
        <v>598</v>
      </c>
      <c r="F733" s="445" t="s">
        <v>557</v>
      </c>
      <c r="G733" s="443"/>
      <c r="H733" s="443" t="s">
        <v>538</v>
      </c>
      <c r="I733" s="446">
        <v>2023</v>
      </c>
      <c r="J733" s="446">
        <v>1</v>
      </c>
      <c r="K733" s="447">
        <v>45604</v>
      </c>
      <c r="L733" s="448"/>
      <c r="M733" s="385"/>
      <c r="N733" s="385"/>
      <c r="O733" s="415"/>
      <c r="P733" s="386">
        <v>0</v>
      </c>
      <c r="Q733" s="416">
        <v>1</v>
      </c>
      <c r="R733" s="385">
        <v>0</v>
      </c>
      <c r="S733" s="449">
        <v>0</v>
      </c>
      <c r="T733" s="450">
        <v>0</v>
      </c>
      <c r="U733" s="389">
        <v>4015</v>
      </c>
      <c r="V733" s="451">
        <v>4015</v>
      </c>
      <c r="W733" s="716" t="e">
        <f t="shared" si="22"/>
        <v>#DIV/0!</v>
      </c>
      <c r="Z733" s="739">
        <f t="shared" si="23"/>
        <v>0</v>
      </c>
    </row>
    <row r="734" spans="1:26" s="365" customFormat="1" ht="12.65" customHeight="1">
      <c r="A734" s="7" t="s">
        <v>410</v>
      </c>
      <c r="B734" s="452" t="s">
        <v>588</v>
      </c>
      <c r="C734" s="453" t="s">
        <v>449</v>
      </c>
      <c r="D734" s="454" t="s">
        <v>599</v>
      </c>
      <c r="E734" s="455" t="s">
        <v>600</v>
      </c>
      <c r="F734" s="454" t="s">
        <v>557</v>
      </c>
      <c r="G734" s="454"/>
      <c r="H734" s="454" t="s">
        <v>538</v>
      </c>
      <c r="I734" s="453">
        <v>2023</v>
      </c>
      <c r="J734" s="453">
        <v>1</v>
      </c>
      <c r="K734" s="456">
        <v>45604</v>
      </c>
      <c r="L734" s="457"/>
      <c r="M734" s="458"/>
      <c r="N734" s="458"/>
      <c r="O734" s="459"/>
      <c r="P734" s="460">
        <v>0</v>
      </c>
      <c r="Q734" s="453">
        <v>1</v>
      </c>
      <c r="R734" s="458">
        <v>0</v>
      </c>
      <c r="S734" s="461">
        <v>0</v>
      </c>
      <c r="T734" s="461">
        <v>0</v>
      </c>
      <c r="U734" s="462">
        <v>4356</v>
      </c>
      <c r="V734" s="463">
        <v>4356</v>
      </c>
      <c r="W734" s="716" t="e">
        <f t="shared" si="22"/>
        <v>#DIV/0!</v>
      </c>
      <c r="Z734" s="739">
        <f t="shared" si="23"/>
        <v>0</v>
      </c>
    </row>
    <row r="735" spans="1:26" s="365" customFormat="1" ht="12.65" customHeight="1">
      <c r="A735" s="452" t="s">
        <v>152</v>
      </c>
      <c r="B735" s="452" t="s">
        <v>606</v>
      </c>
      <c r="C735" s="453" t="s">
        <v>554</v>
      </c>
      <c r="D735" s="454" t="s">
        <v>607</v>
      </c>
      <c r="E735" s="455" t="s">
        <v>608</v>
      </c>
      <c r="F735" s="454" t="s">
        <v>609</v>
      </c>
      <c r="G735" s="454" t="s">
        <v>610</v>
      </c>
      <c r="H735" s="454" t="s">
        <v>439</v>
      </c>
      <c r="I735" s="453">
        <v>2024</v>
      </c>
      <c r="J735" s="453">
        <v>8</v>
      </c>
      <c r="K735" s="456">
        <v>45615</v>
      </c>
      <c r="L735" s="457"/>
      <c r="M735" s="458">
        <v>0.124</v>
      </c>
      <c r="N735" s="458">
        <v>0.15837499999999999</v>
      </c>
      <c r="O735" s="459">
        <v>3.4374999999999989E-2</v>
      </c>
      <c r="P735" s="460">
        <v>0</v>
      </c>
      <c r="Q735" s="453">
        <v>1</v>
      </c>
      <c r="R735" s="458">
        <v>0.124</v>
      </c>
      <c r="S735" s="464">
        <v>90000</v>
      </c>
      <c r="T735" s="461">
        <v>90000</v>
      </c>
      <c r="U735" s="462">
        <v>654800</v>
      </c>
      <c r="V735" s="463">
        <v>651706.25</v>
      </c>
      <c r="W735" s="716" t="e">
        <f t="shared" si="22"/>
        <v>#DIV/0!</v>
      </c>
      <c r="Z735" s="739">
        <f t="shared" si="23"/>
        <v>3093.7499999999991</v>
      </c>
    </row>
    <row r="736" spans="1:26" s="365" customFormat="1" ht="12.65" customHeight="1">
      <c r="A736" s="452" t="s">
        <v>152</v>
      </c>
      <c r="B736" s="452" t="s">
        <v>606</v>
      </c>
      <c r="C736" s="453" t="s">
        <v>554</v>
      </c>
      <c r="D736" s="454" t="s">
        <v>607</v>
      </c>
      <c r="E736" s="455" t="s">
        <v>608</v>
      </c>
      <c r="F736" s="454" t="s">
        <v>609</v>
      </c>
      <c r="G736" s="454" t="s">
        <v>610</v>
      </c>
      <c r="H736" s="454" t="s">
        <v>439</v>
      </c>
      <c r="I736" s="453">
        <v>2024</v>
      </c>
      <c r="J736" s="453">
        <v>9</v>
      </c>
      <c r="K736" s="456">
        <v>45615</v>
      </c>
      <c r="L736" s="457"/>
      <c r="M736" s="458">
        <v>0.124</v>
      </c>
      <c r="N736" s="458">
        <v>0.15837499999999999</v>
      </c>
      <c r="O736" s="459">
        <v>3.4374999999999989E-2</v>
      </c>
      <c r="P736" s="460">
        <v>0</v>
      </c>
      <c r="Q736" s="453">
        <v>1</v>
      </c>
      <c r="R736" s="458">
        <v>0.124</v>
      </c>
      <c r="S736" s="464">
        <v>198000</v>
      </c>
      <c r="T736" s="461">
        <v>288000</v>
      </c>
      <c r="U736" s="462">
        <v>654800</v>
      </c>
      <c r="V736" s="463">
        <v>644900</v>
      </c>
      <c r="W736" s="716" t="e">
        <f t="shared" si="22"/>
        <v>#DIV/0!</v>
      </c>
      <c r="Z736" s="739">
        <f t="shared" si="23"/>
        <v>6806.2499999999982</v>
      </c>
    </row>
    <row r="737" spans="1:26" s="365" customFormat="1" ht="12.65" customHeight="1">
      <c r="A737" s="452" t="s">
        <v>152</v>
      </c>
      <c r="B737" s="452" t="s">
        <v>606</v>
      </c>
      <c r="C737" s="453" t="s">
        <v>554</v>
      </c>
      <c r="D737" s="454" t="s">
        <v>607</v>
      </c>
      <c r="E737" s="455" t="s">
        <v>608</v>
      </c>
      <c r="F737" s="454" t="s">
        <v>609</v>
      </c>
      <c r="G737" s="454" t="s">
        <v>610</v>
      </c>
      <c r="H737" s="454" t="s">
        <v>439</v>
      </c>
      <c r="I737" s="453">
        <v>2024</v>
      </c>
      <c r="J737" s="453">
        <v>10</v>
      </c>
      <c r="K737" s="456">
        <v>45615</v>
      </c>
      <c r="L737" s="457"/>
      <c r="M737" s="458">
        <v>0.124</v>
      </c>
      <c r="N737" s="458">
        <v>0.15837499999999999</v>
      </c>
      <c r="O737" s="459">
        <v>3.4374999999999989E-2</v>
      </c>
      <c r="P737" s="460">
        <v>0</v>
      </c>
      <c r="Q737" s="453">
        <v>1</v>
      </c>
      <c r="R737" s="458">
        <v>0.124</v>
      </c>
      <c r="S737" s="464">
        <v>90000</v>
      </c>
      <c r="T737" s="461">
        <v>378000</v>
      </c>
      <c r="U737" s="462">
        <v>654800</v>
      </c>
      <c r="V737" s="463">
        <v>641806.25</v>
      </c>
      <c r="W737" s="716" t="e">
        <f t="shared" si="22"/>
        <v>#DIV/0!</v>
      </c>
      <c r="Z737" s="739">
        <f t="shared" si="23"/>
        <v>3093.7499999999991</v>
      </c>
    </row>
    <row r="738" spans="1:26" s="365" customFormat="1" ht="12.65" customHeight="1">
      <c r="A738" s="452" t="s">
        <v>152</v>
      </c>
      <c r="B738" s="452" t="s">
        <v>606</v>
      </c>
      <c r="C738" s="453" t="s">
        <v>554</v>
      </c>
      <c r="D738" s="454" t="s">
        <v>607</v>
      </c>
      <c r="E738" s="455" t="s">
        <v>611</v>
      </c>
      <c r="F738" s="454" t="s">
        <v>609</v>
      </c>
      <c r="G738" s="454" t="s">
        <v>610</v>
      </c>
      <c r="H738" s="454" t="s">
        <v>439</v>
      </c>
      <c r="I738" s="453">
        <v>2024</v>
      </c>
      <c r="J738" s="453">
        <v>11</v>
      </c>
      <c r="K738" s="456">
        <v>45636</v>
      </c>
      <c r="L738" s="457"/>
      <c r="M738" s="458">
        <v>0.124</v>
      </c>
      <c r="N738" s="458">
        <v>0.17047053158705699</v>
      </c>
      <c r="O738" s="459">
        <v>4.6470531587056996E-2</v>
      </c>
      <c r="P738" s="460">
        <v>0</v>
      </c>
      <c r="Q738" s="453">
        <v>1</v>
      </c>
      <c r="R738" s="458">
        <v>0.124</v>
      </c>
      <c r="S738" s="464">
        <v>0</v>
      </c>
      <c r="T738" s="461">
        <v>378000</v>
      </c>
      <c r="U738" s="462">
        <v>738400</v>
      </c>
      <c r="V738" s="463">
        <v>725406.25</v>
      </c>
      <c r="W738" s="716" t="e">
        <f t="shared" si="22"/>
        <v>#DIV/0!</v>
      </c>
      <c r="Z738" s="739">
        <f t="shared" si="23"/>
        <v>0</v>
      </c>
    </row>
    <row r="739" spans="1:26" s="365" customFormat="1" ht="12.65" customHeight="1">
      <c r="A739" s="452" t="s">
        <v>152</v>
      </c>
      <c r="B739" s="452" t="s">
        <v>606</v>
      </c>
      <c r="C739" s="453" t="s">
        <v>554</v>
      </c>
      <c r="D739" s="454" t="s">
        <v>607</v>
      </c>
      <c r="E739" s="455" t="s">
        <v>611</v>
      </c>
      <c r="F739" s="454" t="s">
        <v>609</v>
      </c>
      <c r="G739" s="454" t="s">
        <v>610</v>
      </c>
      <c r="H739" s="454" t="s">
        <v>439</v>
      </c>
      <c r="I739" s="453">
        <v>2024</v>
      </c>
      <c r="J739" s="453">
        <v>12</v>
      </c>
      <c r="K739" s="456">
        <v>45673</v>
      </c>
      <c r="L739" s="457"/>
      <c r="M739" s="458">
        <v>0.124</v>
      </c>
      <c r="N739" s="458">
        <v>0.17047053158705699</v>
      </c>
      <c r="O739" s="459">
        <v>4.6470531587056996E-2</v>
      </c>
      <c r="P739" s="460">
        <v>0</v>
      </c>
      <c r="Q739" s="453">
        <v>1</v>
      </c>
      <c r="R739" s="458">
        <v>0.124</v>
      </c>
      <c r="S739" s="464">
        <v>0</v>
      </c>
      <c r="T739" s="461">
        <v>378000</v>
      </c>
      <c r="U739" s="462">
        <v>738400</v>
      </c>
      <c r="V739" s="463">
        <v>725406.25</v>
      </c>
      <c r="W739" s="716" t="e">
        <f t="shared" si="22"/>
        <v>#DIV/0!</v>
      </c>
      <c r="Z739" s="739">
        <f t="shared" si="23"/>
        <v>0</v>
      </c>
    </row>
    <row r="740" spans="1:26" s="365" customFormat="1" ht="12.65" customHeight="1">
      <c r="A740" s="452" t="s">
        <v>152</v>
      </c>
      <c r="B740" s="452" t="s">
        <v>606</v>
      </c>
      <c r="C740" s="453" t="s">
        <v>554</v>
      </c>
      <c r="D740" s="454" t="s">
        <v>607</v>
      </c>
      <c r="E740" s="455" t="s">
        <v>611</v>
      </c>
      <c r="F740" s="454" t="s">
        <v>609</v>
      </c>
      <c r="G740" s="454" t="s">
        <v>610</v>
      </c>
      <c r="H740" s="454" t="s">
        <v>439</v>
      </c>
      <c r="I740" s="453">
        <v>2025</v>
      </c>
      <c r="J740" s="453">
        <v>1</v>
      </c>
      <c r="K740" s="456">
        <v>45698</v>
      </c>
      <c r="L740" s="457"/>
      <c r="M740" s="458">
        <v>0.124</v>
      </c>
      <c r="N740" s="458">
        <v>0.17289687500000001</v>
      </c>
      <c r="O740" s="459">
        <v>4.8896875000000006E-2</v>
      </c>
      <c r="P740" s="460">
        <v>0</v>
      </c>
      <c r="Q740" s="453">
        <v>1</v>
      </c>
      <c r="R740" s="458">
        <v>0.124</v>
      </c>
      <c r="S740" s="461">
        <v>0</v>
      </c>
      <c r="T740" s="461">
        <v>378000</v>
      </c>
      <c r="U740" s="462">
        <v>782350</v>
      </c>
      <c r="V740" s="463">
        <v>769356.25</v>
      </c>
      <c r="W740" s="716" t="e">
        <f t="shared" si="22"/>
        <v>#DIV/0!</v>
      </c>
      <c r="Z740" s="739">
        <f t="shared" si="23"/>
        <v>0</v>
      </c>
    </row>
    <row r="741" spans="1:26" s="365" customFormat="1" ht="12.65" customHeight="1">
      <c r="A741" s="452" t="s">
        <v>152</v>
      </c>
      <c r="B741" s="452" t="s">
        <v>606</v>
      </c>
      <c r="C741" s="453" t="s">
        <v>554</v>
      </c>
      <c r="D741" s="454" t="s">
        <v>612</v>
      </c>
      <c r="E741" s="455" t="s">
        <v>613</v>
      </c>
      <c r="F741" s="454" t="s">
        <v>609</v>
      </c>
      <c r="G741" s="454" t="s">
        <v>610</v>
      </c>
      <c r="H741" s="454" t="s">
        <v>439</v>
      </c>
      <c r="I741" s="453">
        <v>2024</v>
      </c>
      <c r="J741" s="453">
        <v>8</v>
      </c>
      <c r="K741" s="456">
        <v>45615</v>
      </c>
      <c r="L741" s="457"/>
      <c r="M741" s="458">
        <v>9.5000000000000001E-2</v>
      </c>
      <c r="N741" s="458">
        <v>0.115</v>
      </c>
      <c r="O741" s="459">
        <v>2.0000000000000004E-2</v>
      </c>
      <c r="P741" s="460">
        <v>0</v>
      </c>
      <c r="Q741" s="453">
        <v>1</v>
      </c>
      <c r="R741" s="458">
        <v>9.5000000000000001E-2</v>
      </c>
      <c r="S741" s="464">
        <v>80000</v>
      </c>
      <c r="T741" s="461">
        <v>80000</v>
      </c>
      <c r="U741" s="462">
        <v>356800</v>
      </c>
      <c r="V741" s="463">
        <v>355200</v>
      </c>
      <c r="W741" s="716" t="e">
        <f t="shared" si="22"/>
        <v>#DIV/0!</v>
      </c>
      <c r="Z741" s="739">
        <f t="shared" si="23"/>
        <v>1600.0000000000002</v>
      </c>
    </row>
    <row r="742" spans="1:26" s="365" customFormat="1" ht="12.65" customHeight="1">
      <c r="A742" s="452" t="s">
        <v>152</v>
      </c>
      <c r="B742" s="452" t="s">
        <v>606</v>
      </c>
      <c r="C742" s="453" t="s">
        <v>554</v>
      </c>
      <c r="D742" s="454" t="s">
        <v>612</v>
      </c>
      <c r="E742" s="455" t="s">
        <v>613</v>
      </c>
      <c r="F742" s="454" t="s">
        <v>609</v>
      </c>
      <c r="G742" s="454" t="s">
        <v>610</v>
      </c>
      <c r="H742" s="454" t="s">
        <v>439</v>
      </c>
      <c r="I742" s="453">
        <v>2024</v>
      </c>
      <c r="J742" s="453">
        <v>9</v>
      </c>
      <c r="K742" s="456">
        <v>45615</v>
      </c>
      <c r="L742" s="457"/>
      <c r="M742" s="458">
        <v>9.5000000000000001E-2</v>
      </c>
      <c r="N742" s="458">
        <v>0.115</v>
      </c>
      <c r="O742" s="459">
        <v>2.0000000000000004E-2</v>
      </c>
      <c r="P742" s="460">
        <v>0</v>
      </c>
      <c r="Q742" s="453">
        <v>1</v>
      </c>
      <c r="R742" s="458">
        <v>9.5000000000000001E-2</v>
      </c>
      <c r="S742" s="464">
        <v>213000</v>
      </c>
      <c r="T742" s="461">
        <v>293000</v>
      </c>
      <c r="U742" s="462">
        <v>356800</v>
      </c>
      <c r="V742" s="463">
        <v>350940</v>
      </c>
      <c r="W742" s="716" t="e">
        <f t="shared" si="22"/>
        <v>#DIV/0!</v>
      </c>
      <c r="Z742" s="739">
        <f t="shared" si="23"/>
        <v>4260.0000000000009</v>
      </c>
    </row>
    <row r="743" spans="1:26" s="365" customFormat="1" ht="12.65" customHeight="1">
      <c r="A743" s="452" t="s">
        <v>152</v>
      </c>
      <c r="B743" s="452" t="s">
        <v>606</v>
      </c>
      <c r="C743" s="453" t="s">
        <v>554</v>
      </c>
      <c r="D743" s="454" t="s">
        <v>612</v>
      </c>
      <c r="E743" s="455" t="s">
        <v>613</v>
      </c>
      <c r="F743" s="454" t="s">
        <v>609</v>
      </c>
      <c r="G743" s="454" t="s">
        <v>610</v>
      </c>
      <c r="H743" s="454" t="s">
        <v>439</v>
      </c>
      <c r="I743" s="453">
        <v>2024</v>
      </c>
      <c r="J743" s="453">
        <v>10</v>
      </c>
      <c r="K743" s="456">
        <v>45615</v>
      </c>
      <c r="L743" s="457"/>
      <c r="M743" s="458">
        <v>9.5000000000000001E-2</v>
      </c>
      <c r="N743" s="458">
        <v>0.115</v>
      </c>
      <c r="O743" s="459">
        <v>2.0000000000000004E-2</v>
      </c>
      <c r="P743" s="460">
        <v>0</v>
      </c>
      <c r="Q743" s="453">
        <v>1</v>
      </c>
      <c r="R743" s="458">
        <v>9.5000000000000001E-2</v>
      </c>
      <c r="S743" s="464">
        <v>28000</v>
      </c>
      <c r="T743" s="461">
        <v>321000</v>
      </c>
      <c r="U743" s="462">
        <v>356800</v>
      </c>
      <c r="V743" s="463">
        <v>350380</v>
      </c>
      <c r="W743" s="716" t="e">
        <f t="shared" si="22"/>
        <v>#DIV/0!</v>
      </c>
      <c r="Z743" s="739">
        <f t="shared" si="23"/>
        <v>560.00000000000011</v>
      </c>
    </row>
    <row r="744" spans="1:26" s="365" customFormat="1" ht="12.65" customHeight="1">
      <c r="A744" s="452" t="s">
        <v>152</v>
      </c>
      <c r="B744" s="452" t="s">
        <v>606</v>
      </c>
      <c r="C744" s="453" t="s">
        <v>554</v>
      </c>
      <c r="D744" s="454" t="s">
        <v>612</v>
      </c>
      <c r="E744" s="455" t="s">
        <v>613</v>
      </c>
      <c r="F744" s="454" t="s">
        <v>609</v>
      </c>
      <c r="G744" s="454" t="s">
        <v>610</v>
      </c>
      <c r="H744" s="454" t="s">
        <v>439</v>
      </c>
      <c r="I744" s="453">
        <v>2024</v>
      </c>
      <c r="J744" s="453">
        <v>11</v>
      </c>
      <c r="K744" s="456">
        <v>45636</v>
      </c>
      <c r="L744" s="457"/>
      <c r="M744" s="458">
        <v>9.5000000000000001E-2</v>
      </c>
      <c r="N744" s="458">
        <v>0.11734813680449201</v>
      </c>
      <c r="O744" s="459">
        <v>2.2348136804492005E-2</v>
      </c>
      <c r="P744" s="460">
        <v>0</v>
      </c>
      <c r="Q744" s="453">
        <v>1</v>
      </c>
      <c r="R744" s="458">
        <v>9.5000000000000001E-2</v>
      </c>
      <c r="S744" s="464">
        <v>0</v>
      </c>
      <c r="T744" s="461">
        <v>321000</v>
      </c>
      <c r="U744" s="462">
        <v>356800</v>
      </c>
      <c r="V744" s="463">
        <v>350380</v>
      </c>
      <c r="W744" s="716" t="e">
        <f t="shared" si="22"/>
        <v>#DIV/0!</v>
      </c>
      <c r="Z744" s="739">
        <f t="shared" si="23"/>
        <v>0</v>
      </c>
    </row>
    <row r="745" spans="1:26" s="365" customFormat="1" ht="12.65" customHeight="1">
      <c r="A745" s="452" t="s">
        <v>152</v>
      </c>
      <c r="B745" s="452" t="s">
        <v>606</v>
      </c>
      <c r="C745" s="453" t="s">
        <v>554</v>
      </c>
      <c r="D745" s="454" t="s">
        <v>612</v>
      </c>
      <c r="E745" s="455" t="s">
        <v>613</v>
      </c>
      <c r="F745" s="454" t="s">
        <v>609</v>
      </c>
      <c r="G745" s="454" t="s">
        <v>610</v>
      </c>
      <c r="H745" s="454" t="s">
        <v>439</v>
      </c>
      <c r="I745" s="453">
        <v>2024</v>
      </c>
      <c r="J745" s="453">
        <v>12</v>
      </c>
      <c r="K745" s="456">
        <v>45673</v>
      </c>
      <c r="L745" s="457"/>
      <c r="M745" s="458">
        <v>9.5000000000000001E-2</v>
      </c>
      <c r="N745" s="458">
        <v>0.11734813680449201</v>
      </c>
      <c r="O745" s="459">
        <v>2.2348136804492005E-2</v>
      </c>
      <c r="P745" s="460">
        <v>0</v>
      </c>
      <c r="Q745" s="453">
        <v>1</v>
      </c>
      <c r="R745" s="458">
        <v>9.5000000000000001E-2</v>
      </c>
      <c r="S745" s="464">
        <v>0</v>
      </c>
      <c r="T745" s="461">
        <v>321000</v>
      </c>
      <c r="U745" s="462">
        <v>356800</v>
      </c>
      <c r="V745" s="463">
        <v>350380</v>
      </c>
      <c r="W745" s="716" t="e">
        <f t="shared" si="22"/>
        <v>#DIV/0!</v>
      </c>
      <c r="Z745" s="739">
        <f t="shared" si="23"/>
        <v>0</v>
      </c>
    </row>
    <row r="746" spans="1:26" s="365" customFormat="1" ht="12.65" customHeight="1">
      <c r="A746" s="452" t="s">
        <v>152</v>
      </c>
      <c r="B746" s="452" t="s">
        <v>606</v>
      </c>
      <c r="C746" s="453" t="s">
        <v>554</v>
      </c>
      <c r="D746" s="454" t="s">
        <v>612</v>
      </c>
      <c r="E746" s="455" t="s">
        <v>613</v>
      </c>
      <c r="F746" s="454" t="s">
        <v>609</v>
      </c>
      <c r="G746" s="454" t="s">
        <v>610</v>
      </c>
      <c r="H746" s="454" t="s">
        <v>439</v>
      </c>
      <c r="I746" s="453">
        <v>2025</v>
      </c>
      <c r="J746" s="453">
        <v>1</v>
      </c>
      <c r="K746" s="456">
        <v>45698</v>
      </c>
      <c r="L746" s="457"/>
      <c r="M746" s="458">
        <v>9.5000000000000001E-2</v>
      </c>
      <c r="N746" s="458">
        <v>0.1173</v>
      </c>
      <c r="O746" s="459">
        <v>2.23E-2</v>
      </c>
      <c r="P746" s="460">
        <v>0</v>
      </c>
      <c r="Q746" s="453">
        <v>1</v>
      </c>
      <c r="R746" s="458">
        <v>9.5000000000000001E-2</v>
      </c>
      <c r="S746" s="461">
        <v>100000</v>
      </c>
      <c r="T746" s="461">
        <v>421000</v>
      </c>
      <c r="U746" s="462">
        <v>356800</v>
      </c>
      <c r="V746" s="463">
        <v>348380</v>
      </c>
      <c r="W746" s="716" t="e">
        <f t="shared" si="22"/>
        <v>#DIV/0!</v>
      </c>
      <c r="Z746" s="739">
        <f t="shared" si="23"/>
        <v>2230</v>
      </c>
    </row>
    <row r="747" spans="1:26" s="365" customFormat="1" ht="12.65" customHeight="1">
      <c r="A747" s="452" t="s">
        <v>152</v>
      </c>
      <c r="B747" s="452" t="s">
        <v>606</v>
      </c>
      <c r="C747" s="453" t="s">
        <v>554</v>
      </c>
      <c r="D747" s="454" t="s">
        <v>614</v>
      </c>
      <c r="E747" s="455" t="s">
        <v>615</v>
      </c>
      <c r="F747" s="454" t="s">
        <v>609</v>
      </c>
      <c r="G747" s="454" t="s">
        <v>610</v>
      </c>
      <c r="H747" s="454" t="s">
        <v>439</v>
      </c>
      <c r="I747" s="453">
        <v>2024</v>
      </c>
      <c r="J747" s="453">
        <v>8</v>
      </c>
      <c r="K747" s="456">
        <v>45615</v>
      </c>
      <c r="L747" s="457"/>
      <c r="M747" s="458">
        <v>0.128</v>
      </c>
      <c r="N747" s="458">
        <v>0.16237499999999999</v>
      </c>
      <c r="O747" s="459">
        <v>3.4374999999999989E-2</v>
      </c>
      <c r="P747" s="460">
        <v>0</v>
      </c>
      <c r="Q747" s="453">
        <v>1</v>
      </c>
      <c r="R747" s="458">
        <v>0.128</v>
      </c>
      <c r="S747" s="464">
        <v>40000</v>
      </c>
      <c r="T747" s="461">
        <v>40000</v>
      </c>
      <c r="U747" s="462">
        <v>630000</v>
      </c>
      <c r="V747" s="463">
        <v>628625</v>
      </c>
      <c r="W747" s="716" t="e">
        <f t="shared" si="22"/>
        <v>#DIV/0!</v>
      </c>
      <c r="Z747" s="739">
        <f t="shared" si="23"/>
        <v>1374.9999999999995</v>
      </c>
    </row>
    <row r="748" spans="1:26" s="365" customFormat="1" ht="12.65" customHeight="1">
      <c r="A748" s="452" t="s">
        <v>152</v>
      </c>
      <c r="B748" s="452" t="s">
        <v>606</v>
      </c>
      <c r="C748" s="453" t="s">
        <v>554</v>
      </c>
      <c r="D748" s="454" t="s">
        <v>614</v>
      </c>
      <c r="E748" s="455" t="s">
        <v>615</v>
      </c>
      <c r="F748" s="454" t="s">
        <v>609</v>
      </c>
      <c r="G748" s="454" t="s">
        <v>610</v>
      </c>
      <c r="H748" s="454" t="s">
        <v>439</v>
      </c>
      <c r="I748" s="453">
        <v>2024</v>
      </c>
      <c r="J748" s="453">
        <v>9</v>
      </c>
      <c r="K748" s="456">
        <v>45615</v>
      </c>
      <c r="L748" s="457"/>
      <c r="M748" s="458">
        <v>0.128</v>
      </c>
      <c r="N748" s="458">
        <v>0.16237499999999999</v>
      </c>
      <c r="O748" s="459">
        <v>3.4374999999999989E-2</v>
      </c>
      <c r="P748" s="460">
        <v>0</v>
      </c>
      <c r="Q748" s="453">
        <v>1</v>
      </c>
      <c r="R748" s="458">
        <v>0.128</v>
      </c>
      <c r="S748" s="464">
        <v>260000</v>
      </c>
      <c r="T748" s="461">
        <v>300000</v>
      </c>
      <c r="U748" s="462">
        <v>630000</v>
      </c>
      <c r="V748" s="463">
        <v>619687.5</v>
      </c>
      <c r="W748" s="716" t="e">
        <f t="shared" si="22"/>
        <v>#DIV/0!</v>
      </c>
      <c r="Z748" s="739">
        <f t="shared" si="23"/>
        <v>8937.4999999999964</v>
      </c>
    </row>
    <row r="749" spans="1:26" s="365" customFormat="1" ht="12.65" customHeight="1">
      <c r="A749" s="452" t="s">
        <v>152</v>
      </c>
      <c r="B749" s="452" t="s">
        <v>606</v>
      </c>
      <c r="C749" s="453" t="s">
        <v>554</v>
      </c>
      <c r="D749" s="454" t="s">
        <v>614</v>
      </c>
      <c r="E749" s="455" t="s">
        <v>616</v>
      </c>
      <c r="F749" s="454" t="s">
        <v>609</v>
      </c>
      <c r="G749" s="454" t="s">
        <v>610</v>
      </c>
      <c r="H749" s="454" t="s">
        <v>439</v>
      </c>
      <c r="I749" s="453">
        <v>2024</v>
      </c>
      <c r="J749" s="453">
        <v>11</v>
      </c>
      <c r="K749" s="456">
        <v>45636</v>
      </c>
      <c r="L749" s="457"/>
      <c r="M749" s="458">
        <v>0.128</v>
      </c>
      <c r="N749" s="458">
        <v>0.17398066254304301</v>
      </c>
      <c r="O749" s="459">
        <v>4.5980662543043005E-2</v>
      </c>
      <c r="P749" s="460">
        <v>0</v>
      </c>
      <c r="Q749" s="453">
        <v>1</v>
      </c>
      <c r="R749" s="458">
        <v>0.128</v>
      </c>
      <c r="S749" s="464">
        <v>0</v>
      </c>
      <c r="T749" s="461">
        <v>300000</v>
      </c>
      <c r="U749" s="462">
        <v>732000</v>
      </c>
      <c r="V749" s="463">
        <v>721687.5</v>
      </c>
      <c r="W749" s="716" t="e">
        <f t="shared" si="22"/>
        <v>#DIV/0!</v>
      </c>
      <c r="Z749" s="739">
        <f t="shared" si="23"/>
        <v>0</v>
      </c>
    </row>
    <row r="750" spans="1:26" s="365" customFormat="1" ht="12.65" customHeight="1">
      <c r="A750" s="452" t="s">
        <v>152</v>
      </c>
      <c r="B750" s="452" t="s">
        <v>606</v>
      </c>
      <c r="C750" s="453" t="s">
        <v>554</v>
      </c>
      <c r="D750" s="454" t="s">
        <v>614</v>
      </c>
      <c r="E750" s="455" t="s">
        <v>616</v>
      </c>
      <c r="F750" s="454" t="s">
        <v>609</v>
      </c>
      <c r="G750" s="454" t="s">
        <v>610</v>
      </c>
      <c r="H750" s="454" t="s">
        <v>439</v>
      </c>
      <c r="I750" s="453">
        <v>2024</v>
      </c>
      <c r="J750" s="453">
        <v>12</v>
      </c>
      <c r="K750" s="456">
        <v>45673</v>
      </c>
      <c r="L750" s="457"/>
      <c r="M750" s="458">
        <v>0.128</v>
      </c>
      <c r="N750" s="458">
        <v>0.17398066254304301</v>
      </c>
      <c r="O750" s="459">
        <v>4.5980662543043005E-2</v>
      </c>
      <c r="P750" s="460">
        <v>0</v>
      </c>
      <c r="Q750" s="453">
        <v>1</v>
      </c>
      <c r="R750" s="458">
        <v>0.128</v>
      </c>
      <c r="S750" s="464">
        <v>0</v>
      </c>
      <c r="T750" s="461">
        <v>300000</v>
      </c>
      <c r="U750" s="462">
        <v>732000</v>
      </c>
      <c r="V750" s="463">
        <v>721687.5</v>
      </c>
      <c r="W750" s="716" t="e">
        <f t="shared" si="22"/>
        <v>#DIV/0!</v>
      </c>
      <c r="Z750" s="739">
        <f t="shared" si="23"/>
        <v>0</v>
      </c>
    </row>
    <row r="751" spans="1:26" s="365" customFormat="1" ht="12.65" customHeight="1">
      <c r="A751" s="452" t="s">
        <v>152</v>
      </c>
      <c r="B751" s="452" t="s">
        <v>606</v>
      </c>
      <c r="C751" s="453" t="s">
        <v>554</v>
      </c>
      <c r="D751" s="454" t="s">
        <v>614</v>
      </c>
      <c r="E751" s="455" t="s">
        <v>616</v>
      </c>
      <c r="F751" s="454" t="s">
        <v>609</v>
      </c>
      <c r="G751" s="454" t="s">
        <v>610</v>
      </c>
      <c r="H751" s="454" t="s">
        <v>439</v>
      </c>
      <c r="I751" s="453">
        <v>2025</v>
      </c>
      <c r="J751" s="453">
        <v>1</v>
      </c>
      <c r="K751" s="456">
        <v>45698</v>
      </c>
      <c r="L751" s="457"/>
      <c r="M751" s="458">
        <v>0.128</v>
      </c>
      <c r="N751" s="458">
        <v>0.17374999999999999</v>
      </c>
      <c r="O751" s="459">
        <v>4.5749999999999985E-2</v>
      </c>
      <c r="P751" s="460">
        <v>0</v>
      </c>
      <c r="Q751" s="453">
        <v>1</v>
      </c>
      <c r="R751" s="458">
        <v>0.128</v>
      </c>
      <c r="S751" s="461">
        <v>0</v>
      </c>
      <c r="T751" s="461">
        <v>300000</v>
      </c>
      <c r="U751" s="462">
        <v>732000</v>
      </c>
      <c r="V751" s="463">
        <v>721687.5</v>
      </c>
      <c r="W751" s="716" t="e">
        <f t="shared" si="22"/>
        <v>#DIV/0!</v>
      </c>
      <c r="Z751" s="739">
        <f t="shared" si="23"/>
        <v>0</v>
      </c>
    </row>
    <row r="752" spans="1:26" s="733" customFormat="1" ht="12.65" customHeight="1">
      <c r="A752" s="719" t="s">
        <v>151</v>
      </c>
      <c r="B752" s="719" t="s">
        <v>610</v>
      </c>
      <c r="C752" s="720" t="s">
        <v>554</v>
      </c>
      <c r="D752" s="721" t="s">
        <v>614</v>
      </c>
      <c r="E752" s="722" t="s">
        <v>617</v>
      </c>
      <c r="F752" s="721" t="s">
        <v>609</v>
      </c>
      <c r="G752" s="721" t="s">
        <v>606</v>
      </c>
      <c r="H752" s="721" t="s">
        <v>439</v>
      </c>
      <c r="I752" s="720">
        <v>2024</v>
      </c>
      <c r="J752" s="720">
        <v>8</v>
      </c>
      <c r="K752" s="723">
        <v>45615</v>
      </c>
      <c r="L752" s="724"/>
      <c r="M752" s="725">
        <v>0.13200000000000001</v>
      </c>
      <c r="N752" s="725">
        <v>0.166375</v>
      </c>
      <c r="O752" s="726">
        <v>3.4374999999999989E-2</v>
      </c>
      <c r="P752" s="727">
        <v>0</v>
      </c>
      <c r="Q752" s="720">
        <v>1</v>
      </c>
      <c r="R752" s="725">
        <v>0.13200000000000001</v>
      </c>
      <c r="S752" s="728">
        <v>40000</v>
      </c>
      <c r="T752" s="729">
        <v>40000</v>
      </c>
      <c r="U752" s="730">
        <v>620400</v>
      </c>
      <c r="V752" s="731">
        <v>619025</v>
      </c>
      <c r="W752" s="732" t="e">
        <f t="shared" si="22"/>
        <v>#DIV/0!</v>
      </c>
      <c r="Z752" s="739">
        <f t="shared" si="23"/>
        <v>1374.9999999999995</v>
      </c>
    </row>
    <row r="753" spans="1:26" s="733" customFormat="1" ht="12.65" customHeight="1">
      <c r="A753" s="719" t="s">
        <v>151</v>
      </c>
      <c r="B753" s="719" t="s">
        <v>610</v>
      </c>
      <c r="C753" s="720" t="s">
        <v>554</v>
      </c>
      <c r="D753" s="721" t="s">
        <v>614</v>
      </c>
      <c r="E753" s="722" t="s">
        <v>617</v>
      </c>
      <c r="F753" s="721" t="s">
        <v>609</v>
      </c>
      <c r="G753" s="721" t="s">
        <v>606</v>
      </c>
      <c r="H753" s="721" t="s">
        <v>439</v>
      </c>
      <c r="I753" s="720">
        <v>2024</v>
      </c>
      <c r="J753" s="720">
        <v>9</v>
      </c>
      <c r="K753" s="723">
        <v>45615</v>
      </c>
      <c r="L753" s="724"/>
      <c r="M753" s="725">
        <v>0.13200000000000001</v>
      </c>
      <c r="N753" s="725">
        <v>0.166375</v>
      </c>
      <c r="O753" s="726">
        <v>3.4374999999999989E-2</v>
      </c>
      <c r="P753" s="727">
        <v>0</v>
      </c>
      <c r="Q753" s="720">
        <v>1</v>
      </c>
      <c r="R753" s="725">
        <v>0.13200000000000001</v>
      </c>
      <c r="S753" s="728">
        <v>100000</v>
      </c>
      <c r="T753" s="729">
        <v>140000</v>
      </c>
      <c r="U753" s="730">
        <v>620400</v>
      </c>
      <c r="V753" s="731">
        <v>615587.5</v>
      </c>
      <c r="W753" s="732" t="e">
        <f t="shared" si="22"/>
        <v>#DIV/0!</v>
      </c>
      <c r="Z753" s="739">
        <f t="shared" si="23"/>
        <v>3437.4999999999991</v>
      </c>
    </row>
    <row r="754" spans="1:26" s="733" customFormat="1" ht="12.65" customHeight="1">
      <c r="A754" s="719" t="s">
        <v>151</v>
      </c>
      <c r="B754" s="719" t="s">
        <v>610</v>
      </c>
      <c r="C754" s="720" t="s">
        <v>554</v>
      </c>
      <c r="D754" s="721" t="s">
        <v>614</v>
      </c>
      <c r="E754" s="722" t="s">
        <v>617</v>
      </c>
      <c r="F754" s="721" t="s">
        <v>609</v>
      </c>
      <c r="G754" s="721" t="s">
        <v>606</v>
      </c>
      <c r="H754" s="721" t="s">
        <v>439</v>
      </c>
      <c r="I754" s="720">
        <v>2024</v>
      </c>
      <c r="J754" s="720">
        <v>11</v>
      </c>
      <c r="K754" s="723">
        <v>45615</v>
      </c>
      <c r="L754" s="724"/>
      <c r="M754" s="725">
        <v>0.13200000000000001</v>
      </c>
      <c r="N754" s="725">
        <v>0.17081383984867601</v>
      </c>
      <c r="O754" s="726">
        <v>3.8813839848676007E-2</v>
      </c>
      <c r="P754" s="727">
        <v>0</v>
      </c>
      <c r="Q754" s="720">
        <v>1</v>
      </c>
      <c r="R754" s="725">
        <v>0.13200000000000001</v>
      </c>
      <c r="S754" s="728">
        <v>0</v>
      </c>
      <c r="T754" s="729">
        <v>140000</v>
      </c>
      <c r="U754" s="730">
        <v>620400</v>
      </c>
      <c r="V754" s="731">
        <v>615587.5</v>
      </c>
      <c r="W754" s="732" t="e">
        <f t="shared" si="22"/>
        <v>#DIV/0!</v>
      </c>
      <c r="Z754" s="739">
        <f t="shared" si="23"/>
        <v>0</v>
      </c>
    </row>
    <row r="755" spans="1:26" s="733" customFormat="1" ht="12.65" customHeight="1">
      <c r="A755" s="719" t="s">
        <v>151</v>
      </c>
      <c r="B755" s="719" t="s">
        <v>610</v>
      </c>
      <c r="C755" s="720" t="s">
        <v>554</v>
      </c>
      <c r="D755" s="721" t="s">
        <v>614</v>
      </c>
      <c r="E755" s="722" t="s">
        <v>617</v>
      </c>
      <c r="F755" s="721" t="s">
        <v>609</v>
      </c>
      <c r="G755" s="721" t="s">
        <v>606</v>
      </c>
      <c r="H755" s="721" t="s">
        <v>439</v>
      </c>
      <c r="I755" s="720">
        <v>2024</v>
      </c>
      <c r="J755" s="720">
        <v>12</v>
      </c>
      <c r="K755" s="723">
        <v>45673</v>
      </c>
      <c r="L755" s="724"/>
      <c r="M755" s="725">
        <v>0.13200000000000001</v>
      </c>
      <c r="N755" s="725">
        <v>0.17081383984867601</v>
      </c>
      <c r="O755" s="726">
        <v>3.8813839848676007E-2</v>
      </c>
      <c r="P755" s="727">
        <v>0</v>
      </c>
      <c r="Q755" s="720">
        <v>1</v>
      </c>
      <c r="R755" s="725">
        <v>0.13200000000000001</v>
      </c>
      <c r="S755" s="728">
        <v>0</v>
      </c>
      <c r="T755" s="729">
        <v>140000</v>
      </c>
      <c r="U755" s="730">
        <v>620400</v>
      </c>
      <c r="V755" s="731">
        <v>615587.5</v>
      </c>
      <c r="W755" s="732" t="e">
        <f t="shared" si="22"/>
        <v>#DIV/0!</v>
      </c>
      <c r="Z755" s="739">
        <f t="shared" si="23"/>
        <v>0</v>
      </c>
    </row>
    <row r="756" spans="1:26" s="733" customFormat="1" ht="12.65" customHeight="1">
      <c r="A756" s="719" t="s">
        <v>151</v>
      </c>
      <c r="B756" s="719" t="s">
        <v>610</v>
      </c>
      <c r="C756" s="720" t="s">
        <v>554</v>
      </c>
      <c r="D756" s="721" t="s">
        <v>614</v>
      </c>
      <c r="E756" s="722" t="s">
        <v>617</v>
      </c>
      <c r="F756" s="721" t="s">
        <v>609</v>
      </c>
      <c r="G756" s="721" t="s">
        <v>606</v>
      </c>
      <c r="H756" s="721" t="s">
        <v>439</v>
      </c>
      <c r="I756" s="720">
        <v>2025</v>
      </c>
      <c r="J756" s="720">
        <v>1</v>
      </c>
      <c r="K756" s="723">
        <v>45698</v>
      </c>
      <c r="L756" s="724"/>
      <c r="M756" s="725">
        <v>0.13200000000000001</v>
      </c>
      <c r="N756" s="725">
        <v>0.17077500000000001</v>
      </c>
      <c r="O756" s="726">
        <v>3.8775000000000004E-2</v>
      </c>
      <c r="P756" s="727">
        <v>0</v>
      </c>
      <c r="Q756" s="720">
        <v>1</v>
      </c>
      <c r="R756" s="725">
        <v>0.13200000000000001</v>
      </c>
      <c r="S756" s="729">
        <v>0</v>
      </c>
      <c r="T756" s="729">
        <v>140000</v>
      </c>
      <c r="U756" s="730">
        <v>620400</v>
      </c>
      <c r="V756" s="731">
        <v>615587.5</v>
      </c>
      <c r="W756" s="732" t="e">
        <f t="shared" si="22"/>
        <v>#DIV/0!</v>
      </c>
      <c r="Z756" s="739">
        <f t="shared" si="23"/>
        <v>0</v>
      </c>
    </row>
    <row r="757" spans="1:26" s="365" customFormat="1" ht="12.65" customHeight="1">
      <c r="A757" s="452" t="s">
        <v>152</v>
      </c>
      <c r="B757" s="452" t="s">
        <v>606</v>
      </c>
      <c r="C757" s="453" t="s">
        <v>554</v>
      </c>
      <c r="D757" s="454" t="s">
        <v>618</v>
      </c>
      <c r="E757" s="455" t="s">
        <v>619</v>
      </c>
      <c r="F757" s="454" t="s">
        <v>609</v>
      </c>
      <c r="G757" s="454" t="s">
        <v>610</v>
      </c>
      <c r="H757" s="454" t="s">
        <v>439</v>
      </c>
      <c r="I757" s="453">
        <v>2024</v>
      </c>
      <c r="J757" s="453">
        <v>9</v>
      </c>
      <c r="K757" s="456">
        <v>45615</v>
      </c>
      <c r="L757" s="457"/>
      <c r="M757" s="458">
        <v>7.0999999999999994E-2</v>
      </c>
      <c r="N757" s="458">
        <v>9.9125000000000005E-2</v>
      </c>
      <c r="O757" s="459">
        <v>2.8125000000000011E-2</v>
      </c>
      <c r="P757" s="460">
        <v>0</v>
      </c>
      <c r="Q757" s="453">
        <v>1</v>
      </c>
      <c r="R757" s="458">
        <v>7.0999999999999994E-2</v>
      </c>
      <c r="S757" s="464">
        <v>0</v>
      </c>
      <c r="T757" s="461">
        <v>0</v>
      </c>
      <c r="U757" s="462">
        <v>900000</v>
      </c>
      <c r="V757" s="463">
        <v>900000</v>
      </c>
      <c r="W757" s="716" t="e">
        <f t="shared" si="22"/>
        <v>#DIV/0!</v>
      </c>
      <c r="Z757" s="739">
        <f t="shared" si="23"/>
        <v>0</v>
      </c>
    </row>
    <row r="758" spans="1:26" s="365" customFormat="1" ht="12.65" customHeight="1">
      <c r="A758" s="452" t="s">
        <v>152</v>
      </c>
      <c r="B758" s="452" t="s">
        <v>606</v>
      </c>
      <c r="C758" s="453" t="s">
        <v>554</v>
      </c>
      <c r="D758" s="454" t="s">
        <v>618</v>
      </c>
      <c r="E758" s="455" t="s">
        <v>619</v>
      </c>
      <c r="F758" s="454" t="s">
        <v>609</v>
      </c>
      <c r="G758" s="454" t="s">
        <v>610</v>
      </c>
      <c r="H758" s="454" t="s">
        <v>439</v>
      </c>
      <c r="I758" s="453">
        <v>2024</v>
      </c>
      <c r="J758" s="453">
        <v>11</v>
      </c>
      <c r="K758" s="456">
        <v>45636</v>
      </c>
      <c r="L758" s="457"/>
      <c r="M758" s="458">
        <v>7.0999999999999994E-2</v>
      </c>
      <c r="N758" s="458">
        <v>0.10098749999999999</v>
      </c>
      <c r="O758" s="459">
        <v>2.99875E-2</v>
      </c>
      <c r="P758" s="460">
        <v>0</v>
      </c>
      <c r="Q758" s="453">
        <v>1</v>
      </c>
      <c r="R758" s="458">
        <v>7.0999999999999994E-2</v>
      </c>
      <c r="S758" s="464">
        <v>0</v>
      </c>
      <c r="T758" s="461">
        <v>0</v>
      </c>
      <c r="U758" s="462">
        <v>959600</v>
      </c>
      <c r="V758" s="463">
        <v>959600</v>
      </c>
      <c r="W758" s="716" t="e">
        <f t="shared" si="22"/>
        <v>#DIV/0!</v>
      </c>
      <c r="Z758" s="739">
        <f t="shared" si="23"/>
        <v>0</v>
      </c>
    </row>
    <row r="759" spans="1:26" s="365" customFormat="1" ht="12.65" customHeight="1">
      <c r="A759" s="452" t="s">
        <v>152</v>
      </c>
      <c r="B759" s="452" t="s">
        <v>606</v>
      </c>
      <c r="C759" s="453" t="s">
        <v>554</v>
      </c>
      <c r="D759" s="454" t="s">
        <v>618</v>
      </c>
      <c r="E759" s="455" t="s">
        <v>619</v>
      </c>
      <c r="F759" s="454" t="s">
        <v>609</v>
      </c>
      <c r="G759" s="454" t="s">
        <v>610</v>
      </c>
      <c r="H759" s="454" t="s">
        <v>439</v>
      </c>
      <c r="I759" s="453">
        <v>2024</v>
      </c>
      <c r="J759" s="453">
        <v>12</v>
      </c>
      <c r="K759" s="456">
        <v>45673</v>
      </c>
      <c r="L759" s="457"/>
      <c r="M759" s="458">
        <v>7.0999999999999994E-2</v>
      </c>
      <c r="N759" s="458">
        <v>0.10098749999999999</v>
      </c>
      <c r="O759" s="459">
        <v>2.99875E-2</v>
      </c>
      <c r="P759" s="460">
        <v>0</v>
      </c>
      <c r="Q759" s="453">
        <v>1</v>
      </c>
      <c r="R759" s="458">
        <v>7.0999999999999994E-2</v>
      </c>
      <c r="S759" s="464">
        <v>0</v>
      </c>
      <c r="T759" s="461">
        <v>0</v>
      </c>
      <c r="U759" s="462">
        <v>959600</v>
      </c>
      <c r="V759" s="463">
        <v>959600</v>
      </c>
      <c r="W759" s="716" t="e">
        <f t="shared" si="22"/>
        <v>#DIV/0!</v>
      </c>
      <c r="Z759" s="739">
        <f t="shared" si="23"/>
        <v>0</v>
      </c>
    </row>
    <row r="760" spans="1:26" s="365" customFormat="1" ht="12.65" customHeight="1">
      <c r="A760" s="452" t="s">
        <v>152</v>
      </c>
      <c r="B760" s="452" t="s">
        <v>606</v>
      </c>
      <c r="C760" s="453" t="s">
        <v>554</v>
      </c>
      <c r="D760" s="454" t="s">
        <v>618</v>
      </c>
      <c r="E760" s="455" t="s">
        <v>619</v>
      </c>
      <c r="F760" s="454" t="s">
        <v>609</v>
      </c>
      <c r="G760" s="454" t="s">
        <v>610</v>
      </c>
      <c r="H760" s="454" t="s">
        <v>439</v>
      </c>
      <c r="I760" s="453">
        <v>2025</v>
      </c>
      <c r="J760" s="453">
        <v>1</v>
      </c>
      <c r="K760" s="456">
        <v>45698</v>
      </c>
      <c r="L760" s="457"/>
      <c r="M760" s="458">
        <v>7.0999999999999994E-2</v>
      </c>
      <c r="N760" s="458">
        <v>0.10098749999999999</v>
      </c>
      <c r="O760" s="459">
        <v>2.99875E-2</v>
      </c>
      <c r="P760" s="460">
        <v>0</v>
      </c>
      <c r="Q760" s="453">
        <v>1</v>
      </c>
      <c r="R760" s="458">
        <v>7.0999999999999994E-2</v>
      </c>
      <c r="S760" s="461">
        <v>0</v>
      </c>
      <c r="T760" s="461">
        <v>0</v>
      </c>
      <c r="U760" s="462">
        <v>959600</v>
      </c>
      <c r="V760" s="463">
        <v>959600</v>
      </c>
      <c r="W760" s="716" t="e">
        <f t="shared" si="22"/>
        <v>#DIV/0!</v>
      </c>
      <c r="Z760" s="739">
        <f t="shared" si="23"/>
        <v>0</v>
      </c>
    </row>
    <row r="761" spans="1:26" s="365" customFormat="1" ht="12.65" customHeight="1">
      <c r="A761" s="452"/>
      <c r="B761" s="452" t="s">
        <v>462</v>
      </c>
      <c r="C761" s="453" t="s">
        <v>453</v>
      </c>
      <c r="D761" s="454" t="s">
        <v>620</v>
      </c>
      <c r="E761" s="455" t="s">
        <v>621</v>
      </c>
      <c r="F761" s="454" t="s">
        <v>622</v>
      </c>
      <c r="G761" s="454" t="s">
        <v>623</v>
      </c>
      <c r="H761" s="454" t="s">
        <v>457</v>
      </c>
      <c r="I761" s="453">
        <v>2023</v>
      </c>
      <c r="J761" s="453">
        <v>11</v>
      </c>
      <c r="K761" s="456">
        <v>45600</v>
      </c>
      <c r="L761" s="457">
        <v>0.26</v>
      </c>
      <c r="M761" s="458">
        <v>35.241700000000002</v>
      </c>
      <c r="N761" s="458">
        <v>37.718400000000003</v>
      </c>
      <c r="O761" s="459">
        <v>2.4766900000000001</v>
      </c>
      <c r="P761" s="460">
        <v>0.64393940000000005</v>
      </c>
      <c r="Q761" s="453">
        <v>1</v>
      </c>
      <c r="R761" s="458">
        <v>35.241700000000002</v>
      </c>
      <c r="S761" s="461">
        <v>111910</v>
      </c>
      <c r="T761" s="461">
        <v>111910</v>
      </c>
      <c r="U761" s="462">
        <v>990676</v>
      </c>
      <c r="V761" s="463">
        <v>713509.62210000004</v>
      </c>
      <c r="W761" s="716" t="e">
        <f t="shared" si="22"/>
        <v>#DIV/0!</v>
      </c>
      <c r="Z761" s="739">
        <f t="shared" si="23"/>
        <v>277166.37790000002</v>
      </c>
    </row>
    <row r="762" spans="1:26" s="365" customFormat="1" ht="12.65" customHeight="1">
      <c r="A762" s="452"/>
      <c r="B762" s="452" t="s">
        <v>462</v>
      </c>
      <c r="C762" s="453" t="s">
        <v>453</v>
      </c>
      <c r="D762" s="454" t="s">
        <v>620</v>
      </c>
      <c r="E762" s="455" t="s">
        <v>621</v>
      </c>
      <c r="F762" s="454" t="s">
        <v>622</v>
      </c>
      <c r="G762" s="454" t="s">
        <v>623</v>
      </c>
      <c r="H762" s="454" t="s">
        <v>457</v>
      </c>
      <c r="I762" s="453">
        <v>2023</v>
      </c>
      <c r="J762" s="453">
        <v>12</v>
      </c>
      <c r="K762" s="456">
        <v>45600</v>
      </c>
      <c r="L762" s="457">
        <v>0.26</v>
      </c>
      <c r="M762" s="458">
        <v>34.513500000000001</v>
      </c>
      <c r="N762" s="458">
        <v>36.990200000000002</v>
      </c>
      <c r="O762" s="459">
        <v>2.4766900000000001</v>
      </c>
      <c r="P762" s="460">
        <v>0.64393940000000005</v>
      </c>
      <c r="Q762" s="453">
        <v>1</v>
      </c>
      <c r="R762" s="458">
        <v>34.513500000000001</v>
      </c>
      <c r="S762" s="461">
        <v>198518</v>
      </c>
      <c r="T762" s="461">
        <v>310428</v>
      </c>
      <c r="U762" s="462">
        <v>990676</v>
      </c>
      <c r="V762" s="463">
        <v>221842.07667999994</v>
      </c>
      <c r="W762" s="716" t="e">
        <f t="shared" si="22"/>
        <v>#DIV/0!</v>
      </c>
      <c r="Z762" s="739">
        <f t="shared" si="23"/>
        <v>491667.54542000004</v>
      </c>
    </row>
    <row r="763" spans="1:26" s="365" customFormat="1" ht="12.65" customHeight="1">
      <c r="A763" s="452"/>
      <c r="B763" s="452" t="s">
        <v>462</v>
      </c>
      <c r="C763" s="453" t="s">
        <v>453</v>
      </c>
      <c r="D763" s="454" t="s">
        <v>620</v>
      </c>
      <c r="E763" s="455" t="s">
        <v>621</v>
      </c>
      <c r="F763" s="454" t="s">
        <v>622</v>
      </c>
      <c r="G763" s="454" t="s">
        <v>623</v>
      </c>
      <c r="H763" s="454" t="s">
        <v>457</v>
      </c>
      <c r="I763" s="453">
        <v>2024</v>
      </c>
      <c r="J763" s="453">
        <v>1</v>
      </c>
      <c r="K763" s="456">
        <v>45600</v>
      </c>
      <c r="L763" s="457">
        <v>0.26</v>
      </c>
      <c r="M763" s="458">
        <v>34.513500000000001</v>
      </c>
      <c r="N763" s="458">
        <v>36.990200000000002</v>
      </c>
      <c r="O763" s="459">
        <v>2.4766900000000001</v>
      </c>
      <c r="P763" s="460">
        <v>0.64393940000000005</v>
      </c>
      <c r="Q763" s="453">
        <v>1</v>
      </c>
      <c r="R763" s="458">
        <v>34.513500000000001</v>
      </c>
      <c r="S763" s="461">
        <v>164614</v>
      </c>
      <c r="T763" s="461">
        <v>475042</v>
      </c>
      <c r="U763" s="462">
        <v>990676</v>
      </c>
      <c r="V763" s="463">
        <v>-185855.77098000003</v>
      </c>
      <c r="W763" s="716" t="e">
        <f t="shared" si="22"/>
        <v>#DIV/0!</v>
      </c>
      <c r="Z763" s="739">
        <f t="shared" si="23"/>
        <v>407697.84766000003</v>
      </c>
    </row>
    <row r="764" spans="1:26" s="365" customFormat="1" ht="12.65" customHeight="1">
      <c r="A764" s="452"/>
      <c r="B764" s="452" t="s">
        <v>462</v>
      </c>
      <c r="C764" s="453" t="s">
        <v>453</v>
      </c>
      <c r="D764" s="454" t="s">
        <v>620</v>
      </c>
      <c r="E764" s="455" t="s">
        <v>621</v>
      </c>
      <c r="F764" s="454" t="s">
        <v>622</v>
      </c>
      <c r="G764" s="454" t="s">
        <v>623</v>
      </c>
      <c r="H764" s="454" t="s">
        <v>457</v>
      </c>
      <c r="I764" s="453">
        <v>2024</v>
      </c>
      <c r="J764" s="453">
        <v>2</v>
      </c>
      <c r="K764" s="456">
        <v>45600</v>
      </c>
      <c r="L764" s="457">
        <v>0.26</v>
      </c>
      <c r="M764" s="458">
        <v>34.513500000000001</v>
      </c>
      <c r="N764" s="458">
        <v>36.990200000000002</v>
      </c>
      <c r="O764" s="459">
        <v>2.4766900000000001</v>
      </c>
      <c r="P764" s="460">
        <v>0.64393940000000005</v>
      </c>
      <c r="Q764" s="453">
        <v>1</v>
      </c>
      <c r="R764" s="458">
        <v>34.513500000000001</v>
      </c>
      <c r="S764" s="461">
        <v>100461</v>
      </c>
      <c r="T764" s="461">
        <v>575503</v>
      </c>
      <c r="U764" s="462">
        <v>990676</v>
      </c>
      <c r="V764" s="463">
        <v>-434666.52506999997</v>
      </c>
      <c r="W764" s="716" t="e">
        <f t="shared" si="22"/>
        <v>#DIV/0!</v>
      </c>
      <c r="Z764" s="739">
        <f t="shared" si="23"/>
        <v>248810.75409</v>
      </c>
    </row>
    <row r="765" spans="1:26" s="365" customFormat="1" ht="12.65" customHeight="1">
      <c r="A765" s="452"/>
      <c r="B765" s="452" t="s">
        <v>462</v>
      </c>
      <c r="C765" s="453" t="s">
        <v>453</v>
      </c>
      <c r="D765" s="454" t="s">
        <v>620</v>
      </c>
      <c r="E765" s="455" t="s">
        <v>621</v>
      </c>
      <c r="F765" s="454" t="s">
        <v>622</v>
      </c>
      <c r="G765" s="454" t="s">
        <v>623</v>
      </c>
      <c r="H765" s="454" t="s">
        <v>457</v>
      </c>
      <c r="I765" s="453">
        <v>2024</v>
      </c>
      <c r="J765" s="453">
        <v>3</v>
      </c>
      <c r="K765" s="456">
        <v>45600</v>
      </c>
      <c r="L765" s="457">
        <v>0.26</v>
      </c>
      <c r="M765" s="458">
        <v>34.513500000000001</v>
      </c>
      <c r="N765" s="458">
        <v>36.990200000000002</v>
      </c>
      <c r="O765" s="459">
        <v>2.4766900000000001</v>
      </c>
      <c r="P765" s="460">
        <v>0.64393940000000005</v>
      </c>
      <c r="Q765" s="453">
        <v>1</v>
      </c>
      <c r="R765" s="458">
        <v>34.513500000000001</v>
      </c>
      <c r="S765" s="461">
        <v>81232</v>
      </c>
      <c r="T765" s="461">
        <v>656735</v>
      </c>
      <c r="U765" s="462">
        <v>990676</v>
      </c>
      <c r="V765" s="463">
        <v>-635853.00714999996</v>
      </c>
      <c r="W765" s="716" t="e">
        <f t="shared" si="22"/>
        <v>#DIV/0!</v>
      </c>
      <c r="Z765" s="739">
        <f t="shared" si="23"/>
        <v>201186.48208000002</v>
      </c>
    </row>
    <row r="766" spans="1:26" s="365" customFormat="1" ht="12.65" customHeight="1">
      <c r="A766" s="452"/>
      <c r="B766" s="452" t="s">
        <v>462</v>
      </c>
      <c r="C766" s="453" t="s">
        <v>453</v>
      </c>
      <c r="D766" s="454" t="s">
        <v>620</v>
      </c>
      <c r="E766" s="455" t="s">
        <v>621</v>
      </c>
      <c r="F766" s="454" t="s">
        <v>622</v>
      </c>
      <c r="G766" s="454" t="s">
        <v>623</v>
      </c>
      <c r="H766" s="454" t="s">
        <v>457</v>
      </c>
      <c r="I766" s="453">
        <v>2024</v>
      </c>
      <c r="J766" s="453">
        <v>4</v>
      </c>
      <c r="K766" s="456">
        <v>45600</v>
      </c>
      <c r="L766" s="457">
        <v>0.26</v>
      </c>
      <c r="M766" s="458">
        <v>33.826700000000002</v>
      </c>
      <c r="N766" s="458">
        <v>36.306699999999999</v>
      </c>
      <c r="O766" s="459">
        <v>2.4766900000000001</v>
      </c>
      <c r="P766" s="460">
        <v>0.64393940000000005</v>
      </c>
      <c r="Q766" s="453">
        <v>1</v>
      </c>
      <c r="R766" s="458">
        <v>33.826700000000002</v>
      </c>
      <c r="S766" s="461">
        <v>33088</v>
      </c>
      <c r="T766" s="461">
        <v>689823</v>
      </c>
      <c r="U766" s="462">
        <v>990676</v>
      </c>
      <c r="V766" s="463">
        <v>-717801.72586999997</v>
      </c>
      <c r="W766" s="716" t="e">
        <f t="shared" si="22"/>
        <v>#DIV/0!</v>
      </c>
      <c r="Z766" s="739">
        <f t="shared" si="23"/>
        <v>81948.718720000004</v>
      </c>
    </row>
    <row r="767" spans="1:26" s="365" customFormat="1" ht="12.65" customHeight="1">
      <c r="A767" s="452"/>
      <c r="B767" s="452" t="s">
        <v>462</v>
      </c>
      <c r="C767" s="453" t="s">
        <v>453</v>
      </c>
      <c r="D767" s="454" t="s">
        <v>620</v>
      </c>
      <c r="E767" s="455" t="s">
        <v>621</v>
      </c>
      <c r="F767" s="454" t="s">
        <v>622</v>
      </c>
      <c r="G767" s="454" t="s">
        <v>623</v>
      </c>
      <c r="H767" s="454" t="s">
        <v>457</v>
      </c>
      <c r="I767" s="453">
        <v>2024</v>
      </c>
      <c r="J767" s="453">
        <v>5</v>
      </c>
      <c r="K767" s="456">
        <v>45600</v>
      </c>
      <c r="L767" s="457">
        <v>0.26</v>
      </c>
      <c r="M767" s="458">
        <v>33.826700000000002</v>
      </c>
      <c r="N767" s="458">
        <v>36.306699999999999</v>
      </c>
      <c r="O767" s="459">
        <v>2.4766900000000001</v>
      </c>
      <c r="P767" s="460">
        <v>0.64393940000000005</v>
      </c>
      <c r="Q767" s="453">
        <v>1</v>
      </c>
      <c r="R767" s="458">
        <v>33.826700000000002</v>
      </c>
      <c r="S767" s="461">
        <v>20135</v>
      </c>
      <c r="T767" s="461">
        <v>709958</v>
      </c>
      <c r="U767" s="462">
        <v>990676</v>
      </c>
      <c r="V767" s="463">
        <v>-767669.87902000011</v>
      </c>
      <c r="W767" s="716" t="e">
        <f t="shared" si="22"/>
        <v>#DIV/0!</v>
      </c>
      <c r="Z767" s="739">
        <f t="shared" si="23"/>
        <v>49868.153149999998</v>
      </c>
    </row>
    <row r="768" spans="1:26" s="365" customFormat="1" ht="12.65" customHeight="1">
      <c r="A768" s="452"/>
      <c r="B768" s="452" t="s">
        <v>462</v>
      </c>
      <c r="C768" s="453" t="s">
        <v>453</v>
      </c>
      <c r="D768" s="454" t="s">
        <v>620</v>
      </c>
      <c r="E768" s="455" t="s">
        <v>621</v>
      </c>
      <c r="F768" s="454" t="s">
        <v>622</v>
      </c>
      <c r="G768" s="454" t="s">
        <v>623</v>
      </c>
      <c r="H768" s="454" t="s">
        <v>457</v>
      </c>
      <c r="I768" s="453">
        <v>2024</v>
      </c>
      <c r="J768" s="453">
        <v>6</v>
      </c>
      <c r="K768" s="456">
        <v>45600</v>
      </c>
      <c r="L768" s="457">
        <v>0.26</v>
      </c>
      <c r="M768" s="458">
        <v>33.826700000000002</v>
      </c>
      <c r="N768" s="458">
        <v>36.306699999999999</v>
      </c>
      <c r="O768" s="459">
        <v>2.4766900000000001</v>
      </c>
      <c r="P768" s="460">
        <v>0.64393940000000005</v>
      </c>
      <c r="Q768" s="453">
        <v>1</v>
      </c>
      <c r="R768" s="458">
        <v>33.826700000000002</v>
      </c>
      <c r="S768" s="461">
        <v>22836</v>
      </c>
      <c r="T768" s="461">
        <v>732794</v>
      </c>
      <c r="U768" s="462">
        <v>990676</v>
      </c>
      <c r="V768" s="463">
        <v>-824227.57186000003</v>
      </c>
      <c r="W768" s="716" t="e">
        <f t="shared" si="22"/>
        <v>#DIV/0!</v>
      </c>
      <c r="Z768" s="739">
        <f t="shared" si="23"/>
        <v>56557.692840000003</v>
      </c>
    </row>
    <row r="769" spans="1:26" s="365" customFormat="1" ht="12.65" customHeight="1">
      <c r="A769" s="452"/>
      <c r="B769" s="452" t="s">
        <v>462</v>
      </c>
      <c r="C769" s="453" t="s">
        <v>453</v>
      </c>
      <c r="D769" s="454" t="s">
        <v>620</v>
      </c>
      <c r="E769" s="455" t="s">
        <v>621</v>
      </c>
      <c r="F769" s="454" t="s">
        <v>622</v>
      </c>
      <c r="G769" s="454" t="s">
        <v>623</v>
      </c>
      <c r="H769" s="454" t="s">
        <v>457</v>
      </c>
      <c r="I769" s="453">
        <v>2024</v>
      </c>
      <c r="J769" s="453">
        <v>7</v>
      </c>
      <c r="K769" s="456">
        <v>45600</v>
      </c>
      <c r="L769" s="457">
        <v>0.26</v>
      </c>
      <c r="M769" s="458">
        <v>33.826700000000002</v>
      </c>
      <c r="N769" s="458">
        <v>36.306699999999999</v>
      </c>
      <c r="O769" s="459">
        <v>2.4766900000000001</v>
      </c>
      <c r="P769" s="460">
        <v>0.64393940000000005</v>
      </c>
      <c r="Q769" s="453">
        <v>1</v>
      </c>
      <c r="R769" s="458">
        <v>33.826700000000002</v>
      </c>
      <c r="S769" s="461">
        <v>23019</v>
      </c>
      <c r="T769" s="461">
        <v>755813</v>
      </c>
      <c r="U769" s="462">
        <v>990676</v>
      </c>
      <c r="V769" s="463">
        <v>-881238.49896999996</v>
      </c>
      <c r="W769" s="716" t="e">
        <f t="shared" si="22"/>
        <v>#DIV/0!</v>
      </c>
      <c r="Z769" s="739">
        <f t="shared" si="23"/>
        <v>57010.927110000004</v>
      </c>
    </row>
    <row r="770" spans="1:26" s="365" customFormat="1" ht="12.65" customHeight="1">
      <c r="A770" s="452"/>
      <c r="B770" s="452" t="s">
        <v>462</v>
      </c>
      <c r="C770" s="453" t="s">
        <v>453</v>
      </c>
      <c r="D770" s="454" t="s">
        <v>620</v>
      </c>
      <c r="E770" s="455" t="s">
        <v>621</v>
      </c>
      <c r="F770" s="454" t="s">
        <v>622</v>
      </c>
      <c r="G770" s="454" t="s">
        <v>623</v>
      </c>
      <c r="H770" s="454" t="s">
        <v>457</v>
      </c>
      <c r="I770" s="453">
        <v>2024</v>
      </c>
      <c r="J770" s="453">
        <v>7</v>
      </c>
      <c r="K770" s="456">
        <v>45600</v>
      </c>
      <c r="L770" s="457">
        <v>0.26</v>
      </c>
      <c r="M770" s="458">
        <v>33.826700000000002</v>
      </c>
      <c r="N770" s="458">
        <v>33.826700000000002</v>
      </c>
      <c r="O770" s="459">
        <v>0</v>
      </c>
      <c r="P770" s="460">
        <v>0</v>
      </c>
      <c r="Q770" s="453">
        <v>1</v>
      </c>
      <c r="R770" s="458">
        <v>33.826700000000002</v>
      </c>
      <c r="S770" s="461">
        <v>47712</v>
      </c>
      <c r="T770" s="461">
        <v>803525</v>
      </c>
      <c r="U770" s="462">
        <v>990676</v>
      </c>
      <c r="V770" s="463">
        <v>-881238.49896999996</v>
      </c>
      <c r="W770" s="716" t="e">
        <f t="shared" ref="W770:W833" si="24">V770/$AB$1</f>
        <v>#DIV/0!</v>
      </c>
      <c r="Z770" s="739">
        <f t="shared" si="23"/>
        <v>0</v>
      </c>
    </row>
    <row r="771" spans="1:26" s="365" customFormat="1" ht="12.65" customHeight="1">
      <c r="A771" s="452"/>
      <c r="B771" s="452" t="s">
        <v>462</v>
      </c>
      <c r="C771" s="453" t="s">
        <v>453</v>
      </c>
      <c r="D771" s="454" t="s">
        <v>620</v>
      </c>
      <c r="E771" s="455" t="s">
        <v>621</v>
      </c>
      <c r="F771" s="454" t="s">
        <v>622</v>
      </c>
      <c r="G771" s="454" t="s">
        <v>623</v>
      </c>
      <c r="H771" s="454" t="s">
        <v>457</v>
      </c>
      <c r="I771" s="453">
        <v>2024</v>
      </c>
      <c r="J771" s="453">
        <v>8</v>
      </c>
      <c r="K771" s="456">
        <v>45600</v>
      </c>
      <c r="L771" s="457">
        <v>0.26</v>
      </c>
      <c r="M771" s="458">
        <v>33.826700000000002</v>
      </c>
      <c r="N771" s="458">
        <v>33.826700000000002</v>
      </c>
      <c r="O771" s="459">
        <v>0</v>
      </c>
      <c r="P771" s="460">
        <v>0</v>
      </c>
      <c r="Q771" s="453">
        <v>1</v>
      </c>
      <c r="R771" s="458">
        <v>33.826700000000002</v>
      </c>
      <c r="S771" s="461">
        <v>28957</v>
      </c>
      <c r="T771" s="461">
        <v>832482</v>
      </c>
      <c r="U771" s="462">
        <v>990676</v>
      </c>
      <c r="V771" s="463">
        <v>-881238.49896999996</v>
      </c>
      <c r="W771" s="716" t="e">
        <f t="shared" si="24"/>
        <v>#DIV/0!</v>
      </c>
      <c r="Z771" s="739">
        <f t="shared" ref="Z771:Z834" si="25">O771*S771</f>
        <v>0</v>
      </c>
    </row>
    <row r="772" spans="1:26" s="365" customFormat="1" ht="12.65" customHeight="1">
      <c r="A772" s="452"/>
      <c r="B772" s="452" t="s">
        <v>462</v>
      </c>
      <c r="C772" s="453" t="s">
        <v>453</v>
      </c>
      <c r="D772" s="454" t="s">
        <v>620</v>
      </c>
      <c r="E772" s="455" t="s">
        <v>621</v>
      </c>
      <c r="F772" s="454" t="s">
        <v>622</v>
      </c>
      <c r="G772" s="454" t="s">
        <v>623</v>
      </c>
      <c r="H772" s="454" t="s">
        <v>457</v>
      </c>
      <c r="I772" s="453">
        <v>2024</v>
      </c>
      <c r="J772" s="453">
        <v>9</v>
      </c>
      <c r="K772" s="456">
        <v>45600</v>
      </c>
      <c r="L772" s="457">
        <v>0.26</v>
      </c>
      <c r="M772" s="458">
        <v>33.826700000000002</v>
      </c>
      <c r="N772" s="458">
        <v>33.826700000000002</v>
      </c>
      <c r="O772" s="459">
        <v>0</v>
      </c>
      <c r="P772" s="460">
        <v>0</v>
      </c>
      <c r="Q772" s="453">
        <v>1</v>
      </c>
      <c r="R772" s="458">
        <v>33.826700000000002</v>
      </c>
      <c r="S772" s="461">
        <v>16449</v>
      </c>
      <c r="T772" s="461">
        <v>848931</v>
      </c>
      <c r="U772" s="462">
        <v>990676</v>
      </c>
      <c r="V772" s="463">
        <v>-881238.49896999996</v>
      </c>
      <c r="W772" s="716" t="e">
        <f t="shared" si="24"/>
        <v>#DIV/0!</v>
      </c>
      <c r="Z772" s="739">
        <f t="shared" si="25"/>
        <v>0</v>
      </c>
    </row>
    <row r="773" spans="1:26" s="365" customFormat="1" ht="12.65" customHeight="1">
      <c r="A773" s="452"/>
      <c r="B773" s="452" t="s">
        <v>462</v>
      </c>
      <c r="C773" s="453" t="s">
        <v>453</v>
      </c>
      <c r="D773" s="454" t="s">
        <v>620</v>
      </c>
      <c r="E773" s="455" t="s">
        <v>621</v>
      </c>
      <c r="F773" s="454" t="s">
        <v>622</v>
      </c>
      <c r="G773" s="454" t="s">
        <v>623</v>
      </c>
      <c r="H773" s="454" t="s">
        <v>457</v>
      </c>
      <c r="I773" s="453">
        <v>2024</v>
      </c>
      <c r="J773" s="453">
        <v>10</v>
      </c>
      <c r="K773" s="456">
        <v>45600</v>
      </c>
      <c r="L773" s="457">
        <v>0.26</v>
      </c>
      <c r="M773" s="458">
        <v>33.826700000000002</v>
      </c>
      <c r="N773" s="458">
        <v>33.826700000000002</v>
      </c>
      <c r="O773" s="459">
        <v>0</v>
      </c>
      <c r="P773" s="460">
        <v>0</v>
      </c>
      <c r="Q773" s="453">
        <v>1</v>
      </c>
      <c r="R773" s="458">
        <v>33.826700000000002</v>
      </c>
      <c r="S773" s="461">
        <v>11852</v>
      </c>
      <c r="T773" s="461">
        <v>860783</v>
      </c>
      <c r="U773" s="462">
        <v>990676</v>
      </c>
      <c r="V773" s="463">
        <v>-881238.49896999996</v>
      </c>
      <c r="W773" s="716" t="e">
        <f t="shared" si="24"/>
        <v>#DIV/0!</v>
      </c>
      <c r="Z773" s="739">
        <f t="shared" si="25"/>
        <v>0</v>
      </c>
    </row>
    <row r="774" spans="1:26" s="365" customFormat="1" ht="12.65" customHeight="1">
      <c r="A774" s="452"/>
      <c r="B774" s="452" t="s">
        <v>462</v>
      </c>
      <c r="C774" s="453" t="s">
        <v>453</v>
      </c>
      <c r="D774" s="454" t="s">
        <v>620</v>
      </c>
      <c r="E774" s="455" t="s">
        <v>621</v>
      </c>
      <c r="F774" s="454" t="s">
        <v>622</v>
      </c>
      <c r="G774" s="454" t="s">
        <v>623</v>
      </c>
      <c r="H774" s="454" t="s">
        <v>457</v>
      </c>
      <c r="I774" s="453">
        <v>2024</v>
      </c>
      <c r="J774" s="453">
        <v>11</v>
      </c>
      <c r="K774" s="456">
        <v>45628</v>
      </c>
      <c r="L774" s="457">
        <v>0.26</v>
      </c>
      <c r="M774" s="458">
        <v>33.826700000000002</v>
      </c>
      <c r="N774" s="458">
        <v>33.826700000000002</v>
      </c>
      <c r="O774" s="459">
        <v>0</v>
      </c>
      <c r="P774" s="460">
        <v>0</v>
      </c>
      <c r="Q774" s="453">
        <v>1</v>
      </c>
      <c r="R774" s="458">
        <v>33.826700000000002</v>
      </c>
      <c r="S774" s="461">
        <v>2290</v>
      </c>
      <c r="T774" s="461">
        <v>863073</v>
      </c>
      <c r="U774" s="462">
        <v>990676</v>
      </c>
      <c r="V774" s="463">
        <v>-881238.49896999996</v>
      </c>
      <c r="W774" s="716" t="e">
        <f t="shared" si="24"/>
        <v>#DIV/0!</v>
      </c>
      <c r="Z774" s="739">
        <f t="shared" si="25"/>
        <v>0</v>
      </c>
    </row>
    <row r="775" spans="1:26" s="365" customFormat="1" ht="12.65" customHeight="1">
      <c r="A775" s="452"/>
      <c r="B775" s="452" t="s">
        <v>462</v>
      </c>
      <c r="C775" s="453" t="s">
        <v>453</v>
      </c>
      <c r="D775" s="454" t="s">
        <v>620</v>
      </c>
      <c r="E775" s="455" t="s">
        <v>621</v>
      </c>
      <c r="F775" s="454" t="s">
        <v>622</v>
      </c>
      <c r="G775" s="454" t="s">
        <v>623</v>
      </c>
      <c r="H775" s="454" t="s">
        <v>457</v>
      </c>
      <c r="I775" s="453">
        <v>2024</v>
      </c>
      <c r="J775" s="453">
        <v>12</v>
      </c>
      <c r="K775" s="456">
        <v>45660</v>
      </c>
      <c r="L775" s="457">
        <v>0.26</v>
      </c>
      <c r="M775" s="458">
        <v>33.826700000000002</v>
      </c>
      <c r="N775" s="458">
        <v>33.826700000000002</v>
      </c>
      <c r="O775" s="459">
        <v>0</v>
      </c>
      <c r="P775" s="460">
        <v>0</v>
      </c>
      <c r="Q775" s="453">
        <v>1</v>
      </c>
      <c r="R775" s="458">
        <v>33.826700000000002</v>
      </c>
      <c r="S775" s="461">
        <v>1231</v>
      </c>
      <c r="T775" s="461">
        <v>864304</v>
      </c>
      <c r="U775" s="462">
        <v>990676</v>
      </c>
      <c r="V775" s="463">
        <v>-881238.49896999996</v>
      </c>
      <c r="W775" s="716" t="e">
        <f t="shared" si="24"/>
        <v>#DIV/0!</v>
      </c>
      <c r="Z775" s="739">
        <f t="shared" si="25"/>
        <v>0</v>
      </c>
    </row>
    <row r="776" spans="1:26" s="365" customFormat="1" ht="12.65" customHeight="1">
      <c r="A776" s="452"/>
      <c r="B776" s="452" t="s">
        <v>462</v>
      </c>
      <c r="C776" s="453" t="s">
        <v>453</v>
      </c>
      <c r="D776" s="454" t="s">
        <v>620</v>
      </c>
      <c r="E776" s="455" t="s">
        <v>621</v>
      </c>
      <c r="F776" s="454" t="s">
        <v>622</v>
      </c>
      <c r="G776" s="454" t="s">
        <v>623</v>
      </c>
      <c r="H776" s="454" t="s">
        <v>457</v>
      </c>
      <c r="I776" s="453">
        <v>2025</v>
      </c>
      <c r="J776" s="453">
        <v>1</v>
      </c>
      <c r="K776" s="456">
        <v>45695</v>
      </c>
      <c r="L776" s="457">
        <v>0.26</v>
      </c>
      <c r="M776" s="458">
        <v>33.826700000000002</v>
      </c>
      <c r="N776" s="458">
        <v>33.826700000000002</v>
      </c>
      <c r="O776" s="459">
        <v>0</v>
      </c>
      <c r="P776" s="460">
        <v>0</v>
      </c>
      <c r="Q776" s="453">
        <v>1</v>
      </c>
      <c r="R776" s="458">
        <v>33.826700000000002</v>
      </c>
      <c r="S776" s="461">
        <v>1229</v>
      </c>
      <c r="T776" s="461">
        <v>865533</v>
      </c>
      <c r="U776" s="462">
        <v>990676</v>
      </c>
      <c r="V776" s="463">
        <v>-881238.49896999996</v>
      </c>
      <c r="W776" s="716" t="e">
        <f t="shared" si="24"/>
        <v>#DIV/0!</v>
      </c>
      <c r="Z776" s="739">
        <f t="shared" si="25"/>
        <v>0</v>
      </c>
    </row>
    <row r="777" spans="1:26" s="365" customFormat="1" ht="12.65" customHeight="1">
      <c r="A777" s="452"/>
      <c r="B777" s="452" t="s">
        <v>462</v>
      </c>
      <c r="C777" s="453" t="s">
        <v>453</v>
      </c>
      <c r="D777" s="454" t="s">
        <v>528</v>
      </c>
      <c r="E777" s="455" t="s">
        <v>624</v>
      </c>
      <c r="F777" s="454" t="s">
        <v>622</v>
      </c>
      <c r="G777" s="454" t="s">
        <v>623</v>
      </c>
      <c r="H777" s="454" t="s">
        <v>457</v>
      </c>
      <c r="I777" s="453">
        <v>2023</v>
      </c>
      <c r="J777" s="453">
        <v>10</v>
      </c>
      <c r="K777" s="456">
        <v>45600</v>
      </c>
      <c r="L777" s="457">
        <v>0.5</v>
      </c>
      <c r="M777" s="458">
        <v>5.0472999999999999</v>
      </c>
      <c r="N777" s="458">
        <v>5.5206999999999997</v>
      </c>
      <c r="O777" s="459">
        <v>0.59168500000000002</v>
      </c>
      <c r="P777" s="460">
        <v>0.29584250000000001</v>
      </c>
      <c r="Q777" s="453">
        <v>1</v>
      </c>
      <c r="R777" s="458">
        <v>5.0472999999999999</v>
      </c>
      <c r="S777" s="461">
        <v>700</v>
      </c>
      <c r="T777" s="461">
        <v>700</v>
      </c>
      <c r="U777" s="462">
        <v>236674</v>
      </c>
      <c r="V777" s="463">
        <v>236259.8205</v>
      </c>
      <c r="W777" s="716" t="e">
        <f t="shared" si="24"/>
        <v>#DIV/0!</v>
      </c>
      <c r="Z777" s="739">
        <f t="shared" si="25"/>
        <v>414.17950000000002</v>
      </c>
    </row>
    <row r="778" spans="1:26" s="365" customFormat="1" ht="12.65" customHeight="1">
      <c r="A778" s="452"/>
      <c r="B778" s="452" t="s">
        <v>462</v>
      </c>
      <c r="C778" s="453" t="s">
        <v>453</v>
      </c>
      <c r="D778" s="454" t="s">
        <v>528</v>
      </c>
      <c r="E778" s="455" t="s">
        <v>624</v>
      </c>
      <c r="F778" s="454" t="s">
        <v>622</v>
      </c>
      <c r="G778" s="454" t="s">
        <v>623</v>
      </c>
      <c r="H778" s="454" t="s">
        <v>457</v>
      </c>
      <c r="I778" s="453">
        <v>2023</v>
      </c>
      <c r="J778" s="453">
        <v>11</v>
      </c>
      <c r="K778" s="456">
        <v>45600</v>
      </c>
      <c r="L778" s="457">
        <v>0.5</v>
      </c>
      <c r="M778" s="458">
        <v>5.0472999999999999</v>
      </c>
      <c r="N778" s="458">
        <v>5.5206999999999997</v>
      </c>
      <c r="O778" s="459">
        <v>0.59168500000000002</v>
      </c>
      <c r="P778" s="460">
        <v>0.29584250000000001</v>
      </c>
      <c r="Q778" s="453">
        <v>1</v>
      </c>
      <c r="R778" s="458">
        <v>5.0472999999999999</v>
      </c>
      <c r="S778" s="461">
        <v>163490</v>
      </c>
      <c r="T778" s="461">
        <v>164190</v>
      </c>
      <c r="U778" s="462">
        <v>236674</v>
      </c>
      <c r="V778" s="463">
        <v>139525.23985000001</v>
      </c>
      <c r="W778" s="716" t="e">
        <f t="shared" si="24"/>
        <v>#DIV/0!</v>
      </c>
      <c r="Z778" s="739">
        <f t="shared" si="25"/>
        <v>96734.580650000004</v>
      </c>
    </row>
    <row r="779" spans="1:26" s="365" customFormat="1" ht="12.65" customHeight="1">
      <c r="A779" s="452"/>
      <c r="B779" s="452" t="s">
        <v>462</v>
      </c>
      <c r="C779" s="453" t="s">
        <v>453</v>
      </c>
      <c r="D779" s="454" t="s">
        <v>528</v>
      </c>
      <c r="E779" s="455" t="s">
        <v>624</v>
      </c>
      <c r="F779" s="454" t="s">
        <v>622</v>
      </c>
      <c r="G779" s="454" t="s">
        <v>623</v>
      </c>
      <c r="H779" s="454" t="s">
        <v>457</v>
      </c>
      <c r="I779" s="453">
        <v>2023</v>
      </c>
      <c r="J779" s="453">
        <v>12</v>
      </c>
      <c r="K779" s="456">
        <v>45600</v>
      </c>
      <c r="L779" s="457">
        <v>0.5</v>
      </c>
      <c r="M779" s="458">
        <v>5.0472999999999999</v>
      </c>
      <c r="N779" s="458">
        <v>5.5206999999999997</v>
      </c>
      <c r="O779" s="459">
        <v>0.59168500000000002</v>
      </c>
      <c r="P779" s="460">
        <v>0.29584250000000001</v>
      </c>
      <c r="Q779" s="453">
        <v>1</v>
      </c>
      <c r="R779" s="458">
        <v>5.0472999999999999</v>
      </c>
      <c r="S779" s="461">
        <v>154597</v>
      </c>
      <c r="T779" s="461">
        <v>318787</v>
      </c>
      <c r="U779" s="462">
        <v>236674</v>
      </c>
      <c r="V779" s="463">
        <v>48052.513905</v>
      </c>
      <c r="W779" s="716" t="e">
        <f t="shared" si="24"/>
        <v>#DIV/0!</v>
      </c>
      <c r="Z779" s="739">
        <f t="shared" si="25"/>
        <v>91472.725944999998</v>
      </c>
    </row>
    <row r="780" spans="1:26" s="365" customFormat="1" ht="12.65" customHeight="1">
      <c r="A780" s="452"/>
      <c r="B780" s="452" t="s">
        <v>462</v>
      </c>
      <c r="C780" s="453" t="s">
        <v>453</v>
      </c>
      <c r="D780" s="454" t="s">
        <v>528</v>
      </c>
      <c r="E780" s="455" t="s">
        <v>624</v>
      </c>
      <c r="F780" s="454" t="s">
        <v>622</v>
      </c>
      <c r="G780" s="454" t="s">
        <v>623</v>
      </c>
      <c r="H780" s="454" t="s">
        <v>457</v>
      </c>
      <c r="I780" s="453">
        <v>2024</v>
      </c>
      <c r="J780" s="453">
        <v>1</v>
      </c>
      <c r="K780" s="456">
        <v>45600</v>
      </c>
      <c r="L780" s="457">
        <v>0.5</v>
      </c>
      <c r="M780" s="458">
        <v>5.0472999999999999</v>
      </c>
      <c r="N780" s="458">
        <v>5.5206999999999997</v>
      </c>
      <c r="O780" s="459">
        <v>0.59168500000000002</v>
      </c>
      <c r="P780" s="460">
        <v>0.29584250000000001</v>
      </c>
      <c r="Q780" s="453">
        <v>1</v>
      </c>
      <c r="R780" s="458">
        <v>5.0472999999999999</v>
      </c>
      <c r="S780" s="461">
        <v>196124</v>
      </c>
      <c r="T780" s="461">
        <v>514911</v>
      </c>
      <c r="U780" s="462">
        <v>236674</v>
      </c>
      <c r="V780" s="463">
        <v>-67991.115034999995</v>
      </c>
      <c r="W780" s="716" t="e">
        <f t="shared" si="24"/>
        <v>#DIV/0!</v>
      </c>
      <c r="Z780" s="739">
        <f t="shared" si="25"/>
        <v>116043.62894000001</v>
      </c>
    </row>
    <row r="781" spans="1:26" s="365" customFormat="1" ht="12.65" customHeight="1">
      <c r="A781" s="452"/>
      <c r="B781" s="452" t="s">
        <v>462</v>
      </c>
      <c r="C781" s="453" t="s">
        <v>453</v>
      </c>
      <c r="D781" s="454" t="s">
        <v>528</v>
      </c>
      <c r="E781" s="455" t="s">
        <v>624</v>
      </c>
      <c r="F781" s="454" t="s">
        <v>622</v>
      </c>
      <c r="G781" s="454" t="s">
        <v>623</v>
      </c>
      <c r="H781" s="454" t="s">
        <v>457</v>
      </c>
      <c r="I781" s="453">
        <v>2024</v>
      </c>
      <c r="J781" s="453">
        <v>2</v>
      </c>
      <c r="K781" s="456">
        <v>45600</v>
      </c>
      <c r="L781" s="457">
        <v>0.5</v>
      </c>
      <c r="M781" s="458">
        <v>5.0472999999999999</v>
      </c>
      <c r="N781" s="458">
        <v>5.5206999999999997</v>
      </c>
      <c r="O781" s="459">
        <v>0.59168500000000002</v>
      </c>
      <c r="P781" s="460">
        <v>0.29584250000000001</v>
      </c>
      <c r="Q781" s="453">
        <v>1</v>
      </c>
      <c r="R781" s="458">
        <v>5.0472999999999999</v>
      </c>
      <c r="S781" s="461">
        <v>40000</v>
      </c>
      <c r="T781" s="461">
        <v>554911</v>
      </c>
      <c r="U781" s="462">
        <v>236674</v>
      </c>
      <c r="V781" s="463">
        <v>-91658.515035000004</v>
      </c>
      <c r="W781" s="716" t="e">
        <f t="shared" si="24"/>
        <v>#DIV/0!</v>
      </c>
      <c r="Z781" s="739">
        <f t="shared" si="25"/>
        <v>23667.4</v>
      </c>
    </row>
    <row r="782" spans="1:26" s="365" customFormat="1" ht="12.65" customHeight="1">
      <c r="A782" s="452"/>
      <c r="B782" s="452" t="s">
        <v>462</v>
      </c>
      <c r="C782" s="453" t="s">
        <v>453</v>
      </c>
      <c r="D782" s="454" t="s">
        <v>528</v>
      </c>
      <c r="E782" s="455" t="s">
        <v>624</v>
      </c>
      <c r="F782" s="454" t="s">
        <v>622</v>
      </c>
      <c r="G782" s="454" t="s">
        <v>623</v>
      </c>
      <c r="H782" s="454" t="s">
        <v>457</v>
      </c>
      <c r="I782" s="453">
        <v>2024</v>
      </c>
      <c r="J782" s="453">
        <v>3</v>
      </c>
      <c r="K782" s="456">
        <v>45600</v>
      </c>
      <c r="L782" s="457">
        <v>0.5</v>
      </c>
      <c r="M782" s="458">
        <v>5.0472999999999999</v>
      </c>
      <c r="N782" s="458">
        <v>5.5206999999999997</v>
      </c>
      <c r="O782" s="459">
        <v>0.59168500000000002</v>
      </c>
      <c r="P782" s="460">
        <v>0.29584250000000001</v>
      </c>
      <c r="Q782" s="453">
        <v>1</v>
      </c>
      <c r="R782" s="458">
        <v>5.0472999999999999</v>
      </c>
      <c r="S782" s="461">
        <v>17464</v>
      </c>
      <c r="T782" s="461">
        <v>572375</v>
      </c>
      <c r="U782" s="462">
        <v>236674</v>
      </c>
      <c r="V782" s="463">
        <v>-101991.701875</v>
      </c>
      <c r="W782" s="716" t="e">
        <f t="shared" si="24"/>
        <v>#DIV/0!</v>
      </c>
      <c r="Z782" s="739">
        <f t="shared" si="25"/>
        <v>10333.18684</v>
      </c>
    </row>
    <row r="783" spans="1:26" s="365" customFormat="1" ht="12.65" customHeight="1">
      <c r="A783" s="452"/>
      <c r="B783" s="452" t="s">
        <v>462</v>
      </c>
      <c r="C783" s="453" t="s">
        <v>453</v>
      </c>
      <c r="D783" s="454" t="s">
        <v>528</v>
      </c>
      <c r="E783" s="455" t="s">
        <v>624</v>
      </c>
      <c r="F783" s="454" t="s">
        <v>622</v>
      </c>
      <c r="G783" s="454" t="s">
        <v>623</v>
      </c>
      <c r="H783" s="454" t="s">
        <v>457</v>
      </c>
      <c r="I783" s="453">
        <v>2024</v>
      </c>
      <c r="J783" s="453">
        <v>4</v>
      </c>
      <c r="K783" s="456">
        <v>45600</v>
      </c>
      <c r="L783" s="457">
        <v>0.5</v>
      </c>
      <c r="M783" s="458">
        <v>4.9584000000000001</v>
      </c>
      <c r="N783" s="458">
        <v>5.4283999999999999</v>
      </c>
      <c r="O783" s="459">
        <v>0.59168500000000002</v>
      </c>
      <c r="P783" s="460">
        <v>0.29584250000000001</v>
      </c>
      <c r="Q783" s="453">
        <v>1</v>
      </c>
      <c r="R783" s="458">
        <v>4.9584000000000001</v>
      </c>
      <c r="S783" s="461">
        <v>21400</v>
      </c>
      <c r="T783" s="461">
        <v>593775</v>
      </c>
      <c r="U783" s="462">
        <v>236674</v>
      </c>
      <c r="V783" s="463">
        <v>-114653.76087500001</v>
      </c>
      <c r="W783" s="716" t="e">
        <f t="shared" si="24"/>
        <v>#DIV/0!</v>
      </c>
      <c r="Z783" s="739">
        <f t="shared" si="25"/>
        <v>12662.059000000001</v>
      </c>
    </row>
    <row r="784" spans="1:26" s="365" customFormat="1" ht="12.65" customHeight="1">
      <c r="A784" s="452"/>
      <c r="B784" s="452" t="s">
        <v>462</v>
      </c>
      <c r="C784" s="453" t="s">
        <v>453</v>
      </c>
      <c r="D784" s="454" t="s">
        <v>528</v>
      </c>
      <c r="E784" s="455" t="s">
        <v>624</v>
      </c>
      <c r="F784" s="454" t="s">
        <v>622</v>
      </c>
      <c r="G784" s="454" t="s">
        <v>623</v>
      </c>
      <c r="H784" s="454" t="s">
        <v>457</v>
      </c>
      <c r="I784" s="453">
        <v>2024</v>
      </c>
      <c r="J784" s="453">
        <v>5</v>
      </c>
      <c r="K784" s="456">
        <v>45600</v>
      </c>
      <c r="L784" s="457">
        <v>0.5</v>
      </c>
      <c r="M784" s="458">
        <v>4.9584000000000001</v>
      </c>
      <c r="N784" s="458">
        <v>5.4283999999999999</v>
      </c>
      <c r="O784" s="459">
        <v>0.59168500000000002</v>
      </c>
      <c r="P784" s="460">
        <v>0.29584250000000001</v>
      </c>
      <c r="Q784" s="453">
        <v>1</v>
      </c>
      <c r="R784" s="458">
        <v>4.9584000000000001</v>
      </c>
      <c r="S784" s="461">
        <v>70319</v>
      </c>
      <c r="T784" s="461">
        <v>664094</v>
      </c>
      <c r="U784" s="462">
        <v>236674</v>
      </c>
      <c r="V784" s="463">
        <v>-156260.45839000001</v>
      </c>
      <c r="W784" s="716" t="e">
        <f t="shared" si="24"/>
        <v>#DIV/0!</v>
      </c>
      <c r="Z784" s="739">
        <f t="shared" si="25"/>
        <v>41606.697515</v>
      </c>
    </row>
    <row r="785" spans="1:26" s="365" customFormat="1" ht="12.65" customHeight="1">
      <c r="A785" s="452"/>
      <c r="B785" s="452" t="s">
        <v>462</v>
      </c>
      <c r="C785" s="453" t="s">
        <v>453</v>
      </c>
      <c r="D785" s="454" t="s">
        <v>528</v>
      </c>
      <c r="E785" s="455" t="s">
        <v>624</v>
      </c>
      <c r="F785" s="454" t="s">
        <v>622</v>
      </c>
      <c r="G785" s="454" t="s">
        <v>623</v>
      </c>
      <c r="H785" s="454" t="s">
        <v>457</v>
      </c>
      <c r="I785" s="453">
        <v>2024</v>
      </c>
      <c r="J785" s="453">
        <v>6</v>
      </c>
      <c r="K785" s="456">
        <v>45600</v>
      </c>
      <c r="L785" s="457">
        <v>0.5</v>
      </c>
      <c r="M785" s="458">
        <v>4.9584000000000001</v>
      </c>
      <c r="N785" s="458">
        <v>5.4283999999999999</v>
      </c>
      <c r="O785" s="459">
        <v>0.59168500000000002</v>
      </c>
      <c r="P785" s="460">
        <v>0.29584250000000001</v>
      </c>
      <c r="Q785" s="453">
        <v>1</v>
      </c>
      <c r="R785" s="458">
        <v>4.9584000000000001</v>
      </c>
      <c r="S785" s="461">
        <v>13000</v>
      </c>
      <c r="T785" s="461">
        <v>677094</v>
      </c>
      <c r="U785" s="462">
        <v>236674</v>
      </c>
      <c r="V785" s="463">
        <v>-163952.36339000001</v>
      </c>
      <c r="W785" s="716" t="e">
        <f t="shared" si="24"/>
        <v>#DIV/0!</v>
      </c>
      <c r="Z785" s="739">
        <f t="shared" si="25"/>
        <v>7691.9050000000007</v>
      </c>
    </row>
    <row r="786" spans="1:26" s="365" customFormat="1" ht="12.65" customHeight="1">
      <c r="A786" s="452"/>
      <c r="B786" s="452" t="s">
        <v>462</v>
      </c>
      <c r="C786" s="453" t="s">
        <v>453</v>
      </c>
      <c r="D786" s="454" t="s">
        <v>528</v>
      </c>
      <c r="E786" s="455" t="s">
        <v>624</v>
      </c>
      <c r="F786" s="454" t="s">
        <v>622</v>
      </c>
      <c r="G786" s="454" t="s">
        <v>623</v>
      </c>
      <c r="H786" s="454" t="s">
        <v>457</v>
      </c>
      <c r="I786" s="453">
        <v>2024</v>
      </c>
      <c r="J786" s="453">
        <v>7</v>
      </c>
      <c r="K786" s="456">
        <v>45600</v>
      </c>
      <c r="L786" s="457">
        <v>0.5</v>
      </c>
      <c r="M786" s="458">
        <v>4.9584000000000001</v>
      </c>
      <c r="N786" s="458">
        <v>5.4283999999999999</v>
      </c>
      <c r="O786" s="459">
        <v>0.59168500000000002</v>
      </c>
      <c r="P786" s="460">
        <v>0.29584250000000001</v>
      </c>
      <c r="Q786" s="453">
        <v>1</v>
      </c>
      <c r="R786" s="458">
        <v>4.9584000000000001</v>
      </c>
      <c r="S786" s="461">
        <v>58800</v>
      </c>
      <c r="T786" s="461">
        <v>735894</v>
      </c>
      <c r="U786" s="462">
        <v>236674</v>
      </c>
      <c r="V786" s="463">
        <v>-198743.44138999999</v>
      </c>
      <c r="W786" s="716" t="e">
        <f t="shared" si="24"/>
        <v>#DIV/0!</v>
      </c>
      <c r="Z786" s="739">
        <f t="shared" si="25"/>
        <v>34791.078000000001</v>
      </c>
    </row>
    <row r="787" spans="1:26" s="365" customFormat="1" ht="12.65" customHeight="1">
      <c r="A787" s="452"/>
      <c r="B787" s="452" t="s">
        <v>462</v>
      </c>
      <c r="C787" s="453" t="s">
        <v>453</v>
      </c>
      <c r="D787" s="454" t="s">
        <v>528</v>
      </c>
      <c r="E787" s="455" t="s">
        <v>624</v>
      </c>
      <c r="F787" s="454" t="s">
        <v>622</v>
      </c>
      <c r="G787" s="454" t="s">
        <v>623</v>
      </c>
      <c r="H787" s="454" t="s">
        <v>457</v>
      </c>
      <c r="I787" s="453">
        <v>2024</v>
      </c>
      <c r="J787" s="453">
        <v>7</v>
      </c>
      <c r="K787" s="456">
        <v>45600</v>
      </c>
      <c r="L787" s="457">
        <v>0.5</v>
      </c>
      <c r="M787" s="458">
        <v>4.9584000000000001</v>
      </c>
      <c r="N787" s="458">
        <v>4.9584000000000001</v>
      </c>
      <c r="O787" s="459">
        <v>0</v>
      </c>
      <c r="P787" s="460">
        <v>0</v>
      </c>
      <c r="Q787" s="453">
        <v>1</v>
      </c>
      <c r="R787" s="458">
        <v>4.9584000000000001</v>
      </c>
      <c r="S787" s="461">
        <v>53500</v>
      </c>
      <c r="T787" s="461">
        <v>789394</v>
      </c>
      <c r="U787" s="462">
        <v>236674</v>
      </c>
      <c r="V787" s="463">
        <v>-198743.44138999999</v>
      </c>
      <c r="W787" s="716" t="e">
        <f t="shared" si="24"/>
        <v>#DIV/0!</v>
      </c>
      <c r="Z787" s="739">
        <f t="shared" si="25"/>
        <v>0</v>
      </c>
    </row>
    <row r="788" spans="1:26" s="365" customFormat="1" ht="12.65" customHeight="1">
      <c r="A788" s="452"/>
      <c r="B788" s="452" t="s">
        <v>462</v>
      </c>
      <c r="C788" s="453" t="s">
        <v>453</v>
      </c>
      <c r="D788" s="454" t="s">
        <v>528</v>
      </c>
      <c r="E788" s="455" t="s">
        <v>624</v>
      </c>
      <c r="F788" s="454" t="s">
        <v>622</v>
      </c>
      <c r="G788" s="454" t="s">
        <v>623</v>
      </c>
      <c r="H788" s="454" t="s">
        <v>457</v>
      </c>
      <c r="I788" s="453">
        <v>2024</v>
      </c>
      <c r="J788" s="453">
        <v>8</v>
      </c>
      <c r="K788" s="456">
        <v>45600</v>
      </c>
      <c r="L788" s="457">
        <v>0.5</v>
      </c>
      <c r="M788" s="458">
        <v>4.9584000000000001</v>
      </c>
      <c r="N788" s="458">
        <v>4.9584000000000001</v>
      </c>
      <c r="O788" s="459">
        <v>0</v>
      </c>
      <c r="P788" s="460">
        <v>0</v>
      </c>
      <c r="Q788" s="453">
        <v>1</v>
      </c>
      <c r="R788" s="458">
        <v>4.9584000000000001</v>
      </c>
      <c r="S788" s="461">
        <v>77700</v>
      </c>
      <c r="T788" s="461">
        <v>867094</v>
      </c>
      <c r="U788" s="462">
        <v>236674</v>
      </c>
      <c r="V788" s="463">
        <v>-198743.44138999999</v>
      </c>
      <c r="W788" s="716" t="e">
        <f t="shared" si="24"/>
        <v>#DIV/0!</v>
      </c>
      <c r="Z788" s="739">
        <f t="shared" si="25"/>
        <v>0</v>
      </c>
    </row>
    <row r="789" spans="1:26" s="365" customFormat="1" ht="12.65" customHeight="1">
      <c r="A789" s="452"/>
      <c r="B789" s="452" t="s">
        <v>462</v>
      </c>
      <c r="C789" s="453" t="s">
        <v>453</v>
      </c>
      <c r="D789" s="454" t="s">
        <v>528</v>
      </c>
      <c r="E789" s="455" t="s">
        <v>624</v>
      </c>
      <c r="F789" s="454" t="s">
        <v>622</v>
      </c>
      <c r="G789" s="454" t="s">
        <v>623</v>
      </c>
      <c r="H789" s="454" t="s">
        <v>457</v>
      </c>
      <c r="I789" s="453">
        <v>2024</v>
      </c>
      <c r="J789" s="453">
        <v>9</v>
      </c>
      <c r="K789" s="456">
        <v>45600</v>
      </c>
      <c r="L789" s="457">
        <v>0.5</v>
      </c>
      <c r="M789" s="458">
        <v>4.9584000000000001</v>
      </c>
      <c r="N789" s="458">
        <v>4.9584000000000001</v>
      </c>
      <c r="O789" s="459">
        <v>0</v>
      </c>
      <c r="P789" s="460">
        <v>0</v>
      </c>
      <c r="Q789" s="453">
        <v>1</v>
      </c>
      <c r="R789" s="458">
        <v>4.9584000000000001</v>
      </c>
      <c r="S789" s="461">
        <v>96509</v>
      </c>
      <c r="T789" s="461">
        <v>963603</v>
      </c>
      <c r="U789" s="462">
        <v>236674</v>
      </c>
      <c r="V789" s="463">
        <v>-198743.44138999999</v>
      </c>
      <c r="W789" s="716" t="e">
        <f t="shared" si="24"/>
        <v>#DIV/0!</v>
      </c>
      <c r="Z789" s="739">
        <f t="shared" si="25"/>
        <v>0</v>
      </c>
    </row>
    <row r="790" spans="1:26" s="365" customFormat="1" ht="12.65" customHeight="1">
      <c r="A790" s="452"/>
      <c r="B790" s="452" t="s">
        <v>462</v>
      </c>
      <c r="C790" s="453" t="s">
        <v>453</v>
      </c>
      <c r="D790" s="454" t="s">
        <v>528</v>
      </c>
      <c r="E790" s="455" t="s">
        <v>624</v>
      </c>
      <c r="F790" s="454" t="s">
        <v>622</v>
      </c>
      <c r="G790" s="454" t="s">
        <v>623</v>
      </c>
      <c r="H790" s="454" t="s">
        <v>457</v>
      </c>
      <c r="I790" s="453">
        <v>2024</v>
      </c>
      <c r="J790" s="453">
        <v>10</v>
      </c>
      <c r="K790" s="456">
        <v>45600</v>
      </c>
      <c r="L790" s="457">
        <v>0.5</v>
      </c>
      <c r="M790" s="458">
        <v>4.9584000000000001</v>
      </c>
      <c r="N790" s="458">
        <v>4.9584000000000001</v>
      </c>
      <c r="O790" s="459">
        <v>0</v>
      </c>
      <c r="P790" s="460">
        <v>0</v>
      </c>
      <c r="Q790" s="453">
        <v>1</v>
      </c>
      <c r="R790" s="458">
        <v>4.9584000000000001</v>
      </c>
      <c r="S790" s="461">
        <v>68091</v>
      </c>
      <c r="T790" s="461">
        <v>1031694</v>
      </c>
      <c r="U790" s="462">
        <v>236674</v>
      </c>
      <c r="V790" s="463">
        <v>-198743.44138999999</v>
      </c>
      <c r="W790" s="716" t="e">
        <f t="shared" si="24"/>
        <v>#DIV/0!</v>
      </c>
      <c r="Z790" s="739">
        <f t="shared" si="25"/>
        <v>0</v>
      </c>
    </row>
    <row r="791" spans="1:26" s="365" customFormat="1" ht="12.65" customHeight="1">
      <c r="A791" s="452"/>
      <c r="B791" s="452" t="s">
        <v>462</v>
      </c>
      <c r="C791" s="453" t="s">
        <v>453</v>
      </c>
      <c r="D791" s="454" t="s">
        <v>528</v>
      </c>
      <c r="E791" s="455" t="s">
        <v>624</v>
      </c>
      <c r="F791" s="454" t="s">
        <v>622</v>
      </c>
      <c r="G791" s="454" t="s">
        <v>623</v>
      </c>
      <c r="H791" s="454" t="s">
        <v>457</v>
      </c>
      <c r="I791" s="453">
        <v>2024</v>
      </c>
      <c r="J791" s="453">
        <v>11</v>
      </c>
      <c r="K791" s="456">
        <v>45628</v>
      </c>
      <c r="L791" s="457">
        <v>0.5</v>
      </c>
      <c r="M791" s="458">
        <v>4.9219999999999997</v>
      </c>
      <c r="N791" s="458">
        <v>4.9219999999999997</v>
      </c>
      <c r="O791" s="459">
        <v>0</v>
      </c>
      <c r="P791" s="460">
        <v>0</v>
      </c>
      <c r="Q791" s="453">
        <v>1</v>
      </c>
      <c r="R791" s="458">
        <v>4.9219999999999997</v>
      </c>
      <c r="S791" s="461">
        <v>22692</v>
      </c>
      <c r="T791" s="461">
        <v>1054386</v>
      </c>
      <c r="U791" s="462">
        <v>236674</v>
      </c>
      <c r="V791" s="463">
        <v>-198743.44138999999</v>
      </c>
      <c r="W791" s="716" t="e">
        <f t="shared" si="24"/>
        <v>#DIV/0!</v>
      </c>
      <c r="Z791" s="739">
        <f t="shared" si="25"/>
        <v>0</v>
      </c>
    </row>
    <row r="792" spans="1:26" s="365" customFormat="1" ht="12.65" customHeight="1">
      <c r="A792" s="452"/>
      <c r="B792" s="452" t="s">
        <v>462</v>
      </c>
      <c r="C792" s="453" t="s">
        <v>453</v>
      </c>
      <c r="D792" s="454" t="s">
        <v>528</v>
      </c>
      <c r="E792" s="455" t="s">
        <v>624</v>
      </c>
      <c r="F792" s="454" t="s">
        <v>622</v>
      </c>
      <c r="G792" s="454" t="s">
        <v>623</v>
      </c>
      <c r="H792" s="454" t="s">
        <v>457</v>
      </c>
      <c r="I792" s="453">
        <v>2024</v>
      </c>
      <c r="J792" s="453">
        <v>12</v>
      </c>
      <c r="K792" s="456">
        <v>45660</v>
      </c>
      <c r="L792" s="457">
        <v>0.5</v>
      </c>
      <c r="M792" s="458">
        <v>4.9219999999999997</v>
      </c>
      <c r="N792" s="458">
        <v>4.9219999999999997</v>
      </c>
      <c r="O792" s="459">
        <v>0</v>
      </c>
      <c r="P792" s="460">
        <v>0</v>
      </c>
      <c r="Q792" s="453">
        <v>1</v>
      </c>
      <c r="R792" s="458">
        <v>4.9219999999999997</v>
      </c>
      <c r="S792" s="461">
        <v>144301</v>
      </c>
      <c r="T792" s="461">
        <v>1198687</v>
      </c>
      <c r="U792" s="462">
        <v>236674</v>
      </c>
      <c r="V792" s="463">
        <v>-198743.44138999999</v>
      </c>
      <c r="W792" s="716" t="e">
        <f t="shared" si="24"/>
        <v>#DIV/0!</v>
      </c>
      <c r="Z792" s="739">
        <f t="shared" si="25"/>
        <v>0</v>
      </c>
    </row>
    <row r="793" spans="1:26" s="365" customFormat="1" ht="12.65" customHeight="1">
      <c r="A793" s="452"/>
      <c r="B793" s="452" t="s">
        <v>462</v>
      </c>
      <c r="C793" s="453" t="s">
        <v>453</v>
      </c>
      <c r="D793" s="454" t="s">
        <v>528</v>
      </c>
      <c r="E793" s="455" t="s">
        <v>624</v>
      </c>
      <c r="F793" s="454" t="s">
        <v>622</v>
      </c>
      <c r="G793" s="454" t="s">
        <v>623</v>
      </c>
      <c r="H793" s="454" t="s">
        <v>457</v>
      </c>
      <c r="I793" s="453">
        <v>2025</v>
      </c>
      <c r="J793" s="453">
        <v>1</v>
      </c>
      <c r="K793" s="456">
        <v>45695</v>
      </c>
      <c r="L793" s="457">
        <v>0.5</v>
      </c>
      <c r="M793" s="458">
        <v>4.9219999999999997</v>
      </c>
      <c r="N793" s="458">
        <v>4.9219999999999997</v>
      </c>
      <c r="O793" s="459">
        <v>0</v>
      </c>
      <c r="P793" s="460">
        <v>0</v>
      </c>
      <c r="Q793" s="453">
        <v>1</v>
      </c>
      <c r="R793" s="458">
        <v>4.9219999999999997</v>
      </c>
      <c r="S793" s="461">
        <v>3410</v>
      </c>
      <c r="T793" s="461">
        <v>1202097</v>
      </c>
      <c r="U793" s="462">
        <v>236674</v>
      </c>
      <c r="V793" s="463">
        <v>-198743.44138999999</v>
      </c>
      <c r="W793" s="716" t="e">
        <f t="shared" si="24"/>
        <v>#DIV/0!</v>
      </c>
      <c r="Z793" s="739">
        <f t="shared" si="25"/>
        <v>0</v>
      </c>
    </row>
    <row r="794" spans="1:26" s="365" customFormat="1" ht="12.65" customHeight="1">
      <c r="A794" s="452"/>
      <c r="B794" s="452" t="s">
        <v>462</v>
      </c>
      <c r="C794" s="453" t="s">
        <v>453</v>
      </c>
      <c r="D794" s="454" t="s">
        <v>528</v>
      </c>
      <c r="E794" s="455" t="s">
        <v>624</v>
      </c>
      <c r="F794" s="454" t="s">
        <v>622</v>
      </c>
      <c r="G794" s="454" t="s">
        <v>623</v>
      </c>
      <c r="H794" s="454" t="s">
        <v>457</v>
      </c>
      <c r="I794" s="453">
        <v>2025</v>
      </c>
      <c r="J794" s="453">
        <v>1</v>
      </c>
      <c r="K794" s="456">
        <v>45695</v>
      </c>
      <c r="L794" s="457">
        <v>0.5</v>
      </c>
      <c r="M794" s="458">
        <v>4.9584000000000001</v>
      </c>
      <c r="N794" s="458">
        <v>4.9584000000000001</v>
      </c>
      <c r="O794" s="459">
        <v>0</v>
      </c>
      <c r="P794" s="460">
        <v>0</v>
      </c>
      <c r="Q794" s="453">
        <v>1</v>
      </c>
      <c r="R794" s="458">
        <v>4.9584000000000001</v>
      </c>
      <c r="S794" s="461">
        <v>7970</v>
      </c>
      <c r="T794" s="461">
        <v>1210067</v>
      </c>
      <c r="U794" s="462">
        <v>236674</v>
      </c>
      <c r="V794" s="463">
        <v>-198743.44138999999</v>
      </c>
      <c r="W794" s="716" t="e">
        <f t="shared" si="24"/>
        <v>#DIV/0!</v>
      </c>
      <c r="Z794" s="739">
        <f t="shared" si="25"/>
        <v>0</v>
      </c>
    </row>
    <row r="795" spans="1:26" s="365" customFormat="1" ht="12.65" customHeight="1">
      <c r="A795" s="452"/>
      <c r="B795" s="452" t="s">
        <v>462</v>
      </c>
      <c r="C795" s="453" t="s">
        <v>453</v>
      </c>
      <c r="D795" s="454" t="s">
        <v>625</v>
      </c>
      <c r="E795" s="455" t="s">
        <v>626</v>
      </c>
      <c r="F795" s="454" t="s">
        <v>622</v>
      </c>
      <c r="G795" s="454" t="s">
        <v>623</v>
      </c>
      <c r="H795" s="454" t="s">
        <v>457</v>
      </c>
      <c r="I795" s="453">
        <v>2023</v>
      </c>
      <c r="J795" s="453">
        <v>11</v>
      </c>
      <c r="K795" s="456">
        <v>45600</v>
      </c>
      <c r="L795" s="457">
        <v>0.4</v>
      </c>
      <c r="M795" s="458">
        <v>9.9772999999999996</v>
      </c>
      <c r="N795" s="458">
        <v>11.2056</v>
      </c>
      <c r="O795" s="459">
        <v>0.98269200000000001</v>
      </c>
      <c r="P795" s="460">
        <v>0.3930768</v>
      </c>
      <c r="Q795" s="453">
        <v>1</v>
      </c>
      <c r="R795" s="458">
        <v>9.9772999999999996</v>
      </c>
      <c r="S795" s="461">
        <v>66630</v>
      </c>
      <c r="T795" s="461">
        <v>66630</v>
      </c>
      <c r="U795" s="462">
        <v>491346</v>
      </c>
      <c r="V795" s="463">
        <v>425869.23203999997</v>
      </c>
      <c r="W795" s="716" t="e">
        <f t="shared" si="24"/>
        <v>#DIV/0!</v>
      </c>
      <c r="Z795" s="739">
        <f t="shared" si="25"/>
        <v>65476.767959999997</v>
      </c>
    </row>
    <row r="796" spans="1:26" s="365" customFormat="1" ht="12.65" customHeight="1">
      <c r="A796" s="452"/>
      <c r="B796" s="452" t="s">
        <v>462</v>
      </c>
      <c r="C796" s="453" t="s">
        <v>453</v>
      </c>
      <c r="D796" s="454" t="s">
        <v>625</v>
      </c>
      <c r="E796" s="455" t="s">
        <v>626</v>
      </c>
      <c r="F796" s="454" t="s">
        <v>622</v>
      </c>
      <c r="G796" s="454" t="s">
        <v>623</v>
      </c>
      <c r="H796" s="454" t="s">
        <v>457</v>
      </c>
      <c r="I796" s="453">
        <v>2023</v>
      </c>
      <c r="J796" s="453">
        <v>12</v>
      </c>
      <c r="K796" s="456">
        <v>45600</v>
      </c>
      <c r="L796" s="457">
        <v>0.4</v>
      </c>
      <c r="M796" s="458">
        <v>9.9772999999999996</v>
      </c>
      <c r="N796" s="458">
        <v>11.2056</v>
      </c>
      <c r="O796" s="459">
        <v>0.98269200000000001</v>
      </c>
      <c r="P796" s="460">
        <v>0.3930768</v>
      </c>
      <c r="Q796" s="453">
        <v>1</v>
      </c>
      <c r="R796" s="458">
        <v>9.9772999999999996</v>
      </c>
      <c r="S796" s="461">
        <v>162708</v>
      </c>
      <c r="T796" s="461">
        <v>229338</v>
      </c>
      <c r="U796" s="462">
        <v>491346</v>
      </c>
      <c r="V796" s="463">
        <v>265977.38210400002</v>
      </c>
      <c r="W796" s="716" t="e">
        <f t="shared" si="24"/>
        <v>#DIV/0!</v>
      </c>
      <c r="Z796" s="739">
        <f t="shared" si="25"/>
        <v>159891.84993600001</v>
      </c>
    </row>
    <row r="797" spans="1:26" s="365" customFormat="1" ht="12.65" customHeight="1">
      <c r="A797" s="452"/>
      <c r="B797" s="452" t="s">
        <v>462</v>
      </c>
      <c r="C797" s="453" t="s">
        <v>453</v>
      </c>
      <c r="D797" s="454" t="s">
        <v>625</v>
      </c>
      <c r="E797" s="455" t="s">
        <v>626</v>
      </c>
      <c r="F797" s="454" t="s">
        <v>622</v>
      </c>
      <c r="G797" s="454" t="s">
        <v>623</v>
      </c>
      <c r="H797" s="454" t="s">
        <v>457</v>
      </c>
      <c r="I797" s="453">
        <v>2024</v>
      </c>
      <c r="J797" s="453">
        <v>1</v>
      </c>
      <c r="K797" s="456">
        <v>45600</v>
      </c>
      <c r="L797" s="457">
        <v>0.4</v>
      </c>
      <c r="M797" s="458">
        <v>9.9772999999999996</v>
      </c>
      <c r="N797" s="458">
        <v>11.2056</v>
      </c>
      <c r="O797" s="459">
        <v>0.98269200000000001</v>
      </c>
      <c r="P797" s="460">
        <v>0.3930768</v>
      </c>
      <c r="Q797" s="453">
        <v>1</v>
      </c>
      <c r="R797" s="458">
        <v>9.9772999999999996</v>
      </c>
      <c r="S797" s="461">
        <v>182426</v>
      </c>
      <c r="T797" s="461">
        <v>411764</v>
      </c>
      <c r="U797" s="462">
        <v>491346</v>
      </c>
      <c r="V797" s="463">
        <v>86708.811312000005</v>
      </c>
      <c r="W797" s="716" t="e">
        <f t="shared" si="24"/>
        <v>#DIV/0!</v>
      </c>
      <c r="Z797" s="739">
        <f t="shared" si="25"/>
        <v>179268.57079200001</v>
      </c>
    </row>
    <row r="798" spans="1:26" s="365" customFormat="1" ht="12.65" customHeight="1">
      <c r="A798" s="452"/>
      <c r="B798" s="452" t="s">
        <v>462</v>
      </c>
      <c r="C798" s="453" t="s">
        <v>453</v>
      </c>
      <c r="D798" s="454" t="s">
        <v>625</v>
      </c>
      <c r="E798" s="455" t="s">
        <v>626</v>
      </c>
      <c r="F798" s="454" t="s">
        <v>622</v>
      </c>
      <c r="G798" s="454" t="s">
        <v>623</v>
      </c>
      <c r="H798" s="454" t="s">
        <v>457</v>
      </c>
      <c r="I798" s="453">
        <v>2024</v>
      </c>
      <c r="J798" s="453">
        <v>2</v>
      </c>
      <c r="K798" s="456">
        <v>45600</v>
      </c>
      <c r="L798" s="457">
        <v>0.4</v>
      </c>
      <c r="M798" s="458">
        <v>9.9772999999999996</v>
      </c>
      <c r="N798" s="458">
        <v>11.2056</v>
      </c>
      <c r="O798" s="459">
        <v>0.98269200000000001</v>
      </c>
      <c r="P798" s="460">
        <v>0.3930768</v>
      </c>
      <c r="Q798" s="453">
        <v>1</v>
      </c>
      <c r="R798" s="458">
        <v>9.9772999999999996</v>
      </c>
      <c r="S798" s="461">
        <v>44502</v>
      </c>
      <c r="T798" s="461">
        <v>456266</v>
      </c>
      <c r="U798" s="462">
        <v>491346</v>
      </c>
      <c r="V798" s="463">
        <v>42977.051928000001</v>
      </c>
      <c r="W798" s="716" t="e">
        <f t="shared" si="24"/>
        <v>#DIV/0!</v>
      </c>
      <c r="Z798" s="739">
        <f t="shared" si="25"/>
        <v>43731.759383999997</v>
      </c>
    </row>
    <row r="799" spans="1:26" s="365" customFormat="1" ht="12.65" customHeight="1">
      <c r="A799" s="452"/>
      <c r="B799" s="452" t="s">
        <v>462</v>
      </c>
      <c r="C799" s="453" t="s">
        <v>453</v>
      </c>
      <c r="D799" s="454" t="s">
        <v>625</v>
      </c>
      <c r="E799" s="455" t="s">
        <v>626</v>
      </c>
      <c r="F799" s="454" t="s">
        <v>622</v>
      </c>
      <c r="G799" s="454" t="s">
        <v>623</v>
      </c>
      <c r="H799" s="454" t="s">
        <v>457</v>
      </c>
      <c r="I799" s="453">
        <v>2024</v>
      </c>
      <c r="J799" s="453">
        <v>3</v>
      </c>
      <c r="K799" s="456">
        <v>45600</v>
      </c>
      <c r="L799" s="457">
        <v>0.4</v>
      </c>
      <c r="M799" s="458">
        <v>9.9772999999999996</v>
      </c>
      <c r="N799" s="458">
        <v>11.2056</v>
      </c>
      <c r="O799" s="459">
        <v>0.98269200000000001</v>
      </c>
      <c r="P799" s="460">
        <v>0.3930768</v>
      </c>
      <c r="Q799" s="453">
        <v>1</v>
      </c>
      <c r="R799" s="458">
        <v>9.9772999999999996</v>
      </c>
      <c r="S799" s="461">
        <v>69643</v>
      </c>
      <c r="T799" s="461">
        <v>525909</v>
      </c>
      <c r="U799" s="462">
        <v>491346</v>
      </c>
      <c r="V799" s="463">
        <v>-25460.567028000001</v>
      </c>
      <c r="W799" s="716" t="e">
        <f t="shared" si="24"/>
        <v>#DIV/0!</v>
      </c>
      <c r="Z799" s="739">
        <f t="shared" si="25"/>
        <v>68437.618956000006</v>
      </c>
    </row>
    <row r="800" spans="1:26" s="365" customFormat="1" ht="12.65" customHeight="1">
      <c r="A800" s="452"/>
      <c r="B800" s="452" t="s">
        <v>462</v>
      </c>
      <c r="C800" s="453" t="s">
        <v>453</v>
      </c>
      <c r="D800" s="454" t="s">
        <v>625</v>
      </c>
      <c r="E800" s="455" t="s">
        <v>626</v>
      </c>
      <c r="F800" s="454" t="s">
        <v>622</v>
      </c>
      <c r="G800" s="454" t="s">
        <v>623</v>
      </c>
      <c r="H800" s="454" t="s">
        <v>457</v>
      </c>
      <c r="I800" s="453">
        <v>2024</v>
      </c>
      <c r="J800" s="453">
        <v>4</v>
      </c>
      <c r="K800" s="456">
        <v>45600</v>
      </c>
      <c r="L800" s="457">
        <v>0.4</v>
      </c>
      <c r="M800" s="458">
        <v>9.8015000000000008</v>
      </c>
      <c r="N800" s="458">
        <v>11.031499999999999</v>
      </c>
      <c r="O800" s="459">
        <v>0.98269200000000001</v>
      </c>
      <c r="P800" s="460">
        <v>0.3930768</v>
      </c>
      <c r="Q800" s="453">
        <v>1</v>
      </c>
      <c r="R800" s="458">
        <v>9.8015000000000008</v>
      </c>
      <c r="S800" s="461">
        <v>72150</v>
      </c>
      <c r="T800" s="461">
        <v>598059</v>
      </c>
      <c r="U800" s="462">
        <v>491346</v>
      </c>
      <c r="V800" s="463">
        <v>-96361.794827999998</v>
      </c>
      <c r="W800" s="716" t="e">
        <f t="shared" si="24"/>
        <v>#DIV/0!</v>
      </c>
      <c r="Z800" s="739">
        <f t="shared" si="25"/>
        <v>70901.227800000008</v>
      </c>
    </row>
    <row r="801" spans="1:26" s="365" customFormat="1" ht="12.65" customHeight="1">
      <c r="A801" s="452"/>
      <c r="B801" s="452" t="s">
        <v>462</v>
      </c>
      <c r="C801" s="453" t="s">
        <v>453</v>
      </c>
      <c r="D801" s="454" t="s">
        <v>625</v>
      </c>
      <c r="E801" s="455" t="s">
        <v>626</v>
      </c>
      <c r="F801" s="454" t="s">
        <v>622</v>
      </c>
      <c r="G801" s="454" t="s">
        <v>623</v>
      </c>
      <c r="H801" s="454" t="s">
        <v>457</v>
      </c>
      <c r="I801" s="453">
        <v>2024</v>
      </c>
      <c r="J801" s="453">
        <v>5</v>
      </c>
      <c r="K801" s="456">
        <v>45600</v>
      </c>
      <c r="L801" s="457">
        <v>0.4</v>
      </c>
      <c r="M801" s="458">
        <v>9.8015000000000008</v>
      </c>
      <c r="N801" s="458">
        <v>11.031499999999999</v>
      </c>
      <c r="O801" s="459">
        <v>0.98269200000000001</v>
      </c>
      <c r="P801" s="460">
        <v>0.3930768</v>
      </c>
      <c r="Q801" s="453">
        <v>1</v>
      </c>
      <c r="R801" s="458">
        <v>9.8015000000000008</v>
      </c>
      <c r="S801" s="461">
        <v>58200</v>
      </c>
      <c r="T801" s="461">
        <v>656259</v>
      </c>
      <c r="U801" s="462">
        <v>491346</v>
      </c>
      <c r="V801" s="463">
        <v>-153554.469228</v>
      </c>
      <c r="W801" s="716" t="e">
        <f t="shared" si="24"/>
        <v>#DIV/0!</v>
      </c>
      <c r="Z801" s="739">
        <f t="shared" si="25"/>
        <v>57192.674400000004</v>
      </c>
    </row>
    <row r="802" spans="1:26" s="365" customFormat="1" ht="12.65" customHeight="1">
      <c r="A802" s="452"/>
      <c r="B802" s="452" t="s">
        <v>462</v>
      </c>
      <c r="C802" s="453" t="s">
        <v>453</v>
      </c>
      <c r="D802" s="454" t="s">
        <v>625</v>
      </c>
      <c r="E802" s="455" t="s">
        <v>626</v>
      </c>
      <c r="F802" s="454" t="s">
        <v>622</v>
      </c>
      <c r="G802" s="454" t="s">
        <v>623</v>
      </c>
      <c r="H802" s="454" t="s">
        <v>457</v>
      </c>
      <c r="I802" s="453">
        <v>2024</v>
      </c>
      <c r="J802" s="453">
        <v>6</v>
      </c>
      <c r="K802" s="456">
        <v>45600</v>
      </c>
      <c r="L802" s="457">
        <v>0.4</v>
      </c>
      <c r="M802" s="458">
        <v>9.8015000000000008</v>
      </c>
      <c r="N802" s="458">
        <v>11.031499999999999</v>
      </c>
      <c r="O802" s="459">
        <v>0.98269200000000001</v>
      </c>
      <c r="P802" s="460">
        <v>0.3930768</v>
      </c>
      <c r="Q802" s="453">
        <v>1</v>
      </c>
      <c r="R802" s="458">
        <v>9.8015000000000008</v>
      </c>
      <c r="S802" s="461">
        <v>17024</v>
      </c>
      <c r="T802" s="461">
        <v>673283</v>
      </c>
      <c r="U802" s="462">
        <v>491346</v>
      </c>
      <c r="V802" s="463">
        <v>-170283.817836</v>
      </c>
      <c r="W802" s="716" t="e">
        <f t="shared" si="24"/>
        <v>#DIV/0!</v>
      </c>
      <c r="Z802" s="739">
        <f t="shared" si="25"/>
        <v>16729.348608</v>
      </c>
    </row>
    <row r="803" spans="1:26" s="365" customFormat="1" ht="12.65" customHeight="1">
      <c r="A803" s="452"/>
      <c r="B803" s="452" t="s">
        <v>462</v>
      </c>
      <c r="C803" s="453" t="s">
        <v>453</v>
      </c>
      <c r="D803" s="454" t="s">
        <v>625</v>
      </c>
      <c r="E803" s="455" t="s">
        <v>626</v>
      </c>
      <c r="F803" s="454" t="s">
        <v>622</v>
      </c>
      <c r="G803" s="454" t="s">
        <v>623</v>
      </c>
      <c r="H803" s="454" t="s">
        <v>457</v>
      </c>
      <c r="I803" s="453">
        <v>2024</v>
      </c>
      <c r="J803" s="453">
        <v>7</v>
      </c>
      <c r="K803" s="456">
        <v>45600</v>
      </c>
      <c r="L803" s="457">
        <v>0.4</v>
      </c>
      <c r="M803" s="458">
        <v>9.8015000000000008</v>
      </c>
      <c r="N803" s="458">
        <v>11.031499999999999</v>
      </c>
      <c r="O803" s="459">
        <v>0.98269200000000001</v>
      </c>
      <c r="P803" s="460">
        <v>0.3930768</v>
      </c>
      <c r="Q803" s="453">
        <v>1</v>
      </c>
      <c r="R803" s="458">
        <v>9.8015000000000008</v>
      </c>
      <c r="S803" s="461">
        <v>35760</v>
      </c>
      <c r="T803" s="461">
        <v>709043</v>
      </c>
      <c r="U803" s="462">
        <v>491346</v>
      </c>
      <c r="V803" s="463">
        <v>-205424.883756</v>
      </c>
      <c r="W803" s="716" t="e">
        <f t="shared" si="24"/>
        <v>#DIV/0!</v>
      </c>
      <c r="Z803" s="739">
        <f t="shared" si="25"/>
        <v>35141.065920000001</v>
      </c>
    </row>
    <row r="804" spans="1:26" s="365" customFormat="1" ht="12.65" customHeight="1">
      <c r="A804" s="452"/>
      <c r="B804" s="452" t="s">
        <v>462</v>
      </c>
      <c r="C804" s="453" t="s">
        <v>453</v>
      </c>
      <c r="D804" s="454" t="s">
        <v>625</v>
      </c>
      <c r="E804" s="455" t="s">
        <v>626</v>
      </c>
      <c r="F804" s="454" t="s">
        <v>622</v>
      </c>
      <c r="G804" s="454" t="s">
        <v>623</v>
      </c>
      <c r="H804" s="454" t="s">
        <v>457</v>
      </c>
      <c r="I804" s="453">
        <v>2024</v>
      </c>
      <c r="J804" s="453">
        <v>7</v>
      </c>
      <c r="K804" s="456">
        <v>45600</v>
      </c>
      <c r="L804" s="457">
        <v>0.4</v>
      </c>
      <c r="M804" s="458">
        <v>9.8015000000000008</v>
      </c>
      <c r="N804" s="458">
        <v>9.8015000000000008</v>
      </c>
      <c r="O804" s="459">
        <v>0</v>
      </c>
      <c r="P804" s="460">
        <v>0</v>
      </c>
      <c r="Q804" s="453">
        <v>1</v>
      </c>
      <c r="R804" s="458">
        <v>9.8015000000000008</v>
      </c>
      <c r="S804" s="461">
        <v>16520</v>
      </c>
      <c r="T804" s="461">
        <v>725563</v>
      </c>
      <c r="U804" s="462">
        <v>491346</v>
      </c>
      <c r="V804" s="463">
        <v>-205424.883756</v>
      </c>
      <c r="W804" s="716" t="e">
        <f t="shared" si="24"/>
        <v>#DIV/0!</v>
      </c>
      <c r="Z804" s="739">
        <f t="shared" si="25"/>
        <v>0</v>
      </c>
    </row>
    <row r="805" spans="1:26" s="365" customFormat="1" ht="12.65" customHeight="1">
      <c r="A805" s="452"/>
      <c r="B805" s="452" t="s">
        <v>462</v>
      </c>
      <c r="C805" s="453" t="s">
        <v>453</v>
      </c>
      <c r="D805" s="454" t="s">
        <v>625</v>
      </c>
      <c r="E805" s="455" t="s">
        <v>626</v>
      </c>
      <c r="F805" s="454" t="s">
        <v>622</v>
      </c>
      <c r="G805" s="454" t="s">
        <v>623</v>
      </c>
      <c r="H805" s="454" t="s">
        <v>457</v>
      </c>
      <c r="I805" s="453">
        <v>2024</v>
      </c>
      <c r="J805" s="453">
        <v>8</v>
      </c>
      <c r="K805" s="456">
        <v>45600</v>
      </c>
      <c r="L805" s="457">
        <v>0.4</v>
      </c>
      <c r="M805" s="458">
        <v>9.8015000000000008</v>
      </c>
      <c r="N805" s="458">
        <v>9.8015000000000008</v>
      </c>
      <c r="O805" s="459">
        <v>0</v>
      </c>
      <c r="P805" s="460">
        <v>0</v>
      </c>
      <c r="Q805" s="453">
        <v>1</v>
      </c>
      <c r="R805" s="458">
        <v>9.8015000000000008</v>
      </c>
      <c r="S805" s="461">
        <v>5040</v>
      </c>
      <c r="T805" s="461">
        <v>730603</v>
      </c>
      <c r="U805" s="462">
        <v>491346</v>
      </c>
      <c r="V805" s="463">
        <v>-205424.883756</v>
      </c>
      <c r="W805" s="716" t="e">
        <f t="shared" si="24"/>
        <v>#DIV/0!</v>
      </c>
      <c r="Z805" s="739">
        <f t="shared" si="25"/>
        <v>0</v>
      </c>
    </row>
    <row r="806" spans="1:26" s="365" customFormat="1" ht="12.65" customHeight="1">
      <c r="A806" s="452"/>
      <c r="B806" s="452" t="s">
        <v>462</v>
      </c>
      <c r="C806" s="453" t="s">
        <v>453</v>
      </c>
      <c r="D806" s="454" t="s">
        <v>625</v>
      </c>
      <c r="E806" s="455" t="s">
        <v>626</v>
      </c>
      <c r="F806" s="454" t="s">
        <v>622</v>
      </c>
      <c r="G806" s="454" t="s">
        <v>623</v>
      </c>
      <c r="H806" s="454" t="s">
        <v>457</v>
      </c>
      <c r="I806" s="453">
        <v>2024</v>
      </c>
      <c r="J806" s="453">
        <v>9</v>
      </c>
      <c r="K806" s="456">
        <v>45600</v>
      </c>
      <c r="L806" s="457">
        <v>0.4</v>
      </c>
      <c r="M806" s="458">
        <v>9.8015000000000008</v>
      </c>
      <c r="N806" s="458">
        <v>9.8015000000000008</v>
      </c>
      <c r="O806" s="459">
        <v>0</v>
      </c>
      <c r="P806" s="460">
        <v>0</v>
      </c>
      <c r="Q806" s="453">
        <v>1</v>
      </c>
      <c r="R806" s="458">
        <v>9.8015000000000008</v>
      </c>
      <c r="S806" s="461">
        <v>30720</v>
      </c>
      <c r="T806" s="461">
        <v>761323</v>
      </c>
      <c r="U806" s="462">
        <v>491346</v>
      </c>
      <c r="V806" s="463">
        <v>-205424.883756</v>
      </c>
      <c r="W806" s="716" t="e">
        <f t="shared" si="24"/>
        <v>#DIV/0!</v>
      </c>
      <c r="Z806" s="739">
        <f t="shared" si="25"/>
        <v>0</v>
      </c>
    </row>
    <row r="807" spans="1:26" s="365" customFormat="1" ht="12.65" customHeight="1">
      <c r="A807" s="452"/>
      <c r="B807" s="452" t="s">
        <v>462</v>
      </c>
      <c r="C807" s="453" t="s">
        <v>453</v>
      </c>
      <c r="D807" s="454" t="s">
        <v>625</v>
      </c>
      <c r="E807" s="455" t="s">
        <v>626</v>
      </c>
      <c r="F807" s="454" t="s">
        <v>622</v>
      </c>
      <c r="G807" s="454" t="s">
        <v>623</v>
      </c>
      <c r="H807" s="454" t="s">
        <v>457</v>
      </c>
      <c r="I807" s="453">
        <v>2024</v>
      </c>
      <c r="J807" s="453">
        <v>10</v>
      </c>
      <c r="K807" s="456">
        <v>45600</v>
      </c>
      <c r="L807" s="457">
        <v>0.4</v>
      </c>
      <c r="M807" s="458">
        <v>9.8015000000000008</v>
      </c>
      <c r="N807" s="458">
        <v>9.8015000000000008</v>
      </c>
      <c r="O807" s="459">
        <v>0</v>
      </c>
      <c r="P807" s="460">
        <v>0</v>
      </c>
      <c r="Q807" s="453">
        <v>1</v>
      </c>
      <c r="R807" s="458">
        <v>9.8015000000000008</v>
      </c>
      <c r="S807" s="461">
        <v>60113</v>
      </c>
      <c r="T807" s="461">
        <v>821436</v>
      </c>
      <c r="U807" s="462">
        <v>491346</v>
      </c>
      <c r="V807" s="463">
        <v>-205424.883756</v>
      </c>
      <c r="W807" s="716" t="e">
        <f t="shared" si="24"/>
        <v>#DIV/0!</v>
      </c>
      <c r="Z807" s="739">
        <f t="shared" si="25"/>
        <v>0</v>
      </c>
    </row>
    <row r="808" spans="1:26" s="365" customFormat="1" ht="12.65" customHeight="1">
      <c r="A808" s="452"/>
      <c r="B808" s="452" t="s">
        <v>462</v>
      </c>
      <c r="C808" s="453" t="s">
        <v>453</v>
      </c>
      <c r="D808" s="454" t="s">
        <v>625</v>
      </c>
      <c r="E808" s="455" t="s">
        <v>626</v>
      </c>
      <c r="F808" s="454" t="s">
        <v>622</v>
      </c>
      <c r="G808" s="454" t="s">
        <v>623</v>
      </c>
      <c r="H808" s="454" t="s">
        <v>457</v>
      </c>
      <c r="I808" s="453">
        <v>2024</v>
      </c>
      <c r="J808" s="453">
        <v>11</v>
      </c>
      <c r="K808" s="456">
        <v>45628</v>
      </c>
      <c r="L808" s="457">
        <v>0.4</v>
      </c>
      <c r="M808" s="458">
        <v>9.8015000000000008</v>
      </c>
      <c r="N808" s="458">
        <v>9.8015000000000008</v>
      </c>
      <c r="O808" s="459">
        <v>0</v>
      </c>
      <c r="P808" s="460">
        <v>0</v>
      </c>
      <c r="Q808" s="453">
        <v>1</v>
      </c>
      <c r="R808" s="458">
        <v>9.8015000000000008</v>
      </c>
      <c r="S808" s="461">
        <v>29536</v>
      </c>
      <c r="T808" s="461">
        <v>850972</v>
      </c>
      <c r="U808" s="462">
        <v>491346</v>
      </c>
      <c r="V808" s="463">
        <v>-205424.883756</v>
      </c>
      <c r="W808" s="716" t="e">
        <f t="shared" si="24"/>
        <v>#DIV/0!</v>
      </c>
      <c r="Z808" s="739">
        <f t="shared" si="25"/>
        <v>0</v>
      </c>
    </row>
    <row r="809" spans="1:26" s="365" customFormat="1" ht="12.65" customHeight="1">
      <c r="A809" s="452"/>
      <c r="B809" s="452" t="s">
        <v>462</v>
      </c>
      <c r="C809" s="453" t="s">
        <v>453</v>
      </c>
      <c r="D809" s="454" t="s">
        <v>625</v>
      </c>
      <c r="E809" s="455" t="s">
        <v>626</v>
      </c>
      <c r="F809" s="454" t="s">
        <v>622</v>
      </c>
      <c r="G809" s="454" t="s">
        <v>623</v>
      </c>
      <c r="H809" s="454" t="s">
        <v>457</v>
      </c>
      <c r="I809" s="453">
        <v>2024</v>
      </c>
      <c r="J809" s="453">
        <v>12</v>
      </c>
      <c r="K809" s="456">
        <v>45660</v>
      </c>
      <c r="L809" s="457">
        <v>0.4</v>
      </c>
      <c r="M809" s="458">
        <v>9.8015000000000008</v>
      </c>
      <c r="N809" s="458">
        <v>9.8015000000000008</v>
      </c>
      <c r="O809" s="459">
        <v>0</v>
      </c>
      <c r="P809" s="460">
        <v>0</v>
      </c>
      <c r="Q809" s="453">
        <v>1</v>
      </c>
      <c r="R809" s="458">
        <v>9.8015000000000008</v>
      </c>
      <c r="S809" s="461">
        <v>124846</v>
      </c>
      <c r="T809" s="461">
        <v>975818</v>
      </c>
      <c r="U809" s="462">
        <v>491346</v>
      </c>
      <c r="V809" s="463">
        <v>-205424.883756</v>
      </c>
      <c r="W809" s="716" t="e">
        <f t="shared" si="24"/>
        <v>#DIV/0!</v>
      </c>
      <c r="Z809" s="739">
        <f t="shared" si="25"/>
        <v>0</v>
      </c>
    </row>
    <row r="810" spans="1:26" s="365" customFormat="1" ht="12.65" customHeight="1">
      <c r="A810" s="452"/>
      <c r="B810" s="452" t="s">
        <v>462</v>
      </c>
      <c r="C810" s="453" t="s">
        <v>453</v>
      </c>
      <c r="D810" s="454" t="s">
        <v>625</v>
      </c>
      <c r="E810" s="455" t="s">
        <v>626</v>
      </c>
      <c r="F810" s="454" t="s">
        <v>622</v>
      </c>
      <c r="G810" s="454" t="s">
        <v>623</v>
      </c>
      <c r="H810" s="454" t="s">
        <v>457</v>
      </c>
      <c r="I810" s="453">
        <v>2025</v>
      </c>
      <c r="J810" s="453">
        <v>1</v>
      </c>
      <c r="K810" s="456">
        <v>45695</v>
      </c>
      <c r="L810" s="457">
        <v>0.4</v>
      </c>
      <c r="M810" s="458">
        <v>9.8015000000000008</v>
      </c>
      <c r="N810" s="458">
        <v>9.8015000000000008</v>
      </c>
      <c r="O810" s="459">
        <v>0</v>
      </c>
      <c r="P810" s="460">
        <v>0</v>
      </c>
      <c r="Q810" s="453">
        <v>1</v>
      </c>
      <c r="R810" s="458">
        <v>9.8015000000000008</v>
      </c>
      <c r="S810" s="461">
        <v>53851</v>
      </c>
      <c r="T810" s="461">
        <v>1029669</v>
      </c>
      <c r="U810" s="462">
        <v>491346</v>
      </c>
      <c r="V810" s="463">
        <v>-205424.883756</v>
      </c>
      <c r="W810" s="716" t="e">
        <f t="shared" si="24"/>
        <v>#DIV/0!</v>
      </c>
      <c r="Z810" s="739">
        <f t="shared" si="25"/>
        <v>0</v>
      </c>
    </row>
    <row r="811" spans="1:26" s="365" customFormat="1" ht="12.65" customHeight="1">
      <c r="A811" s="452"/>
      <c r="B811" s="452" t="s">
        <v>452</v>
      </c>
      <c r="C811" s="453" t="s">
        <v>453</v>
      </c>
      <c r="D811" s="454" t="s">
        <v>627</v>
      </c>
      <c r="E811" s="455" t="s">
        <v>496</v>
      </c>
      <c r="F811" s="454" t="s">
        <v>622</v>
      </c>
      <c r="G811" s="454" t="s">
        <v>628</v>
      </c>
      <c r="H811" s="454" t="s">
        <v>457</v>
      </c>
      <c r="I811" s="453">
        <v>2024</v>
      </c>
      <c r="J811" s="453">
        <v>1</v>
      </c>
      <c r="K811" s="456">
        <v>45600</v>
      </c>
      <c r="L811" s="457">
        <v>0.33</v>
      </c>
      <c r="M811" s="458">
        <v>25.603078590039999</v>
      </c>
      <c r="N811" s="458">
        <v>27.824498590040001</v>
      </c>
      <c r="O811" s="459">
        <v>2.2214200000000002</v>
      </c>
      <c r="P811" s="460">
        <v>0.73306860000000007</v>
      </c>
      <c r="Q811" s="453">
        <v>1</v>
      </c>
      <c r="R811" s="458">
        <v>25.603078590039999</v>
      </c>
      <c r="S811" s="461">
        <v>29469</v>
      </c>
      <c r="T811" s="461">
        <v>29469</v>
      </c>
      <c r="U811" s="462">
        <v>888568</v>
      </c>
      <c r="V811" s="463">
        <v>823104.97401999997</v>
      </c>
      <c r="W811" s="716" t="e">
        <f t="shared" si="24"/>
        <v>#DIV/0!</v>
      </c>
      <c r="Z811" s="739">
        <f t="shared" si="25"/>
        <v>65463.025980000006</v>
      </c>
    </row>
    <row r="812" spans="1:26" s="365" customFormat="1" ht="12.65" customHeight="1">
      <c r="A812" s="452"/>
      <c r="B812" s="452" t="s">
        <v>452</v>
      </c>
      <c r="C812" s="453" t="s">
        <v>453</v>
      </c>
      <c r="D812" s="454" t="s">
        <v>627</v>
      </c>
      <c r="E812" s="455" t="s">
        <v>496</v>
      </c>
      <c r="F812" s="454" t="s">
        <v>622</v>
      </c>
      <c r="G812" s="454" t="s">
        <v>628</v>
      </c>
      <c r="H812" s="454" t="s">
        <v>457</v>
      </c>
      <c r="I812" s="453">
        <v>2024</v>
      </c>
      <c r="J812" s="453">
        <v>2</v>
      </c>
      <c r="K812" s="456">
        <v>45600</v>
      </c>
      <c r="L812" s="457">
        <v>0.33</v>
      </c>
      <c r="M812" s="458">
        <v>25.603078590039999</v>
      </c>
      <c r="N812" s="458">
        <v>27.824498590040001</v>
      </c>
      <c r="O812" s="459">
        <v>2.2214200000000002</v>
      </c>
      <c r="P812" s="460">
        <v>0.73306860000000007</v>
      </c>
      <c r="Q812" s="453">
        <v>1</v>
      </c>
      <c r="R812" s="458">
        <v>25.603078590039999</v>
      </c>
      <c r="S812" s="461">
        <v>40369</v>
      </c>
      <c r="T812" s="461">
        <v>69838</v>
      </c>
      <c r="U812" s="462">
        <v>888568</v>
      </c>
      <c r="V812" s="463">
        <v>733428.47004000004</v>
      </c>
      <c r="W812" s="716" t="e">
        <f t="shared" si="24"/>
        <v>#DIV/0!</v>
      </c>
      <c r="Z812" s="739">
        <f t="shared" si="25"/>
        <v>89676.503980000009</v>
      </c>
    </row>
    <row r="813" spans="1:26" s="365" customFormat="1" ht="12.65" customHeight="1">
      <c r="A813" s="452"/>
      <c r="B813" s="452" t="s">
        <v>452</v>
      </c>
      <c r="C813" s="453" t="s">
        <v>453</v>
      </c>
      <c r="D813" s="454" t="s">
        <v>627</v>
      </c>
      <c r="E813" s="455" t="s">
        <v>496</v>
      </c>
      <c r="F813" s="454" t="s">
        <v>622</v>
      </c>
      <c r="G813" s="454" t="s">
        <v>628</v>
      </c>
      <c r="H813" s="454" t="s">
        <v>457</v>
      </c>
      <c r="I813" s="453">
        <v>2024</v>
      </c>
      <c r="J813" s="453">
        <v>3</v>
      </c>
      <c r="K813" s="456">
        <v>45600</v>
      </c>
      <c r="L813" s="457">
        <v>0.33</v>
      </c>
      <c r="M813" s="458">
        <v>25.603078590039999</v>
      </c>
      <c r="N813" s="458">
        <v>27.824498590040001</v>
      </c>
      <c r="O813" s="459">
        <v>2.2214200000000002</v>
      </c>
      <c r="P813" s="460">
        <v>0.73306860000000007</v>
      </c>
      <c r="Q813" s="453">
        <v>1</v>
      </c>
      <c r="R813" s="458">
        <v>25.603078590039999</v>
      </c>
      <c r="S813" s="461">
        <v>122980</v>
      </c>
      <c r="T813" s="461">
        <v>192818</v>
      </c>
      <c r="U813" s="462">
        <v>888568</v>
      </c>
      <c r="V813" s="463">
        <v>460238.23843999999</v>
      </c>
      <c r="W813" s="716" t="e">
        <f t="shared" si="24"/>
        <v>#DIV/0!</v>
      </c>
      <c r="Z813" s="739">
        <f t="shared" si="25"/>
        <v>273190.2316</v>
      </c>
    </row>
    <row r="814" spans="1:26" s="365" customFormat="1" ht="12.65" customHeight="1">
      <c r="A814" s="452"/>
      <c r="B814" s="452" t="s">
        <v>452</v>
      </c>
      <c r="C814" s="453" t="s">
        <v>453</v>
      </c>
      <c r="D814" s="454" t="s">
        <v>627</v>
      </c>
      <c r="E814" s="455" t="s">
        <v>496</v>
      </c>
      <c r="F814" s="454" t="s">
        <v>622</v>
      </c>
      <c r="G814" s="454" t="s">
        <v>628</v>
      </c>
      <c r="H814" s="454" t="s">
        <v>457</v>
      </c>
      <c r="I814" s="453">
        <v>2024</v>
      </c>
      <c r="J814" s="453">
        <v>4</v>
      </c>
      <c r="K814" s="456">
        <v>45600</v>
      </c>
      <c r="L814" s="457">
        <v>0.33</v>
      </c>
      <c r="M814" s="458">
        <v>25.603078590039999</v>
      </c>
      <c r="N814" s="458">
        <v>27.824498590040001</v>
      </c>
      <c r="O814" s="459">
        <v>2.2214200000000002</v>
      </c>
      <c r="P814" s="460">
        <v>0.73306860000000007</v>
      </c>
      <c r="Q814" s="453">
        <v>1</v>
      </c>
      <c r="R814" s="458">
        <v>25.603078590039999</v>
      </c>
      <c r="S814" s="461">
        <v>79159</v>
      </c>
      <c r="T814" s="461">
        <v>271977</v>
      </c>
      <c r="U814" s="462">
        <v>888568</v>
      </c>
      <c r="V814" s="463">
        <v>284392.85265999998</v>
      </c>
      <c r="W814" s="716" t="e">
        <f t="shared" si="24"/>
        <v>#DIV/0!</v>
      </c>
      <c r="Z814" s="739">
        <f t="shared" si="25"/>
        <v>175845.38578000001</v>
      </c>
    </row>
    <row r="815" spans="1:26" s="365" customFormat="1" ht="12.65" customHeight="1">
      <c r="A815" s="452"/>
      <c r="B815" s="452" t="s">
        <v>452</v>
      </c>
      <c r="C815" s="453" t="s">
        <v>453</v>
      </c>
      <c r="D815" s="454" t="s">
        <v>627</v>
      </c>
      <c r="E815" s="455" t="s">
        <v>496</v>
      </c>
      <c r="F815" s="454" t="s">
        <v>622</v>
      </c>
      <c r="G815" s="454" t="s">
        <v>628</v>
      </c>
      <c r="H815" s="454" t="s">
        <v>457</v>
      </c>
      <c r="I815" s="453">
        <v>2024</v>
      </c>
      <c r="J815" s="453">
        <v>5</v>
      </c>
      <c r="K815" s="456">
        <v>45600</v>
      </c>
      <c r="L815" s="457">
        <v>0.33</v>
      </c>
      <c r="M815" s="458">
        <v>25.603078590039999</v>
      </c>
      <c r="N815" s="458">
        <v>27.824498590040001</v>
      </c>
      <c r="O815" s="459">
        <v>2.2214200000000002</v>
      </c>
      <c r="P815" s="460">
        <v>0.73306860000000007</v>
      </c>
      <c r="Q815" s="453">
        <v>1</v>
      </c>
      <c r="R815" s="458">
        <v>25.603078590039999</v>
      </c>
      <c r="S815" s="461">
        <v>107063</v>
      </c>
      <c r="T815" s="461">
        <v>379040</v>
      </c>
      <c r="U815" s="462">
        <v>888568</v>
      </c>
      <c r="V815" s="463">
        <v>46560.963199999896</v>
      </c>
      <c r="W815" s="716" t="e">
        <f t="shared" si="24"/>
        <v>#DIV/0!</v>
      </c>
      <c r="Z815" s="739">
        <f t="shared" si="25"/>
        <v>237831.88946000001</v>
      </c>
    </row>
    <row r="816" spans="1:26" s="365" customFormat="1" ht="12.65" customHeight="1">
      <c r="A816" s="452"/>
      <c r="B816" s="452" t="s">
        <v>452</v>
      </c>
      <c r="C816" s="453" t="s">
        <v>453</v>
      </c>
      <c r="D816" s="454" t="s">
        <v>627</v>
      </c>
      <c r="E816" s="455" t="s">
        <v>496</v>
      </c>
      <c r="F816" s="454" t="s">
        <v>622</v>
      </c>
      <c r="G816" s="454" t="s">
        <v>628</v>
      </c>
      <c r="H816" s="454" t="s">
        <v>457</v>
      </c>
      <c r="I816" s="453">
        <v>2024</v>
      </c>
      <c r="J816" s="453">
        <v>6</v>
      </c>
      <c r="K816" s="456">
        <v>45600</v>
      </c>
      <c r="L816" s="457">
        <v>0.33</v>
      </c>
      <c r="M816" s="458">
        <v>25.603078590039999</v>
      </c>
      <c r="N816" s="458">
        <v>27.824498590040001</v>
      </c>
      <c r="O816" s="459">
        <v>2.2214200000000002</v>
      </c>
      <c r="P816" s="460">
        <v>0.73306860000000007</v>
      </c>
      <c r="Q816" s="453">
        <v>1</v>
      </c>
      <c r="R816" s="458">
        <v>25.603078590039999</v>
      </c>
      <c r="S816" s="461">
        <v>96896</v>
      </c>
      <c r="T816" s="461">
        <v>475936</v>
      </c>
      <c r="U816" s="462">
        <v>888568</v>
      </c>
      <c r="V816" s="463">
        <v>-168685.74911999999</v>
      </c>
      <c r="W816" s="716" t="e">
        <f t="shared" si="24"/>
        <v>#DIV/0!</v>
      </c>
      <c r="Z816" s="739">
        <f t="shared" si="25"/>
        <v>215246.71232000002</v>
      </c>
    </row>
    <row r="817" spans="1:26" s="365" customFormat="1" ht="12.65" customHeight="1">
      <c r="A817" s="452"/>
      <c r="B817" s="452" t="s">
        <v>452</v>
      </c>
      <c r="C817" s="453" t="s">
        <v>453</v>
      </c>
      <c r="D817" s="454" t="s">
        <v>627</v>
      </c>
      <c r="E817" s="455" t="s">
        <v>496</v>
      </c>
      <c r="F817" s="454" t="s">
        <v>622</v>
      </c>
      <c r="G817" s="454" t="s">
        <v>628</v>
      </c>
      <c r="H817" s="454" t="s">
        <v>457</v>
      </c>
      <c r="I817" s="453">
        <v>2024</v>
      </c>
      <c r="J817" s="453">
        <v>7</v>
      </c>
      <c r="K817" s="456">
        <v>45600</v>
      </c>
      <c r="L817" s="457">
        <v>0.33</v>
      </c>
      <c r="M817" s="458">
        <v>25.603078590039999</v>
      </c>
      <c r="N817" s="458">
        <v>27.824498590040001</v>
      </c>
      <c r="O817" s="459">
        <v>2.2214200000000002</v>
      </c>
      <c r="P817" s="460">
        <v>0.73306860000000007</v>
      </c>
      <c r="Q817" s="453">
        <v>1</v>
      </c>
      <c r="R817" s="458">
        <v>25.603078590039999</v>
      </c>
      <c r="S817" s="461">
        <v>70482</v>
      </c>
      <c r="T817" s="461">
        <v>546418</v>
      </c>
      <c r="U817" s="462">
        <v>888568</v>
      </c>
      <c r="V817" s="463">
        <v>-325255.87355999998</v>
      </c>
      <c r="W817" s="716" t="e">
        <f t="shared" si="24"/>
        <v>#DIV/0!</v>
      </c>
      <c r="Z817" s="739">
        <f t="shared" si="25"/>
        <v>156570.12444000001</v>
      </c>
    </row>
    <row r="818" spans="1:26" s="365" customFormat="1" ht="12.65" customHeight="1">
      <c r="A818" s="452"/>
      <c r="B818" s="452" t="s">
        <v>452</v>
      </c>
      <c r="C818" s="453" t="s">
        <v>453</v>
      </c>
      <c r="D818" s="454" t="s">
        <v>627</v>
      </c>
      <c r="E818" s="455" t="s">
        <v>496</v>
      </c>
      <c r="F818" s="454" t="s">
        <v>622</v>
      </c>
      <c r="G818" s="454" t="s">
        <v>628</v>
      </c>
      <c r="H818" s="454" t="s">
        <v>457</v>
      </c>
      <c r="I818" s="453">
        <v>2024</v>
      </c>
      <c r="J818" s="453">
        <v>7</v>
      </c>
      <c r="K818" s="456">
        <v>45600</v>
      </c>
      <c r="L818" s="457">
        <v>0.33</v>
      </c>
      <c r="M818" s="458">
        <v>25.603078590039999</v>
      </c>
      <c r="N818" s="458">
        <v>25.603078590039999</v>
      </c>
      <c r="O818" s="459">
        <v>0</v>
      </c>
      <c r="P818" s="460">
        <v>0</v>
      </c>
      <c r="Q818" s="453">
        <v>1</v>
      </c>
      <c r="R818" s="458">
        <v>25.603078590039999</v>
      </c>
      <c r="S818" s="461">
        <v>113141</v>
      </c>
      <c r="T818" s="461">
        <v>659559</v>
      </c>
      <c r="U818" s="462">
        <v>888568</v>
      </c>
      <c r="V818" s="463">
        <v>-325255.87355999998</v>
      </c>
      <c r="W818" s="716" t="e">
        <f t="shared" si="24"/>
        <v>#DIV/0!</v>
      </c>
      <c r="Z818" s="739">
        <f t="shared" si="25"/>
        <v>0</v>
      </c>
    </row>
    <row r="819" spans="1:26" s="365" customFormat="1" ht="12.65" customHeight="1">
      <c r="A819" s="452"/>
      <c r="B819" s="452" t="s">
        <v>452</v>
      </c>
      <c r="C819" s="453" t="s">
        <v>453</v>
      </c>
      <c r="D819" s="454" t="s">
        <v>627</v>
      </c>
      <c r="E819" s="455" t="s">
        <v>496</v>
      </c>
      <c r="F819" s="454" t="s">
        <v>622</v>
      </c>
      <c r="G819" s="454" t="s">
        <v>628</v>
      </c>
      <c r="H819" s="454" t="s">
        <v>457</v>
      </c>
      <c r="I819" s="453">
        <v>2024</v>
      </c>
      <c r="J819" s="453">
        <v>8</v>
      </c>
      <c r="K819" s="456">
        <v>45600</v>
      </c>
      <c r="L819" s="457">
        <v>0.33</v>
      </c>
      <c r="M819" s="458">
        <v>25.603078590039999</v>
      </c>
      <c r="N819" s="458">
        <v>25.603078590039999</v>
      </c>
      <c r="O819" s="459">
        <v>0</v>
      </c>
      <c r="P819" s="460">
        <v>0</v>
      </c>
      <c r="Q819" s="453">
        <v>1</v>
      </c>
      <c r="R819" s="458">
        <v>25.603078590039999</v>
      </c>
      <c r="S819" s="461">
        <v>129517</v>
      </c>
      <c r="T819" s="461">
        <v>789076</v>
      </c>
      <c r="U819" s="462">
        <v>888568</v>
      </c>
      <c r="V819" s="463">
        <v>-325255.87355999998</v>
      </c>
      <c r="W819" s="716" t="e">
        <f t="shared" si="24"/>
        <v>#DIV/0!</v>
      </c>
      <c r="Z819" s="739">
        <f t="shared" si="25"/>
        <v>0</v>
      </c>
    </row>
    <row r="820" spans="1:26" s="365" customFormat="1" ht="12.65" customHeight="1">
      <c r="A820" s="452"/>
      <c r="B820" s="452" t="s">
        <v>452</v>
      </c>
      <c r="C820" s="453" t="s">
        <v>453</v>
      </c>
      <c r="D820" s="454" t="s">
        <v>627</v>
      </c>
      <c r="E820" s="455" t="s">
        <v>496</v>
      </c>
      <c r="F820" s="454" t="s">
        <v>622</v>
      </c>
      <c r="G820" s="454" t="s">
        <v>628</v>
      </c>
      <c r="H820" s="454" t="s">
        <v>457</v>
      </c>
      <c r="I820" s="453">
        <v>2024</v>
      </c>
      <c r="J820" s="453">
        <v>9</v>
      </c>
      <c r="K820" s="456">
        <v>45600</v>
      </c>
      <c r="L820" s="457">
        <v>0.33</v>
      </c>
      <c r="M820" s="458">
        <v>25.603078590039999</v>
      </c>
      <c r="N820" s="458">
        <v>25.603078590039999</v>
      </c>
      <c r="O820" s="459">
        <v>0</v>
      </c>
      <c r="P820" s="460">
        <v>0</v>
      </c>
      <c r="Q820" s="453">
        <v>1</v>
      </c>
      <c r="R820" s="458">
        <v>25.603078590039999</v>
      </c>
      <c r="S820" s="461">
        <v>44979</v>
      </c>
      <c r="T820" s="461">
        <v>834055</v>
      </c>
      <c r="U820" s="462">
        <v>888568</v>
      </c>
      <c r="V820" s="463">
        <v>-325255.87355999998</v>
      </c>
      <c r="W820" s="716" t="e">
        <f t="shared" si="24"/>
        <v>#DIV/0!</v>
      </c>
      <c r="Z820" s="739">
        <f t="shared" si="25"/>
        <v>0</v>
      </c>
    </row>
    <row r="821" spans="1:26" s="365" customFormat="1" ht="12.65" customHeight="1">
      <c r="A821" s="452"/>
      <c r="B821" s="452" t="s">
        <v>452</v>
      </c>
      <c r="C821" s="453" t="s">
        <v>453</v>
      </c>
      <c r="D821" s="454" t="s">
        <v>627</v>
      </c>
      <c r="E821" s="455" t="s">
        <v>496</v>
      </c>
      <c r="F821" s="454" t="s">
        <v>622</v>
      </c>
      <c r="G821" s="454" t="s">
        <v>628</v>
      </c>
      <c r="H821" s="454" t="s">
        <v>457</v>
      </c>
      <c r="I821" s="453">
        <v>2024</v>
      </c>
      <c r="J821" s="453">
        <v>10</v>
      </c>
      <c r="K821" s="456">
        <v>45600</v>
      </c>
      <c r="L821" s="457">
        <v>0.33</v>
      </c>
      <c r="M821" s="458">
        <v>25.603078590039999</v>
      </c>
      <c r="N821" s="458">
        <v>25.603078590039999</v>
      </c>
      <c r="O821" s="459">
        <v>0</v>
      </c>
      <c r="P821" s="460">
        <v>0</v>
      </c>
      <c r="Q821" s="453">
        <v>1</v>
      </c>
      <c r="R821" s="458">
        <v>25.603078590039999</v>
      </c>
      <c r="S821" s="461">
        <v>5922</v>
      </c>
      <c r="T821" s="461">
        <v>839977</v>
      </c>
      <c r="U821" s="462">
        <v>888568</v>
      </c>
      <c r="V821" s="463">
        <v>-325255.87355999998</v>
      </c>
      <c r="W821" s="716" t="e">
        <f t="shared" si="24"/>
        <v>#DIV/0!</v>
      </c>
      <c r="Z821" s="739">
        <f t="shared" si="25"/>
        <v>0</v>
      </c>
    </row>
    <row r="822" spans="1:26" s="365" customFormat="1" ht="12.65" customHeight="1">
      <c r="A822" s="452"/>
      <c r="B822" s="452" t="s">
        <v>452</v>
      </c>
      <c r="C822" s="453" t="s">
        <v>453</v>
      </c>
      <c r="D822" s="454" t="s">
        <v>627</v>
      </c>
      <c r="E822" s="455" t="s">
        <v>496</v>
      </c>
      <c r="F822" s="454" t="s">
        <v>622</v>
      </c>
      <c r="G822" s="454" t="s">
        <v>628</v>
      </c>
      <c r="H822" s="454" t="s">
        <v>457</v>
      </c>
      <c r="I822" s="453">
        <v>2024</v>
      </c>
      <c r="J822" s="453">
        <v>11</v>
      </c>
      <c r="K822" s="456">
        <v>45628</v>
      </c>
      <c r="L822" s="457">
        <v>0.33</v>
      </c>
      <c r="M822" s="458">
        <v>25.603078590039999</v>
      </c>
      <c r="N822" s="458">
        <v>25.603078590039999</v>
      </c>
      <c r="O822" s="459">
        <v>0</v>
      </c>
      <c r="P822" s="460">
        <v>0</v>
      </c>
      <c r="Q822" s="453">
        <v>1</v>
      </c>
      <c r="R822" s="458">
        <v>25.603078590039999</v>
      </c>
      <c r="S822" s="461">
        <v>8387</v>
      </c>
      <c r="T822" s="461">
        <v>848364</v>
      </c>
      <c r="U822" s="462">
        <v>888568</v>
      </c>
      <c r="V822" s="463">
        <v>-325255.87355999998</v>
      </c>
      <c r="W822" s="716" t="e">
        <f t="shared" si="24"/>
        <v>#DIV/0!</v>
      </c>
      <c r="Z822" s="739">
        <f t="shared" si="25"/>
        <v>0</v>
      </c>
    </row>
    <row r="823" spans="1:26" s="365" customFormat="1" ht="12.65" customHeight="1">
      <c r="A823" s="452"/>
      <c r="B823" s="452" t="s">
        <v>452</v>
      </c>
      <c r="C823" s="453" t="s">
        <v>453</v>
      </c>
      <c r="D823" s="454" t="s">
        <v>627</v>
      </c>
      <c r="E823" s="455" t="s">
        <v>496</v>
      </c>
      <c r="F823" s="454" t="s">
        <v>622</v>
      </c>
      <c r="G823" s="454" t="s">
        <v>628</v>
      </c>
      <c r="H823" s="454" t="s">
        <v>457</v>
      </c>
      <c r="I823" s="453">
        <v>2024</v>
      </c>
      <c r="J823" s="453">
        <v>12</v>
      </c>
      <c r="K823" s="456">
        <v>45660</v>
      </c>
      <c r="L823" s="457">
        <v>0.33</v>
      </c>
      <c r="M823" s="458">
        <v>25.603078590039999</v>
      </c>
      <c r="N823" s="458">
        <v>25.603078590039999</v>
      </c>
      <c r="O823" s="459">
        <v>0</v>
      </c>
      <c r="P823" s="460">
        <v>0</v>
      </c>
      <c r="Q823" s="453">
        <v>1</v>
      </c>
      <c r="R823" s="458">
        <v>25.603078590039999</v>
      </c>
      <c r="S823" s="461">
        <v>42078</v>
      </c>
      <c r="T823" s="461">
        <v>890442</v>
      </c>
      <c r="U823" s="462">
        <v>888568</v>
      </c>
      <c r="V823" s="463">
        <v>-325255.87355999998</v>
      </c>
      <c r="W823" s="716" t="e">
        <f t="shared" si="24"/>
        <v>#DIV/0!</v>
      </c>
      <c r="Z823" s="739">
        <f t="shared" si="25"/>
        <v>0</v>
      </c>
    </row>
    <row r="824" spans="1:26" s="365" customFormat="1" ht="12.65" customHeight="1">
      <c r="A824" s="452"/>
      <c r="B824" s="452" t="s">
        <v>452</v>
      </c>
      <c r="C824" s="453" t="s">
        <v>453</v>
      </c>
      <c r="D824" s="454" t="s">
        <v>627</v>
      </c>
      <c r="E824" s="455" t="s">
        <v>496</v>
      </c>
      <c r="F824" s="454" t="s">
        <v>622</v>
      </c>
      <c r="G824" s="454" t="s">
        <v>628</v>
      </c>
      <c r="H824" s="454" t="s">
        <v>457</v>
      </c>
      <c r="I824" s="453">
        <v>2025</v>
      </c>
      <c r="J824" s="453">
        <v>1</v>
      </c>
      <c r="K824" s="456">
        <v>45695</v>
      </c>
      <c r="L824" s="457">
        <v>0.33</v>
      </c>
      <c r="M824" s="458">
        <v>25.603078590039999</v>
      </c>
      <c r="N824" s="458">
        <v>25.603078590039999</v>
      </c>
      <c r="O824" s="459">
        <v>0</v>
      </c>
      <c r="P824" s="460">
        <v>0</v>
      </c>
      <c r="Q824" s="453">
        <v>1</v>
      </c>
      <c r="R824" s="458">
        <v>25.603078590039999</v>
      </c>
      <c r="S824" s="461">
        <v>945</v>
      </c>
      <c r="T824" s="461">
        <v>891387</v>
      </c>
      <c r="U824" s="462">
        <v>888568</v>
      </c>
      <c r="V824" s="463">
        <v>-325255.87355999998</v>
      </c>
      <c r="W824" s="716" t="e">
        <f t="shared" si="24"/>
        <v>#DIV/0!</v>
      </c>
      <c r="Z824" s="739">
        <f t="shared" si="25"/>
        <v>0</v>
      </c>
    </row>
    <row r="825" spans="1:26" s="365" customFormat="1" ht="12.65" customHeight="1">
      <c r="A825" s="452"/>
      <c r="B825" s="452" t="s">
        <v>452</v>
      </c>
      <c r="C825" s="453" t="s">
        <v>453</v>
      </c>
      <c r="D825" s="454" t="s">
        <v>629</v>
      </c>
      <c r="E825" s="455" t="s">
        <v>521</v>
      </c>
      <c r="F825" s="454" t="s">
        <v>622</v>
      </c>
      <c r="G825" s="454" t="s">
        <v>628</v>
      </c>
      <c r="H825" s="454" t="s">
        <v>457</v>
      </c>
      <c r="I825" s="453">
        <v>2024</v>
      </c>
      <c r="J825" s="453">
        <v>2</v>
      </c>
      <c r="K825" s="456">
        <v>45600</v>
      </c>
      <c r="L825" s="457">
        <v>0.4</v>
      </c>
      <c r="M825" s="458">
        <v>7.9953646857897196</v>
      </c>
      <c r="N825" s="458">
        <v>8.2459000000000007</v>
      </c>
      <c r="O825" s="459">
        <v>0.250514137931034</v>
      </c>
      <c r="P825" s="460">
        <v>0.1002056551724136</v>
      </c>
      <c r="Q825" s="453">
        <v>1</v>
      </c>
      <c r="R825" s="458">
        <v>7.9953646857897196</v>
      </c>
      <c r="S825" s="461">
        <v>25200</v>
      </c>
      <c r="T825" s="461">
        <v>25200</v>
      </c>
      <c r="U825" s="462">
        <v>0</v>
      </c>
      <c r="V825" s="463">
        <v>-6312.9562758620596</v>
      </c>
      <c r="W825" s="716" t="e">
        <f t="shared" si="24"/>
        <v>#DIV/0!</v>
      </c>
      <c r="Z825" s="739">
        <f t="shared" si="25"/>
        <v>6312.9562758620568</v>
      </c>
    </row>
    <row r="826" spans="1:26" s="365" customFormat="1" ht="12.65" customHeight="1">
      <c r="A826" s="452"/>
      <c r="B826" s="452" t="s">
        <v>452</v>
      </c>
      <c r="C826" s="453" t="s">
        <v>453</v>
      </c>
      <c r="D826" s="454" t="s">
        <v>629</v>
      </c>
      <c r="E826" s="455" t="s">
        <v>521</v>
      </c>
      <c r="F826" s="454" t="s">
        <v>622</v>
      </c>
      <c r="G826" s="454" t="s">
        <v>628</v>
      </c>
      <c r="H826" s="454" t="s">
        <v>457</v>
      </c>
      <c r="I826" s="453">
        <v>2024</v>
      </c>
      <c r="J826" s="453">
        <v>3</v>
      </c>
      <c r="K826" s="456">
        <v>45600</v>
      </c>
      <c r="L826" s="457">
        <v>0.4</v>
      </c>
      <c r="M826" s="458">
        <v>7.9953646857897196</v>
      </c>
      <c r="N826" s="458">
        <v>8.2459000000000007</v>
      </c>
      <c r="O826" s="459">
        <v>0.250514137931034</v>
      </c>
      <c r="P826" s="460">
        <v>0.1002056551724136</v>
      </c>
      <c r="Q826" s="453">
        <v>1</v>
      </c>
      <c r="R826" s="458">
        <v>7.9953646857897196</v>
      </c>
      <c r="S826" s="461">
        <v>47146</v>
      </c>
      <c r="T826" s="461">
        <v>72346</v>
      </c>
      <c r="U826" s="462">
        <v>0</v>
      </c>
      <c r="V826" s="463">
        <v>-18123.6958227586</v>
      </c>
      <c r="W826" s="716" t="e">
        <f t="shared" si="24"/>
        <v>#DIV/0!</v>
      </c>
      <c r="Z826" s="739">
        <f t="shared" si="25"/>
        <v>11810.73954689653</v>
      </c>
    </row>
    <row r="827" spans="1:26" s="365" customFormat="1" ht="12.65" customHeight="1">
      <c r="A827" s="452"/>
      <c r="B827" s="452" t="s">
        <v>452</v>
      </c>
      <c r="C827" s="453" t="s">
        <v>453</v>
      </c>
      <c r="D827" s="454" t="s">
        <v>629</v>
      </c>
      <c r="E827" s="455" t="s">
        <v>521</v>
      </c>
      <c r="F827" s="454" t="s">
        <v>622</v>
      </c>
      <c r="G827" s="454" t="s">
        <v>628</v>
      </c>
      <c r="H827" s="454" t="s">
        <v>457</v>
      </c>
      <c r="I827" s="453">
        <v>2024</v>
      </c>
      <c r="J827" s="453">
        <v>4</v>
      </c>
      <c r="K827" s="456">
        <v>45600</v>
      </c>
      <c r="L827" s="457">
        <v>0.4</v>
      </c>
      <c r="M827" s="458">
        <v>7.9953646857897196</v>
      </c>
      <c r="N827" s="458">
        <v>8.2459000000000007</v>
      </c>
      <c r="O827" s="459">
        <v>0.250514137931034</v>
      </c>
      <c r="P827" s="460">
        <v>0.1002056551724136</v>
      </c>
      <c r="Q827" s="453">
        <v>1</v>
      </c>
      <c r="R827" s="458">
        <v>7.9953646857897196</v>
      </c>
      <c r="S827" s="461">
        <v>29200</v>
      </c>
      <c r="T827" s="461">
        <v>101546</v>
      </c>
      <c r="U827" s="462">
        <v>0</v>
      </c>
      <c r="V827" s="463">
        <v>-25438.708650344801</v>
      </c>
      <c r="W827" s="716" t="e">
        <f t="shared" si="24"/>
        <v>#DIV/0!</v>
      </c>
      <c r="Z827" s="739">
        <f t="shared" si="25"/>
        <v>7315.0128275861925</v>
      </c>
    </row>
    <row r="828" spans="1:26" s="365" customFormat="1" ht="12.65" customHeight="1">
      <c r="A828" s="452"/>
      <c r="B828" s="452" t="s">
        <v>452</v>
      </c>
      <c r="C828" s="453" t="s">
        <v>453</v>
      </c>
      <c r="D828" s="454" t="s">
        <v>629</v>
      </c>
      <c r="E828" s="455" t="s">
        <v>521</v>
      </c>
      <c r="F828" s="454" t="s">
        <v>622</v>
      </c>
      <c r="G828" s="454" t="s">
        <v>628</v>
      </c>
      <c r="H828" s="454" t="s">
        <v>457</v>
      </c>
      <c r="I828" s="453">
        <v>2024</v>
      </c>
      <c r="J828" s="453">
        <v>5</v>
      </c>
      <c r="K828" s="456">
        <v>45600</v>
      </c>
      <c r="L828" s="457">
        <v>0.4</v>
      </c>
      <c r="M828" s="458">
        <v>7.9953646857897196</v>
      </c>
      <c r="N828" s="458">
        <v>8.2459000000000007</v>
      </c>
      <c r="O828" s="459">
        <v>0.250514137931034</v>
      </c>
      <c r="P828" s="460">
        <v>0.1002056551724136</v>
      </c>
      <c r="Q828" s="453">
        <v>1</v>
      </c>
      <c r="R828" s="458">
        <v>7.9953646857897196</v>
      </c>
      <c r="S828" s="461">
        <v>31500</v>
      </c>
      <c r="T828" s="461">
        <v>133046</v>
      </c>
      <c r="U828" s="462">
        <v>0</v>
      </c>
      <c r="V828" s="463">
        <v>-33329.903995172303</v>
      </c>
      <c r="W828" s="716" t="e">
        <f t="shared" si="24"/>
        <v>#DIV/0!</v>
      </c>
      <c r="Z828" s="739">
        <f t="shared" si="25"/>
        <v>7891.1953448275708</v>
      </c>
    </row>
    <row r="829" spans="1:26" s="365" customFormat="1" ht="12.65" customHeight="1">
      <c r="A829" s="452"/>
      <c r="B829" s="452" t="s">
        <v>452</v>
      </c>
      <c r="C829" s="453" t="s">
        <v>453</v>
      </c>
      <c r="D829" s="454" t="s">
        <v>629</v>
      </c>
      <c r="E829" s="455" t="s">
        <v>521</v>
      </c>
      <c r="F829" s="454" t="s">
        <v>622</v>
      </c>
      <c r="G829" s="454" t="s">
        <v>628</v>
      </c>
      <c r="H829" s="454" t="s">
        <v>457</v>
      </c>
      <c r="I829" s="453">
        <v>2024</v>
      </c>
      <c r="J829" s="453">
        <v>6</v>
      </c>
      <c r="K829" s="456">
        <v>45600</v>
      </c>
      <c r="L829" s="457">
        <v>0.4</v>
      </c>
      <c r="M829" s="458">
        <v>7.9953646857897196</v>
      </c>
      <c r="N829" s="458">
        <v>8.2459000000000007</v>
      </c>
      <c r="O829" s="459">
        <v>0.250514137931034</v>
      </c>
      <c r="P829" s="460">
        <v>0.1002056551724136</v>
      </c>
      <c r="Q829" s="453">
        <v>1</v>
      </c>
      <c r="R829" s="458">
        <v>7.9953646857897196</v>
      </c>
      <c r="S829" s="461">
        <v>44000</v>
      </c>
      <c r="T829" s="461">
        <v>177046</v>
      </c>
      <c r="U829" s="462">
        <v>0</v>
      </c>
      <c r="V829" s="463">
        <v>-44352.526064137797</v>
      </c>
      <c r="W829" s="716" t="e">
        <f t="shared" si="24"/>
        <v>#DIV/0!</v>
      </c>
      <c r="Z829" s="739">
        <f t="shared" si="25"/>
        <v>11022.622068965497</v>
      </c>
    </row>
    <row r="830" spans="1:26" s="365" customFormat="1" ht="12.65" customHeight="1">
      <c r="A830" s="452"/>
      <c r="B830" s="452" t="s">
        <v>452</v>
      </c>
      <c r="C830" s="453" t="s">
        <v>453</v>
      </c>
      <c r="D830" s="454" t="s">
        <v>629</v>
      </c>
      <c r="E830" s="455" t="s">
        <v>521</v>
      </c>
      <c r="F830" s="454" t="s">
        <v>622</v>
      </c>
      <c r="G830" s="454" t="s">
        <v>628</v>
      </c>
      <c r="H830" s="454" t="s">
        <v>457</v>
      </c>
      <c r="I830" s="453">
        <v>2024</v>
      </c>
      <c r="J830" s="453">
        <v>7</v>
      </c>
      <c r="K830" s="456">
        <v>45600</v>
      </c>
      <c r="L830" s="457">
        <v>0.4</v>
      </c>
      <c r="M830" s="458">
        <v>7.9953646857897196</v>
      </c>
      <c r="N830" s="458">
        <v>8.2459000000000007</v>
      </c>
      <c r="O830" s="459">
        <v>0.250514137931034</v>
      </c>
      <c r="P830" s="460">
        <v>0.1002056551724136</v>
      </c>
      <c r="Q830" s="453">
        <v>1</v>
      </c>
      <c r="R830" s="458">
        <v>7.9953646857897196</v>
      </c>
      <c r="S830" s="461">
        <v>29277</v>
      </c>
      <c r="T830" s="461">
        <v>206323</v>
      </c>
      <c r="U830" s="462">
        <v>0</v>
      </c>
      <c r="V830" s="463">
        <v>-51686.828480344702</v>
      </c>
      <c r="W830" s="716" t="e">
        <f t="shared" si="24"/>
        <v>#DIV/0!</v>
      </c>
      <c r="Z830" s="739">
        <f t="shared" si="25"/>
        <v>7334.3024162068823</v>
      </c>
    </row>
    <row r="831" spans="1:26" s="365" customFormat="1" ht="12.65" customHeight="1">
      <c r="A831" s="452"/>
      <c r="B831" s="452" t="s">
        <v>452</v>
      </c>
      <c r="C831" s="453" t="s">
        <v>453</v>
      </c>
      <c r="D831" s="454" t="s">
        <v>629</v>
      </c>
      <c r="E831" s="455" t="s">
        <v>521</v>
      </c>
      <c r="F831" s="454" t="s">
        <v>622</v>
      </c>
      <c r="G831" s="454" t="s">
        <v>628</v>
      </c>
      <c r="H831" s="454" t="s">
        <v>457</v>
      </c>
      <c r="I831" s="453">
        <v>2024</v>
      </c>
      <c r="J831" s="453">
        <v>7</v>
      </c>
      <c r="K831" s="456">
        <v>45600</v>
      </c>
      <c r="L831" s="457">
        <v>0.4</v>
      </c>
      <c r="M831" s="458">
        <v>7.9953646857897196</v>
      </c>
      <c r="N831" s="458">
        <v>7.9953646857897196</v>
      </c>
      <c r="O831" s="459">
        <v>0</v>
      </c>
      <c r="P831" s="460">
        <v>0</v>
      </c>
      <c r="Q831" s="453">
        <v>1</v>
      </c>
      <c r="R831" s="458">
        <v>7.9953646857897196</v>
      </c>
      <c r="S831" s="461">
        <v>17000</v>
      </c>
      <c r="T831" s="461">
        <v>223323</v>
      </c>
      <c r="U831" s="462">
        <v>0</v>
      </c>
      <c r="V831" s="463">
        <v>-51686.828480344702</v>
      </c>
      <c r="W831" s="716" t="e">
        <f t="shared" si="24"/>
        <v>#DIV/0!</v>
      </c>
      <c r="Z831" s="739">
        <f t="shared" si="25"/>
        <v>0</v>
      </c>
    </row>
    <row r="832" spans="1:26" s="365" customFormat="1" ht="12.65" customHeight="1">
      <c r="A832" s="452"/>
      <c r="B832" s="452" t="s">
        <v>452</v>
      </c>
      <c r="C832" s="453" t="s">
        <v>453</v>
      </c>
      <c r="D832" s="454" t="s">
        <v>629</v>
      </c>
      <c r="E832" s="455" t="s">
        <v>521</v>
      </c>
      <c r="F832" s="454" t="s">
        <v>622</v>
      </c>
      <c r="G832" s="454" t="s">
        <v>628</v>
      </c>
      <c r="H832" s="454" t="s">
        <v>457</v>
      </c>
      <c r="I832" s="453">
        <v>2024</v>
      </c>
      <c r="J832" s="453">
        <v>8</v>
      </c>
      <c r="K832" s="456">
        <v>45600</v>
      </c>
      <c r="L832" s="457">
        <v>0.4</v>
      </c>
      <c r="M832" s="458">
        <v>7.9953646857897196</v>
      </c>
      <c r="N832" s="458">
        <v>7.9953646857897196</v>
      </c>
      <c r="O832" s="459">
        <v>0</v>
      </c>
      <c r="P832" s="460">
        <v>0</v>
      </c>
      <c r="Q832" s="453">
        <v>1</v>
      </c>
      <c r="R832" s="458">
        <v>7.9953646857897196</v>
      </c>
      <c r="S832" s="461">
        <v>21000</v>
      </c>
      <c r="T832" s="461">
        <v>244323</v>
      </c>
      <c r="U832" s="462">
        <v>0</v>
      </c>
      <c r="V832" s="463">
        <v>-51686.828480344702</v>
      </c>
      <c r="W832" s="716" t="e">
        <f t="shared" si="24"/>
        <v>#DIV/0!</v>
      </c>
      <c r="Z832" s="739">
        <f t="shared" si="25"/>
        <v>0</v>
      </c>
    </row>
    <row r="833" spans="1:26" s="365" customFormat="1" ht="12.65" customHeight="1">
      <c r="A833" s="452"/>
      <c r="B833" s="452" t="s">
        <v>452</v>
      </c>
      <c r="C833" s="453" t="s">
        <v>453</v>
      </c>
      <c r="D833" s="454" t="s">
        <v>629</v>
      </c>
      <c r="E833" s="455" t="s">
        <v>521</v>
      </c>
      <c r="F833" s="454" t="s">
        <v>622</v>
      </c>
      <c r="G833" s="454" t="s">
        <v>628</v>
      </c>
      <c r="H833" s="454" t="s">
        <v>457</v>
      </c>
      <c r="I833" s="453">
        <v>2024</v>
      </c>
      <c r="J833" s="453">
        <v>9</v>
      </c>
      <c r="K833" s="456">
        <v>45600</v>
      </c>
      <c r="L833" s="457">
        <v>0.4</v>
      </c>
      <c r="M833" s="458">
        <v>7.9953646857897196</v>
      </c>
      <c r="N833" s="458">
        <v>7.9953646857897196</v>
      </c>
      <c r="O833" s="459">
        <v>0</v>
      </c>
      <c r="P833" s="460">
        <v>0</v>
      </c>
      <c r="Q833" s="453">
        <v>1</v>
      </c>
      <c r="R833" s="458">
        <v>7.9953646857897196</v>
      </c>
      <c r="S833" s="461">
        <v>24000</v>
      </c>
      <c r="T833" s="461">
        <v>268323</v>
      </c>
      <c r="U833" s="462">
        <v>0</v>
      </c>
      <c r="V833" s="463">
        <v>-51686.828480344702</v>
      </c>
      <c r="W833" s="716" t="e">
        <f t="shared" si="24"/>
        <v>#DIV/0!</v>
      </c>
      <c r="Z833" s="739">
        <f t="shared" si="25"/>
        <v>0</v>
      </c>
    </row>
    <row r="834" spans="1:26" s="365" customFormat="1" ht="12.65" customHeight="1">
      <c r="A834" s="452"/>
      <c r="B834" s="452" t="s">
        <v>452</v>
      </c>
      <c r="C834" s="453" t="s">
        <v>453</v>
      </c>
      <c r="D834" s="454" t="s">
        <v>629</v>
      </c>
      <c r="E834" s="455" t="s">
        <v>521</v>
      </c>
      <c r="F834" s="454" t="s">
        <v>622</v>
      </c>
      <c r="G834" s="454" t="s">
        <v>628</v>
      </c>
      <c r="H834" s="454" t="s">
        <v>457</v>
      </c>
      <c r="I834" s="453">
        <v>2024</v>
      </c>
      <c r="J834" s="453">
        <v>10</v>
      </c>
      <c r="K834" s="456">
        <v>45600</v>
      </c>
      <c r="L834" s="457">
        <v>0.4</v>
      </c>
      <c r="M834" s="458">
        <v>7.9953646857897196</v>
      </c>
      <c r="N834" s="458">
        <v>7.9953646857897196</v>
      </c>
      <c r="O834" s="459">
        <v>0</v>
      </c>
      <c r="P834" s="460">
        <v>0</v>
      </c>
      <c r="Q834" s="453">
        <v>1</v>
      </c>
      <c r="R834" s="458">
        <v>7.9953646857897196</v>
      </c>
      <c r="S834" s="461">
        <v>5600</v>
      </c>
      <c r="T834" s="461">
        <v>273923</v>
      </c>
      <c r="U834" s="462">
        <v>0</v>
      </c>
      <c r="V834" s="463">
        <v>-51686.828480344702</v>
      </c>
      <c r="W834" s="716" t="e">
        <f t="shared" ref="W834:W897" si="26">V834/$AB$1</f>
        <v>#DIV/0!</v>
      </c>
      <c r="Z834" s="739">
        <f t="shared" si="25"/>
        <v>0</v>
      </c>
    </row>
    <row r="835" spans="1:26" s="365" customFormat="1" ht="12.65" customHeight="1">
      <c r="A835" s="452"/>
      <c r="B835" s="452" t="s">
        <v>452</v>
      </c>
      <c r="C835" s="453" t="s">
        <v>453</v>
      </c>
      <c r="D835" s="454" t="s">
        <v>629</v>
      </c>
      <c r="E835" s="455" t="s">
        <v>521</v>
      </c>
      <c r="F835" s="454" t="s">
        <v>622</v>
      </c>
      <c r="G835" s="454" t="s">
        <v>628</v>
      </c>
      <c r="H835" s="454" t="s">
        <v>457</v>
      </c>
      <c r="I835" s="453">
        <v>2024</v>
      </c>
      <c r="J835" s="453">
        <v>11</v>
      </c>
      <c r="K835" s="456">
        <v>45628</v>
      </c>
      <c r="L835" s="457">
        <v>0.4</v>
      </c>
      <c r="M835" s="458">
        <v>7.9953646857897196</v>
      </c>
      <c r="N835" s="458">
        <v>7.9953646857897196</v>
      </c>
      <c r="O835" s="459">
        <v>0</v>
      </c>
      <c r="P835" s="460">
        <v>0</v>
      </c>
      <c r="Q835" s="453">
        <v>1</v>
      </c>
      <c r="R835" s="458">
        <v>7.9953646857897196</v>
      </c>
      <c r="S835" s="461">
        <v>1000</v>
      </c>
      <c r="T835" s="461">
        <v>274923</v>
      </c>
      <c r="U835" s="462">
        <v>0</v>
      </c>
      <c r="V835" s="463">
        <v>-51686.828480344702</v>
      </c>
      <c r="W835" s="716" t="e">
        <f t="shared" si="26"/>
        <v>#DIV/0!</v>
      </c>
      <c r="Z835" s="739">
        <f t="shared" ref="Z835:Z898" si="27">O835*S835</f>
        <v>0</v>
      </c>
    </row>
    <row r="836" spans="1:26" s="365" customFormat="1" ht="12.65" customHeight="1">
      <c r="A836" s="452"/>
      <c r="B836" s="452" t="s">
        <v>452</v>
      </c>
      <c r="C836" s="453" t="s">
        <v>453</v>
      </c>
      <c r="D836" s="454" t="s">
        <v>629</v>
      </c>
      <c r="E836" s="455" t="s">
        <v>521</v>
      </c>
      <c r="F836" s="454" t="s">
        <v>622</v>
      </c>
      <c r="G836" s="454" t="s">
        <v>628</v>
      </c>
      <c r="H836" s="454" t="s">
        <v>457</v>
      </c>
      <c r="I836" s="453">
        <v>2024</v>
      </c>
      <c r="J836" s="453">
        <v>12</v>
      </c>
      <c r="K836" s="456">
        <v>45660</v>
      </c>
      <c r="L836" s="457">
        <v>0.4</v>
      </c>
      <c r="M836" s="458">
        <v>7.9953646857897196</v>
      </c>
      <c r="N836" s="458">
        <v>7.9953646857897196</v>
      </c>
      <c r="O836" s="459">
        <v>0</v>
      </c>
      <c r="P836" s="460">
        <v>0</v>
      </c>
      <c r="Q836" s="453">
        <v>1</v>
      </c>
      <c r="R836" s="458">
        <v>7.9953646857897196</v>
      </c>
      <c r="S836" s="461">
        <v>31723</v>
      </c>
      <c r="T836" s="461">
        <v>306646</v>
      </c>
      <c r="U836" s="462">
        <v>0</v>
      </c>
      <c r="V836" s="463">
        <v>-51686.828480344702</v>
      </c>
      <c r="W836" s="716" t="e">
        <f t="shared" si="26"/>
        <v>#DIV/0!</v>
      </c>
      <c r="Z836" s="739">
        <f t="shared" si="27"/>
        <v>0</v>
      </c>
    </row>
    <row r="837" spans="1:26" s="365" customFormat="1" ht="12.65" customHeight="1">
      <c r="A837" s="452"/>
      <c r="B837" s="452" t="s">
        <v>452</v>
      </c>
      <c r="C837" s="453" t="s">
        <v>453</v>
      </c>
      <c r="D837" s="454" t="s">
        <v>629</v>
      </c>
      <c r="E837" s="455" t="s">
        <v>521</v>
      </c>
      <c r="F837" s="454" t="s">
        <v>622</v>
      </c>
      <c r="G837" s="454" t="s">
        <v>628</v>
      </c>
      <c r="H837" s="454" t="s">
        <v>457</v>
      </c>
      <c r="I837" s="453">
        <v>2025</v>
      </c>
      <c r="J837" s="453">
        <v>1</v>
      </c>
      <c r="K837" s="456">
        <v>45695</v>
      </c>
      <c r="L837" s="457">
        <v>0.4</v>
      </c>
      <c r="M837" s="458">
        <v>7.9953646857897196</v>
      </c>
      <c r="N837" s="458">
        <v>7.9953646857897196</v>
      </c>
      <c r="O837" s="459">
        <v>0</v>
      </c>
      <c r="P837" s="460">
        <v>0</v>
      </c>
      <c r="Q837" s="453">
        <v>1</v>
      </c>
      <c r="R837" s="458">
        <v>7.9953646857897196</v>
      </c>
      <c r="S837" s="461">
        <v>8600</v>
      </c>
      <c r="T837" s="461">
        <v>315246</v>
      </c>
      <c r="U837" s="462">
        <v>0</v>
      </c>
      <c r="V837" s="463">
        <v>-51686.828480344702</v>
      </c>
      <c r="W837" s="716" t="e">
        <f t="shared" si="26"/>
        <v>#DIV/0!</v>
      </c>
      <c r="Z837" s="739">
        <f t="shared" si="27"/>
        <v>0</v>
      </c>
    </row>
    <row r="838" spans="1:26" s="365" customFormat="1" ht="12.65" customHeight="1">
      <c r="A838" s="452"/>
      <c r="B838" s="452" t="s">
        <v>452</v>
      </c>
      <c r="C838" s="453" t="s">
        <v>453</v>
      </c>
      <c r="D838" s="454" t="s">
        <v>630</v>
      </c>
      <c r="E838" s="455" t="s">
        <v>521</v>
      </c>
      <c r="F838" s="454" t="s">
        <v>622</v>
      </c>
      <c r="G838" s="454" t="s">
        <v>628</v>
      </c>
      <c r="H838" s="454" t="s">
        <v>457</v>
      </c>
      <c r="I838" s="453">
        <v>2024</v>
      </c>
      <c r="J838" s="453">
        <v>1</v>
      </c>
      <c r="K838" s="456">
        <v>45600</v>
      </c>
      <c r="L838" s="457">
        <v>1</v>
      </c>
      <c r="M838" s="458">
        <v>9.2414089278916993</v>
      </c>
      <c r="N838" s="458">
        <v>9.5162851347882498</v>
      </c>
      <c r="O838" s="459">
        <v>0.27487620689655201</v>
      </c>
      <c r="P838" s="460">
        <v>0.27487620689655201</v>
      </c>
      <c r="Q838" s="453">
        <v>1</v>
      </c>
      <c r="R838" s="458">
        <v>9.2414089278916993</v>
      </c>
      <c r="S838" s="461">
        <v>12726</v>
      </c>
      <c r="T838" s="461">
        <v>12726</v>
      </c>
      <c r="U838" s="462">
        <v>0</v>
      </c>
      <c r="V838" s="463">
        <v>-3498.0746089655199</v>
      </c>
      <c r="W838" s="716" t="e">
        <f t="shared" si="26"/>
        <v>#DIV/0!</v>
      </c>
      <c r="Z838" s="739">
        <f t="shared" si="27"/>
        <v>3498.0746089655208</v>
      </c>
    </row>
    <row r="839" spans="1:26" s="365" customFormat="1" ht="12.65" customHeight="1">
      <c r="A839" s="452"/>
      <c r="B839" s="452" t="s">
        <v>452</v>
      </c>
      <c r="C839" s="453" t="s">
        <v>453</v>
      </c>
      <c r="D839" s="454" t="s">
        <v>630</v>
      </c>
      <c r="E839" s="455" t="s">
        <v>521</v>
      </c>
      <c r="F839" s="454" t="s">
        <v>622</v>
      </c>
      <c r="G839" s="454" t="s">
        <v>628</v>
      </c>
      <c r="H839" s="454" t="s">
        <v>457</v>
      </c>
      <c r="I839" s="453">
        <v>2024</v>
      </c>
      <c r="J839" s="453">
        <v>2</v>
      </c>
      <c r="K839" s="456">
        <v>45600</v>
      </c>
      <c r="L839" s="457">
        <v>1</v>
      </c>
      <c r="M839" s="458">
        <v>9.2414089278916993</v>
      </c>
      <c r="N839" s="458">
        <v>9.5162851347882498</v>
      </c>
      <c r="O839" s="459">
        <v>0.27487620689655201</v>
      </c>
      <c r="P839" s="460">
        <v>0.27487620689655201</v>
      </c>
      <c r="Q839" s="453">
        <v>1</v>
      </c>
      <c r="R839" s="458">
        <v>9.2414089278916993</v>
      </c>
      <c r="S839" s="461">
        <v>3200</v>
      </c>
      <c r="T839" s="461">
        <v>15926</v>
      </c>
      <c r="U839" s="462">
        <v>0</v>
      </c>
      <c r="V839" s="463">
        <v>-4377.67847103449</v>
      </c>
      <c r="W839" s="716" t="e">
        <f t="shared" si="26"/>
        <v>#DIV/0!</v>
      </c>
      <c r="Z839" s="739">
        <f t="shared" si="27"/>
        <v>879.60386206896646</v>
      </c>
    </row>
    <row r="840" spans="1:26" s="365" customFormat="1" ht="12.65" customHeight="1">
      <c r="A840" s="452"/>
      <c r="B840" s="452" t="s">
        <v>452</v>
      </c>
      <c r="C840" s="453" t="s">
        <v>453</v>
      </c>
      <c r="D840" s="454" t="s">
        <v>630</v>
      </c>
      <c r="E840" s="455" t="s">
        <v>521</v>
      </c>
      <c r="F840" s="454" t="s">
        <v>622</v>
      </c>
      <c r="G840" s="454" t="s">
        <v>628</v>
      </c>
      <c r="H840" s="454" t="s">
        <v>457</v>
      </c>
      <c r="I840" s="453">
        <v>2024</v>
      </c>
      <c r="J840" s="453">
        <v>3</v>
      </c>
      <c r="K840" s="456">
        <v>45600</v>
      </c>
      <c r="L840" s="457">
        <v>1</v>
      </c>
      <c r="M840" s="458">
        <v>9.2414089278916993</v>
      </c>
      <c r="N840" s="458">
        <v>9.5162851347882498</v>
      </c>
      <c r="O840" s="459">
        <v>0.27487620689655201</v>
      </c>
      <c r="P840" s="460">
        <v>0.27487620689655201</v>
      </c>
      <c r="Q840" s="453">
        <v>1</v>
      </c>
      <c r="R840" s="458">
        <v>9.2414089278916993</v>
      </c>
      <c r="S840" s="461">
        <v>31452</v>
      </c>
      <c r="T840" s="461">
        <v>47378</v>
      </c>
      <c r="U840" s="462">
        <v>0</v>
      </c>
      <c r="V840" s="463">
        <v>-13023.084930344799</v>
      </c>
      <c r="W840" s="716" t="e">
        <f t="shared" si="26"/>
        <v>#DIV/0!</v>
      </c>
      <c r="Z840" s="739">
        <f t="shared" si="27"/>
        <v>8645.406459310354</v>
      </c>
    </row>
    <row r="841" spans="1:26" s="365" customFormat="1" ht="12.65" customHeight="1">
      <c r="A841" s="452"/>
      <c r="B841" s="452" t="s">
        <v>452</v>
      </c>
      <c r="C841" s="453" t="s">
        <v>453</v>
      </c>
      <c r="D841" s="454" t="s">
        <v>630</v>
      </c>
      <c r="E841" s="455" t="s">
        <v>521</v>
      </c>
      <c r="F841" s="454" t="s">
        <v>622</v>
      </c>
      <c r="G841" s="454" t="s">
        <v>628</v>
      </c>
      <c r="H841" s="454" t="s">
        <v>457</v>
      </c>
      <c r="I841" s="453">
        <v>2024</v>
      </c>
      <c r="J841" s="453">
        <v>4</v>
      </c>
      <c r="K841" s="456">
        <v>45600</v>
      </c>
      <c r="L841" s="457">
        <v>1</v>
      </c>
      <c r="M841" s="458">
        <v>9.2414089278916993</v>
      </c>
      <c r="N841" s="458">
        <v>9.5162851347882498</v>
      </c>
      <c r="O841" s="459">
        <v>0.27487620689655201</v>
      </c>
      <c r="P841" s="460">
        <v>0.27487620689655201</v>
      </c>
      <c r="Q841" s="453">
        <v>1</v>
      </c>
      <c r="R841" s="458">
        <v>9.2414089278916993</v>
      </c>
      <c r="S841" s="461">
        <v>38760</v>
      </c>
      <c r="T841" s="461">
        <v>86138</v>
      </c>
      <c r="U841" s="462">
        <v>0</v>
      </c>
      <c r="V841" s="463">
        <v>-23677.2867096552</v>
      </c>
      <c r="W841" s="716" t="e">
        <f t="shared" si="26"/>
        <v>#DIV/0!</v>
      </c>
      <c r="Z841" s="739">
        <f t="shared" si="27"/>
        <v>10654.201779310355</v>
      </c>
    </row>
    <row r="842" spans="1:26" s="365" customFormat="1" ht="12.65" customHeight="1">
      <c r="A842" s="452"/>
      <c r="B842" s="452" t="s">
        <v>452</v>
      </c>
      <c r="C842" s="453" t="s">
        <v>453</v>
      </c>
      <c r="D842" s="454" t="s">
        <v>630</v>
      </c>
      <c r="E842" s="455" t="s">
        <v>521</v>
      </c>
      <c r="F842" s="454" t="s">
        <v>622</v>
      </c>
      <c r="G842" s="454" t="s">
        <v>628</v>
      </c>
      <c r="H842" s="454" t="s">
        <v>457</v>
      </c>
      <c r="I842" s="453">
        <v>2024</v>
      </c>
      <c r="J842" s="453">
        <v>5</v>
      </c>
      <c r="K842" s="456">
        <v>45600</v>
      </c>
      <c r="L842" s="457">
        <v>1</v>
      </c>
      <c r="M842" s="458">
        <v>9.2414089278916993</v>
      </c>
      <c r="N842" s="458">
        <v>9.5162851347882498</v>
      </c>
      <c r="O842" s="459">
        <v>0.27487620689655201</v>
      </c>
      <c r="P842" s="460">
        <v>0.27487620689655201</v>
      </c>
      <c r="Q842" s="453">
        <v>1</v>
      </c>
      <c r="R842" s="458">
        <v>9.2414089278916993</v>
      </c>
      <c r="S842" s="461">
        <v>37496</v>
      </c>
      <c r="T842" s="461">
        <v>123634</v>
      </c>
      <c r="U842" s="462">
        <v>0</v>
      </c>
      <c r="V842" s="463">
        <v>-33984.044963448301</v>
      </c>
      <c r="W842" s="716" t="e">
        <f t="shared" si="26"/>
        <v>#DIV/0!</v>
      </c>
      <c r="Z842" s="739">
        <f t="shared" si="27"/>
        <v>10306.758253793114</v>
      </c>
    </row>
    <row r="843" spans="1:26" s="365" customFormat="1" ht="12.65" customHeight="1">
      <c r="A843" s="452"/>
      <c r="B843" s="452" t="s">
        <v>452</v>
      </c>
      <c r="C843" s="453" t="s">
        <v>453</v>
      </c>
      <c r="D843" s="454" t="s">
        <v>630</v>
      </c>
      <c r="E843" s="455" t="s">
        <v>521</v>
      </c>
      <c r="F843" s="454" t="s">
        <v>622</v>
      </c>
      <c r="G843" s="454" t="s">
        <v>628</v>
      </c>
      <c r="H843" s="454" t="s">
        <v>457</v>
      </c>
      <c r="I843" s="453">
        <v>2024</v>
      </c>
      <c r="J843" s="453">
        <v>6</v>
      </c>
      <c r="K843" s="456">
        <v>45600</v>
      </c>
      <c r="L843" s="457">
        <v>1</v>
      </c>
      <c r="M843" s="458">
        <v>9.2414089278916993</v>
      </c>
      <c r="N843" s="458">
        <v>9.5162851347882498</v>
      </c>
      <c r="O843" s="459">
        <v>0.27487620689655201</v>
      </c>
      <c r="P843" s="460">
        <v>0.27487620689655201</v>
      </c>
      <c r="Q843" s="453">
        <v>1</v>
      </c>
      <c r="R843" s="458">
        <v>9.2414089278916993</v>
      </c>
      <c r="S843" s="461">
        <v>19000</v>
      </c>
      <c r="T843" s="461">
        <v>142634</v>
      </c>
      <c r="U843" s="462">
        <v>0</v>
      </c>
      <c r="V843" s="463">
        <v>-39206.692894482803</v>
      </c>
      <c r="W843" s="716" t="e">
        <f t="shared" si="26"/>
        <v>#DIV/0!</v>
      </c>
      <c r="Z843" s="739">
        <f t="shared" si="27"/>
        <v>5222.6479310344885</v>
      </c>
    </row>
    <row r="844" spans="1:26" s="365" customFormat="1" ht="12.65" customHeight="1">
      <c r="A844" s="452"/>
      <c r="B844" s="452" t="s">
        <v>452</v>
      </c>
      <c r="C844" s="453" t="s">
        <v>453</v>
      </c>
      <c r="D844" s="454" t="s">
        <v>630</v>
      </c>
      <c r="E844" s="455" t="s">
        <v>521</v>
      </c>
      <c r="F844" s="454" t="s">
        <v>622</v>
      </c>
      <c r="G844" s="454" t="s">
        <v>628</v>
      </c>
      <c r="H844" s="454" t="s">
        <v>457</v>
      </c>
      <c r="I844" s="453">
        <v>2024</v>
      </c>
      <c r="J844" s="453">
        <v>7</v>
      </c>
      <c r="K844" s="456">
        <v>45600</v>
      </c>
      <c r="L844" s="457">
        <v>1</v>
      </c>
      <c r="M844" s="458">
        <v>9.2414089278916993</v>
      </c>
      <c r="N844" s="458">
        <v>9.5162851347882498</v>
      </c>
      <c r="O844" s="459">
        <v>0.27487620689655201</v>
      </c>
      <c r="P844" s="460">
        <v>0.27487620689655201</v>
      </c>
      <c r="Q844" s="453">
        <v>1</v>
      </c>
      <c r="R844" s="458">
        <v>9.2414089278916993</v>
      </c>
      <c r="S844" s="461">
        <v>17000</v>
      </c>
      <c r="T844" s="461">
        <v>159634</v>
      </c>
      <c r="U844" s="462">
        <v>0</v>
      </c>
      <c r="V844" s="463">
        <v>-43879.588411724202</v>
      </c>
      <c r="W844" s="716" t="e">
        <f t="shared" si="26"/>
        <v>#DIV/0!</v>
      </c>
      <c r="Z844" s="739">
        <f t="shared" si="27"/>
        <v>4672.8955172413844</v>
      </c>
    </row>
    <row r="845" spans="1:26" s="365" customFormat="1" ht="12.65" customHeight="1">
      <c r="A845" s="452"/>
      <c r="B845" s="452" t="s">
        <v>452</v>
      </c>
      <c r="C845" s="453" t="s">
        <v>453</v>
      </c>
      <c r="D845" s="454" t="s">
        <v>630</v>
      </c>
      <c r="E845" s="455" t="s">
        <v>521</v>
      </c>
      <c r="F845" s="454" t="s">
        <v>622</v>
      </c>
      <c r="G845" s="454" t="s">
        <v>628</v>
      </c>
      <c r="H845" s="454" t="s">
        <v>457</v>
      </c>
      <c r="I845" s="453">
        <v>2024</v>
      </c>
      <c r="J845" s="453">
        <v>7</v>
      </c>
      <c r="K845" s="456">
        <v>45600</v>
      </c>
      <c r="L845" s="457">
        <v>1</v>
      </c>
      <c r="M845" s="458">
        <v>9.2414089278916993</v>
      </c>
      <c r="N845" s="458">
        <v>9.2414089278916993</v>
      </c>
      <c r="O845" s="459">
        <v>0</v>
      </c>
      <c r="P845" s="460">
        <v>0</v>
      </c>
      <c r="Q845" s="453">
        <v>1</v>
      </c>
      <c r="R845" s="458">
        <v>9.2414089278916993</v>
      </c>
      <c r="S845" s="461">
        <v>45000</v>
      </c>
      <c r="T845" s="461">
        <v>204634</v>
      </c>
      <c r="U845" s="462">
        <v>0</v>
      </c>
      <c r="V845" s="463">
        <v>-43879.588411724202</v>
      </c>
      <c r="W845" s="716" t="e">
        <f t="shared" si="26"/>
        <v>#DIV/0!</v>
      </c>
      <c r="Z845" s="739">
        <f t="shared" si="27"/>
        <v>0</v>
      </c>
    </row>
    <row r="846" spans="1:26" s="365" customFormat="1" ht="12.65" customHeight="1">
      <c r="A846" s="452"/>
      <c r="B846" s="452" t="s">
        <v>452</v>
      </c>
      <c r="C846" s="453" t="s">
        <v>453</v>
      </c>
      <c r="D846" s="454" t="s">
        <v>630</v>
      </c>
      <c r="E846" s="455" t="s">
        <v>521</v>
      </c>
      <c r="F846" s="454" t="s">
        <v>622</v>
      </c>
      <c r="G846" s="454" t="s">
        <v>628</v>
      </c>
      <c r="H846" s="454" t="s">
        <v>457</v>
      </c>
      <c r="I846" s="453">
        <v>2024</v>
      </c>
      <c r="J846" s="453">
        <v>8</v>
      </c>
      <c r="K846" s="456">
        <v>45600</v>
      </c>
      <c r="L846" s="457">
        <v>1</v>
      </c>
      <c r="M846" s="458">
        <v>9.2414089278916993</v>
      </c>
      <c r="N846" s="458">
        <v>9.2414089278916993</v>
      </c>
      <c r="O846" s="459">
        <v>0</v>
      </c>
      <c r="P846" s="460">
        <v>0</v>
      </c>
      <c r="Q846" s="453">
        <v>1</v>
      </c>
      <c r="R846" s="458">
        <v>9.2414089278916993</v>
      </c>
      <c r="S846" s="461">
        <v>56000</v>
      </c>
      <c r="T846" s="461">
        <v>260634</v>
      </c>
      <c r="U846" s="462">
        <v>0</v>
      </c>
      <c r="V846" s="463">
        <v>-43879.588411724202</v>
      </c>
      <c r="W846" s="716" t="e">
        <f t="shared" si="26"/>
        <v>#DIV/0!</v>
      </c>
      <c r="Z846" s="739">
        <f t="shared" si="27"/>
        <v>0</v>
      </c>
    </row>
    <row r="847" spans="1:26" s="365" customFormat="1" ht="12.65" customHeight="1">
      <c r="A847" s="452"/>
      <c r="B847" s="452" t="s">
        <v>452</v>
      </c>
      <c r="C847" s="453" t="s">
        <v>453</v>
      </c>
      <c r="D847" s="454" t="s">
        <v>630</v>
      </c>
      <c r="E847" s="455" t="s">
        <v>521</v>
      </c>
      <c r="F847" s="454" t="s">
        <v>622</v>
      </c>
      <c r="G847" s="454" t="s">
        <v>628</v>
      </c>
      <c r="H847" s="454" t="s">
        <v>457</v>
      </c>
      <c r="I847" s="453">
        <v>2024</v>
      </c>
      <c r="J847" s="453">
        <v>9</v>
      </c>
      <c r="K847" s="456">
        <v>45600</v>
      </c>
      <c r="L847" s="457">
        <v>1</v>
      </c>
      <c r="M847" s="458">
        <v>9.2414089278916993</v>
      </c>
      <c r="N847" s="458">
        <v>9.2414089278916993</v>
      </c>
      <c r="O847" s="459">
        <v>0</v>
      </c>
      <c r="P847" s="460">
        <v>0</v>
      </c>
      <c r="Q847" s="453">
        <v>1</v>
      </c>
      <c r="R847" s="458">
        <v>9.2414089278916993</v>
      </c>
      <c r="S847" s="461">
        <v>35000</v>
      </c>
      <c r="T847" s="461">
        <v>295634</v>
      </c>
      <c r="U847" s="462">
        <v>0</v>
      </c>
      <c r="V847" s="463">
        <v>-43879.588411724202</v>
      </c>
      <c r="W847" s="716" t="e">
        <f t="shared" si="26"/>
        <v>#DIV/0!</v>
      </c>
      <c r="Z847" s="739">
        <f t="shared" si="27"/>
        <v>0</v>
      </c>
    </row>
    <row r="848" spans="1:26" s="365" customFormat="1" ht="12.65" customHeight="1">
      <c r="A848" s="452"/>
      <c r="B848" s="452" t="s">
        <v>452</v>
      </c>
      <c r="C848" s="453" t="s">
        <v>453</v>
      </c>
      <c r="D848" s="454" t="s">
        <v>630</v>
      </c>
      <c r="E848" s="455" t="s">
        <v>521</v>
      </c>
      <c r="F848" s="454" t="s">
        <v>622</v>
      </c>
      <c r="G848" s="454" t="s">
        <v>628</v>
      </c>
      <c r="H848" s="454" t="s">
        <v>457</v>
      </c>
      <c r="I848" s="453">
        <v>2024</v>
      </c>
      <c r="J848" s="453">
        <v>10</v>
      </c>
      <c r="K848" s="456">
        <v>45600</v>
      </c>
      <c r="L848" s="457">
        <v>1</v>
      </c>
      <c r="M848" s="458">
        <v>9.2414089278916993</v>
      </c>
      <c r="N848" s="458">
        <v>9.2414089278916993</v>
      </c>
      <c r="O848" s="459">
        <v>0</v>
      </c>
      <c r="P848" s="460">
        <v>0</v>
      </c>
      <c r="Q848" s="453">
        <v>1</v>
      </c>
      <c r="R848" s="458">
        <v>9.2414089278916993</v>
      </c>
      <c r="S848" s="461">
        <v>0</v>
      </c>
      <c r="T848" s="461">
        <v>295634</v>
      </c>
      <c r="U848" s="462">
        <v>0</v>
      </c>
      <c r="V848" s="463">
        <v>-43879.588411724202</v>
      </c>
      <c r="W848" s="716" t="e">
        <f t="shared" si="26"/>
        <v>#DIV/0!</v>
      </c>
      <c r="Z848" s="739">
        <f t="shared" si="27"/>
        <v>0</v>
      </c>
    </row>
    <row r="849" spans="1:26" s="365" customFormat="1" ht="12.65" customHeight="1">
      <c r="A849" s="452"/>
      <c r="B849" s="452" t="s">
        <v>452</v>
      </c>
      <c r="C849" s="453" t="s">
        <v>453</v>
      </c>
      <c r="D849" s="454" t="s">
        <v>630</v>
      </c>
      <c r="E849" s="455" t="s">
        <v>521</v>
      </c>
      <c r="F849" s="454" t="s">
        <v>622</v>
      </c>
      <c r="G849" s="454" t="s">
        <v>628</v>
      </c>
      <c r="H849" s="454" t="s">
        <v>457</v>
      </c>
      <c r="I849" s="453">
        <v>2024</v>
      </c>
      <c r="J849" s="453">
        <v>11</v>
      </c>
      <c r="K849" s="456">
        <v>45628</v>
      </c>
      <c r="L849" s="457">
        <v>1</v>
      </c>
      <c r="M849" s="458">
        <v>9.2414089278916993</v>
      </c>
      <c r="N849" s="458">
        <v>9.2414089278916993</v>
      </c>
      <c r="O849" s="459">
        <v>0</v>
      </c>
      <c r="P849" s="460">
        <v>0</v>
      </c>
      <c r="Q849" s="453">
        <v>1</v>
      </c>
      <c r="R849" s="458">
        <v>9.2414089278916993</v>
      </c>
      <c r="S849" s="461">
        <v>7720</v>
      </c>
      <c r="T849" s="461">
        <v>303354</v>
      </c>
      <c r="U849" s="462">
        <v>0</v>
      </c>
      <c r="V849" s="463">
        <v>-43879.588411724202</v>
      </c>
      <c r="W849" s="716" t="e">
        <f t="shared" si="26"/>
        <v>#DIV/0!</v>
      </c>
      <c r="Z849" s="739">
        <f t="shared" si="27"/>
        <v>0</v>
      </c>
    </row>
    <row r="850" spans="1:26" s="365" customFormat="1" ht="12.65" customHeight="1">
      <c r="A850" s="452"/>
      <c r="B850" s="452" t="s">
        <v>452</v>
      </c>
      <c r="C850" s="453" t="s">
        <v>453</v>
      </c>
      <c r="D850" s="454" t="s">
        <v>630</v>
      </c>
      <c r="E850" s="455" t="s">
        <v>521</v>
      </c>
      <c r="F850" s="454" t="s">
        <v>622</v>
      </c>
      <c r="G850" s="454" t="s">
        <v>628</v>
      </c>
      <c r="H850" s="454" t="s">
        <v>457</v>
      </c>
      <c r="I850" s="453">
        <v>2024</v>
      </c>
      <c r="J850" s="453">
        <v>12</v>
      </c>
      <c r="K850" s="456">
        <v>45660</v>
      </c>
      <c r="L850" s="457">
        <v>1</v>
      </c>
      <c r="M850" s="458">
        <v>9.2414089278916993</v>
      </c>
      <c r="N850" s="458">
        <v>9.2414089278916993</v>
      </c>
      <c r="O850" s="459">
        <v>0</v>
      </c>
      <c r="P850" s="460">
        <v>0</v>
      </c>
      <c r="Q850" s="453">
        <v>1</v>
      </c>
      <c r="R850" s="458">
        <v>9.2414089278916993</v>
      </c>
      <c r="S850" s="461">
        <v>16046</v>
      </c>
      <c r="T850" s="461">
        <v>319400</v>
      </c>
      <c r="U850" s="462">
        <v>0</v>
      </c>
      <c r="V850" s="463">
        <v>-43879.588411724202</v>
      </c>
      <c r="W850" s="716" t="e">
        <f t="shared" si="26"/>
        <v>#DIV/0!</v>
      </c>
      <c r="Z850" s="739">
        <f t="shared" si="27"/>
        <v>0</v>
      </c>
    </row>
    <row r="851" spans="1:26" s="365" customFormat="1" ht="12.65" customHeight="1">
      <c r="A851" s="452"/>
      <c r="B851" s="452" t="s">
        <v>452</v>
      </c>
      <c r="C851" s="453" t="s">
        <v>453</v>
      </c>
      <c r="D851" s="454" t="s">
        <v>630</v>
      </c>
      <c r="E851" s="455" t="s">
        <v>521</v>
      </c>
      <c r="F851" s="454" t="s">
        <v>622</v>
      </c>
      <c r="G851" s="454" t="s">
        <v>628</v>
      </c>
      <c r="H851" s="454" t="s">
        <v>457</v>
      </c>
      <c r="I851" s="453">
        <v>2025</v>
      </c>
      <c r="J851" s="453">
        <v>1</v>
      </c>
      <c r="K851" s="456">
        <v>45695</v>
      </c>
      <c r="L851" s="457">
        <v>1</v>
      </c>
      <c r="M851" s="458">
        <v>9.2414089278916993</v>
      </c>
      <c r="N851" s="458">
        <v>9.2414089278916993</v>
      </c>
      <c r="O851" s="459">
        <v>0</v>
      </c>
      <c r="P851" s="460">
        <v>0</v>
      </c>
      <c r="Q851" s="453">
        <v>1</v>
      </c>
      <c r="R851" s="458">
        <v>9.2414089278916993</v>
      </c>
      <c r="S851" s="461">
        <v>0</v>
      </c>
      <c r="T851" s="461">
        <v>319400</v>
      </c>
      <c r="U851" s="462">
        <v>0</v>
      </c>
      <c r="V851" s="463">
        <v>-43879.588411724202</v>
      </c>
      <c r="W851" s="716" t="e">
        <f t="shared" si="26"/>
        <v>#DIV/0!</v>
      </c>
      <c r="Z851" s="739">
        <f t="shared" si="27"/>
        <v>0</v>
      </c>
    </row>
    <row r="852" spans="1:26" s="365" customFormat="1" ht="12.65" customHeight="1">
      <c r="A852" s="452"/>
      <c r="B852" s="452" t="s">
        <v>452</v>
      </c>
      <c r="C852" s="453" t="s">
        <v>453</v>
      </c>
      <c r="D852" s="454" t="s">
        <v>625</v>
      </c>
      <c r="E852" s="455" t="s">
        <v>626</v>
      </c>
      <c r="F852" s="454" t="s">
        <v>622</v>
      </c>
      <c r="G852" s="454" t="s">
        <v>628</v>
      </c>
      <c r="H852" s="454" t="s">
        <v>457</v>
      </c>
      <c r="I852" s="453">
        <v>2024</v>
      </c>
      <c r="J852" s="453">
        <v>1</v>
      </c>
      <c r="K852" s="456">
        <v>45600</v>
      </c>
      <c r="L852" s="457">
        <v>0.5</v>
      </c>
      <c r="M852" s="458">
        <v>8.8452000000000002</v>
      </c>
      <c r="N852" s="458">
        <v>9.1072000000000006</v>
      </c>
      <c r="O852" s="459">
        <v>0.26199941176470598</v>
      </c>
      <c r="P852" s="460">
        <v>0.13099970588235299</v>
      </c>
      <c r="Q852" s="453">
        <v>1</v>
      </c>
      <c r="R852" s="458">
        <v>8.8452000000000002</v>
      </c>
      <c r="S852" s="461">
        <v>59808</v>
      </c>
      <c r="T852" s="461">
        <v>59808</v>
      </c>
      <c r="U852" s="462">
        <v>0</v>
      </c>
      <c r="V852" s="463">
        <v>-15669.6608188235</v>
      </c>
      <c r="W852" s="716" t="e">
        <f t="shared" si="26"/>
        <v>#DIV/0!</v>
      </c>
      <c r="Z852" s="739">
        <f t="shared" si="27"/>
        <v>15669.660818823535</v>
      </c>
    </row>
    <row r="853" spans="1:26" s="365" customFormat="1" ht="12.65" customHeight="1">
      <c r="A853" s="452"/>
      <c r="B853" s="452" t="s">
        <v>452</v>
      </c>
      <c r="C853" s="453" t="s">
        <v>453</v>
      </c>
      <c r="D853" s="454" t="s">
        <v>625</v>
      </c>
      <c r="E853" s="455" t="s">
        <v>626</v>
      </c>
      <c r="F853" s="454" t="s">
        <v>622</v>
      </c>
      <c r="G853" s="454" t="s">
        <v>628</v>
      </c>
      <c r="H853" s="454" t="s">
        <v>457</v>
      </c>
      <c r="I853" s="453">
        <v>2024</v>
      </c>
      <c r="J853" s="453">
        <v>2</v>
      </c>
      <c r="K853" s="456">
        <v>45600</v>
      </c>
      <c r="L853" s="457">
        <v>0.5</v>
      </c>
      <c r="M853" s="458">
        <v>8.8452000000000002</v>
      </c>
      <c r="N853" s="458">
        <v>9.1072000000000006</v>
      </c>
      <c r="O853" s="459">
        <v>0.26199941176470598</v>
      </c>
      <c r="P853" s="460">
        <v>0.13099970588235299</v>
      </c>
      <c r="Q853" s="453">
        <v>1</v>
      </c>
      <c r="R853" s="458">
        <v>8.8452000000000002</v>
      </c>
      <c r="S853" s="461">
        <v>15760</v>
      </c>
      <c r="T853" s="461">
        <v>75568</v>
      </c>
      <c r="U853" s="462">
        <v>0</v>
      </c>
      <c r="V853" s="463">
        <v>-19798.771548235301</v>
      </c>
      <c r="W853" s="716" t="e">
        <f t="shared" si="26"/>
        <v>#DIV/0!</v>
      </c>
      <c r="Z853" s="739">
        <f t="shared" si="27"/>
        <v>4129.1107294117664</v>
      </c>
    </row>
    <row r="854" spans="1:26" s="365" customFormat="1" ht="12.65" customHeight="1">
      <c r="A854" s="452"/>
      <c r="B854" s="452" t="s">
        <v>452</v>
      </c>
      <c r="C854" s="453" t="s">
        <v>453</v>
      </c>
      <c r="D854" s="454" t="s">
        <v>625</v>
      </c>
      <c r="E854" s="455" t="s">
        <v>626</v>
      </c>
      <c r="F854" s="454" t="s">
        <v>622</v>
      </c>
      <c r="G854" s="454" t="s">
        <v>628</v>
      </c>
      <c r="H854" s="454" t="s">
        <v>457</v>
      </c>
      <c r="I854" s="453">
        <v>2024</v>
      </c>
      <c r="J854" s="453">
        <v>3</v>
      </c>
      <c r="K854" s="456">
        <v>45600</v>
      </c>
      <c r="L854" s="457">
        <v>0.5</v>
      </c>
      <c r="M854" s="458">
        <v>8.8452000000000002</v>
      </c>
      <c r="N854" s="458">
        <v>9.1072000000000006</v>
      </c>
      <c r="O854" s="459">
        <v>0.26199941176470598</v>
      </c>
      <c r="P854" s="460">
        <v>0.13099970588235299</v>
      </c>
      <c r="Q854" s="453">
        <v>1</v>
      </c>
      <c r="R854" s="458">
        <v>8.8452000000000002</v>
      </c>
      <c r="S854" s="461">
        <v>100618</v>
      </c>
      <c r="T854" s="461">
        <v>176186</v>
      </c>
      <c r="U854" s="462">
        <v>0</v>
      </c>
      <c r="V854" s="463">
        <v>-46160.628361176503</v>
      </c>
      <c r="W854" s="716" t="e">
        <f t="shared" si="26"/>
        <v>#DIV/0!</v>
      </c>
      <c r="Z854" s="739">
        <f t="shared" si="27"/>
        <v>26361.856812941187</v>
      </c>
    </row>
    <row r="855" spans="1:26" s="365" customFormat="1" ht="12.65" customHeight="1">
      <c r="A855" s="452"/>
      <c r="B855" s="452" t="s">
        <v>452</v>
      </c>
      <c r="C855" s="453" t="s">
        <v>453</v>
      </c>
      <c r="D855" s="454" t="s">
        <v>625</v>
      </c>
      <c r="E855" s="455" t="s">
        <v>626</v>
      </c>
      <c r="F855" s="454" t="s">
        <v>622</v>
      </c>
      <c r="G855" s="454" t="s">
        <v>628</v>
      </c>
      <c r="H855" s="454" t="s">
        <v>457</v>
      </c>
      <c r="I855" s="453">
        <v>2024</v>
      </c>
      <c r="J855" s="453">
        <v>4</v>
      </c>
      <c r="K855" s="456">
        <v>45600</v>
      </c>
      <c r="L855" s="457">
        <v>0.5</v>
      </c>
      <c r="M855" s="458">
        <v>8.8452000000000002</v>
      </c>
      <c r="N855" s="458">
        <v>9.1072000000000006</v>
      </c>
      <c r="O855" s="459">
        <v>0.26199941176470598</v>
      </c>
      <c r="P855" s="460">
        <v>0.13099970588235299</v>
      </c>
      <c r="Q855" s="453">
        <v>1</v>
      </c>
      <c r="R855" s="458">
        <v>8.8452000000000002</v>
      </c>
      <c r="S855" s="461">
        <v>71080</v>
      </c>
      <c r="T855" s="461">
        <v>247266</v>
      </c>
      <c r="U855" s="462">
        <v>0</v>
      </c>
      <c r="V855" s="463">
        <v>-64783.546549411803</v>
      </c>
      <c r="W855" s="716" t="e">
        <f t="shared" si="26"/>
        <v>#DIV/0!</v>
      </c>
      <c r="Z855" s="739">
        <f t="shared" si="27"/>
        <v>18622.9181882353</v>
      </c>
    </row>
    <row r="856" spans="1:26" s="365" customFormat="1" ht="12.65" customHeight="1">
      <c r="A856" s="452"/>
      <c r="B856" s="452" t="s">
        <v>452</v>
      </c>
      <c r="C856" s="453" t="s">
        <v>453</v>
      </c>
      <c r="D856" s="454" t="s">
        <v>625</v>
      </c>
      <c r="E856" s="455" t="s">
        <v>626</v>
      </c>
      <c r="F856" s="454" t="s">
        <v>622</v>
      </c>
      <c r="G856" s="454" t="s">
        <v>628</v>
      </c>
      <c r="H856" s="454" t="s">
        <v>457</v>
      </c>
      <c r="I856" s="453">
        <v>2024</v>
      </c>
      <c r="J856" s="453">
        <v>5</v>
      </c>
      <c r="K856" s="456">
        <v>45600</v>
      </c>
      <c r="L856" s="457">
        <v>0.5</v>
      </c>
      <c r="M856" s="458">
        <v>8.8452000000000002</v>
      </c>
      <c r="N856" s="458">
        <v>9.1072000000000006</v>
      </c>
      <c r="O856" s="459">
        <v>0.26199941176470598</v>
      </c>
      <c r="P856" s="460">
        <v>0.13099970588235299</v>
      </c>
      <c r="Q856" s="453">
        <v>1</v>
      </c>
      <c r="R856" s="458">
        <v>8.8452000000000002</v>
      </c>
      <c r="S856" s="461">
        <v>55640</v>
      </c>
      <c r="T856" s="461">
        <v>302906</v>
      </c>
      <c r="U856" s="462">
        <v>0</v>
      </c>
      <c r="V856" s="463">
        <v>-79361.19382</v>
      </c>
      <c r="W856" s="716" t="e">
        <f t="shared" si="26"/>
        <v>#DIV/0!</v>
      </c>
      <c r="Z856" s="739">
        <f t="shared" si="27"/>
        <v>14577.647270588241</v>
      </c>
    </row>
    <row r="857" spans="1:26" s="365" customFormat="1" ht="12.65" customHeight="1">
      <c r="A857" s="452"/>
      <c r="B857" s="452" t="s">
        <v>452</v>
      </c>
      <c r="C857" s="453" t="s">
        <v>453</v>
      </c>
      <c r="D857" s="454" t="s">
        <v>625</v>
      </c>
      <c r="E857" s="455" t="s">
        <v>626</v>
      </c>
      <c r="F857" s="454" t="s">
        <v>622</v>
      </c>
      <c r="G857" s="454" t="s">
        <v>628</v>
      </c>
      <c r="H857" s="454" t="s">
        <v>457</v>
      </c>
      <c r="I857" s="453">
        <v>2024</v>
      </c>
      <c r="J857" s="453">
        <v>6</v>
      </c>
      <c r="K857" s="456">
        <v>45600</v>
      </c>
      <c r="L857" s="457">
        <v>0.5</v>
      </c>
      <c r="M857" s="458">
        <v>8.8452000000000002</v>
      </c>
      <c r="N857" s="458">
        <v>9.1072000000000006</v>
      </c>
      <c r="O857" s="459">
        <v>0.26199941176470598</v>
      </c>
      <c r="P857" s="460">
        <v>0.13099970588235299</v>
      </c>
      <c r="Q857" s="453">
        <v>1</v>
      </c>
      <c r="R857" s="458">
        <v>8.8452000000000002</v>
      </c>
      <c r="S857" s="461">
        <v>79100</v>
      </c>
      <c r="T857" s="461">
        <v>382006</v>
      </c>
      <c r="U857" s="462">
        <v>0</v>
      </c>
      <c r="V857" s="463">
        <v>-100085.347290588</v>
      </c>
      <c r="W857" s="716" t="e">
        <f t="shared" si="26"/>
        <v>#DIV/0!</v>
      </c>
      <c r="Z857" s="739">
        <f t="shared" si="27"/>
        <v>20724.153470588244</v>
      </c>
    </row>
    <row r="858" spans="1:26" s="365" customFormat="1" ht="12.65" customHeight="1">
      <c r="A858" s="452"/>
      <c r="B858" s="452" t="s">
        <v>452</v>
      </c>
      <c r="C858" s="453" t="s">
        <v>453</v>
      </c>
      <c r="D858" s="454" t="s">
        <v>625</v>
      </c>
      <c r="E858" s="455" t="s">
        <v>626</v>
      </c>
      <c r="F858" s="454" t="s">
        <v>622</v>
      </c>
      <c r="G858" s="454" t="s">
        <v>628</v>
      </c>
      <c r="H858" s="454" t="s">
        <v>457</v>
      </c>
      <c r="I858" s="453">
        <v>2024</v>
      </c>
      <c r="J858" s="453">
        <v>7</v>
      </c>
      <c r="K858" s="456">
        <v>45600</v>
      </c>
      <c r="L858" s="457">
        <v>0.5</v>
      </c>
      <c r="M858" s="458">
        <v>8.8452000000000002</v>
      </c>
      <c r="N858" s="458">
        <v>9.1072000000000006</v>
      </c>
      <c r="O858" s="459">
        <v>0.26199941176470598</v>
      </c>
      <c r="P858" s="460">
        <v>0.13099970588235299</v>
      </c>
      <c r="Q858" s="453">
        <v>1</v>
      </c>
      <c r="R858" s="458">
        <v>8.8452000000000002</v>
      </c>
      <c r="S858" s="461">
        <v>30720</v>
      </c>
      <c r="T858" s="461">
        <v>412726</v>
      </c>
      <c r="U858" s="462">
        <v>0</v>
      </c>
      <c r="V858" s="463">
        <v>-108133.96922</v>
      </c>
      <c r="W858" s="716" t="e">
        <f t="shared" si="26"/>
        <v>#DIV/0!</v>
      </c>
      <c r="Z858" s="739">
        <f t="shared" si="27"/>
        <v>8048.6219294117673</v>
      </c>
    </row>
    <row r="859" spans="1:26" s="365" customFormat="1" ht="12.65" customHeight="1">
      <c r="A859" s="452"/>
      <c r="B859" s="452" t="s">
        <v>452</v>
      </c>
      <c r="C859" s="453" t="s">
        <v>453</v>
      </c>
      <c r="D859" s="454" t="s">
        <v>625</v>
      </c>
      <c r="E859" s="455" t="s">
        <v>626</v>
      </c>
      <c r="F859" s="454" t="s">
        <v>622</v>
      </c>
      <c r="G859" s="454" t="s">
        <v>628</v>
      </c>
      <c r="H859" s="454" t="s">
        <v>457</v>
      </c>
      <c r="I859" s="453">
        <v>2024</v>
      </c>
      <c r="J859" s="453">
        <v>7</v>
      </c>
      <c r="K859" s="456">
        <v>45600</v>
      </c>
      <c r="L859" s="457">
        <v>0.5</v>
      </c>
      <c r="M859" s="458">
        <v>8.8452000000000002</v>
      </c>
      <c r="N859" s="458">
        <v>8.8452000000000002</v>
      </c>
      <c r="O859" s="459">
        <v>0</v>
      </c>
      <c r="P859" s="460">
        <v>0</v>
      </c>
      <c r="Q859" s="453">
        <v>1</v>
      </c>
      <c r="R859" s="458">
        <v>8.8452000000000002</v>
      </c>
      <c r="S859" s="461">
        <v>64000</v>
      </c>
      <c r="T859" s="461">
        <v>476726</v>
      </c>
      <c r="U859" s="462">
        <v>0</v>
      </c>
      <c r="V859" s="463">
        <v>-108133.96922</v>
      </c>
      <c r="W859" s="716" t="e">
        <f t="shared" si="26"/>
        <v>#DIV/0!</v>
      </c>
      <c r="Z859" s="739">
        <f t="shared" si="27"/>
        <v>0</v>
      </c>
    </row>
    <row r="860" spans="1:26" s="365" customFormat="1" ht="12.65" customHeight="1">
      <c r="A860" s="452"/>
      <c r="B860" s="452" t="s">
        <v>452</v>
      </c>
      <c r="C860" s="453" t="s">
        <v>453</v>
      </c>
      <c r="D860" s="454" t="s">
        <v>625</v>
      </c>
      <c r="E860" s="455" t="s">
        <v>626</v>
      </c>
      <c r="F860" s="454" t="s">
        <v>622</v>
      </c>
      <c r="G860" s="454" t="s">
        <v>628</v>
      </c>
      <c r="H860" s="454" t="s">
        <v>457</v>
      </c>
      <c r="I860" s="453">
        <v>2024</v>
      </c>
      <c r="J860" s="453">
        <v>8</v>
      </c>
      <c r="K860" s="456">
        <v>45600</v>
      </c>
      <c r="L860" s="457">
        <v>0.5</v>
      </c>
      <c r="M860" s="458">
        <v>8.8452000000000002</v>
      </c>
      <c r="N860" s="458">
        <v>8.8452000000000002</v>
      </c>
      <c r="O860" s="459">
        <v>0</v>
      </c>
      <c r="P860" s="460">
        <v>0</v>
      </c>
      <c r="Q860" s="453">
        <v>1</v>
      </c>
      <c r="R860" s="458">
        <v>8.8452000000000002</v>
      </c>
      <c r="S860" s="461">
        <v>69760</v>
      </c>
      <c r="T860" s="461">
        <v>546486</v>
      </c>
      <c r="U860" s="462">
        <v>0</v>
      </c>
      <c r="V860" s="463">
        <v>-108133.96922</v>
      </c>
      <c r="W860" s="716" t="e">
        <f t="shared" si="26"/>
        <v>#DIV/0!</v>
      </c>
      <c r="Z860" s="739">
        <f t="shared" si="27"/>
        <v>0</v>
      </c>
    </row>
    <row r="861" spans="1:26" s="365" customFormat="1" ht="12.65" customHeight="1">
      <c r="A861" s="452"/>
      <c r="B861" s="452" t="s">
        <v>452</v>
      </c>
      <c r="C861" s="453" t="s">
        <v>453</v>
      </c>
      <c r="D861" s="454" t="s">
        <v>625</v>
      </c>
      <c r="E861" s="455" t="s">
        <v>626</v>
      </c>
      <c r="F861" s="454" t="s">
        <v>622</v>
      </c>
      <c r="G861" s="454" t="s">
        <v>628</v>
      </c>
      <c r="H861" s="454" t="s">
        <v>457</v>
      </c>
      <c r="I861" s="453">
        <v>2024</v>
      </c>
      <c r="J861" s="453">
        <v>9</v>
      </c>
      <c r="K861" s="456">
        <v>45600</v>
      </c>
      <c r="L861" s="457">
        <v>0.5</v>
      </c>
      <c r="M861" s="458">
        <v>8.8452000000000002</v>
      </c>
      <c r="N861" s="458">
        <v>8.8452000000000002</v>
      </c>
      <c r="O861" s="459">
        <v>0</v>
      </c>
      <c r="P861" s="460">
        <v>0</v>
      </c>
      <c r="Q861" s="453">
        <v>1</v>
      </c>
      <c r="R861" s="458">
        <v>8.8452000000000002</v>
      </c>
      <c r="S861" s="461">
        <v>30720</v>
      </c>
      <c r="T861" s="461">
        <v>577206</v>
      </c>
      <c r="U861" s="462">
        <v>0</v>
      </c>
      <c r="V861" s="463">
        <v>-108133.96922</v>
      </c>
      <c r="W861" s="716" t="e">
        <f t="shared" si="26"/>
        <v>#DIV/0!</v>
      </c>
      <c r="Z861" s="739">
        <f t="shared" si="27"/>
        <v>0</v>
      </c>
    </row>
    <row r="862" spans="1:26" s="365" customFormat="1" ht="12.65" customHeight="1">
      <c r="A862" s="452"/>
      <c r="B862" s="452" t="s">
        <v>452</v>
      </c>
      <c r="C862" s="453" t="s">
        <v>453</v>
      </c>
      <c r="D862" s="454" t="s">
        <v>625</v>
      </c>
      <c r="E862" s="455" t="s">
        <v>626</v>
      </c>
      <c r="F862" s="454" t="s">
        <v>622</v>
      </c>
      <c r="G862" s="454" t="s">
        <v>628</v>
      </c>
      <c r="H862" s="454" t="s">
        <v>457</v>
      </c>
      <c r="I862" s="453">
        <v>2024</v>
      </c>
      <c r="J862" s="453">
        <v>10</v>
      </c>
      <c r="K862" s="456">
        <v>45600</v>
      </c>
      <c r="L862" s="457">
        <v>0.5</v>
      </c>
      <c r="M862" s="458">
        <v>8.8452000000000002</v>
      </c>
      <c r="N862" s="458">
        <v>8.8452000000000002</v>
      </c>
      <c r="O862" s="459">
        <v>0</v>
      </c>
      <c r="P862" s="460">
        <v>0</v>
      </c>
      <c r="Q862" s="453">
        <v>1</v>
      </c>
      <c r="R862" s="458">
        <v>8.8452000000000002</v>
      </c>
      <c r="S862" s="461">
        <v>22962</v>
      </c>
      <c r="T862" s="461">
        <v>600168</v>
      </c>
      <c r="U862" s="462">
        <v>0</v>
      </c>
      <c r="V862" s="463">
        <v>-108133.96922</v>
      </c>
      <c r="W862" s="716" t="e">
        <f t="shared" si="26"/>
        <v>#DIV/0!</v>
      </c>
      <c r="Z862" s="739">
        <f t="shared" si="27"/>
        <v>0</v>
      </c>
    </row>
    <row r="863" spans="1:26" s="365" customFormat="1" ht="12.65" customHeight="1">
      <c r="A863" s="452"/>
      <c r="B863" s="452" t="s">
        <v>452</v>
      </c>
      <c r="C863" s="453" t="s">
        <v>453</v>
      </c>
      <c r="D863" s="454" t="s">
        <v>625</v>
      </c>
      <c r="E863" s="455" t="s">
        <v>626</v>
      </c>
      <c r="F863" s="454" t="s">
        <v>622</v>
      </c>
      <c r="G863" s="454" t="s">
        <v>628</v>
      </c>
      <c r="H863" s="454" t="s">
        <v>457</v>
      </c>
      <c r="I863" s="453">
        <v>2024</v>
      </c>
      <c r="J863" s="453">
        <v>11</v>
      </c>
      <c r="K863" s="456">
        <v>45628</v>
      </c>
      <c r="L863" s="457">
        <v>0.5</v>
      </c>
      <c r="M863" s="458">
        <v>8.8452000000000002</v>
      </c>
      <c r="N863" s="458">
        <v>8.8452000000000002</v>
      </c>
      <c r="O863" s="459">
        <v>0</v>
      </c>
      <c r="P863" s="460">
        <v>0</v>
      </c>
      <c r="Q863" s="453">
        <v>1</v>
      </c>
      <c r="R863" s="458">
        <v>8.8452000000000002</v>
      </c>
      <c r="S863" s="461">
        <v>6000</v>
      </c>
      <c r="T863" s="461">
        <v>606168</v>
      </c>
      <c r="U863" s="462">
        <v>0</v>
      </c>
      <c r="V863" s="463">
        <v>-108133.96922</v>
      </c>
      <c r="W863" s="716" t="e">
        <f t="shared" si="26"/>
        <v>#DIV/0!</v>
      </c>
      <c r="Z863" s="739">
        <f t="shared" si="27"/>
        <v>0</v>
      </c>
    </row>
    <row r="864" spans="1:26" s="365" customFormat="1" ht="12.65" customHeight="1">
      <c r="A864" s="452"/>
      <c r="B864" s="452" t="s">
        <v>452</v>
      </c>
      <c r="C864" s="453" t="s">
        <v>453</v>
      </c>
      <c r="D864" s="454" t="s">
        <v>625</v>
      </c>
      <c r="E864" s="455" t="s">
        <v>626</v>
      </c>
      <c r="F864" s="454" t="s">
        <v>622</v>
      </c>
      <c r="G864" s="454" t="s">
        <v>628</v>
      </c>
      <c r="H864" s="454" t="s">
        <v>457</v>
      </c>
      <c r="I864" s="453">
        <v>2024</v>
      </c>
      <c r="J864" s="453">
        <v>12</v>
      </c>
      <c r="K864" s="456">
        <v>45660</v>
      </c>
      <c r="L864" s="457">
        <v>0.5</v>
      </c>
      <c r="M864" s="458">
        <v>8.8452000000000002</v>
      </c>
      <c r="N864" s="458">
        <v>8.8452000000000002</v>
      </c>
      <c r="O864" s="459">
        <v>0</v>
      </c>
      <c r="P864" s="460">
        <v>0</v>
      </c>
      <c r="Q864" s="453">
        <v>1</v>
      </c>
      <c r="R864" s="458">
        <v>8.8452000000000002</v>
      </c>
      <c r="S864" s="461">
        <v>50361</v>
      </c>
      <c r="T864" s="461">
        <v>656529</v>
      </c>
      <c r="U864" s="462">
        <v>0</v>
      </c>
      <c r="V864" s="463">
        <v>-108133.96922</v>
      </c>
      <c r="W864" s="716" t="e">
        <f t="shared" si="26"/>
        <v>#DIV/0!</v>
      </c>
      <c r="Z864" s="739">
        <f t="shared" si="27"/>
        <v>0</v>
      </c>
    </row>
    <row r="865" spans="1:26" s="365" customFormat="1" ht="12.65" customHeight="1">
      <c r="A865" s="452"/>
      <c r="B865" s="452" t="s">
        <v>452</v>
      </c>
      <c r="C865" s="453" t="s">
        <v>453</v>
      </c>
      <c r="D865" s="454" t="s">
        <v>625</v>
      </c>
      <c r="E865" s="455" t="s">
        <v>626</v>
      </c>
      <c r="F865" s="454" t="s">
        <v>622</v>
      </c>
      <c r="G865" s="454" t="s">
        <v>628</v>
      </c>
      <c r="H865" s="454" t="s">
        <v>457</v>
      </c>
      <c r="I865" s="453">
        <v>2025</v>
      </c>
      <c r="J865" s="453">
        <v>1</v>
      </c>
      <c r="K865" s="456">
        <v>45695</v>
      </c>
      <c r="L865" s="457">
        <v>0.5</v>
      </c>
      <c r="M865" s="458">
        <v>8.8452000000000002</v>
      </c>
      <c r="N865" s="458">
        <v>8.8452000000000002</v>
      </c>
      <c r="O865" s="459">
        <v>0</v>
      </c>
      <c r="P865" s="460">
        <v>0</v>
      </c>
      <c r="Q865" s="453">
        <v>1</v>
      </c>
      <c r="R865" s="458">
        <v>8.8452000000000002</v>
      </c>
      <c r="S865" s="461">
        <v>7979</v>
      </c>
      <c r="T865" s="461">
        <v>664508</v>
      </c>
      <c r="U865" s="462">
        <v>0</v>
      </c>
      <c r="V865" s="463">
        <v>-108133.96922</v>
      </c>
      <c r="W865" s="716" t="e">
        <f t="shared" si="26"/>
        <v>#DIV/0!</v>
      </c>
      <c r="Z865" s="739">
        <f t="shared" si="27"/>
        <v>0</v>
      </c>
    </row>
    <row r="866" spans="1:26" s="365" customFormat="1" ht="12.65" customHeight="1">
      <c r="A866" s="452"/>
      <c r="B866" s="452" t="s">
        <v>481</v>
      </c>
      <c r="C866" s="453" t="s">
        <v>453</v>
      </c>
      <c r="D866" s="454" t="s">
        <v>627</v>
      </c>
      <c r="E866" s="455" t="s">
        <v>483</v>
      </c>
      <c r="F866" s="454" t="s">
        <v>622</v>
      </c>
      <c r="G866" s="454" t="s">
        <v>628</v>
      </c>
      <c r="H866" s="454" t="s">
        <v>457</v>
      </c>
      <c r="I866" s="453">
        <v>2023</v>
      </c>
      <c r="J866" s="453">
        <v>12</v>
      </c>
      <c r="K866" s="456">
        <v>45600</v>
      </c>
      <c r="L866" s="457">
        <v>0.5</v>
      </c>
      <c r="M866" s="458">
        <v>23.601400000000002</v>
      </c>
      <c r="N866" s="458">
        <v>24.299600000000002</v>
      </c>
      <c r="O866" s="459">
        <v>0.68506666666666705</v>
      </c>
      <c r="P866" s="460">
        <v>0.34253333333333352</v>
      </c>
      <c r="Q866" s="453">
        <v>1</v>
      </c>
      <c r="R866" s="458">
        <v>23.601400000000002</v>
      </c>
      <c r="S866" s="461">
        <v>2000</v>
      </c>
      <c r="T866" s="461">
        <v>2000</v>
      </c>
      <c r="U866" s="462">
        <v>2055200</v>
      </c>
      <c r="V866" s="463">
        <v>2053829.86666667</v>
      </c>
      <c r="W866" s="716" t="e">
        <f t="shared" si="26"/>
        <v>#DIV/0!</v>
      </c>
      <c r="Z866" s="739">
        <f t="shared" si="27"/>
        <v>1370.1333333333341</v>
      </c>
    </row>
    <row r="867" spans="1:26" s="365" customFormat="1" ht="12.65" customHeight="1">
      <c r="A867" s="452"/>
      <c r="B867" s="452" t="s">
        <v>481</v>
      </c>
      <c r="C867" s="453" t="s">
        <v>453</v>
      </c>
      <c r="D867" s="454" t="s">
        <v>627</v>
      </c>
      <c r="E867" s="455" t="s">
        <v>483</v>
      </c>
      <c r="F867" s="454" t="s">
        <v>622</v>
      </c>
      <c r="G867" s="454" t="s">
        <v>628</v>
      </c>
      <c r="H867" s="454" t="s">
        <v>457</v>
      </c>
      <c r="I867" s="453">
        <v>2024</v>
      </c>
      <c r="J867" s="453">
        <v>1</v>
      </c>
      <c r="K867" s="456">
        <v>45600</v>
      </c>
      <c r="L867" s="457">
        <v>0.5</v>
      </c>
      <c r="M867" s="458">
        <v>23.509499999999999</v>
      </c>
      <c r="N867" s="458">
        <v>24.894600000000001</v>
      </c>
      <c r="O867" s="459">
        <v>0.68506666666666705</v>
      </c>
      <c r="P867" s="460">
        <v>0.34253333333333352</v>
      </c>
      <c r="Q867" s="453">
        <v>1</v>
      </c>
      <c r="R867" s="458">
        <v>23.509499999999999</v>
      </c>
      <c r="S867" s="461">
        <v>65131</v>
      </c>
      <c r="T867" s="461">
        <v>67131</v>
      </c>
      <c r="U867" s="462">
        <v>2055200</v>
      </c>
      <c r="V867" s="463">
        <v>2009210.7896</v>
      </c>
      <c r="W867" s="716" t="e">
        <f t="shared" si="26"/>
        <v>#DIV/0!</v>
      </c>
      <c r="Z867" s="739">
        <f t="shared" si="27"/>
        <v>44619.077066666694</v>
      </c>
    </row>
    <row r="868" spans="1:26" s="365" customFormat="1" ht="12.65" customHeight="1">
      <c r="A868" s="452"/>
      <c r="B868" s="452" t="s">
        <v>481</v>
      </c>
      <c r="C868" s="453" t="s">
        <v>453</v>
      </c>
      <c r="D868" s="454" t="s">
        <v>627</v>
      </c>
      <c r="E868" s="455" t="s">
        <v>483</v>
      </c>
      <c r="F868" s="454" t="s">
        <v>622</v>
      </c>
      <c r="G868" s="454" t="s">
        <v>628</v>
      </c>
      <c r="H868" s="454" t="s">
        <v>457</v>
      </c>
      <c r="I868" s="453">
        <v>2024</v>
      </c>
      <c r="J868" s="453">
        <v>3</v>
      </c>
      <c r="K868" s="456">
        <v>45600</v>
      </c>
      <c r="L868" s="457">
        <v>0.5</v>
      </c>
      <c r="M868" s="458">
        <v>23.509499999999999</v>
      </c>
      <c r="N868" s="458">
        <v>24.894600000000001</v>
      </c>
      <c r="O868" s="459">
        <v>0.68506666666666705</v>
      </c>
      <c r="P868" s="460">
        <v>0.34253333333333352</v>
      </c>
      <c r="Q868" s="453">
        <v>1</v>
      </c>
      <c r="R868" s="458">
        <v>23.509499999999999</v>
      </c>
      <c r="S868" s="461">
        <v>220</v>
      </c>
      <c r="T868" s="461">
        <v>67351</v>
      </c>
      <c r="U868" s="462">
        <v>2055200</v>
      </c>
      <c r="V868" s="463">
        <v>2009060.0749333301</v>
      </c>
      <c r="W868" s="716" t="e">
        <f t="shared" si="26"/>
        <v>#DIV/0!</v>
      </c>
      <c r="Z868" s="739">
        <f t="shared" si="27"/>
        <v>150.71466666666674</v>
      </c>
    </row>
    <row r="869" spans="1:26" s="365" customFormat="1" ht="12.65" customHeight="1">
      <c r="A869" s="452"/>
      <c r="B869" s="452" t="s">
        <v>481</v>
      </c>
      <c r="C869" s="453" t="s">
        <v>453</v>
      </c>
      <c r="D869" s="454" t="s">
        <v>627</v>
      </c>
      <c r="E869" s="455" t="s">
        <v>483</v>
      </c>
      <c r="F869" s="454" t="s">
        <v>622</v>
      </c>
      <c r="G869" s="454" t="s">
        <v>628</v>
      </c>
      <c r="H869" s="454" t="s">
        <v>457</v>
      </c>
      <c r="I869" s="453">
        <v>2024</v>
      </c>
      <c r="J869" s="453">
        <v>4</v>
      </c>
      <c r="K869" s="456">
        <v>45600</v>
      </c>
      <c r="L869" s="457">
        <v>0.5</v>
      </c>
      <c r="M869" s="458">
        <v>23.509499999999999</v>
      </c>
      <c r="N869" s="458">
        <v>24.894600000000001</v>
      </c>
      <c r="O869" s="459">
        <v>0.68506666666666705</v>
      </c>
      <c r="P869" s="460">
        <v>0.34253333333333352</v>
      </c>
      <c r="Q869" s="453">
        <v>1</v>
      </c>
      <c r="R869" s="458">
        <v>23.509499999999999</v>
      </c>
      <c r="S869" s="461">
        <v>13860</v>
      </c>
      <c r="T869" s="461">
        <v>81211</v>
      </c>
      <c r="U869" s="462">
        <v>2055200</v>
      </c>
      <c r="V869" s="463">
        <v>1999565.0509333301</v>
      </c>
      <c r="W869" s="716" t="e">
        <f t="shared" si="26"/>
        <v>#DIV/0!</v>
      </c>
      <c r="Z869" s="739">
        <f t="shared" si="27"/>
        <v>9495.0240000000049</v>
      </c>
    </row>
    <row r="870" spans="1:26" s="365" customFormat="1" ht="12.65" customHeight="1">
      <c r="A870" s="452"/>
      <c r="B870" s="452" t="s">
        <v>481</v>
      </c>
      <c r="C870" s="453" t="s">
        <v>453</v>
      </c>
      <c r="D870" s="454" t="s">
        <v>627</v>
      </c>
      <c r="E870" s="455" t="s">
        <v>483</v>
      </c>
      <c r="F870" s="454" t="s">
        <v>622</v>
      </c>
      <c r="G870" s="454" t="s">
        <v>628</v>
      </c>
      <c r="H870" s="454" t="s">
        <v>457</v>
      </c>
      <c r="I870" s="453">
        <v>2024</v>
      </c>
      <c r="J870" s="453">
        <v>5</v>
      </c>
      <c r="K870" s="456">
        <v>45600</v>
      </c>
      <c r="L870" s="457">
        <v>0.5</v>
      </c>
      <c r="M870" s="458">
        <v>23.509499999999999</v>
      </c>
      <c r="N870" s="458">
        <v>24.894600000000001</v>
      </c>
      <c r="O870" s="459">
        <v>0.68506666666666705</v>
      </c>
      <c r="P870" s="460">
        <v>0.34253333333333352</v>
      </c>
      <c r="Q870" s="453">
        <v>1</v>
      </c>
      <c r="R870" s="458">
        <v>23.509499999999999</v>
      </c>
      <c r="S870" s="461">
        <v>177960</v>
      </c>
      <c r="T870" s="461">
        <v>259171</v>
      </c>
      <c r="U870" s="462">
        <v>2055200</v>
      </c>
      <c r="V870" s="463">
        <v>1877650.5869333299</v>
      </c>
      <c r="W870" s="716" t="e">
        <f t="shared" si="26"/>
        <v>#DIV/0!</v>
      </c>
      <c r="Z870" s="739">
        <f t="shared" si="27"/>
        <v>121914.46400000007</v>
      </c>
    </row>
    <row r="871" spans="1:26" s="365" customFormat="1" ht="12.65" customHeight="1">
      <c r="A871" s="452"/>
      <c r="B871" s="452" t="s">
        <v>481</v>
      </c>
      <c r="C871" s="453" t="s">
        <v>453</v>
      </c>
      <c r="D871" s="454" t="s">
        <v>627</v>
      </c>
      <c r="E871" s="455" t="s">
        <v>483</v>
      </c>
      <c r="F871" s="454" t="s">
        <v>622</v>
      </c>
      <c r="G871" s="454" t="s">
        <v>628</v>
      </c>
      <c r="H871" s="454" t="s">
        <v>457</v>
      </c>
      <c r="I871" s="453">
        <v>2024</v>
      </c>
      <c r="J871" s="453">
        <v>6</v>
      </c>
      <c r="K871" s="456">
        <v>45600</v>
      </c>
      <c r="L871" s="457">
        <v>0.5</v>
      </c>
      <c r="M871" s="458">
        <v>23.509499999999999</v>
      </c>
      <c r="N871" s="458">
        <v>24.894600000000001</v>
      </c>
      <c r="O871" s="459">
        <v>0.68506666666666705</v>
      </c>
      <c r="P871" s="460">
        <v>0.34253333333333352</v>
      </c>
      <c r="Q871" s="453">
        <v>1</v>
      </c>
      <c r="R871" s="458">
        <v>23.509499999999999</v>
      </c>
      <c r="S871" s="461">
        <v>191836</v>
      </c>
      <c r="T871" s="461">
        <v>451007</v>
      </c>
      <c r="U871" s="462">
        <v>2055200</v>
      </c>
      <c r="V871" s="463">
        <v>1746230.13786667</v>
      </c>
      <c r="W871" s="716" t="e">
        <f t="shared" si="26"/>
        <v>#DIV/0!</v>
      </c>
      <c r="Z871" s="739">
        <f t="shared" si="27"/>
        <v>131420.44906666674</v>
      </c>
    </row>
    <row r="872" spans="1:26" s="365" customFormat="1" ht="12.65" customHeight="1">
      <c r="A872" s="452"/>
      <c r="B872" s="452" t="s">
        <v>481</v>
      </c>
      <c r="C872" s="453" t="s">
        <v>453</v>
      </c>
      <c r="D872" s="454" t="s">
        <v>627</v>
      </c>
      <c r="E872" s="455" t="s">
        <v>483</v>
      </c>
      <c r="F872" s="454" t="s">
        <v>622</v>
      </c>
      <c r="G872" s="454" t="s">
        <v>628</v>
      </c>
      <c r="H872" s="454" t="s">
        <v>457</v>
      </c>
      <c r="I872" s="453">
        <v>2024</v>
      </c>
      <c r="J872" s="453">
        <v>7</v>
      </c>
      <c r="K872" s="456">
        <v>45600</v>
      </c>
      <c r="L872" s="457">
        <v>0.5</v>
      </c>
      <c r="M872" s="458">
        <v>23.509499999999999</v>
      </c>
      <c r="N872" s="458">
        <v>24.194600000000001</v>
      </c>
      <c r="O872" s="459">
        <v>0.68506666666666705</v>
      </c>
      <c r="P872" s="460">
        <v>0.34253333333333352</v>
      </c>
      <c r="Q872" s="453">
        <v>1</v>
      </c>
      <c r="R872" s="458">
        <v>23.509499999999999</v>
      </c>
      <c r="S872" s="461">
        <v>189098</v>
      </c>
      <c r="T872" s="461">
        <v>640105</v>
      </c>
      <c r="U872" s="462">
        <v>2055200</v>
      </c>
      <c r="V872" s="463">
        <v>1616685.40133333</v>
      </c>
      <c r="W872" s="716" t="e">
        <f t="shared" si="26"/>
        <v>#DIV/0!</v>
      </c>
      <c r="Z872" s="739">
        <f t="shared" si="27"/>
        <v>129544.7365333334</v>
      </c>
    </row>
    <row r="873" spans="1:26" s="365" customFormat="1" ht="12.65" customHeight="1">
      <c r="A873" s="452"/>
      <c r="B873" s="452" t="s">
        <v>481</v>
      </c>
      <c r="C873" s="453" t="s">
        <v>453</v>
      </c>
      <c r="D873" s="454" t="s">
        <v>627</v>
      </c>
      <c r="E873" s="455" t="s">
        <v>483</v>
      </c>
      <c r="F873" s="454" t="s">
        <v>622</v>
      </c>
      <c r="G873" s="454" t="s">
        <v>628</v>
      </c>
      <c r="H873" s="454" t="s">
        <v>457</v>
      </c>
      <c r="I873" s="453">
        <v>2024</v>
      </c>
      <c r="J873" s="453">
        <v>8</v>
      </c>
      <c r="K873" s="456">
        <v>45600</v>
      </c>
      <c r="L873" s="457">
        <v>0.5</v>
      </c>
      <c r="M873" s="458">
        <v>23.509499999999999</v>
      </c>
      <c r="N873" s="458">
        <v>24.194600000000001</v>
      </c>
      <c r="O873" s="459">
        <v>0.68506666666666705</v>
      </c>
      <c r="P873" s="460">
        <v>0.34253333333333352</v>
      </c>
      <c r="Q873" s="453">
        <v>1</v>
      </c>
      <c r="R873" s="458">
        <v>23.509499999999999</v>
      </c>
      <c r="S873" s="461">
        <v>26308</v>
      </c>
      <c r="T873" s="461">
        <v>666413</v>
      </c>
      <c r="U873" s="462">
        <v>2055200</v>
      </c>
      <c r="V873" s="463">
        <v>1598662.66746667</v>
      </c>
      <c r="W873" s="716" t="e">
        <f t="shared" si="26"/>
        <v>#DIV/0!</v>
      </c>
      <c r="Z873" s="739">
        <f t="shared" si="27"/>
        <v>18022.733866666676</v>
      </c>
    </row>
    <row r="874" spans="1:26" s="365" customFormat="1" ht="12.65" customHeight="1">
      <c r="A874" s="452"/>
      <c r="B874" s="452" t="s">
        <v>481</v>
      </c>
      <c r="C874" s="453" t="s">
        <v>453</v>
      </c>
      <c r="D874" s="454" t="s">
        <v>627</v>
      </c>
      <c r="E874" s="455" t="s">
        <v>483</v>
      </c>
      <c r="F874" s="454" t="s">
        <v>622</v>
      </c>
      <c r="G874" s="454" t="s">
        <v>628</v>
      </c>
      <c r="H874" s="454" t="s">
        <v>457</v>
      </c>
      <c r="I874" s="453">
        <v>2024</v>
      </c>
      <c r="J874" s="453">
        <v>9</v>
      </c>
      <c r="K874" s="456">
        <v>45600</v>
      </c>
      <c r="L874" s="457">
        <v>0.5</v>
      </c>
      <c r="M874" s="458">
        <v>23.509499999999999</v>
      </c>
      <c r="N874" s="458">
        <v>24.194600000000001</v>
      </c>
      <c r="O874" s="459">
        <v>0.68506666666666705</v>
      </c>
      <c r="P874" s="460">
        <v>0.34253333333333352</v>
      </c>
      <c r="Q874" s="453">
        <v>1</v>
      </c>
      <c r="R874" s="458">
        <v>23.509499999999999</v>
      </c>
      <c r="S874" s="461">
        <v>141831</v>
      </c>
      <c r="T874" s="461">
        <v>808244</v>
      </c>
      <c r="U874" s="462">
        <v>2055200</v>
      </c>
      <c r="V874" s="463">
        <v>1501498.9770666701</v>
      </c>
      <c r="W874" s="716" t="e">
        <f t="shared" si="26"/>
        <v>#DIV/0!</v>
      </c>
      <c r="Z874" s="739">
        <f t="shared" si="27"/>
        <v>97163.69040000005</v>
      </c>
    </row>
    <row r="875" spans="1:26" s="365" customFormat="1" ht="12.65" customHeight="1">
      <c r="A875" s="452"/>
      <c r="B875" s="452" t="s">
        <v>481</v>
      </c>
      <c r="C875" s="453" t="s">
        <v>453</v>
      </c>
      <c r="D875" s="454" t="s">
        <v>627</v>
      </c>
      <c r="E875" s="455" t="s">
        <v>483</v>
      </c>
      <c r="F875" s="454" t="s">
        <v>622</v>
      </c>
      <c r="G875" s="454" t="s">
        <v>628</v>
      </c>
      <c r="H875" s="454" t="s">
        <v>457</v>
      </c>
      <c r="I875" s="453">
        <v>2024</v>
      </c>
      <c r="J875" s="453">
        <v>10</v>
      </c>
      <c r="K875" s="456">
        <v>45600</v>
      </c>
      <c r="L875" s="457">
        <v>0.5</v>
      </c>
      <c r="M875" s="458">
        <v>23.509499999999999</v>
      </c>
      <c r="N875" s="458">
        <v>24.194600000000001</v>
      </c>
      <c r="O875" s="459">
        <v>0.68506666666666705</v>
      </c>
      <c r="P875" s="460">
        <v>0.34253333333333352</v>
      </c>
      <c r="Q875" s="453">
        <v>1</v>
      </c>
      <c r="R875" s="458">
        <v>23.509499999999999</v>
      </c>
      <c r="S875" s="461">
        <v>11565</v>
      </c>
      <c r="T875" s="461">
        <v>819809</v>
      </c>
      <c r="U875" s="462">
        <v>2055200</v>
      </c>
      <c r="V875" s="463">
        <v>1493576.18106667</v>
      </c>
      <c r="W875" s="716" t="e">
        <f t="shared" si="26"/>
        <v>#DIV/0!</v>
      </c>
      <c r="Z875" s="739">
        <f t="shared" si="27"/>
        <v>7922.7960000000048</v>
      </c>
    </row>
    <row r="876" spans="1:26" s="365" customFormat="1" ht="12.65" customHeight="1">
      <c r="A876" s="452"/>
      <c r="B876" s="452" t="s">
        <v>481</v>
      </c>
      <c r="C876" s="453" t="s">
        <v>453</v>
      </c>
      <c r="D876" s="454" t="s">
        <v>627</v>
      </c>
      <c r="E876" s="455" t="s">
        <v>483</v>
      </c>
      <c r="F876" s="454" t="s">
        <v>622</v>
      </c>
      <c r="G876" s="454" t="s">
        <v>628</v>
      </c>
      <c r="H876" s="454" t="s">
        <v>457</v>
      </c>
      <c r="I876" s="453">
        <v>2024</v>
      </c>
      <c r="J876" s="453">
        <v>11</v>
      </c>
      <c r="K876" s="456">
        <v>45628</v>
      </c>
      <c r="L876" s="457">
        <v>0.5</v>
      </c>
      <c r="M876" s="458">
        <v>21.284199999999998</v>
      </c>
      <c r="N876" s="458">
        <v>21.9693</v>
      </c>
      <c r="O876" s="459">
        <v>0.68506666666666705</v>
      </c>
      <c r="P876" s="460">
        <v>0.34253333333333352</v>
      </c>
      <c r="Q876" s="453">
        <v>1</v>
      </c>
      <c r="R876" s="458">
        <v>21.284199999999998</v>
      </c>
      <c r="S876" s="461">
        <v>101870</v>
      </c>
      <c r="T876" s="461">
        <v>921679</v>
      </c>
      <c r="U876" s="462">
        <v>2055200</v>
      </c>
      <c r="V876" s="463">
        <v>1423788.439733333</v>
      </c>
      <c r="W876" s="716" t="e">
        <f t="shared" si="26"/>
        <v>#DIV/0!</v>
      </c>
      <c r="Z876" s="739">
        <f t="shared" si="27"/>
        <v>69787.741333333368</v>
      </c>
    </row>
    <row r="877" spans="1:26" s="365" customFormat="1" ht="12.65" customHeight="1">
      <c r="A877" s="452"/>
      <c r="B877" s="452" t="s">
        <v>481</v>
      </c>
      <c r="C877" s="453" t="s">
        <v>453</v>
      </c>
      <c r="D877" s="454" t="s">
        <v>627</v>
      </c>
      <c r="E877" s="455" t="s">
        <v>483</v>
      </c>
      <c r="F877" s="454" t="s">
        <v>622</v>
      </c>
      <c r="G877" s="454" t="s">
        <v>628</v>
      </c>
      <c r="H877" s="454" t="s">
        <v>457</v>
      </c>
      <c r="I877" s="453">
        <v>2024</v>
      </c>
      <c r="J877" s="453">
        <v>12</v>
      </c>
      <c r="K877" s="456">
        <v>45660</v>
      </c>
      <c r="L877" s="457">
        <v>0.5</v>
      </c>
      <c r="M877" s="458">
        <v>21.284199999999998</v>
      </c>
      <c r="N877" s="458">
        <v>21.9693</v>
      </c>
      <c r="O877" s="459">
        <v>0.68506666666666705</v>
      </c>
      <c r="P877" s="460">
        <v>0.34253333333333352</v>
      </c>
      <c r="Q877" s="453">
        <v>1</v>
      </c>
      <c r="R877" s="458">
        <v>21.284199999999998</v>
      </c>
      <c r="S877" s="461">
        <v>53968</v>
      </c>
      <c r="T877" s="461">
        <v>975647</v>
      </c>
      <c r="U877" s="462">
        <v>2055200</v>
      </c>
      <c r="V877" s="463">
        <v>1386816.7618666664</v>
      </c>
      <c r="W877" s="716" t="e">
        <f t="shared" si="26"/>
        <v>#DIV/0!</v>
      </c>
      <c r="Z877" s="739">
        <f t="shared" si="27"/>
        <v>36971.677866666687</v>
      </c>
    </row>
    <row r="878" spans="1:26" s="365" customFormat="1" ht="12.65" customHeight="1">
      <c r="A878" s="452"/>
      <c r="B878" s="452" t="s">
        <v>481</v>
      </c>
      <c r="C878" s="453" t="s">
        <v>453</v>
      </c>
      <c r="D878" s="454" t="s">
        <v>627</v>
      </c>
      <c r="E878" s="455" t="s">
        <v>483</v>
      </c>
      <c r="F878" s="454" t="s">
        <v>622</v>
      </c>
      <c r="G878" s="454" t="s">
        <v>628</v>
      </c>
      <c r="H878" s="454" t="s">
        <v>457</v>
      </c>
      <c r="I878" s="453">
        <v>2025</v>
      </c>
      <c r="J878" s="453">
        <v>1</v>
      </c>
      <c r="K878" s="456">
        <v>45695</v>
      </c>
      <c r="L878" s="457">
        <v>0.5</v>
      </c>
      <c r="M878" s="458">
        <v>21.284199999999998</v>
      </c>
      <c r="N878" s="458">
        <v>21.9693</v>
      </c>
      <c r="O878" s="459">
        <v>0.68506666666666705</v>
      </c>
      <c r="P878" s="460">
        <v>0.34253333333333352</v>
      </c>
      <c r="Q878" s="453">
        <v>1</v>
      </c>
      <c r="R878" s="458">
        <v>21.284199999999998</v>
      </c>
      <c r="S878" s="461">
        <v>24841</v>
      </c>
      <c r="T878" s="461">
        <v>1000488</v>
      </c>
      <c r="U878" s="462">
        <v>2055200</v>
      </c>
      <c r="V878" s="463">
        <v>1369799.0207999996</v>
      </c>
      <c r="W878" s="716" t="e">
        <f t="shared" si="26"/>
        <v>#DIV/0!</v>
      </c>
      <c r="Z878" s="739">
        <f t="shared" si="27"/>
        <v>17017.741066666676</v>
      </c>
    </row>
    <row r="879" spans="1:26" s="365" customFormat="1" ht="12.65" customHeight="1">
      <c r="A879" s="452"/>
      <c r="B879" s="452" t="s">
        <v>481</v>
      </c>
      <c r="C879" s="453" t="s">
        <v>453</v>
      </c>
      <c r="D879" s="454" t="s">
        <v>627</v>
      </c>
      <c r="E879" s="455" t="s">
        <v>483</v>
      </c>
      <c r="F879" s="454" t="s">
        <v>622</v>
      </c>
      <c r="G879" s="454" t="s">
        <v>628</v>
      </c>
      <c r="H879" s="454" t="s">
        <v>457</v>
      </c>
      <c r="I879" s="453">
        <v>2025</v>
      </c>
      <c r="J879" s="453">
        <v>1</v>
      </c>
      <c r="K879" s="456">
        <v>45695</v>
      </c>
      <c r="L879" s="457">
        <v>0.5</v>
      </c>
      <c r="M879" s="458">
        <v>23.509499999999999</v>
      </c>
      <c r="N879" s="458">
        <v>24.194600000000001</v>
      </c>
      <c r="O879" s="459">
        <v>0.68506666666666705</v>
      </c>
      <c r="P879" s="460">
        <v>0.34253333333333352</v>
      </c>
      <c r="Q879" s="453">
        <v>1</v>
      </c>
      <c r="R879" s="458">
        <v>23.509499999999999</v>
      </c>
      <c r="S879" s="461">
        <v>14160</v>
      </c>
      <c r="T879" s="461">
        <v>1014648</v>
      </c>
      <c r="U879" s="462">
        <v>2055200</v>
      </c>
      <c r="V879" s="463">
        <v>1360098.4767999996</v>
      </c>
      <c r="W879" s="716" t="e">
        <f t="shared" si="26"/>
        <v>#DIV/0!</v>
      </c>
      <c r="Z879" s="739">
        <f t="shared" si="27"/>
        <v>9700.5440000000053</v>
      </c>
    </row>
    <row r="880" spans="1:26" s="365" customFormat="1" ht="12.65" customHeight="1">
      <c r="A880" s="452"/>
      <c r="B880" s="452" t="s">
        <v>481</v>
      </c>
      <c r="C880" s="453" t="s">
        <v>453</v>
      </c>
      <c r="D880" s="454" t="s">
        <v>629</v>
      </c>
      <c r="E880" s="455" t="s">
        <v>521</v>
      </c>
      <c r="F880" s="454" t="s">
        <v>622</v>
      </c>
      <c r="G880" s="454" t="s">
        <v>628</v>
      </c>
      <c r="H880" s="454" t="s">
        <v>457</v>
      </c>
      <c r="I880" s="453">
        <v>2023</v>
      </c>
      <c r="J880" s="453">
        <v>12</v>
      </c>
      <c r="K880" s="456">
        <v>45600</v>
      </c>
      <c r="L880" s="457">
        <v>0.4</v>
      </c>
      <c r="M880" s="458">
        <v>7.9953646857897196</v>
      </c>
      <c r="N880" s="458">
        <v>8.2458788237207497</v>
      </c>
      <c r="O880" s="459">
        <v>0.250514137931034</v>
      </c>
      <c r="P880" s="460">
        <v>0.1002056551724136</v>
      </c>
      <c r="Q880" s="453">
        <v>1</v>
      </c>
      <c r="R880" s="458">
        <v>7.9953646857897196</v>
      </c>
      <c r="S880" s="461">
        <v>7067</v>
      </c>
      <c r="T880" s="461">
        <v>7067</v>
      </c>
      <c r="U880" s="462">
        <v>726491</v>
      </c>
      <c r="V880" s="463">
        <v>724720.61658724095</v>
      </c>
      <c r="W880" s="716" t="e">
        <f t="shared" si="26"/>
        <v>#DIV/0!</v>
      </c>
      <c r="Z880" s="739">
        <f t="shared" si="27"/>
        <v>1770.3834127586172</v>
      </c>
    </row>
    <row r="881" spans="1:26" s="365" customFormat="1" ht="12.65" customHeight="1">
      <c r="A881" s="452"/>
      <c r="B881" s="452" t="s">
        <v>481</v>
      </c>
      <c r="C881" s="453" t="s">
        <v>453</v>
      </c>
      <c r="D881" s="454" t="s">
        <v>629</v>
      </c>
      <c r="E881" s="455" t="s">
        <v>521</v>
      </c>
      <c r="F881" s="454" t="s">
        <v>622</v>
      </c>
      <c r="G881" s="454" t="s">
        <v>628</v>
      </c>
      <c r="H881" s="454" t="s">
        <v>457</v>
      </c>
      <c r="I881" s="453">
        <v>2024</v>
      </c>
      <c r="J881" s="453">
        <v>1</v>
      </c>
      <c r="K881" s="456">
        <v>45600</v>
      </c>
      <c r="L881" s="457">
        <v>0.4</v>
      </c>
      <c r="M881" s="458">
        <v>7.9953646857897196</v>
      </c>
      <c r="N881" s="458">
        <v>8.2458788237207497</v>
      </c>
      <c r="O881" s="459">
        <v>0.250514137931034</v>
      </c>
      <c r="P881" s="460">
        <v>0.1002056551724136</v>
      </c>
      <c r="Q881" s="453">
        <v>1</v>
      </c>
      <c r="R881" s="458">
        <v>7.9953646857897196</v>
      </c>
      <c r="S881" s="461">
        <v>60668</v>
      </c>
      <c r="T881" s="461">
        <v>67735</v>
      </c>
      <c r="U881" s="462">
        <v>726491</v>
      </c>
      <c r="V881" s="463">
        <v>709522.42486724094</v>
      </c>
      <c r="W881" s="716" t="e">
        <f t="shared" si="26"/>
        <v>#DIV/0!</v>
      </c>
      <c r="Z881" s="739">
        <f t="shared" si="27"/>
        <v>15198.19171999997</v>
      </c>
    </row>
    <row r="882" spans="1:26" s="365" customFormat="1" ht="12.65" customHeight="1">
      <c r="A882" s="452"/>
      <c r="B882" s="452" t="s">
        <v>481</v>
      </c>
      <c r="C882" s="453" t="s">
        <v>453</v>
      </c>
      <c r="D882" s="454" t="s">
        <v>629</v>
      </c>
      <c r="E882" s="455" t="s">
        <v>521</v>
      </c>
      <c r="F882" s="454" t="s">
        <v>622</v>
      </c>
      <c r="G882" s="454" t="s">
        <v>628</v>
      </c>
      <c r="H882" s="454" t="s">
        <v>457</v>
      </c>
      <c r="I882" s="453">
        <v>2024</v>
      </c>
      <c r="J882" s="453">
        <v>3</v>
      </c>
      <c r="K882" s="456">
        <v>45600</v>
      </c>
      <c r="L882" s="457">
        <v>0.4</v>
      </c>
      <c r="M882" s="458">
        <v>7.9953646857897196</v>
      </c>
      <c r="N882" s="458">
        <v>8.2458788237207497</v>
      </c>
      <c r="O882" s="459">
        <v>0.250514137931034</v>
      </c>
      <c r="P882" s="460">
        <v>0.1002056551724136</v>
      </c>
      <c r="Q882" s="453">
        <v>1</v>
      </c>
      <c r="R882" s="458">
        <v>7.9953646857897196</v>
      </c>
      <c r="S882" s="461">
        <v>23062</v>
      </c>
      <c r="T882" s="461">
        <v>90797</v>
      </c>
      <c r="U882" s="462">
        <v>726491</v>
      </c>
      <c r="V882" s="463">
        <v>703745.067818276</v>
      </c>
      <c r="W882" s="716" t="e">
        <f t="shared" si="26"/>
        <v>#DIV/0!</v>
      </c>
      <c r="Z882" s="739">
        <f t="shared" si="27"/>
        <v>5777.3570489655058</v>
      </c>
    </row>
    <row r="883" spans="1:26" s="365" customFormat="1" ht="12.65" customHeight="1">
      <c r="A883" s="452"/>
      <c r="B883" s="452" t="s">
        <v>481</v>
      </c>
      <c r="C883" s="453" t="s">
        <v>453</v>
      </c>
      <c r="D883" s="454" t="s">
        <v>629</v>
      </c>
      <c r="E883" s="455" t="s">
        <v>521</v>
      </c>
      <c r="F883" s="454" t="s">
        <v>622</v>
      </c>
      <c r="G883" s="454" t="s">
        <v>628</v>
      </c>
      <c r="H883" s="454" t="s">
        <v>457</v>
      </c>
      <c r="I883" s="453">
        <v>2024</v>
      </c>
      <c r="J883" s="453">
        <v>4</v>
      </c>
      <c r="K883" s="456">
        <v>45600</v>
      </c>
      <c r="L883" s="457">
        <v>0.4</v>
      </c>
      <c r="M883" s="458">
        <v>7.9953646857897196</v>
      </c>
      <c r="N883" s="458">
        <v>8.2458788237207497</v>
      </c>
      <c r="O883" s="459">
        <v>0.250514137931034</v>
      </c>
      <c r="P883" s="460">
        <v>0.1002056551724136</v>
      </c>
      <c r="Q883" s="453">
        <v>1</v>
      </c>
      <c r="R883" s="458">
        <v>7.9953646857897196</v>
      </c>
      <c r="S883" s="461">
        <v>34605</v>
      </c>
      <c r="T883" s="461">
        <v>125402</v>
      </c>
      <c r="U883" s="462">
        <v>726491</v>
      </c>
      <c r="V883" s="463">
        <v>695076.02607517201</v>
      </c>
      <c r="W883" s="716" t="e">
        <f t="shared" si="26"/>
        <v>#DIV/0!</v>
      </c>
      <c r="Z883" s="739">
        <f t="shared" si="27"/>
        <v>8669.0417431034311</v>
      </c>
    </row>
    <row r="884" spans="1:26" s="365" customFormat="1" ht="12.65" customHeight="1">
      <c r="A884" s="452"/>
      <c r="B884" s="452" t="s">
        <v>481</v>
      </c>
      <c r="C884" s="453" t="s">
        <v>453</v>
      </c>
      <c r="D884" s="454" t="s">
        <v>629</v>
      </c>
      <c r="E884" s="455" t="s">
        <v>521</v>
      </c>
      <c r="F884" s="454" t="s">
        <v>622</v>
      </c>
      <c r="G884" s="454" t="s">
        <v>628</v>
      </c>
      <c r="H884" s="454" t="s">
        <v>457</v>
      </c>
      <c r="I884" s="453">
        <v>2024</v>
      </c>
      <c r="J884" s="453">
        <v>5</v>
      </c>
      <c r="K884" s="456">
        <v>45600</v>
      </c>
      <c r="L884" s="457">
        <v>0.4</v>
      </c>
      <c r="M884" s="458">
        <v>7.9953646857897196</v>
      </c>
      <c r="N884" s="458">
        <v>8.2458788237207497</v>
      </c>
      <c r="O884" s="459">
        <v>0.250514137931034</v>
      </c>
      <c r="P884" s="460">
        <v>0.1002056551724136</v>
      </c>
      <c r="Q884" s="453">
        <v>1</v>
      </c>
      <c r="R884" s="458">
        <v>7.9953646857897196</v>
      </c>
      <c r="S884" s="461">
        <v>209887</v>
      </c>
      <c r="T884" s="461">
        <v>335289</v>
      </c>
      <c r="U884" s="462">
        <v>726491</v>
      </c>
      <c r="V884" s="463">
        <v>642496.36520724103</v>
      </c>
      <c r="W884" s="716" t="e">
        <f t="shared" si="26"/>
        <v>#DIV/0!</v>
      </c>
      <c r="Z884" s="739">
        <f t="shared" si="27"/>
        <v>52579.660867930936</v>
      </c>
    </row>
    <row r="885" spans="1:26" s="365" customFormat="1" ht="12.65" customHeight="1">
      <c r="A885" s="452"/>
      <c r="B885" s="452" t="s">
        <v>481</v>
      </c>
      <c r="C885" s="453" t="s">
        <v>453</v>
      </c>
      <c r="D885" s="454" t="s">
        <v>629</v>
      </c>
      <c r="E885" s="455" t="s">
        <v>521</v>
      </c>
      <c r="F885" s="454" t="s">
        <v>622</v>
      </c>
      <c r="G885" s="454" t="s">
        <v>628</v>
      </c>
      <c r="H885" s="454" t="s">
        <v>457</v>
      </c>
      <c r="I885" s="453">
        <v>2024</v>
      </c>
      <c r="J885" s="453">
        <v>6</v>
      </c>
      <c r="K885" s="456">
        <v>45600</v>
      </c>
      <c r="L885" s="457">
        <v>0.4</v>
      </c>
      <c r="M885" s="458">
        <v>7.9953646857897196</v>
      </c>
      <c r="N885" s="458">
        <v>8.2458788237207497</v>
      </c>
      <c r="O885" s="459">
        <v>0.250514137931034</v>
      </c>
      <c r="P885" s="460">
        <v>0.1002056551724136</v>
      </c>
      <c r="Q885" s="453">
        <v>1</v>
      </c>
      <c r="R885" s="458">
        <v>7.9953646857897196</v>
      </c>
      <c r="S885" s="461">
        <v>195500</v>
      </c>
      <c r="T885" s="461">
        <v>530789</v>
      </c>
      <c r="U885" s="462">
        <v>726491</v>
      </c>
      <c r="V885" s="463">
        <v>593520.85124172398</v>
      </c>
      <c r="W885" s="716" t="e">
        <f t="shared" si="26"/>
        <v>#DIV/0!</v>
      </c>
      <c r="Z885" s="739">
        <f t="shared" si="27"/>
        <v>48975.513965517144</v>
      </c>
    </row>
    <row r="886" spans="1:26" s="365" customFormat="1" ht="12.65" customHeight="1">
      <c r="A886" s="452"/>
      <c r="B886" s="452" t="s">
        <v>481</v>
      </c>
      <c r="C886" s="453" t="s">
        <v>453</v>
      </c>
      <c r="D886" s="454" t="s">
        <v>629</v>
      </c>
      <c r="E886" s="455" t="s">
        <v>521</v>
      </c>
      <c r="F886" s="454" t="s">
        <v>622</v>
      </c>
      <c r="G886" s="454" t="s">
        <v>628</v>
      </c>
      <c r="H886" s="454" t="s">
        <v>457</v>
      </c>
      <c r="I886" s="453">
        <v>2024</v>
      </c>
      <c r="J886" s="453">
        <v>7</v>
      </c>
      <c r="K886" s="456">
        <v>45600</v>
      </c>
      <c r="L886" s="457">
        <v>0.4</v>
      </c>
      <c r="M886" s="458">
        <v>8.2458788237207497</v>
      </c>
      <c r="N886" s="458">
        <v>9.2272999999999996</v>
      </c>
      <c r="O886" s="459">
        <v>0.98142117627924996</v>
      </c>
      <c r="P886" s="460">
        <v>0.39256847051170002</v>
      </c>
      <c r="Q886" s="453">
        <v>1</v>
      </c>
      <c r="R886" s="458">
        <v>8.2458788237207497</v>
      </c>
      <c r="S886" s="461">
        <v>100000</v>
      </c>
      <c r="T886" s="461">
        <v>100000</v>
      </c>
      <c r="U886" s="462">
        <v>98174</v>
      </c>
      <c r="V886" s="463">
        <v>31.8823720750079</v>
      </c>
      <c r="W886" s="716" t="e">
        <f t="shared" si="26"/>
        <v>#DIV/0!</v>
      </c>
      <c r="Z886" s="739">
        <f t="shared" si="27"/>
        <v>98142.117627924992</v>
      </c>
    </row>
    <row r="887" spans="1:26" s="365" customFormat="1" ht="12.65" customHeight="1">
      <c r="A887" s="452"/>
      <c r="B887" s="452" t="s">
        <v>481</v>
      </c>
      <c r="C887" s="453" t="s">
        <v>453</v>
      </c>
      <c r="D887" s="454" t="s">
        <v>629</v>
      </c>
      <c r="E887" s="455" t="s">
        <v>521</v>
      </c>
      <c r="F887" s="454" t="s">
        <v>622</v>
      </c>
      <c r="G887" s="454" t="s">
        <v>628</v>
      </c>
      <c r="H887" s="454" t="s">
        <v>457</v>
      </c>
      <c r="I887" s="453">
        <v>2024</v>
      </c>
      <c r="J887" s="453">
        <v>7</v>
      </c>
      <c r="K887" s="456">
        <v>45600</v>
      </c>
      <c r="L887" s="457">
        <v>0.4</v>
      </c>
      <c r="M887" s="458">
        <v>7.9953646857897196</v>
      </c>
      <c r="N887" s="458">
        <v>8.2458788237207497</v>
      </c>
      <c r="O887" s="459">
        <v>0.250514137931034</v>
      </c>
      <c r="P887" s="460">
        <v>0.1002056551724136</v>
      </c>
      <c r="Q887" s="453">
        <v>1</v>
      </c>
      <c r="R887" s="458">
        <v>7.9953646857897196</v>
      </c>
      <c r="S887" s="461">
        <v>95800</v>
      </c>
      <c r="T887" s="461">
        <v>626589</v>
      </c>
      <c r="U887" s="462">
        <v>726491</v>
      </c>
      <c r="V887" s="463">
        <v>569553.479200006</v>
      </c>
      <c r="W887" s="716" t="e">
        <f t="shared" si="26"/>
        <v>#DIV/0!</v>
      </c>
      <c r="Z887" s="739">
        <f t="shared" si="27"/>
        <v>23999.254413793056</v>
      </c>
    </row>
    <row r="888" spans="1:26" s="365" customFormat="1" ht="12.65" customHeight="1">
      <c r="A888" s="452"/>
      <c r="B888" s="452" t="s">
        <v>481</v>
      </c>
      <c r="C888" s="453" t="s">
        <v>453</v>
      </c>
      <c r="D888" s="454" t="s">
        <v>629</v>
      </c>
      <c r="E888" s="455" t="s">
        <v>521</v>
      </c>
      <c r="F888" s="454" t="s">
        <v>622</v>
      </c>
      <c r="G888" s="454" t="s">
        <v>628</v>
      </c>
      <c r="H888" s="454" t="s">
        <v>457</v>
      </c>
      <c r="I888" s="453">
        <v>2024</v>
      </c>
      <c r="J888" s="453">
        <v>7</v>
      </c>
      <c r="K888" s="456">
        <v>45600</v>
      </c>
      <c r="L888" s="457">
        <v>0.4</v>
      </c>
      <c r="M888" s="458">
        <v>7.9953646857897196</v>
      </c>
      <c r="N888" s="458">
        <v>7.9954000000000001</v>
      </c>
      <c r="O888" s="459">
        <v>0</v>
      </c>
      <c r="P888" s="460">
        <v>0</v>
      </c>
      <c r="Q888" s="453">
        <v>1</v>
      </c>
      <c r="R888" s="458">
        <v>7.9953646857897196</v>
      </c>
      <c r="S888" s="461">
        <v>87000</v>
      </c>
      <c r="T888" s="461">
        <v>813589</v>
      </c>
      <c r="U888" s="462">
        <v>726491</v>
      </c>
      <c r="V888" s="463">
        <v>569553.47919999994</v>
      </c>
      <c r="W888" s="716" t="e">
        <f t="shared" si="26"/>
        <v>#DIV/0!</v>
      </c>
      <c r="Z888" s="739">
        <f t="shared" si="27"/>
        <v>0</v>
      </c>
    </row>
    <row r="889" spans="1:26" s="365" customFormat="1" ht="12.65" customHeight="1">
      <c r="A889" s="452"/>
      <c r="B889" s="452" t="s">
        <v>481</v>
      </c>
      <c r="C889" s="453" t="s">
        <v>453</v>
      </c>
      <c r="D889" s="454" t="s">
        <v>629</v>
      </c>
      <c r="E889" s="455" t="s">
        <v>521</v>
      </c>
      <c r="F889" s="454" t="s">
        <v>622</v>
      </c>
      <c r="G889" s="454" t="s">
        <v>628</v>
      </c>
      <c r="H889" s="454" t="s">
        <v>457</v>
      </c>
      <c r="I889" s="453">
        <v>2024</v>
      </c>
      <c r="J889" s="453">
        <v>8</v>
      </c>
      <c r="K889" s="456">
        <v>45600</v>
      </c>
      <c r="L889" s="457">
        <v>0.4</v>
      </c>
      <c r="M889" s="458">
        <v>7.9953646857897196</v>
      </c>
      <c r="N889" s="458">
        <v>7.9954000000000001</v>
      </c>
      <c r="O889" s="459">
        <v>0</v>
      </c>
      <c r="P889" s="460">
        <v>0</v>
      </c>
      <c r="Q889" s="453">
        <v>1</v>
      </c>
      <c r="R889" s="458">
        <v>7.9953646857897196</v>
      </c>
      <c r="S889" s="461">
        <v>71500</v>
      </c>
      <c r="T889" s="461">
        <v>885089</v>
      </c>
      <c r="U889" s="462">
        <v>726491</v>
      </c>
      <c r="V889" s="463">
        <v>569553.47919999994</v>
      </c>
      <c r="W889" s="716" t="e">
        <f t="shared" si="26"/>
        <v>#DIV/0!</v>
      </c>
      <c r="Z889" s="739">
        <f t="shared" si="27"/>
        <v>0</v>
      </c>
    </row>
    <row r="890" spans="1:26" s="365" customFormat="1" ht="12.65" customHeight="1">
      <c r="A890" s="452"/>
      <c r="B890" s="452" t="s">
        <v>481</v>
      </c>
      <c r="C890" s="453" t="s">
        <v>453</v>
      </c>
      <c r="D890" s="454" t="s">
        <v>629</v>
      </c>
      <c r="E890" s="455" t="s">
        <v>521</v>
      </c>
      <c r="F890" s="454" t="s">
        <v>622</v>
      </c>
      <c r="G890" s="454" t="s">
        <v>628</v>
      </c>
      <c r="H890" s="454" t="s">
        <v>457</v>
      </c>
      <c r="I890" s="453">
        <v>2024</v>
      </c>
      <c r="J890" s="453">
        <v>9</v>
      </c>
      <c r="K890" s="456">
        <v>45600</v>
      </c>
      <c r="L890" s="457">
        <v>0.4</v>
      </c>
      <c r="M890" s="458">
        <v>7.9953646857897196</v>
      </c>
      <c r="N890" s="458">
        <v>7.9954000000000001</v>
      </c>
      <c r="O890" s="459">
        <v>0</v>
      </c>
      <c r="P890" s="460">
        <v>0</v>
      </c>
      <c r="Q890" s="453">
        <v>1</v>
      </c>
      <c r="R890" s="458">
        <v>7.9953646857897196</v>
      </c>
      <c r="S890" s="461">
        <v>179000</v>
      </c>
      <c r="T890" s="461">
        <v>1064089</v>
      </c>
      <c r="U890" s="462">
        <v>726491</v>
      </c>
      <c r="V890" s="463">
        <v>569553.47919999994</v>
      </c>
      <c r="W890" s="716" t="e">
        <f t="shared" si="26"/>
        <v>#DIV/0!</v>
      </c>
      <c r="Z890" s="739">
        <f t="shared" si="27"/>
        <v>0</v>
      </c>
    </row>
    <row r="891" spans="1:26" s="365" customFormat="1" ht="12.65" customHeight="1">
      <c r="A891" s="452"/>
      <c r="B891" s="452" t="s">
        <v>481</v>
      </c>
      <c r="C891" s="453" t="s">
        <v>453</v>
      </c>
      <c r="D891" s="454" t="s">
        <v>629</v>
      </c>
      <c r="E891" s="455" t="s">
        <v>521</v>
      </c>
      <c r="F891" s="454" t="s">
        <v>622</v>
      </c>
      <c r="G891" s="454" t="s">
        <v>628</v>
      </c>
      <c r="H891" s="454" t="s">
        <v>457</v>
      </c>
      <c r="I891" s="453">
        <v>2024</v>
      </c>
      <c r="J891" s="453">
        <v>10</v>
      </c>
      <c r="K891" s="456">
        <v>45600</v>
      </c>
      <c r="L891" s="457">
        <v>0.4</v>
      </c>
      <c r="M891" s="458">
        <v>7.9953646857897196</v>
      </c>
      <c r="N891" s="458">
        <v>7.9954000000000001</v>
      </c>
      <c r="O891" s="459">
        <v>0</v>
      </c>
      <c r="P891" s="460">
        <v>0</v>
      </c>
      <c r="Q891" s="453">
        <v>1</v>
      </c>
      <c r="R891" s="458">
        <v>7.9953646857897196</v>
      </c>
      <c r="S891" s="461">
        <v>40000</v>
      </c>
      <c r="T891" s="461">
        <v>1104089</v>
      </c>
      <c r="U891" s="462">
        <v>726491</v>
      </c>
      <c r="V891" s="463">
        <v>569553.47919999994</v>
      </c>
      <c r="W891" s="716" t="e">
        <f t="shared" si="26"/>
        <v>#DIV/0!</v>
      </c>
      <c r="Z891" s="739">
        <f t="shared" si="27"/>
        <v>0</v>
      </c>
    </row>
    <row r="892" spans="1:26" s="365" customFormat="1" ht="12.65" customHeight="1">
      <c r="A892" s="452"/>
      <c r="B892" s="452" t="s">
        <v>481</v>
      </c>
      <c r="C892" s="453" t="s">
        <v>453</v>
      </c>
      <c r="D892" s="454" t="s">
        <v>629</v>
      </c>
      <c r="E892" s="455" t="s">
        <v>521</v>
      </c>
      <c r="F892" s="454" t="s">
        <v>622</v>
      </c>
      <c r="G892" s="454" t="s">
        <v>628</v>
      </c>
      <c r="H892" s="454" t="s">
        <v>457</v>
      </c>
      <c r="I892" s="453">
        <v>2024</v>
      </c>
      <c r="J892" s="453">
        <v>11</v>
      </c>
      <c r="K892" s="456">
        <v>45628</v>
      </c>
      <c r="L892" s="457">
        <v>0.4</v>
      </c>
      <c r="M892" s="458">
        <v>7.9953646857897196</v>
      </c>
      <c r="N892" s="458">
        <v>7.9954000000000001</v>
      </c>
      <c r="O892" s="459">
        <v>0</v>
      </c>
      <c r="P892" s="460">
        <v>0</v>
      </c>
      <c r="Q892" s="453">
        <v>1</v>
      </c>
      <c r="R892" s="458">
        <v>7.9953646857897196</v>
      </c>
      <c r="S892" s="461">
        <v>146085</v>
      </c>
      <c r="T892" s="461">
        <v>1250174</v>
      </c>
      <c r="U892" s="462">
        <v>726491</v>
      </c>
      <c r="V892" s="463">
        <v>569553.47919999994</v>
      </c>
      <c r="W892" s="716" t="e">
        <f t="shared" si="26"/>
        <v>#DIV/0!</v>
      </c>
      <c r="Z892" s="739">
        <f t="shared" si="27"/>
        <v>0</v>
      </c>
    </row>
    <row r="893" spans="1:26" s="365" customFormat="1" ht="12.65" customHeight="1">
      <c r="A893" s="452"/>
      <c r="B893" s="452" t="s">
        <v>481</v>
      </c>
      <c r="C893" s="453" t="s">
        <v>453</v>
      </c>
      <c r="D893" s="454" t="s">
        <v>629</v>
      </c>
      <c r="E893" s="455" t="s">
        <v>521</v>
      </c>
      <c r="F893" s="454" t="s">
        <v>622</v>
      </c>
      <c r="G893" s="454" t="s">
        <v>628</v>
      </c>
      <c r="H893" s="454" t="s">
        <v>457</v>
      </c>
      <c r="I893" s="453">
        <v>2024</v>
      </c>
      <c r="J893" s="453">
        <v>12</v>
      </c>
      <c r="K893" s="456">
        <v>45660</v>
      </c>
      <c r="L893" s="457">
        <v>0.4</v>
      </c>
      <c r="M893" s="458">
        <v>7.9953646857897196</v>
      </c>
      <c r="N893" s="458">
        <v>7.9954000000000001</v>
      </c>
      <c r="O893" s="459">
        <v>0</v>
      </c>
      <c r="P893" s="460">
        <v>0</v>
      </c>
      <c r="Q893" s="453">
        <v>1</v>
      </c>
      <c r="R893" s="458">
        <v>7.9953646857897196</v>
      </c>
      <c r="S893" s="461">
        <v>78441</v>
      </c>
      <c r="T893" s="461">
        <v>1328615</v>
      </c>
      <c r="U893" s="462">
        <v>726491</v>
      </c>
      <c r="V893" s="463">
        <v>569553.47919999994</v>
      </c>
      <c r="W893" s="716" t="e">
        <f t="shared" si="26"/>
        <v>#DIV/0!</v>
      </c>
      <c r="Z893" s="739">
        <f t="shared" si="27"/>
        <v>0</v>
      </c>
    </row>
    <row r="894" spans="1:26" s="365" customFormat="1" ht="12.65" customHeight="1">
      <c r="A894" s="452"/>
      <c r="B894" s="452" t="s">
        <v>481</v>
      </c>
      <c r="C894" s="453" t="s">
        <v>453</v>
      </c>
      <c r="D894" s="454" t="s">
        <v>629</v>
      </c>
      <c r="E894" s="455" t="s">
        <v>521</v>
      </c>
      <c r="F894" s="454" t="s">
        <v>622</v>
      </c>
      <c r="G894" s="454" t="s">
        <v>628</v>
      </c>
      <c r="H894" s="454" t="s">
        <v>457</v>
      </c>
      <c r="I894" s="453">
        <v>2025</v>
      </c>
      <c r="J894" s="453">
        <v>1</v>
      </c>
      <c r="K894" s="456">
        <v>45695</v>
      </c>
      <c r="L894" s="457">
        <v>0.4</v>
      </c>
      <c r="M894" s="458">
        <v>7.9953646857897196</v>
      </c>
      <c r="N894" s="458">
        <v>7.9954000000000001</v>
      </c>
      <c r="O894" s="459">
        <v>0</v>
      </c>
      <c r="P894" s="460">
        <v>0</v>
      </c>
      <c r="Q894" s="453">
        <v>1</v>
      </c>
      <c r="R894" s="458">
        <v>7.9953646857897196</v>
      </c>
      <c r="S894" s="461">
        <v>44985</v>
      </c>
      <c r="T894" s="461">
        <v>1373600</v>
      </c>
      <c r="U894" s="462">
        <v>726491</v>
      </c>
      <c r="V894" s="463">
        <v>569553.47919999994</v>
      </c>
      <c r="W894" s="716" t="e">
        <f t="shared" si="26"/>
        <v>#DIV/0!</v>
      </c>
      <c r="Z894" s="739">
        <f t="shared" si="27"/>
        <v>0</v>
      </c>
    </row>
    <row r="895" spans="1:26" s="365" customFormat="1" ht="12.65" customHeight="1">
      <c r="A895" s="452"/>
      <c r="B895" s="452" t="s">
        <v>481</v>
      </c>
      <c r="C895" s="453" t="s">
        <v>453</v>
      </c>
      <c r="D895" s="454" t="s">
        <v>625</v>
      </c>
      <c r="E895" s="455" t="s">
        <v>519</v>
      </c>
      <c r="F895" s="454" t="s">
        <v>622</v>
      </c>
      <c r="G895" s="454" t="s">
        <v>628</v>
      </c>
      <c r="H895" s="454" t="s">
        <v>457</v>
      </c>
      <c r="I895" s="453">
        <v>2023</v>
      </c>
      <c r="J895" s="453">
        <v>12</v>
      </c>
      <c r="K895" s="456">
        <v>45600</v>
      </c>
      <c r="L895" s="457">
        <v>0.5</v>
      </c>
      <c r="M895" s="458">
        <v>8.8452286163910401</v>
      </c>
      <c r="N895" s="458">
        <v>9.1072280281557507</v>
      </c>
      <c r="O895" s="459">
        <v>0.26199941176470598</v>
      </c>
      <c r="P895" s="460">
        <v>0.13099970588235299</v>
      </c>
      <c r="Q895" s="453">
        <v>1</v>
      </c>
      <c r="R895" s="458">
        <v>8.8452286163910401</v>
      </c>
      <c r="S895" s="461">
        <v>1920</v>
      </c>
      <c r="T895" s="461">
        <v>1920</v>
      </c>
      <c r="U895" s="462">
        <v>890798</v>
      </c>
      <c r="V895" s="463">
        <v>890294.96112941206</v>
      </c>
      <c r="W895" s="716" t="e">
        <f t="shared" si="26"/>
        <v>#DIV/0!</v>
      </c>
      <c r="Z895" s="739">
        <f t="shared" si="27"/>
        <v>503.03887058823545</v>
      </c>
    </row>
    <row r="896" spans="1:26" s="365" customFormat="1" ht="12.65" customHeight="1">
      <c r="A896" s="452"/>
      <c r="B896" s="452" t="s">
        <v>481</v>
      </c>
      <c r="C896" s="453" t="s">
        <v>453</v>
      </c>
      <c r="D896" s="454" t="s">
        <v>625</v>
      </c>
      <c r="E896" s="455" t="s">
        <v>519</v>
      </c>
      <c r="F896" s="454" t="s">
        <v>622</v>
      </c>
      <c r="G896" s="454" t="s">
        <v>628</v>
      </c>
      <c r="H896" s="454" t="s">
        <v>457</v>
      </c>
      <c r="I896" s="453">
        <v>2024</v>
      </c>
      <c r="J896" s="453">
        <v>1</v>
      </c>
      <c r="K896" s="456">
        <v>45600</v>
      </c>
      <c r="L896" s="457">
        <v>0.5</v>
      </c>
      <c r="M896" s="458">
        <v>8.8452286163910401</v>
      </c>
      <c r="N896" s="458">
        <v>9.1072280281557507</v>
      </c>
      <c r="O896" s="459">
        <v>0.26199941176470598</v>
      </c>
      <c r="P896" s="460">
        <v>0.13099970588235299</v>
      </c>
      <c r="Q896" s="453">
        <v>1</v>
      </c>
      <c r="R896" s="458">
        <v>8.8452286163910401</v>
      </c>
      <c r="S896" s="461">
        <v>63854</v>
      </c>
      <c r="T896" s="461">
        <v>65774</v>
      </c>
      <c r="U896" s="462">
        <v>890798</v>
      </c>
      <c r="V896" s="463">
        <v>873565.25069058803</v>
      </c>
      <c r="W896" s="716" t="e">
        <f t="shared" si="26"/>
        <v>#DIV/0!</v>
      </c>
      <c r="Z896" s="739">
        <f t="shared" si="27"/>
        <v>16729.710438823535</v>
      </c>
    </row>
    <row r="897" spans="1:26" s="365" customFormat="1" ht="12.65" customHeight="1">
      <c r="A897" s="452"/>
      <c r="B897" s="452" t="s">
        <v>481</v>
      </c>
      <c r="C897" s="453" t="s">
        <v>453</v>
      </c>
      <c r="D897" s="454" t="s">
        <v>625</v>
      </c>
      <c r="E897" s="455" t="s">
        <v>519</v>
      </c>
      <c r="F897" s="454" t="s">
        <v>622</v>
      </c>
      <c r="G897" s="454" t="s">
        <v>628</v>
      </c>
      <c r="H897" s="454" t="s">
        <v>457</v>
      </c>
      <c r="I897" s="453">
        <v>2024</v>
      </c>
      <c r="J897" s="453">
        <v>3</v>
      </c>
      <c r="K897" s="456">
        <v>45600</v>
      </c>
      <c r="L897" s="457">
        <v>0.5</v>
      </c>
      <c r="M897" s="458">
        <v>8.8452286163910401</v>
      </c>
      <c r="N897" s="458">
        <v>9.1072280281557507</v>
      </c>
      <c r="O897" s="459">
        <v>0.26199941176470598</v>
      </c>
      <c r="P897" s="460">
        <v>0.13099970588235299</v>
      </c>
      <c r="Q897" s="453">
        <v>1</v>
      </c>
      <c r="R897" s="458">
        <v>8.8452286163910401</v>
      </c>
      <c r="S897" s="461">
        <v>294</v>
      </c>
      <c r="T897" s="461">
        <v>66068</v>
      </c>
      <c r="U897" s="462">
        <v>890798</v>
      </c>
      <c r="V897" s="463">
        <v>873488.22286352899</v>
      </c>
      <c r="W897" s="716" t="e">
        <f t="shared" si="26"/>
        <v>#DIV/0!</v>
      </c>
      <c r="Z897" s="739">
        <f t="shared" si="27"/>
        <v>77.027827058823561</v>
      </c>
    </row>
    <row r="898" spans="1:26" s="365" customFormat="1" ht="12.65" customHeight="1">
      <c r="A898" s="452"/>
      <c r="B898" s="452" t="s">
        <v>481</v>
      </c>
      <c r="C898" s="453" t="s">
        <v>453</v>
      </c>
      <c r="D898" s="454" t="s">
        <v>625</v>
      </c>
      <c r="E898" s="455" t="s">
        <v>519</v>
      </c>
      <c r="F898" s="454" t="s">
        <v>622</v>
      </c>
      <c r="G898" s="454" t="s">
        <v>628</v>
      </c>
      <c r="H898" s="454" t="s">
        <v>457</v>
      </c>
      <c r="I898" s="453">
        <v>2024</v>
      </c>
      <c r="J898" s="453">
        <v>4</v>
      </c>
      <c r="K898" s="456">
        <v>45600</v>
      </c>
      <c r="L898" s="457">
        <v>0.5</v>
      </c>
      <c r="M898" s="458">
        <v>8.8452286163910401</v>
      </c>
      <c r="N898" s="458">
        <v>9.1072280281557507</v>
      </c>
      <c r="O898" s="459">
        <v>0.26199941176470598</v>
      </c>
      <c r="P898" s="460">
        <v>0.13099970588235299</v>
      </c>
      <c r="Q898" s="453">
        <v>1</v>
      </c>
      <c r="R898" s="458">
        <v>8.8452286163910401</v>
      </c>
      <c r="S898" s="461">
        <v>44880</v>
      </c>
      <c r="T898" s="461">
        <v>110948</v>
      </c>
      <c r="U898" s="462">
        <v>890798</v>
      </c>
      <c r="V898" s="463">
        <v>861729.68926352903</v>
      </c>
      <c r="W898" s="716" t="e">
        <f t="shared" ref="W898:W961" si="28">V898/$AB$1</f>
        <v>#DIV/0!</v>
      </c>
      <c r="Z898" s="739">
        <f t="shared" si="27"/>
        <v>11758.533600000004</v>
      </c>
    </row>
    <row r="899" spans="1:26" s="365" customFormat="1" ht="12.65" customHeight="1">
      <c r="A899" s="452"/>
      <c r="B899" s="452" t="s">
        <v>481</v>
      </c>
      <c r="C899" s="453" t="s">
        <v>453</v>
      </c>
      <c r="D899" s="454" t="s">
        <v>625</v>
      </c>
      <c r="E899" s="455" t="s">
        <v>519</v>
      </c>
      <c r="F899" s="454" t="s">
        <v>622</v>
      </c>
      <c r="G899" s="454" t="s">
        <v>628</v>
      </c>
      <c r="H899" s="454" t="s">
        <v>457</v>
      </c>
      <c r="I899" s="453">
        <v>2024</v>
      </c>
      <c r="J899" s="453">
        <v>5</v>
      </c>
      <c r="K899" s="456">
        <v>45600</v>
      </c>
      <c r="L899" s="457">
        <v>0.5</v>
      </c>
      <c r="M899" s="458">
        <v>8.8452286163910401</v>
      </c>
      <c r="N899" s="458">
        <v>9.1072280281557507</v>
      </c>
      <c r="O899" s="459">
        <v>0.26199941176470598</v>
      </c>
      <c r="P899" s="460">
        <v>0.13099970588235299</v>
      </c>
      <c r="Q899" s="453">
        <v>1</v>
      </c>
      <c r="R899" s="458">
        <v>8.8452286163910401</v>
      </c>
      <c r="S899" s="461">
        <v>189855</v>
      </c>
      <c r="T899" s="461">
        <v>300803</v>
      </c>
      <c r="U899" s="462">
        <v>890798</v>
      </c>
      <c r="V899" s="463">
        <v>811987.79094294098</v>
      </c>
      <c r="W899" s="716" t="e">
        <f t="shared" si="28"/>
        <v>#DIV/0!</v>
      </c>
      <c r="Z899" s="739">
        <f t="shared" ref="Z899:Z962" si="29">O899*S899</f>
        <v>49741.898320588254</v>
      </c>
    </row>
    <row r="900" spans="1:26" s="365" customFormat="1" ht="12.65" customHeight="1">
      <c r="A900" s="452"/>
      <c r="B900" s="452" t="s">
        <v>481</v>
      </c>
      <c r="C900" s="453" t="s">
        <v>453</v>
      </c>
      <c r="D900" s="454" t="s">
        <v>625</v>
      </c>
      <c r="E900" s="455" t="s">
        <v>519</v>
      </c>
      <c r="F900" s="454" t="s">
        <v>622</v>
      </c>
      <c r="G900" s="454" t="s">
        <v>628</v>
      </c>
      <c r="H900" s="454" t="s">
        <v>457</v>
      </c>
      <c r="I900" s="453">
        <v>2024</v>
      </c>
      <c r="J900" s="453">
        <v>6</v>
      </c>
      <c r="K900" s="456">
        <v>45600</v>
      </c>
      <c r="L900" s="457">
        <v>0.5</v>
      </c>
      <c r="M900" s="458">
        <v>8.8452286163910401</v>
      </c>
      <c r="N900" s="458">
        <v>9.1072280281557507</v>
      </c>
      <c r="O900" s="459">
        <v>0.26199941176470598</v>
      </c>
      <c r="P900" s="460">
        <v>0.13099970588235299</v>
      </c>
      <c r="Q900" s="453">
        <v>1</v>
      </c>
      <c r="R900" s="458">
        <v>8.8452286163910401</v>
      </c>
      <c r="S900" s="461">
        <v>294100</v>
      </c>
      <c r="T900" s="461">
        <v>594903</v>
      </c>
      <c r="U900" s="462">
        <v>890798</v>
      </c>
      <c r="V900" s="463">
        <v>734933.76394294098</v>
      </c>
      <c r="W900" s="716" t="e">
        <f t="shared" si="28"/>
        <v>#DIV/0!</v>
      </c>
      <c r="Z900" s="739">
        <f t="shared" si="29"/>
        <v>77054.027000000031</v>
      </c>
    </row>
    <row r="901" spans="1:26" s="365" customFormat="1" ht="12.65" customHeight="1">
      <c r="A901" s="452"/>
      <c r="B901" s="452" t="s">
        <v>481</v>
      </c>
      <c r="C901" s="453" t="s">
        <v>453</v>
      </c>
      <c r="D901" s="454" t="s">
        <v>625</v>
      </c>
      <c r="E901" s="455" t="s">
        <v>519</v>
      </c>
      <c r="F901" s="454" t="s">
        <v>622</v>
      </c>
      <c r="G901" s="454" t="s">
        <v>628</v>
      </c>
      <c r="H901" s="454" t="s">
        <v>457</v>
      </c>
      <c r="I901" s="453">
        <v>2024</v>
      </c>
      <c r="J901" s="453">
        <v>7</v>
      </c>
      <c r="K901" s="456">
        <v>45600</v>
      </c>
      <c r="L901" s="457">
        <v>0.5</v>
      </c>
      <c r="M901" s="458">
        <v>8.8452286163910401</v>
      </c>
      <c r="N901" s="458">
        <v>9.1072280281557507</v>
      </c>
      <c r="O901" s="459">
        <v>0.26199941176470598</v>
      </c>
      <c r="P901" s="460">
        <v>0.13099970588235299</v>
      </c>
      <c r="Q901" s="453">
        <v>1</v>
      </c>
      <c r="R901" s="458">
        <v>8.8452286163910401</v>
      </c>
      <c r="S901" s="461">
        <v>145900</v>
      </c>
      <c r="T901" s="461">
        <v>740803</v>
      </c>
      <c r="U901" s="462">
        <v>890798</v>
      </c>
      <c r="V901" s="463">
        <v>696708.04976646998</v>
      </c>
      <c r="W901" s="716" t="e">
        <f t="shared" si="28"/>
        <v>#DIV/0!</v>
      </c>
      <c r="Z901" s="739">
        <f t="shared" si="29"/>
        <v>38225.714176470603</v>
      </c>
    </row>
    <row r="902" spans="1:26" s="365" customFormat="1" ht="12.65" customHeight="1">
      <c r="A902" s="452"/>
      <c r="B902" s="452" t="s">
        <v>481</v>
      </c>
      <c r="C902" s="453" t="s">
        <v>453</v>
      </c>
      <c r="D902" s="454" t="s">
        <v>625</v>
      </c>
      <c r="E902" s="455" t="s">
        <v>519</v>
      </c>
      <c r="F902" s="454" t="s">
        <v>622</v>
      </c>
      <c r="G902" s="454" t="s">
        <v>628</v>
      </c>
      <c r="H902" s="454" t="s">
        <v>457</v>
      </c>
      <c r="I902" s="453">
        <v>2024</v>
      </c>
      <c r="J902" s="453">
        <v>7</v>
      </c>
      <c r="K902" s="456">
        <v>45600</v>
      </c>
      <c r="L902" s="457">
        <v>0.5</v>
      </c>
      <c r="M902" s="458">
        <v>8.8452286163910401</v>
      </c>
      <c r="N902" s="458">
        <v>8.8452286163910401</v>
      </c>
      <c r="O902" s="459">
        <v>0</v>
      </c>
      <c r="P902" s="460">
        <v>0</v>
      </c>
      <c r="Q902" s="453">
        <v>1</v>
      </c>
      <c r="R902" s="458">
        <v>8.8452286163910401</v>
      </c>
      <c r="S902" s="461">
        <v>50620</v>
      </c>
      <c r="T902" s="461">
        <v>791423</v>
      </c>
      <c r="U902" s="462">
        <v>890798</v>
      </c>
      <c r="V902" s="463">
        <v>696708.04980000004</v>
      </c>
      <c r="W902" s="716" t="e">
        <f t="shared" si="28"/>
        <v>#DIV/0!</v>
      </c>
      <c r="Z902" s="739">
        <f t="shared" si="29"/>
        <v>0</v>
      </c>
    </row>
    <row r="903" spans="1:26" s="365" customFormat="1" ht="12.65" customHeight="1">
      <c r="A903" s="452"/>
      <c r="B903" s="452" t="s">
        <v>481</v>
      </c>
      <c r="C903" s="453" t="s">
        <v>453</v>
      </c>
      <c r="D903" s="454" t="s">
        <v>625</v>
      </c>
      <c r="E903" s="455" t="s">
        <v>519</v>
      </c>
      <c r="F903" s="454" t="s">
        <v>622</v>
      </c>
      <c r="G903" s="454" t="s">
        <v>628</v>
      </c>
      <c r="H903" s="454" t="s">
        <v>457</v>
      </c>
      <c r="I903" s="453">
        <v>2024</v>
      </c>
      <c r="J903" s="453">
        <v>8</v>
      </c>
      <c r="K903" s="456">
        <v>45600</v>
      </c>
      <c r="L903" s="457">
        <v>0.5</v>
      </c>
      <c r="M903" s="458">
        <v>8.8452286163910401</v>
      </c>
      <c r="N903" s="458">
        <v>8.8452286163910401</v>
      </c>
      <c r="O903" s="459">
        <v>0</v>
      </c>
      <c r="P903" s="460">
        <v>0</v>
      </c>
      <c r="Q903" s="453">
        <v>1</v>
      </c>
      <c r="R903" s="458">
        <v>8.8452286163910401</v>
      </c>
      <c r="S903" s="461">
        <v>88020</v>
      </c>
      <c r="T903" s="461">
        <v>879443</v>
      </c>
      <c r="U903" s="462">
        <v>890798</v>
      </c>
      <c r="V903" s="463">
        <v>696708.04980000004</v>
      </c>
      <c r="W903" s="716" t="e">
        <f t="shared" si="28"/>
        <v>#DIV/0!</v>
      </c>
      <c r="Z903" s="739">
        <f t="shared" si="29"/>
        <v>0</v>
      </c>
    </row>
    <row r="904" spans="1:26" s="365" customFormat="1" ht="12.65" customHeight="1">
      <c r="A904" s="452"/>
      <c r="B904" s="452" t="s">
        <v>481</v>
      </c>
      <c r="C904" s="453" t="s">
        <v>453</v>
      </c>
      <c r="D904" s="454" t="s">
        <v>625</v>
      </c>
      <c r="E904" s="455" t="s">
        <v>519</v>
      </c>
      <c r="F904" s="454" t="s">
        <v>622</v>
      </c>
      <c r="G904" s="454" t="s">
        <v>628</v>
      </c>
      <c r="H904" s="454" t="s">
        <v>457</v>
      </c>
      <c r="I904" s="453">
        <v>2024</v>
      </c>
      <c r="J904" s="453">
        <v>9</v>
      </c>
      <c r="K904" s="456">
        <v>45600</v>
      </c>
      <c r="L904" s="457">
        <v>0.5</v>
      </c>
      <c r="M904" s="458">
        <v>8.8452286163910401</v>
      </c>
      <c r="N904" s="458">
        <v>8.8452286163910401</v>
      </c>
      <c r="O904" s="459">
        <v>0</v>
      </c>
      <c r="P904" s="460">
        <v>0</v>
      </c>
      <c r="Q904" s="453">
        <v>1</v>
      </c>
      <c r="R904" s="458">
        <v>8.8452286163910401</v>
      </c>
      <c r="S904" s="461">
        <v>162660</v>
      </c>
      <c r="T904" s="461">
        <v>1042103</v>
      </c>
      <c r="U904" s="462">
        <v>890798</v>
      </c>
      <c r="V904" s="463">
        <v>696708.04980000004</v>
      </c>
      <c r="W904" s="716" t="e">
        <f t="shared" si="28"/>
        <v>#DIV/0!</v>
      </c>
      <c r="Z904" s="739">
        <f t="shared" si="29"/>
        <v>0</v>
      </c>
    </row>
    <row r="905" spans="1:26" s="365" customFormat="1" ht="12.65" customHeight="1">
      <c r="A905" s="452"/>
      <c r="B905" s="452" t="s">
        <v>481</v>
      </c>
      <c r="C905" s="453" t="s">
        <v>453</v>
      </c>
      <c r="D905" s="454" t="s">
        <v>625</v>
      </c>
      <c r="E905" s="455" t="s">
        <v>519</v>
      </c>
      <c r="F905" s="454" t="s">
        <v>622</v>
      </c>
      <c r="G905" s="454" t="s">
        <v>628</v>
      </c>
      <c r="H905" s="454" t="s">
        <v>457</v>
      </c>
      <c r="I905" s="453">
        <v>2024</v>
      </c>
      <c r="J905" s="453">
        <v>10</v>
      </c>
      <c r="K905" s="456">
        <v>45600</v>
      </c>
      <c r="L905" s="457">
        <v>0.5</v>
      </c>
      <c r="M905" s="458">
        <v>8.8452286163910401</v>
      </c>
      <c r="N905" s="458">
        <v>8.8452286163910401</v>
      </c>
      <c r="O905" s="459">
        <v>0</v>
      </c>
      <c r="P905" s="460">
        <v>0</v>
      </c>
      <c r="Q905" s="453">
        <v>1</v>
      </c>
      <c r="R905" s="458">
        <v>8.8452286163910401</v>
      </c>
      <c r="S905" s="461">
        <v>57351</v>
      </c>
      <c r="T905" s="461">
        <v>1099454</v>
      </c>
      <c r="U905" s="462">
        <v>890798</v>
      </c>
      <c r="V905" s="463">
        <v>696708.04980000004</v>
      </c>
      <c r="W905" s="716" t="e">
        <f t="shared" si="28"/>
        <v>#DIV/0!</v>
      </c>
      <c r="Z905" s="739">
        <f t="shared" si="29"/>
        <v>0</v>
      </c>
    </row>
    <row r="906" spans="1:26" s="365" customFormat="1" ht="12.65" customHeight="1">
      <c r="A906" s="452"/>
      <c r="B906" s="452" t="s">
        <v>481</v>
      </c>
      <c r="C906" s="453" t="s">
        <v>453</v>
      </c>
      <c r="D906" s="454" t="s">
        <v>625</v>
      </c>
      <c r="E906" s="455" t="s">
        <v>519</v>
      </c>
      <c r="F906" s="454" t="s">
        <v>622</v>
      </c>
      <c r="G906" s="454" t="s">
        <v>628</v>
      </c>
      <c r="H906" s="454" t="s">
        <v>457</v>
      </c>
      <c r="I906" s="453">
        <v>2024</v>
      </c>
      <c r="J906" s="453">
        <v>11</v>
      </c>
      <c r="K906" s="456">
        <v>45628</v>
      </c>
      <c r="L906" s="457">
        <v>0.5</v>
      </c>
      <c r="M906" s="458">
        <v>8.8452286163910401</v>
      </c>
      <c r="N906" s="458">
        <v>8.8452286163910401</v>
      </c>
      <c r="O906" s="459">
        <v>0</v>
      </c>
      <c r="P906" s="460">
        <v>0</v>
      </c>
      <c r="Q906" s="453">
        <v>1</v>
      </c>
      <c r="R906" s="458">
        <v>8.8452286163910401</v>
      </c>
      <c r="S906" s="461">
        <v>172510</v>
      </c>
      <c r="T906" s="461">
        <v>1271964</v>
      </c>
      <c r="U906" s="462">
        <v>890798</v>
      </c>
      <c r="V906" s="463">
        <v>696708.04980000004</v>
      </c>
      <c r="W906" s="716" t="e">
        <f t="shared" si="28"/>
        <v>#DIV/0!</v>
      </c>
      <c r="Z906" s="739">
        <f t="shared" si="29"/>
        <v>0</v>
      </c>
    </row>
    <row r="907" spans="1:26" s="365" customFormat="1" ht="12.65" customHeight="1">
      <c r="A907" s="452"/>
      <c r="B907" s="452" t="s">
        <v>481</v>
      </c>
      <c r="C907" s="453" t="s">
        <v>453</v>
      </c>
      <c r="D907" s="454" t="s">
        <v>625</v>
      </c>
      <c r="E907" s="455" t="s">
        <v>519</v>
      </c>
      <c r="F907" s="454" t="s">
        <v>622</v>
      </c>
      <c r="G907" s="454" t="s">
        <v>628</v>
      </c>
      <c r="H907" s="454" t="s">
        <v>457</v>
      </c>
      <c r="I907" s="453">
        <v>2024</v>
      </c>
      <c r="J907" s="453">
        <v>12</v>
      </c>
      <c r="K907" s="456">
        <v>45660</v>
      </c>
      <c r="L907" s="457">
        <v>0.5</v>
      </c>
      <c r="M907" s="458">
        <v>8.8452286163910401</v>
      </c>
      <c r="N907" s="458">
        <v>8.8452286163910401</v>
      </c>
      <c r="O907" s="459">
        <v>0</v>
      </c>
      <c r="P907" s="460">
        <v>0</v>
      </c>
      <c r="Q907" s="453">
        <v>1</v>
      </c>
      <c r="R907" s="458">
        <v>8.8452286163910401</v>
      </c>
      <c r="S907" s="461">
        <v>42034</v>
      </c>
      <c r="T907" s="461">
        <v>1313998</v>
      </c>
      <c r="U907" s="462">
        <v>890798</v>
      </c>
      <c r="V907" s="463">
        <v>696708.04980000004</v>
      </c>
      <c r="W907" s="716" t="e">
        <f t="shared" si="28"/>
        <v>#DIV/0!</v>
      </c>
      <c r="Z907" s="739">
        <f t="shared" si="29"/>
        <v>0</v>
      </c>
    </row>
    <row r="908" spans="1:26" s="365" customFormat="1" ht="12.65" customHeight="1">
      <c r="A908" s="452"/>
      <c r="B908" s="452" t="s">
        <v>481</v>
      </c>
      <c r="C908" s="453" t="s">
        <v>453</v>
      </c>
      <c r="D908" s="454" t="s">
        <v>625</v>
      </c>
      <c r="E908" s="455" t="s">
        <v>519</v>
      </c>
      <c r="F908" s="454" t="s">
        <v>622</v>
      </c>
      <c r="G908" s="454" t="s">
        <v>628</v>
      </c>
      <c r="H908" s="454" t="s">
        <v>457</v>
      </c>
      <c r="I908" s="453">
        <v>2025</v>
      </c>
      <c r="J908" s="453">
        <v>1</v>
      </c>
      <c r="K908" s="456">
        <v>45695</v>
      </c>
      <c r="L908" s="457">
        <v>0.5</v>
      </c>
      <c r="M908" s="458">
        <v>8.8452286163910401</v>
      </c>
      <c r="N908" s="458">
        <v>8.8452286163910401</v>
      </c>
      <c r="O908" s="459">
        <v>0</v>
      </c>
      <c r="P908" s="460">
        <v>0</v>
      </c>
      <c r="Q908" s="453">
        <v>1</v>
      </c>
      <c r="R908" s="458">
        <v>8.8452286163910401</v>
      </c>
      <c r="S908" s="461">
        <v>27402</v>
      </c>
      <c r="T908" s="461">
        <v>1341400</v>
      </c>
      <c r="U908" s="462">
        <v>890798</v>
      </c>
      <c r="V908" s="463">
        <v>696708.04980000004</v>
      </c>
      <c r="W908" s="716" t="e">
        <f t="shared" si="28"/>
        <v>#DIV/0!</v>
      </c>
      <c r="Z908" s="739">
        <f t="shared" si="29"/>
        <v>0</v>
      </c>
    </row>
    <row r="909" spans="1:26" s="365" customFormat="1" ht="12.65" customHeight="1">
      <c r="A909" s="452"/>
      <c r="B909" s="452" t="s">
        <v>631</v>
      </c>
      <c r="C909" s="453" t="s">
        <v>453</v>
      </c>
      <c r="D909" s="454" t="s">
        <v>632</v>
      </c>
      <c r="E909" s="455" t="s">
        <v>633</v>
      </c>
      <c r="F909" s="454" t="s">
        <v>634</v>
      </c>
      <c r="G909" s="454" t="s">
        <v>635</v>
      </c>
      <c r="H909" s="454" t="s">
        <v>439</v>
      </c>
      <c r="I909" s="453">
        <v>2023</v>
      </c>
      <c r="J909" s="453">
        <v>11</v>
      </c>
      <c r="K909" s="456">
        <v>45600</v>
      </c>
      <c r="L909" s="457">
        <v>1</v>
      </c>
      <c r="M909" s="458">
        <v>0</v>
      </c>
      <c r="N909" s="458">
        <v>0</v>
      </c>
      <c r="O909" s="459">
        <v>0</v>
      </c>
      <c r="P909" s="460">
        <v>0</v>
      </c>
      <c r="Q909" s="453">
        <v>1</v>
      </c>
      <c r="R909" s="458">
        <v>0</v>
      </c>
      <c r="S909" s="461">
        <v>0</v>
      </c>
      <c r="T909" s="461">
        <v>0</v>
      </c>
      <c r="U909" s="462">
        <v>29424.778761061902</v>
      </c>
      <c r="V909" s="463">
        <v>29424.778761061902</v>
      </c>
      <c r="W909" s="716" t="e">
        <f t="shared" si="28"/>
        <v>#DIV/0!</v>
      </c>
      <c r="Z909" s="739">
        <f t="shared" si="29"/>
        <v>0</v>
      </c>
    </row>
    <row r="910" spans="1:26" s="365" customFormat="1" ht="12.65" customHeight="1">
      <c r="A910" s="452"/>
      <c r="B910" s="452" t="s">
        <v>631</v>
      </c>
      <c r="C910" s="453" t="s">
        <v>453</v>
      </c>
      <c r="D910" s="454" t="s">
        <v>636</v>
      </c>
      <c r="E910" s="455" t="s">
        <v>637</v>
      </c>
      <c r="F910" s="454" t="s">
        <v>634</v>
      </c>
      <c r="G910" s="454" t="s">
        <v>635</v>
      </c>
      <c r="H910" s="454" t="s">
        <v>439</v>
      </c>
      <c r="I910" s="453">
        <v>2023</v>
      </c>
      <c r="J910" s="453">
        <v>11</v>
      </c>
      <c r="K910" s="456">
        <v>45600</v>
      </c>
      <c r="L910" s="457">
        <v>1</v>
      </c>
      <c r="M910" s="458">
        <v>0</v>
      </c>
      <c r="N910" s="458">
        <v>0</v>
      </c>
      <c r="O910" s="459">
        <v>0</v>
      </c>
      <c r="P910" s="460">
        <v>0</v>
      </c>
      <c r="Q910" s="453">
        <v>1</v>
      </c>
      <c r="R910" s="458">
        <v>0</v>
      </c>
      <c r="S910" s="461">
        <v>0</v>
      </c>
      <c r="T910" s="461">
        <v>0</v>
      </c>
      <c r="U910" s="462">
        <v>25221.238938053099</v>
      </c>
      <c r="V910" s="463">
        <v>25221.238938053099</v>
      </c>
      <c r="W910" s="716" t="e">
        <f t="shared" si="28"/>
        <v>#DIV/0!</v>
      </c>
      <c r="Z910" s="739">
        <f t="shared" si="29"/>
        <v>0</v>
      </c>
    </row>
    <row r="911" spans="1:26" s="365" customFormat="1" ht="12.65" customHeight="1">
      <c r="A911" s="452"/>
      <c r="B911" s="452" t="s">
        <v>631</v>
      </c>
      <c r="C911" s="453" t="s">
        <v>453</v>
      </c>
      <c r="D911" s="454" t="s">
        <v>638</v>
      </c>
      <c r="E911" s="455" t="s">
        <v>639</v>
      </c>
      <c r="F911" s="454" t="s">
        <v>634</v>
      </c>
      <c r="G911" s="454" t="s">
        <v>635</v>
      </c>
      <c r="H911" s="454" t="s">
        <v>439</v>
      </c>
      <c r="I911" s="453">
        <v>2023</v>
      </c>
      <c r="J911" s="453">
        <v>11</v>
      </c>
      <c r="K911" s="456">
        <v>45600</v>
      </c>
      <c r="L911" s="457">
        <v>1</v>
      </c>
      <c r="M911" s="458">
        <v>0</v>
      </c>
      <c r="N911" s="458">
        <v>0</v>
      </c>
      <c r="O911" s="459">
        <v>0</v>
      </c>
      <c r="P911" s="460">
        <v>0</v>
      </c>
      <c r="Q911" s="453">
        <v>1</v>
      </c>
      <c r="R911" s="458">
        <v>0</v>
      </c>
      <c r="S911" s="461">
        <v>0</v>
      </c>
      <c r="T911" s="461">
        <v>0</v>
      </c>
      <c r="U911" s="462">
        <v>25221.238938053099</v>
      </c>
      <c r="V911" s="463">
        <v>25221.238938053099</v>
      </c>
      <c r="W911" s="716" t="e">
        <f t="shared" si="28"/>
        <v>#DIV/0!</v>
      </c>
      <c r="Z911" s="739">
        <f t="shared" si="29"/>
        <v>0</v>
      </c>
    </row>
    <row r="912" spans="1:26" s="365" customFormat="1" ht="12.65" customHeight="1">
      <c r="A912" s="452"/>
      <c r="B912" s="452" t="s">
        <v>631</v>
      </c>
      <c r="C912" s="453" t="s">
        <v>453</v>
      </c>
      <c r="D912" s="454" t="s">
        <v>640</v>
      </c>
      <c r="E912" s="455" t="s">
        <v>641</v>
      </c>
      <c r="F912" s="454" t="s">
        <v>634</v>
      </c>
      <c r="G912" s="454" t="s">
        <v>635</v>
      </c>
      <c r="H912" s="454" t="s">
        <v>439</v>
      </c>
      <c r="I912" s="453">
        <v>2023</v>
      </c>
      <c r="J912" s="453">
        <v>11</v>
      </c>
      <c r="K912" s="456">
        <v>45600</v>
      </c>
      <c r="L912" s="457">
        <v>1</v>
      </c>
      <c r="M912" s="458">
        <v>0</v>
      </c>
      <c r="N912" s="458">
        <v>0</v>
      </c>
      <c r="O912" s="459">
        <v>0</v>
      </c>
      <c r="P912" s="460">
        <v>0</v>
      </c>
      <c r="Q912" s="453">
        <v>1</v>
      </c>
      <c r="R912" s="458">
        <v>0</v>
      </c>
      <c r="S912" s="461">
        <v>0</v>
      </c>
      <c r="T912" s="461">
        <v>0</v>
      </c>
      <c r="U912" s="462">
        <v>79867.256637168102</v>
      </c>
      <c r="V912" s="463">
        <v>79867.256637168102</v>
      </c>
      <c r="W912" s="716" t="e">
        <f t="shared" si="28"/>
        <v>#DIV/0!</v>
      </c>
      <c r="Z912" s="739">
        <f t="shared" si="29"/>
        <v>0</v>
      </c>
    </row>
    <row r="913" spans="1:26" s="365" customFormat="1" ht="12.65" customHeight="1">
      <c r="A913" s="452"/>
      <c r="B913" s="452" t="s">
        <v>631</v>
      </c>
      <c r="C913" s="453" t="s">
        <v>453</v>
      </c>
      <c r="D913" s="454" t="s">
        <v>640</v>
      </c>
      <c r="E913" s="455" t="s">
        <v>641</v>
      </c>
      <c r="F913" s="454" t="s">
        <v>634</v>
      </c>
      <c r="G913" s="454" t="s">
        <v>635</v>
      </c>
      <c r="H913" s="454" t="s">
        <v>439</v>
      </c>
      <c r="I913" s="453">
        <v>2023</v>
      </c>
      <c r="J913" s="453">
        <v>11</v>
      </c>
      <c r="K913" s="456">
        <v>45600</v>
      </c>
      <c r="L913" s="457">
        <v>1</v>
      </c>
      <c r="M913" s="458">
        <v>0</v>
      </c>
      <c r="N913" s="458">
        <v>0</v>
      </c>
      <c r="O913" s="459">
        <v>0</v>
      </c>
      <c r="P913" s="460">
        <v>0</v>
      </c>
      <c r="Q913" s="453">
        <v>1</v>
      </c>
      <c r="R913" s="458">
        <v>0</v>
      </c>
      <c r="S913" s="461">
        <v>0</v>
      </c>
      <c r="T913" s="461">
        <v>0</v>
      </c>
      <c r="U913" s="462">
        <v>29424.778761061902</v>
      </c>
      <c r="V913" s="463">
        <v>29424.778761061902</v>
      </c>
      <c r="W913" s="716" t="e">
        <f t="shared" si="28"/>
        <v>#DIV/0!</v>
      </c>
      <c r="Z913" s="739">
        <f t="shared" si="29"/>
        <v>0</v>
      </c>
    </row>
    <row r="914" spans="1:26" s="365" customFormat="1" ht="12.65" customHeight="1">
      <c r="A914" s="452"/>
      <c r="B914" s="452" t="s">
        <v>631</v>
      </c>
      <c r="C914" s="453" t="s">
        <v>453</v>
      </c>
      <c r="D914" s="454" t="s">
        <v>642</v>
      </c>
      <c r="E914" s="455" t="s">
        <v>643</v>
      </c>
      <c r="F914" s="454" t="s">
        <v>634</v>
      </c>
      <c r="G914" s="454" t="s">
        <v>635</v>
      </c>
      <c r="H914" s="454" t="s">
        <v>439</v>
      </c>
      <c r="I914" s="453">
        <v>2023</v>
      </c>
      <c r="J914" s="453">
        <v>11</v>
      </c>
      <c r="K914" s="456">
        <v>45600</v>
      </c>
      <c r="L914" s="457">
        <v>1</v>
      </c>
      <c r="M914" s="458">
        <v>0</v>
      </c>
      <c r="N914" s="458">
        <v>0</v>
      </c>
      <c r="O914" s="459">
        <v>0</v>
      </c>
      <c r="P914" s="460">
        <v>0</v>
      </c>
      <c r="Q914" s="453">
        <v>1</v>
      </c>
      <c r="R914" s="458">
        <v>0</v>
      </c>
      <c r="S914" s="461">
        <v>0</v>
      </c>
      <c r="T914" s="461">
        <v>0</v>
      </c>
      <c r="U914" s="462">
        <v>42035.398230088504</v>
      </c>
      <c r="V914" s="463">
        <v>42035.398230088504</v>
      </c>
      <c r="W914" s="716" t="e">
        <f t="shared" si="28"/>
        <v>#DIV/0!</v>
      </c>
      <c r="Z914" s="739">
        <f t="shared" si="29"/>
        <v>0</v>
      </c>
    </row>
    <row r="915" spans="1:26" s="365" customFormat="1" ht="12.65" customHeight="1">
      <c r="A915" s="452"/>
      <c r="B915" s="452" t="s">
        <v>631</v>
      </c>
      <c r="C915" s="453" t="s">
        <v>453</v>
      </c>
      <c r="D915" s="454" t="s">
        <v>642</v>
      </c>
      <c r="E915" s="455" t="s">
        <v>643</v>
      </c>
      <c r="F915" s="454" t="s">
        <v>634</v>
      </c>
      <c r="G915" s="454" t="s">
        <v>635</v>
      </c>
      <c r="H915" s="454" t="s">
        <v>439</v>
      </c>
      <c r="I915" s="453">
        <v>2023</v>
      </c>
      <c r="J915" s="453">
        <v>11</v>
      </c>
      <c r="K915" s="456">
        <v>45600</v>
      </c>
      <c r="L915" s="457">
        <v>1</v>
      </c>
      <c r="M915" s="458">
        <v>0</v>
      </c>
      <c r="N915" s="458">
        <v>0</v>
      </c>
      <c r="O915" s="459">
        <v>0</v>
      </c>
      <c r="P915" s="460">
        <v>0</v>
      </c>
      <c r="Q915" s="453">
        <v>1</v>
      </c>
      <c r="R915" s="458">
        <v>0</v>
      </c>
      <c r="S915" s="461">
        <v>0</v>
      </c>
      <c r="T915" s="461">
        <v>0</v>
      </c>
      <c r="U915" s="462">
        <v>29424.778761061902</v>
      </c>
      <c r="V915" s="463">
        <v>29424.778761061902</v>
      </c>
      <c r="W915" s="716" t="e">
        <f t="shared" si="28"/>
        <v>#DIV/0!</v>
      </c>
      <c r="Z915" s="739">
        <f t="shared" si="29"/>
        <v>0</v>
      </c>
    </row>
    <row r="916" spans="1:26" s="365" customFormat="1" ht="12.65" customHeight="1">
      <c r="A916" s="452"/>
      <c r="B916" s="452" t="s">
        <v>631</v>
      </c>
      <c r="C916" s="453" t="s">
        <v>453</v>
      </c>
      <c r="D916" s="454" t="s">
        <v>644</v>
      </c>
      <c r="E916" s="455" t="s">
        <v>645</v>
      </c>
      <c r="F916" s="454" t="s">
        <v>634</v>
      </c>
      <c r="G916" s="454" t="s">
        <v>635</v>
      </c>
      <c r="H916" s="454" t="s">
        <v>439</v>
      </c>
      <c r="I916" s="453">
        <v>2023</v>
      </c>
      <c r="J916" s="453">
        <v>11</v>
      </c>
      <c r="K916" s="456">
        <v>45600</v>
      </c>
      <c r="L916" s="457">
        <v>1</v>
      </c>
      <c r="M916" s="458">
        <v>0</v>
      </c>
      <c r="N916" s="458">
        <v>0</v>
      </c>
      <c r="O916" s="459">
        <v>0</v>
      </c>
      <c r="P916" s="460">
        <v>0</v>
      </c>
      <c r="Q916" s="453">
        <v>1</v>
      </c>
      <c r="R916" s="458">
        <v>0</v>
      </c>
      <c r="S916" s="461">
        <v>0</v>
      </c>
      <c r="T916" s="461">
        <v>0</v>
      </c>
      <c r="U916" s="462">
        <v>8407.0796460177007</v>
      </c>
      <c r="V916" s="463">
        <v>8407.0796460177007</v>
      </c>
      <c r="W916" s="716" t="e">
        <f t="shared" si="28"/>
        <v>#DIV/0!</v>
      </c>
      <c r="Z916" s="739">
        <f t="shared" si="29"/>
        <v>0</v>
      </c>
    </row>
    <row r="917" spans="1:26" s="365" customFormat="1" ht="12.65" customHeight="1">
      <c r="A917" s="452"/>
      <c r="B917" s="452" t="s">
        <v>631</v>
      </c>
      <c r="C917" s="453" t="s">
        <v>453</v>
      </c>
      <c r="D917" s="454" t="s">
        <v>646</v>
      </c>
      <c r="E917" s="455" t="s">
        <v>647</v>
      </c>
      <c r="F917" s="454" t="s">
        <v>634</v>
      </c>
      <c r="G917" s="454" t="s">
        <v>635</v>
      </c>
      <c r="H917" s="454" t="s">
        <v>439</v>
      </c>
      <c r="I917" s="453">
        <v>2023</v>
      </c>
      <c r="J917" s="453">
        <v>11</v>
      </c>
      <c r="K917" s="456">
        <v>45600</v>
      </c>
      <c r="L917" s="457">
        <v>1</v>
      </c>
      <c r="M917" s="458">
        <v>0</v>
      </c>
      <c r="N917" s="458">
        <v>0</v>
      </c>
      <c r="O917" s="459">
        <v>0</v>
      </c>
      <c r="P917" s="460">
        <v>0</v>
      </c>
      <c r="Q917" s="453">
        <v>1</v>
      </c>
      <c r="R917" s="458">
        <v>0</v>
      </c>
      <c r="S917" s="461">
        <v>0</v>
      </c>
      <c r="T917" s="461">
        <v>0</v>
      </c>
      <c r="U917" s="462">
        <v>29424.778761061902</v>
      </c>
      <c r="V917" s="463">
        <v>29424.778761061902</v>
      </c>
      <c r="W917" s="716" t="e">
        <f t="shared" si="28"/>
        <v>#DIV/0!</v>
      </c>
      <c r="Z917" s="739">
        <f t="shared" si="29"/>
        <v>0</v>
      </c>
    </row>
    <row r="918" spans="1:26" s="365" customFormat="1" ht="12.65" customHeight="1">
      <c r="A918" s="452"/>
      <c r="B918" s="452" t="s">
        <v>631</v>
      </c>
      <c r="C918" s="453" t="s">
        <v>453</v>
      </c>
      <c r="D918" s="454" t="s">
        <v>648</v>
      </c>
      <c r="E918" s="455" t="s">
        <v>649</v>
      </c>
      <c r="F918" s="454" t="s">
        <v>634</v>
      </c>
      <c r="G918" s="454" t="s">
        <v>635</v>
      </c>
      <c r="H918" s="454" t="s">
        <v>439</v>
      </c>
      <c r="I918" s="453">
        <v>2023</v>
      </c>
      <c r="J918" s="453">
        <v>11</v>
      </c>
      <c r="K918" s="456">
        <v>45600</v>
      </c>
      <c r="L918" s="457">
        <v>1</v>
      </c>
      <c r="M918" s="458">
        <v>0</v>
      </c>
      <c r="N918" s="458">
        <v>0</v>
      </c>
      <c r="O918" s="459">
        <v>0</v>
      </c>
      <c r="P918" s="460">
        <v>0</v>
      </c>
      <c r="Q918" s="453">
        <v>1</v>
      </c>
      <c r="R918" s="458">
        <v>0</v>
      </c>
      <c r="S918" s="461">
        <v>0</v>
      </c>
      <c r="T918" s="461">
        <v>0</v>
      </c>
      <c r="U918" s="462">
        <v>6725.6637168141597</v>
      </c>
      <c r="V918" s="463">
        <v>6725.6637168141597</v>
      </c>
      <c r="W918" s="716" t="e">
        <f t="shared" si="28"/>
        <v>#DIV/0!</v>
      </c>
      <c r="Z918" s="739">
        <f t="shared" si="29"/>
        <v>0</v>
      </c>
    </row>
    <row r="919" spans="1:26" s="365" customFormat="1" ht="12.65" customHeight="1">
      <c r="A919" s="452"/>
      <c r="B919" s="452" t="s">
        <v>631</v>
      </c>
      <c r="C919" s="453" t="s">
        <v>453</v>
      </c>
      <c r="D919" s="454" t="s">
        <v>632</v>
      </c>
      <c r="E919" s="455" t="s">
        <v>650</v>
      </c>
      <c r="F919" s="454" t="s">
        <v>634</v>
      </c>
      <c r="G919" s="454" t="s">
        <v>635</v>
      </c>
      <c r="H919" s="454" t="s">
        <v>439</v>
      </c>
      <c r="I919" s="453">
        <v>2023</v>
      </c>
      <c r="J919" s="453">
        <v>11</v>
      </c>
      <c r="K919" s="456">
        <v>45600</v>
      </c>
      <c r="L919" s="457">
        <v>1</v>
      </c>
      <c r="M919" s="458">
        <v>0</v>
      </c>
      <c r="N919" s="458">
        <v>0</v>
      </c>
      <c r="O919" s="459">
        <v>0</v>
      </c>
      <c r="P919" s="460">
        <v>0</v>
      </c>
      <c r="Q919" s="453">
        <v>1</v>
      </c>
      <c r="R919" s="458">
        <v>0</v>
      </c>
      <c r="S919" s="461">
        <v>0</v>
      </c>
      <c r="T919" s="461">
        <v>0</v>
      </c>
      <c r="U919" s="462">
        <v>9203.5398230088504</v>
      </c>
      <c r="V919" s="463">
        <v>9203.5398230088504</v>
      </c>
      <c r="W919" s="716" t="e">
        <f t="shared" si="28"/>
        <v>#DIV/0!</v>
      </c>
      <c r="Z919" s="739">
        <f t="shared" si="29"/>
        <v>0</v>
      </c>
    </row>
    <row r="920" spans="1:26" s="365" customFormat="1" ht="12.65" customHeight="1">
      <c r="A920" s="452"/>
      <c r="B920" s="452" t="s">
        <v>631</v>
      </c>
      <c r="C920" s="453" t="s">
        <v>453</v>
      </c>
      <c r="D920" s="454" t="s">
        <v>642</v>
      </c>
      <c r="E920" s="455" t="s">
        <v>643</v>
      </c>
      <c r="F920" s="454" t="s">
        <v>634</v>
      </c>
      <c r="G920" s="454" t="s">
        <v>635</v>
      </c>
      <c r="H920" s="454" t="s">
        <v>439</v>
      </c>
      <c r="I920" s="453">
        <v>2023</v>
      </c>
      <c r="J920" s="453">
        <v>12</v>
      </c>
      <c r="K920" s="456">
        <v>45600</v>
      </c>
      <c r="L920" s="457">
        <v>1</v>
      </c>
      <c r="M920" s="458">
        <v>0</v>
      </c>
      <c r="N920" s="458">
        <v>0</v>
      </c>
      <c r="O920" s="459">
        <v>0</v>
      </c>
      <c r="P920" s="460">
        <v>0</v>
      </c>
      <c r="Q920" s="453">
        <v>1</v>
      </c>
      <c r="R920" s="458">
        <v>0</v>
      </c>
      <c r="S920" s="461">
        <v>0</v>
      </c>
      <c r="T920" s="461">
        <v>0</v>
      </c>
      <c r="U920" s="462">
        <v>5663.7168141592902</v>
      </c>
      <c r="V920" s="463">
        <v>5663.7168141592902</v>
      </c>
      <c r="W920" s="716" t="e">
        <f t="shared" si="28"/>
        <v>#DIV/0!</v>
      </c>
      <c r="Z920" s="739">
        <f t="shared" si="29"/>
        <v>0</v>
      </c>
    </row>
    <row r="921" spans="1:26" s="365" customFormat="1" ht="12.65" customHeight="1">
      <c r="A921" s="452"/>
      <c r="B921" s="452" t="s">
        <v>631</v>
      </c>
      <c r="C921" s="453" t="s">
        <v>453</v>
      </c>
      <c r="D921" s="454" t="s">
        <v>642</v>
      </c>
      <c r="E921" s="455" t="s">
        <v>643</v>
      </c>
      <c r="F921" s="454" t="s">
        <v>634</v>
      </c>
      <c r="G921" s="454" t="s">
        <v>635</v>
      </c>
      <c r="H921" s="454" t="s">
        <v>439</v>
      </c>
      <c r="I921" s="453">
        <v>2023</v>
      </c>
      <c r="J921" s="453">
        <v>12</v>
      </c>
      <c r="K921" s="456">
        <v>45600</v>
      </c>
      <c r="L921" s="457">
        <v>1</v>
      </c>
      <c r="M921" s="458">
        <v>0</v>
      </c>
      <c r="N921" s="458">
        <v>0</v>
      </c>
      <c r="O921" s="459">
        <v>0</v>
      </c>
      <c r="P921" s="460">
        <v>0</v>
      </c>
      <c r="Q921" s="453">
        <v>1</v>
      </c>
      <c r="R921" s="458">
        <v>0</v>
      </c>
      <c r="S921" s="461">
        <v>0</v>
      </c>
      <c r="T921" s="461">
        <v>0</v>
      </c>
      <c r="U921" s="462">
        <v>3539.8230088495602</v>
      </c>
      <c r="V921" s="463">
        <v>3539.8230088495602</v>
      </c>
      <c r="W921" s="716" t="e">
        <f t="shared" si="28"/>
        <v>#DIV/0!</v>
      </c>
      <c r="Z921" s="739">
        <f t="shared" si="29"/>
        <v>0</v>
      </c>
    </row>
    <row r="922" spans="1:26" s="365" customFormat="1" ht="12.65" customHeight="1">
      <c r="A922" s="452"/>
      <c r="B922" s="452" t="s">
        <v>631</v>
      </c>
      <c r="C922" s="453" t="s">
        <v>453</v>
      </c>
      <c r="D922" s="454" t="s">
        <v>638</v>
      </c>
      <c r="E922" s="455" t="s">
        <v>639</v>
      </c>
      <c r="F922" s="454" t="s">
        <v>634</v>
      </c>
      <c r="G922" s="454" t="s">
        <v>635</v>
      </c>
      <c r="H922" s="454" t="s">
        <v>439</v>
      </c>
      <c r="I922" s="453">
        <v>2023</v>
      </c>
      <c r="J922" s="453">
        <v>1</v>
      </c>
      <c r="K922" s="456">
        <v>45600</v>
      </c>
      <c r="L922" s="457">
        <v>1</v>
      </c>
      <c r="M922" s="458">
        <v>0</v>
      </c>
      <c r="N922" s="458">
        <v>0</v>
      </c>
      <c r="O922" s="459">
        <v>0</v>
      </c>
      <c r="P922" s="460">
        <v>0</v>
      </c>
      <c r="Q922" s="453">
        <v>1</v>
      </c>
      <c r="R922" s="458">
        <v>0</v>
      </c>
      <c r="S922" s="461">
        <v>0</v>
      </c>
      <c r="T922" s="461">
        <v>0</v>
      </c>
      <c r="U922" s="462">
        <v>7929.20353982301</v>
      </c>
      <c r="V922" s="463">
        <v>7929.20353982301</v>
      </c>
      <c r="W922" s="716" t="e">
        <f t="shared" si="28"/>
        <v>#DIV/0!</v>
      </c>
      <c r="Z922" s="739">
        <f t="shared" si="29"/>
        <v>0</v>
      </c>
    </row>
    <row r="923" spans="1:26" s="365" customFormat="1" ht="12.65" customHeight="1">
      <c r="A923" s="452"/>
      <c r="B923" s="452" t="s">
        <v>651</v>
      </c>
      <c r="C923" s="453" t="s">
        <v>453</v>
      </c>
      <c r="D923" s="454" t="s">
        <v>636</v>
      </c>
      <c r="E923" s="455" t="s">
        <v>652</v>
      </c>
      <c r="F923" s="454" t="s">
        <v>634</v>
      </c>
      <c r="G923" s="454" t="s">
        <v>635</v>
      </c>
      <c r="H923" s="454" t="s">
        <v>439</v>
      </c>
      <c r="I923" s="453">
        <v>2023</v>
      </c>
      <c r="J923" s="453">
        <v>11</v>
      </c>
      <c r="K923" s="456">
        <v>45600</v>
      </c>
      <c r="L923" s="457">
        <v>1</v>
      </c>
      <c r="M923" s="458">
        <v>0</v>
      </c>
      <c r="N923" s="458">
        <v>0</v>
      </c>
      <c r="O923" s="459">
        <v>0</v>
      </c>
      <c r="P923" s="460">
        <v>0</v>
      </c>
      <c r="Q923" s="453">
        <v>1</v>
      </c>
      <c r="R923" s="458">
        <v>0</v>
      </c>
      <c r="S923" s="461">
        <v>0</v>
      </c>
      <c r="T923" s="461">
        <v>0</v>
      </c>
      <c r="U923" s="462">
        <v>77508.849557522102</v>
      </c>
      <c r="V923" s="463">
        <v>77508.849557522102</v>
      </c>
      <c r="W923" s="716" t="e">
        <f t="shared" si="28"/>
        <v>#DIV/0!</v>
      </c>
      <c r="Z923" s="739">
        <f t="shared" si="29"/>
        <v>0</v>
      </c>
    </row>
    <row r="924" spans="1:26" s="365" customFormat="1" ht="12.65" customHeight="1">
      <c r="A924" s="452"/>
      <c r="B924" s="452" t="s">
        <v>651</v>
      </c>
      <c r="C924" s="453" t="s">
        <v>453</v>
      </c>
      <c r="D924" s="454" t="s">
        <v>636</v>
      </c>
      <c r="E924" s="455" t="s">
        <v>652</v>
      </c>
      <c r="F924" s="454" t="s">
        <v>634</v>
      </c>
      <c r="G924" s="454" t="s">
        <v>635</v>
      </c>
      <c r="H924" s="454" t="s">
        <v>439</v>
      </c>
      <c r="I924" s="453">
        <v>2023</v>
      </c>
      <c r="J924" s="453">
        <v>11</v>
      </c>
      <c r="K924" s="456">
        <v>45600</v>
      </c>
      <c r="L924" s="457">
        <v>1</v>
      </c>
      <c r="M924" s="458">
        <v>0</v>
      </c>
      <c r="N924" s="458">
        <v>0</v>
      </c>
      <c r="O924" s="459">
        <v>0</v>
      </c>
      <c r="P924" s="460">
        <v>0</v>
      </c>
      <c r="Q924" s="453">
        <v>1</v>
      </c>
      <c r="R924" s="458">
        <v>0</v>
      </c>
      <c r="S924" s="461">
        <v>0</v>
      </c>
      <c r="T924" s="461">
        <v>0</v>
      </c>
      <c r="U924" s="462">
        <v>7079.6460176991204</v>
      </c>
      <c r="V924" s="463">
        <v>7079.6460176991204</v>
      </c>
      <c r="W924" s="716" t="e">
        <f t="shared" si="28"/>
        <v>#DIV/0!</v>
      </c>
      <c r="Z924" s="739">
        <f t="shared" si="29"/>
        <v>0</v>
      </c>
    </row>
    <row r="925" spans="1:26" s="365" customFormat="1" ht="12.65" customHeight="1">
      <c r="A925" s="452"/>
      <c r="B925" s="452" t="s">
        <v>631</v>
      </c>
      <c r="C925" s="453" t="s">
        <v>453</v>
      </c>
      <c r="D925" s="454" t="s">
        <v>642</v>
      </c>
      <c r="E925" s="455" t="s">
        <v>653</v>
      </c>
      <c r="F925" s="454" t="s">
        <v>634</v>
      </c>
      <c r="G925" s="454" t="s">
        <v>635</v>
      </c>
      <c r="H925" s="454" t="s">
        <v>439</v>
      </c>
      <c r="I925" s="453">
        <v>2024</v>
      </c>
      <c r="J925" s="453">
        <v>2</v>
      </c>
      <c r="K925" s="456">
        <v>45600</v>
      </c>
      <c r="L925" s="457">
        <v>1</v>
      </c>
      <c r="M925" s="458">
        <v>0</v>
      </c>
      <c r="N925" s="458">
        <v>0</v>
      </c>
      <c r="O925" s="459">
        <v>0</v>
      </c>
      <c r="P925" s="460">
        <v>0</v>
      </c>
      <c r="Q925" s="453">
        <v>1</v>
      </c>
      <c r="R925" s="458">
        <v>0</v>
      </c>
      <c r="S925" s="461">
        <v>0</v>
      </c>
      <c r="T925" s="461">
        <v>0</v>
      </c>
      <c r="U925" s="462">
        <v>29819.469026548701</v>
      </c>
      <c r="V925" s="463">
        <v>29819.469026548701</v>
      </c>
      <c r="W925" s="716" t="e">
        <f t="shared" si="28"/>
        <v>#DIV/0!</v>
      </c>
      <c r="Z925" s="739">
        <f t="shared" si="29"/>
        <v>0</v>
      </c>
    </row>
    <row r="926" spans="1:26" s="365" customFormat="1" ht="12.65" customHeight="1">
      <c r="A926" s="452"/>
      <c r="B926" s="452" t="s">
        <v>631</v>
      </c>
      <c r="C926" s="453" t="s">
        <v>453</v>
      </c>
      <c r="D926" s="454" t="s">
        <v>642</v>
      </c>
      <c r="E926" s="455" t="s">
        <v>653</v>
      </c>
      <c r="F926" s="454" t="s">
        <v>634</v>
      </c>
      <c r="G926" s="454" t="s">
        <v>635</v>
      </c>
      <c r="H926" s="454" t="s">
        <v>439</v>
      </c>
      <c r="I926" s="453">
        <v>2024</v>
      </c>
      <c r="J926" s="453">
        <v>2</v>
      </c>
      <c r="K926" s="456">
        <v>45600</v>
      </c>
      <c r="L926" s="457">
        <v>1</v>
      </c>
      <c r="M926" s="458">
        <v>0</v>
      </c>
      <c r="N926" s="458">
        <v>0</v>
      </c>
      <c r="O926" s="459">
        <v>0</v>
      </c>
      <c r="P926" s="460">
        <v>0</v>
      </c>
      <c r="Q926" s="453">
        <v>1</v>
      </c>
      <c r="R926" s="458">
        <v>0</v>
      </c>
      <c r="S926" s="461">
        <v>0</v>
      </c>
      <c r="T926" s="461">
        <v>0</v>
      </c>
      <c r="U926" s="462">
        <v>3982.30088495575</v>
      </c>
      <c r="V926" s="463">
        <v>3982.30088495575</v>
      </c>
      <c r="W926" s="716" t="e">
        <f t="shared" si="28"/>
        <v>#DIV/0!</v>
      </c>
      <c r="Z926" s="739">
        <f t="shared" si="29"/>
        <v>0</v>
      </c>
    </row>
    <row r="927" spans="1:26" s="365" customFormat="1" ht="12.65" customHeight="1">
      <c r="A927" s="452"/>
      <c r="B927" s="452" t="s">
        <v>631</v>
      </c>
      <c r="C927" s="453" t="s">
        <v>453</v>
      </c>
      <c r="D927" s="454" t="s">
        <v>638</v>
      </c>
      <c r="E927" s="455" t="s">
        <v>639</v>
      </c>
      <c r="F927" s="454" t="s">
        <v>634</v>
      </c>
      <c r="G927" s="454" t="s">
        <v>635</v>
      </c>
      <c r="H927" s="454" t="s">
        <v>439</v>
      </c>
      <c r="I927" s="453">
        <v>2024</v>
      </c>
      <c r="J927" s="453">
        <v>3</v>
      </c>
      <c r="K927" s="456">
        <v>45600</v>
      </c>
      <c r="L927" s="457">
        <v>1</v>
      </c>
      <c r="M927" s="458">
        <v>0</v>
      </c>
      <c r="N927" s="458">
        <v>0</v>
      </c>
      <c r="O927" s="459">
        <v>0</v>
      </c>
      <c r="P927" s="460">
        <v>0</v>
      </c>
      <c r="Q927" s="453">
        <v>1</v>
      </c>
      <c r="R927" s="458">
        <v>0</v>
      </c>
      <c r="S927" s="461">
        <v>0</v>
      </c>
      <c r="T927" s="461">
        <v>0</v>
      </c>
      <c r="U927" s="462">
        <v>8796.4601769911496</v>
      </c>
      <c r="V927" s="463">
        <v>8796.4601769911496</v>
      </c>
      <c r="W927" s="716" t="e">
        <f t="shared" si="28"/>
        <v>#DIV/0!</v>
      </c>
      <c r="Z927" s="739">
        <f t="shared" si="29"/>
        <v>0</v>
      </c>
    </row>
    <row r="928" spans="1:26" s="365" customFormat="1" ht="12.65" customHeight="1">
      <c r="A928" s="452"/>
      <c r="B928" s="452" t="s">
        <v>651</v>
      </c>
      <c r="C928" s="453" t="s">
        <v>453</v>
      </c>
      <c r="D928" s="454" t="s">
        <v>636</v>
      </c>
      <c r="E928" s="455" t="s">
        <v>654</v>
      </c>
      <c r="F928" s="454" t="s">
        <v>634</v>
      </c>
      <c r="G928" s="454" t="s">
        <v>635</v>
      </c>
      <c r="H928" s="454" t="s">
        <v>439</v>
      </c>
      <c r="I928" s="453">
        <v>2024</v>
      </c>
      <c r="J928" s="453">
        <v>4</v>
      </c>
      <c r="K928" s="456">
        <v>45600</v>
      </c>
      <c r="L928" s="457">
        <v>1</v>
      </c>
      <c r="M928" s="458">
        <v>0</v>
      </c>
      <c r="N928" s="458">
        <v>0</v>
      </c>
      <c r="O928" s="459">
        <v>0</v>
      </c>
      <c r="P928" s="460">
        <v>0</v>
      </c>
      <c r="Q928" s="453">
        <v>1</v>
      </c>
      <c r="R928" s="458">
        <v>0</v>
      </c>
      <c r="S928" s="461">
        <v>0</v>
      </c>
      <c r="T928" s="461">
        <v>0</v>
      </c>
      <c r="U928" s="462">
        <v>18486.725663716799</v>
      </c>
      <c r="V928" s="463">
        <v>18486.725663716799</v>
      </c>
      <c r="W928" s="716" t="e">
        <f t="shared" si="28"/>
        <v>#DIV/0!</v>
      </c>
      <c r="Z928" s="739">
        <f t="shared" si="29"/>
        <v>0</v>
      </c>
    </row>
    <row r="929" spans="1:26" s="365" customFormat="1" ht="12.65" customHeight="1">
      <c r="A929" s="452"/>
      <c r="B929" s="452" t="s">
        <v>655</v>
      </c>
      <c r="C929" s="453" t="s">
        <v>453</v>
      </c>
      <c r="D929" s="454" t="s">
        <v>656</v>
      </c>
      <c r="E929" s="455" t="s">
        <v>657</v>
      </c>
      <c r="F929" s="454" t="s">
        <v>634</v>
      </c>
      <c r="G929" s="454" t="s">
        <v>635</v>
      </c>
      <c r="H929" s="454" t="s">
        <v>439</v>
      </c>
      <c r="I929" s="453">
        <v>2023</v>
      </c>
      <c r="J929" s="453">
        <v>5</v>
      </c>
      <c r="K929" s="456">
        <v>45600</v>
      </c>
      <c r="L929" s="457">
        <v>1</v>
      </c>
      <c r="M929" s="458">
        <v>0</v>
      </c>
      <c r="N929" s="458">
        <v>0</v>
      </c>
      <c r="O929" s="459">
        <v>0</v>
      </c>
      <c r="P929" s="460">
        <v>0</v>
      </c>
      <c r="Q929" s="453">
        <v>1</v>
      </c>
      <c r="R929" s="458">
        <v>0</v>
      </c>
      <c r="S929" s="461">
        <v>0</v>
      </c>
      <c r="T929" s="461">
        <v>0</v>
      </c>
      <c r="U929" s="462">
        <v>104600</v>
      </c>
      <c r="V929" s="463">
        <v>104600</v>
      </c>
      <c r="W929" s="716" t="e">
        <f t="shared" si="28"/>
        <v>#DIV/0!</v>
      </c>
      <c r="Z929" s="739">
        <f t="shared" si="29"/>
        <v>0</v>
      </c>
    </row>
    <row r="930" spans="1:26" s="365" customFormat="1" ht="12.65" customHeight="1">
      <c r="A930" s="452"/>
      <c r="B930" s="452" t="s">
        <v>655</v>
      </c>
      <c r="C930" s="453" t="s">
        <v>453</v>
      </c>
      <c r="D930" s="454" t="s">
        <v>658</v>
      </c>
      <c r="E930" s="455" t="s">
        <v>649</v>
      </c>
      <c r="F930" s="454" t="s">
        <v>634</v>
      </c>
      <c r="G930" s="454" t="s">
        <v>635</v>
      </c>
      <c r="H930" s="454" t="s">
        <v>439</v>
      </c>
      <c r="I930" s="453">
        <v>2023</v>
      </c>
      <c r="J930" s="453">
        <v>5</v>
      </c>
      <c r="K930" s="456">
        <v>45600</v>
      </c>
      <c r="L930" s="457">
        <v>1</v>
      </c>
      <c r="M930" s="458">
        <v>0</v>
      </c>
      <c r="N930" s="458">
        <v>0</v>
      </c>
      <c r="O930" s="459">
        <v>0</v>
      </c>
      <c r="P930" s="460">
        <v>0</v>
      </c>
      <c r="Q930" s="453">
        <v>1</v>
      </c>
      <c r="R930" s="458">
        <v>0</v>
      </c>
      <c r="S930" s="461">
        <v>0</v>
      </c>
      <c r="T930" s="461">
        <v>0</v>
      </c>
      <c r="U930" s="462">
        <v>105600</v>
      </c>
      <c r="V930" s="463">
        <v>105600</v>
      </c>
      <c r="W930" s="716" t="e">
        <f t="shared" si="28"/>
        <v>#DIV/0!</v>
      </c>
      <c r="Z930" s="739">
        <f t="shared" si="29"/>
        <v>0</v>
      </c>
    </row>
    <row r="931" spans="1:26" s="365" customFormat="1" ht="12.65" customHeight="1">
      <c r="A931" s="452"/>
      <c r="B931" s="452" t="s">
        <v>655</v>
      </c>
      <c r="C931" s="453" t="s">
        <v>453</v>
      </c>
      <c r="D931" s="454" t="s">
        <v>638</v>
      </c>
      <c r="E931" s="455" t="s">
        <v>639</v>
      </c>
      <c r="F931" s="454" t="s">
        <v>634</v>
      </c>
      <c r="G931" s="454" t="s">
        <v>635</v>
      </c>
      <c r="H931" s="454" t="s">
        <v>439</v>
      </c>
      <c r="I931" s="453">
        <v>2023</v>
      </c>
      <c r="J931" s="453">
        <v>5</v>
      </c>
      <c r="K931" s="456">
        <v>45600</v>
      </c>
      <c r="L931" s="457">
        <v>1</v>
      </c>
      <c r="M931" s="458">
        <v>0</v>
      </c>
      <c r="N931" s="458">
        <v>0</v>
      </c>
      <c r="O931" s="459">
        <v>0</v>
      </c>
      <c r="P931" s="460">
        <v>0</v>
      </c>
      <c r="Q931" s="453">
        <v>1</v>
      </c>
      <c r="R931" s="458">
        <v>0</v>
      </c>
      <c r="S931" s="461">
        <v>0</v>
      </c>
      <c r="T931" s="461">
        <v>0</v>
      </c>
      <c r="U931" s="462">
        <v>122248</v>
      </c>
      <c r="V931" s="463">
        <v>122248</v>
      </c>
      <c r="W931" s="716" t="e">
        <f t="shared" si="28"/>
        <v>#DIV/0!</v>
      </c>
      <c r="Z931" s="739">
        <f t="shared" si="29"/>
        <v>0</v>
      </c>
    </row>
    <row r="932" spans="1:26" s="365" customFormat="1" ht="12.65" customHeight="1">
      <c r="A932" s="452"/>
      <c r="B932" s="452" t="s">
        <v>655</v>
      </c>
      <c r="C932" s="453" t="s">
        <v>453</v>
      </c>
      <c r="D932" s="454" t="s">
        <v>659</v>
      </c>
      <c r="E932" s="455" t="s">
        <v>660</v>
      </c>
      <c r="F932" s="454" t="s">
        <v>634</v>
      </c>
      <c r="G932" s="454" t="s">
        <v>635</v>
      </c>
      <c r="H932" s="454" t="s">
        <v>439</v>
      </c>
      <c r="I932" s="453">
        <v>2023</v>
      </c>
      <c r="J932" s="453">
        <v>5</v>
      </c>
      <c r="K932" s="456">
        <v>45600</v>
      </c>
      <c r="L932" s="457">
        <v>1</v>
      </c>
      <c r="M932" s="458">
        <v>0</v>
      </c>
      <c r="N932" s="458">
        <v>0</v>
      </c>
      <c r="O932" s="459">
        <v>0</v>
      </c>
      <c r="P932" s="460">
        <v>0</v>
      </c>
      <c r="Q932" s="453">
        <v>1</v>
      </c>
      <c r="R932" s="458">
        <v>0</v>
      </c>
      <c r="S932" s="461">
        <v>0</v>
      </c>
      <c r="T932" s="461">
        <v>0</v>
      </c>
      <c r="U932" s="462">
        <v>291567</v>
      </c>
      <c r="V932" s="463">
        <v>291567</v>
      </c>
      <c r="W932" s="716" t="e">
        <f t="shared" si="28"/>
        <v>#DIV/0!</v>
      </c>
      <c r="Z932" s="739">
        <f t="shared" si="29"/>
        <v>0</v>
      </c>
    </row>
    <row r="933" spans="1:26" s="365" customFormat="1" ht="12.65" customHeight="1">
      <c r="A933" s="452"/>
      <c r="B933" s="452" t="s">
        <v>655</v>
      </c>
      <c r="C933" s="453" t="s">
        <v>453</v>
      </c>
      <c r="D933" s="454" t="s">
        <v>490</v>
      </c>
      <c r="E933" s="455" t="s">
        <v>661</v>
      </c>
      <c r="F933" s="454" t="s">
        <v>634</v>
      </c>
      <c r="G933" s="454" t="s">
        <v>635</v>
      </c>
      <c r="H933" s="454" t="s">
        <v>439</v>
      </c>
      <c r="I933" s="453">
        <v>2023</v>
      </c>
      <c r="J933" s="453">
        <v>5</v>
      </c>
      <c r="K933" s="456">
        <v>45600</v>
      </c>
      <c r="L933" s="457">
        <v>1</v>
      </c>
      <c r="M933" s="458">
        <v>0</v>
      </c>
      <c r="N933" s="458">
        <v>0</v>
      </c>
      <c r="O933" s="459">
        <v>0</v>
      </c>
      <c r="P933" s="460">
        <v>0</v>
      </c>
      <c r="Q933" s="453">
        <v>1</v>
      </c>
      <c r="R933" s="458">
        <v>0</v>
      </c>
      <c r="S933" s="461">
        <v>0</v>
      </c>
      <c r="T933" s="461">
        <v>0</v>
      </c>
      <c r="U933" s="462">
        <v>251948.79999999999</v>
      </c>
      <c r="V933" s="463">
        <v>251948.79999999999</v>
      </c>
      <c r="W933" s="716" t="e">
        <f t="shared" si="28"/>
        <v>#DIV/0!</v>
      </c>
      <c r="Z933" s="739">
        <f t="shared" si="29"/>
        <v>0</v>
      </c>
    </row>
    <row r="934" spans="1:26" s="365" customFormat="1" ht="12.65" customHeight="1">
      <c r="A934" s="452"/>
      <c r="B934" s="452" t="s">
        <v>655</v>
      </c>
      <c r="C934" s="453" t="s">
        <v>453</v>
      </c>
      <c r="D934" s="454" t="s">
        <v>640</v>
      </c>
      <c r="E934" s="455" t="s">
        <v>641</v>
      </c>
      <c r="F934" s="454" t="s">
        <v>634</v>
      </c>
      <c r="G934" s="454" t="s">
        <v>635</v>
      </c>
      <c r="H934" s="454" t="s">
        <v>439</v>
      </c>
      <c r="I934" s="453">
        <v>2023</v>
      </c>
      <c r="J934" s="453">
        <v>5</v>
      </c>
      <c r="K934" s="456">
        <v>45600</v>
      </c>
      <c r="L934" s="457">
        <v>1</v>
      </c>
      <c r="M934" s="458">
        <v>0</v>
      </c>
      <c r="N934" s="458">
        <v>0</v>
      </c>
      <c r="O934" s="459">
        <v>0</v>
      </c>
      <c r="P934" s="460">
        <v>0</v>
      </c>
      <c r="Q934" s="453">
        <v>1</v>
      </c>
      <c r="R934" s="458">
        <v>0</v>
      </c>
      <c r="S934" s="461">
        <v>0</v>
      </c>
      <c r="T934" s="461">
        <v>0</v>
      </c>
      <c r="U934" s="462">
        <v>284487.59999999998</v>
      </c>
      <c r="V934" s="463">
        <v>284487.59999999998</v>
      </c>
      <c r="W934" s="716" t="e">
        <f t="shared" si="28"/>
        <v>#DIV/0!</v>
      </c>
      <c r="Z934" s="739">
        <f t="shared" si="29"/>
        <v>0</v>
      </c>
    </row>
    <row r="935" spans="1:26" s="365" customFormat="1" ht="12.65" customHeight="1">
      <c r="A935" s="452"/>
      <c r="B935" s="452" t="s">
        <v>655</v>
      </c>
      <c r="C935" s="453" t="s">
        <v>453</v>
      </c>
      <c r="D935" s="454" t="s">
        <v>640</v>
      </c>
      <c r="E935" s="455" t="s">
        <v>641</v>
      </c>
      <c r="F935" s="454" t="s">
        <v>634</v>
      </c>
      <c r="G935" s="454" t="s">
        <v>635</v>
      </c>
      <c r="H935" s="454" t="s">
        <v>439</v>
      </c>
      <c r="I935" s="453">
        <v>2023</v>
      </c>
      <c r="J935" s="453">
        <v>5</v>
      </c>
      <c r="K935" s="456">
        <v>45600</v>
      </c>
      <c r="L935" s="457">
        <v>1</v>
      </c>
      <c r="M935" s="458">
        <v>0</v>
      </c>
      <c r="N935" s="458">
        <v>0</v>
      </c>
      <c r="O935" s="459">
        <v>0</v>
      </c>
      <c r="P935" s="460">
        <v>0</v>
      </c>
      <c r="Q935" s="453">
        <v>1</v>
      </c>
      <c r="R935" s="458">
        <v>0</v>
      </c>
      <c r="S935" s="461">
        <v>0</v>
      </c>
      <c r="T935" s="461">
        <v>0</v>
      </c>
      <c r="U935" s="462">
        <v>129487.6</v>
      </c>
      <c r="V935" s="463">
        <v>129487.6</v>
      </c>
      <c r="W935" s="716" t="e">
        <f t="shared" si="28"/>
        <v>#DIV/0!</v>
      </c>
      <c r="Z935" s="739">
        <f t="shared" si="29"/>
        <v>0</v>
      </c>
    </row>
    <row r="936" spans="1:26" s="365" customFormat="1" ht="12.65" customHeight="1">
      <c r="A936" s="452"/>
      <c r="B936" s="452" t="s">
        <v>655</v>
      </c>
      <c r="C936" s="453" t="s">
        <v>453</v>
      </c>
      <c r="D936" s="454" t="s">
        <v>642</v>
      </c>
      <c r="E936" s="455" t="s">
        <v>643</v>
      </c>
      <c r="F936" s="454" t="s">
        <v>634</v>
      </c>
      <c r="G936" s="454" t="s">
        <v>635</v>
      </c>
      <c r="H936" s="454" t="s">
        <v>439</v>
      </c>
      <c r="I936" s="453">
        <v>2023</v>
      </c>
      <c r="J936" s="453">
        <v>5</v>
      </c>
      <c r="K936" s="456">
        <v>45600</v>
      </c>
      <c r="L936" s="457">
        <v>1</v>
      </c>
      <c r="M936" s="458">
        <v>0</v>
      </c>
      <c r="N936" s="458">
        <v>0</v>
      </c>
      <c r="O936" s="459">
        <v>0</v>
      </c>
      <c r="P936" s="460">
        <v>0</v>
      </c>
      <c r="Q936" s="453">
        <v>1</v>
      </c>
      <c r="R936" s="458">
        <v>0</v>
      </c>
      <c r="S936" s="461">
        <v>0</v>
      </c>
      <c r="T936" s="461">
        <v>0</v>
      </c>
      <c r="U936" s="462">
        <v>250688.8</v>
      </c>
      <c r="V936" s="463">
        <v>250688.8</v>
      </c>
      <c r="W936" s="716" t="e">
        <f t="shared" si="28"/>
        <v>#DIV/0!</v>
      </c>
      <c r="Z936" s="739">
        <f t="shared" si="29"/>
        <v>0</v>
      </c>
    </row>
    <row r="937" spans="1:26" s="365" customFormat="1" ht="12.65" customHeight="1">
      <c r="A937" s="452"/>
      <c r="B937" s="452" t="s">
        <v>655</v>
      </c>
      <c r="C937" s="453" t="s">
        <v>453</v>
      </c>
      <c r="D937" s="454" t="s">
        <v>642</v>
      </c>
      <c r="E937" s="455" t="s">
        <v>643</v>
      </c>
      <c r="F937" s="454" t="s">
        <v>634</v>
      </c>
      <c r="G937" s="454" t="s">
        <v>635</v>
      </c>
      <c r="H937" s="454" t="s">
        <v>439</v>
      </c>
      <c r="I937" s="453">
        <v>2023</v>
      </c>
      <c r="J937" s="453">
        <v>5</v>
      </c>
      <c r="K937" s="456">
        <v>45600</v>
      </c>
      <c r="L937" s="457">
        <v>1</v>
      </c>
      <c r="M937" s="458">
        <v>0</v>
      </c>
      <c r="N937" s="458">
        <v>0</v>
      </c>
      <c r="O937" s="459">
        <v>0</v>
      </c>
      <c r="P937" s="460">
        <v>0</v>
      </c>
      <c r="Q937" s="453">
        <v>1</v>
      </c>
      <c r="R937" s="458">
        <v>0</v>
      </c>
      <c r="S937" s="461">
        <v>0</v>
      </c>
      <c r="T937" s="461">
        <v>0</v>
      </c>
      <c r="U937" s="462">
        <v>119588.8</v>
      </c>
      <c r="V937" s="463">
        <v>119588.8</v>
      </c>
      <c r="W937" s="716" t="e">
        <f t="shared" si="28"/>
        <v>#DIV/0!</v>
      </c>
      <c r="Z937" s="739">
        <f t="shared" si="29"/>
        <v>0</v>
      </c>
    </row>
    <row r="938" spans="1:26" s="365" customFormat="1" ht="12.65" customHeight="1">
      <c r="A938" s="452"/>
      <c r="B938" s="452" t="s">
        <v>655</v>
      </c>
      <c r="C938" s="453" t="s">
        <v>453</v>
      </c>
      <c r="D938" s="454" t="s">
        <v>644</v>
      </c>
      <c r="E938" s="455" t="s">
        <v>645</v>
      </c>
      <c r="F938" s="454" t="s">
        <v>634</v>
      </c>
      <c r="G938" s="454" t="s">
        <v>635</v>
      </c>
      <c r="H938" s="454" t="s">
        <v>439</v>
      </c>
      <c r="I938" s="453">
        <v>2023</v>
      </c>
      <c r="J938" s="453">
        <v>5</v>
      </c>
      <c r="K938" s="456">
        <v>45600</v>
      </c>
      <c r="L938" s="457">
        <v>1</v>
      </c>
      <c r="M938" s="458">
        <v>0</v>
      </c>
      <c r="N938" s="458">
        <v>0</v>
      </c>
      <c r="O938" s="459">
        <v>0</v>
      </c>
      <c r="P938" s="460">
        <v>0</v>
      </c>
      <c r="Q938" s="453">
        <v>1</v>
      </c>
      <c r="R938" s="458">
        <v>0</v>
      </c>
      <c r="S938" s="461">
        <v>0</v>
      </c>
      <c r="T938" s="461">
        <v>0</v>
      </c>
      <c r="U938" s="462">
        <v>126017</v>
      </c>
      <c r="V938" s="463">
        <v>126017</v>
      </c>
      <c r="W938" s="716" t="e">
        <f t="shared" si="28"/>
        <v>#DIV/0!</v>
      </c>
      <c r="Z938" s="739">
        <f t="shared" si="29"/>
        <v>0</v>
      </c>
    </row>
    <row r="939" spans="1:26" s="365" customFormat="1" ht="12.65" customHeight="1">
      <c r="A939" s="452"/>
      <c r="B939" s="452" t="s">
        <v>655</v>
      </c>
      <c r="C939" s="453" t="s">
        <v>453</v>
      </c>
      <c r="D939" s="454" t="s">
        <v>646</v>
      </c>
      <c r="E939" s="455" t="s">
        <v>647</v>
      </c>
      <c r="F939" s="454" t="s">
        <v>634</v>
      </c>
      <c r="G939" s="454" t="s">
        <v>635</v>
      </c>
      <c r="H939" s="454" t="s">
        <v>439</v>
      </c>
      <c r="I939" s="453">
        <v>2023</v>
      </c>
      <c r="J939" s="453">
        <v>5</v>
      </c>
      <c r="K939" s="456">
        <v>45600</v>
      </c>
      <c r="L939" s="457">
        <v>1</v>
      </c>
      <c r="M939" s="458">
        <v>0</v>
      </c>
      <c r="N939" s="458">
        <v>0</v>
      </c>
      <c r="O939" s="459">
        <v>0</v>
      </c>
      <c r="P939" s="460">
        <v>0</v>
      </c>
      <c r="Q939" s="453">
        <v>1</v>
      </c>
      <c r="R939" s="458">
        <v>0</v>
      </c>
      <c r="S939" s="461">
        <v>0</v>
      </c>
      <c r="T939" s="461">
        <v>0</v>
      </c>
      <c r="U939" s="462">
        <v>120224.8</v>
      </c>
      <c r="V939" s="463">
        <v>120224.8</v>
      </c>
      <c r="W939" s="716" t="e">
        <f t="shared" si="28"/>
        <v>#DIV/0!</v>
      </c>
      <c r="Z939" s="739">
        <f t="shared" si="29"/>
        <v>0</v>
      </c>
    </row>
    <row r="940" spans="1:26" s="365" customFormat="1" ht="12.65" customHeight="1">
      <c r="A940" s="452"/>
      <c r="B940" s="452" t="s">
        <v>655</v>
      </c>
      <c r="C940" s="453" t="s">
        <v>453</v>
      </c>
      <c r="D940" s="454" t="s">
        <v>646</v>
      </c>
      <c r="E940" s="455" t="s">
        <v>647</v>
      </c>
      <c r="F940" s="454" t="s">
        <v>634</v>
      </c>
      <c r="G940" s="454" t="s">
        <v>635</v>
      </c>
      <c r="H940" s="454" t="s">
        <v>439</v>
      </c>
      <c r="I940" s="453">
        <v>2023</v>
      </c>
      <c r="J940" s="453">
        <v>5</v>
      </c>
      <c r="K940" s="456">
        <v>45600</v>
      </c>
      <c r="L940" s="457">
        <v>1</v>
      </c>
      <c r="M940" s="458">
        <v>0</v>
      </c>
      <c r="N940" s="458">
        <v>0</v>
      </c>
      <c r="O940" s="459">
        <v>0</v>
      </c>
      <c r="P940" s="460">
        <v>0</v>
      </c>
      <c r="Q940" s="453">
        <v>1</v>
      </c>
      <c r="R940" s="458">
        <v>0</v>
      </c>
      <c r="S940" s="461">
        <v>0</v>
      </c>
      <c r="T940" s="461">
        <v>0</v>
      </c>
      <c r="U940" s="462">
        <v>106864.8</v>
      </c>
      <c r="V940" s="463">
        <v>106864.8</v>
      </c>
      <c r="W940" s="716" t="e">
        <f t="shared" si="28"/>
        <v>#DIV/0!</v>
      </c>
      <c r="Z940" s="739">
        <f t="shared" si="29"/>
        <v>0</v>
      </c>
    </row>
    <row r="941" spans="1:26" s="365" customFormat="1" ht="12.65" customHeight="1">
      <c r="A941" s="452"/>
      <c r="B941" s="452" t="s">
        <v>655</v>
      </c>
      <c r="C941" s="453" t="s">
        <v>453</v>
      </c>
      <c r="D941" s="454" t="s">
        <v>662</v>
      </c>
      <c r="E941" s="455" t="s">
        <v>637</v>
      </c>
      <c r="F941" s="454" t="s">
        <v>634</v>
      </c>
      <c r="G941" s="454" t="s">
        <v>635</v>
      </c>
      <c r="H941" s="454" t="s">
        <v>439</v>
      </c>
      <c r="I941" s="453">
        <v>2023</v>
      </c>
      <c r="J941" s="453">
        <v>5</v>
      </c>
      <c r="K941" s="456">
        <v>45600</v>
      </c>
      <c r="L941" s="457">
        <v>1</v>
      </c>
      <c r="M941" s="458">
        <v>0</v>
      </c>
      <c r="N941" s="458">
        <v>0</v>
      </c>
      <c r="O941" s="459">
        <v>0</v>
      </c>
      <c r="P941" s="460">
        <v>0</v>
      </c>
      <c r="Q941" s="453">
        <v>1</v>
      </c>
      <c r="R941" s="458">
        <v>0</v>
      </c>
      <c r="S941" s="461">
        <v>0</v>
      </c>
      <c r="T941" s="461">
        <v>0</v>
      </c>
      <c r="U941" s="462">
        <v>103431.2</v>
      </c>
      <c r="V941" s="463">
        <v>103431.2</v>
      </c>
      <c r="W941" s="716" t="e">
        <f t="shared" si="28"/>
        <v>#DIV/0!</v>
      </c>
      <c r="Z941" s="739">
        <f t="shared" si="29"/>
        <v>0</v>
      </c>
    </row>
    <row r="942" spans="1:26" s="365" customFormat="1" ht="12.65" customHeight="1">
      <c r="A942" s="452"/>
      <c r="B942" s="452" t="s">
        <v>655</v>
      </c>
      <c r="C942" s="453" t="s">
        <v>453</v>
      </c>
      <c r="D942" s="454" t="s">
        <v>663</v>
      </c>
      <c r="E942" s="455" t="s">
        <v>633</v>
      </c>
      <c r="F942" s="454" t="s">
        <v>634</v>
      </c>
      <c r="G942" s="454" t="s">
        <v>635</v>
      </c>
      <c r="H942" s="454" t="s">
        <v>439</v>
      </c>
      <c r="I942" s="453">
        <v>2023</v>
      </c>
      <c r="J942" s="453">
        <v>5</v>
      </c>
      <c r="K942" s="456">
        <v>45600</v>
      </c>
      <c r="L942" s="457">
        <v>1</v>
      </c>
      <c r="M942" s="458">
        <v>0</v>
      </c>
      <c r="N942" s="458">
        <v>0</v>
      </c>
      <c r="O942" s="459">
        <v>0</v>
      </c>
      <c r="P942" s="460">
        <v>0</v>
      </c>
      <c r="Q942" s="453">
        <v>1</v>
      </c>
      <c r="R942" s="458">
        <v>0</v>
      </c>
      <c r="S942" s="461">
        <v>0</v>
      </c>
      <c r="T942" s="461">
        <v>0</v>
      </c>
      <c r="U942" s="462">
        <v>132701.6</v>
      </c>
      <c r="V942" s="463">
        <v>132701.6</v>
      </c>
      <c r="W942" s="716" t="e">
        <f t="shared" si="28"/>
        <v>#DIV/0!</v>
      </c>
      <c r="Z942" s="739">
        <f t="shared" si="29"/>
        <v>0</v>
      </c>
    </row>
    <row r="943" spans="1:26" s="365" customFormat="1" ht="12.65" customHeight="1">
      <c r="A943" s="452"/>
      <c r="B943" s="452" t="s">
        <v>664</v>
      </c>
      <c r="C943" s="453" t="s">
        <v>453</v>
      </c>
      <c r="D943" s="454" t="s">
        <v>665</v>
      </c>
      <c r="E943" s="455" t="s">
        <v>666</v>
      </c>
      <c r="F943" s="454" t="s">
        <v>634</v>
      </c>
      <c r="G943" s="454" t="s">
        <v>635</v>
      </c>
      <c r="H943" s="454" t="s">
        <v>439</v>
      </c>
      <c r="I943" s="453">
        <v>2023</v>
      </c>
      <c r="J943" s="453">
        <v>6</v>
      </c>
      <c r="K943" s="456">
        <v>45600</v>
      </c>
      <c r="L943" s="457">
        <v>1</v>
      </c>
      <c r="M943" s="458">
        <v>0</v>
      </c>
      <c r="N943" s="458">
        <v>0</v>
      </c>
      <c r="O943" s="459">
        <v>0</v>
      </c>
      <c r="P943" s="460">
        <v>0</v>
      </c>
      <c r="Q943" s="453">
        <v>1</v>
      </c>
      <c r="R943" s="458">
        <v>0</v>
      </c>
      <c r="S943" s="461">
        <v>0</v>
      </c>
      <c r="T943" s="461">
        <v>0</v>
      </c>
      <c r="U943" s="462">
        <v>752497</v>
      </c>
      <c r="V943" s="463">
        <v>752497</v>
      </c>
      <c r="W943" s="716" t="e">
        <f t="shared" si="28"/>
        <v>#DIV/0!</v>
      </c>
      <c r="Z943" s="739">
        <f t="shared" si="29"/>
        <v>0</v>
      </c>
    </row>
    <row r="944" spans="1:26" s="365" customFormat="1" ht="12.65" customHeight="1">
      <c r="A944" s="452"/>
      <c r="B944" s="452" t="s">
        <v>664</v>
      </c>
      <c r="C944" s="453" t="s">
        <v>453</v>
      </c>
      <c r="D944" s="454" t="s">
        <v>667</v>
      </c>
      <c r="E944" s="455" t="s">
        <v>668</v>
      </c>
      <c r="F944" s="454" t="s">
        <v>634</v>
      </c>
      <c r="G944" s="454" t="s">
        <v>635</v>
      </c>
      <c r="H944" s="454" t="s">
        <v>439</v>
      </c>
      <c r="I944" s="453">
        <v>2023</v>
      </c>
      <c r="J944" s="453">
        <v>6</v>
      </c>
      <c r="K944" s="456">
        <v>45600</v>
      </c>
      <c r="L944" s="457">
        <v>1</v>
      </c>
      <c r="M944" s="458">
        <v>0</v>
      </c>
      <c r="N944" s="458">
        <v>0</v>
      </c>
      <c r="O944" s="459">
        <v>0</v>
      </c>
      <c r="P944" s="460">
        <v>0</v>
      </c>
      <c r="Q944" s="453">
        <v>1</v>
      </c>
      <c r="R944" s="458">
        <v>0</v>
      </c>
      <c r="S944" s="461">
        <v>0</v>
      </c>
      <c r="T944" s="461">
        <v>0</v>
      </c>
      <c r="U944" s="462">
        <v>165199</v>
      </c>
      <c r="V944" s="463">
        <v>165199</v>
      </c>
      <c r="W944" s="716" t="e">
        <f t="shared" si="28"/>
        <v>#DIV/0!</v>
      </c>
      <c r="Z944" s="739">
        <f t="shared" si="29"/>
        <v>0</v>
      </c>
    </row>
    <row r="945" spans="1:26" s="365" customFormat="1" ht="12.65" customHeight="1">
      <c r="A945" s="452"/>
      <c r="B945" s="452" t="s">
        <v>664</v>
      </c>
      <c r="C945" s="453" t="s">
        <v>453</v>
      </c>
      <c r="D945" s="454" t="s">
        <v>669</v>
      </c>
      <c r="E945" s="455" t="s">
        <v>670</v>
      </c>
      <c r="F945" s="454" t="s">
        <v>634</v>
      </c>
      <c r="G945" s="454" t="s">
        <v>635</v>
      </c>
      <c r="H945" s="454" t="s">
        <v>439</v>
      </c>
      <c r="I945" s="453">
        <v>2023</v>
      </c>
      <c r="J945" s="453">
        <v>6</v>
      </c>
      <c r="K945" s="456">
        <v>45600</v>
      </c>
      <c r="L945" s="457">
        <v>1</v>
      </c>
      <c r="M945" s="458">
        <v>0</v>
      </c>
      <c r="N945" s="458">
        <v>0</v>
      </c>
      <c r="O945" s="459">
        <v>0</v>
      </c>
      <c r="P945" s="460">
        <v>0</v>
      </c>
      <c r="Q945" s="453">
        <v>1</v>
      </c>
      <c r="R945" s="458">
        <v>0</v>
      </c>
      <c r="S945" s="461">
        <v>0</v>
      </c>
      <c r="T945" s="461">
        <v>0</v>
      </c>
      <c r="U945" s="462">
        <v>165199</v>
      </c>
      <c r="V945" s="463">
        <v>165199</v>
      </c>
      <c r="W945" s="716" t="e">
        <f t="shared" si="28"/>
        <v>#DIV/0!</v>
      </c>
      <c r="Z945" s="739">
        <f t="shared" si="29"/>
        <v>0</v>
      </c>
    </row>
    <row r="946" spans="1:26" s="365" customFormat="1" ht="12.65" customHeight="1">
      <c r="A946" s="452"/>
      <c r="B946" s="452" t="s">
        <v>664</v>
      </c>
      <c r="C946" s="453" t="s">
        <v>453</v>
      </c>
      <c r="D946" s="454" t="s">
        <v>671</v>
      </c>
      <c r="E946" s="455" t="s">
        <v>672</v>
      </c>
      <c r="F946" s="454" t="s">
        <v>634</v>
      </c>
      <c r="G946" s="454" t="s">
        <v>635</v>
      </c>
      <c r="H946" s="454" t="s">
        <v>457</v>
      </c>
      <c r="I946" s="453">
        <v>2023</v>
      </c>
      <c r="J946" s="453">
        <v>6</v>
      </c>
      <c r="K946" s="456">
        <v>45600</v>
      </c>
      <c r="L946" s="457">
        <v>1</v>
      </c>
      <c r="M946" s="458">
        <v>0</v>
      </c>
      <c r="N946" s="458">
        <v>0</v>
      </c>
      <c r="O946" s="459">
        <v>0</v>
      </c>
      <c r="P946" s="460">
        <v>0</v>
      </c>
      <c r="Q946" s="453">
        <v>1</v>
      </c>
      <c r="R946" s="458">
        <v>0</v>
      </c>
      <c r="S946" s="461">
        <v>0</v>
      </c>
      <c r="T946" s="461">
        <v>0</v>
      </c>
      <c r="U946" s="462">
        <v>88479</v>
      </c>
      <c r="V946" s="463">
        <v>88479</v>
      </c>
      <c r="W946" s="716" t="e">
        <f t="shared" si="28"/>
        <v>#DIV/0!</v>
      </c>
      <c r="Z946" s="739">
        <f t="shared" si="29"/>
        <v>0</v>
      </c>
    </row>
    <row r="947" spans="1:26" s="365" customFormat="1" ht="12.65" customHeight="1">
      <c r="A947" s="452"/>
      <c r="B947" s="452" t="s">
        <v>664</v>
      </c>
      <c r="C947" s="453" t="s">
        <v>453</v>
      </c>
      <c r="D947" s="454" t="s">
        <v>673</v>
      </c>
      <c r="E947" s="455" t="s">
        <v>674</v>
      </c>
      <c r="F947" s="454" t="s">
        <v>634</v>
      </c>
      <c r="G947" s="454" t="s">
        <v>635</v>
      </c>
      <c r="H947" s="454" t="s">
        <v>457</v>
      </c>
      <c r="I947" s="453">
        <v>2023</v>
      </c>
      <c r="J947" s="453">
        <v>6</v>
      </c>
      <c r="K947" s="456">
        <v>45600</v>
      </c>
      <c r="L947" s="457">
        <v>1</v>
      </c>
      <c r="M947" s="458">
        <v>0</v>
      </c>
      <c r="N947" s="458">
        <v>0</v>
      </c>
      <c r="O947" s="459">
        <v>0</v>
      </c>
      <c r="P947" s="460">
        <v>0</v>
      </c>
      <c r="Q947" s="453">
        <v>1</v>
      </c>
      <c r="R947" s="458">
        <v>0</v>
      </c>
      <c r="S947" s="461">
        <v>0</v>
      </c>
      <c r="T947" s="461">
        <v>0</v>
      </c>
      <c r="U947" s="462">
        <v>76523</v>
      </c>
      <c r="V947" s="463">
        <v>76523</v>
      </c>
      <c r="W947" s="716" t="e">
        <f t="shared" si="28"/>
        <v>#DIV/0!</v>
      </c>
      <c r="Z947" s="739">
        <f t="shared" si="29"/>
        <v>0</v>
      </c>
    </row>
    <row r="948" spans="1:26" s="365" customFormat="1" ht="12.65" customHeight="1">
      <c r="A948" s="452"/>
      <c r="B948" s="452" t="s">
        <v>664</v>
      </c>
      <c r="C948" s="453" t="s">
        <v>453</v>
      </c>
      <c r="D948" s="454" t="s">
        <v>675</v>
      </c>
      <c r="E948" s="455" t="s">
        <v>676</v>
      </c>
      <c r="F948" s="454" t="s">
        <v>634</v>
      </c>
      <c r="G948" s="454" t="s">
        <v>635</v>
      </c>
      <c r="H948" s="454" t="s">
        <v>457</v>
      </c>
      <c r="I948" s="453">
        <v>2023</v>
      </c>
      <c r="J948" s="453">
        <v>6</v>
      </c>
      <c r="K948" s="456">
        <v>45600</v>
      </c>
      <c r="L948" s="457">
        <v>1</v>
      </c>
      <c r="M948" s="458">
        <v>0</v>
      </c>
      <c r="N948" s="458">
        <v>0</v>
      </c>
      <c r="O948" s="459">
        <v>0</v>
      </c>
      <c r="P948" s="460">
        <v>0</v>
      </c>
      <c r="Q948" s="453">
        <v>1</v>
      </c>
      <c r="R948" s="458">
        <v>0</v>
      </c>
      <c r="S948" s="461">
        <v>0</v>
      </c>
      <c r="T948" s="461">
        <v>0</v>
      </c>
      <c r="U948" s="462">
        <v>78783</v>
      </c>
      <c r="V948" s="463">
        <v>78783</v>
      </c>
      <c r="W948" s="716" t="e">
        <f t="shared" si="28"/>
        <v>#DIV/0!</v>
      </c>
      <c r="Z948" s="739">
        <f t="shared" si="29"/>
        <v>0</v>
      </c>
    </row>
    <row r="949" spans="1:26" s="365" customFormat="1" ht="12.65" customHeight="1">
      <c r="A949" s="452"/>
      <c r="B949" s="452" t="s">
        <v>677</v>
      </c>
      <c r="C949" s="453" t="s">
        <v>453</v>
      </c>
      <c r="D949" s="454" t="s">
        <v>678</v>
      </c>
      <c r="E949" s="455" t="s">
        <v>679</v>
      </c>
      <c r="F949" s="454" t="s">
        <v>634</v>
      </c>
      <c r="G949" s="454" t="s">
        <v>635</v>
      </c>
      <c r="H949" s="454" t="s">
        <v>439</v>
      </c>
      <c r="I949" s="453">
        <v>2023</v>
      </c>
      <c r="J949" s="453">
        <v>5</v>
      </c>
      <c r="K949" s="456">
        <v>45600</v>
      </c>
      <c r="L949" s="457">
        <v>1</v>
      </c>
      <c r="M949" s="458">
        <v>0</v>
      </c>
      <c r="N949" s="458">
        <v>0</v>
      </c>
      <c r="O949" s="459">
        <v>0</v>
      </c>
      <c r="P949" s="460">
        <v>0</v>
      </c>
      <c r="Q949" s="453">
        <v>1</v>
      </c>
      <c r="R949" s="458">
        <v>0</v>
      </c>
      <c r="S949" s="461">
        <v>0</v>
      </c>
      <c r="T949" s="461">
        <v>0</v>
      </c>
      <c r="U949" s="462">
        <v>114107</v>
      </c>
      <c r="V949" s="463">
        <v>114107</v>
      </c>
      <c r="W949" s="716" t="e">
        <f t="shared" si="28"/>
        <v>#DIV/0!</v>
      </c>
      <c r="Z949" s="739">
        <f t="shared" si="29"/>
        <v>0</v>
      </c>
    </row>
    <row r="950" spans="1:26" s="365" customFormat="1" ht="12.65" customHeight="1">
      <c r="A950" s="452"/>
      <c r="B950" s="452" t="s">
        <v>677</v>
      </c>
      <c r="C950" s="453" t="s">
        <v>453</v>
      </c>
      <c r="D950" s="454" t="s">
        <v>680</v>
      </c>
      <c r="E950" s="455" t="s">
        <v>681</v>
      </c>
      <c r="F950" s="454" t="s">
        <v>634</v>
      </c>
      <c r="G950" s="454" t="s">
        <v>635</v>
      </c>
      <c r="H950" s="454" t="s">
        <v>439</v>
      </c>
      <c r="I950" s="453">
        <v>2023</v>
      </c>
      <c r="J950" s="453">
        <v>5</v>
      </c>
      <c r="K950" s="456">
        <v>45600</v>
      </c>
      <c r="L950" s="457">
        <v>1</v>
      </c>
      <c r="M950" s="458">
        <v>0</v>
      </c>
      <c r="N950" s="458">
        <v>0</v>
      </c>
      <c r="O950" s="459">
        <v>0</v>
      </c>
      <c r="P950" s="460">
        <v>0</v>
      </c>
      <c r="Q950" s="453">
        <v>1</v>
      </c>
      <c r="R950" s="458">
        <v>0</v>
      </c>
      <c r="S950" s="461">
        <v>0</v>
      </c>
      <c r="T950" s="461">
        <v>0</v>
      </c>
      <c r="U950" s="462">
        <v>146764</v>
      </c>
      <c r="V950" s="463">
        <v>146764</v>
      </c>
      <c r="W950" s="716" t="e">
        <f t="shared" si="28"/>
        <v>#DIV/0!</v>
      </c>
      <c r="Z950" s="739">
        <f t="shared" si="29"/>
        <v>0</v>
      </c>
    </row>
    <row r="951" spans="1:26" s="365" customFormat="1" ht="12.65" customHeight="1">
      <c r="A951" s="452"/>
      <c r="B951" s="452" t="s">
        <v>677</v>
      </c>
      <c r="C951" s="453" t="s">
        <v>453</v>
      </c>
      <c r="D951" s="454" t="s">
        <v>682</v>
      </c>
      <c r="E951" s="455" t="s">
        <v>679</v>
      </c>
      <c r="F951" s="454" t="s">
        <v>634</v>
      </c>
      <c r="G951" s="454" t="s">
        <v>635</v>
      </c>
      <c r="H951" s="454" t="s">
        <v>439</v>
      </c>
      <c r="I951" s="453">
        <v>2023</v>
      </c>
      <c r="J951" s="453">
        <v>5</v>
      </c>
      <c r="K951" s="456">
        <v>45600</v>
      </c>
      <c r="L951" s="457">
        <v>1</v>
      </c>
      <c r="M951" s="458">
        <v>0</v>
      </c>
      <c r="N951" s="458">
        <v>0</v>
      </c>
      <c r="O951" s="459">
        <v>0</v>
      </c>
      <c r="P951" s="460">
        <v>0</v>
      </c>
      <c r="Q951" s="453">
        <v>1</v>
      </c>
      <c r="R951" s="458">
        <v>0</v>
      </c>
      <c r="S951" s="461">
        <v>0</v>
      </c>
      <c r="T951" s="461">
        <v>0</v>
      </c>
      <c r="U951" s="462">
        <v>133701</v>
      </c>
      <c r="V951" s="463">
        <v>133701</v>
      </c>
      <c r="W951" s="716" t="e">
        <f t="shared" si="28"/>
        <v>#DIV/0!</v>
      </c>
      <c r="Z951" s="739">
        <f t="shared" si="29"/>
        <v>0</v>
      </c>
    </row>
    <row r="952" spans="1:26" s="365" customFormat="1" ht="12.65" customHeight="1">
      <c r="A952" s="284" t="s">
        <v>141</v>
      </c>
      <c r="B952" s="452" t="s">
        <v>683</v>
      </c>
      <c r="C952" s="453" t="s">
        <v>435</v>
      </c>
      <c r="D952" s="454" t="s">
        <v>684</v>
      </c>
      <c r="E952" s="455" t="s">
        <v>685</v>
      </c>
      <c r="F952" s="454" t="s">
        <v>686</v>
      </c>
      <c r="G952" s="454" t="s">
        <v>683</v>
      </c>
      <c r="H952" s="454" t="s">
        <v>457</v>
      </c>
      <c r="I952" s="453">
        <v>2024</v>
      </c>
      <c r="J952" s="453">
        <v>12</v>
      </c>
      <c r="K952" s="456">
        <v>45671</v>
      </c>
      <c r="L952" s="457">
        <v>1</v>
      </c>
      <c r="M952" s="458">
        <v>1.8499999999999999E-2</v>
      </c>
      <c r="N952" s="458">
        <v>0.02</v>
      </c>
      <c r="O952" s="459">
        <v>1.5E-3</v>
      </c>
      <c r="P952" s="460">
        <v>1.5E-3</v>
      </c>
      <c r="Q952" s="453">
        <v>1</v>
      </c>
      <c r="R952" s="458">
        <v>1.8499999999999999E-2</v>
      </c>
      <c r="S952" s="464">
        <v>53200</v>
      </c>
      <c r="T952" s="461">
        <v>53200</v>
      </c>
      <c r="U952" s="462">
        <v>7500</v>
      </c>
      <c r="V952" s="463">
        <v>7420.2</v>
      </c>
      <c r="W952" s="716" t="e">
        <f t="shared" si="28"/>
        <v>#DIV/0!</v>
      </c>
      <c r="Z952" s="739">
        <f t="shared" si="29"/>
        <v>79.8</v>
      </c>
    </row>
    <row r="953" spans="1:26" s="365" customFormat="1" ht="12.65" customHeight="1">
      <c r="A953" s="284" t="s">
        <v>141</v>
      </c>
      <c r="B953" s="452" t="s">
        <v>683</v>
      </c>
      <c r="C953" s="453" t="s">
        <v>435</v>
      </c>
      <c r="D953" s="454" t="s">
        <v>687</v>
      </c>
      <c r="E953" s="455" t="s">
        <v>688</v>
      </c>
      <c r="F953" s="454" t="s">
        <v>686</v>
      </c>
      <c r="G953" s="454" t="s">
        <v>683</v>
      </c>
      <c r="H953" s="454" t="s">
        <v>457</v>
      </c>
      <c r="I953" s="453">
        <v>2024</v>
      </c>
      <c r="J953" s="453">
        <v>12</v>
      </c>
      <c r="K953" s="456">
        <v>45671</v>
      </c>
      <c r="L953" s="457">
        <v>1</v>
      </c>
      <c r="M953" s="458">
        <v>6.08E-2</v>
      </c>
      <c r="N953" s="458">
        <v>6.2300000000000001E-2</v>
      </c>
      <c r="O953" s="459">
        <v>1.5E-3</v>
      </c>
      <c r="P953" s="460">
        <v>1.5E-3</v>
      </c>
      <c r="Q953" s="453">
        <v>2</v>
      </c>
      <c r="R953" s="458">
        <v>0.1216</v>
      </c>
      <c r="S953" s="464">
        <v>60000</v>
      </c>
      <c r="T953" s="461">
        <v>60000</v>
      </c>
      <c r="U953" s="462">
        <v>7500</v>
      </c>
      <c r="V953" s="463">
        <v>7410</v>
      </c>
      <c r="W953" s="716" t="e">
        <f t="shared" si="28"/>
        <v>#DIV/0!</v>
      </c>
      <c r="Z953" s="739">
        <f t="shared" si="29"/>
        <v>90</v>
      </c>
    </row>
    <row r="954" spans="1:26" s="365" customFormat="1" ht="12.65" customHeight="1">
      <c r="A954" s="284" t="s">
        <v>141</v>
      </c>
      <c r="B954" s="452" t="s">
        <v>683</v>
      </c>
      <c r="C954" s="453" t="s">
        <v>435</v>
      </c>
      <c r="D954" s="454" t="s">
        <v>684</v>
      </c>
      <c r="E954" s="455" t="s">
        <v>685</v>
      </c>
      <c r="F954" s="454" t="s">
        <v>686</v>
      </c>
      <c r="G954" s="454" t="s">
        <v>683</v>
      </c>
      <c r="H954" s="454" t="s">
        <v>457</v>
      </c>
      <c r="I954" s="453">
        <v>2025</v>
      </c>
      <c r="J954" s="453">
        <v>1</v>
      </c>
      <c r="K954" s="456">
        <v>45336</v>
      </c>
      <c r="L954" s="457">
        <v>1</v>
      </c>
      <c r="M954" s="458">
        <v>1.8499999999999999E-2</v>
      </c>
      <c r="N954" s="458">
        <v>0.02</v>
      </c>
      <c r="O954" s="459">
        <v>1.5E-3</v>
      </c>
      <c r="P954" s="460">
        <v>1.5E-3</v>
      </c>
      <c r="Q954" s="453">
        <v>1</v>
      </c>
      <c r="R954" s="458">
        <v>1.8499999999999999E-2</v>
      </c>
      <c r="S954" s="461">
        <v>30000</v>
      </c>
      <c r="T954" s="461">
        <v>83200</v>
      </c>
      <c r="U954" s="462">
        <v>7500</v>
      </c>
      <c r="V954" s="463">
        <v>7375.2</v>
      </c>
      <c r="W954" s="716" t="e">
        <f t="shared" si="28"/>
        <v>#DIV/0!</v>
      </c>
      <c r="Z954" s="739">
        <f t="shared" si="29"/>
        <v>45</v>
      </c>
    </row>
    <row r="955" spans="1:26" s="365" customFormat="1" ht="12.65" customHeight="1">
      <c r="A955" s="284" t="s">
        <v>141</v>
      </c>
      <c r="B955" s="452" t="s">
        <v>683</v>
      </c>
      <c r="C955" s="453" t="s">
        <v>435</v>
      </c>
      <c r="D955" s="454" t="s">
        <v>687</v>
      </c>
      <c r="E955" s="455" t="s">
        <v>688</v>
      </c>
      <c r="F955" s="454" t="s">
        <v>686</v>
      </c>
      <c r="G955" s="454" t="s">
        <v>683</v>
      </c>
      <c r="H955" s="454" t="s">
        <v>457</v>
      </c>
      <c r="I955" s="453">
        <v>2025</v>
      </c>
      <c r="J955" s="453">
        <v>1</v>
      </c>
      <c r="K955" s="456">
        <v>45336</v>
      </c>
      <c r="L955" s="457">
        <v>1</v>
      </c>
      <c r="M955" s="458">
        <v>6.08E-2</v>
      </c>
      <c r="N955" s="458">
        <v>6.2300000000000001E-2</v>
      </c>
      <c r="O955" s="459">
        <v>1.5E-3</v>
      </c>
      <c r="P955" s="460">
        <v>1.5E-3</v>
      </c>
      <c r="Q955" s="453">
        <v>2</v>
      </c>
      <c r="R955" s="458">
        <v>0.1216</v>
      </c>
      <c r="S955" s="461">
        <v>87292</v>
      </c>
      <c r="T955" s="461">
        <v>147292</v>
      </c>
      <c r="U955" s="462">
        <v>7500</v>
      </c>
      <c r="V955" s="463">
        <v>7279.0619999999999</v>
      </c>
      <c r="W955" s="716" t="e">
        <f t="shared" si="28"/>
        <v>#DIV/0!</v>
      </c>
      <c r="Z955" s="739">
        <f t="shared" si="29"/>
        <v>130.93800000000002</v>
      </c>
    </row>
    <row r="956" spans="1:26" s="365" customFormat="1" ht="12.65" customHeight="1">
      <c r="A956" s="452"/>
      <c r="B956" s="452" t="s">
        <v>655</v>
      </c>
      <c r="C956" s="453" t="s">
        <v>453</v>
      </c>
      <c r="D956" s="454" t="s">
        <v>689</v>
      </c>
      <c r="E956" s="455" t="s">
        <v>690</v>
      </c>
      <c r="F956" s="454" t="s">
        <v>686</v>
      </c>
      <c r="G956" s="454" t="s">
        <v>655</v>
      </c>
      <c r="H956" s="454" t="s">
        <v>457</v>
      </c>
      <c r="I956" s="453">
        <v>2025</v>
      </c>
      <c r="J956" s="453">
        <v>1</v>
      </c>
      <c r="K956" s="456">
        <v>45336</v>
      </c>
      <c r="L956" s="457">
        <v>1</v>
      </c>
      <c r="M956" s="458">
        <v>3.4000000000000002E-2</v>
      </c>
      <c r="N956" s="458">
        <v>3.4700000000000002E-2</v>
      </c>
      <c r="O956" s="459">
        <v>6.9999999999999923E-4</v>
      </c>
      <c r="P956" s="460">
        <v>6.9999999999999923E-4</v>
      </c>
      <c r="Q956" s="453">
        <v>1</v>
      </c>
      <c r="R956" s="458">
        <v>3.4000000000000002E-2</v>
      </c>
      <c r="S956" s="461">
        <v>4147</v>
      </c>
      <c r="T956" s="461">
        <v>4147</v>
      </c>
      <c r="U956" s="462">
        <v>3500</v>
      </c>
      <c r="V956" s="463">
        <v>3497.0971</v>
      </c>
      <c r="W956" s="716" t="e">
        <f t="shared" si="28"/>
        <v>#DIV/0!</v>
      </c>
      <c r="Z956" s="739">
        <f t="shared" si="29"/>
        <v>2.9028999999999967</v>
      </c>
    </row>
    <row r="957" spans="1:26" s="365" customFormat="1" ht="12.65" customHeight="1">
      <c r="A957" s="452"/>
      <c r="B957" s="452" t="s">
        <v>655</v>
      </c>
      <c r="C957" s="453" t="s">
        <v>453</v>
      </c>
      <c r="D957" s="454" t="s">
        <v>691</v>
      </c>
      <c r="E957" s="455" t="s">
        <v>692</v>
      </c>
      <c r="F957" s="454" t="s">
        <v>686</v>
      </c>
      <c r="G957" s="454" t="s">
        <v>655</v>
      </c>
      <c r="H957" s="454" t="s">
        <v>457</v>
      </c>
      <c r="I957" s="453">
        <v>2025</v>
      </c>
      <c r="J957" s="453">
        <v>1</v>
      </c>
      <c r="K957" s="456">
        <v>45336</v>
      </c>
      <c r="L957" s="457">
        <v>1</v>
      </c>
      <c r="M957" s="458">
        <v>1.72E-2</v>
      </c>
      <c r="N957" s="458">
        <v>1.7899999999999999E-2</v>
      </c>
      <c r="O957" s="459">
        <v>6.9999999999999923E-4</v>
      </c>
      <c r="P957" s="460">
        <v>6.9999999999999923E-4</v>
      </c>
      <c r="Q957" s="453">
        <v>2</v>
      </c>
      <c r="R957" s="458">
        <v>3.44E-2</v>
      </c>
      <c r="S957" s="461">
        <v>8294</v>
      </c>
      <c r="T957" s="461">
        <v>8294</v>
      </c>
      <c r="U957" s="462">
        <v>3500</v>
      </c>
      <c r="V957" s="463">
        <v>3494.1941999999999</v>
      </c>
      <c r="W957" s="716" t="e">
        <f t="shared" si="28"/>
        <v>#DIV/0!</v>
      </c>
      <c r="Z957" s="739">
        <f t="shared" si="29"/>
        <v>5.8057999999999934</v>
      </c>
    </row>
    <row r="958" spans="1:26" s="365" customFormat="1" ht="12.65" customHeight="1">
      <c r="A958" s="452"/>
      <c r="B958" s="452" t="s">
        <v>655</v>
      </c>
      <c r="C958" s="453" t="s">
        <v>453</v>
      </c>
      <c r="D958" s="454" t="s">
        <v>693</v>
      </c>
      <c r="E958" s="455" t="s">
        <v>694</v>
      </c>
      <c r="F958" s="454" t="s">
        <v>686</v>
      </c>
      <c r="G958" s="454" t="s">
        <v>655</v>
      </c>
      <c r="H958" s="454" t="s">
        <v>457</v>
      </c>
      <c r="I958" s="453">
        <v>2025</v>
      </c>
      <c r="J958" s="453">
        <v>1</v>
      </c>
      <c r="K958" s="456">
        <v>45336</v>
      </c>
      <c r="L958" s="457">
        <v>1</v>
      </c>
      <c r="M958" s="458">
        <v>1.72E-2</v>
      </c>
      <c r="N958" s="458">
        <v>1.7899999999999999E-2</v>
      </c>
      <c r="O958" s="459">
        <v>6.9999999999999923E-4</v>
      </c>
      <c r="P958" s="460">
        <v>6.9999999999999923E-4</v>
      </c>
      <c r="Q958" s="453">
        <v>1</v>
      </c>
      <c r="R958" s="458">
        <v>1.72E-2</v>
      </c>
      <c r="S958" s="461">
        <v>4147</v>
      </c>
      <c r="T958" s="461">
        <v>4147</v>
      </c>
      <c r="U958" s="462">
        <v>3500</v>
      </c>
      <c r="V958" s="463">
        <v>3497.0971</v>
      </c>
      <c r="W958" s="716" t="e">
        <f t="shared" si="28"/>
        <v>#DIV/0!</v>
      </c>
      <c r="Z958" s="739">
        <f t="shared" si="29"/>
        <v>2.9028999999999967</v>
      </c>
    </row>
    <row r="959" spans="1:26" s="365" customFormat="1" ht="12.65" customHeight="1">
      <c r="A959" s="452"/>
      <c r="B959" s="452" t="s">
        <v>655</v>
      </c>
      <c r="C959" s="453" t="s">
        <v>453</v>
      </c>
      <c r="D959" s="454" t="s">
        <v>695</v>
      </c>
      <c r="E959" s="455" t="s">
        <v>696</v>
      </c>
      <c r="F959" s="454" t="s">
        <v>686</v>
      </c>
      <c r="G959" s="454" t="s">
        <v>655</v>
      </c>
      <c r="H959" s="454" t="s">
        <v>457</v>
      </c>
      <c r="I959" s="453">
        <v>2025</v>
      </c>
      <c r="J959" s="453">
        <v>1</v>
      </c>
      <c r="K959" s="456">
        <v>45336</v>
      </c>
      <c r="L959" s="457">
        <v>1</v>
      </c>
      <c r="M959" s="458">
        <v>2.0799999999999999E-2</v>
      </c>
      <c r="N959" s="458">
        <v>2.1499999999999998E-2</v>
      </c>
      <c r="O959" s="459">
        <v>6.9999999999999923E-4</v>
      </c>
      <c r="P959" s="460">
        <v>6.9999999999999923E-4</v>
      </c>
      <c r="Q959" s="453">
        <v>2</v>
      </c>
      <c r="R959" s="458">
        <v>4.1599999999999998E-2</v>
      </c>
      <c r="S959" s="461">
        <v>8294</v>
      </c>
      <c r="T959" s="461">
        <v>8294</v>
      </c>
      <c r="U959" s="462">
        <v>3500</v>
      </c>
      <c r="V959" s="463">
        <v>3494.1941999999999</v>
      </c>
      <c r="W959" s="716" t="e">
        <f t="shared" si="28"/>
        <v>#DIV/0!</v>
      </c>
      <c r="Z959" s="739">
        <f t="shared" si="29"/>
        <v>5.8057999999999934</v>
      </c>
    </row>
    <row r="960" spans="1:26" s="365" customFormat="1" ht="12.65" customHeight="1">
      <c r="A960" s="452"/>
      <c r="B960" s="452" t="s">
        <v>655</v>
      </c>
      <c r="C960" s="453" t="s">
        <v>453</v>
      </c>
      <c r="D960" s="454" t="s">
        <v>697</v>
      </c>
      <c r="E960" s="455" t="s">
        <v>698</v>
      </c>
      <c r="F960" s="454" t="s">
        <v>686</v>
      </c>
      <c r="G960" s="454" t="s">
        <v>655</v>
      </c>
      <c r="H960" s="454" t="s">
        <v>457</v>
      </c>
      <c r="I960" s="453">
        <v>2025</v>
      </c>
      <c r="J960" s="453">
        <v>1</v>
      </c>
      <c r="K960" s="456">
        <v>45336</v>
      </c>
      <c r="L960" s="457">
        <v>1</v>
      </c>
      <c r="M960" s="458">
        <v>1.55E-2</v>
      </c>
      <c r="N960" s="458">
        <v>1.6199999999999999E-2</v>
      </c>
      <c r="O960" s="459">
        <v>6.9999999999999923E-4</v>
      </c>
      <c r="P960" s="460">
        <v>6.9999999999999923E-4</v>
      </c>
      <c r="Q960" s="453">
        <v>8</v>
      </c>
      <c r="R960" s="458">
        <v>0.124</v>
      </c>
      <c r="S960" s="461">
        <v>33176</v>
      </c>
      <c r="T960" s="461">
        <v>33176</v>
      </c>
      <c r="U960" s="462">
        <v>3500</v>
      </c>
      <c r="V960" s="463">
        <v>3476.7768000000001</v>
      </c>
      <c r="W960" s="716" t="e">
        <f t="shared" si="28"/>
        <v>#DIV/0!</v>
      </c>
      <c r="Z960" s="739">
        <f t="shared" si="29"/>
        <v>23.223199999999974</v>
      </c>
    </row>
    <row r="961" spans="1:29" s="365" customFormat="1" ht="12.65" customHeight="1">
      <c r="A961" s="284" t="s">
        <v>106</v>
      </c>
      <c r="B961" s="452" t="s">
        <v>699</v>
      </c>
      <c r="C961" s="453" t="s">
        <v>449</v>
      </c>
      <c r="D961" s="454" t="s">
        <v>700</v>
      </c>
      <c r="E961" s="455" t="s">
        <v>701</v>
      </c>
      <c r="F961" s="454" t="s">
        <v>702</v>
      </c>
      <c r="G961" s="454"/>
      <c r="H961" s="454" t="s">
        <v>457</v>
      </c>
      <c r="I961" s="453">
        <v>2024</v>
      </c>
      <c r="J961" s="453">
        <v>9</v>
      </c>
      <c r="K961" s="456">
        <v>45583</v>
      </c>
      <c r="L961" s="457"/>
      <c r="M961" s="458">
        <v>0.1004</v>
      </c>
      <c r="N961" s="458">
        <v>0.1004</v>
      </c>
      <c r="O961" s="459">
        <v>0</v>
      </c>
      <c r="P961" s="460">
        <v>0</v>
      </c>
      <c r="Q961" s="453"/>
      <c r="R961" s="458">
        <v>0</v>
      </c>
      <c r="S961" s="464">
        <v>24178152</v>
      </c>
      <c r="T961" s="461">
        <v>116555037</v>
      </c>
      <c r="U961" s="462"/>
      <c r="V961" s="463">
        <v>0</v>
      </c>
      <c r="W961" s="716" t="e">
        <f t="shared" si="28"/>
        <v>#DIV/0!</v>
      </c>
      <c r="Z961" s="739">
        <f t="shared" si="29"/>
        <v>0</v>
      </c>
    </row>
    <row r="962" spans="1:29" s="365" customFormat="1" ht="12.65" customHeight="1">
      <c r="A962" s="284" t="s">
        <v>107</v>
      </c>
      <c r="B962" s="452" t="s">
        <v>703</v>
      </c>
      <c r="C962" s="453" t="s">
        <v>449</v>
      </c>
      <c r="D962" s="454" t="s">
        <v>700</v>
      </c>
      <c r="E962" s="455" t="s">
        <v>704</v>
      </c>
      <c r="F962" s="454" t="s">
        <v>702</v>
      </c>
      <c r="G962" s="454"/>
      <c r="H962" s="454" t="s">
        <v>457</v>
      </c>
      <c r="I962" s="453">
        <v>2024</v>
      </c>
      <c r="J962" s="453">
        <v>9</v>
      </c>
      <c r="K962" s="456">
        <v>45583</v>
      </c>
      <c r="L962" s="457"/>
      <c r="M962" s="458">
        <v>0.1004</v>
      </c>
      <c r="N962" s="458">
        <v>0.1004</v>
      </c>
      <c r="O962" s="459">
        <v>0</v>
      </c>
      <c r="P962" s="460">
        <v>0</v>
      </c>
      <c r="Q962" s="453"/>
      <c r="R962" s="458">
        <v>0</v>
      </c>
      <c r="S962" s="464">
        <v>1360000</v>
      </c>
      <c r="T962" s="461">
        <v>6387352</v>
      </c>
      <c r="U962" s="462"/>
      <c r="V962" s="463">
        <v>0</v>
      </c>
      <c r="W962" s="716" t="e">
        <f t="shared" ref="W962:W1025" si="30">V962/$AB$1</f>
        <v>#DIV/0!</v>
      </c>
      <c r="Z962" s="739">
        <f t="shared" si="29"/>
        <v>0</v>
      </c>
    </row>
    <row r="963" spans="1:29" s="365" customFormat="1" ht="12.65" customHeight="1">
      <c r="A963" s="452" t="s">
        <v>279</v>
      </c>
      <c r="B963" s="452" t="s">
        <v>42</v>
      </c>
      <c r="C963" s="453" t="s">
        <v>554</v>
      </c>
      <c r="D963" s="454" t="s">
        <v>705</v>
      </c>
      <c r="E963" s="455" t="s">
        <v>706</v>
      </c>
      <c r="F963" s="454" t="s">
        <v>702</v>
      </c>
      <c r="G963" s="454"/>
      <c r="H963" s="454" t="s">
        <v>457</v>
      </c>
      <c r="I963" s="453">
        <v>2024</v>
      </c>
      <c r="J963" s="453">
        <v>9</v>
      </c>
      <c r="K963" s="456">
        <v>45583</v>
      </c>
      <c r="L963" s="457"/>
      <c r="M963" s="458">
        <v>9.9299999999999999E-2</v>
      </c>
      <c r="N963" s="458">
        <v>9.9299999999999999E-2</v>
      </c>
      <c r="O963" s="459">
        <v>0</v>
      </c>
      <c r="P963" s="460">
        <v>0</v>
      </c>
      <c r="Q963" s="453"/>
      <c r="R963" s="458">
        <v>0</v>
      </c>
      <c r="S963" s="464">
        <v>36211523</v>
      </c>
      <c r="T963" s="461">
        <v>207057439</v>
      </c>
      <c r="U963" s="462"/>
      <c r="V963" s="463">
        <v>0</v>
      </c>
      <c r="W963" s="716" t="e">
        <f t="shared" si="30"/>
        <v>#DIV/0!</v>
      </c>
      <c r="Z963" s="739">
        <f t="shared" ref="Z963:Z1026" si="31">O963*S963</f>
        <v>0</v>
      </c>
    </row>
    <row r="964" spans="1:29" s="365" customFormat="1" ht="12.65" customHeight="1">
      <c r="A964" s="452" t="s">
        <v>39</v>
      </c>
      <c r="B964" s="452" t="s">
        <v>707</v>
      </c>
      <c r="C964" s="453" t="s">
        <v>554</v>
      </c>
      <c r="D964" s="454" t="s">
        <v>705</v>
      </c>
      <c r="E964" s="455" t="s">
        <v>708</v>
      </c>
      <c r="F964" s="454" t="s">
        <v>702</v>
      </c>
      <c r="G964" s="454"/>
      <c r="H964" s="454" t="s">
        <v>457</v>
      </c>
      <c r="I964" s="453">
        <v>2024</v>
      </c>
      <c r="J964" s="453">
        <v>9</v>
      </c>
      <c r="K964" s="456">
        <v>45583</v>
      </c>
      <c r="L964" s="457"/>
      <c r="M964" s="458">
        <v>5.79E-2</v>
      </c>
      <c r="N964" s="458">
        <v>5.79E-2</v>
      </c>
      <c r="O964" s="459">
        <v>0</v>
      </c>
      <c r="P964" s="460">
        <v>0</v>
      </c>
      <c r="Q964" s="453"/>
      <c r="R964" s="458">
        <v>0</v>
      </c>
      <c r="S964" s="464">
        <v>2447889</v>
      </c>
      <c r="T964" s="461">
        <v>385031230</v>
      </c>
      <c r="U964" s="462"/>
      <c r="V964" s="463">
        <v>0</v>
      </c>
      <c r="W964" s="716" t="e">
        <f t="shared" si="30"/>
        <v>#DIV/0!</v>
      </c>
      <c r="Z964" s="739">
        <f t="shared" si="31"/>
        <v>0</v>
      </c>
      <c r="AB964" s="365">
        <f>O964*S964</f>
        <v>0</v>
      </c>
      <c r="AC964" s="365">
        <f>O964*S964</f>
        <v>0</v>
      </c>
    </row>
    <row r="965" spans="1:29" s="365" customFormat="1" ht="12.65" customHeight="1">
      <c r="A965" s="452" t="s">
        <v>39</v>
      </c>
      <c r="B965" s="452" t="s">
        <v>707</v>
      </c>
      <c r="C965" s="453" t="s">
        <v>554</v>
      </c>
      <c r="D965" s="454" t="s">
        <v>705</v>
      </c>
      <c r="E965" s="455" t="s">
        <v>709</v>
      </c>
      <c r="F965" s="454" t="s">
        <v>702</v>
      </c>
      <c r="G965" s="454"/>
      <c r="H965" s="454" t="s">
        <v>457</v>
      </c>
      <c r="I965" s="453">
        <v>2024</v>
      </c>
      <c r="J965" s="453">
        <v>9</v>
      </c>
      <c r="K965" s="456">
        <v>45583</v>
      </c>
      <c r="L965" s="457"/>
      <c r="M965" s="458">
        <v>5.79E-2</v>
      </c>
      <c r="N965" s="458">
        <v>5.79E-2</v>
      </c>
      <c r="O965" s="459">
        <v>0</v>
      </c>
      <c r="P965" s="460">
        <v>0</v>
      </c>
      <c r="Q965" s="453"/>
      <c r="R965" s="458">
        <v>0</v>
      </c>
      <c r="S965" s="464">
        <v>3142584</v>
      </c>
      <c r="T965" s="461">
        <v>211918848</v>
      </c>
      <c r="U965" s="462"/>
      <c r="V965" s="463">
        <v>0</v>
      </c>
      <c r="W965" s="716" t="e">
        <f t="shared" si="30"/>
        <v>#DIV/0!</v>
      </c>
      <c r="Z965" s="739">
        <f t="shared" si="31"/>
        <v>0</v>
      </c>
      <c r="AB965" s="365">
        <f>O965*S965</f>
        <v>0</v>
      </c>
      <c r="AC965" s="365">
        <f t="shared" ref="AC965" si="32">O965*S965</f>
        <v>0</v>
      </c>
    </row>
    <row r="966" spans="1:29" s="365" customFormat="1" ht="12.65" customHeight="1">
      <c r="A966" s="452" t="s">
        <v>152</v>
      </c>
      <c r="B966" s="452" t="s">
        <v>710</v>
      </c>
      <c r="C966" s="453" t="s">
        <v>554</v>
      </c>
      <c r="D966" s="454" t="s">
        <v>705</v>
      </c>
      <c r="E966" s="455" t="s">
        <v>711</v>
      </c>
      <c r="F966" s="454" t="s">
        <v>702</v>
      </c>
      <c r="G966" s="454"/>
      <c r="H966" s="454" t="s">
        <v>457</v>
      </c>
      <c r="I966" s="453">
        <v>2024</v>
      </c>
      <c r="J966" s="453">
        <v>9</v>
      </c>
      <c r="K966" s="456">
        <v>45583</v>
      </c>
      <c r="L966" s="457"/>
      <c r="M966" s="458">
        <v>0.20019999999999999</v>
      </c>
      <c r="N966" s="458">
        <v>0.2041</v>
      </c>
      <c r="O966" s="459">
        <v>3.9000000000000146E-3</v>
      </c>
      <c r="P966" s="460">
        <v>0</v>
      </c>
      <c r="Q966" s="453"/>
      <c r="R966" s="458">
        <v>0</v>
      </c>
      <c r="S966" s="464">
        <v>0</v>
      </c>
      <c r="T966" s="461">
        <v>0</v>
      </c>
      <c r="U966" s="462">
        <v>135000</v>
      </c>
      <c r="V966" s="463">
        <v>135000</v>
      </c>
      <c r="W966" s="716" t="e">
        <f t="shared" si="30"/>
        <v>#DIV/0!</v>
      </c>
      <c r="Z966" s="739">
        <f t="shared" si="31"/>
        <v>0</v>
      </c>
    </row>
    <row r="967" spans="1:29" s="365" customFormat="1" ht="12.65" customHeight="1">
      <c r="A967" s="284" t="s">
        <v>106</v>
      </c>
      <c r="B967" s="452" t="s">
        <v>699</v>
      </c>
      <c r="C967" s="453" t="s">
        <v>449</v>
      </c>
      <c r="D967" s="454" t="s">
        <v>700</v>
      </c>
      <c r="E967" s="455" t="s">
        <v>701</v>
      </c>
      <c r="F967" s="454" t="s">
        <v>702</v>
      </c>
      <c r="G967" s="454"/>
      <c r="H967" s="454" t="s">
        <v>457</v>
      </c>
      <c r="I967" s="453">
        <v>2024</v>
      </c>
      <c r="J967" s="453">
        <v>10</v>
      </c>
      <c r="K967" s="456">
        <v>45608</v>
      </c>
      <c r="L967" s="457"/>
      <c r="M967" s="458">
        <v>0.1004</v>
      </c>
      <c r="N967" s="458">
        <v>0.1004</v>
      </c>
      <c r="O967" s="459">
        <v>0</v>
      </c>
      <c r="P967" s="460">
        <v>0</v>
      </c>
      <c r="Q967" s="453"/>
      <c r="R967" s="458">
        <v>0</v>
      </c>
      <c r="S967" s="464">
        <v>22185535</v>
      </c>
      <c r="T967" s="461">
        <v>138740572</v>
      </c>
      <c r="U967" s="462"/>
      <c r="V967" s="463">
        <v>0</v>
      </c>
      <c r="W967" s="716" t="e">
        <f t="shared" si="30"/>
        <v>#DIV/0!</v>
      </c>
      <c r="Z967" s="739">
        <f t="shared" si="31"/>
        <v>0</v>
      </c>
    </row>
    <row r="968" spans="1:29" s="365" customFormat="1" ht="12.65" customHeight="1">
      <c r="A968" s="284" t="s">
        <v>107</v>
      </c>
      <c r="B968" s="452" t="s">
        <v>703</v>
      </c>
      <c r="C968" s="453" t="s">
        <v>449</v>
      </c>
      <c r="D968" s="454" t="s">
        <v>700</v>
      </c>
      <c r="E968" s="455" t="s">
        <v>704</v>
      </c>
      <c r="F968" s="454" t="s">
        <v>702</v>
      </c>
      <c r="G968" s="454"/>
      <c r="H968" s="454" t="s">
        <v>457</v>
      </c>
      <c r="I968" s="453">
        <v>2024</v>
      </c>
      <c r="J968" s="453">
        <v>10</v>
      </c>
      <c r="K968" s="456">
        <v>45608</v>
      </c>
      <c r="L968" s="457"/>
      <c r="M968" s="458">
        <v>0.1004</v>
      </c>
      <c r="N968" s="458">
        <v>0.1004</v>
      </c>
      <c r="O968" s="459">
        <v>0</v>
      </c>
      <c r="P968" s="460">
        <v>0</v>
      </c>
      <c r="Q968" s="453"/>
      <c r="R968" s="458">
        <v>0</v>
      </c>
      <c r="S968" s="464">
        <v>2521742</v>
      </c>
      <c r="T968" s="461">
        <v>8909094</v>
      </c>
      <c r="U968" s="462"/>
      <c r="V968" s="463">
        <v>0</v>
      </c>
      <c r="W968" s="716" t="e">
        <f t="shared" si="30"/>
        <v>#DIV/0!</v>
      </c>
      <c r="Z968" s="739">
        <f t="shared" si="31"/>
        <v>0</v>
      </c>
    </row>
    <row r="969" spans="1:29" s="365" customFormat="1" ht="12.65" customHeight="1">
      <c r="A969" s="452" t="s">
        <v>279</v>
      </c>
      <c r="B969" s="452" t="s">
        <v>42</v>
      </c>
      <c r="C969" s="453" t="s">
        <v>554</v>
      </c>
      <c r="D969" s="454" t="s">
        <v>705</v>
      </c>
      <c r="E969" s="455" t="s">
        <v>706</v>
      </c>
      <c r="F969" s="454" t="s">
        <v>702</v>
      </c>
      <c r="G969" s="454"/>
      <c r="H969" s="454" t="s">
        <v>457</v>
      </c>
      <c r="I969" s="453">
        <v>2024</v>
      </c>
      <c r="J969" s="453">
        <v>10</v>
      </c>
      <c r="K969" s="456">
        <v>45608</v>
      </c>
      <c r="L969" s="457"/>
      <c r="M969" s="458">
        <v>9.9299999999999999E-2</v>
      </c>
      <c r="N969" s="458">
        <v>9.9299999999999999E-2</v>
      </c>
      <c r="O969" s="459">
        <v>0</v>
      </c>
      <c r="P969" s="460">
        <v>0</v>
      </c>
      <c r="Q969" s="453"/>
      <c r="R969" s="458">
        <v>0</v>
      </c>
      <c r="S969" s="464">
        <v>27777365</v>
      </c>
      <c r="T969" s="461">
        <v>234834804</v>
      </c>
      <c r="U969" s="462"/>
      <c r="V969" s="463">
        <v>0</v>
      </c>
      <c r="W969" s="716" t="e">
        <f t="shared" si="30"/>
        <v>#DIV/0!</v>
      </c>
      <c r="Z969" s="739">
        <f t="shared" si="31"/>
        <v>0</v>
      </c>
    </row>
    <row r="970" spans="1:29" s="365" customFormat="1" ht="12.65" customHeight="1">
      <c r="A970" s="452" t="s">
        <v>39</v>
      </c>
      <c r="B970" s="452" t="s">
        <v>707</v>
      </c>
      <c r="C970" s="453" t="s">
        <v>554</v>
      </c>
      <c r="D970" s="454" t="s">
        <v>705</v>
      </c>
      <c r="E970" s="455" t="s">
        <v>708</v>
      </c>
      <c r="F970" s="454" t="s">
        <v>702</v>
      </c>
      <c r="G970" s="454"/>
      <c r="H970" s="454" t="s">
        <v>457</v>
      </c>
      <c r="I970" s="453">
        <v>2024</v>
      </c>
      <c r="J970" s="453">
        <v>10</v>
      </c>
      <c r="K970" s="456">
        <v>45608</v>
      </c>
      <c r="L970" s="457"/>
      <c r="M970" s="458">
        <v>5.79E-2</v>
      </c>
      <c r="N970" s="458">
        <v>5.79E-2</v>
      </c>
      <c r="O970" s="459">
        <v>0</v>
      </c>
      <c r="P970" s="460">
        <v>0</v>
      </c>
      <c r="Q970" s="453"/>
      <c r="R970" s="458">
        <v>0</v>
      </c>
      <c r="S970" s="464">
        <v>39067533</v>
      </c>
      <c r="T970" s="461">
        <v>424098763</v>
      </c>
      <c r="U970" s="462"/>
      <c r="V970" s="463">
        <v>0</v>
      </c>
      <c r="W970" s="716" t="e">
        <f t="shared" si="30"/>
        <v>#DIV/0!</v>
      </c>
      <c r="Z970" s="739">
        <f t="shared" si="31"/>
        <v>0</v>
      </c>
      <c r="AB970" s="365">
        <f t="shared" ref="AB970:AB971" si="33">O970*S970</f>
        <v>0</v>
      </c>
      <c r="AC970" s="365">
        <f t="shared" ref="AC970:AC971" si="34">O970*S970</f>
        <v>0</v>
      </c>
    </row>
    <row r="971" spans="1:29" s="365" customFormat="1" ht="12.65" customHeight="1">
      <c r="A971" s="452" t="s">
        <v>39</v>
      </c>
      <c r="B971" s="452" t="s">
        <v>707</v>
      </c>
      <c r="C971" s="453" t="s">
        <v>554</v>
      </c>
      <c r="D971" s="454" t="s">
        <v>705</v>
      </c>
      <c r="E971" s="455" t="s">
        <v>709</v>
      </c>
      <c r="F971" s="454" t="s">
        <v>702</v>
      </c>
      <c r="G971" s="454"/>
      <c r="H971" s="454" t="s">
        <v>457</v>
      </c>
      <c r="I971" s="453">
        <v>2024</v>
      </c>
      <c r="J971" s="453">
        <v>10</v>
      </c>
      <c r="K971" s="456">
        <v>45608</v>
      </c>
      <c r="L971" s="457"/>
      <c r="M971" s="458">
        <v>5.79E-2</v>
      </c>
      <c r="N971" s="458">
        <v>5.79E-2</v>
      </c>
      <c r="O971" s="459">
        <v>0</v>
      </c>
      <c r="P971" s="460">
        <v>0</v>
      </c>
      <c r="Q971" s="453"/>
      <c r="R971" s="458">
        <v>0</v>
      </c>
      <c r="S971" s="464">
        <v>238000</v>
      </c>
      <c r="T971" s="461">
        <v>212156848</v>
      </c>
      <c r="U971" s="462"/>
      <c r="V971" s="463">
        <v>0</v>
      </c>
      <c r="W971" s="716" t="e">
        <f t="shared" si="30"/>
        <v>#DIV/0!</v>
      </c>
      <c r="Z971" s="739">
        <f t="shared" si="31"/>
        <v>0</v>
      </c>
      <c r="AB971" s="365">
        <f t="shared" si="33"/>
        <v>0</v>
      </c>
      <c r="AC971" s="365">
        <f t="shared" si="34"/>
        <v>0</v>
      </c>
    </row>
    <row r="972" spans="1:29" s="733" customFormat="1" ht="12.65" customHeight="1">
      <c r="A972" s="284" t="s">
        <v>152</v>
      </c>
      <c r="B972" s="452" t="s">
        <v>606</v>
      </c>
      <c r="C972" s="720" t="s">
        <v>554</v>
      </c>
      <c r="D972" s="721" t="s">
        <v>705</v>
      </c>
      <c r="E972" s="722" t="s">
        <v>711</v>
      </c>
      <c r="F972" s="721" t="s">
        <v>702</v>
      </c>
      <c r="G972" s="721"/>
      <c r="H972" s="721" t="s">
        <v>457</v>
      </c>
      <c r="I972" s="720">
        <v>2024</v>
      </c>
      <c r="J972" s="720">
        <v>10</v>
      </c>
      <c r="K972" s="723">
        <v>45608</v>
      </c>
      <c r="L972" s="724"/>
      <c r="M972" s="725">
        <v>0.20019999999999999</v>
      </c>
      <c r="N972" s="725">
        <v>0.2041</v>
      </c>
      <c r="O972" s="726">
        <v>3.9000000000000146E-3</v>
      </c>
      <c r="P972" s="727">
        <v>0</v>
      </c>
      <c r="Q972" s="720"/>
      <c r="R972" s="725">
        <v>0</v>
      </c>
      <c r="S972" s="728">
        <v>0</v>
      </c>
      <c r="T972" s="729">
        <v>0</v>
      </c>
      <c r="U972" s="730">
        <v>135000</v>
      </c>
      <c r="V972" s="731">
        <v>135000</v>
      </c>
      <c r="W972" s="732" t="e">
        <f t="shared" si="30"/>
        <v>#DIV/0!</v>
      </c>
      <c r="Z972" s="739">
        <f t="shared" si="31"/>
        <v>0</v>
      </c>
    </row>
    <row r="973" spans="1:29" s="365" customFormat="1" ht="12.65" customHeight="1">
      <c r="A973" s="284" t="s">
        <v>106</v>
      </c>
      <c r="B973" s="452" t="s">
        <v>699</v>
      </c>
      <c r="C973" s="453" t="s">
        <v>449</v>
      </c>
      <c r="D973" s="454" t="s">
        <v>700</v>
      </c>
      <c r="E973" s="455" t="s">
        <v>701</v>
      </c>
      <c r="F973" s="454" t="s">
        <v>702</v>
      </c>
      <c r="G973" s="454"/>
      <c r="H973" s="454" t="s">
        <v>457</v>
      </c>
      <c r="I973" s="453">
        <v>2024</v>
      </c>
      <c r="J973" s="453">
        <v>11</v>
      </c>
      <c r="K973" s="456">
        <v>45630</v>
      </c>
      <c r="L973" s="457"/>
      <c r="M973" s="458">
        <v>0.1004</v>
      </c>
      <c r="N973" s="458">
        <v>0.1004</v>
      </c>
      <c r="O973" s="459">
        <v>0</v>
      </c>
      <c r="P973" s="460">
        <v>0</v>
      </c>
      <c r="Q973" s="453"/>
      <c r="R973" s="458">
        <v>0</v>
      </c>
      <c r="S973" s="464">
        <v>13878580</v>
      </c>
      <c r="T973" s="461">
        <v>152619152</v>
      </c>
      <c r="U973" s="462"/>
      <c r="V973" s="463">
        <v>0</v>
      </c>
      <c r="W973" s="716" t="e">
        <f t="shared" si="30"/>
        <v>#DIV/0!</v>
      </c>
      <c r="Z973" s="739">
        <f t="shared" si="31"/>
        <v>0</v>
      </c>
    </row>
    <row r="974" spans="1:29" s="365" customFormat="1" ht="12.65" customHeight="1">
      <c r="A974" s="284" t="s">
        <v>107</v>
      </c>
      <c r="B974" s="452" t="s">
        <v>703</v>
      </c>
      <c r="C974" s="453" t="s">
        <v>449</v>
      </c>
      <c r="D974" s="454" t="s">
        <v>700</v>
      </c>
      <c r="E974" s="455" t="s">
        <v>704</v>
      </c>
      <c r="F974" s="454" t="s">
        <v>702</v>
      </c>
      <c r="G974" s="454"/>
      <c r="H974" s="454" t="s">
        <v>457</v>
      </c>
      <c r="I974" s="453">
        <v>2024</v>
      </c>
      <c r="J974" s="453">
        <v>11</v>
      </c>
      <c r="K974" s="456">
        <v>45630</v>
      </c>
      <c r="L974" s="457"/>
      <c r="M974" s="458">
        <v>0.1004</v>
      </c>
      <c r="N974" s="458">
        <v>0.1004</v>
      </c>
      <c r="O974" s="459">
        <v>0</v>
      </c>
      <c r="P974" s="460">
        <v>0</v>
      </c>
      <c r="Q974" s="453"/>
      <c r="R974" s="458">
        <v>0</v>
      </c>
      <c r="S974" s="464">
        <v>3128000</v>
      </c>
      <c r="T974" s="461">
        <v>12037094</v>
      </c>
      <c r="U974" s="462"/>
      <c r="V974" s="463">
        <v>0</v>
      </c>
      <c r="W974" s="716" t="e">
        <f t="shared" si="30"/>
        <v>#DIV/0!</v>
      </c>
      <c r="Z974" s="739">
        <f t="shared" si="31"/>
        <v>0</v>
      </c>
    </row>
    <row r="975" spans="1:29" s="365" customFormat="1" ht="12.65" customHeight="1">
      <c r="A975" s="452" t="s">
        <v>279</v>
      </c>
      <c r="B975" s="452" t="s">
        <v>42</v>
      </c>
      <c r="C975" s="453" t="s">
        <v>554</v>
      </c>
      <c r="D975" s="454" t="s">
        <v>705</v>
      </c>
      <c r="E975" s="455" t="s">
        <v>706</v>
      </c>
      <c r="F975" s="454" t="s">
        <v>702</v>
      </c>
      <c r="G975" s="454"/>
      <c r="H975" s="454" t="s">
        <v>457</v>
      </c>
      <c r="I975" s="453">
        <v>2024</v>
      </c>
      <c r="J975" s="453">
        <v>11</v>
      </c>
      <c r="K975" s="456">
        <v>45630</v>
      </c>
      <c r="L975" s="457"/>
      <c r="M975" s="458">
        <v>9.9299999999999999E-2</v>
      </c>
      <c r="N975" s="458">
        <v>9.9299999999999999E-2</v>
      </c>
      <c r="O975" s="459">
        <v>0</v>
      </c>
      <c r="P975" s="460">
        <v>0</v>
      </c>
      <c r="Q975" s="453"/>
      <c r="R975" s="458">
        <v>0</v>
      </c>
      <c r="S975" s="464">
        <v>31144942</v>
      </c>
      <c r="T975" s="461">
        <v>265979746</v>
      </c>
      <c r="U975" s="462"/>
      <c r="V975" s="463">
        <v>0</v>
      </c>
      <c r="W975" s="716" t="e">
        <f t="shared" si="30"/>
        <v>#DIV/0!</v>
      </c>
      <c r="Z975" s="739">
        <f t="shared" si="31"/>
        <v>0</v>
      </c>
    </row>
    <row r="976" spans="1:29" s="365" customFormat="1" ht="12.65" customHeight="1">
      <c r="A976" s="452" t="s">
        <v>39</v>
      </c>
      <c r="B976" s="452" t="s">
        <v>707</v>
      </c>
      <c r="C976" s="453" t="s">
        <v>554</v>
      </c>
      <c r="D976" s="454" t="s">
        <v>705</v>
      </c>
      <c r="E976" s="455" t="s">
        <v>708</v>
      </c>
      <c r="F976" s="454" t="s">
        <v>702</v>
      </c>
      <c r="G976" s="454"/>
      <c r="H976" s="454" t="s">
        <v>457</v>
      </c>
      <c r="I976" s="453">
        <v>2024</v>
      </c>
      <c r="J976" s="453">
        <v>11</v>
      </c>
      <c r="K976" s="456">
        <v>45630</v>
      </c>
      <c r="L976" s="457"/>
      <c r="M976" s="458">
        <v>5.79E-2</v>
      </c>
      <c r="N976" s="458">
        <v>5.79E-2</v>
      </c>
      <c r="O976" s="459">
        <v>0</v>
      </c>
      <c r="P976" s="460">
        <v>0</v>
      </c>
      <c r="Q976" s="453"/>
      <c r="R976" s="458">
        <v>0</v>
      </c>
      <c r="S976" s="464">
        <v>23955500</v>
      </c>
      <c r="T976" s="461">
        <v>448054263</v>
      </c>
      <c r="U976" s="462"/>
      <c r="V976" s="463">
        <v>0</v>
      </c>
      <c r="W976" s="716" t="e">
        <f t="shared" si="30"/>
        <v>#DIV/0!</v>
      </c>
      <c r="Z976" s="739">
        <f t="shared" si="31"/>
        <v>0</v>
      </c>
      <c r="AB976" s="365">
        <f t="shared" ref="AB976:AB977" si="35">O976*S976</f>
        <v>0</v>
      </c>
      <c r="AC976" s="365">
        <f t="shared" ref="AC976:AC977" si="36">O976*S976</f>
        <v>0</v>
      </c>
    </row>
    <row r="977" spans="1:29" s="365" customFormat="1" ht="12.65" customHeight="1">
      <c r="A977" s="452" t="s">
        <v>39</v>
      </c>
      <c r="B977" s="452" t="s">
        <v>707</v>
      </c>
      <c r="C977" s="453" t="s">
        <v>554</v>
      </c>
      <c r="D977" s="454" t="s">
        <v>705</v>
      </c>
      <c r="E977" s="455" t="s">
        <v>709</v>
      </c>
      <c r="F977" s="454" t="s">
        <v>702</v>
      </c>
      <c r="G977" s="454"/>
      <c r="H977" s="454" t="s">
        <v>457</v>
      </c>
      <c r="I977" s="453">
        <v>2024</v>
      </c>
      <c r="J977" s="453">
        <v>11</v>
      </c>
      <c r="K977" s="456">
        <v>45630</v>
      </c>
      <c r="L977" s="457"/>
      <c r="M977" s="458">
        <v>5.79E-2</v>
      </c>
      <c r="N977" s="458">
        <v>5.79E-2</v>
      </c>
      <c r="O977" s="459">
        <v>0</v>
      </c>
      <c r="P977" s="460">
        <v>0</v>
      </c>
      <c r="Q977" s="453"/>
      <c r="R977" s="458">
        <v>0</v>
      </c>
      <c r="S977" s="464">
        <v>377330</v>
      </c>
      <c r="T977" s="461">
        <v>212534178</v>
      </c>
      <c r="U977" s="462"/>
      <c r="V977" s="463">
        <v>0</v>
      </c>
      <c r="W977" s="716" t="e">
        <f t="shared" si="30"/>
        <v>#DIV/0!</v>
      </c>
      <c r="Z977" s="739">
        <f t="shared" si="31"/>
        <v>0</v>
      </c>
      <c r="AB977" s="365">
        <f t="shared" si="35"/>
        <v>0</v>
      </c>
      <c r="AC977" s="365">
        <f t="shared" si="36"/>
        <v>0</v>
      </c>
    </row>
    <row r="978" spans="1:29" s="733" customFormat="1" ht="12.65" customHeight="1">
      <c r="A978" s="284" t="s">
        <v>152</v>
      </c>
      <c r="B978" s="452" t="s">
        <v>606</v>
      </c>
      <c r="C978" s="720" t="s">
        <v>554</v>
      </c>
      <c r="D978" s="721" t="s">
        <v>705</v>
      </c>
      <c r="E978" s="722" t="s">
        <v>711</v>
      </c>
      <c r="F978" s="721" t="s">
        <v>702</v>
      </c>
      <c r="G978" s="721"/>
      <c r="H978" s="721" t="s">
        <v>457</v>
      </c>
      <c r="I978" s="720">
        <v>2024</v>
      </c>
      <c r="J978" s="720">
        <v>11</v>
      </c>
      <c r="K978" s="723">
        <v>45630</v>
      </c>
      <c r="L978" s="724"/>
      <c r="M978" s="725">
        <v>0.20019999999999999</v>
      </c>
      <c r="N978" s="725">
        <v>0.2041</v>
      </c>
      <c r="O978" s="726">
        <v>3.9000000000000146E-3</v>
      </c>
      <c r="P978" s="727">
        <v>0</v>
      </c>
      <c r="Q978" s="720"/>
      <c r="R978" s="725">
        <v>0</v>
      </c>
      <c r="S978" s="728">
        <v>0</v>
      </c>
      <c r="T978" s="729"/>
      <c r="U978" s="730">
        <v>135000</v>
      </c>
      <c r="V978" s="731">
        <v>135000</v>
      </c>
      <c r="W978" s="732" t="e">
        <f t="shared" si="30"/>
        <v>#DIV/0!</v>
      </c>
      <c r="Z978" s="739">
        <f t="shared" si="31"/>
        <v>0</v>
      </c>
    </row>
    <row r="979" spans="1:29" s="365" customFormat="1" ht="12.65" customHeight="1">
      <c r="A979" s="284" t="s">
        <v>106</v>
      </c>
      <c r="B979" s="452" t="s">
        <v>699</v>
      </c>
      <c r="C979" s="453" t="s">
        <v>449</v>
      </c>
      <c r="D979" s="454" t="s">
        <v>700</v>
      </c>
      <c r="E979" s="455" t="s">
        <v>701</v>
      </c>
      <c r="F979" s="454" t="s">
        <v>702</v>
      </c>
      <c r="G979" s="454"/>
      <c r="H979" s="454" t="s">
        <v>457</v>
      </c>
      <c r="I979" s="453">
        <v>2024</v>
      </c>
      <c r="J979" s="453">
        <v>12</v>
      </c>
      <c r="K979" s="456">
        <v>45659</v>
      </c>
      <c r="L979" s="457"/>
      <c r="M979" s="458">
        <v>0.1004</v>
      </c>
      <c r="N979" s="458">
        <v>0.1004</v>
      </c>
      <c r="O979" s="459"/>
      <c r="P979" s="460">
        <v>0</v>
      </c>
      <c r="Q979" s="453"/>
      <c r="R979" s="458">
        <v>0</v>
      </c>
      <c r="S979" s="464">
        <v>7894005</v>
      </c>
      <c r="T979" s="461">
        <v>160513157</v>
      </c>
      <c r="U979" s="462"/>
      <c r="V979" s="463">
        <v>0</v>
      </c>
      <c r="W979" s="716" t="e">
        <f t="shared" si="30"/>
        <v>#DIV/0!</v>
      </c>
      <c r="Z979" s="739">
        <f t="shared" si="31"/>
        <v>0</v>
      </c>
    </row>
    <row r="980" spans="1:29" s="365" customFormat="1" ht="12.65" customHeight="1">
      <c r="A980" s="284" t="s">
        <v>107</v>
      </c>
      <c r="B980" s="452" t="s">
        <v>703</v>
      </c>
      <c r="C980" s="453" t="s">
        <v>449</v>
      </c>
      <c r="D980" s="454" t="s">
        <v>700</v>
      </c>
      <c r="E980" s="455" t="s">
        <v>704</v>
      </c>
      <c r="F980" s="454" t="s">
        <v>702</v>
      </c>
      <c r="G980" s="454"/>
      <c r="H980" s="454" t="s">
        <v>457</v>
      </c>
      <c r="I980" s="453">
        <v>2024</v>
      </c>
      <c r="J980" s="453">
        <v>12</v>
      </c>
      <c r="K980" s="456">
        <v>45659</v>
      </c>
      <c r="L980" s="457"/>
      <c r="M980" s="458">
        <v>0.1004</v>
      </c>
      <c r="N980" s="458">
        <v>0.1004</v>
      </c>
      <c r="O980" s="459"/>
      <c r="P980" s="460">
        <v>0</v>
      </c>
      <c r="Q980" s="453"/>
      <c r="R980" s="458">
        <v>0</v>
      </c>
      <c r="S980" s="464">
        <v>380000</v>
      </c>
      <c r="T980" s="461">
        <v>12417094</v>
      </c>
      <c r="U980" s="462"/>
      <c r="V980" s="463">
        <v>0</v>
      </c>
      <c r="W980" s="716" t="e">
        <f t="shared" si="30"/>
        <v>#DIV/0!</v>
      </c>
      <c r="Z980" s="739">
        <f t="shared" si="31"/>
        <v>0</v>
      </c>
    </row>
    <row r="981" spans="1:29" s="365" customFormat="1" ht="12.65" customHeight="1">
      <c r="A981" s="452" t="s">
        <v>279</v>
      </c>
      <c r="B981" s="452" t="s">
        <v>42</v>
      </c>
      <c r="C981" s="453" t="s">
        <v>554</v>
      </c>
      <c r="D981" s="454" t="s">
        <v>705</v>
      </c>
      <c r="E981" s="455" t="s">
        <v>706</v>
      </c>
      <c r="F981" s="454" t="s">
        <v>702</v>
      </c>
      <c r="G981" s="454"/>
      <c r="H981" s="454" t="s">
        <v>457</v>
      </c>
      <c r="I981" s="453">
        <v>2024</v>
      </c>
      <c r="J981" s="453">
        <v>12</v>
      </c>
      <c r="K981" s="456">
        <v>45659</v>
      </c>
      <c r="L981" s="457"/>
      <c r="M981" s="458">
        <v>9.9299999999999999E-2</v>
      </c>
      <c r="N981" s="458">
        <v>9.9299999999999999E-2</v>
      </c>
      <c r="O981" s="459"/>
      <c r="P981" s="460">
        <v>0</v>
      </c>
      <c r="Q981" s="453"/>
      <c r="R981" s="458">
        <v>0</v>
      </c>
      <c r="S981" s="464">
        <v>33726740</v>
      </c>
      <c r="T981" s="461">
        <v>299706486</v>
      </c>
      <c r="U981" s="462"/>
      <c r="V981" s="463">
        <v>0</v>
      </c>
      <c r="W981" s="716" t="e">
        <f t="shared" si="30"/>
        <v>#DIV/0!</v>
      </c>
      <c r="Z981" s="739">
        <f t="shared" si="31"/>
        <v>0</v>
      </c>
    </row>
    <row r="982" spans="1:29" s="365" customFormat="1" ht="12.65" customHeight="1">
      <c r="A982" s="452" t="s">
        <v>39</v>
      </c>
      <c r="B982" s="452" t="s">
        <v>707</v>
      </c>
      <c r="C982" s="453" t="s">
        <v>554</v>
      </c>
      <c r="D982" s="454" t="s">
        <v>705</v>
      </c>
      <c r="E982" s="455" t="s">
        <v>708</v>
      </c>
      <c r="F982" s="454" t="s">
        <v>702</v>
      </c>
      <c r="G982" s="454"/>
      <c r="H982" s="454" t="s">
        <v>457</v>
      </c>
      <c r="I982" s="453">
        <v>2024</v>
      </c>
      <c r="J982" s="453">
        <v>12</v>
      </c>
      <c r="K982" s="456">
        <v>45659</v>
      </c>
      <c r="L982" s="457"/>
      <c r="M982" s="458">
        <v>5.79E-2</v>
      </c>
      <c r="N982" s="458">
        <v>5.79E-2</v>
      </c>
      <c r="O982" s="459"/>
      <c r="P982" s="460">
        <v>0</v>
      </c>
      <c r="Q982" s="453"/>
      <c r="R982" s="458">
        <v>0</v>
      </c>
      <c r="S982" s="464">
        <v>43984000</v>
      </c>
      <c r="T982" s="461">
        <v>492038263</v>
      </c>
      <c r="U982" s="462"/>
      <c r="V982" s="463">
        <v>0</v>
      </c>
      <c r="W982" s="716" t="e">
        <f t="shared" si="30"/>
        <v>#DIV/0!</v>
      </c>
      <c r="Z982" s="739">
        <f t="shared" si="31"/>
        <v>0</v>
      </c>
      <c r="AB982" s="365">
        <f t="shared" ref="AB982:AB983" si="37">O982*S982</f>
        <v>0</v>
      </c>
      <c r="AC982" s="365">
        <f t="shared" ref="AC982:AC983" si="38">O982*S982</f>
        <v>0</v>
      </c>
    </row>
    <row r="983" spans="1:29" s="365" customFormat="1" ht="12.65" customHeight="1">
      <c r="A983" s="452" t="s">
        <v>39</v>
      </c>
      <c r="B983" s="452" t="s">
        <v>707</v>
      </c>
      <c r="C983" s="453" t="s">
        <v>554</v>
      </c>
      <c r="D983" s="454" t="s">
        <v>705</v>
      </c>
      <c r="E983" s="455" t="s">
        <v>709</v>
      </c>
      <c r="F983" s="454" t="s">
        <v>702</v>
      </c>
      <c r="G983" s="454"/>
      <c r="H983" s="454" t="s">
        <v>457</v>
      </c>
      <c r="I983" s="453">
        <v>2024</v>
      </c>
      <c r="J983" s="453">
        <v>12</v>
      </c>
      <c r="K983" s="456">
        <v>45659</v>
      </c>
      <c r="L983" s="457"/>
      <c r="M983" s="458">
        <v>5.79E-2</v>
      </c>
      <c r="N983" s="458">
        <v>5.79E-2</v>
      </c>
      <c r="O983" s="459"/>
      <c r="P983" s="460">
        <v>0</v>
      </c>
      <c r="Q983" s="453"/>
      <c r="R983" s="458">
        <v>0</v>
      </c>
      <c r="S983" s="464">
        <v>0</v>
      </c>
      <c r="T983" s="461">
        <v>212534178</v>
      </c>
      <c r="U983" s="462"/>
      <c r="V983" s="463">
        <v>0</v>
      </c>
      <c r="W983" s="716" t="e">
        <f t="shared" si="30"/>
        <v>#DIV/0!</v>
      </c>
      <c r="Z983" s="739">
        <f t="shared" si="31"/>
        <v>0</v>
      </c>
      <c r="AB983" s="365">
        <f t="shared" si="37"/>
        <v>0</v>
      </c>
      <c r="AC983" s="365">
        <f t="shared" si="38"/>
        <v>0</v>
      </c>
    </row>
    <row r="984" spans="1:29" s="733" customFormat="1" ht="12.65" customHeight="1">
      <c r="A984" s="284" t="s">
        <v>152</v>
      </c>
      <c r="B984" s="452" t="s">
        <v>606</v>
      </c>
      <c r="C984" s="720" t="s">
        <v>554</v>
      </c>
      <c r="D984" s="721" t="s">
        <v>705</v>
      </c>
      <c r="E984" s="722" t="s">
        <v>711</v>
      </c>
      <c r="F984" s="721" t="s">
        <v>702</v>
      </c>
      <c r="G984" s="721"/>
      <c r="H984" s="721" t="s">
        <v>457</v>
      </c>
      <c r="I984" s="720">
        <v>2024</v>
      </c>
      <c r="J984" s="720">
        <v>12</v>
      </c>
      <c r="K984" s="723">
        <v>45659</v>
      </c>
      <c r="L984" s="724"/>
      <c r="M984" s="725">
        <v>0.20019999999999999</v>
      </c>
      <c r="N984" s="725">
        <v>0.2041</v>
      </c>
      <c r="O984" s="726">
        <v>3.9000000000000146E-3</v>
      </c>
      <c r="P984" s="727">
        <v>0</v>
      </c>
      <c r="Q984" s="720"/>
      <c r="R984" s="725">
        <v>0</v>
      </c>
      <c r="S984" s="728">
        <v>0</v>
      </c>
      <c r="T984" s="729"/>
      <c r="U984" s="730">
        <v>135000</v>
      </c>
      <c r="V984" s="731">
        <v>135000</v>
      </c>
      <c r="W984" s="732" t="e">
        <f t="shared" si="30"/>
        <v>#DIV/0!</v>
      </c>
      <c r="Z984" s="739">
        <f t="shared" si="31"/>
        <v>0</v>
      </c>
    </row>
    <row r="985" spans="1:29" s="365" customFormat="1" ht="12.65" customHeight="1">
      <c r="A985" s="284" t="s">
        <v>106</v>
      </c>
      <c r="B985" s="452" t="s">
        <v>699</v>
      </c>
      <c r="C985" s="453" t="s">
        <v>449</v>
      </c>
      <c r="D985" s="454" t="s">
        <v>700</v>
      </c>
      <c r="E985" s="455" t="s">
        <v>701</v>
      </c>
      <c r="F985" s="454" t="s">
        <v>702</v>
      </c>
      <c r="G985" s="454"/>
      <c r="H985" s="454" t="s">
        <v>457</v>
      </c>
      <c r="I985" s="453">
        <v>2025</v>
      </c>
      <c r="J985" s="453">
        <v>1</v>
      </c>
      <c r="K985" s="456">
        <v>45700</v>
      </c>
      <c r="L985" s="457"/>
      <c r="M985" s="458">
        <v>9.8400000000000001E-2</v>
      </c>
      <c r="N985" s="458">
        <v>9.8400000000000001E-2</v>
      </c>
      <c r="O985" s="459"/>
      <c r="P985" s="460">
        <v>0</v>
      </c>
      <c r="Q985" s="453"/>
      <c r="R985" s="458">
        <v>0</v>
      </c>
      <c r="S985" s="461">
        <v>5222990</v>
      </c>
      <c r="T985" s="461">
        <v>165736147</v>
      </c>
      <c r="U985" s="462"/>
      <c r="V985" s="463">
        <v>0</v>
      </c>
      <c r="W985" s="716" t="e">
        <f t="shared" si="30"/>
        <v>#DIV/0!</v>
      </c>
      <c r="Z985" s="739">
        <f t="shared" si="31"/>
        <v>0</v>
      </c>
    </row>
    <row r="986" spans="1:29" s="365" customFormat="1" ht="12.65" customHeight="1">
      <c r="A986" s="284" t="s">
        <v>107</v>
      </c>
      <c r="B986" s="452" t="s">
        <v>703</v>
      </c>
      <c r="C986" s="453" t="s">
        <v>449</v>
      </c>
      <c r="D986" s="454" t="s">
        <v>700</v>
      </c>
      <c r="E986" s="455" t="s">
        <v>704</v>
      </c>
      <c r="F986" s="454" t="s">
        <v>702</v>
      </c>
      <c r="G986" s="454"/>
      <c r="H986" s="454" t="s">
        <v>457</v>
      </c>
      <c r="I986" s="453">
        <v>2025</v>
      </c>
      <c r="J986" s="453">
        <v>1</v>
      </c>
      <c r="K986" s="456">
        <v>45700</v>
      </c>
      <c r="L986" s="457"/>
      <c r="M986" s="458">
        <v>9.8400000000000001E-2</v>
      </c>
      <c r="N986" s="458">
        <v>9.8400000000000001E-2</v>
      </c>
      <c r="O986" s="459"/>
      <c r="P986" s="460">
        <v>0</v>
      </c>
      <c r="Q986" s="453"/>
      <c r="R986" s="458">
        <v>0</v>
      </c>
      <c r="S986" s="461">
        <v>0</v>
      </c>
      <c r="T986" s="461">
        <v>12417094</v>
      </c>
      <c r="U986" s="462"/>
      <c r="V986" s="463">
        <v>0</v>
      </c>
      <c r="W986" s="716" t="e">
        <f t="shared" si="30"/>
        <v>#DIV/0!</v>
      </c>
      <c r="Z986" s="739">
        <f t="shared" si="31"/>
        <v>0</v>
      </c>
    </row>
    <row r="987" spans="1:29" s="365" customFormat="1" ht="12.65" customHeight="1">
      <c r="A987" s="452" t="s">
        <v>279</v>
      </c>
      <c r="B987" s="452" t="s">
        <v>42</v>
      </c>
      <c r="C987" s="453" t="s">
        <v>554</v>
      </c>
      <c r="D987" s="454" t="s">
        <v>705</v>
      </c>
      <c r="E987" s="455" t="s">
        <v>706</v>
      </c>
      <c r="F987" s="454" t="s">
        <v>702</v>
      </c>
      <c r="G987" s="454"/>
      <c r="H987" s="454" t="s">
        <v>457</v>
      </c>
      <c r="I987" s="453">
        <v>2025</v>
      </c>
      <c r="J987" s="453">
        <v>1</v>
      </c>
      <c r="K987" s="456">
        <v>45700</v>
      </c>
      <c r="L987" s="457"/>
      <c r="M987" s="458">
        <v>9.4299999999999995E-2</v>
      </c>
      <c r="N987" s="458">
        <v>9.4299999999999995E-2</v>
      </c>
      <c r="O987" s="459"/>
      <c r="P987" s="460">
        <v>0</v>
      </c>
      <c r="Q987" s="453"/>
      <c r="R987" s="458">
        <v>0</v>
      </c>
      <c r="S987" s="461">
        <v>30209696</v>
      </c>
      <c r="T987" s="461">
        <v>329916182</v>
      </c>
      <c r="U987" s="462"/>
      <c r="V987" s="463">
        <v>0</v>
      </c>
      <c r="W987" s="716" t="e">
        <f t="shared" si="30"/>
        <v>#DIV/0!</v>
      </c>
      <c r="Z987" s="739">
        <f t="shared" si="31"/>
        <v>0</v>
      </c>
    </row>
    <row r="988" spans="1:29" s="365" customFormat="1" ht="12.65" customHeight="1">
      <c r="A988" s="452" t="s">
        <v>39</v>
      </c>
      <c r="B988" s="452" t="s">
        <v>707</v>
      </c>
      <c r="C988" s="453" t="s">
        <v>554</v>
      </c>
      <c r="D988" s="454" t="s">
        <v>705</v>
      </c>
      <c r="E988" s="455" t="s">
        <v>708</v>
      </c>
      <c r="F988" s="454" t="s">
        <v>702</v>
      </c>
      <c r="G988" s="454"/>
      <c r="H988" s="454" t="s">
        <v>457</v>
      </c>
      <c r="I988" s="453">
        <v>2025</v>
      </c>
      <c r="J988" s="453">
        <v>1</v>
      </c>
      <c r="K988" s="456">
        <v>45700</v>
      </c>
      <c r="L988" s="457"/>
      <c r="M988" s="458">
        <v>5.5599999999999997E-2</v>
      </c>
      <c r="N988" s="458">
        <v>5.5599999999999997E-2</v>
      </c>
      <c r="O988" s="459"/>
      <c r="P988" s="460">
        <v>0</v>
      </c>
      <c r="Q988" s="453"/>
      <c r="R988" s="458">
        <v>0</v>
      </c>
      <c r="S988" s="461">
        <v>0</v>
      </c>
      <c r="T988" s="461">
        <v>492038263</v>
      </c>
      <c r="U988" s="462"/>
      <c r="V988" s="463">
        <v>0</v>
      </c>
      <c r="W988" s="716" t="e">
        <f t="shared" si="30"/>
        <v>#DIV/0!</v>
      </c>
      <c r="Z988" s="739">
        <f t="shared" si="31"/>
        <v>0</v>
      </c>
      <c r="AB988" s="365">
        <f t="shared" ref="AB988:AB989" si="39">O988*S988</f>
        <v>0</v>
      </c>
      <c r="AC988" s="365">
        <f t="shared" ref="AC988:AC989" si="40">O988*S988</f>
        <v>0</v>
      </c>
    </row>
    <row r="989" spans="1:29" s="365" customFormat="1" ht="12.65" customHeight="1">
      <c r="A989" s="452" t="s">
        <v>39</v>
      </c>
      <c r="B989" s="452" t="s">
        <v>707</v>
      </c>
      <c r="C989" s="453" t="s">
        <v>554</v>
      </c>
      <c r="D989" s="454" t="s">
        <v>705</v>
      </c>
      <c r="E989" s="455" t="s">
        <v>709</v>
      </c>
      <c r="F989" s="454" t="s">
        <v>702</v>
      </c>
      <c r="G989" s="454"/>
      <c r="H989" s="454" t="s">
        <v>457</v>
      </c>
      <c r="I989" s="453">
        <v>2025</v>
      </c>
      <c r="J989" s="453">
        <v>1</v>
      </c>
      <c r="K989" s="456">
        <v>45700</v>
      </c>
      <c r="L989" s="457"/>
      <c r="M989" s="458">
        <v>5.5599999999999997E-2</v>
      </c>
      <c r="N989" s="458">
        <v>5.5599999999999997E-2</v>
      </c>
      <c r="O989" s="459"/>
      <c r="P989" s="460">
        <v>0</v>
      </c>
      <c r="Q989" s="453"/>
      <c r="R989" s="458">
        <v>0</v>
      </c>
      <c r="S989" s="461">
        <v>0</v>
      </c>
      <c r="T989" s="461">
        <v>212534178</v>
      </c>
      <c r="U989" s="462"/>
      <c r="V989" s="463">
        <v>0</v>
      </c>
      <c r="W989" s="716" t="e">
        <f t="shared" si="30"/>
        <v>#DIV/0!</v>
      </c>
      <c r="Z989" s="739">
        <f t="shared" si="31"/>
        <v>0</v>
      </c>
      <c r="AB989" s="365">
        <f t="shared" si="39"/>
        <v>0</v>
      </c>
      <c r="AC989" s="365">
        <f t="shared" si="40"/>
        <v>0</v>
      </c>
    </row>
    <row r="990" spans="1:29" s="733" customFormat="1" ht="12.65" customHeight="1">
      <c r="A990" s="284" t="s">
        <v>152</v>
      </c>
      <c r="B990" s="452" t="s">
        <v>606</v>
      </c>
      <c r="C990" s="720" t="s">
        <v>554</v>
      </c>
      <c r="D990" s="721" t="s">
        <v>705</v>
      </c>
      <c r="E990" s="722" t="s">
        <v>711</v>
      </c>
      <c r="F990" s="721" t="s">
        <v>702</v>
      </c>
      <c r="G990" s="721"/>
      <c r="H990" s="721" t="s">
        <v>457</v>
      </c>
      <c r="I990" s="720">
        <v>2025</v>
      </c>
      <c r="J990" s="720">
        <v>1</v>
      </c>
      <c r="K990" s="723">
        <v>45700</v>
      </c>
      <c r="L990" s="724"/>
      <c r="M990" s="725">
        <v>0.20019999999999999</v>
      </c>
      <c r="N990" s="725">
        <v>0.2041</v>
      </c>
      <c r="O990" s="726">
        <v>3.9000000000000146E-3</v>
      </c>
      <c r="P990" s="727">
        <v>0</v>
      </c>
      <c r="Q990" s="720"/>
      <c r="R990" s="725">
        <v>0</v>
      </c>
      <c r="S990" s="729"/>
      <c r="T990" s="729"/>
      <c r="U990" s="730">
        <v>135000</v>
      </c>
      <c r="V990" s="731">
        <v>135000</v>
      </c>
      <c r="W990" s="732" t="e">
        <f t="shared" si="30"/>
        <v>#DIV/0!</v>
      </c>
      <c r="Z990" s="739">
        <f t="shared" si="31"/>
        <v>0</v>
      </c>
    </row>
    <row r="991" spans="1:29" s="365" customFormat="1" ht="12.65" customHeight="1">
      <c r="A991" s="452" t="s">
        <v>109</v>
      </c>
      <c r="B991" s="452" t="s">
        <v>712</v>
      </c>
      <c r="C991" s="453" t="s">
        <v>713</v>
      </c>
      <c r="D991" s="454" t="s">
        <v>714</v>
      </c>
      <c r="E991" s="455" t="s">
        <v>715</v>
      </c>
      <c r="F991" s="454" t="s">
        <v>716</v>
      </c>
      <c r="G991" s="454"/>
      <c r="H991" s="454" t="s">
        <v>457</v>
      </c>
      <c r="I991" s="453">
        <v>2024</v>
      </c>
      <c r="J991" s="453">
        <v>4</v>
      </c>
      <c r="K991" s="456">
        <v>45597</v>
      </c>
      <c r="L991" s="457"/>
      <c r="M991" s="458">
        <v>0.42570000000000002</v>
      </c>
      <c r="N991" s="458">
        <v>0.43570000000000003</v>
      </c>
      <c r="O991" s="459">
        <v>1.0000000000000009E-2</v>
      </c>
      <c r="P991" s="460">
        <v>0</v>
      </c>
      <c r="Q991" s="453">
        <v>1</v>
      </c>
      <c r="R991" s="458">
        <v>0.42570000000000002</v>
      </c>
      <c r="S991" s="464">
        <v>891790</v>
      </c>
      <c r="T991" s="461">
        <v>891790</v>
      </c>
      <c r="U991" s="462">
        <v>42500</v>
      </c>
      <c r="V991" s="463">
        <v>33582.099999999991</v>
      </c>
      <c r="W991" s="716" t="e">
        <f t="shared" si="30"/>
        <v>#DIV/0!</v>
      </c>
      <c r="Z991" s="739">
        <f t="shared" si="31"/>
        <v>8917.9000000000087</v>
      </c>
    </row>
    <row r="992" spans="1:29" s="365" customFormat="1" ht="12.65" customHeight="1">
      <c r="A992" s="452" t="s">
        <v>109</v>
      </c>
      <c r="B992" s="452" t="s">
        <v>712</v>
      </c>
      <c r="C992" s="453" t="s">
        <v>713</v>
      </c>
      <c r="D992" s="454" t="s">
        <v>714</v>
      </c>
      <c r="E992" s="455" t="s">
        <v>715</v>
      </c>
      <c r="F992" s="454" t="s">
        <v>716</v>
      </c>
      <c r="G992" s="454"/>
      <c r="H992" s="454" t="s">
        <v>457</v>
      </c>
      <c r="I992" s="453">
        <v>2024</v>
      </c>
      <c r="J992" s="453">
        <v>5</v>
      </c>
      <c r="K992" s="456">
        <v>45597</v>
      </c>
      <c r="L992" s="457"/>
      <c r="M992" s="458">
        <v>0.42570000000000002</v>
      </c>
      <c r="N992" s="458">
        <v>0.43570000000000003</v>
      </c>
      <c r="O992" s="459">
        <v>1.0000000000000009E-2</v>
      </c>
      <c r="P992" s="460">
        <v>0</v>
      </c>
      <c r="Q992" s="453">
        <v>1</v>
      </c>
      <c r="R992" s="458">
        <v>0.42570000000000002</v>
      </c>
      <c r="S992" s="464">
        <v>874394</v>
      </c>
      <c r="T992" s="461">
        <v>1766184</v>
      </c>
      <c r="U992" s="462">
        <v>42500</v>
      </c>
      <c r="V992" s="463">
        <v>24838.159999999985</v>
      </c>
      <c r="W992" s="716" t="e">
        <f t="shared" si="30"/>
        <v>#DIV/0!</v>
      </c>
      <c r="Z992" s="739">
        <f t="shared" si="31"/>
        <v>8743.9400000000078</v>
      </c>
    </row>
    <row r="993" spans="1:26" s="365" customFormat="1" ht="12.65" customHeight="1">
      <c r="A993" s="452" t="s">
        <v>109</v>
      </c>
      <c r="B993" s="452" t="s">
        <v>712</v>
      </c>
      <c r="C993" s="453" t="s">
        <v>713</v>
      </c>
      <c r="D993" s="454" t="s">
        <v>714</v>
      </c>
      <c r="E993" s="455" t="s">
        <v>715</v>
      </c>
      <c r="F993" s="454" t="s">
        <v>716</v>
      </c>
      <c r="G993" s="454"/>
      <c r="H993" s="454" t="s">
        <v>457</v>
      </c>
      <c r="I993" s="453">
        <v>2024</v>
      </c>
      <c r="J993" s="453">
        <v>6</v>
      </c>
      <c r="K993" s="456">
        <v>45597</v>
      </c>
      <c r="L993" s="457"/>
      <c r="M993" s="458">
        <v>0.42570000000000002</v>
      </c>
      <c r="N993" s="458">
        <v>0.43570000000000003</v>
      </c>
      <c r="O993" s="459">
        <v>1.0000000000000009E-2</v>
      </c>
      <c r="P993" s="460">
        <v>0</v>
      </c>
      <c r="Q993" s="453">
        <v>1</v>
      </c>
      <c r="R993" s="458">
        <v>0.42570000000000002</v>
      </c>
      <c r="S993" s="464">
        <v>595828</v>
      </c>
      <c r="T993" s="461">
        <v>2362012</v>
      </c>
      <c r="U993" s="462">
        <v>42500</v>
      </c>
      <c r="V993" s="463">
        <v>18879.879999999979</v>
      </c>
      <c r="W993" s="716" t="e">
        <f t="shared" si="30"/>
        <v>#DIV/0!</v>
      </c>
      <c r="Z993" s="739">
        <f t="shared" si="31"/>
        <v>5958.2800000000052</v>
      </c>
    </row>
    <row r="994" spans="1:26" s="365" customFormat="1" ht="12.65" customHeight="1">
      <c r="A994" s="452" t="s">
        <v>109</v>
      </c>
      <c r="B994" s="452" t="s">
        <v>712</v>
      </c>
      <c r="C994" s="453" t="s">
        <v>713</v>
      </c>
      <c r="D994" s="454" t="s">
        <v>714</v>
      </c>
      <c r="E994" s="455" t="s">
        <v>715</v>
      </c>
      <c r="F994" s="454" t="s">
        <v>716</v>
      </c>
      <c r="G994" s="454"/>
      <c r="H994" s="454" t="s">
        <v>457</v>
      </c>
      <c r="I994" s="453">
        <v>2024</v>
      </c>
      <c r="J994" s="453">
        <v>7</v>
      </c>
      <c r="K994" s="456">
        <v>45597</v>
      </c>
      <c r="L994" s="457"/>
      <c r="M994" s="458">
        <v>0.42570000000000002</v>
      </c>
      <c r="N994" s="458">
        <v>0.43570000000000003</v>
      </c>
      <c r="O994" s="459">
        <v>1.0000000000000009E-2</v>
      </c>
      <c r="P994" s="460">
        <v>0</v>
      </c>
      <c r="Q994" s="453">
        <v>1</v>
      </c>
      <c r="R994" s="458">
        <v>0.42570000000000002</v>
      </c>
      <c r="S994" s="464">
        <v>458725</v>
      </c>
      <c r="T994" s="461">
        <v>2820737</v>
      </c>
      <c r="U994" s="462">
        <v>42500</v>
      </c>
      <c r="V994" s="463">
        <v>14292.629999999976</v>
      </c>
      <c r="W994" s="716" t="e">
        <f t="shared" si="30"/>
        <v>#DIV/0!</v>
      </c>
      <c r="Z994" s="739">
        <f t="shared" si="31"/>
        <v>4587.2500000000036</v>
      </c>
    </row>
    <row r="995" spans="1:26" s="365" customFormat="1" ht="12.65" customHeight="1">
      <c r="A995" s="452" t="s">
        <v>109</v>
      </c>
      <c r="B995" s="452" t="s">
        <v>712</v>
      </c>
      <c r="C995" s="453" t="s">
        <v>713</v>
      </c>
      <c r="D995" s="454" t="s">
        <v>714</v>
      </c>
      <c r="E995" s="455" t="s">
        <v>715</v>
      </c>
      <c r="F995" s="454" t="s">
        <v>716</v>
      </c>
      <c r="G995" s="454"/>
      <c r="H995" s="454" t="s">
        <v>457</v>
      </c>
      <c r="I995" s="453">
        <v>2024</v>
      </c>
      <c r="J995" s="453">
        <v>8</v>
      </c>
      <c r="K995" s="456">
        <v>45597</v>
      </c>
      <c r="L995" s="457"/>
      <c r="M995" s="458">
        <v>0.42570000000000002</v>
      </c>
      <c r="N995" s="458">
        <v>0.43570000000000003</v>
      </c>
      <c r="O995" s="459">
        <v>1.0000000000000009E-2</v>
      </c>
      <c r="P995" s="460">
        <v>0</v>
      </c>
      <c r="Q995" s="453">
        <v>1</v>
      </c>
      <c r="R995" s="458">
        <v>0.42570000000000002</v>
      </c>
      <c r="S995" s="464">
        <v>400714</v>
      </c>
      <c r="T995" s="461">
        <v>3221451</v>
      </c>
      <c r="U995" s="462">
        <v>42500</v>
      </c>
      <c r="V995" s="463">
        <v>10285.489999999972</v>
      </c>
      <c r="W995" s="716" t="e">
        <f t="shared" si="30"/>
        <v>#DIV/0!</v>
      </c>
      <c r="Z995" s="739">
        <f t="shared" si="31"/>
        <v>4007.1400000000035</v>
      </c>
    </row>
    <row r="996" spans="1:26" s="365" customFormat="1" ht="12.65" customHeight="1">
      <c r="A996" s="452" t="s">
        <v>109</v>
      </c>
      <c r="B996" s="452" t="s">
        <v>712</v>
      </c>
      <c r="C996" s="453" t="s">
        <v>713</v>
      </c>
      <c r="D996" s="454" t="s">
        <v>714</v>
      </c>
      <c r="E996" s="455" t="s">
        <v>715</v>
      </c>
      <c r="F996" s="454" t="s">
        <v>716</v>
      </c>
      <c r="G996" s="454"/>
      <c r="H996" s="454" t="s">
        <v>457</v>
      </c>
      <c r="I996" s="453">
        <v>2024</v>
      </c>
      <c r="J996" s="453">
        <v>9</v>
      </c>
      <c r="K996" s="456">
        <v>45597</v>
      </c>
      <c r="L996" s="457"/>
      <c r="M996" s="458">
        <v>0.42570000000000002</v>
      </c>
      <c r="N996" s="458">
        <v>0.43570000000000003</v>
      </c>
      <c r="O996" s="459">
        <v>1.0000000000000009E-2</v>
      </c>
      <c r="P996" s="460">
        <v>0</v>
      </c>
      <c r="Q996" s="453">
        <v>1</v>
      </c>
      <c r="R996" s="458">
        <v>0.42570000000000002</v>
      </c>
      <c r="S996" s="464">
        <v>297889</v>
      </c>
      <c r="T996" s="461">
        <v>3519340</v>
      </c>
      <c r="U996" s="462">
        <v>42500</v>
      </c>
      <c r="V996" s="463">
        <v>7306.5999999999694</v>
      </c>
      <c r="W996" s="716" t="e">
        <f t="shared" si="30"/>
        <v>#DIV/0!</v>
      </c>
      <c r="Z996" s="739">
        <f t="shared" si="31"/>
        <v>2978.8900000000026</v>
      </c>
    </row>
    <row r="997" spans="1:26" s="365" customFormat="1" ht="12.65" customHeight="1">
      <c r="A997" s="452" t="s">
        <v>109</v>
      </c>
      <c r="B997" s="452" t="s">
        <v>712</v>
      </c>
      <c r="C997" s="453" t="s">
        <v>713</v>
      </c>
      <c r="D997" s="454" t="s">
        <v>714</v>
      </c>
      <c r="E997" s="455" t="s">
        <v>715</v>
      </c>
      <c r="F997" s="454" t="s">
        <v>716</v>
      </c>
      <c r="G997" s="454"/>
      <c r="H997" s="454" t="s">
        <v>457</v>
      </c>
      <c r="I997" s="453">
        <v>2024</v>
      </c>
      <c r="J997" s="453">
        <v>10</v>
      </c>
      <c r="K997" s="456">
        <v>45597</v>
      </c>
      <c r="L997" s="457"/>
      <c r="M997" s="458">
        <v>0.42570000000000002</v>
      </c>
      <c r="N997" s="458">
        <v>0.43570000000000003</v>
      </c>
      <c r="O997" s="459">
        <v>1.0000000000000009E-2</v>
      </c>
      <c r="P997" s="460">
        <v>0</v>
      </c>
      <c r="Q997" s="453">
        <v>1</v>
      </c>
      <c r="R997" s="458">
        <v>0.42570000000000002</v>
      </c>
      <c r="S997" s="464">
        <v>256951</v>
      </c>
      <c r="T997" s="461">
        <v>3776291</v>
      </c>
      <c r="U997" s="462">
        <v>42500</v>
      </c>
      <c r="V997" s="463">
        <v>4737.0899999999674</v>
      </c>
      <c r="W997" s="716" t="e">
        <f t="shared" si="30"/>
        <v>#DIV/0!</v>
      </c>
      <c r="Z997" s="739">
        <f t="shared" si="31"/>
        <v>2569.5100000000025</v>
      </c>
    </row>
    <row r="998" spans="1:26" s="365" customFormat="1" ht="12.65" customHeight="1">
      <c r="A998" s="452" t="s">
        <v>109</v>
      </c>
      <c r="B998" s="452" t="s">
        <v>712</v>
      </c>
      <c r="C998" s="453" t="s">
        <v>449</v>
      </c>
      <c r="D998" s="454" t="s">
        <v>714</v>
      </c>
      <c r="E998" s="455" t="s">
        <v>715</v>
      </c>
      <c r="F998" s="454" t="s">
        <v>716</v>
      </c>
      <c r="G998" s="454"/>
      <c r="H998" s="454" t="s">
        <v>457</v>
      </c>
      <c r="I998" s="453">
        <v>2024</v>
      </c>
      <c r="J998" s="453">
        <v>11</v>
      </c>
      <c r="K998" s="456">
        <v>45628</v>
      </c>
      <c r="L998" s="457"/>
      <c r="M998" s="458">
        <v>0.42570000000000002</v>
      </c>
      <c r="N998" s="458">
        <v>0.43569999999999998</v>
      </c>
      <c r="O998" s="459">
        <v>9.9999999999999534E-3</v>
      </c>
      <c r="P998" s="460">
        <v>0</v>
      </c>
      <c r="Q998" s="453">
        <v>1</v>
      </c>
      <c r="R998" s="458">
        <v>0.42570000000000002</v>
      </c>
      <c r="S998" s="464">
        <v>183277</v>
      </c>
      <c r="T998" s="461">
        <v>3959568</v>
      </c>
      <c r="U998" s="462">
        <v>42500</v>
      </c>
      <c r="V998" s="463">
        <v>2904.3200000001816</v>
      </c>
      <c r="W998" s="716" t="e">
        <f t="shared" si="30"/>
        <v>#DIV/0!</v>
      </c>
      <c r="Z998" s="739">
        <f t="shared" si="31"/>
        <v>1832.7699999999913</v>
      </c>
    </row>
    <row r="999" spans="1:26" s="365" customFormat="1" ht="12.65" customHeight="1">
      <c r="A999" s="452" t="s">
        <v>109</v>
      </c>
      <c r="B999" s="452" t="s">
        <v>712</v>
      </c>
      <c r="C999" s="453" t="s">
        <v>449</v>
      </c>
      <c r="D999" s="454" t="s">
        <v>714</v>
      </c>
      <c r="E999" s="455" t="s">
        <v>715</v>
      </c>
      <c r="F999" s="454" t="s">
        <v>716</v>
      </c>
      <c r="G999" s="454"/>
      <c r="H999" s="454" t="s">
        <v>457</v>
      </c>
      <c r="I999" s="453">
        <v>2024</v>
      </c>
      <c r="J999" s="453">
        <v>12</v>
      </c>
      <c r="K999" s="456">
        <v>45659</v>
      </c>
      <c r="L999" s="457"/>
      <c r="M999" s="458">
        <v>0.42570000000000002</v>
      </c>
      <c r="N999" s="458">
        <v>0.43569999999999998</v>
      </c>
      <c r="O999" s="459">
        <v>9.9999999999999534E-3</v>
      </c>
      <c r="P999" s="460">
        <v>0</v>
      </c>
      <c r="Q999" s="453">
        <v>1</v>
      </c>
      <c r="R999" s="458">
        <v>0.42570000000000002</v>
      </c>
      <c r="S999" s="464">
        <v>244574</v>
      </c>
      <c r="T999" s="461">
        <v>4204142</v>
      </c>
      <c r="U999" s="462">
        <v>42500</v>
      </c>
      <c r="V999" s="463">
        <v>458.5800000001982</v>
      </c>
      <c r="W999" s="716" t="e">
        <f t="shared" si="30"/>
        <v>#DIV/0!</v>
      </c>
      <c r="Z999" s="739">
        <f t="shared" si="31"/>
        <v>2445.7399999999884</v>
      </c>
    </row>
    <row r="1000" spans="1:26" s="365" customFormat="1" ht="12.65" customHeight="1">
      <c r="A1000" s="452" t="s">
        <v>109</v>
      </c>
      <c r="B1000" s="452" t="s">
        <v>712</v>
      </c>
      <c r="C1000" s="453" t="s">
        <v>449</v>
      </c>
      <c r="D1000" s="454" t="s">
        <v>714</v>
      </c>
      <c r="E1000" s="455" t="s">
        <v>715</v>
      </c>
      <c r="F1000" s="454" t="s">
        <v>716</v>
      </c>
      <c r="G1000" s="454"/>
      <c r="H1000" s="454" t="s">
        <v>457</v>
      </c>
      <c r="I1000" s="453">
        <v>2025</v>
      </c>
      <c r="J1000" s="453">
        <v>1</v>
      </c>
      <c r="K1000" s="456">
        <v>45696</v>
      </c>
      <c r="L1000" s="457"/>
      <c r="M1000" s="458">
        <v>0.42570000000000002</v>
      </c>
      <c r="N1000" s="458">
        <v>0.43569999999999998</v>
      </c>
      <c r="O1000" s="459">
        <v>0.01</v>
      </c>
      <c r="P1000" s="460">
        <v>0</v>
      </c>
      <c r="Q1000" s="453">
        <v>1</v>
      </c>
      <c r="R1000" s="458">
        <v>0.42570000000000002</v>
      </c>
      <c r="S1000" s="461">
        <v>116294</v>
      </c>
      <c r="T1000" s="461">
        <v>4320436</v>
      </c>
      <c r="U1000" s="462">
        <v>45000</v>
      </c>
      <c r="V1000" s="463">
        <v>1795.6399999999994</v>
      </c>
      <c r="W1000" s="716" t="e">
        <f t="shared" si="30"/>
        <v>#DIV/0!</v>
      </c>
      <c r="Z1000" s="739">
        <f t="shared" si="31"/>
        <v>1162.94</v>
      </c>
    </row>
    <row r="1001" spans="1:26" s="365" customFormat="1" ht="12.65" customHeight="1">
      <c r="A1001" s="284" t="s">
        <v>107</v>
      </c>
      <c r="B1001" s="452" t="s">
        <v>703</v>
      </c>
      <c r="C1001" s="453" t="s">
        <v>713</v>
      </c>
      <c r="D1001" s="454" t="s">
        <v>714</v>
      </c>
      <c r="E1001" s="455" t="s">
        <v>717</v>
      </c>
      <c r="F1001" s="454" t="s">
        <v>716</v>
      </c>
      <c r="G1001" s="454"/>
      <c r="H1001" s="454" t="s">
        <v>457</v>
      </c>
      <c r="I1001" s="453">
        <v>2024</v>
      </c>
      <c r="J1001" s="453">
        <v>9</v>
      </c>
      <c r="K1001" s="456">
        <v>45597</v>
      </c>
      <c r="L1001" s="457"/>
      <c r="M1001" s="458">
        <v>0.36159999999999998</v>
      </c>
      <c r="N1001" s="458">
        <v>0.36929999999999996</v>
      </c>
      <c r="O1001" s="459">
        <v>7.6999999999999846E-3</v>
      </c>
      <c r="P1001" s="460">
        <v>0</v>
      </c>
      <c r="Q1001" s="453">
        <v>1</v>
      </c>
      <c r="R1001" s="458">
        <v>0.36159999999999998</v>
      </c>
      <c r="S1001" s="464">
        <v>2041000</v>
      </c>
      <c r="T1001" s="461">
        <v>2041000</v>
      </c>
      <c r="U1001" s="462">
        <v>40000</v>
      </c>
      <c r="V1001" s="463">
        <v>39692</v>
      </c>
      <c r="W1001" s="716" t="e">
        <f t="shared" si="30"/>
        <v>#DIV/0!</v>
      </c>
      <c r="Z1001" s="739">
        <f t="shared" si="31"/>
        <v>15715.699999999968</v>
      </c>
    </row>
    <row r="1002" spans="1:26" s="365" customFormat="1" ht="12.65" customHeight="1">
      <c r="A1002" s="284" t="s">
        <v>107</v>
      </c>
      <c r="B1002" s="452" t="s">
        <v>703</v>
      </c>
      <c r="C1002" s="453" t="s">
        <v>713</v>
      </c>
      <c r="D1002" s="454" t="s">
        <v>714</v>
      </c>
      <c r="E1002" s="455" t="s">
        <v>717</v>
      </c>
      <c r="F1002" s="454" t="s">
        <v>716</v>
      </c>
      <c r="G1002" s="454"/>
      <c r="H1002" s="454" t="s">
        <v>457</v>
      </c>
      <c r="I1002" s="453">
        <v>2024</v>
      </c>
      <c r="J1002" s="453">
        <v>10</v>
      </c>
      <c r="K1002" s="456">
        <v>45597</v>
      </c>
      <c r="L1002" s="457"/>
      <c r="M1002" s="458">
        <v>0.36159999999999998</v>
      </c>
      <c r="N1002" s="458">
        <v>0.36929999999999996</v>
      </c>
      <c r="O1002" s="459">
        <v>7.6999999999999846E-3</v>
      </c>
      <c r="P1002" s="460">
        <v>0</v>
      </c>
      <c r="Q1002" s="453">
        <v>1</v>
      </c>
      <c r="R1002" s="458">
        <v>0.36159999999999998</v>
      </c>
      <c r="S1002" s="464">
        <v>505950</v>
      </c>
      <c r="T1002" s="461">
        <v>2546950</v>
      </c>
      <c r="U1002" s="462">
        <v>40000</v>
      </c>
      <c r="V1002" s="463">
        <v>39692</v>
      </c>
      <c r="W1002" s="716" t="e">
        <f t="shared" si="30"/>
        <v>#DIV/0!</v>
      </c>
      <c r="Z1002" s="739">
        <f t="shared" si="31"/>
        <v>3895.8149999999923</v>
      </c>
    </row>
    <row r="1003" spans="1:26" s="365" customFormat="1" ht="12.65" customHeight="1">
      <c r="A1003" s="284" t="s">
        <v>107</v>
      </c>
      <c r="B1003" s="452" t="s">
        <v>703</v>
      </c>
      <c r="C1003" s="453" t="s">
        <v>449</v>
      </c>
      <c r="D1003" s="454" t="s">
        <v>714</v>
      </c>
      <c r="E1003" s="455" t="s">
        <v>717</v>
      </c>
      <c r="F1003" s="454" t="s">
        <v>716</v>
      </c>
      <c r="G1003" s="454"/>
      <c r="H1003" s="454" t="s">
        <v>457</v>
      </c>
      <c r="I1003" s="453">
        <v>2024</v>
      </c>
      <c r="J1003" s="453">
        <v>11</v>
      </c>
      <c r="K1003" s="456">
        <v>45628</v>
      </c>
      <c r="L1003" s="457"/>
      <c r="M1003" s="458">
        <v>0.36159999999999998</v>
      </c>
      <c r="N1003" s="458">
        <v>0.36930000000000002</v>
      </c>
      <c r="O1003" s="459">
        <v>7.7000000000000002E-3</v>
      </c>
      <c r="P1003" s="460">
        <v>0</v>
      </c>
      <c r="Q1003" s="453">
        <v>1</v>
      </c>
      <c r="R1003" s="458">
        <v>0.36159999999999998</v>
      </c>
      <c r="S1003" s="464">
        <v>1519869</v>
      </c>
      <c r="T1003" s="461">
        <v>4066819</v>
      </c>
      <c r="U1003" s="462">
        <v>40000</v>
      </c>
      <c r="V1003" s="463">
        <v>39692</v>
      </c>
      <c r="W1003" s="716" t="e">
        <f t="shared" si="30"/>
        <v>#DIV/0!</v>
      </c>
      <c r="Z1003" s="739">
        <f t="shared" si="31"/>
        <v>11702.9913</v>
      </c>
    </row>
    <row r="1004" spans="1:26" s="365" customFormat="1" ht="12.65" customHeight="1">
      <c r="A1004" s="284" t="s">
        <v>107</v>
      </c>
      <c r="B1004" s="452" t="s">
        <v>703</v>
      </c>
      <c r="C1004" s="453" t="s">
        <v>449</v>
      </c>
      <c r="D1004" s="454" t="s">
        <v>714</v>
      </c>
      <c r="E1004" s="455" t="s">
        <v>717</v>
      </c>
      <c r="F1004" s="454" t="s">
        <v>716</v>
      </c>
      <c r="G1004" s="454"/>
      <c r="H1004" s="454" t="s">
        <v>457</v>
      </c>
      <c r="I1004" s="453">
        <v>2024</v>
      </c>
      <c r="J1004" s="453">
        <v>12</v>
      </c>
      <c r="K1004" s="456">
        <v>45659</v>
      </c>
      <c r="L1004" s="457"/>
      <c r="M1004" s="458">
        <v>0.36159999999999998</v>
      </c>
      <c r="N1004" s="458">
        <v>0.36930000000000002</v>
      </c>
      <c r="O1004" s="459">
        <v>7.7000000000000002E-3</v>
      </c>
      <c r="P1004" s="460">
        <v>0</v>
      </c>
      <c r="Q1004" s="453">
        <v>1</v>
      </c>
      <c r="R1004" s="458">
        <v>0.36159999999999998</v>
      </c>
      <c r="S1004" s="464">
        <v>614474</v>
      </c>
      <c r="T1004" s="461">
        <v>4681293</v>
      </c>
      <c r="U1004" s="462">
        <v>40000</v>
      </c>
      <c r="V1004" s="463">
        <v>39692</v>
      </c>
      <c r="W1004" s="716" t="e">
        <f t="shared" si="30"/>
        <v>#DIV/0!</v>
      </c>
      <c r="Z1004" s="739">
        <f t="shared" si="31"/>
        <v>4731.4498000000003</v>
      </c>
    </row>
    <row r="1005" spans="1:26" s="365" customFormat="1" ht="12.65" customHeight="1">
      <c r="A1005" s="284" t="s">
        <v>107</v>
      </c>
      <c r="B1005" s="452" t="s">
        <v>703</v>
      </c>
      <c r="C1005" s="453" t="s">
        <v>449</v>
      </c>
      <c r="D1005" s="454" t="s">
        <v>714</v>
      </c>
      <c r="E1005" s="455" t="s">
        <v>717</v>
      </c>
      <c r="F1005" s="454" t="s">
        <v>716</v>
      </c>
      <c r="G1005" s="454"/>
      <c r="H1005" s="454" t="s">
        <v>457</v>
      </c>
      <c r="I1005" s="453">
        <v>2025</v>
      </c>
      <c r="J1005" s="453">
        <v>1</v>
      </c>
      <c r="K1005" s="456">
        <v>45696</v>
      </c>
      <c r="L1005" s="457"/>
      <c r="M1005" s="458">
        <v>0.36159999999999998</v>
      </c>
      <c r="N1005" s="458">
        <v>0.36930000000000002</v>
      </c>
      <c r="O1005" s="459">
        <v>7.7000000000000002E-3</v>
      </c>
      <c r="P1005" s="460">
        <v>0</v>
      </c>
      <c r="Q1005" s="453">
        <v>1</v>
      </c>
      <c r="R1005" s="458">
        <v>0.36159999999999998</v>
      </c>
      <c r="S1005" s="461">
        <v>644205</v>
      </c>
      <c r="T1005" s="461">
        <v>5325498</v>
      </c>
      <c r="U1005" s="462">
        <v>55000</v>
      </c>
      <c r="V1005" s="463">
        <v>13994</v>
      </c>
      <c r="W1005" s="716" t="e">
        <f t="shared" si="30"/>
        <v>#DIV/0!</v>
      </c>
      <c r="Z1005" s="739">
        <f t="shared" si="31"/>
        <v>4960.3784999999998</v>
      </c>
    </row>
    <row r="1006" spans="1:26" s="365" customFormat="1" ht="12.65" customHeight="1">
      <c r="A1006" s="452" t="s">
        <v>111</v>
      </c>
      <c r="B1006" s="452" t="s">
        <v>718</v>
      </c>
      <c r="C1006" s="453" t="s">
        <v>713</v>
      </c>
      <c r="D1006" s="454" t="s">
        <v>719</v>
      </c>
      <c r="E1006" s="455" t="s">
        <v>720</v>
      </c>
      <c r="F1006" s="454" t="s">
        <v>716</v>
      </c>
      <c r="G1006" s="454"/>
      <c r="H1006" s="454" t="s">
        <v>439</v>
      </c>
      <c r="I1006" s="453">
        <v>2024</v>
      </c>
      <c r="J1006" s="453">
        <v>9</v>
      </c>
      <c r="K1006" s="456">
        <v>45597</v>
      </c>
      <c r="L1006" s="457"/>
      <c r="M1006" s="458">
        <v>0.81040000000000001</v>
      </c>
      <c r="N1006" s="458">
        <v>0.85260000000000002</v>
      </c>
      <c r="O1006" s="459">
        <v>4.2200000000000015E-2</v>
      </c>
      <c r="P1006" s="460">
        <v>0</v>
      </c>
      <c r="Q1006" s="453">
        <v>1</v>
      </c>
      <c r="R1006" s="458">
        <v>0.81040000000000001</v>
      </c>
      <c r="S1006" s="464">
        <v>60000</v>
      </c>
      <c r="T1006" s="461">
        <v>60000</v>
      </c>
      <c r="U1006" s="462">
        <v>1441610</v>
      </c>
      <c r="V1006" s="463">
        <v>1436608.7936</v>
      </c>
      <c r="W1006" s="716" t="e">
        <f t="shared" si="30"/>
        <v>#DIV/0!</v>
      </c>
      <c r="Z1006" s="739">
        <f t="shared" si="31"/>
        <v>2532.0000000000009</v>
      </c>
    </row>
    <row r="1007" spans="1:26" s="365" customFormat="1" ht="12.65" customHeight="1">
      <c r="A1007" s="452" t="s">
        <v>111</v>
      </c>
      <c r="B1007" s="452" t="s">
        <v>718</v>
      </c>
      <c r="C1007" s="453" t="s">
        <v>713</v>
      </c>
      <c r="D1007" s="454" t="s">
        <v>719</v>
      </c>
      <c r="E1007" s="455" t="s">
        <v>721</v>
      </c>
      <c r="F1007" s="454" t="s">
        <v>716</v>
      </c>
      <c r="G1007" s="454"/>
      <c r="H1007" s="454" t="s">
        <v>439</v>
      </c>
      <c r="I1007" s="453">
        <v>2024</v>
      </c>
      <c r="J1007" s="453">
        <v>9</v>
      </c>
      <c r="K1007" s="456">
        <v>45597</v>
      </c>
      <c r="L1007" s="457"/>
      <c r="M1007" s="458">
        <v>0.81040000000000001</v>
      </c>
      <c r="N1007" s="458">
        <v>0.85260000000000002</v>
      </c>
      <c r="O1007" s="459">
        <v>4.2200000000000015E-2</v>
      </c>
      <c r="P1007" s="460">
        <v>0</v>
      </c>
      <c r="Q1007" s="453">
        <v>1</v>
      </c>
      <c r="R1007" s="458">
        <v>0.81040000000000001</v>
      </c>
      <c r="S1007" s="464">
        <v>29256</v>
      </c>
      <c r="T1007" s="461">
        <v>89256</v>
      </c>
      <c r="U1007" s="462"/>
      <c r="V1007" s="463"/>
      <c r="W1007" s="716" t="e">
        <f t="shared" si="30"/>
        <v>#DIV/0!</v>
      </c>
      <c r="Z1007" s="739">
        <f t="shared" si="31"/>
        <v>1234.6032000000005</v>
      </c>
    </row>
    <row r="1008" spans="1:26" s="365" customFormat="1" ht="12.65" customHeight="1">
      <c r="A1008" s="452" t="s">
        <v>111</v>
      </c>
      <c r="B1008" s="452" t="s">
        <v>718</v>
      </c>
      <c r="C1008" s="453" t="s">
        <v>713</v>
      </c>
      <c r="D1008" s="454" t="s">
        <v>719</v>
      </c>
      <c r="E1008" s="455" t="s">
        <v>722</v>
      </c>
      <c r="F1008" s="454" t="s">
        <v>716</v>
      </c>
      <c r="G1008" s="454"/>
      <c r="H1008" s="454" t="s">
        <v>439</v>
      </c>
      <c r="I1008" s="453">
        <v>2024</v>
      </c>
      <c r="J1008" s="453">
        <v>9</v>
      </c>
      <c r="K1008" s="456">
        <v>45597</v>
      </c>
      <c r="L1008" s="457"/>
      <c r="M1008" s="458">
        <v>0.81040000000000001</v>
      </c>
      <c r="N1008" s="458">
        <v>0.85260000000000002</v>
      </c>
      <c r="O1008" s="459">
        <v>4.2200000000000015E-2</v>
      </c>
      <c r="P1008" s="460">
        <v>0</v>
      </c>
      <c r="Q1008" s="453">
        <v>1</v>
      </c>
      <c r="R1008" s="458">
        <v>0.81040000000000001</v>
      </c>
      <c r="S1008" s="464">
        <v>29256</v>
      </c>
      <c r="T1008" s="461">
        <v>118512</v>
      </c>
      <c r="U1008" s="462"/>
      <c r="V1008" s="463"/>
      <c r="W1008" s="716" t="e">
        <f t="shared" si="30"/>
        <v>#DIV/0!</v>
      </c>
      <c r="Z1008" s="739">
        <f t="shared" si="31"/>
        <v>1234.6032000000005</v>
      </c>
    </row>
    <row r="1009" spans="1:26" s="365" customFormat="1" ht="12.65" customHeight="1">
      <c r="A1009" s="452" t="s">
        <v>111</v>
      </c>
      <c r="B1009" s="452" t="s">
        <v>718</v>
      </c>
      <c r="C1009" s="453" t="s">
        <v>713</v>
      </c>
      <c r="D1009" s="454" t="s">
        <v>719</v>
      </c>
      <c r="E1009" s="455" t="s">
        <v>722</v>
      </c>
      <c r="F1009" s="454" t="s">
        <v>716</v>
      </c>
      <c r="G1009" s="454"/>
      <c r="H1009" s="454" t="s">
        <v>439</v>
      </c>
      <c r="I1009" s="453">
        <v>2024</v>
      </c>
      <c r="J1009" s="453">
        <v>10</v>
      </c>
      <c r="K1009" s="456">
        <v>45597</v>
      </c>
      <c r="L1009" s="457"/>
      <c r="M1009" s="458">
        <v>0.81040000000000001</v>
      </c>
      <c r="N1009" s="458">
        <v>0.85260000000000002</v>
      </c>
      <c r="O1009" s="459">
        <v>4.2200000000000015E-2</v>
      </c>
      <c r="P1009" s="460">
        <v>0</v>
      </c>
      <c r="Q1009" s="453">
        <v>1</v>
      </c>
      <c r="R1009" s="458">
        <v>0.81040000000000001</v>
      </c>
      <c r="S1009" s="464">
        <v>42119</v>
      </c>
      <c r="T1009" s="461">
        <v>160631</v>
      </c>
      <c r="U1009" s="462">
        <v>1441610</v>
      </c>
      <c r="V1009" s="463">
        <v>1418568.2936</v>
      </c>
      <c r="W1009" s="716" t="e">
        <f t="shared" si="30"/>
        <v>#DIV/0!</v>
      </c>
      <c r="Z1009" s="739">
        <f t="shared" si="31"/>
        <v>1777.4218000000005</v>
      </c>
    </row>
    <row r="1010" spans="1:26" s="365" customFormat="1" ht="12.65" customHeight="1">
      <c r="A1010" s="452" t="s">
        <v>111</v>
      </c>
      <c r="B1010" s="452" t="s">
        <v>718</v>
      </c>
      <c r="C1010" s="453" t="s">
        <v>713</v>
      </c>
      <c r="D1010" s="454" t="s">
        <v>719</v>
      </c>
      <c r="E1010" s="455" t="s">
        <v>723</v>
      </c>
      <c r="F1010" s="454" t="s">
        <v>716</v>
      </c>
      <c r="G1010" s="454"/>
      <c r="H1010" s="454" t="s">
        <v>439</v>
      </c>
      <c r="I1010" s="453">
        <v>2024</v>
      </c>
      <c r="J1010" s="453">
        <v>10</v>
      </c>
      <c r="K1010" s="456">
        <v>45597</v>
      </c>
      <c r="L1010" s="457"/>
      <c r="M1010" s="458">
        <v>0.81040000000000001</v>
      </c>
      <c r="N1010" s="458">
        <v>0.85260000000000002</v>
      </c>
      <c r="O1010" s="459">
        <v>4.2200000000000015E-2</v>
      </c>
      <c r="P1010" s="460">
        <v>0</v>
      </c>
      <c r="Q1010" s="453">
        <v>1</v>
      </c>
      <c r="R1010" s="458">
        <v>0.81040000000000001</v>
      </c>
      <c r="S1010" s="464">
        <v>184881</v>
      </c>
      <c r="T1010" s="461">
        <v>345512</v>
      </c>
      <c r="U1010" s="462"/>
      <c r="V1010" s="463"/>
      <c r="W1010" s="716" t="e">
        <f t="shared" si="30"/>
        <v>#DIV/0!</v>
      </c>
      <c r="Z1010" s="739">
        <f t="shared" si="31"/>
        <v>7801.9782000000032</v>
      </c>
    </row>
    <row r="1011" spans="1:26" s="365" customFormat="1" ht="12.65" customHeight="1">
      <c r="A1011" s="452" t="s">
        <v>111</v>
      </c>
      <c r="B1011" s="452" t="s">
        <v>718</v>
      </c>
      <c r="C1011" s="453" t="s">
        <v>713</v>
      </c>
      <c r="D1011" s="454" t="s">
        <v>719</v>
      </c>
      <c r="E1011" s="455" t="s">
        <v>724</v>
      </c>
      <c r="F1011" s="454" t="s">
        <v>716</v>
      </c>
      <c r="G1011" s="454"/>
      <c r="H1011" s="454" t="s">
        <v>439</v>
      </c>
      <c r="I1011" s="453">
        <v>2024</v>
      </c>
      <c r="J1011" s="453">
        <v>10</v>
      </c>
      <c r="K1011" s="456">
        <v>45597</v>
      </c>
      <c r="L1011" s="457"/>
      <c r="M1011" s="458">
        <v>0.81040000000000001</v>
      </c>
      <c r="N1011" s="458">
        <v>0.85260000000000002</v>
      </c>
      <c r="O1011" s="459">
        <v>4.2200000000000015E-2</v>
      </c>
      <c r="P1011" s="460">
        <v>0</v>
      </c>
      <c r="Q1011" s="453">
        <v>1</v>
      </c>
      <c r="R1011" s="458">
        <v>0.81040000000000001</v>
      </c>
      <c r="S1011" s="464">
        <v>200500</v>
      </c>
      <c r="T1011" s="461">
        <v>546012</v>
      </c>
      <c r="U1011" s="462"/>
      <c r="V1011" s="463"/>
      <c r="W1011" s="716" t="e">
        <f t="shared" si="30"/>
        <v>#DIV/0!</v>
      </c>
      <c r="Z1011" s="739">
        <f t="shared" si="31"/>
        <v>8461.1000000000022</v>
      </c>
    </row>
    <row r="1012" spans="1:26" s="365" customFormat="1" ht="12.65" customHeight="1">
      <c r="A1012" s="452" t="s">
        <v>111</v>
      </c>
      <c r="B1012" s="452" t="s">
        <v>718</v>
      </c>
      <c r="C1012" s="453" t="s">
        <v>713</v>
      </c>
      <c r="D1012" s="454" t="s">
        <v>719</v>
      </c>
      <c r="E1012" s="455" t="s">
        <v>724</v>
      </c>
      <c r="F1012" s="454" t="s">
        <v>716</v>
      </c>
      <c r="G1012" s="454"/>
      <c r="H1012" s="454" t="s">
        <v>439</v>
      </c>
      <c r="I1012" s="453">
        <v>2024</v>
      </c>
      <c r="J1012" s="453">
        <v>11</v>
      </c>
      <c r="K1012" s="456">
        <v>45628</v>
      </c>
      <c r="L1012" s="457"/>
      <c r="M1012" s="458">
        <v>0.81040000000000001</v>
      </c>
      <c r="N1012" s="458">
        <v>0.85260000000000002</v>
      </c>
      <c r="O1012" s="459">
        <v>4.2200000000000015E-2</v>
      </c>
      <c r="P1012" s="460">
        <v>0</v>
      </c>
      <c r="Q1012" s="453">
        <v>1</v>
      </c>
      <c r="R1012" s="458">
        <v>0.81040000000000001</v>
      </c>
      <c r="S1012" s="464">
        <v>0</v>
      </c>
      <c r="T1012" s="461">
        <v>546012</v>
      </c>
      <c r="U1012" s="462">
        <v>1441610</v>
      </c>
      <c r="V1012" s="463">
        <v>1418568.2936</v>
      </c>
      <c r="W1012" s="716" t="e">
        <f t="shared" si="30"/>
        <v>#DIV/0!</v>
      </c>
      <c r="Z1012" s="739">
        <f t="shared" si="31"/>
        <v>0</v>
      </c>
    </row>
    <row r="1013" spans="1:26" s="365" customFormat="1" ht="12.65" customHeight="1">
      <c r="A1013" s="452" t="s">
        <v>111</v>
      </c>
      <c r="B1013" s="452" t="s">
        <v>718</v>
      </c>
      <c r="C1013" s="453" t="s">
        <v>449</v>
      </c>
      <c r="D1013" s="454" t="s">
        <v>719</v>
      </c>
      <c r="E1013" s="455" t="s">
        <v>720</v>
      </c>
      <c r="F1013" s="454" t="s">
        <v>716</v>
      </c>
      <c r="G1013" s="454"/>
      <c r="H1013" s="454" t="s">
        <v>439</v>
      </c>
      <c r="I1013" s="453">
        <v>2024</v>
      </c>
      <c r="J1013" s="453">
        <v>12</v>
      </c>
      <c r="K1013" s="456">
        <v>45659</v>
      </c>
      <c r="L1013" s="457"/>
      <c r="M1013" s="458">
        <v>0.81040000000000001</v>
      </c>
      <c r="N1013" s="458">
        <v>0.85260000000000002</v>
      </c>
      <c r="O1013" s="459">
        <v>4.2200000000000015E-2</v>
      </c>
      <c r="P1013" s="460">
        <v>0</v>
      </c>
      <c r="Q1013" s="453">
        <v>1</v>
      </c>
      <c r="R1013" s="458">
        <v>0.81040000000000001</v>
      </c>
      <c r="S1013" s="464">
        <v>2100</v>
      </c>
      <c r="T1013" s="461">
        <v>548112</v>
      </c>
      <c r="U1013" s="462">
        <v>1441610</v>
      </c>
      <c r="V1013" s="463">
        <v>1414533.9735999999</v>
      </c>
      <c r="W1013" s="716" t="e">
        <f t="shared" si="30"/>
        <v>#DIV/0!</v>
      </c>
      <c r="Z1013" s="739">
        <f t="shared" si="31"/>
        <v>88.620000000000033</v>
      </c>
    </row>
    <row r="1014" spans="1:26" s="365" customFormat="1" ht="12.65" customHeight="1">
      <c r="A1014" s="452" t="s">
        <v>111</v>
      </c>
      <c r="B1014" s="452" t="s">
        <v>718</v>
      </c>
      <c r="C1014" s="453" t="s">
        <v>449</v>
      </c>
      <c r="D1014" s="454" t="s">
        <v>719</v>
      </c>
      <c r="E1014" s="455" t="s">
        <v>721</v>
      </c>
      <c r="F1014" s="454" t="s">
        <v>716</v>
      </c>
      <c r="G1014" s="454"/>
      <c r="H1014" s="454" t="s">
        <v>439</v>
      </c>
      <c r="I1014" s="453">
        <v>2024</v>
      </c>
      <c r="J1014" s="453">
        <v>12</v>
      </c>
      <c r="K1014" s="456">
        <v>45659</v>
      </c>
      <c r="L1014" s="457"/>
      <c r="M1014" s="458">
        <v>0.81040000000000001</v>
      </c>
      <c r="N1014" s="458">
        <v>0.85260000000000002</v>
      </c>
      <c r="O1014" s="459">
        <v>4.2200000000000015E-2</v>
      </c>
      <c r="P1014" s="460">
        <v>0</v>
      </c>
      <c r="Q1014" s="453">
        <v>1</v>
      </c>
      <c r="R1014" s="458">
        <v>0.81040000000000001</v>
      </c>
      <c r="S1014" s="464">
        <v>19000</v>
      </c>
      <c r="T1014" s="461">
        <v>567112</v>
      </c>
      <c r="U1014" s="462"/>
      <c r="V1014" s="463"/>
      <c r="W1014" s="716" t="e">
        <f t="shared" si="30"/>
        <v>#DIV/0!</v>
      </c>
      <c r="Z1014" s="739">
        <f t="shared" si="31"/>
        <v>801.8000000000003</v>
      </c>
    </row>
    <row r="1015" spans="1:26" s="365" customFormat="1" ht="12.65" customHeight="1">
      <c r="A1015" s="452" t="s">
        <v>111</v>
      </c>
      <c r="B1015" s="452" t="s">
        <v>718</v>
      </c>
      <c r="C1015" s="453" t="s">
        <v>449</v>
      </c>
      <c r="D1015" s="454" t="s">
        <v>719</v>
      </c>
      <c r="E1015" s="455" t="s">
        <v>723</v>
      </c>
      <c r="F1015" s="454" t="s">
        <v>716</v>
      </c>
      <c r="G1015" s="454"/>
      <c r="H1015" s="454" t="s">
        <v>439</v>
      </c>
      <c r="I1015" s="453">
        <v>2024</v>
      </c>
      <c r="J1015" s="453">
        <v>12</v>
      </c>
      <c r="K1015" s="456">
        <v>45659</v>
      </c>
      <c r="L1015" s="457"/>
      <c r="M1015" s="458">
        <v>0.81040000000000001</v>
      </c>
      <c r="N1015" s="458">
        <v>0.85260000000000002</v>
      </c>
      <c r="O1015" s="459">
        <v>4.2200000000000015E-2</v>
      </c>
      <c r="P1015" s="460">
        <v>0</v>
      </c>
      <c r="Q1015" s="453">
        <v>1</v>
      </c>
      <c r="R1015" s="458">
        <v>0.81040000000000001</v>
      </c>
      <c r="S1015" s="464">
        <v>49000</v>
      </c>
      <c r="T1015" s="461">
        <v>616112</v>
      </c>
      <c r="U1015" s="462"/>
      <c r="V1015" s="463"/>
      <c r="W1015" s="716" t="e">
        <f t="shared" si="30"/>
        <v>#DIV/0!</v>
      </c>
      <c r="Z1015" s="739">
        <f t="shared" si="31"/>
        <v>2067.8000000000006</v>
      </c>
    </row>
    <row r="1016" spans="1:26" s="365" customFormat="1" ht="12.65" customHeight="1">
      <c r="A1016" s="452" t="s">
        <v>111</v>
      </c>
      <c r="B1016" s="452" t="s">
        <v>718</v>
      </c>
      <c r="C1016" s="453" t="s">
        <v>449</v>
      </c>
      <c r="D1016" s="454" t="s">
        <v>719</v>
      </c>
      <c r="E1016" s="455" t="s">
        <v>724</v>
      </c>
      <c r="F1016" s="454" t="s">
        <v>716</v>
      </c>
      <c r="G1016" s="454"/>
      <c r="H1016" s="454" t="s">
        <v>439</v>
      </c>
      <c r="I1016" s="453">
        <v>2024</v>
      </c>
      <c r="J1016" s="453">
        <v>12</v>
      </c>
      <c r="K1016" s="456">
        <v>45659</v>
      </c>
      <c r="L1016" s="457"/>
      <c r="M1016" s="458">
        <v>0.81040000000000001</v>
      </c>
      <c r="N1016" s="458">
        <v>0.85260000000000002</v>
      </c>
      <c r="O1016" s="459">
        <v>4.2200000000000015E-2</v>
      </c>
      <c r="P1016" s="460">
        <v>0</v>
      </c>
      <c r="Q1016" s="453">
        <v>1</v>
      </c>
      <c r="R1016" s="458">
        <v>0.81040000000000001</v>
      </c>
      <c r="S1016" s="464">
        <v>25500</v>
      </c>
      <c r="T1016" s="461">
        <v>641612</v>
      </c>
      <c r="U1016" s="462"/>
      <c r="V1016" s="463"/>
      <c r="W1016" s="716" t="e">
        <f t="shared" si="30"/>
        <v>#DIV/0!</v>
      </c>
      <c r="Z1016" s="739">
        <f t="shared" si="31"/>
        <v>1076.1000000000004</v>
      </c>
    </row>
    <row r="1017" spans="1:26" s="365" customFormat="1" ht="12.65" customHeight="1">
      <c r="A1017" s="452" t="s">
        <v>111</v>
      </c>
      <c r="B1017" s="452" t="s">
        <v>718</v>
      </c>
      <c r="C1017" s="453" t="s">
        <v>449</v>
      </c>
      <c r="D1017" s="454" t="s">
        <v>719</v>
      </c>
      <c r="E1017" s="455" t="s">
        <v>724</v>
      </c>
      <c r="F1017" s="454" t="s">
        <v>716</v>
      </c>
      <c r="G1017" s="454"/>
      <c r="H1017" s="454" t="s">
        <v>439</v>
      </c>
      <c r="I1017" s="453">
        <v>2025</v>
      </c>
      <c r="J1017" s="453">
        <v>1</v>
      </c>
      <c r="K1017" s="456">
        <v>45696</v>
      </c>
      <c r="L1017" s="457"/>
      <c r="M1017" s="458">
        <v>0.81040000000000001</v>
      </c>
      <c r="N1017" s="458">
        <v>0.85260000000000002</v>
      </c>
      <c r="O1017" s="459">
        <v>4.2200000000000001E-2</v>
      </c>
      <c r="P1017" s="460">
        <v>0</v>
      </c>
      <c r="Q1017" s="453">
        <v>1</v>
      </c>
      <c r="R1017" s="458">
        <v>0.81040000000000001</v>
      </c>
      <c r="S1017" s="461">
        <v>16100</v>
      </c>
      <c r="T1017" s="461">
        <v>657712</v>
      </c>
      <c r="U1017" s="462">
        <v>1441610</v>
      </c>
      <c r="V1017" s="463">
        <v>1413855</v>
      </c>
      <c r="W1017" s="716" t="e">
        <f t="shared" si="30"/>
        <v>#DIV/0!</v>
      </c>
      <c r="Z1017" s="739">
        <f t="shared" si="31"/>
        <v>679.42000000000007</v>
      </c>
    </row>
    <row r="1018" spans="1:26" s="365" customFormat="1" ht="12.65" customHeight="1">
      <c r="A1018" s="452" t="s">
        <v>111</v>
      </c>
      <c r="B1018" s="452" t="s">
        <v>718</v>
      </c>
      <c r="C1018" s="453" t="s">
        <v>713</v>
      </c>
      <c r="D1018" s="454" t="s">
        <v>450</v>
      </c>
      <c r="E1018" s="455" t="s">
        <v>725</v>
      </c>
      <c r="F1018" s="454" t="s">
        <v>716</v>
      </c>
      <c r="G1018" s="454"/>
      <c r="H1018" s="454" t="s">
        <v>439</v>
      </c>
      <c r="I1018" s="453">
        <v>2024</v>
      </c>
      <c r="J1018" s="453">
        <v>9</v>
      </c>
      <c r="K1018" s="456">
        <v>45597</v>
      </c>
      <c r="L1018" s="457"/>
      <c r="M1018" s="458">
        <v>7.3700000000000002E-2</v>
      </c>
      <c r="N1018" s="458">
        <v>8.5600000000000009E-2</v>
      </c>
      <c r="O1018" s="459">
        <v>1.1900000000000008E-2</v>
      </c>
      <c r="P1018" s="460">
        <v>0</v>
      </c>
      <c r="Q1018" s="453">
        <v>1</v>
      </c>
      <c r="R1018" s="458">
        <v>7.3700000000000002E-2</v>
      </c>
      <c r="S1018" s="464">
        <v>1406346</v>
      </c>
      <c r="T1018" s="461">
        <v>1406346</v>
      </c>
      <c r="U1018" s="462">
        <v>380000</v>
      </c>
      <c r="V1018" s="463">
        <v>363264.48259999999</v>
      </c>
      <c r="W1018" s="716" t="e">
        <f t="shared" si="30"/>
        <v>#DIV/0!</v>
      </c>
      <c r="Z1018" s="739">
        <f t="shared" si="31"/>
        <v>16735.517400000012</v>
      </c>
    </row>
    <row r="1019" spans="1:26" s="365" customFormat="1" ht="12.65" customHeight="1">
      <c r="A1019" s="452" t="s">
        <v>111</v>
      </c>
      <c r="B1019" s="452" t="s">
        <v>718</v>
      </c>
      <c r="C1019" s="453" t="s">
        <v>713</v>
      </c>
      <c r="D1019" s="454" t="s">
        <v>450</v>
      </c>
      <c r="E1019" s="455" t="s">
        <v>725</v>
      </c>
      <c r="F1019" s="454" t="s">
        <v>716</v>
      </c>
      <c r="G1019" s="454"/>
      <c r="H1019" s="454" t="s">
        <v>439</v>
      </c>
      <c r="I1019" s="453">
        <v>2024</v>
      </c>
      <c r="J1019" s="453">
        <v>10</v>
      </c>
      <c r="K1019" s="456">
        <v>45597</v>
      </c>
      <c r="L1019" s="457"/>
      <c r="M1019" s="458">
        <v>7.3700000000000002E-2</v>
      </c>
      <c r="N1019" s="458">
        <v>8.5600000000000009E-2</v>
      </c>
      <c r="O1019" s="459">
        <v>1.1900000000000008E-2</v>
      </c>
      <c r="P1019" s="460">
        <v>0</v>
      </c>
      <c r="Q1019" s="453">
        <v>1</v>
      </c>
      <c r="R1019" s="458">
        <v>7.3700000000000002E-2</v>
      </c>
      <c r="S1019" s="464">
        <v>0</v>
      </c>
      <c r="T1019" s="461">
        <v>1406346</v>
      </c>
      <c r="U1019" s="462">
        <v>380000</v>
      </c>
      <c r="V1019" s="463">
        <v>363264.48259999999</v>
      </c>
      <c r="W1019" s="716" t="e">
        <f t="shared" si="30"/>
        <v>#DIV/0!</v>
      </c>
      <c r="Z1019" s="739">
        <f t="shared" si="31"/>
        <v>0</v>
      </c>
    </row>
    <row r="1020" spans="1:26" s="365" customFormat="1" ht="12.65" customHeight="1">
      <c r="A1020" s="452" t="s">
        <v>111</v>
      </c>
      <c r="B1020" s="452" t="s">
        <v>718</v>
      </c>
      <c r="C1020" s="453" t="s">
        <v>713</v>
      </c>
      <c r="D1020" s="454" t="s">
        <v>450</v>
      </c>
      <c r="E1020" s="455" t="s">
        <v>725</v>
      </c>
      <c r="F1020" s="454" t="s">
        <v>716</v>
      </c>
      <c r="G1020" s="454"/>
      <c r="H1020" s="454" t="s">
        <v>439</v>
      </c>
      <c r="I1020" s="453">
        <v>2024</v>
      </c>
      <c r="J1020" s="453">
        <v>11</v>
      </c>
      <c r="K1020" s="456">
        <v>45627</v>
      </c>
      <c r="L1020" s="457"/>
      <c r="M1020" s="458">
        <v>7.3700000000000002E-2</v>
      </c>
      <c r="N1020" s="458">
        <v>8.5600000000000009E-2</v>
      </c>
      <c r="O1020" s="459">
        <v>1.1900000000000008E-2</v>
      </c>
      <c r="P1020" s="460">
        <v>0</v>
      </c>
      <c r="Q1020" s="453">
        <v>1</v>
      </c>
      <c r="R1020" s="458">
        <v>7.3700000000000002E-2</v>
      </c>
      <c r="S1020" s="464">
        <v>0</v>
      </c>
      <c r="T1020" s="461">
        <v>1406346</v>
      </c>
      <c r="U1020" s="462">
        <v>380000</v>
      </c>
      <c r="V1020" s="463">
        <v>363264.48259999999</v>
      </c>
      <c r="W1020" s="716" t="e">
        <f t="shared" si="30"/>
        <v>#DIV/0!</v>
      </c>
      <c r="Z1020" s="739">
        <f t="shared" si="31"/>
        <v>0</v>
      </c>
    </row>
    <row r="1021" spans="1:26" s="365" customFormat="1" ht="12.65" customHeight="1">
      <c r="A1021" s="452" t="s">
        <v>111</v>
      </c>
      <c r="B1021" s="452" t="s">
        <v>718</v>
      </c>
      <c r="C1021" s="453" t="s">
        <v>449</v>
      </c>
      <c r="D1021" s="454" t="s">
        <v>450</v>
      </c>
      <c r="E1021" s="455" t="s">
        <v>725</v>
      </c>
      <c r="F1021" s="454" t="s">
        <v>716</v>
      </c>
      <c r="G1021" s="454"/>
      <c r="H1021" s="454" t="s">
        <v>439</v>
      </c>
      <c r="I1021" s="453">
        <v>2024</v>
      </c>
      <c r="J1021" s="453">
        <v>12</v>
      </c>
      <c r="K1021" s="456">
        <v>45659</v>
      </c>
      <c r="L1021" s="457"/>
      <c r="M1021" s="458">
        <v>7.3700000000000002E-2</v>
      </c>
      <c r="N1021" s="458">
        <v>8.5599999999999996E-2</v>
      </c>
      <c r="O1021" s="459">
        <v>1.1899999999999994E-2</v>
      </c>
      <c r="P1021" s="460">
        <v>0</v>
      </c>
      <c r="Q1021" s="453">
        <v>1</v>
      </c>
      <c r="R1021" s="458">
        <v>7.3700000000000002E-2</v>
      </c>
      <c r="S1021" s="464">
        <v>160000</v>
      </c>
      <c r="T1021" s="461">
        <v>1566346</v>
      </c>
      <c r="U1021" s="462">
        <v>380000</v>
      </c>
      <c r="V1021" s="463">
        <v>361360.48259999999</v>
      </c>
      <c r="W1021" s="716" t="e">
        <f t="shared" si="30"/>
        <v>#DIV/0!</v>
      </c>
      <c r="Z1021" s="739">
        <f t="shared" si="31"/>
        <v>1903.9999999999991</v>
      </c>
    </row>
    <row r="1022" spans="1:26" s="365" customFormat="1" ht="12.65" customHeight="1">
      <c r="A1022" s="452" t="s">
        <v>111</v>
      </c>
      <c r="B1022" s="452" t="s">
        <v>718</v>
      </c>
      <c r="C1022" s="453" t="s">
        <v>449</v>
      </c>
      <c r="D1022" s="454" t="s">
        <v>450</v>
      </c>
      <c r="E1022" s="455" t="s">
        <v>725</v>
      </c>
      <c r="F1022" s="454" t="s">
        <v>716</v>
      </c>
      <c r="G1022" s="454"/>
      <c r="H1022" s="454" t="s">
        <v>439</v>
      </c>
      <c r="I1022" s="453">
        <v>2025</v>
      </c>
      <c r="J1022" s="453">
        <v>1</v>
      </c>
      <c r="K1022" s="456">
        <v>45696</v>
      </c>
      <c r="L1022" s="457"/>
      <c r="M1022" s="458">
        <v>7.3700000000000002E-2</v>
      </c>
      <c r="N1022" s="458">
        <v>8.5599999999999996E-2</v>
      </c>
      <c r="O1022" s="459">
        <v>1.1900000000000001E-2</v>
      </c>
      <c r="P1022" s="460">
        <v>0</v>
      </c>
      <c r="Q1022" s="453">
        <v>1</v>
      </c>
      <c r="R1022" s="458">
        <v>7.3700000000000002E-2</v>
      </c>
      <c r="S1022" s="461">
        <v>208263</v>
      </c>
      <c r="T1022" s="461">
        <v>1774609</v>
      </c>
      <c r="U1022" s="462">
        <v>380000</v>
      </c>
      <c r="V1022" s="463">
        <v>358882</v>
      </c>
      <c r="W1022" s="716" t="e">
        <f t="shared" si="30"/>
        <v>#DIV/0!</v>
      </c>
      <c r="Z1022" s="739">
        <f t="shared" si="31"/>
        <v>2478.3297000000002</v>
      </c>
    </row>
    <row r="1023" spans="1:26" s="365" customFormat="1" ht="12.65" customHeight="1">
      <c r="A1023" s="452" t="s">
        <v>111</v>
      </c>
      <c r="B1023" s="452" t="s">
        <v>718</v>
      </c>
      <c r="C1023" s="453" t="s">
        <v>713</v>
      </c>
      <c r="D1023" s="454" t="s">
        <v>726</v>
      </c>
      <c r="E1023" s="455" t="s">
        <v>727</v>
      </c>
      <c r="F1023" s="454" t="s">
        <v>716</v>
      </c>
      <c r="G1023" s="454" t="s">
        <v>728</v>
      </c>
      <c r="H1023" s="454" t="s">
        <v>439</v>
      </c>
      <c r="I1023" s="453">
        <v>2024</v>
      </c>
      <c r="J1023" s="453">
        <v>9</v>
      </c>
      <c r="K1023" s="456">
        <v>45597</v>
      </c>
      <c r="L1023" s="457"/>
      <c r="M1023" s="458">
        <v>0.1542</v>
      </c>
      <c r="N1023" s="458">
        <v>0.16620000000000001</v>
      </c>
      <c r="O1023" s="459">
        <v>1.2000000000000011E-2</v>
      </c>
      <c r="P1023" s="460">
        <v>0</v>
      </c>
      <c r="Q1023" s="453">
        <v>1</v>
      </c>
      <c r="R1023" s="458">
        <v>0.1542</v>
      </c>
      <c r="S1023" s="464">
        <v>9500</v>
      </c>
      <c r="T1023" s="461">
        <v>9500</v>
      </c>
      <c r="U1023" s="462">
        <v>385000</v>
      </c>
      <c r="V1023" s="463">
        <v>384886</v>
      </c>
      <c r="W1023" s="716" t="e">
        <f t="shared" si="30"/>
        <v>#DIV/0!</v>
      </c>
      <c r="Z1023" s="739">
        <f t="shared" si="31"/>
        <v>114.0000000000001</v>
      </c>
    </row>
    <row r="1024" spans="1:26" s="365" customFormat="1" ht="12.65" customHeight="1">
      <c r="A1024" s="452" t="s">
        <v>111</v>
      </c>
      <c r="B1024" s="452" t="s">
        <v>718</v>
      </c>
      <c r="C1024" s="453" t="s">
        <v>713</v>
      </c>
      <c r="D1024" s="454" t="s">
        <v>726</v>
      </c>
      <c r="E1024" s="455" t="s">
        <v>727</v>
      </c>
      <c r="F1024" s="454" t="s">
        <v>716</v>
      </c>
      <c r="G1024" s="454" t="s">
        <v>728</v>
      </c>
      <c r="H1024" s="454" t="s">
        <v>439</v>
      </c>
      <c r="I1024" s="453">
        <v>2024</v>
      </c>
      <c r="J1024" s="453">
        <v>10</v>
      </c>
      <c r="K1024" s="456">
        <v>45597</v>
      </c>
      <c r="L1024" s="457"/>
      <c r="M1024" s="458">
        <v>0.1542</v>
      </c>
      <c r="N1024" s="458">
        <v>0.16620000000000001</v>
      </c>
      <c r="O1024" s="459">
        <v>1.2000000000000011E-2</v>
      </c>
      <c r="P1024" s="460">
        <v>0</v>
      </c>
      <c r="Q1024" s="453">
        <v>1</v>
      </c>
      <c r="R1024" s="458">
        <v>0.1542</v>
      </c>
      <c r="S1024" s="464">
        <v>2500</v>
      </c>
      <c r="T1024" s="461">
        <v>12000</v>
      </c>
      <c r="U1024" s="462">
        <v>385000</v>
      </c>
      <c r="V1024" s="463">
        <v>384856</v>
      </c>
      <c r="W1024" s="716" t="e">
        <f t="shared" si="30"/>
        <v>#DIV/0!</v>
      </c>
      <c r="Z1024" s="739">
        <f t="shared" si="31"/>
        <v>30.000000000000028</v>
      </c>
    </row>
    <row r="1025" spans="1:26" s="365" customFormat="1" ht="12.65" customHeight="1">
      <c r="A1025" s="452" t="s">
        <v>111</v>
      </c>
      <c r="B1025" s="452" t="s">
        <v>718</v>
      </c>
      <c r="C1025" s="453" t="s">
        <v>449</v>
      </c>
      <c r="D1025" s="454" t="s">
        <v>726</v>
      </c>
      <c r="E1025" s="455" t="s">
        <v>727</v>
      </c>
      <c r="F1025" s="454" t="s">
        <v>716</v>
      </c>
      <c r="G1025" s="454" t="s">
        <v>728</v>
      </c>
      <c r="H1025" s="454" t="s">
        <v>439</v>
      </c>
      <c r="I1025" s="453">
        <v>2024</v>
      </c>
      <c r="J1025" s="453">
        <v>11</v>
      </c>
      <c r="K1025" s="456">
        <v>45628</v>
      </c>
      <c r="L1025" s="457"/>
      <c r="M1025" s="458">
        <v>0.1542</v>
      </c>
      <c r="N1025" s="458">
        <v>0.16619999999999999</v>
      </c>
      <c r="O1025" s="459">
        <v>1.1999999999999983E-2</v>
      </c>
      <c r="P1025" s="460">
        <v>0</v>
      </c>
      <c r="Q1025" s="453">
        <v>1</v>
      </c>
      <c r="R1025" s="458">
        <v>0.1542</v>
      </c>
      <c r="S1025" s="464">
        <v>12500</v>
      </c>
      <c r="T1025" s="461">
        <v>24500</v>
      </c>
      <c r="U1025" s="462">
        <v>385000</v>
      </c>
      <c r="V1025" s="463">
        <v>384706</v>
      </c>
      <c r="W1025" s="716" t="e">
        <f t="shared" si="30"/>
        <v>#DIV/0!</v>
      </c>
      <c r="Z1025" s="739">
        <f t="shared" si="31"/>
        <v>149.99999999999977</v>
      </c>
    </row>
    <row r="1026" spans="1:26" s="365" customFormat="1" ht="12.65" customHeight="1">
      <c r="A1026" s="452" t="s">
        <v>111</v>
      </c>
      <c r="B1026" s="452" t="s">
        <v>718</v>
      </c>
      <c r="C1026" s="453" t="s">
        <v>449</v>
      </c>
      <c r="D1026" s="454" t="s">
        <v>726</v>
      </c>
      <c r="E1026" s="455" t="s">
        <v>727</v>
      </c>
      <c r="F1026" s="454" t="s">
        <v>716</v>
      </c>
      <c r="G1026" s="454" t="s">
        <v>728</v>
      </c>
      <c r="H1026" s="454" t="s">
        <v>439</v>
      </c>
      <c r="I1026" s="453">
        <v>2024</v>
      </c>
      <c r="J1026" s="453">
        <v>12</v>
      </c>
      <c r="K1026" s="456">
        <v>45658</v>
      </c>
      <c r="L1026" s="457"/>
      <c r="M1026" s="458">
        <v>0.1542</v>
      </c>
      <c r="N1026" s="458">
        <v>0.16619999999999999</v>
      </c>
      <c r="O1026" s="459">
        <v>1.1999999999999983E-2</v>
      </c>
      <c r="P1026" s="460">
        <v>0</v>
      </c>
      <c r="Q1026" s="453">
        <v>1</v>
      </c>
      <c r="R1026" s="458">
        <v>0.1542</v>
      </c>
      <c r="S1026" s="464">
        <v>0</v>
      </c>
      <c r="T1026" s="461">
        <v>24500</v>
      </c>
      <c r="U1026" s="462">
        <v>385000</v>
      </c>
      <c r="V1026" s="463">
        <v>384706</v>
      </c>
      <c r="W1026" s="716" t="e">
        <f t="shared" ref="W1026:W1089" si="41">V1026/$AB$1</f>
        <v>#DIV/0!</v>
      </c>
      <c r="Z1026" s="739">
        <f t="shared" si="31"/>
        <v>0</v>
      </c>
    </row>
    <row r="1027" spans="1:26" s="365" customFormat="1" ht="12.65" customHeight="1">
      <c r="A1027" s="452" t="s">
        <v>111</v>
      </c>
      <c r="B1027" s="452" t="s">
        <v>718</v>
      </c>
      <c r="C1027" s="453" t="s">
        <v>449</v>
      </c>
      <c r="D1027" s="454" t="s">
        <v>726</v>
      </c>
      <c r="E1027" s="455" t="s">
        <v>727</v>
      </c>
      <c r="F1027" s="454" t="s">
        <v>716</v>
      </c>
      <c r="G1027" s="454" t="s">
        <v>728</v>
      </c>
      <c r="H1027" s="454" t="s">
        <v>439</v>
      </c>
      <c r="I1027" s="453">
        <v>2025</v>
      </c>
      <c r="J1027" s="453">
        <v>1</v>
      </c>
      <c r="K1027" s="456">
        <v>45696</v>
      </c>
      <c r="L1027" s="457"/>
      <c r="M1027" s="458">
        <v>0.1542</v>
      </c>
      <c r="N1027" s="458">
        <v>0.16619999999999999</v>
      </c>
      <c r="O1027" s="459">
        <v>1.2E-2</v>
      </c>
      <c r="P1027" s="460">
        <v>0</v>
      </c>
      <c r="Q1027" s="453">
        <v>1</v>
      </c>
      <c r="R1027" s="458">
        <v>0.1542</v>
      </c>
      <c r="S1027" s="461">
        <v>0</v>
      </c>
      <c r="T1027" s="461">
        <v>24500</v>
      </c>
      <c r="U1027" s="462">
        <v>385000</v>
      </c>
      <c r="V1027" s="463">
        <v>384706</v>
      </c>
      <c r="W1027" s="716" t="e">
        <f t="shared" si="41"/>
        <v>#DIV/0!</v>
      </c>
      <c r="Z1027" s="739">
        <f t="shared" ref="Z1027:Z1091" si="42">O1027*S1027</f>
        <v>0</v>
      </c>
    </row>
    <row r="1028" spans="1:26" s="365" customFormat="1" ht="12.65" customHeight="1">
      <c r="A1028" s="452" t="s">
        <v>111</v>
      </c>
      <c r="B1028" s="452" t="s">
        <v>718</v>
      </c>
      <c r="C1028" s="453" t="s">
        <v>713</v>
      </c>
      <c r="D1028" s="454" t="s">
        <v>729</v>
      </c>
      <c r="E1028" s="455" t="s">
        <v>730</v>
      </c>
      <c r="F1028" s="454" t="s">
        <v>716</v>
      </c>
      <c r="G1028" s="454" t="s">
        <v>728</v>
      </c>
      <c r="H1028" s="454" t="s">
        <v>439</v>
      </c>
      <c r="I1028" s="453">
        <v>2024</v>
      </c>
      <c r="J1028" s="453">
        <v>9</v>
      </c>
      <c r="K1028" s="456">
        <v>45597</v>
      </c>
      <c r="L1028" s="457"/>
      <c r="M1028" s="458">
        <v>0.1615</v>
      </c>
      <c r="N1028" s="458">
        <v>0.17350000000000002</v>
      </c>
      <c r="O1028" s="459">
        <v>1.2000000000000011E-2</v>
      </c>
      <c r="P1028" s="460">
        <v>0</v>
      </c>
      <c r="Q1028" s="453">
        <v>1</v>
      </c>
      <c r="R1028" s="458">
        <v>0.1615</v>
      </c>
      <c r="S1028" s="464">
        <v>2500</v>
      </c>
      <c r="T1028" s="461">
        <v>2500</v>
      </c>
      <c r="U1028" s="462">
        <v>385000</v>
      </c>
      <c r="V1028" s="463">
        <v>384970</v>
      </c>
      <c r="W1028" s="716" t="e">
        <f t="shared" si="41"/>
        <v>#DIV/0!</v>
      </c>
      <c r="Z1028" s="739">
        <f t="shared" si="42"/>
        <v>30.000000000000028</v>
      </c>
    </row>
    <row r="1029" spans="1:26" s="365" customFormat="1" ht="12.65" customHeight="1">
      <c r="A1029" s="452" t="s">
        <v>111</v>
      </c>
      <c r="B1029" s="452" t="s">
        <v>718</v>
      </c>
      <c r="C1029" s="453" t="s">
        <v>713</v>
      </c>
      <c r="D1029" s="454" t="s">
        <v>729</v>
      </c>
      <c r="E1029" s="455" t="s">
        <v>730</v>
      </c>
      <c r="F1029" s="454" t="s">
        <v>716</v>
      </c>
      <c r="G1029" s="454" t="s">
        <v>728</v>
      </c>
      <c r="H1029" s="454" t="s">
        <v>439</v>
      </c>
      <c r="I1029" s="453">
        <v>2024</v>
      </c>
      <c r="J1029" s="453">
        <v>10</v>
      </c>
      <c r="K1029" s="456">
        <v>45597</v>
      </c>
      <c r="L1029" s="457"/>
      <c r="M1029" s="458">
        <v>0.1615</v>
      </c>
      <c r="N1029" s="458">
        <v>0.17350000000000002</v>
      </c>
      <c r="O1029" s="459">
        <v>1.2000000000000011E-2</v>
      </c>
      <c r="P1029" s="460">
        <v>0</v>
      </c>
      <c r="Q1029" s="453">
        <v>1</v>
      </c>
      <c r="R1029" s="458">
        <v>0.1615</v>
      </c>
      <c r="S1029" s="464">
        <v>2500</v>
      </c>
      <c r="T1029" s="461">
        <v>5000</v>
      </c>
      <c r="U1029" s="462">
        <v>385000</v>
      </c>
      <c r="V1029" s="463">
        <v>384940</v>
      </c>
      <c r="W1029" s="716" t="e">
        <f t="shared" si="41"/>
        <v>#DIV/0!</v>
      </c>
      <c r="Z1029" s="739">
        <f t="shared" si="42"/>
        <v>30.000000000000028</v>
      </c>
    </row>
    <row r="1030" spans="1:26" s="365" customFormat="1" ht="12.65" customHeight="1">
      <c r="A1030" s="452" t="s">
        <v>111</v>
      </c>
      <c r="B1030" s="452" t="s">
        <v>718</v>
      </c>
      <c r="C1030" s="453" t="s">
        <v>449</v>
      </c>
      <c r="D1030" s="454" t="s">
        <v>729</v>
      </c>
      <c r="E1030" s="455" t="s">
        <v>730</v>
      </c>
      <c r="F1030" s="454" t="s">
        <v>716</v>
      </c>
      <c r="G1030" s="454" t="s">
        <v>728</v>
      </c>
      <c r="H1030" s="454" t="s">
        <v>439</v>
      </c>
      <c r="I1030" s="453">
        <v>2024</v>
      </c>
      <c r="J1030" s="453">
        <v>11</v>
      </c>
      <c r="K1030" s="456">
        <v>45628</v>
      </c>
      <c r="L1030" s="457"/>
      <c r="M1030" s="458">
        <v>0.1615</v>
      </c>
      <c r="N1030" s="458">
        <v>0.17349999999999999</v>
      </c>
      <c r="O1030" s="459">
        <v>1.1999999999999983E-2</v>
      </c>
      <c r="P1030" s="460">
        <v>0</v>
      </c>
      <c r="Q1030" s="453">
        <v>1</v>
      </c>
      <c r="R1030" s="458">
        <v>0.1615</v>
      </c>
      <c r="S1030" s="464">
        <v>12500</v>
      </c>
      <c r="T1030" s="461">
        <v>17500</v>
      </c>
      <c r="U1030" s="462">
        <v>385000</v>
      </c>
      <c r="V1030" s="463">
        <v>384790</v>
      </c>
      <c r="W1030" s="716" t="e">
        <f t="shared" si="41"/>
        <v>#DIV/0!</v>
      </c>
      <c r="Z1030" s="739">
        <f t="shared" si="42"/>
        <v>149.99999999999977</v>
      </c>
    </row>
    <row r="1031" spans="1:26" s="365" customFormat="1" ht="12.65" customHeight="1">
      <c r="A1031" s="452" t="s">
        <v>111</v>
      </c>
      <c r="B1031" s="452" t="s">
        <v>718</v>
      </c>
      <c r="C1031" s="453" t="s">
        <v>449</v>
      </c>
      <c r="D1031" s="454" t="s">
        <v>729</v>
      </c>
      <c r="E1031" s="455" t="s">
        <v>730</v>
      </c>
      <c r="F1031" s="454" t="s">
        <v>716</v>
      </c>
      <c r="G1031" s="454" t="s">
        <v>728</v>
      </c>
      <c r="H1031" s="454" t="s">
        <v>439</v>
      </c>
      <c r="I1031" s="453">
        <v>2024</v>
      </c>
      <c r="J1031" s="453">
        <v>12</v>
      </c>
      <c r="K1031" s="456">
        <v>45659</v>
      </c>
      <c r="L1031" s="457"/>
      <c r="M1031" s="458">
        <v>0.1615</v>
      </c>
      <c r="N1031" s="458">
        <v>0.17349999999999999</v>
      </c>
      <c r="O1031" s="459">
        <v>1.1999999999999983E-2</v>
      </c>
      <c r="P1031" s="460">
        <v>0</v>
      </c>
      <c r="Q1031" s="453">
        <v>1</v>
      </c>
      <c r="R1031" s="458">
        <v>0.1615</v>
      </c>
      <c r="S1031" s="464">
        <v>2500</v>
      </c>
      <c r="T1031" s="461">
        <v>20000</v>
      </c>
      <c r="U1031" s="462">
        <v>385000</v>
      </c>
      <c r="V1031" s="463">
        <v>384760</v>
      </c>
      <c r="W1031" s="716" t="e">
        <f t="shared" si="41"/>
        <v>#DIV/0!</v>
      </c>
      <c r="Z1031" s="739">
        <f t="shared" si="42"/>
        <v>29.999999999999957</v>
      </c>
    </row>
    <row r="1032" spans="1:26" s="365" customFormat="1" ht="12.65" customHeight="1">
      <c r="A1032" s="452" t="s">
        <v>111</v>
      </c>
      <c r="B1032" s="452" t="s">
        <v>718</v>
      </c>
      <c r="C1032" s="453" t="s">
        <v>449</v>
      </c>
      <c r="D1032" s="454" t="s">
        <v>729</v>
      </c>
      <c r="E1032" s="455" t="s">
        <v>730</v>
      </c>
      <c r="F1032" s="454" t="s">
        <v>716</v>
      </c>
      <c r="G1032" s="454" t="s">
        <v>728</v>
      </c>
      <c r="H1032" s="454" t="s">
        <v>439</v>
      </c>
      <c r="I1032" s="453">
        <v>2025</v>
      </c>
      <c r="J1032" s="453">
        <v>1</v>
      </c>
      <c r="K1032" s="456">
        <v>45696</v>
      </c>
      <c r="L1032" s="457"/>
      <c r="M1032" s="458">
        <v>0.1615</v>
      </c>
      <c r="N1032" s="458">
        <v>0.17349999999999999</v>
      </c>
      <c r="O1032" s="459">
        <v>1.2E-2</v>
      </c>
      <c r="P1032" s="460">
        <v>0</v>
      </c>
      <c r="Q1032" s="453">
        <v>1</v>
      </c>
      <c r="R1032" s="458">
        <v>0.1615</v>
      </c>
      <c r="S1032" s="461">
        <v>0</v>
      </c>
      <c r="T1032" s="461">
        <v>20000</v>
      </c>
      <c r="U1032" s="462">
        <v>385000</v>
      </c>
      <c r="V1032" s="463">
        <v>384760</v>
      </c>
      <c r="W1032" s="716" t="e">
        <f t="shared" si="41"/>
        <v>#DIV/0!</v>
      </c>
      <c r="Z1032" s="739">
        <f t="shared" si="42"/>
        <v>0</v>
      </c>
    </row>
    <row r="1033" spans="1:26" s="365" customFormat="1" ht="12.65" customHeight="1">
      <c r="A1033" s="452" t="s">
        <v>111</v>
      </c>
      <c r="B1033" s="452" t="s">
        <v>718</v>
      </c>
      <c r="C1033" s="453" t="s">
        <v>713</v>
      </c>
      <c r="D1033" s="454" t="s">
        <v>731</v>
      </c>
      <c r="E1033" s="455" t="s">
        <v>732</v>
      </c>
      <c r="F1033" s="454" t="s">
        <v>716</v>
      </c>
      <c r="G1033" s="454" t="s">
        <v>728</v>
      </c>
      <c r="H1033" s="454" t="s">
        <v>439</v>
      </c>
      <c r="I1033" s="453">
        <v>2024</v>
      </c>
      <c r="J1033" s="453">
        <v>9</v>
      </c>
      <c r="K1033" s="456">
        <v>45597</v>
      </c>
      <c r="L1033" s="457"/>
      <c r="M1033" s="458">
        <v>0.1628</v>
      </c>
      <c r="N1033" s="458">
        <v>0.1988</v>
      </c>
      <c r="O1033" s="459">
        <v>3.6000000000000004E-2</v>
      </c>
      <c r="P1033" s="460">
        <v>0</v>
      </c>
      <c r="Q1033" s="453">
        <v>1</v>
      </c>
      <c r="R1033" s="458">
        <v>0.1628</v>
      </c>
      <c r="S1033" s="464">
        <v>2500</v>
      </c>
      <c r="T1033" s="461">
        <v>2500</v>
      </c>
      <c r="U1033" s="462">
        <v>1205000</v>
      </c>
      <c r="V1033" s="463">
        <v>1204820</v>
      </c>
      <c r="W1033" s="716" t="e">
        <f t="shared" si="41"/>
        <v>#DIV/0!</v>
      </c>
      <c r="Z1033" s="739">
        <f t="shared" si="42"/>
        <v>90.000000000000014</v>
      </c>
    </row>
    <row r="1034" spans="1:26" s="365" customFormat="1" ht="12.65" customHeight="1">
      <c r="A1034" s="452" t="s">
        <v>111</v>
      </c>
      <c r="B1034" s="452" t="s">
        <v>718</v>
      </c>
      <c r="C1034" s="453" t="s">
        <v>713</v>
      </c>
      <c r="D1034" s="454" t="s">
        <v>731</v>
      </c>
      <c r="E1034" s="455" t="s">
        <v>733</v>
      </c>
      <c r="F1034" s="454" t="s">
        <v>716</v>
      </c>
      <c r="G1034" s="454" t="s">
        <v>728</v>
      </c>
      <c r="H1034" s="454" t="s">
        <v>439</v>
      </c>
      <c r="I1034" s="453">
        <v>2024</v>
      </c>
      <c r="J1034" s="453">
        <v>9</v>
      </c>
      <c r="K1034" s="456">
        <v>45597</v>
      </c>
      <c r="L1034" s="457"/>
      <c r="M1034" s="458">
        <v>0.1628</v>
      </c>
      <c r="N1034" s="458">
        <v>0.1988</v>
      </c>
      <c r="O1034" s="459">
        <v>3.6000000000000004E-2</v>
      </c>
      <c r="P1034" s="460">
        <v>0</v>
      </c>
      <c r="Q1034" s="453">
        <v>1</v>
      </c>
      <c r="R1034" s="458">
        <v>0.1628</v>
      </c>
      <c r="S1034" s="464">
        <v>2500</v>
      </c>
      <c r="T1034" s="461">
        <v>5000</v>
      </c>
      <c r="U1034" s="462"/>
      <c r="V1034" s="463"/>
      <c r="W1034" s="716" t="e">
        <f t="shared" si="41"/>
        <v>#DIV/0!</v>
      </c>
      <c r="Z1034" s="739">
        <f t="shared" si="42"/>
        <v>90.000000000000014</v>
      </c>
    </row>
    <row r="1035" spans="1:26" s="365" customFormat="1" ht="12.65" customHeight="1">
      <c r="A1035" s="452" t="s">
        <v>111</v>
      </c>
      <c r="B1035" s="452" t="s">
        <v>718</v>
      </c>
      <c r="C1035" s="453" t="s">
        <v>713</v>
      </c>
      <c r="D1035" s="454" t="s">
        <v>731</v>
      </c>
      <c r="E1035" s="455" t="s">
        <v>734</v>
      </c>
      <c r="F1035" s="454" t="s">
        <v>716</v>
      </c>
      <c r="G1035" s="454" t="s">
        <v>728</v>
      </c>
      <c r="H1035" s="454" t="s">
        <v>439</v>
      </c>
      <c r="I1035" s="453">
        <v>2024</v>
      </c>
      <c r="J1035" s="453">
        <v>10</v>
      </c>
      <c r="K1035" s="456">
        <v>45597</v>
      </c>
      <c r="L1035" s="457"/>
      <c r="M1035" s="458">
        <v>0.1628</v>
      </c>
      <c r="N1035" s="458">
        <v>0.1988</v>
      </c>
      <c r="O1035" s="459">
        <v>3.6000000000000004E-2</v>
      </c>
      <c r="P1035" s="460">
        <v>0</v>
      </c>
      <c r="Q1035" s="453">
        <v>1</v>
      </c>
      <c r="R1035" s="458">
        <v>0.1628</v>
      </c>
      <c r="S1035" s="464">
        <v>2500</v>
      </c>
      <c r="T1035" s="461">
        <v>7500</v>
      </c>
      <c r="U1035" s="462">
        <v>1205000</v>
      </c>
      <c r="V1035" s="463">
        <v>1201130</v>
      </c>
      <c r="W1035" s="716" t="e">
        <f t="shared" si="41"/>
        <v>#DIV/0!</v>
      </c>
      <c r="Z1035" s="739">
        <f t="shared" si="42"/>
        <v>90.000000000000014</v>
      </c>
    </row>
    <row r="1036" spans="1:26" s="365" customFormat="1" ht="12.65" customHeight="1">
      <c r="A1036" s="452" t="s">
        <v>111</v>
      </c>
      <c r="B1036" s="452" t="s">
        <v>718</v>
      </c>
      <c r="C1036" s="453" t="s">
        <v>713</v>
      </c>
      <c r="D1036" s="454" t="s">
        <v>731</v>
      </c>
      <c r="E1036" s="455" t="s">
        <v>735</v>
      </c>
      <c r="F1036" s="454" t="s">
        <v>716</v>
      </c>
      <c r="G1036" s="454" t="s">
        <v>728</v>
      </c>
      <c r="H1036" s="454" t="s">
        <v>439</v>
      </c>
      <c r="I1036" s="453">
        <v>2024</v>
      </c>
      <c r="J1036" s="453">
        <v>10</v>
      </c>
      <c r="K1036" s="456">
        <v>45597</v>
      </c>
      <c r="L1036" s="457"/>
      <c r="M1036" s="458">
        <v>0.1628</v>
      </c>
      <c r="N1036" s="458">
        <v>0.1988</v>
      </c>
      <c r="O1036" s="459">
        <v>3.6000000000000004E-2</v>
      </c>
      <c r="P1036" s="460">
        <v>0</v>
      </c>
      <c r="Q1036" s="453">
        <v>1</v>
      </c>
      <c r="R1036" s="458">
        <v>0.1628</v>
      </c>
      <c r="S1036" s="464">
        <v>100000</v>
      </c>
      <c r="T1036" s="461">
        <v>107500</v>
      </c>
      <c r="U1036" s="462"/>
      <c r="V1036" s="463"/>
      <c r="W1036" s="716" t="e">
        <f t="shared" si="41"/>
        <v>#DIV/0!</v>
      </c>
      <c r="Z1036" s="739">
        <f t="shared" si="42"/>
        <v>3600.0000000000005</v>
      </c>
    </row>
    <row r="1037" spans="1:26" s="365" customFormat="1" ht="12.65" customHeight="1">
      <c r="A1037" s="452" t="s">
        <v>111</v>
      </c>
      <c r="B1037" s="452" t="s">
        <v>718</v>
      </c>
      <c r="C1037" s="453" t="s">
        <v>713</v>
      </c>
      <c r="D1037" s="454" t="s">
        <v>731</v>
      </c>
      <c r="E1037" s="455" t="s">
        <v>735</v>
      </c>
      <c r="F1037" s="454" t="s">
        <v>716</v>
      </c>
      <c r="G1037" s="454" t="s">
        <v>728</v>
      </c>
      <c r="H1037" s="454" t="s">
        <v>439</v>
      </c>
      <c r="I1037" s="453">
        <v>2024</v>
      </c>
      <c r="J1037" s="453">
        <v>11</v>
      </c>
      <c r="K1037" s="456">
        <v>45627</v>
      </c>
      <c r="L1037" s="457"/>
      <c r="M1037" s="458">
        <v>0.1628</v>
      </c>
      <c r="N1037" s="458">
        <v>0.1988</v>
      </c>
      <c r="O1037" s="459">
        <v>3.6000000000000004E-2</v>
      </c>
      <c r="P1037" s="460">
        <v>0</v>
      </c>
      <c r="Q1037" s="453">
        <v>1</v>
      </c>
      <c r="R1037" s="458">
        <v>0.1628</v>
      </c>
      <c r="S1037" s="464">
        <v>0</v>
      </c>
      <c r="T1037" s="461">
        <v>107500</v>
      </c>
      <c r="U1037" s="462">
        <v>1205000</v>
      </c>
      <c r="V1037" s="463">
        <v>1201130</v>
      </c>
      <c r="W1037" s="716" t="e">
        <f t="shared" si="41"/>
        <v>#DIV/0!</v>
      </c>
      <c r="Z1037" s="739">
        <f t="shared" si="42"/>
        <v>0</v>
      </c>
    </row>
    <row r="1038" spans="1:26" s="365" customFormat="1" ht="12.65" customHeight="1">
      <c r="A1038" s="452" t="s">
        <v>111</v>
      </c>
      <c r="B1038" s="452" t="s">
        <v>718</v>
      </c>
      <c r="C1038" s="453" t="s">
        <v>449</v>
      </c>
      <c r="D1038" s="454" t="s">
        <v>731</v>
      </c>
      <c r="E1038" s="455" t="s">
        <v>732</v>
      </c>
      <c r="F1038" s="454" t="s">
        <v>716</v>
      </c>
      <c r="G1038" s="454" t="s">
        <v>728</v>
      </c>
      <c r="H1038" s="454" t="s">
        <v>439</v>
      </c>
      <c r="I1038" s="453">
        <v>2024</v>
      </c>
      <c r="J1038" s="453">
        <v>12</v>
      </c>
      <c r="K1038" s="456">
        <v>45659</v>
      </c>
      <c r="L1038" s="457"/>
      <c r="M1038" s="458">
        <v>0.1628</v>
      </c>
      <c r="N1038" s="458">
        <v>0.1988</v>
      </c>
      <c r="O1038" s="459">
        <v>3.6000000000000004E-2</v>
      </c>
      <c r="P1038" s="460">
        <v>0</v>
      </c>
      <c r="Q1038" s="453">
        <v>1</v>
      </c>
      <c r="R1038" s="458">
        <v>0.1628</v>
      </c>
      <c r="S1038" s="464">
        <v>12500</v>
      </c>
      <c r="T1038" s="461">
        <v>120000</v>
      </c>
      <c r="U1038" s="462">
        <v>1205000</v>
      </c>
      <c r="V1038" s="463">
        <v>1200230</v>
      </c>
      <c r="W1038" s="716" t="e">
        <f t="shared" si="41"/>
        <v>#DIV/0!</v>
      </c>
      <c r="Z1038" s="739">
        <f t="shared" si="42"/>
        <v>450.00000000000006</v>
      </c>
    </row>
    <row r="1039" spans="1:26" s="365" customFormat="1" ht="12.65" customHeight="1">
      <c r="A1039" s="452" t="s">
        <v>111</v>
      </c>
      <c r="B1039" s="452" t="s">
        <v>718</v>
      </c>
      <c r="C1039" s="453" t="s">
        <v>449</v>
      </c>
      <c r="D1039" s="454" t="s">
        <v>731</v>
      </c>
      <c r="E1039" s="455" t="s">
        <v>736</v>
      </c>
      <c r="F1039" s="454" t="s">
        <v>716</v>
      </c>
      <c r="G1039" s="454" t="s">
        <v>728</v>
      </c>
      <c r="H1039" s="454" t="s">
        <v>439</v>
      </c>
      <c r="I1039" s="453">
        <v>2024</v>
      </c>
      <c r="J1039" s="453">
        <v>12</v>
      </c>
      <c r="K1039" s="456">
        <v>45659</v>
      </c>
      <c r="L1039" s="457"/>
      <c r="M1039" s="458">
        <v>0.1628</v>
      </c>
      <c r="N1039" s="458">
        <v>0.1988</v>
      </c>
      <c r="O1039" s="459">
        <v>3.6000000000000004E-2</v>
      </c>
      <c r="P1039" s="460">
        <v>0</v>
      </c>
      <c r="Q1039" s="453">
        <v>1</v>
      </c>
      <c r="R1039" s="458">
        <v>0.1628</v>
      </c>
      <c r="S1039" s="464">
        <v>12500</v>
      </c>
      <c r="T1039" s="461">
        <v>132500</v>
      </c>
      <c r="U1039" s="462"/>
      <c r="V1039" s="463"/>
      <c r="W1039" s="716" t="e">
        <f t="shared" si="41"/>
        <v>#DIV/0!</v>
      </c>
      <c r="Z1039" s="739">
        <f t="shared" si="42"/>
        <v>450.00000000000006</v>
      </c>
    </row>
    <row r="1040" spans="1:26" s="365" customFormat="1" ht="12.65" customHeight="1">
      <c r="A1040" s="452" t="s">
        <v>111</v>
      </c>
      <c r="B1040" s="452" t="s">
        <v>718</v>
      </c>
      <c r="C1040" s="453" t="s">
        <v>449</v>
      </c>
      <c r="D1040" s="454" t="s">
        <v>731</v>
      </c>
      <c r="E1040" s="455" t="s">
        <v>736</v>
      </c>
      <c r="F1040" s="454" t="s">
        <v>716</v>
      </c>
      <c r="G1040" s="454" t="s">
        <v>728</v>
      </c>
      <c r="H1040" s="454" t="s">
        <v>439</v>
      </c>
      <c r="I1040" s="453">
        <v>2025</v>
      </c>
      <c r="J1040" s="453">
        <v>1</v>
      </c>
      <c r="K1040" s="456">
        <v>45696</v>
      </c>
      <c r="L1040" s="457"/>
      <c r="M1040" s="458">
        <v>0.1628</v>
      </c>
      <c r="N1040" s="458">
        <v>0.1988</v>
      </c>
      <c r="O1040" s="459">
        <v>3.5999999999999997E-2</v>
      </c>
      <c r="P1040" s="460">
        <v>0</v>
      </c>
      <c r="Q1040" s="453">
        <v>1</v>
      </c>
      <c r="R1040" s="458">
        <v>0.1628</v>
      </c>
      <c r="S1040" s="461">
        <v>0</v>
      </c>
      <c r="T1040" s="461">
        <v>132500</v>
      </c>
      <c r="U1040" s="462">
        <v>1205000</v>
      </c>
      <c r="V1040" s="463">
        <v>1200230</v>
      </c>
      <c r="W1040" s="716" t="e">
        <f t="shared" si="41"/>
        <v>#DIV/0!</v>
      </c>
      <c r="Z1040" s="739">
        <f t="shared" si="42"/>
        <v>0</v>
      </c>
    </row>
    <row r="1041" spans="1:26" s="365" customFormat="1" ht="12.65" customHeight="1">
      <c r="A1041" s="452" t="s">
        <v>111</v>
      </c>
      <c r="B1041" s="452" t="s">
        <v>718</v>
      </c>
      <c r="C1041" s="453" t="s">
        <v>713</v>
      </c>
      <c r="D1041" s="454" t="s">
        <v>737</v>
      </c>
      <c r="E1041" s="455" t="s">
        <v>738</v>
      </c>
      <c r="F1041" s="454" t="s">
        <v>716</v>
      </c>
      <c r="G1041" s="454" t="s">
        <v>728</v>
      </c>
      <c r="H1041" s="454" t="s">
        <v>439</v>
      </c>
      <c r="I1041" s="453">
        <v>2024</v>
      </c>
      <c r="J1041" s="453">
        <v>9</v>
      </c>
      <c r="K1041" s="456">
        <v>45597</v>
      </c>
      <c r="L1041" s="457"/>
      <c r="M1041" s="458">
        <v>0.20580000000000001</v>
      </c>
      <c r="N1041" s="458">
        <v>0.2424</v>
      </c>
      <c r="O1041" s="459">
        <v>3.6599999999999994E-2</v>
      </c>
      <c r="P1041" s="460">
        <v>0</v>
      </c>
      <c r="Q1041" s="453">
        <v>1</v>
      </c>
      <c r="R1041" s="458">
        <v>0.20580000000000001</v>
      </c>
      <c r="S1041" s="464">
        <v>2500</v>
      </c>
      <c r="T1041" s="461">
        <v>2500</v>
      </c>
      <c r="U1041" s="462">
        <v>1170000</v>
      </c>
      <c r="V1041" s="463">
        <v>1169908.5</v>
      </c>
      <c r="W1041" s="716" t="e">
        <f t="shared" si="41"/>
        <v>#DIV/0!</v>
      </c>
      <c r="Z1041" s="739">
        <f t="shared" si="42"/>
        <v>91.499999999999986</v>
      </c>
    </row>
    <row r="1042" spans="1:26" s="365" customFormat="1" ht="12.65" customHeight="1">
      <c r="A1042" s="452" t="s">
        <v>111</v>
      </c>
      <c r="B1042" s="452" t="s">
        <v>718</v>
      </c>
      <c r="C1042" s="453" t="s">
        <v>713</v>
      </c>
      <c r="D1042" s="454" t="s">
        <v>737</v>
      </c>
      <c r="E1042" s="455" t="s">
        <v>739</v>
      </c>
      <c r="F1042" s="454" t="s">
        <v>716</v>
      </c>
      <c r="G1042" s="454" t="s">
        <v>728</v>
      </c>
      <c r="H1042" s="454" t="s">
        <v>439</v>
      </c>
      <c r="I1042" s="453">
        <v>2024</v>
      </c>
      <c r="J1042" s="453">
        <v>10</v>
      </c>
      <c r="K1042" s="456">
        <v>45597</v>
      </c>
      <c r="L1042" s="457"/>
      <c r="M1042" s="458">
        <v>0.20580000000000001</v>
      </c>
      <c r="N1042" s="458">
        <v>0.2424</v>
      </c>
      <c r="O1042" s="459">
        <v>3.6599999999999994E-2</v>
      </c>
      <c r="P1042" s="460">
        <v>0</v>
      </c>
      <c r="Q1042" s="453">
        <v>1</v>
      </c>
      <c r="R1042" s="458">
        <v>0.20580000000000001</v>
      </c>
      <c r="S1042" s="464">
        <v>102500</v>
      </c>
      <c r="T1042" s="461">
        <v>105000</v>
      </c>
      <c r="U1042" s="462">
        <v>1170000</v>
      </c>
      <c r="V1042" s="463">
        <v>1166157</v>
      </c>
      <c r="W1042" s="716" t="e">
        <f t="shared" si="41"/>
        <v>#DIV/0!</v>
      </c>
      <c r="Z1042" s="739">
        <f t="shared" si="42"/>
        <v>3751.4999999999995</v>
      </c>
    </row>
    <row r="1043" spans="1:26" s="365" customFormat="1" ht="12.65" customHeight="1">
      <c r="A1043" s="452" t="s">
        <v>111</v>
      </c>
      <c r="B1043" s="452" t="s">
        <v>718</v>
      </c>
      <c r="C1043" s="453" t="s">
        <v>449</v>
      </c>
      <c r="D1043" s="454" t="s">
        <v>737</v>
      </c>
      <c r="E1043" s="455" t="s">
        <v>740</v>
      </c>
      <c r="F1043" s="454" t="s">
        <v>716</v>
      </c>
      <c r="G1043" s="454" t="s">
        <v>728</v>
      </c>
      <c r="H1043" s="454" t="s">
        <v>439</v>
      </c>
      <c r="I1043" s="453">
        <v>2024</v>
      </c>
      <c r="J1043" s="453">
        <v>11</v>
      </c>
      <c r="K1043" s="456">
        <v>45628</v>
      </c>
      <c r="L1043" s="457"/>
      <c r="M1043" s="458">
        <v>0.20580000000000001</v>
      </c>
      <c r="N1043" s="458">
        <v>0.2424</v>
      </c>
      <c r="O1043" s="459">
        <v>3.6599999999999994E-2</v>
      </c>
      <c r="P1043" s="460">
        <v>0</v>
      </c>
      <c r="Q1043" s="453">
        <v>1</v>
      </c>
      <c r="R1043" s="458">
        <v>0.20580000000000001</v>
      </c>
      <c r="S1043" s="464">
        <v>12200</v>
      </c>
      <c r="T1043" s="461">
        <v>117200</v>
      </c>
      <c r="U1043" s="462">
        <v>1170000</v>
      </c>
      <c r="V1043" s="463">
        <v>1165710.48</v>
      </c>
      <c r="W1043" s="716" t="e">
        <f t="shared" si="41"/>
        <v>#DIV/0!</v>
      </c>
      <c r="Z1043" s="739">
        <f t="shared" si="42"/>
        <v>446.51999999999992</v>
      </c>
    </row>
    <row r="1044" spans="1:26" s="365" customFormat="1" ht="12.65" customHeight="1">
      <c r="A1044" s="452" t="s">
        <v>111</v>
      </c>
      <c r="B1044" s="452" t="s">
        <v>718</v>
      </c>
      <c r="C1044" s="453" t="s">
        <v>449</v>
      </c>
      <c r="D1044" s="454" t="s">
        <v>737</v>
      </c>
      <c r="E1044" s="455" t="s">
        <v>741</v>
      </c>
      <c r="F1044" s="454" t="s">
        <v>716</v>
      </c>
      <c r="G1044" s="454" t="s">
        <v>728</v>
      </c>
      <c r="H1044" s="454" t="s">
        <v>439</v>
      </c>
      <c r="I1044" s="453">
        <v>2024</v>
      </c>
      <c r="J1044" s="453">
        <v>12</v>
      </c>
      <c r="K1044" s="456">
        <v>45659</v>
      </c>
      <c r="L1044" s="457"/>
      <c r="M1044" s="458">
        <v>0.20580000000000001</v>
      </c>
      <c r="N1044" s="458">
        <v>0.2424</v>
      </c>
      <c r="O1044" s="459">
        <v>3.6599999999999994E-2</v>
      </c>
      <c r="P1044" s="460">
        <v>0</v>
      </c>
      <c r="Q1044" s="453">
        <v>1</v>
      </c>
      <c r="R1044" s="458">
        <v>0.20580000000000001</v>
      </c>
      <c r="S1044" s="464">
        <v>12500</v>
      </c>
      <c r="T1044" s="461">
        <v>129700</v>
      </c>
      <c r="U1044" s="462">
        <v>1170000</v>
      </c>
      <c r="V1044" s="463">
        <v>1164795.48</v>
      </c>
      <c r="W1044" s="716" t="e">
        <f t="shared" si="41"/>
        <v>#DIV/0!</v>
      </c>
      <c r="Z1044" s="739">
        <f t="shared" si="42"/>
        <v>457.49999999999994</v>
      </c>
    </row>
    <row r="1045" spans="1:26" s="365" customFormat="1" ht="12.65" customHeight="1">
      <c r="A1045" s="452" t="s">
        <v>111</v>
      </c>
      <c r="B1045" s="452" t="s">
        <v>718</v>
      </c>
      <c r="C1045" s="453" t="s">
        <v>449</v>
      </c>
      <c r="D1045" s="454" t="s">
        <v>737</v>
      </c>
      <c r="E1045" s="455" t="s">
        <v>742</v>
      </c>
      <c r="F1045" s="454" t="s">
        <v>716</v>
      </c>
      <c r="G1045" s="454" t="s">
        <v>728</v>
      </c>
      <c r="H1045" s="454" t="s">
        <v>439</v>
      </c>
      <c r="I1045" s="453">
        <v>2024</v>
      </c>
      <c r="J1045" s="453">
        <v>12</v>
      </c>
      <c r="K1045" s="456">
        <v>45659</v>
      </c>
      <c r="L1045" s="457"/>
      <c r="M1045" s="458">
        <v>0.20580000000000001</v>
      </c>
      <c r="N1045" s="458">
        <v>0.2424</v>
      </c>
      <c r="O1045" s="459">
        <v>3.6599999999999994E-2</v>
      </c>
      <c r="P1045" s="460">
        <v>0</v>
      </c>
      <c r="Q1045" s="453">
        <v>1</v>
      </c>
      <c r="R1045" s="458">
        <v>0.20580000000000001</v>
      </c>
      <c r="S1045" s="464">
        <v>12500</v>
      </c>
      <c r="T1045" s="461">
        <v>142200</v>
      </c>
      <c r="U1045" s="462"/>
      <c r="V1045" s="463"/>
      <c r="W1045" s="716" t="e">
        <f t="shared" si="41"/>
        <v>#DIV/0!</v>
      </c>
      <c r="Z1045" s="739">
        <f t="shared" si="42"/>
        <v>457.49999999999994</v>
      </c>
    </row>
    <row r="1046" spans="1:26" s="365" customFormat="1" ht="12.65" customHeight="1">
      <c r="A1046" s="452" t="s">
        <v>111</v>
      </c>
      <c r="B1046" s="452" t="s">
        <v>718</v>
      </c>
      <c r="C1046" s="453" t="s">
        <v>449</v>
      </c>
      <c r="D1046" s="454" t="s">
        <v>737</v>
      </c>
      <c r="E1046" s="455" t="s">
        <v>742</v>
      </c>
      <c r="F1046" s="454" t="s">
        <v>716</v>
      </c>
      <c r="G1046" s="454" t="s">
        <v>728</v>
      </c>
      <c r="H1046" s="454" t="s">
        <v>439</v>
      </c>
      <c r="I1046" s="453">
        <v>2025</v>
      </c>
      <c r="J1046" s="453">
        <v>1</v>
      </c>
      <c r="K1046" s="456">
        <v>45696</v>
      </c>
      <c r="L1046" s="457"/>
      <c r="M1046" s="458">
        <v>0.20580000000000001</v>
      </c>
      <c r="N1046" s="458">
        <v>0.2424</v>
      </c>
      <c r="O1046" s="459">
        <v>3.6600000000000001E-2</v>
      </c>
      <c r="P1046" s="460">
        <v>0</v>
      </c>
      <c r="Q1046" s="453">
        <v>1</v>
      </c>
      <c r="R1046" s="458">
        <v>0.20580000000000001</v>
      </c>
      <c r="S1046" s="461">
        <v>0</v>
      </c>
      <c r="T1046" s="461">
        <v>142200</v>
      </c>
      <c r="U1046" s="462">
        <v>1170000</v>
      </c>
      <c r="V1046" s="463">
        <v>1164795</v>
      </c>
      <c r="W1046" s="716" t="e">
        <f t="shared" si="41"/>
        <v>#DIV/0!</v>
      </c>
      <c r="Z1046" s="739">
        <f t="shared" si="42"/>
        <v>0</v>
      </c>
    </row>
    <row r="1047" spans="1:26" s="365" customFormat="1" ht="12.65" customHeight="1">
      <c r="A1047" s="452" t="s">
        <v>111</v>
      </c>
      <c r="B1047" s="452" t="s">
        <v>718</v>
      </c>
      <c r="C1047" s="453" t="s">
        <v>713</v>
      </c>
      <c r="D1047" s="454" t="s">
        <v>743</v>
      </c>
      <c r="E1047" s="455" t="s">
        <v>744</v>
      </c>
      <c r="F1047" s="454" t="s">
        <v>716</v>
      </c>
      <c r="G1047" s="454" t="s">
        <v>728</v>
      </c>
      <c r="H1047" s="454" t="s">
        <v>439</v>
      </c>
      <c r="I1047" s="453">
        <v>2024</v>
      </c>
      <c r="J1047" s="453">
        <v>9</v>
      </c>
      <c r="K1047" s="456">
        <v>45597</v>
      </c>
      <c r="L1047" s="457"/>
      <c r="M1047" s="458">
        <v>6.8699999999999997E-2</v>
      </c>
      <c r="N1047" s="458">
        <v>7.8399999999999997E-2</v>
      </c>
      <c r="O1047" s="459">
        <v>9.7000000000000003E-3</v>
      </c>
      <c r="P1047" s="460">
        <v>0</v>
      </c>
      <c r="Q1047" s="453">
        <v>1</v>
      </c>
      <c r="R1047" s="458">
        <v>6.8699999999999997E-2</v>
      </c>
      <c r="S1047" s="464">
        <v>35500</v>
      </c>
      <c r="T1047" s="461">
        <v>35500</v>
      </c>
      <c r="U1047" s="462">
        <v>310000</v>
      </c>
      <c r="V1047" s="463">
        <v>309655.65000000002</v>
      </c>
      <c r="W1047" s="716" t="e">
        <f t="shared" si="41"/>
        <v>#DIV/0!</v>
      </c>
      <c r="Z1047" s="739">
        <f t="shared" si="42"/>
        <v>344.35</v>
      </c>
    </row>
    <row r="1048" spans="1:26" s="365" customFormat="1" ht="12.65" customHeight="1">
      <c r="A1048" s="452" t="s">
        <v>111</v>
      </c>
      <c r="B1048" s="452" t="s">
        <v>718</v>
      </c>
      <c r="C1048" s="453" t="s">
        <v>713</v>
      </c>
      <c r="D1048" s="454" t="s">
        <v>743</v>
      </c>
      <c r="E1048" s="455" t="s">
        <v>744</v>
      </c>
      <c r="F1048" s="454" t="s">
        <v>716</v>
      </c>
      <c r="G1048" s="454" t="s">
        <v>728</v>
      </c>
      <c r="H1048" s="454" t="s">
        <v>439</v>
      </c>
      <c r="I1048" s="453">
        <v>2024</v>
      </c>
      <c r="J1048" s="453">
        <v>10</v>
      </c>
      <c r="K1048" s="456">
        <v>45597</v>
      </c>
      <c r="L1048" s="457"/>
      <c r="M1048" s="458">
        <v>6.8699999999999997E-2</v>
      </c>
      <c r="N1048" s="458">
        <v>7.8399999999999997E-2</v>
      </c>
      <c r="O1048" s="459">
        <v>9.7000000000000003E-3</v>
      </c>
      <c r="P1048" s="460">
        <v>0</v>
      </c>
      <c r="Q1048" s="453">
        <v>1</v>
      </c>
      <c r="R1048" s="458">
        <v>6.8699999999999997E-2</v>
      </c>
      <c r="S1048" s="464">
        <v>7000</v>
      </c>
      <c r="T1048" s="461">
        <v>42500</v>
      </c>
      <c r="U1048" s="462">
        <v>310000</v>
      </c>
      <c r="V1048" s="463">
        <v>309587.75</v>
      </c>
      <c r="W1048" s="716" t="e">
        <f t="shared" si="41"/>
        <v>#DIV/0!</v>
      </c>
      <c r="Z1048" s="739">
        <f t="shared" si="42"/>
        <v>67.900000000000006</v>
      </c>
    </row>
    <row r="1049" spans="1:26" s="365" customFormat="1" ht="12.65" customHeight="1">
      <c r="A1049" s="452" t="s">
        <v>111</v>
      </c>
      <c r="B1049" s="452" t="s">
        <v>718</v>
      </c>
      <c r="C1049" s="453" t="s">
        <v>449</v>
      </c>
      <c r="D1049" s="454" t="s">
        <v>743</v>
      </c>
      <c r="E1049" s="455" t="s">
        <v>744</v>
      </c>
      <c r="F1049" s="454" t="s">
        <v>716</v>
      </c>
      <c r="G1049" s="454" t="s">
        <v>728</v>
      </c>
      <c r="H1049" s="454" t="s">
        <v>439</v>
      </c>
      <c r="I1049" s="453">
        <v>2024</v>
      </c>
      <c r="J1049" s="453">
        <v>11</v>
      </c>
      <c r="K1049" s="456">
        <v>45628</v>
      </c>
      <c r="L1049" s="457"/>
      <c r="M1049" s="458">
        <v>6.8699999999999997E-2</v>
      </c>
      <c r="N1049" s="458">
        <v>7.8399999999999997E-2</v>
      </c>
      <c r="O1049" s="459">
        <v>9.7000000000000003E-3</v>
      </c>
      <c r="P1049" s="460"/>
      <c r="Q1049" s="453">
        <v>1</v>
      </c>
      <c r="R1049" s="458">
        <v>6.8699999999999997E-2</v>
      </c>
      <c r="S1049" s="464">
        <v>5500</v>
      </c>
      <c r="T1049" s="461">
        <v>48000</v>
      </c>
      <c r="U1049" s="462">
        <v>310000</v>
      </c>
      <c r="V1049" s="463">
        <v>309534.40000000002</v>
      </c>
      <c r="W1049" s="716" t="e">
        <f t="shared" si="41"/>
        <v>#DIV/0!</v>
      </c>
      <c r="Z1049" s="739">
        <f t="shared" si="42"/>
        <v>53.35</v>
      </c>
    </row>
    <row r="1050" spans="1:26" s="365" customFormat="1" ht="12.65" customHeight="1">
      <c r="A1050" s="452" t="s">
        <v>111</v>
      </c>
      <c r="B1050" s="452" t="s">
        <v>718</v>
      </c>
      <c r="C1050" s="453" t="s">
        <v>449</v>
      </c>
      <c r="D1050" s="454" t="s">
        <v>743</v>
      </c>
      <c r="E1050" s="455" t="s">
        <v>744</v>
      </c>
      <c r="F1050" s="454" t="s">
        <v>716</v>
      </c>
      <c r="G1050" s="454" t="s">
        <v>728</v>
      </c>
      <c r="H1050" s="454" t="s">
        <v>439</v>
      </c>
      <c r="I1050" s="453">
        <v>2024</v>
      </c>
      <c r="J1050" s="453">
        <v>12</v>
      </c>
      <c r="K1050" s="456">
        <v>45659</v>
      </c>
      <c r="L1050" s="457"/>
      <c r="M1050" s="458">
        <v>6.8699999999999997E-2</v>
      </c>
      <c r="N1050" s="458">
        <v>7.8399999999999997E-2</v>
      </c>
      <c r="O1050" s="459">
        <v>9.7000000000000003E-3</v>
      </c>
      <c r="P1050" s="460">
        <v>0</v>
      </c>
      <c r="Q1050" s="453">
        <v>1</v>
      </c>
      <c r="R1050" s="458">
        <v>6.8699999999999997E-2</v>
      </c>
      <c r="S1050" s="464">
        <v>0</v>
      </c>
      <c r="T1050" s="461">
        <v>48000</v>
      </c>
      <c r="U1050" s="462">
        <v>310000</v>
      </c>
      <c r="V1050" s="463">
        <v>309534.40000000002</v>
      </c>
      <c r="W1050" s="716" t="e">
        <f t="shared" si="41"/>
        <v>#DIV/0!</v>
      </c>
      <c r="Z1050" s="739">
        <f t="shared" si="42"/>
        <v>0</v>
      </c>
    </row>
    <row r="1051" spans="1:26" s="365" customFormat="1" ht="12.65" customHeight="1">
      <c r="A1051" s="452" t="s">
        <v>111</v>
      </c>
      <c r="B1051" s="452" t="s">
        <v>718</v>
      </c>
      <c r="C1051" s="453" t="s">
        <v>449</v>
      </c>
      <c r="D1051" s="454" t="s">
        <v>743</v>
      </c>
      <c r="E1051" s="455" t="s">
        <v>744</v>
      </c>
      <c r="F1051" s="454" t="s">
        <v>716</v>
      </c>
      <c r="G1051" s="454" t="s">
        <v>728</v>
      </c>
      <c r="H1051" s="454" t="s">
        <v>439</v>
      </c>
      <c r="I1051" s="453">
        <v>2025</v>
      </c>
      <c r="J1051" s="453">
        <v>1</v>
      </c>
      <c r="K1051" s="456">
        <v>45696</v>
      </c>
      <c r="L1051" s="457"/>
      <c r="M1051" s="458">
        <v>6.8699999999999997E-2</v>
      </c>
      <c r="N1051" s="458">
        <v>7.8399999999999997E-2</v>
      </c>
      <c r="O1051" s="459">
        <v>9.7000000000000003E-3</v>
      </c>
      <c r="P1051" s="460">
        <v>0</v>
      </c>
      <c r="Q1051" s="453">
        <v>1</v>
      </c>
      <c r="R1051" s="458">
        <v>6.8699999999999997E-2</v>
      </c>
      <c r="S1051" s="461">
        <v>0</v>
      </c>
      <c r="T1051" s="461">
        <v>48000</v>
      </c>
      <c r="U1051" s="462">
        <v>310000</v>
      </c>
      <c r="V1051" s="463">
        <v>309534</v>
      </c>
      <c r="W1051" s="716" t="e">
        <f t="shared" si="41"/>
        <v>#DIV/0!</v>
      </c>
      <c r="Z1051" s="739">
        <f t="shared" si="42"/>
        <v>0</v>
      </c>
    </row>
    <row r="1052" spans="1:26" s="365" customFormat="1" ht="12.65" customHeight="1">
      <c r="A1052" s="452" t="s">
        <v>111</v>
      </c>
      <c r="B1052" s="452" t="s">
        <v>718</v>
      </c>
      <c r="C1052" s="453" t="s">
        <v>713</v>
      </c>
      <c r="D1052" s="454" t="s">
        <v>745</v>
      </c>
      <c r="E1052" s="455" t="s">
        <v>746</v>
      </c>
      <c r="F1052" s="454" t="s">
        <v>716</v>
      </c>
      <c r="G1052" s="454" t="s">
        <v>728</v>
      </c>
      <c r="H1052" s="454" t="s">
        <v>439</v>
      </c>
      <c r="I1052" s="453">
        <v>2024</v>
      </c>
      <c r="J1052" s="453">
        <v>9</v>
      </c>
      <c r="K1052" s="456">
        <v>45597</v>
      </c>
      <c r="L1052" s="457"/>
      <c r="M1052" s="458">
        <v>8.1000000000000003E-2</v>
      </c>
      <c r="N1052" s="458">
        <v>9.0999999999999998E-2</v>
      </c>
      <c r="O1052" s="459">
        <v>9.999999999999995E-3</v>
      </c>
      <c r="P1052" s="460">
        <v>0</v>
      </c>
      <c r="Q1052" s="453">
        <v>1</v>
      </c>
      <c r="R1052" s="458">
        <v>8.1000000000000003E-2</v>
      </c>
      <c r="S1052" s="464">
        <v>12000</v>
      </c>
      <c r="T1052" s="461">
        <v>12000</v>
      </c>
      <c r="U1052" s="462">
        <v>320000</v>
      </c>
      <c r="V1052" s="463">
        <v>319880</v>
      </c>
      <c r="W1052" s="716" t="e">
        <f t="shared" si="41"/>
        <v>#DIV/0!</v>
      </c>
      <c r="Z1052" s="739">
        <f t="shared" si="42"/>
        <v>119.99999999999994</v>
      </c>
    </row>
    <row r="1053" spans="1:26" s="365" customFormat="1" ht="12.65" customHeight="1">
      <c r="A1053" s="452" t="s">
        <v>111</v>
      </c>
      <c r="B1053" s="452" t="s">
        <v>718</v>
      </c>
      <c r="C1053" s="453" t="s">
        <v>713</v>
      </c>
      <c r="D1053" s="454" t="s">
        <v>745</v>
      </c>
      <c r="E1053" s="455" t="s">
        <v>746</v>
      </c>
      <c r="F1053" s="454" t="s">
        <v>716</v>
      </c>
      <c r="G1053" s="454" t="s">
        <v>728</v>
      </c>
      <c r="H1053" s="454" t="s">
        <v>439</v>
      </c>
      <c r="I1053" s="453">
        <v>2024</v>
      </c>
      <c r="J1053" s="453">
        <v>10</v>
      </c>
      <c r="K1053" s="456">
        <v>45597</v>
      </c>
      <c r="L1053" s="457"/>
      <c r="M1053" s="458">
        <v>8.1000000000000003E-2</v>
      </c>
      <c r="N1053" s="458">
        <v>9.0999999999999998E-2</v>
      </c>
      <c r="O1053" s="459">
        <v>9.999999999999995E-3</v>
      </c>
      <c r="P1053" s="460">
        <v>0</v>
      </c>
      <c r="Q1053" s="453">
        <v>1</v>
      </c>
      <c r="R1053" s="458">
        <v>8.1000000000000003E-2</v>
      </c>
      <c r="S1053" s="464">
        <v>12500</v>
      </c>
      <c r="T1053" s="461">
        <v>24500</v>
      </c>
      <c r="U1053" s="462">
        <v>320000</v>
      </c>
      <c r="V1053" s="463">
        <v>319755</v>
      </c>
      <c r="W1053" s="716" t="e">
        <f t="shared" si="41"/>
        <v>#DIV/0!</v>
      </c>
      <c r="Z1053" s="739">
        <f t="shared" si="42"/>
        <v>124.99999999999994</v>
      </c>
    </row>
    <row r="1054" spans="1:26" s="365" customFormat="1" ht="12.65" customHeight="1">
      <c r="A1054" s="452" t="s">
        <v>111</v>
      </c>
      <c r="B1054" s="452" t="s">
        <v>718</v>
      </c>
      <c r="C1054" s="453" t="s">
        <v>713</v>
      </c>
      <c r="D1054" s="454" t="s">
        <v>745</v>
      </c>
      <c r="E1054" s="455" t="s">
        <v>746</v>
      </c>
      <c r="F1054" s="454" t="s">
        <v>716</v>
      </c>
      <c r="G1054" s="454" t="s">
        <v>728</v>
      </c>
      <c r="H1054" s="454" t="s">
        <v>439</v>
      </c>
      <c r="I1054" s="453">
        <v>2024</v>
      </c>
      <c r="J1054" s="453">
        <v>11</v>
      </c>
      <c r="K1054" s="456">
        <v>45628</v>
      </c>
      <c r="L1054" s="457"/>
      <c r="M1054" s="458">
        <v>8.1000000000000003E-2</v>
      </c>
      <c r="N1054" s="458">
        <v>9.0999999999999998E-2</v>
      </c>
      <c r="O1054" s="459">
        <v>9.999999999999995E-3</v>
      </c>
      <c r="P1054" s="460">
        <v>0</v>
      </c>
      <c r="Q1054" s="453">
        <v>1</v>
      </c>
      <c r="R1054" s="458">
        <v>8.1000000000000003E-2</v>
      </c>
      <c r="S1054" s="464">
        <v>0</v>
      </c>
      <c r="T1054" s="461">
        <v>24500</v>
      </c>
      <c r="U1054" s="462">
        <v>320000</v>
      </c>
      <c r="V1054" s="463">
        <v>319755</v>
      </c>
      <c r="W1054" s="716" t="e">
        <f t="shared" si="41"/>
        <v>#DIV/0!</v>
      </c>
      <c r="Z1054" s="739">
        <f t="shared" si="42"/>
        <v>0</v>
      </c>
    </row>
    <row r="1055" spans="1:26" s="365" customFormat="1" ht="12.65" customHeight="1">
      <c r="A1055" s="452" t="s">
        <v>111</v>
      </c>
      <c r="B1055" s="452" t="s">
        <v>718</v>
      </c>
      <c r="C1055" s="453" t="s">
        <v>713</v>
      </c>
      <c r="D1055" s="454" t="s">
        <v>745</v>
      </c>
      <c r="E1055" s="455" t="s">
        <v>746</v>
      </c>
      <c r="F1055" s="454" t="s">
        <v>716</v>
      </c>
      <c r="G1055" s="454" t="s">
        <v>728</v>
      </c>
      <c r="H1055" s="454" t="s">
        <v>439</v>
      </c>
      <c r="I1055" s="453">
        <v>2024</v>
      </c>
      <c r="J1055" s="453">
        <v>12</v>
      </c>
      <c r="K1055" s="456">
        <v>45659</v>
      </c>
      <c r="L1055" s="457"/>
      <c r="M1055" s="458">
        <v>8.1000000000000003E-2</v>
      </c>
      <c r="N1055" s="458">
        <v>9.0999999999999998E-2</v>
      </c>
      <c r="O1055" s="459">
        <v>9.999999999999995E-3</v>
      </c>
      <c r="P1055" s="460">
        <v>0</v>
      </c>
      <c r="Q1055" s="453">
        <v>1</v>
      </c>
      <c r="R1055" s="458">
        <v>8.1000000000000003E-2</v>
      </c>
      <c r="S1055" s="464">
        <v>0</v>
      </c>
      <c r="T1055" s="461">
        <v>24500</v>
      </c>
      <c r="U1055" s="462">
        <v>320000</v>
      </c>
      <c r="V1055" s="463">
        <v>319755</v>
      </c>
      <c r="W1055" s="716" t="e">
        <f t="shared" si="41"/>
        <v>#DIV/0!</v>
      </c>
      <c r="Z1055" s="739">
        <f t="shared" si="42"/>
        <v>0</v>
      </c>
    </row>
    <row r="1056" spans="1:26" s="365" customFormat="1" ht="12.65" customHeight="1">
      <c r="A1056" s="452" t="s">
        <v>111</v>
      </c>
      <c r="B1056" s="452" t="s">
        <v>718</v>
      </c>
      <c r="C1056" s="453" t="s">
        <v>449</v>
      </c>
      <c r="D1056" s="454" t="s">
        <v>745</v>
      </c>
      <c r="E1056" s="455" t="s">
        <v>746</v>
      </c>
      <c r="F1056" s="454" t="s">
        <v>716</v>
      </c>
      <c r="G1056" s="454" t="s">
        <v>728</v>
      </c>
      <c r="H1056" s="454" t="s">
        <v>439</v>
      </c>
      <c r="I1056" s="453">
        <v>2025</v>
      </c>
      <c r="J1056" s="453">
        <v>1</v>
      </c>
      <c r="K1056" s="456">
        <v>45696</v>
      </c>
      <c r="L1056" s="457"/>
      <c r="M1056" s="458">
        <v>8.1000000000000003E-2</v>
      </c>
      <c r="N1056" s="458">
        <v>9.0999999999999998E-2</v>
      </c>
      <c r="O1056" s="459">
        <v>0.01</v>
      </c>
      <c r="P1056" s="460">
        <v>0</v>
      </c>
      <c r="Q1056" s="453">
        <v>1</v>
      </c>
      <c r="R1056" s="458">
        <v>8.1000000000000003E-2</v>
      </c>
      <c r="S1056" s="461">
        <v>0</v>
      </c>
      <c r="T1056" s="461">
        <v>24500</v>
      </c>
      <c r="U1056" s="462">
        <v>320000</v>
      </c>
      <c r="V1056" s="463">
        <v>319755</v>
      </c>
      <c r="W1056" s="716" t="e">
        <f t="shared" si="41"/>
        <v>#DIV/0!</v>
      </c>
      <c r="Z1056" s="739">
        <f t="shared" si="42"/>
        <v>0</v>
      </c>
    </row>
    <row r="1057" spans="1:26" s="365" customFormat="1" ht="12.65" customHeight="1">
      <c r="A1057" s="452" t="s">
        <v>111</v>
      </c>
      <c r="B1057" s="452" t="s">
        <v>718</v>
      </c>
      <c r="C1057" s="453" t="s">
        <v>713</v>
      </c>
      <c r="D1057" s="454" t="s">
        <v>747</v>
      </c>
      <c r="E1057" s="455" t="s">
        <v>748</v>
      </c>
      <c r="F1057" s="454" t="s">
        <v>716</v>
      </c>
      <c r="G1057" s="454" t="s">
        <v>728</v>
      </c>
      <c r="H1057" s="454" t="s">
        <v>439</v>
      </c>
      <c r="I1057" s="453">
        <v>2024</v>
      </c>
      <c r="J1057" s="453">
        <v>9</v>
      </c>
      <c r="K1057" s="456">
        <v>45597</v>
      </c>
      <c r="L1057" s="457"/>
      <c r="M1057" s="458">
        <v>7.6499999999999999E-2</v>
      </c>
      <c r="N1057" s="458">
        <v>8.6499999999999994E-2</v>
      </c>
      <c r="O1057" s="459">
        <v>9.999999999999995E-3</v>
      </c>
      <c r="P1057" s="460">
        <v>0</v>
      </c>
      <c r="Q1057" s="453">
        <v>1</v>
      </c>
      <c r="R1057" s="458">
        <v>7.6499999999999999E-2</v>
      </c>
      <c r="S1057" s="464">
        <v>29500</v>
      </c>
      <c r="T1057" s="461">
        <v>29500</v>
      </c>
      <c r="U1057" s="462">
        <v>320000</v>
      </c>
      <c r="V1057" s="463">
        <v>319705</v>
      </c>
      <c r="W1057" s="716" t="e">
        <f t="shared" si="41"/>
        <v>#DIV/0!</v>
      </c>
      <c r="Z1057" s="739">
        <f t="shared" si="42"/>
        <v>294.99999999999983</v>
      </c>
    </row>
    <row r="1058" spans="1:26" s="365" customFormat="1" ht="12.65" customHeight="1">
      <c r="A1058" s="452" t="s">
        <v>111</v>
      </c>
      <c r="B1058" s="452" t="s">
        <v>718</v>
      </c>
      <c r="C1058" s="453" t="s">
        <v>713</v>
      </c>
      <c r="D1058" s="454" t="s">
        <v>747</v>
      </c>
      <c r="E1058" s="455" t="s">
        <v>748</v>
      </c>
      <c r="F1058" s="454" t="s">
        <v>716</v>
      </c>
      <c r="G1058" s="454" t="s">
        <v>728</v>
      </c>
      <c r="H1058" s="454" t="s">
        <v>439</v>
      </c>
      <c r="I1058" s="453">
        <v>2024</v>
      </c>
      <c r="J1058" s="453">
        <v>10</v>
      </c>
      <c r="K1058" s="456">
        <v>45597</v>
      </c>
      <c r="L1058" s="457"/>
      <c r="M1058" s="458">
        <v>7.6499999999999999E-2</v>
      </c>
      <c r="N1058" s="458">
        <v>8.6499999999999994E-2</v>
      </c>
      <c r="O1058" s="459">
        <v>9.999999999999995E-3</v>
      </c>
      <c r="P1058" s="460">
        <v>0</v>
      </c>
      <c r="Q1058" s="453">
        <v>1</v>
      </c>
      <c r="R1058" s="458">
        <v>7.6499999999999999E-2</v>
      </c>
      <c r="S1058" s="464">
        <v>0</v>
      </c>
      <c r="T1058" s="461">
        <v>29500</v>
      </c>
      <c r="U1058" s="462">
        <v>320000</v>
      </c>
      <c r="V1058" s="463">
        <v>319705</v>
      </c>
      <c r="W1058" s="716" t="e">
        <f t="shared" si="41"/>
        <v>#DIV/0!</v>
      </c>
      <c r="Z1058" s="739">
        <f t="shared" si="42"/>
        <v>0</v>
      </c>
    </row>
    <row r="1059" spans="1:26" s="365" customFormat="1" ht="12.65" customHeight="1">
      <c r="A1059" s="452" t="s">
        <v>111</v>
      </c>
      <c r="B1059" s="452" t="s">
        <v>718</v>
      </c>
      <c r="C1059" s="453" t="s">
        <v>713</v>
      </c>
      <c r="D1059" s="454" t="s">
        <v>747</v>
      </c>
      <c r="E1059" s="455" t="s">
        <v>748</v>
      </c>
      <c r="F1059" s="454" t="s">
        <v>716</v>
      </c>
      <c r="G1059" s="454" t="s">
        <v>728</v>
      </c>
      <c r="H1059" s="454" t="s">
        <v>439</v>
      </c>
      <c r="I1059" s="453">
        <v>2024</v>
      </c>
      <c r="J1059" s="453">
        <v>11</v>
      </c>
      <c r="K1059" s="456">
        <v>45628</v>
      </c>
      <c r="L1059" s="457"/>
      <c r="M1059" s="458">
        <v>7.6499999999999999E-2</v>
      </c>
      <c r="N1059" s="458">
        <v>8.6499999999999994E-2</v>
      </c>
      <c r="O1059" s="459">
        <v>9.999999999999995E-3</v>
      </c>
      <c r="P1059" s="460">
        <v>0</v>
      </c>
      <c r="Q1059" s="453">
        <v>1</v>
      </c>
      <c r="R1059" s="458">
        <v>7.6499999999999999E-2</v>
      </c>
      <c r="S1059" s="464">
        <v>0</v>
      </c>
      <c r="T1059" s="461">
        <v>29500</v>
      </c>
      <c r="U1059" s="462">
        <v>320000</v>
      </c>
      <c r="V1059" s="463">
        <v>319705</v>
      </c>
      <c r="W1059" s="716" t="e">
        <f t="shared" si="41"/>
        <v>#DIV/0!</v>
      </c>
      <c r="Z1059" s="739">
        <f t="shared" si="42"/>
        <v>0</v>
      </c>
    </row>
    <row r="1060" spans="1:26" s="365" customFormat="1" ht="12.65" customHeight="1">
      <c r="A1060" s="452" t="s">
        <v>111</v>
      </c>
      <c r="B1060" s="452" t="s">
        <v>718</v>
      </c>
      <c r="C1060" s="453" t="s">
        <v>713</v>
      </c>
      <c r="D1060" s="454" t="s">
        <v>747</v>
      </c>
      <c r="E1060" s="455" t="s">
        <v>748</v>
      </c>
      <c r="F1060" s="454" t="s">
        <v>716</v>
      </c>
      <c r="G1060" s="454" t="s">
        <v>728</v>
      </c>
      <c r="H1060" s="454" t="s">
        <v>439</v>
      </c>
      <c r="I1060" s="453">
        <v>2024</v>
      </c>
      <c r="J1060" s="453">
        <v>12</v>
      </c>
      <c r="K1060" s="456">
        <v>45659</v>
      </c>
      <c r="L1060" s="457"/>
      <c r="M1060" s="458">
        <v>7.6499999999999999E-2</v>
      </c>
      <c r="N1060" s="458">
        <v>8.6499999999999994E-2</v>
      </c>
      <c r="O1060" s="459">
        <v>9.999999999999995E-3</v>
      </c>
      <c r="P1060" s="460">
        <v>0</v>
      </c>
      <c r="Q1060" s="453">
        <v>1</v>
      </c>
      <c r="R1060" s="458">
        <v>7.6499999999999999E-2</v>
      </c>
      <c r="S1060" s="464">
        <v>0</v>
      </c>
      <c r="T1060" s="461">
        <v>29500</v>
      </c>
      <c r="U1060" s="462">
        <v>320000</v>
      </c>
      <c r="V1060" s="463">
        <v>319705</v>
      </c>
      <c r="W1060" s="716" t="e">
        <f t="shared" si="41"/>
        <v>#DIV/0!</v>
      </c>
      <c r="Z1060" s="739">
        <f t="shared" si="42"/>
        <v>0</v>
      </c>
    </row>
    <row r="1061" spans="1:26" s="365" customFormat="1" ht="12.65" customHeight="1">
      <c r="A1061" s="452" t="s">
        <v>111</v>
      </c>
      <c r="B1061" s="452" t="s">
        <v>718</v>
      </c>
      <c r="C1061" s="453" t="s">
        <v>449</v>
      </c>
      <c r="D1061" s="454" t="s">
        <v>747</v>
      </c>
      <c r="E1061" s="455" t="s">
        <v>748</v>
      </c>
      <c r="F1061" s="454" t="s">
        <v>716</v>
      </c>
      <c r="G1061" s="454" t="s">
        <v>728</v>
      </c>
      <c r="H1061" s="454" t="s">
        <v>439</v>
      </c>
      <c r="I1061" s="453">
        <v>2025</v>
      </c>
      <c r="J1061" s="453">
        <v>1</v>
      </c>
      <c r="K1061" s="456">
        <v>45696</v>
      </c>
      <c r="L1061" s="457"/>
      <c r="M1061" s="458">
        <v>7.6499999999999999E-2</v>
      </c>
      <c r="N1061" s="458">
        <v>8.6499999999999994E-2</v>
      </c>
      <c r="O1061" s="459">
        <v>0.01</v>
      </c>
      <c r="P1061" s="460">
        <v>0</v>
      </c>
      <c r="Q1061" s="453">
        <v>1</v>
      </c>
      <c r="R1061" s="458">
        <v>7.6499999999999999E-2</v>
      </c>
      <c r="S1061" s="461">
        <v>0</v>
      </c>
      <c r="T1061" s="461">
        <v>29500</v>
      </c>
      <c r="U1061" s="462">
        <v>320000</v>
      </c>
      <c r="V1061" s="463">
        <v>319705</v>
      </c>
      <c r="W1061" s="716" t="e">
        <f t="shared" si="41"/>
        <v>#DIV/0!</v>
      </c>
      <c r="Z1061" s="739">
        <f t="shared" si="42"/>
        <v>0</v>
      </c>
    </row>
    <row r="1062" spans="1:26" s="365" customFormat="1" ht="12.65" customHeight="1">
      <c r="A1062" s="452" t="s">
        <v>111</v>
      </c>
      <c r="B1062" s="452" t="s">
        <v>718</v>
      </c>
      <c r="C1062" s="453" t="s">
        <v>713</v>
      </c>
      <c r="D1062" s="454" t="s">
        <v>444</v>
      </c>
      <c r="E1062" s="455" t="s">
        <v>749</v>
      </c>
      <c r="F1062" s="454" t="s">
        <v>716</v>
      </c>
      <c r="G1062" s="454" t="s">
        <v>728</v>
      </c>
      <c r="H1062" s="454" t="s">
        <v>439</v>
      </c>
      <c r="I1062" s="453">
        <v>2024</v>
      </c>
      <c r="J1062" s="453">
        <v>9</v>
      </c>
      <c r="K1062" s="456">
        <v>45597</v>
      </c>
      <c r="L1062" s="457"/>
      <c r="M1062" s="458">
        <v>0.10290000000000001</v>
      </c>
      <c r="N1062" s="458">
        <v>0.1207</v>
      </c>
      <c r="O1062" s="459">
        <v>1.7799999999999996E-2</v>
      </c>
      <c r="P1062" s="460">
        <v>0</v>
      </c>
      <c r="Q1062" s="453">
        <v>1</v>
      </c>
      <c r="R1062" s="458">
        <v>0.10290000000000001</v>
      </c>
      <c r="S1062" s="464">
        <v>0</v>
      </c>
      <c r="T1062" s="461">
        <v>0</v>
      </c>
      <c r="U1062" s="462">
        <v>570000</v>
      </c>
      <c r="V1062" s="463">
        <v>570000</v>
      </c>
      <c r="W1062" s="716" t="e">
        <f t="shared" si="41"/>
        <v>#DIV/0!</v>
      </c>
      <c r="Z1062" s="739">
        <f t="shared" si="42"/>
        <v>0</v>
      </c>
    </row>
    <row r="1063" spans="1:26" s="365" customFormat="1" ht="12.65" customHeight="1">
      <c r="A1063" s="452" t="s">
        <v>111</v>
      </c>
      <c r="B1063" s="452" t="s">
        <v>718</v>
      </c>
      <c r="C1063" s="453" t="s">
        <v>713</v>
      </c>
      <c r="D1063" s="454" t="s">
        <v>444</v>
      </c>
      <c r="E1063" s="455" t="s">
        <v>749</v>
      </c>
      <c r="F1063" s="454" t="s">
        <v>716</v>
      </c>
      <c r="G1063" s="454" t="s">
        <v>728</v>
      </c>
      <c r="H1063" s="454" t="s">
        <v>439</v>
      </c>
      <c r="I1063" s="453">
        <v>2024</v>
      </c>
      <c r="J1063" s="453">
        <v>10</v>
      </c>
      <c r="K1063" s="456">
        <v>45597</v>
      </c>
      <c r="L1063" s="457"/>
      <c r="M1063" s="458">
        <v>0.10290000000000001</v>
      </c>
      <c r="N1063" s="458">
        <v>0.1207</v>
      </c>
      <c r="O1063" s="459">
        <v>1.7799999999999996E-2</v>
      </c>
      <c r="P1063" s="460">
        <v>0</v>
      </c>
      <c r="Q1063" s="453">
        <v>1</v>
      </c>
      <c r="R1063" s="458">
        <v>0.10290000000000001</v>
      </c>
      <c r="S1063" s="464">
        <v>0</v>
      </c>
      <c r="T1063" s="461">
        <v>0</v>
      </c>
      <c r="U1063" s="462">
        <v>570000</v>
      </c>
      <c r="V1063" s="463">
        <v>570000</v>
      </c>
      <c r="W1063" s="716" t="e">
        <f t="shared" si="41"/>
        <v>#DIV/0!</v>
      </c>
      <c r="Z1063" s="739">
        <f t="shared" si="42"/>
        <v>0</v>
      </c>
    </row>
    <row r="1064" spans="1:26" s="365" customFormat="1" ht="12.65" customHeight="1">
      <c r="A1064" s="452" t="s">
        <v>111</v>
      </c>
      <c r="B1064" s="452" t="s">
        <v>718</v>
      </c>
      <c r="C1064" s="453" t="s">
        <v>713</v>
      </c>
      <c r="D1064" s="454" t="s">
        <v>444</v>
      </c>
      <c r="E1064" s="455" t="s">
        <v>749</v>
      </c>
      <c r="F1064" s="454" t="s">
        <v>716</v>
      </c>
      <c r="G1064" s="454" t="s">
        <v>728</v>
      </c>
      <c r="H1064" s="454" t="s">
        <v>439</v>
      </c>
      <c r="I1064" s="453">
        <v>2024</v>
      </c>
      <c r="J1064" s="453">
        <v>11</v>
      </c>
      <c r="K1064" s="456">
        <v>45628</v>
      </c>
      <c r="L1064" s="457"/>
      <c r="M1064" s="458">
        <v>0.10290000000000001</v>
      </c>
      <c r="N1064" s="458">
        <v>0.1207</v>
      </c>
      <c r="O1064" s="459">
        <v>1.7799999999999996E-2</v>
      </c>
      <c r="P1064" s="460">
        <v>0</v>
      </c>
      <c r="Q1064" s="453">
        <v>1</v>
      </c>
      <c r="R1064" s="458">
        <v>0.10290000000000001</v>
      </c>
      <c r="S1064" s="464">
        <v>0</v>
      </c>
      <c r="T1064" s="461">
        <v>0</v>
      </c>
      <c r="U1064" s="462">
        <v>570000</v>
      </c>
      <c r="V1064" s="463">
        <v>570000</v>
      </c>
      <c r="W1064" s="716" t="e">
        <f t="shared" si="41"/>
        <v>#DIV/0!</v>
      </c>
      <c r="Z1064" s="739">
        <f t="shared" si="42"/>
        <v>0</v>
      </c>
    </row>
    <row r="1065" spans="1:26" s="365" customFormat="1" ht="12.65" customHeight="1">
      <c r="A1065" s="452" t="s">
        <v>111</v>
      </c>
      <c r="B1065" s="452" t="s">
        <v>718</v>
      </c>
      <c r="C1065" s="453" t="s">
        <v>713</v>
      </c>
      <c r="D1065" s="454" t="s">
        <v>444</v>
      </c>
      <c r="E1065" s="455" t="s">
        <v>749</v>
      </c>
      <c r="F1065" s="454" t="s">
        <v>716</v>
      </c>
      <c r="G1065" s="454" t="s">
        <v>728</v>
      </c>
      <c r="H1065" s="454" t="s">
        <v>439</v>
      </c>
      <c r="I1065" s="453">
        <v>2024</v>
      </c>
      <c r="J1065" s="453">
        <v>12</v>
      </c>
      <c r="K1065" s="456">
        <v>45659</v>
      </c>
      <c r="L1065" s="457"/>
      <c r="M1065" s="458">
        <v>0.10290000000000001</v>
      </c>
      <c r="N1065" s="458">
        <v>0.1207</v>
      </c>
      <c r="O1065" s="459">
        <v>1.7799999999999996E-2</v>
      </c>
      <c r="P1065" s="460">
        <v>0</v>
      </c>
      <c r="Q1065" s="453">
        <v>1</v>
      </c>
      <c r="R1065" s="458">
        <v>0.10290000000000001</v>
      </c>
      <c r="S1065" s="464">
        <v>0</v>
      </c>
      <c r="T1065" s="461">
        <v>0</v>
      </c>
      <c r="U1065" s="462">
        <v>570000</v>
      </c>
      <c r="V1065" s="463">
        <v>570000</v>
      </c>
      <c r="W1065" s="716" t="e">
        <f t="shared" si="41"/>
        <v>#DIV/0!</v>
      </c>
      <c r="Z1065" s="739">
        <f t="shared" si="42"/>
        <v>0</v>
      </c>
    </row>
    <row r="1066" spans="1:26" s="365" customFormat="1" ht="12.65" customHeight="1">
      <c r="A1066" s="452" t="s">
        <v>111</v>
      </c>
      <c r="B1066" s="452" t="s">
        <v>718</v>
      </c>
      <c r="C1066" s="453" t="s">
        <v>449</v>
      </c>
      <c r="D1066" s="454" t="s">
        <v>444</v>
      </c>
      <c r="E1066" s="455" t="s">
        <v>749</v>
      </c>
      <c r="F1066" s="454" t="s">
        <v>716</v>
      </c>
      <c r="G1066" s="454" t="s">
        <v>728</v>
      </c>
      <c r="H1066" s="454" t="s">
        <v>439</v>
      </c>
      <c r="I1066" s="453">
        <v>2025</v>
      </c>
      <c r="J1066" s="453">
        <v>1</v>
      </c>
      <c r="K1066" s="456">
        <v>45696</v>
      </c>
      <c r="L1066" s="457"/>
      <c r="M1066" s="458">
        <v>0.10290000000000001</v>
      </c>
      <c r="N1066" s="458">
        <v>0.1207</v>
      </c>
      <c r="O1066" s="459">
        <v>1.78E-2</v>
      </c>
      <c r="P1066" s="460">
        <v>0</v>
      </c>
      <c r="Q1066" s="453">
        <v>1</v>
      </c>
      <c r="R1066" s="458">
        <v>0.10290000000000001</v>
      </c>
      <c r="S1066" s="461">
        <v>0</v>
      </c>
      <c r="T1066" s="461" t="s">
        <v>473</v>
      </c>
      <c r="U1066" s="462">
        <v>570000</v>
      </c>
      <c r="V1066" s="463">
        <v>570000</v>
      </c>
      <c r="W1066" s="716" t="e">
        <f t="shared" si="41"/>
        <v>#DIV/0!</v>
      </c>
      <c r="Z1066" s="739">
        <f t="shared" si="42"/>
        <v>0</v>
      </c>
    </row>
    <row r="1067" spans="1:26" s="365" customFormat="1" ht="12.65" customHeight="1">
      <c r="A1067" s="452" t="s">
        <v>111</v>
      </c>
      <c r="B1067" s="452" t="s">
        <v>718</v>
      </c>
      <c r="C1067" s="453" t="s">
        <v>713</v>
      </c>
      <c r="D1067" s="454" t="s">
        <v>750</v>
      </c>
      <c r="E1067" s="455" t="s">
        <v>751</v>
      </c>
      <c r="F1067" s="454" t="s">
        <v>716</v>
      </c>
      <c r="G1067" s="454" t="s">
        <v>728</v>
      </c>
      <c r="H1067" s="454" t="s">
        <v>439</v>
      </c>
      <c r="I1067" s="453">
        <v>2024</v>
      </c>
      <c r="J1067" s="453">
        <v>9</v>
      </c>
      <c r="K1067" s="456">
        <v>45597</v>
      </c>
      <c r="L1067" s="457"/>
      <c r="M1067" s="458">
        <v>0.35320000000000001</v>
      </c>
      <c r="N1067" s="458">
        <v>0.36470000000000002</v>
      </c>
      <c r="O1067" s="459">
        <v>1.150000000000001E-2</v>
      </c>
      <c r="P1067" s="460">
        <v>0</v>
      </c>
      <c r="Q1067" s="453">
        <v>1</v>
      </c>
      <c r="R1067" s="458">
        <v>0.35320000000000001</v>
      </c>
      <c r="S1067" s="464">
        <v>13000</v>
      </c>
      <c r="T1067" s="461">
        <v>13000</v>
      </c>
      <c r="U1067" s="462">
        <v>30000</v>
      </c>
      <c r="V1067" s="463">
        <v>29850.5</v>
      </c>
      <c r="W1067" s="716" t="e">
        <f t="shared" si="41"/>
        <v>#DIV/0!</v>
      </c>
      <c r="Z1067" s="739">
        <f t="shared" si="42"/>
        <v>149.50000000000014</v>
      </c>
    </row>
    <row r="1068" spans="1:26" s="365" customFormat="1" ht="12.65" customHeight="1">
      <c r="A1068" s="452" t="s">
        <v>111</v>
      </c>
      <c r="B1068" s="452" t="s">
        <v>718</v>
      </c>
      <c r="C1068" s="453" t="s">
        <v>713</v>
      </c>
      <c r="D1068" s="454" t="s">
        <v>750</v>
      </c>
      <c r="E1068" s="455" t="s">
        <v>751</v>
      </c>
      <c r="F1068" s="454" t="s">
        <v>716</v>
      </c>
      <c r="G1068" s="454" t="s">
        <v>728</v>
      </c>
      <c r="H1068" s="454" t="s">
        <v>439</v>
      </c>
      <c r="I1068" s="453">
        <v>2024</v>
      </c>
      <c r="J1068" s="453">
        <v>10</v>
      </c>
      <c r="K1068" s="456">
        <v>45597</v>
      </c>
      <c r="L1068" s="457"/>
      <c r="M1068" s="458">
        <v>0.35320000000000001</v>
      </c>
      <c r="N1068" s="458">
        <v>0.36470000000000002</v>
      </c>
      <c r="O1068" s="459">
        <v>1.150000000000001E-2</v>
      </c>
      <c r="P1068" s="460">
        <v>0</v>
      </c>
      <c r="Q1068" s="453">
        <v>1</v>
      </c>
      <c r="R1068" s="458">
        <v>0.35320000000000001</v>
      </c>
      <c r="S1068" s="464">
        <v>0</v>
      </c>
      <c r="T1068" s="461">
        <v>13000</v>
      </c>
      <c r="U1068" s="462">
        <v>30000</v>
      </c>
      <c r="V1068" s="463">
        <v>29850.5</v>
      </c>
      <c r="W1068" s="716" t="e">
        <f t="shared" si="41"/>
        <v>#DIV/0!</v>
      </c>
      <c r="Z1068" s="739">
        <f t="shared" si="42"/>
        <v>0</v>
      </c>
    </row>
    <row r="1069" spans="1:26" s="365" customFormat="1" ht="12.65" customHeight="1">
      <c r="A1069" s="452" t="s">
        <v>111</v>
      </c>
      <c r="B1069" s="452" t="s">
        <v>718</v>
      </c>
      <c r="C1069" s="453" t="s">
        <v>449</v>
      </c>
      <c r="D1069" s="454" t="s">
        <v>750</v>
      </c>
      <c r="E1069" s="455" t="s">
        <v>751</v>
      </c>
      <c r="F1069" s="454" t="s">
        <v>716</v>
      </c>
      <c r="G1069" s="454" t="s">
        <v>728</v>
      </c>
      <c r="H1069" s="454" t="s">
        <v>457</v>
      </c>
      <c r="I1069" s="453">
        <v>2024</v>
      </c>
      <c r="J1069" s="453">
        <v>11</v>
      </c>
      <c r="K1069" s="456">
        <v>45628</v>
      </c>
      <c r="L1069" s="457"/>
      <c r="M1069" s="458">
        <v>0.35320000000000001</v>
      </c>
      <c r="N1069" s="458">
        <v>0.36470000000000002</v>
      </c>
      <c r="O1069" s="459">
        <v>1.150000000000001E-2</v>
      </c>
      <c r="P1069" s="460">
        <v>0</v>
      </c>
      <c r="Q1069" s="453">
        <v>1</v>
      </c>
      <c r="R1069" s="458">
        <v>0.35320000000000001</v>
      </c>
      <c r="S1069" s="464">
        <v>148750</v>
      </c>
      <c r="T1069" s="461">
        <v>161750</v>
      </c>
      <c r="U1069" s="462">
        <v>30000</v>
      </c>
      <c r="V1069" s="463">
        <v>28139.875</v>
      </c>
      <c r="W1069" s="716" t="e">
        <f t="shared" si="41"/>
        <v>#DIV/0!</v>
      </c>
      <c r="Z1069" s="739">
        <f t="shared" si="42"/>
        <v>1710.6250000000016</v>
      </c>
    </row>
    <row r="1070" spans="1:26" s="365" customFormat="1" ht="12.65" customHeight="1">
      <c r="A1070" s="452" t="s">
        <v>111</v>
      </c>
      <c r="B1070" s="452" t="s">
        <v>718</v>
      </c>
      <c r="C1070" s="453" t="s">
        <v>449</v>
      </c>
      <c r="D1070" s="454" t="s">
        <v>750</v>
      </c>
      <c r="E1070" s="455" t="s">
        <v>751</v>
      </c>
      <c r="F1070" s="454" t="s">
        <v>716</v>
      </c>
      <c r="G1070" s="454" t="s">
        <v>728</v>
      </c>
      <c r="H1070" s="454" t="s">
        <v>457</v>
      </c>
      <c r="I1070" s="453">
        <v>2024</v>
      </c>
      <c r="J1070" s="453">
        <v>12</v>
      </c>
      <c r="K1070" s="456">
        <v>45659</v>
      </c>
      <c r="L1070" s="457"/>
      <c r="M1070" s="458">
        <v>0.35320000000000001</v>
      </c>
      <c r="N1070" s="458">
        <v>0.36470000000000002</v>
      </c>
      <c r="O1070" s="459">
        <v>1.150000000000001E-2</v>
      </c>
      <c r="P1070" s="460">
        <v>0</v>
      </c>
      <c r="Q1070" s="453">
        <v>1</v>
      </c>
      <c r="R1070" s="458">
        <v>0.35320000000000001</v>
      </c>
      <c r="S1070" s="464">
        <v>373650</v>
      </c>
      <c r="T1070" s="461">
        <v>535400</v>
      </c>
      <c r="U1070" s="462">
        <v>30000</v>
      </c>
      <c r="V1070" s="463">
        <v>23842.899999999994</v>
      </c>
      <c r="W1070" s="716" t="e">
        <f t="shared" si="41"/>
        <v>#DIV/0!</v>
      </c>
      <c r="Z1070" s="739">
        <f t="shared" si="42"/>
        <v>4296.975000000004</v>
      </c>
    </row>
    <row r="1071" spans="1:26" s="365" customFormat="1" ht="12.65" customHeight="1">
      <c r="A1071" s="452" t="s">
        <v>111</v>
      </c>
      <c r="B1071" s="452" t="s">
        <v>718</v>
      </c>
      <c r="C1071" s="453" t="s">
        <v>449</v>
      </c>
      <c r="D1071" s="454" t="s">
        <v>750</v>
      </c>
      <c r="E1071" s="455" t="s">
        <v>751</v>
      </c>
      <c r="F1071" s="454" t="s">
        <v>716</v>
      </c>
      <c r="G1071" s="454" t="s">
        <v>728</v>
      </c>
      <c r="H1071" s="454" t="s">
        <v>457</v>
      </c>
      <c r="I1071" s="453">
        <v>2025</v>
      </c>
      <c r="J1071" s="453">
        <v>1</v>
      </c>
      <c r="K1071" s="456">
        <v>45696</v>
      </c>
      <c r="L1071" s="457"/>
      <c r="M1071" s="458">
        <v>0.35320000000000001</v>
      </c>
      <c r="N1071" s="458">
        <v>0.36470000000000002</v>
      </c>
      <c r="O1071" s="459">
        <v>1.15E-2</v>
      </c>
      <c r="P1071" s="460">
        <v>0</v>
      </c>
      <c r="Q1071" s="453">
        <v>1</v>
      </c>
      <c r="R1071" s="458">
        <v>0.35320000000000001</v>
      </c>
      <c r="S1071" s="461">
        <v>0</v>
      </c>
      <c r="T1071" s="461">
        <v>535400</v>
      </c>
      <c r="U1071" s="462">
        <v>30000</v>
      </c>
      <c r="V1071" s="463">
        <v>23843</v>
      </c>
      <c r="W1071" s="716" t="e">
        <f t="shared" si="41"/>
        <v>#DIV/0!</v>
      </c>
      <c r="Z1071" s="739">
        <f t="shared" si="42"/>
        <v>0</v>
      </c>
    </row>
    <row r="1072" spans="1:26" s="365" customFormat="1" ht="12.65" customHeight="1">
      <c r="A1072" s="452" t="s">
        <v>111</v>
      </c>
      <c r="B1072" s="452" t="s">
        <v>718</v>
      </c>
      <c r="C1072" s="453" t="s">
        <v>713</v>
      </c>
      <c r="D1072" s="454" t="s">
        <v>752</v>
      </c>
      <c r="E1072" s="455" t="s">
        <v>753</v>
      </c>
      <c r="F1072" s="454" t="s">
        <v>716</v>
      </c>
      <c r="G1072" s="454" t="s">
        <v>728</v>
      </c>
      <c r="H1072" s="454" t="s">
        <v>457</v>
      </c>
      <c r="I1072" s="453">
        <v>2024</v>
      </c>
      <c r="J1072" s="453">
        <v>9</v>
      </c>
      <c r="K1072" s="456">
        <v>45597</v>
      </c>
      <c r="L1072" s="457"/>
      <c r="M1072" s="458">
        <v>0.29370000000000002</v>
      </c>
      <c r="N1072" s="458">
        <v>0.30870000000000003</v>
      </c>
      <c r="O1072" s="459">
        <v>1.5000000000000013E-2</v>
      </c>
      <c r="P1072" s="460">
        <v>0</v>
      </c>
      <c r="Q1072" s="453">
        <v>1</v>
      </c>
      <c r="R1072" s="458">
        <v>0.29370000000000002</v>
      </c>
      <c r="S1072" s="464">
        <v>13000</v>
      </c>
      <c r="T1072" s="461">
        <v>13000</v>
      </c>
      <c r="U1072" s="462">
        <v>332000</v>
      </c>
      <c r="V1072" s="463">
        <v>331805</v>
      </c>
      <c r="W1072" s="716" t="e">
        <f t="shared" si="41"/>
        <v>#DIV/0!</v>
      </c>
      <c r="Z1072" s="739">
        <f t="shared" si="42"/>
        <v>195.00000000000017</v>
      </c>
    </row>
    <row r="1073" spans="1:26" s="365" customFormat="1" ht="12.65" customHeight="1">
      <c r="A1073" s="452" t="s">
        <v>111</v>
      </c>
      <c r="B1073" s="452" t="s">
        <v>718</v>
      </c>
      <c r="C1073" s="453" t="s">
        <v>713</v>
      </c>
      <c r="D1073" s="454" t="s">
        <v>752</v>
      </c>
      <c r="E1073" s="455" t="s">
        <v>753</v>
      </c>
      <c r="F1073" s="454" t="s">
        <v>716</v>
      </c>
      <c r="G1073" s="454" t="s">
        <v>728</v>
      </c>
      <c r="H1073" s="454" t="s">
        <v>457</v>
      </c>
      <c r="I1073" s="453">
        <v>2024</v>
      </c>
      <c r="J1073" s="453">
        <v>10</v>
      </c>
      <c r="K1073" s="456">
        <v>45597</v>
      </c>
      <c r="L1073" s="457"/>
      <c r="M1073" s="458">
        <v>0.29370000000000002</v>
      </c>
      <c r="N1073" s="458">
        <v>0.30870000000000003</v>
      </c>
      <c r="O1073" s="459">
        <v>1.5000000000000013E-2</v>
      </c>
      <c r="P1073" s="460">
        <v>0</v>
      </c>
      <c r="Q1073" s="453">
        <v>1</v>
      </c>
      <c r="R1073" s="458">
        <v>0.29370000000000002</v>
      </c>
      <c r="S1073" s="464">
        <v>0</v>
      </c>
      <c r="T1073" s="461">
        <v>13000</v>
      </c>
      <c r="U1073" s="462">
        <v>332000</v>
      </c>
      <c r="V1073" s="463">
        <v>331805</v>
      </c>
      <c r="W1073" s="716" t="e">
        <f t="shared" si="41"/>
        <v>#DIV/0!</v>
      </c>
      <c r="Z1073" s="739">
        <f t="shared" si="42"/>
        <v>0</v>
      </c>
    </row>
    <row r="1074" spans="1:26" s="365" customFormat="1" ht="12.65" customHeight="1">
      <c r="A1074" s="452" t="s">
        <v>111</v>
      </c>
      <c r="B1074" s="452" t="s">
        <v>718</v>
      </c>
      <c r="C1074" s="453" t="s">
        <v>449</v>
      </c>
      <c r="D1074" s="454" t="s">
        <v>752</v>
      </c>
      <c r="E1074" s="455" t="s">
        <v>753</v>
      </c>
      <c r="F1074" s="454" t="s">
        <v>716</v>
      </c>
      <c r="G1074" s="454" t="s">
        <v>728</v>
      </c>
      <c r="H1074" s="454" t="s">
        <v>457</v>
      </c>
      <c r="I1074" s="453">
        <v>2024</v>
      </c>
      <c r="J1074" s="453">
        <v>11</v>
      </c>
      <c r="K1074" s="456">
        <v>45628</v>
      </c>
      <c r="L1074" s="457"/>
      <c r="M1074" s="458">
        <v>0.29370000000000002</v>
      </c>
      <c r="N1074" s="458">
        <v>0.30869999999999997</v>
      </c>
      <c r="O1074" s="459">
        <v>1.4999999999999958E-2</v>
      </c>
      <c r="P1074" s="460">
        <v>0</v>
      </c>
      <c r="Q1074" s="453">
        <v>1</v>
      </c>
      <c r="R1074" s="458">
        <v>0.29370000000000002</v>
      </c>
      <c r="S1074" s="464">
        <v>70000</v>
      </c>
      <c r="T1074" s="461">
        <v>83000</v>
      </c>
      <c r="U1074" s="462">
        <v>332000</v>
      </c>
      <c r="V1074" s="463">
        <v>330755</v>
      </c>
      <c r="W1074" s="716" t="e">
        <f t="shared" si="41"/>
        <v>#DIV/0!</v>
      </c>
      <c r="Z1074" s="739">
        <f t="shared" si="42"/>
        <v>1049.999999999997</v>
      </c>
    </row>
    <row r="1075" spans="1:26" s="365" customFormat="1" ht="12.65" customHeight="1">
      <c r="A1075" s="452" t="s">
        <v>111</v>
      </c>
      <c r="B1075" s="452" t="s">
        <v>718</v>
      </c>
      <c r="C1075" s="453" t="s">
        <v>449</v>
      </c>
      <c r="D1075" s="454" t="s">
        <v>752</v>
      </c>
      <c r="E1075" s="455" t="s">
        <v>753</v>
      </c>
      <c r="F1075" s="454" t="s">
        <v>716</v>
      </c>
      <c r="G1075" s="454" t="s">
        <v>728</v>
      </c>
      <c r="H1075" s="454" t="s">
        <v>457</v>
      </c>
      <c r="I1075" s="453">
        <v>2024</v>
      </c>
      <c r="J1075" s="453">
        <v>12</v>
      </c>
      <c r="K1075" s="456">
        <v>45659</v>
      </c>
      <c r="L1075" s="457"/>
      <c r="M1075" s="458">
        <v>0.29370000000000002</v>
      </c>
      <c r="N1075" s="458">
        <v>0.30869999999999997</v>
      </c>
      <c r="O1075" s="459">
        <v>1.4999999999999958E-2</v>
      </c>
      <c r="P1075" s="460">
        <v>0</v>
      </c>
      <c r="Q1075" s="453">
        <v>1</v>
      </c>
      <c r="R1075" s="458">
        <v>0.29370000000000002</v>
      </c>
      <c r="S1075" s="464">
        <v>287600</v>
      </c>
      <c r="T1075" s="461">
        <v>370600</v>
      </c>
      <c r="U1075" s="462">
        <v>332000</v>
      </c>
      <c r="V1075" s="463">
        <v>326441</v>
      </c>
      <c r="W1075" s="716" t="e">
        <f t="shared" si="41"/>
        <v>#DIV/0!</v>
      </c>
      <c r="Z1075" s="739">
        <f t="shared" si="42"/>
        <v>4313.9999999999882</v>
      </c>
    </row>
    <row r="1076" spans="1:26" s="365" customFormat="1" ht="12.65" customHeight="1">
      <c r="A1076" s="452" t="s">
        <v>111</v>
      </c>
      <c r="B1076" s="452" t="s">
        <v>718</v>
      </c>
      <c r="C1076" s="453" t="s">
        <v>449</v>
      </c>
      <c r="D1076" s="454" t="s">
        <v>752</v>
      </c>
      <c r="E1076" s="455" t="s">
        <v>753</v>
      </c>
      <c r="F1076" s="454" t="s">
        <v>716</v>
      </c>
      <c r="G1076" s="454" t="s">
        <v>728</v>
      </c>
      <c r="H1076" s="454" t="s">
        <v>457</v>
      </c>
      <c r="I1076" s="453">
        <v>2025</v>
      </c>
      <c r="J1076" s="453">
        <v>1</v>
      </c>
      <c r="K1076" s="456">
        <v>45696</v>
      </c>
      <c r="L1076" s="457"/>
      <c r="M1076" s="458">
        <v>0.29370000000000002</v>
      </c>
      <c r="N1076" s="458">
        <v>0.30869999999999997</v>
      </c>
      <c r="O1076" s="459">
        <v>1.4999999999999999E-2</v>
      </c>
      <c r="P1076" s="460">
        <v>0</v>
      </c>
      <c r="Q1076" s="453">
        <v>1</v>
      </c>
      <c r="R1076" s="458">
        <v>0.29370000000000002</v>
      </c>
      <c r="S1076" s="461">
        <v>101510</v>
      </c>
      <c r="T1076" s="461">
        <v>472110</v>
      </c>
      <c r="U1076" s="462">
        <v>332000</v>
      </c>
      <c r="V1076" s="463">
        <v>324918</v>
      </c>
      <c r="W1076" s="716" t="e">
        <f t="shared" si="41"/>
        <v>#DIV/0!</v>
      </c>
      <c r="Z1076" s="739">
        <f t="shared" si="42"/>
        <v>1522.6499999999999</v>
      </c>
    </row>
    <row r="1077" spans="1:26" s="365" customFormat="1" ht="12.65" customHeight="1">
      <c r="A1077" s="452" t="s">
        <v>115</v>
      </c>
      <c r="B1077" s="452" t="s">
        <v>728</v>
      </c>
      <c r="C1077" s="453" t="s">
        <v>713</v>
      </c>
      <c r="D1077" s="454" t="s">
        <v>450</v>
      </c>
      <c r="E1077" s="455" t="s">
        <v>754</v>
      </c>
      <c r="F1077" s="454" t="s">
        <v>716</v>
      </c>
      <c r="G1077" s="454"/>
      <c r="H1077" s="454" t="s">
        <v>439</v>
      </c>
      <c r="I1077" s="453">
        <v>2024</v>
      </c>
      <c r="J1077" s="453">
        <v>9</v>
      </c>
      <c r="K1077" s="456">
        <v>45597</v>
      </c>
      <c r="L1077" s="457"/>
      <c r="M1077" s="458">
        <v>7.3700000000000002E-2</v>
      </c>
      <c r="N1077" s="458">
        <v>8.5600000000000009E-2</v>
      </c>
      <c r="O1077" s="459">
        <v>1.1900000000000008E-2</v>
      </c>
      <c r="P1077" s="460">
        <v>0</v>
      </c>
      <c r="Q1077" s="453">
        <v>1</v>
      </c>
      <c r="R1077" s="458">
        <v>7.3700000000000002E-2</v>
      </c>
      <c r="S1077" s="464">
        <v>2500</v>
      </c>
      <c r="T1077" s="461">
        <v>2500</v>
      </c>
      <c r="U1077" s="462">
        <v>380000</v>
      </c>
      <c r="V1077" s="463">
        <v>379970.25</v>
      </c>
      <c r="W1077" s="716" t="e">
        <f t="shared" si="41"/>
        <v>#DIV/0!</v>
      </c>
      <c r="Z1077" s="739">
        <f t="shared" si="42"/>
        <v>29.750000000000018</v>
      </c>
    </row>
    <row r="1078" spans="1:26" s="365" customFormat="1" ht="12.65" customHeight="1">
      <c r="A1078" s="452" t="s">
        <v>115</v>
      </c>
      <c r="B1078" s="452" t="s">
        <v>728</v>
      </c>
      <c r="C1078" s="453" t="s">
        <v>713</v>
      </c>
      <c r="D1078" s="454" t="s">
        <v>450</v>
      </c>
      <c r="E1078" s="455" t="s">
        <v>754</v>
      </c>
      <c r="F1078" s="454" t="s">
        <v>716</v>
      </c>
      <c r="G1078" s="454"/>
      <c r="H1078" s="454" t="s">
        <v>439</v>
      </c>
      <c r="I1078" s="453">
        <v>2024</v>
      </c>
      <c r="J1078" s="453">
        <v>10</v>
      </c>
      <c r="K1078" s="456">
        <v>45597</v>
      </c>
      <c r="L1078" s="457"/>
      <c r="M1078" s="458">
        <v>7.3700000000000002E-2</v>
      </c>
      <c r="N1078" s="458">
        <v>8.5600000000000009E-2</v>
      </c>
      <c r="O1078" s="459">
        <v>1.1900000000000008E-2</v>
      </c>
      <c r="P1078" s="460">
        <v>0</v>
      </c>
      <c r="Q1078" s="453">
        <v>1</v>
      </c>
      <c r="R1078" s="458">
        <v>7.3700000000000002E-2</v>
      </c>
      <c r="S1078" s="464">
        <v>13000</v>
      </c>
      <c r="T1078" s="461">
        <v>15500</v>
      </c>
      <c r="U1078" s="462">
        <v>380000</v>
      </c>
      <c r="V1078" s="463">
        <v>379815.55</v>
      </c>
      <c r="W1078" s="716" t="e">
        <f t="shared" si="41"/>
        <v>#DIV/0!</v>
      </c>
      <c r="Z1078" s="739">
        <f t="shared" si="42"/>
        <v>154.7000000000001</v>
      </c>
    </row>
    <row r="1079" spans="1:26" s="365" customFormat="1" ht="12.65" customHeight="1">
      <c r="A1079" s="452" t="s">
        <v>115</v>
      </c>
      <c r="B1079" s="452" t="s">
        <v>728</v>
      </c>
      <c r="C1079" s="453" t="s">
        <v>713</v>
      </c>
      <c r="D1079" s="454" t="s">
        <v>450</v>
      </c>
      <c r="E1079" s="455" t="s">
        <v>754</v>
      </c>
      <c r="F1079" s="454" t="s">
        <v>716</v>
      </c>
      <c r="G1079" s="454"/>
      <c r="H1079" s="454" t="s">
        <v>439</v>
      </c>
      <c r="I1079" s="453">
        <v>2024</v>
      </c>
      <c r="J1079" s="453">
        <v>11</v>
      </c>
      <c r="K1079" s="456">
        <v>45628</v>
      </c>
      <c r="L1079" s="457"/>
      <c r="M1079" s="458">
        <v>7.3700000000000002E-2</v>
      </c>
      <c r="N1079" s="458">
        <v>8.5600000000000009E-2</v>
      </c>
      <c r="O1079" s="459">
        <v>1.1900000000000008E-2</v>
      </c>
      <c r="P1079" s="460">
        <v>0</v>
      </c>
      <c r="Q1079" s="453">
        <v>1</v>
      </c>
      <c r="R1079" s="458">
        <v>7.3700000000000002E-2</v>
      </c>
      <c r="S1079" s="464">
        <v>0</v>
      </c>
      <c r="T1079" s="461">
        <v>15500</v>
      </c>
      <c r="U1079" s="462">
        <v>380000</v>
      </c>
      <c r="V1079" s="463">
        <v>379815.55</v>
      </c>
      <c r="W1079" s="716" t="e">
        <f t="shared" si="41"/>
        <v>#DIV/0!</v>
      </c>
      <c r="Z1079" s="739">
        <f t="shared" si="42"/>
        <v>0</v>
      </c>
    </row>
    <row r="1080" spans="1:26" s="365" customFormat="1" ht="12.65" customHeight="1">
      <c r="A1080" s="452" t="s">
        <v>115</v>
      </c>
      <c r="B1080" s="452" t="s">
        <v>728</v>
      </c>
      <c r="C1080" s="453" t="s">
        <v>713</v>
      </c>
      <c r="D1080" s="454" t="s">
        <v>450</v>
      </c>
      <c r="E1080" s="455" t="s">
        <v>754</v>
      </c>
      <c r="F1080" s="454" t="s">
        <v>716</v>
      </c>
      <c r="G1080" s="454"/>
      <c r="H1080" s="454" t="s">
        <v>439</v>
      </c>
      <c r="I1080" s="453">
        <v>2024</v>
      </c>
      <c r="J1080" s="453">
        <v>12</v>
      </c>
      <c r="K1080" s="456">
        <v>45659</v>
      </c>
      <c r="L1080" s="457"/>
      <c r="M1080" s="458">
        <v>7.3700000000000002E-2</v>
      </c>
      <c r="N1080" s="458">
        <v>8.5600000000000009E-2</v>
      </c>
      <c r="O1080" s="459">
        <v>1.1900000000000008E-2</v>
      </c>
      <c r="P1080" s="460">
        <v>0</v>
      </c>
      <c r="Q1080" s="453">
        <v>1</v>
      </c>
      <c r="R1080" s="458">
        <v>7.3700000000000002E-2</v>
      </c>
      <c r="S1080" s="464">
        <v>0</v>
      </c>
      <c r="T1080" s="461">
        <v>15500</v>
      </c>
      <c r="U1080" s="462">
        <v>380000</v>
      </c>
      <c r="V1080" s="463">
        <v>379815.55</v>
      </c>
      <c r="W1080" s="716" t="e">
        <f t="shared" si="41"/>
        <v>#DIV/0!</v>
      </c>
      <c r="Z1080" s="739">
        <f t="shared" si="42"/>
        <v>0</v>
      </c>
    </row>
    <row r="1081" spans="1:26" s="365" customFormat="1" ht="12.65" customHeight="1">
      <c r="A1081" s="452" t="s">
        <v>115</v>
      </c>
      <c r="B1081" s="452" t="s">
        <v>728</v>
      </c>
      <c r="C1081" s="453" t="s">
        <v>449</v>
      </c>
      <c r="D1081" s="454" t="s">
        <v>450</v>
      </c>
      <c r="E1081" s="455" t="s">
        <v>754</v>
      </c>
      <c r="F1081" s="454" t="s">
        <v>716</v>
      </c>
      <c r="G1081" s="454"/>
      <c r="H1081" s="454" t="s">
        <v>439</v>
      </c>
      <c r="I1081" s="453">
        <v>2025</v>
      </c>
      <c r="J1081" s="453">
        <v>1</v>
      </c>
      <c r="K1081" s="456">
        <v>45696</v>
      </c>
      <c r="L1081" s="457"/>
      <c r="M1081" s="458">
        <v>7.3700000000000002E-2</v>
      </c>
      <c r="N1081" s="458">
        <v>8.5599999999999996E-2</v>
      </c>
      <c r="O1081" s="459">
        <v>1.1900000000000001E-2</v>
      </c>
      <c r="P1081" s="460">
        <v>0</v>
      </c>
      <c r="Q1081" s="453">
        <v>1</v>
      </c>
      <c r="R1081" s="458">
        <v>7.3700000000000002E-2</v>
      </c>
      <c r="S1081" s="461">
        <v>0</v>
      </c>
      <c r="T1081" s="461">
        <v>15500</v>
      </c>
      <c r="U1081" s="462">
        <v>380000</v>
      </c>
      <c r="V1081" s="463">
        <v>379816</v>
      </c>
      <c r="W1081" s="716" t="e">
        <f t="shared" si="41"/>
        <v>#DIV/0!</v>
      </c>
      <c r="Z1081" s="739">
        <f t="shared" si="42"/>
        <v>0</v>
      </c>
    </row>
    <row r="1082" spans="1:26" s="365" customFormat="1" ht="12.65" customHeight="1">
      <c r="A1082" s="452" t="s">
        <v>115</v>
      </c>
      <c r="B1082" s="452" t="s">
        <v>728</v>
      </c>
      <c r="C1082" s="453" t="s">
        <v>713</v>
      </c>
      <c r="D1082" s="454" t="s">
        <v>743</v>
      </c>
      <c r="E1082" s="455" t="s">
        <v>744</v>
      </c>
      <c r="F1082" s="454" t="s">
        <v>716</v>
      </c>
      <c r="G1082" s="454" t="s">
        <v>718</v>
      </c>
      <c r="H1082" s="454" t="s">
        <v>439</v>
      </c>
      <c r="I1082" s="453">
        <v>2024</v>
      </c>
      <c r="J1082" s="453">
        <v>9</v>
      </c>
      <c r="K1082" s="456">
        <v>45597</v>
      </c>
      <c r="L1082" s="457"/>
      <c r="M1082" s="458">
        <v>6.8699999999999997E-2</v>
      </c>
      <c r="N1082" s="458">
        <v>7.8399999999999997E-2</v>
      </c>
      <c r="O1082" s="459">
        <v>9.7000000000000003E-3</v>
      </c>
      <c r="P1082" s="460">
        <v>0</v>
      </c>
      <c r="Q1082" s="453">
        <v>1</v>
      </c>
      <c r="R1082" s="458">
        <v>6.8699999999999997E-2</v>
      </c>
      <c r="S1082" s="464">
        <v>2500</v>
      </c>
      <c r="T1082" s="461">
        <v>2500</v>
      </c>
      <c r="U1082" s="462">
        <v>310000</v>
      </c>
      <c r="V1082" s="463">
        <v>309975.75</v>
      </c>
      <c r="W1082" s="716" t="e">
        <f t="shared" si="41"/>
        <v>#DIV/0!</v>
      </c>
      <c r="Z1082" s="739">
        <f t="shared" si="42"/>
        <v>24.25</v>
      </c>
    </row>
    <row r="1083" spans="1:26" s="365" customFormat="1" ht="12.65" customHeight="1">
      <c r="A1083" s="452" t="s">
        <v>115</v>
      </c>
      <c r="B1083" s="452" t="s">
        <v>728</v>
      </c>
      <c r="C1083" s="453" t="s">
        <v>713</v>
      </c>
      <c r="D1083" s="454" t="s">
        <v>743</v>
      </c>
      <c r="E1083" s="455" t="s">
        <v>744</v>
      </c>
      <c r="F1083" s="454" t="s">
        <v>716</v>
      </c>
      <c r="G1083" s="454" t="s">
        <v>718</v>
      </c>
      <c r="H1083" s="454" t="s">
        <v>439</v>
      </c>
      <c r="I1083" s="453">
        <v>2024</v>
      </c>
      <c r="J1083" s="453">
        <v>10</v>
      </c>
      <c r="K1083" s="456">
        <v>45597</v>
      </c>
      <c r="L1083" s="457"/>
      <c r="M1083" s="458">
        <v>6.8699999999999997E-2</v>
      </c>
      <c r="N1083" s="458">
        <v>7.8399999999999997E-2</v>
      </c>
      <c r="O1083" s="459">
        <v>9.7000000000000003E-3</v>
      </c>
      <c r="P1083" s="460">
        <v>0</v>
      </c>
      <c r="Q1083" s="453">
        <v>1</v>
      </c>
      <c r="R1083" s="458">
        <v>6.8699999999999997E-2</v>
      </c>
      <c r="S1083" s="464">
        <v>0</v>
      </c>
      <c r="T1083" s="461">
        <v>2500</v>
      </c>
      <c r="U1083" s="462">
        <v>310000</v>
      </c>
      <c r="V1083" s="463">
        <v>309975.75</v>
      </c>
      <c r="W1083" s="716" t="e">
        <f t="shared" si="41"/>
        <v>#DIV/0!</v>
      </c>
      <c r="Z1083" s="739">
        <f t="shared" si="42"/>
        <v>0</v>
      </c>
    </row>
    <row r="1084" spans="1:26" s="365" customFormat="1" ht="12.65" customHeight="1">
      <c r="A1084" s="452" t="s">
        <v>115</v>
      </c>
      <c r="B1084" s="452" t="s">
        <v>728</v>
      </c>
      <c r="C1084" s="453" t="s">
        <v>713</v>
      </c>
      <c r="D1084" s="454" t="s">
        <v>743</v>
      </c>
      <c r="E1084" s="455" t="s">
        <v>744</v>
      </c>
      <c r="F1084" s="454" t="s">
        <v>716</v>
      </c>
      <c r="G1084" s="454" t="s">
        <v>718</v>
      </c>
      <c r="H1084" s="454" t="s">
        <v>439</v>
      </c>
      <c r="I1084" s="453">
        <v>2024</v>
      </c>
      <c r="J1084" s="453">
        <v>11</v>
      </c>
      <c r="K1084" s="456">
        <v>45628</v>
      </c>
      <c r="L1084" s="457"/>
      <c r="M1084" s="458">
        <v>6.8699999999999997E-2</v>
      </c>
      <c r="N1084" s="458">
        <v>7.8399999999999997E-2</v>
      </c>
      <c r="O1084" s="459">
        <v>9.7000000000000003E-3</v>
      </c>
      <c r="P1084" s="460">
        <v>0</v>
      </c>
      <c r="Q1084" s="453">
        <v>1</v>
      </c>
      <c r="R1084" s="458">
        <v>6.8699999999999997E-2</v>
      </c>
      <c r="S1084" s="464">
        <v>0</v>
      </c>
      <c r="T1084" s="461">
        <v>2500</v>
      </c>
      <c r="U1084" s="462">
        <v>310000</v>
      </c>
      <c r="V1084" s="463">
        <v>309975.75</v>
      </c>
      <c r="W1084" s="716" t="e">
        <f t="shared" si="41"/>
        <v>#DIV/0!</v>
      </c>
      <c r="Z1084" s="739">
        <f t="shared" si="42"/>
        <v>0</v>
      </c>
    </row>
    <row r="1085" spans="1:26" s="365" customFormat="1" ht="12.65" customHeight="1">
      <c r="A1085" s="452" t="s">
        <v>115</v>
      </c>
      <c r="B1085" s="452" t="s">
        <v>728</v>
      </c>
      <c r="C1085" s="453" t="s">
        <v>713</v>
      </c>
      <c r="D1085" s="454" t="s">
        <v>743</v>
      </c>
      <c r="E1085" s="455" t="s">
        <v>744</v>
      </c>
      <c r="F1085" s="454" t="s">
        <v>716</v>
      </c>
      <c r="G1085" s="454" t="s">
        <v>718</v>
      </c>
      <c r="H1085" s="454" t="s">
        <v>439</v>
      </c>
      <c r="I1085" s="453">
        <v>2024</v>
      </c>
      <c r="J1085" s="453">
        <v>12</v>
      </c>
      <c r="K1085" s="456">
        <v>45659</v>
      </c>
      <c r="L1085" s="457"/>
      <c r="M1085" s="458">
        <v>6.8699999999999997E-2</v>
      </c>
      <c r="N1085" s="458">
        <v>7.8399999999999997E-2</v>
      </c>
      <c r="O1085" s="459">
        <v>9.7000000000000003E-3</v>
      </c>
      <c r="P1085" s="460">
        <v>0</v>
      </c>
      <c r="Q1085" s="453">
        <v>1</v>
      </c>
      <c r="R1085" s="458">
        <v>6.8699999999999997E-2</v>
      </c>
      <c r="S1085" s="464">
        <v>0</v>
      </c>
      <c r="T1085" s="461">
        <v>2500</v>
      </c>
      <c r="U1085" s="462">
        <v>310000</v>
      </c>
      <c r="V1085" s="463">
        <v>309975.75</v>
      </c>
      <c r="W1085" s="716" t="e">
        <f t="shared" si="41"/>
        <v>#DIV/0!</v>
      </c>
      <c r="Z1085" s="739">
        <f t="shared" si="42"/>
        <v>0</v>
      </c>
    </row>
    <row r="1086" spans="1:26" s="365" customFormat="1" ht="12.65" customHeight="1">
      <c r="A1086" s="452" t="s">
        <v>115</v>
      </c>
      <c r="B1086" s="452" t="s">
        <v>728</v>
      </c>
      <c r="C1086" s="453" t="s">
        <v>449</v>
      </c>
      <c r="D1086" s="454" t="s">
        <v>743</v>
      </c>
      <c r="E1086" s="455" t="s">
        <v>744</v>
      </c>
      <c r="F1086" s="454" t="s">
        <v>716</v>
      </c>
      <c r="G1086" s="454" t="s">
        <v>718</v>
      </c>
      <c r="H1086" s="454" t="s">
        <v>439</v>
      </c>
      <c r="I1086" s="453">
        <v>2025</v>
      </c>
      <c r="J1086" s="453">
        <v>1</v>
      </c>
      <c r="K1086" s="456">
        <v>45696</v>
      </c>
      <c r="L1086" s="457"/>
      <c r="M1086" s="458">
        <v>6.8699999999999997E-2</v>
      </c>
      <c r="N1086" s="458">
        <v>7.8399999999999997E-2</v>
      </c>
      <c r="O1086" s="459">
        <v>9.7000000000000003E-3</v>
      </c>
      <c r="P1086" s="460">
        <v>0</v>
      </c>
      <c r="Q1086" s="453">
        <v>1</v>
      </c>
      <c r="R1086" s="458">
        <v>6.8699999999999997E-2</v>
      </c>
      <c r="S1086" s="461">
        <v>0</v>
      </c>
      <c r="T1086" s="461">
        <v>2500</v>
      </c>
      <c r="U1086" s="462">
        <v>310000</v>
      </c>
      <c r="V1086" s="463">
        <v>309976</v>
      </c>
      <c r="W1086" s="716" t="e">
        <f t="shared" si="41"/>
        <v>#DIV/0!</v>
      </c>
      <c r="Z1086" s="739">
        <f t="shared" si="42"/>
        <v>0</v>
      </c>
    </row>
    <row r="1087" spans="1:26" s="365" customFormat="1" ht="12.65" customHeight="1">
      <c r="A1087" s="452" t="s">
        <v>115</v>
      </c>
      <c r="B1087" s="452" t="s">
        <v>728</v>
      </c>
      <c r="C1087" s="453" t="s">
        <v>713</v>
      </c>
      <c r="D1087" s="454" t="s">
        <v>745</v>
      </c>
      <c r="E1087" s="455" t="s">
        <v>746</v>
      </c>
      <c r="F1087" s="454" t="s">
        <v>716</v>
      </c>
      <c r="G1087" s="454" t="s">
        <v>718</v>
      </c>
      <c r="H1087" s="454" t="s">
        <v>439</v>
      </c>
      <c r="I1087" s="453">
        <v>2024</v>
      </c>
      <c r="J1087" s="453">
        <v>9</v>
      </c>
      <c r="K1087" s="456">
        <v>45597</v>
      </c>
      <c r="L1087" s="457"/>
      <c r="M1087" s="458">
        <v>8.1000000000000003E-2</v>
      </c>
      <c r="N1087" s="458">
        <v>9.0999999999999998E-2</v>
      </c>
      <c r="O1087" s="459">
        <v>9.999999999999995E-3</v>
      </c>
      <c r="P1087" s="460">
        <v>0</v>
      </c>
      <c r="Q1087" s="453">
        <v>1</v>
      </c>
      <c r="R1087" s="458">
        <v>8.1000000000000003E-2</v>
      </c>
      <c r="S1087" s="464">
        <v>0</v>
      </c>
      <c r="T1087" s="461">
        <v>0</v>
      </c>
      <c r="U1087" s="462">
        <v>320000</v>
      </c>
      <c r="V1087" s="463">
        <v>320000</v>
      </c>
      <c r="W1087" s="716" t="e">
        <f t="shared" si="41"/>
        <v>#DIV/0!</v>
      </c>
      <c r="Z1087" s="739">
        <f t="shared" si="42"/>
        <v>0</v>
      </c>
    </row>
    <row r="1088" spans="1:26" s="365" customFormat="1" ht="12.65" customHeight="1">
      <c r="A1088" s="452" t="s">
        <v>115</v>
      </c>
      <c r="B1088" s="452" t="s">
        <v>728</v>
      </c>
      <c r="C1088" s="453" t="s">
        <v>713</v>
      </c>
      <c r="D1088" s="454" t="s">
        <v>745</v>
      </c>
      <c r="E1088" s="455" t="s">
        <v>746</v>
      </c>
      <c r="F1088" s="454" t="s">
        <v>716</v>
      </c>
      <c r="G1088" s="454" t="s">
        <v>718</v>
      </c>
      <c r="H1088" s="454" t="s">
        <v>439</v>
      </c>
      <c r="I1088" s="453">
        <v>2024</v>
      </c>
      <c r="J1088" s="453">
        <v>10</v>
      </c>
      <c r="K1088" s="456">
        <v>45597</v>
      </c>
      <c r="L1088" s="457"/>
      <c r="M1088" s="458">
        <v>8.1000000000000003E-2</v>
      </c>
      <c r="N1088" s="458">
        <v>9.0999999999999998E-2</v>
      </c>
      <c r="O1088" s="459">
        <v>9.999999999999995E-3</v>
      </c>
      <c r="P1088" s="460">
        <v>0</v>
      </c>
      <c r="Q1088" s="453">
        <v>1</v>
      </c>
      <c r="R1088" s="458">
        <v>8.1000000000000003E-2</v>
      </c>
      <c r="S1088" s="464">
        <v>0</v>
      </c>
      <c r="T1088" s="461">
        <v>0</v>
      </c>
      <c r="U1088" s="462">
        <v>320000</v>
      </c>
      <c r="V1088" s="463">
        <v>320000</v>
      </c>
      <c r="W1088" s="716" t="e">
        <f t="shared" si="41"/>
        <v>#DIV/0!</v>
      </c>
      <c r="Z1088" s="739">
        <f t="shared" si="42"/>
        <v>0</v>
      </c>
    </row>
    <row r="1089" spans="1:26" s="365" customFormat="1" ht="12.65" customHeight="1">
      <c r="A1089" s="452" t="s">
        <v>115</v>
      </c>
      <c r="B1089" s="452" t="s">
        <v>728</v>
      </c>
      <c r="C1089" s="453" t="s">
        <v>713</v>
      </c>
      <c r="D1089" s="454" t="s">
        <v>745</v>
      </c>
      <c r="E1089" s="455" t="s">
        <v>746</v>
      </c>
      <c r="F1089" s="454" t="s">
        <v>716</v>
      </c>
      <c r="G1089" s="454" t="s">
        <v>718</v>
      </c>
      <c r="H1089" s="454" t="s">
        <v>439</v>
      </c>
      <c r="I1089" s="453">
        <v>2024</v>
      </c>
      <c r="J1089" s="453">
        <v>11</v>
      </c>
      <c r="K1089" s="456">
        <v>45628</v>
      </c>
      <c r="L1089" s="457"/>
      <c r="M1089" s="458">
        <v>8.1000000000000003E-2</v>
      </c>
      <c r="N1089" s="458">
        <v>9.0999999999999998E-2</v>
      </c>
      <c r="O1089" s="459">
        <v>9.999999999999995E-3</v>
      </c>
      <c r="P1089" s="460">
        <v>0</v>
      </c>
      <c r="Q1089" s="453">
        <v>1</v>
      </c>
      <c r="R1089" s="458">
        <v>8.1000000000000003E-2</v>
      </c>
      <c r="S1089" s="464">
        <v>0</v>
      </c>
      <c r="T1089" s="461">
        <v>0</v>
      </c>
      <c r="U1089" s="462">
        <v>320000</v>
      </c>
      <c r="V1089" s="463">
        <v>320000</v>
      </c>
      <c r="W1089" s="716" t="e">
        <f t="shared" si="41"/>
        <v>#DIV/0!</v>
      </c>
      <c r="Z1089" s="739">
        <f t="shared" si="42"/>
        <v>0</v>
      </c>
    </row>
    <row r="1090" spans="1:26" s="365" customFormat="1" ht="12.65" customHeight="1">
      <c r="A1090" s="452" t="s">
        <v>115</v>
      </c>
      <c r="B1090" s="452" t="s">
        <v>728</v>
      </c>
      <c r="C1090" s="453" t="s">
        <v>713</v>
      </c>
      <c r="D1090" s="454" t="s">
        <v>745</v>
      </c>
      <c r="E1090" s="455" t="s">
        <v>746</v>
      </c>
      <c r="F1090" s="454" t="s">
        <v>716</v>
      </c>
      <c r="G1090" s="454" t="s">
        <v>718</v>
      </c>
      <c r="H1090" s="454" t="s">
        <v>439</v>
      </c>
      <c r="I1090" s="453">
        <v>2024</v>
      </c>
      <c r="J1090" s="453">
        <v>12</v>
      </c>
      <c r="K1090" s="456">
        <v>45659</v>
      </c>
      <c r="L1090" s="457"/>
      <c r="M1090" s="458">
        <v>8.1000000000000003E-2</v>
      </c>
      <c r="N1090" s="458">
        <v>9.0999999999999998E-2</v>
      </c>
      <c r="O1090" s="459">
        <v>9.999999999999995E-3</v>
      </c>
      <c r="P1090" s="460">
        <v>0</v>
      </c>
      <c r="Q1090" s="453">
        <v>1</v>
      </c>
      <c r="R1090" s="458">
        <v>8.1000000000000003E-2</v>
      </c>
      <c r="S1090" s="464">
        <v>0</v>
      </c>
      <c r="T1090" s="461">
        <v>0</v>
      </c>
      <c r="U1090" s="462">
        <v>320000</v>
      </c>
      <c r="V1090" s="463">
        <v>320000</v>
      </c>
      <c r="W1090" s="716" t="e">
        <f t="shared" ref="W1090:W1153" si="43">V1090/$AB$1</f>
        <v>#DIV/0!</v>
      </c>
      <c r="Z1090" s="739">
        <f t="shared" si="42"/>
        <v>0</v>
      </c>
    </row>
    <row r="1091" spans="1:26" s="365" customFormat="1" ht="12.65" customHeight="1">
      <c r="A1091" s="452" t="s">
        <v>115</v>
      </c>
      <c r="B1091" s="452" t="s">
        <v>728</v>
      </c>
      <c r="C1091" s="453" t="s">
        <v>449</v>
      </c>
      <c r="D1091" s="454" t="s">
        <v>745</v>
      </c>
      <c r="E1091" s="455" t="s">
        <v>746</v>
      </c>
      <c r="F1091" s="454" t="s">
        <v>716</v>
      </c>
      <c r="G1091" s="454" t="s">
        <v>718</v>
      </c>
      <c r="H1091" s="454" t="s">
        <v>439</v>
      </c>
      <c r="I1091" s="453">
        <v>2025</v>
      </c>
      <c r="J1091" s="453">
        <v>1</v>
      </c>
      <c r="K1091" s="456">
        <v>45696</v>
      </c>
      <c r="L1091" s="457"/>
      <c r="M1091" s="458">
        <v>8.1000000000000003E-2</v>
      </c>
      <c r="N1091" s="458">
        <v>9.0999999999999998E-2</v>
      </c>
      <c r="O1091" s="459">
        <v>0.01</v>
      </c>
      <c r="P1091" s="460">
        <v>0</v>
      </c>
      <c r="Q1091" s="453">
        <v>1</v>
      </c>
      <c r="R1091" s="458">
        <v>8.1000000000000003E-2</v>
      </c>
      <c r="S1091" s="461">
        <v>0</v>
      </c>
      <c r="T1091" s="461" t="s">
        <v>473</v>
      </c>
      <c r="U1091" s="462">
        <v>320000</v>
      </c>
      <c r="V1091" s="463">
        <v>320000</v>
      </c>
      <c r="W1091" s="716" t="e">
        <f t="shared" si="43"/>
        <v>#DIV/0!</v>
      </c>
      <c r="Z1091" s="739">
        <f t="shared" si="42"/>
        <v>0</v>
      </c>
    </row>
    <row r="1092" spans="1:26" s="365" customFormat="1" ht="12.65" customHeight="1">
      <c r="A1092" s="452" t="s">
        <v>115</v>
      </c>
      <c r="B1092" s="452" t="s">
        <v>728</v>
      </c>
      <c r="C1092" s="453" t="s">
        <v>713</v>
      </c>
      <c r="D1092" s="454" t="s">
        <v>747</v>
      </c>
      <c r="E1092" s="455" t="s">
        <v>748</v>
      </c>
      <c r="F1092" s="454" t="s">
        <v>716</v>
      </c>
      <c r="G1092" s="454" t="s">
        <v>718</v>
      </c>
      <c r="H1092" s="454" t="s">
        <v>439</v>
      </c>
      <c r="I1092" s="453">
        <v>2024</v>
      </c>
      <c r="J1092" s="453">
        <v>9</v>
      </c>
      <c r="K1092" s="456">
        <v>45597</v>
      </c>
      <c r="L1092" s="457"/>
      <c r="M1092" s="458">
        <v>7.6499999999999999E-2</v>
      </c>
      <c r="N1092" s="458">
        <v>8.6499999999999994E-2</v>
      </c>
      <c r="O1092" s="459">
        <v>9.999999999999995E-3</v>
      </c>
      <c r="P1092" s="460">
        <v>0</v>
      </c>
      <c r="Q1092" s="453">
        <v>1</v>
      </c>
      <c r="R1092" s="458">
        <v>7.6499999999999999E-2</v>
      </c>
      <c r="S1092" s="464">
        <v>0</v>
      </c>
      <c r="T1092" s="461">
        <v>0</v>
      </c>
      <c r="U1092" s="462">
        <v>320000</v>
      </c>
      <c r="V1092" s="463">
        <v>320000</v>
      </c>
      <c r="W1092" s="716" t="e">
        <f t="shared" si="43"/>
        <v>#DIV/0!</v>
      </c>
      <c r="Z1092" s="739">
        <f t="shared" ref="Z1092:Z1154" si="44">O1092*S1092</f>
        <v>0</v>
      </c>
    </row>
    <row r="1093" spans="1:26" s="365" customFormat="1" ht="12.65" customHeight="1">
      <c r="A1093" s="452" t="s">
        <v>115</v>
      </c>
      <c r="B1093" s="452" t="s">
        <v>728</v>
      </c>
      <c r="C1093" s="453" t="s">
        <v>713</v>
      </c>
      <c r="D1093" s="454" t="s">
        <v>747</v>
      </c>
      <c r="E1093" s="455" t="s">
        <v>748</v>
      </c>
      <c r="F1093" s="454" t="s">
        <v>716</v>
      </c>
      <c r="G1093" s="454" t="s">
        <v>718</v>
      </c>
      <c r="H1093" s="454" t="s">
        <v>439</v>
      </c>
      <c r="I1093" s="453">
        <v>2024</v>
      </c>
      <c r="J1093" s="453">
        <v>10</v>
      </c>
      <c r="K1093" s="456">
        <v>45597</v>
      </c>
      <c r="L1093" s="457"/>
      <c r="M1093" s="458">
        <v>7.6499999999999999E-2</v>
      </c>
      <c r="N1093" s="458">
        <v>8.6499999999999994E-2</v>
      </c>
      <c r="O1093" s="459">
        <v>9.999999999999995E-3</v>
      </c>
      <c r="P1093" s="460">
        <v>0</v>
      </c>
      <c r="Q1093" s="453">
        <v>1</v>
      </c>
      <c r="R1093" s="458">
        <v>7.6499999999999999E-2</v>
      </c>
      <c r="S1093" s="464">
        <v>0</v>
      </c>
      <c r="T1093" s="461">
        <v>0</v>
      </c>
      <c r="U1093" s="462">
        <v>320000</v>
      </c>
      <c r="V1093" s="463">
        <v>320000</v>
      </c>
      <c r="W1093" s="716" t="e">
        <f t="shared" si="43"/>
        <v>#DIV/0!</v>
      </c>
      <c r="Z1093" s="739">
        <f t="shared" si="44"/>
        <v>0</v>
      </c>
    </row>
    <row r="1094" spans="1:26" s="365" customFormat="1" ht="12.65" customHeight="1">
      <c r="A1094" s="452" t="s">
        <v>115</v>
      </c>
      <c r="B1094" s="452" t="s">
        <v>728</v>
      </c>
      <c r="C1094" s="453" t="s">
        <v>713</v>
      </c>
      <c r="D1094" s="454" t="s">
        <v>747</v>
      </c>
      <c r="E1094" s="455" t="s">
        <v>748</v>
      </c>
      <c r="F1094" s="454" t="s">
        <v>716</v>
      </c>
      <c r="G1094" s="454" t="s">
        <v>718</v>
      </c>
      <c r="H1094" s="454" t="s">
        <v>439</v>
      </c>
      <c r="I1094" s="453">
        <v>2024</v>
      </c>
      <c r="J1094" s="453">
        <v>11</v>
      </c>
      <c r="K1094" s="456">
        <v>45628</v>
      </c>
      <c r="L1094" s="457"/>
      <c r="M1094" s="458">
        <v>7.6499999999999999E-2</v>
      </c>
      <c r="N1094" s="458">
        <v>8.6499999999999994E-2</v>
      </c>
      <c r="O1094" s="459">
        <v>9.999999999999995E-3</v>
      </c>
      <c r="P1094" s="460">
        <v>0</v>
      </c>
      <c r="Q1094" s="453">
        <v>1</v>
      </c>
      <c r="R1094" s="458">
        <v>7.6499999999999999E-2</v>
      </c>
      <c r="S1094" s="464">
        <v>0</v>
      </c>
      <c r="T1094" s="461">
        <v>0</v>
      </c>
      <c r="U1094" s="462">
        <v>320000</v>
      </c>
      <c r="V1094" s="463">
        <v>320000</v>
      </c>
      <c r="W1094" s="716" t="e">
        <f t="shared" si="43"/>
        <v>#DIV/0!</v>
      </c>
      <c r="Z1094" s="739">
        <f t="shared" si="44"/>
        <v>0</v>
      </c>
    </row>
    <row r="1095" spans="1:26" s="365" customFormat="1" ht="12.65" customHeight="1">
      <c r="A1095" s="452" t="s">
        <v>115</v>
      </c>
      <c r="B1095" s="452" t="s">
        <v>728</v>
      </c>
      <c r="C1095" s="453" t="s">
        <v>713</v>
      </c>
      <c r="D1095" s="454" t="s">
        <v>747</v>
      </c>
      <c r="E1095" s="455" t="s">
        <v>748</v>
      </c>
      <c r="F1095" s="454" t="s">
        <v>716</v>
      </c>
      <c r="G1095" s="454" t="s">
        <v>718</v>
      </c>
      <c r="H1095" s="454" t="s">
        <v>439</v>
      </c>
      <c r="I1095" s="453">
        <v>2024</v>
      </c>
      <c r="J1095" s="453">
        <v>12</v>
      </c>
      <c r="K1095" s="456">
        <v>45659</v>
      </c>
      <c r="L1095" s="457"/>
      <c r="M1095" s="458">
        <v>7.6499999999999999E-2</v>
      </c>
      <c r="N1095" s="458">
        <v>8.6499999999999994E-2</v>
      </c>
      <c r="O1095" s="459">
        <v>9.999999999999995E-3</v>
      </c>
      <c r="P1095" s="460">
        <v>0</v>
      </c>
      <c r="Q1095" s="453">
        <v>1</v>
      </c>
      <c r="R1095" s="458">
        <v>7.6499999999999999E-2</v>
      </c>
      <c r="S1095" s="464">
        <v>0</v>
      </c>
      <c r="T1095" s="461">
        <v>0</v>
      </c>
      <c r="U1095" s="462">
        <v>320000</v>
      </c>
      <c r="V1095" s="463">
        <v>320000</v>
      </c>
      <c r="W1095" s="716" t="e">
        <f t="shared" si="43"/>
        <v>#DIV/0!</v>
      </c>
      <c r="Z1095" s="739">
        <f t="shared" si="44"/>
        <v>0</v>
      </c>
    </row>
    <row r="1096" spans="1:26" s="365" customFormat="1" ht="12.65" customHeight="1">
      <c r="A1096" s="452" t="s">
        <v>115</v>
      </c>
      <c r="B1096" s="452" t="s">
        <v>728</v>
      </c>
      <c r="C1096" s="453" t="s">
        <v>449</v>
      </c>
      <c r="D1096" s="454" t="s">
        <v>747</v>
      </c>
      <c r="E1096" s="455" t="s">
        <v>748</v>
      </c>
      <c r="F1096" s="454" t="s">
        <v>716</v>
      </c>
      <c r="G1096" s="454" t="s">
        <v>718</v>
      </c>
      <c r="H1096" s="454" t="s">
        <v>439</v>
      </c>
      <c r="I1096" s="453">
        <v>2025</v>
      </c>
      <c r="J1096" s="453">
        <v>1</v>
      </c>
      <c r="K1096" s="456">
        <v>45696</v>
      </c>
      <c r="L1096" s="457"/>
      <c r="M1096" s="458">
        <v>7.6499999999999999E-2</v>
      </c>
      <c r="N1096" s="458">
        <v>8.6499999999999994E-2</v>
      </c>
      <c r="O1096" s="459">
        <v>0.01</v>
      </c>
      <c r="P1096" s="460">
        <v>0</v>
      </c>
      <c r="Q1096" s="453">
        <v>1</v>
      </c>
      <c r="R1096" s="458">
        <v>7.6499999999999999E-2</v>
      </c>
      <c r="S1096" s="461">
        <v>0</v>
      </c>
      <c r="T1096" s="461" t="s">
        <v>473</v>
      </c>
      <c r="U1096" s="462">
        <v>320000</v>
      </c>
      <c r="V1096" s="463">
        <v>320000</v>
      </c>
      <c r="W1096" s="716" t="e">
        <f t="shared" si="43"/>
        <v>#DIV/0!</v>
      </c>
      <c r="Z1096" s="739">
        <f t="shared" si="44"/>
        <v>0</v>
      </c>
    </row>
    <row r="1097" spans="1:26" s="365" customFormat="1" ht="12.65" customHeight="1">
      <c r="A1097" s="452" t="s">
        <v>115</v>
      </c>
      <c r="B1097" s="452" t="s">
        <v>728</v>
      </c>
      <c r="C1097" s="453" t="s">
        <v>713</v>
      </c>
      <c r="D1097" s="454" t="s">
        <v>444</v>
      </c>
      <c r="E1097" s="455" t="s">
        <v>755</v>
      </c>
      <c r="F1097" s="454" t="s">
        <v>716</v>
      </c>
      <c r="G1097" s="454" t="s">
        <v>718</v>
      </c>
      <c r="H1097" s="454" t="s">
        <v>439</v>
      </c>
      <c r="I1097" s="453">
        <v>2024</v>
      </c>
      <c r="J1097" s="453">
        <v>9</v>
      </c>
      <c r="K1097" s="456">
        <v>45597</v>
      </c>
      <c r="L1097" s="457"/>
      <c r="M1097" s="458">
        <v>0.10290000000000001</v>
      </c>
      <c r="N1097" s="458">
        <v>0.1207</v>
      </c>
      <c r="O1097" s="459">
        <v>1.7799999999999996E-2</v>
      </c>
      <c r="P1097" s="460">
        <v>0</v>
      </c>
      <c r="Q1097" s="453">
        <v>1</v>
      </c>
      <c r="R1097" s="458">
        <v>0.10290000000000001</v>
      </c>
      <c r="S1097" s="464">
        <v>16600</v>
      </c>
      <c r="T1097" s="461">
        <v>16600</v>
      </c>
      <c r="U1097" s="462">
        <v>855000</v>
      </c>
      <c r="V1097" s="463">
        <v>854553.22</v>
      </c>
      <c r="W1097" s="716" t="e">
        <f t="shared" si="43"/>
        <v>#DIV/0!</v>
      </c>
      <c r="Z1097" s="739">
        <f t="shared" si="44"/>
        <v>295.47999999999996</v>
      </c>
    </row>
    <row r="1098" spans="1:26" s="365" customFormat="1" ht="12.65" customHeight="1">
      <c r="A1098" s="452" t="s">
        <v>115</v>
      </c>
      <c r="B1098" s="452" t="s">
        <v>728</v>
      </c>
      <c r="C1098" s="453" t="s">
        <v>713</v>
      </c>
      <c r="D1098" s="454" t="s">
        <v>444</v>
      </c>
      <c r="E1098" s="455" t="s">
        <v>756</v>
      </c>
      <c r="F1098" s="454" t="s">
        <v>716</v>
      </c>
      <c r="G1098" s="454" t="s">
        <v>718</v>
      </c>
      <c r="H1098" s="454" t="s">
        <v>439</v>
      </c>
      <c r="I1098" s="453">
        <v>2024</v>
      </c>
      <c r="J1098" s="453">
        <v>9</v>
      </c>
      <c r="K1098" s="456">
        <v>45597</v>
      </c>
      <c r="L1098" s="457"/>
      <c r="M1098" s="458">
        <v>0.10290000000000001</v>
      </c>
      <c r="N1098" s="458">
        <v>0.1207</v>
      </c>
      <c r="O1098" s="459">
        <v>1.7799999999999996E-2</v>
      </c>
      <c r="P1098" s="460">
        <v>0</v>
      </c>
      <c r="Q1098" s="453">
        <v>1</v>
      </c>
      <c r="R1098" s="458">
        <v>0.10290000000000001</v>
      </c>
      <c r="S1098" s="464">
        <v>8500</v>
      </c>
      <c r="T1098" s="461">
        <v>25100</v>
      </c>
      <c r="U1098" s="462"/>
      <c r="V1098" s="463"/>
      <c r="W1098" s="716" t="e">
        <f t="shared" si="43"/>
        <v>#DIV/0!</v>
      </c>
      <c r="Z1098" s="739">
        <f t="shared" si="44"/>
        <v>151.29999999999998</v>
      </c>
    </row>
    <row r="1099" spans="1:26" s="365" customFormat="1" ht="12.65" customHeight="1">
      <c r="A1099" s="452" t="s">
        <v>115</v>
      </c>
      <c r="B1099" s="452" t="s">
        <v>728</v>
      </c>
      <c r="C1099" s="453" t="s">
        <v>713</v>
      </c>
      <c r="D1099" s="454" t="s">
        <v>444</v>
      </c>
      <c r="E1099" s="455" t="s">
        <v>756</v>
      </c>
      <c r="F1099" s="454" t="s">
        <v>716</v>
      </c>
      <c r="G1099" s="454" t="s">
        <v>718</v>
      </c>
      <c r="H1099" s="454" t="s">
        <v>439</v>
      </c>
      <c r="I1099" s="453">
        <v>2024</v>
      </c>
      <c r="J1099" s="453">
        <v>10</v>
      </c>
      <c r="K1099" s="456">
        <v>45597</v>
      </c>
      <c r="L1099" s="457"/>
      <c r="M1099" s="458">
        <v>0.10290000000000001</v>
      </c>
      <c r="N1099" s="458">
        <v>0.1207</v>
      </c>
      <c r="O1099" s="459">
        <v>1.7799999999999996E-2</v>
      </c>
      <c r="P1099" s="460">
        <v>0</v>
      </c>
      <c r="Q1099" s="453">
        <v>1</v>
      </c>
      <c r="R1099" s="458">
        <v>0.10290000000000001</v>
      </c>
      <c r="S1099" s="464">
        <v>102500</v>
      </c>
      <c r="T1099" s="461">
        <v>127600</v>
      </c>
      <c r="U1099" s="462">
        <v>855000</v>
      </c>
      <c r="V1099" s="463">
        <v>852597.24919999996</v>
      </c>
      <c r="W1099" s="716" t="e">
        <f t="shared" si="43"/>
        <v>#DIV/0!</v>
      </c>
      <c r="Z1099" s="739">
        <f t="shared" si="44"/>
        <v>1824.4999999999995</v>
      </c>
    </row>
    <row r="1100" spans="1:26" s="365" customFormat="1" ht="12.65" customHeight="1">
      <c r="A1100" s="452" t="s">
        <v>115</v>
      </c>
      <c r="B1100" s="452" t="s">
        <v>728</v>
      </c>
      <c r="C1100" s="453" t="s">
        <v>713</v>
      </c>
      <c r="D1100" s="454" t="s">
        <v>444</v>
      </c>
      <c r="E1100" s="455" t="s">
        <v>757</v>
      </c>
      <c r="F1100" s="454" t="s">
        <v>716</v>
      </c>
      <c r="G1100" s="454" t="s">
        <v>718</v>
      </c>
      <c r="H1100" s="454" t="s">
        <v>439</v>
      </c>
      <c r="I1100" s="453">
        <v>2024</v>
      </c>
      <c r="J1100" s="453">
        <v>10</v>
      </c>
      <c r="K1100" s="456">
        <v>45597</v>
      </c>
      <c r="L1100" s="457"/>
      <c r="M1100" s="458">
        <v>0.10290000000000001</v>
      </c>
      <c r="N1100" s="458">
        <v>0.1207</v>
      </c>
      <c r="O1100" s="459">
        <v>1.7799999999999996E-2</v>
      </c>
      <c r="P1100" s="460">
        <v>0</v>
      </c>
      <c r="Q1100" s="453">
        <v>1</v>
      </c>
      <c r="R1100" s="458">
        <v>0.10290000000000001</v>
      </c>
      <c r="S1100" s="464">
        <v>2500</v>
      </c>
      <c r="T1100" s="461">
        <v>130100</v>
      </c>
      <c r="U1100" s="462"/>
      <c r="V1100" s="463"/>
      <c r="W1100" s="716" t="e">
        <f t="shared" si="43"/>
        <v>#DIV/0!</v>
      </c>
      <c r="Z1100" s="739">
        <f t="shared" si="44"/>
        <v>44.499999999999993</v>
      </c>
    </row>
    <row r="1101" spans="1:26" s="365" customFormat="1" ht="12.65" customHeight="1">
      <c r="A1101" s="452" t="s">
        <v>115</v>
      </c>
      <c r="B1101" s="452" t="s">
        <v>728</v>
      </c>
      <c r="C1101" s="453" t="s">
        <v>713</v>
      </c>
      <c r="D1101" s="454" t="s">
        <v>444</v>
      </c>
      <c r="E1101" s="455" t="s">
        <v>758</v>
      </c>
      <c r="F1101" s="454" t="s">
        <v>716</v>
      </c>
      <c r="G1101" s="454" t="s">
        <v>718</v>
      </c>
      <c r="H1101" s="454" t="s">
        <v>439</v>
      </c>
      <c r="I1101" s="453">
        <v>2024</v>
      </c>
      <c r="J1101" s="453">
        <v>10</v>
      </c>
      <c r="K1101" s="456">
        <v>45597</v>
      </c>
      <c r="L1101" s="457"/>
      <c r="M1101" s="458">
        <v>0.10290000000000001</v>
      </c>
      <c r="N1101" s="458">
        <v>0.1207</v>
      </c>
      <c r="O1101" s="459">
        <v>1.7799999999999996E-2</v>
      </c>
      <c r="P1101" s="460">
        <v>0</v>
      </c>
      <c r="Q1101" s="453">
        <v>1</v>
      </c>
      <c r="R1101" s="458">
        <v>0.10290000000000001</v>
      </c>
      <c r="S1101" s="464">
        <v>2500</v>
      </c>
      <c r="T1101" s="461">
        <v>132600</v>
      </c>
      <c r="U1101" s="462"/>
      <c r="V1101" s="463"/>
      <c r="W1101" s="716" t="e">
        <f t="shared" si="43"/>
        <v>#DIV/0!</v>
      </c>
      <c r="Z1101" s="739">
        <f t="shared" si="44"/>
        <v>44.499999999999993</v>
      </c>
    </row>
    <row r="1102" spans="1:26" s="365" customFormat="1" ht="12.65" customHeight="1">
      <c r="A1102" s="452" t="s">
        <v>115</v>
      </c>
      <c r="B1102" s="452" t="s">
        <v>728</v>
      </c>
      <c r="C1102" s="453" t="s">
        <v>713</v>
      </c>
      <c r="D1102" s="454" t="s">
        <v>444</v>
      </c>
      <c r="E1102" s="455" t="s">
        <v>759</v>
      </c>
      <c r="F1102" s="454" t="s">
        <v>716</v>
      </c>
      <c r="G1102" s="454" t="s">
        <v>718</v>
      </c>
      <c r="H1102" s="454" t="s">
        <v>439</v>
      </c>
      <c r="I1102" s="453">
        <v>2024</v>
      </c>
      <c r="J1102" s="453">
        <v>10</v>
      </c>
      <c r="K1102" s="456">
        <v>45597</v>
      </c>
      <c r="L1102" s="457"/>
      <c r="M1102" s="458">
        <v>0.10290000000000001</v>
      </c>
      <c r="N1102" s="458">
        <v>0.1207</v>
      </c>
      <c r="O1102" s="459">
        <v>1.7799999999999996E-2</v>
      </c>
      <c r="P1102" s="460">
        <v>0</v>
      </c>
      <c r="Q1102" s="453">
        <v>1</v>
      </c>
      <c r="R1102" s="458">
        <v>0.10290000000000001</v>
      </c>
      <c r="S1102" s="464">
        <v>2386</v>
      </c>
      <c r="T1102" s="461">
        <v>134986</v>
      </c>
      <c r="U1102" s="462"/>
      <c r="V1102" s="463"/>
      <c r="W1102" s="716" t="e">
        <f t="shared" si="43"/>
        <v>#DIV/0!</v>
      </c>
      <c r="Z1102" s="739">
        <f t="shared" si="44"/>
        <v>42.47079999999999</v>
      </c>
    </row>
    <row r="1103" spans="1:26" s="365" customFormat="1" ht="12.65" customHeight="1">
      <c r="A1103" s="452" t="s">
        <v>115</v>
      </c>
      <c r="B1103" s="452" t="s">
        <v>728</v>
      </c>
      <c r="C1103" s="453" t="s">
        <v>449</v>
      </c>
      <c r="D1103" s="454" t="s">
        <v>444</v>
      </c>
      <c r="E1103" s="455" t="s">
        <v>756</v>
      </c>
      <c r="F1103" s="454" t="s">
        <v>716</v>
      </c>
      <c r="G1103" s="454" t="s">
        <v>718</v>
      </c>
      <c r="H1103" s="454" t="s">
        <v>439</v>
      </c>
      <c r="I1103" s="453">
        <v>2024</v>
      </c>
      <c r="J1103" s="453">
        <v>11</v>
      </c>
      <c r="K1103" s="456">
        <v>45628</v>
      </c>
      <c r="L1103" s="457"/>
      <c r="M1103" s="458">
        <v>0.10290000000000001</v>
      </c>
      <c r="N1103" s="458">
        <v>0.1207</v>
      </c>
      <c r="O1103" s="459">
        <v>1.7799999999999996E-2</v>
      </c>
      <c r="P1103" s="460">
        <v>0</v>
      </c>
      <c r="Q1103" s="453">
        <v>1</v>
      </c>
      <c r="R1103" s="458">
        <v>0.10290000000000001</v>
      </c>
      <c r="S1103" s="464">
        <v>12500</v>
      </c>
      <c r="T1103" s="461">
        <v>147486</v>
      </c>
      <c r="U1103" s="462">
        <v>855000</v>
      </c>
      <c r="V1103" s="463">
        <v>851707.24919999996</v>
      </c>
      <c r="W1103" s="716" t="e">
        <f t="shared" si="43"/>
        <v>#DIV/0!</v>
      </c>
      <c r="Z1103" s="739">
        <f t="shared" si="44"/>
        <v>222.49999999999994</v>
      </c>
    </row>
    <row r="1104" spans="1:26" s="365" customFormat="1" ht="12.65" customHeight="1">
      <c r="A1104" s="452" t="s">
        <v>115</v>
      </c>
      <c r="B1104" s="452" t="s">
        <v>728</v>
      </c>
      <c r="C1104" s="453" t="s">
        <v>449</v>
      </c>
      <c r="D1104" s="454" t="s">
        <v>444</v>
      </c>
      <c r="E1104" s="455" t="s">
        <v>760</v>
      </c>
      <c r="F1104" s="454" t="s">
        <v>716</v>
      </c>
      <c r="G1104" s="454" t="s">
        <v>718</v>
      </c>
      <c r="H1104" s="454" t="s">
        <v>439</v>
      </c>
      <c r="I1104" s="453">
        <v>2024</v>
      </c>
      <c r="J1104" s="453">
        <v>11</v>
      </c>
      <c r="K1104" s="456">
        <v>45628</v>
      </c>
      <c r="L1104" s="457"/>
      <c r="M1104" s="458">
        <v>0.10290000000000001</v>
      </c>
      <c r="N1104" s="458">
        <v>0.1207</v>
      </c>
      <c r="O1104" s="459">
        <v>1.7799999999999996E-2</v>
      </c>
      <c r="P1104" s="460">
        <v>0</v>
      </c>
      <c r="Q1104" s="453">
        <v>1</v>
      </c>
      <c r="R1104" s="458">
        <v>0.10290000000000001</v>
      </c>
      <c r="S1104" s="464">
        <v>12500</v>
      </c>
      <c r="T1104" s="461">
        <v>159986</v>
      </c>
      <c r="U1104" s="462"/>
      <c r="V1104" s="463"/>
      <c r="W1104" s="716" t="e">
        <f t="shared" si="43"/>
        <v>#DIV/0!</v>
      </c>
      <c r="Z1104" s="739">
        <f t="shared" si="44"/>
        <v>222.49999999999994</v>
      </c>
    </row>
    <row r="1105" spans="1:26" s="365" customFormat="1" ht="12.65" customHeight="1">
      <c r="A1105" s="452" t="s">
        <v>115</v>
      </c>
      <c r="B1105" s="452" t="s">
        <v>728</v>
      </c>
      <c r="C1105" s="453" t="s">
        <v>449</v>
      </c>
      <c r="D1105" s="454" t="s">
        <v>444</v>
      </c>
      <c r="E1105" s="455" t="s">
        <v>759</v>
      </c>
      <c r="F1105" s="454" t="s">
        <v>716</v>
      </c>
      <c r="G1105" s="454" t="s">
        <v>718</v>
      </c>
      <c r="H1105" s="454" t="s">
        <v>439</v>
      </c>
      <c r="I1105" s="453">
        <v>2024</v>
      </c>
      <c r="J1105" s="453">
        <v>11</v>
      </c>
      <c r="K1105" s="456">
        <v>45628</v>
      </c>
      <c r="L1105" s="457"/>
      <c r="M1105" s="458">
        <v>0.10290000000000001</v>
      </c>
      <c r="N1105" s="458">
        <v>0.1207</v>
      </c>
      <c r="O1105" s="459">
        <v>1.7799999999999996E-2</v>
      </c>
      <c r="P1105" s="460">
        <v>0</v>
      </c>
      <c r="Q1105" s="453">
        <v>1</v>
      </c>
      <c r="R1105" s="458">
        <v>0.10290000000000001</v>
      </c>
      <c r="S1105" s="464">
        <v>25000</v>
      </c>
      <c r="T1105" s="461">
        <v>184986</v>
      </c>
      <c r="U1105" s="462"/>
      <c r="V1105" s="463"/>
      <c r="W1105" s="716" t="e">
        <f t="shared" si="43"/>
        <v>#DIV/0!</v>
      </c>
      <c r="Z1105" s="739">
        <f t="shared" si="44"/>
        <v>444.99999999999989</v>
      </c>
    </row>
    <row r="1106" spans="1:26" s="365" customFormat="1" ht="12.65" customHeight="1">
      <c r="A1106" s="452" t="s">
        <v>115</v>
      </c>
      <c r="B1106" s="452" t="s">
        <v>728</v>
      </c>
      <c r="C1106" s="453" t="s">
        <v>449</v>
      </c>
      <c r="D1106" s="454" t="s">
        <v>444</v>
      </c>
      <c r="E1106" s="455" t="s">
        <v>760</v>
      </c>
      <c r="F1106" s="454" t="s">
        <v>716</v>
      </c>
      <c r="G1106" s="454" t="s">
        <v>718</v>
      </c>
      <c r="H1106" s="454" t="s">
        <v>439</v>
      </c>
      <c r="I1106" s="453">
        <v>2024</v>
      </c>
      <c r="J1106" s="453">
        <v>12</v>
      </c>
      <c r="K1106" s="456">
        <v>45659</v>
      </c>
      <c r="L1106" s="457"/>
      <c r="M1106" s="458">
        <v>0.10290000000000001</v>
      </c>
      <c r="N1106" s="458">
        <v>0.1207</v>
      </c>
      <c r="O1106" s="459">
        <v>1.7799999999999996E-2</v>
      </c>
      <c r="P1106" s="460">
        <v>0</v>
      </c>
      <c r="Q1106" s="453">
        <v>1</v>
      </c>
      <c r="R1106" s="458">
        <v>0.10290000000000001</v>
      </c>
      <c r="S1106" s="464">
        <v>12500</v>
      </c>
      <c r="T1106" s="461">
        <v>197486</v>
      </c>
      <c r="U1106" s="462">
        <v>855000</v>
      </c>
      <c r="V1106" s="463">
        <v>851484.74919999996</v>
      </c>
      <c r="W1106" s="716" t="e">
        <f t="shared" si="43"/>
        <v>#DIV/0!</v>
      </c>
      <c r="Z1106" s="739">
        <f t="shared" si="44"/>
        <v>222.49999999999994</v>
      </c>
    </row>
    <row r="1107" spans="1:26" s="365" customFormat="1" ht="12.65" customHeight="1">
      <c r="A1107" s="452" t="s">
        <v>115</v>
      </c>
      <c r="B1107" s="452" t="s">
        <v>728</v>
      </c>
      <c r="C1107" s="453" t="s">
        <v>449</v>
      </c>
      <c r="D1107" s="454" t="s">
        <v>444</v>
      </c>
      <c r="E1107" s="455" t="s">
        <v>760</v>
      </c>
      <c r="F1107" s="454" t="s">
        <v>716</v>
      </c>
      <c r="G1107" s="454" t="s">
        <v>718</v>
      </c>
      <c r="H1107" s="454" t="s">
        <v>439</v>
      </c>
      <c r="I1107" s="453">
        <v>2025</v>
      </c>
      <c r="J1107" s="453">
        <v>1</v>
      </c>
      <c r="K1107" s="456">
        <v>45696</v>
      </c>
      <c r="L1107" s="457"/>
      <c r="M1107" s="458">
        <v>0.10290000000000001</v>
      </c>
      <c r="N1107" s="458">
        <v>0.1207</v>
      </c>
      <c r="O1107" s="459">
        <v>1.78E-2</v>
      </c>
      <c r="P1107" s="460">
        <v>0</v>
      </c>
      <c r="Q1107" s="453">
        <v>1</v>
      </c>
      <c r="R1107" s="458">
        <v>0.10290000000000001</v>
      </c>
      <c r="S1107" s="461">
        <v>0</v>
      </c>
      <c r="T1107" s="461">
        <v>197486</v>
      </c>
      <c r="U1107" s="462">
        <v>855000</v>
      </c>
      <c r="V1107" s="463">
        <v>851485</v>
      </c>
      <c r="W1107" s="716" t="e">
        <f t="shared" si="43"/>
        <v>#DIV/0!</v>
      </c>
      <c r="Z1107" s="739">
        <f t="shared" si="44"/>
        <v>0</v>
      </c>
    </row>
    <row r="1108" spans="1:26" s="365" customFormat="1" ht="12.65" customHeight="1">
      <c r="A1108" s="452" t="s">
        <v>110</v>
      </c>
      <c r="B1108" s="452" t="s">
        <v>448</v>
      </c>
      <c r="C1108" s="453" t="s">
        <v>713</v>
      </c>
      <c r="D1108" s="454" t="s">
        <v>714</v>
      </c>
      <c r="E1108" s="455" t="s">
        <v>761</v>
      </c>
      <c r="F1108" s="454" t="s">
        <v>716</v>
      </c>
      <c r="G1108" s="454"/>
      <c r="H1108" s="454" t="s">
        <v>457</v>
      </c>
      <c r="I1108" s="453">
        <v>2024</v>
      </c>
      <c r="J1108" s="453">
        <v>9</v>
      </c>
      <c r="K1108" s="456">
        <v>45597</v>
      </c>
      <c r="L1108" s="457"/>
      <c r="M1108" s="458">
        <v>1.3005</v>
      </c>
      <c r="N1108" s="458">
        <v>1.3105</v>
      </c>
      <c r="O1108" s="459">
        <v>1.0000000000000009E-2</v>
      </c>
      <c r="P1108" s="460">
        <v>0</v>
      </c>
      <c r="Q1108" s="453">
        <v>1</v>
      </c>
      <c r="R1108" s="458">
        <v>1.3005</v>
      </c>
      <c r="S1108" s="464">
        <v>59600</v>
      </c>
      <c r="T1108" s="461">
        <v>59600</v>
      </c>
      <c r="U1108" s="462">
        <v>5000</v>
      </c>
      <c r="V1108" s="463">
        <v>4403.9999999999991</v>
      </c>
      <c r="W1108" s="716" t="e">
        <f t="shared" si="43"/>
        <v>#DIV/0!</v>
      </c>
      <c r="Z1108" s="739">
        <f t="shared" si="44"/>
        <v>596.00000000000057</v>
      </c>
    </row>
    <row r="1109" spans="1:26" s="365" customFormat="1" ht="12.65" customHeight="1">
      <c r="A1109" s="452" t="s">
        <v>110</v>
      </c>
      <c r="B1109" s="452" t="s">
        <v>448</v>
      </c>
      <c r="C1109" s="453" t="s">
        <v>713</v>
      </c>
      <c r="D1109" s="454" t="s">
        <v>714</v>
      </c>
      <c r="E1109" s="455" t="s">
        <v>761</v>
      </c>
      <c r="F1109" s="454" t="s">
        <v>716</v>
      </c>
      <c r="G1109" s="454"/>
      <c r="H1109" s="454" t="s">
        <v>457</v>
      </c>
      <c r="I1109" s="453">
        <v>2024</v>
      </c>
      <c r="J1109" s="453">
        <v>10</v>
      </c>
      <c r="K1109" s="456">
        <v>45597</v>
      </c>
      <c r="L1109" s="457"/>
      <c r="M1109" s="458">
        <v>1.3005</v>
      </c>
      <c r="N1109" s="458">
        <v>1.3105</v>
      </c>
      <c r="O1109" s="459">
        <v>1.0000000000000009E-2</v>
      </c>
      <c r="P1109" s="460">
        <v>0</v>
      </c>
      <c r="Q1109" s="453">
        <v>1</v>
      </c>
      <c r="R1109" s="458">
        <v>1.3005</v>
      </c>
      <c r="S1109" s="464">
        <v>67400</v>
      </c>
      <c r="T1109" s="461">
        <v>127000</v>
      </c>
      <c r="U1109" s="462">
        <v>5000</v>
      </c>
      <c r="V1109" s="463">
        <v>3729.9999999999991</v>
      </c>
      <c r="W1109" s="716" t="e">
        <f t="shared" si="43"/>
        <v>#DIV/0!</v>
      </c>
      <c r="Z1109" s="739">
        <f t="shared" si="44"/>
        <v>674.00000000000057</v>
      </c>
    </row>
    <row r="1110" spans="1:26" s="365" customFormat="1" ht="12.65" customHeight="1">
      <c r="A1110" s="452" t="s">
        <v>110</v>
      </c>
      <c r="B1110" s="452" t="s">
        <v>448</v>
      </c>
      <c r="C1110" s="453" t="s">
        <v>449</v>
      </c>
      <c r="D1110" s="454" t="s">
        <v>714</v>
      </c>
      <c r="E1110" s="455" t="s">
        <v>761</v>
      </c>
      <c r="F1110" s="454" t="s">
        <v>716</v>
      </c>
      <c r="G1110" s="454"/>
      <c r="H1110" s="454" t="s">
        <v>457</v>
      </c>
      <c r="I1110" s="453">
        <v>2024</v>
      </c>
      <c r="J1110" s="453">
        <v>11</v>
      </c>
      <c r="K1110" s="456">
        <v>45628</v>
      </c>
      <c r="L1110" s="457"/>
      <c r="M1110" s="458">
        <v>1.3005</v>
      </c>
      <c r="N1110" s="458">
        <v>1.3105</v>
      </c>
      <c r="O1110" s="459">
        <v>1.0000000000000009E-2</v>
      </c>
      <c r="P1110" s="460">
        <v>0</v>
      </c>
      <c r="Q1110" s="453">
        <v>1</v>
      </c>
      <c r="R1110" s="458">
        <v>1.3005</v>
      </c>
      <c r="S1110" s="464">
        <v>16000</v>
      </c>
      <c r="T1110" s="461">
        <v>143000</v>
      </c>
      <c r="U1110" s="462">
        <v>5000</v>
      </c>
      <c r="V1110" s="463">
        <v>3569.9999999999986</v>
      </c>
      <c r="W1110" s="716" t="e">
        <f t="shared" si="43"/>
        <v>#DIV/0!</v>
      </c>
      <c r="Z1110" s="739">
        <f t="shared" si="44"/>
        <v>160.00000000000014</v>
      </c>
    </row>
    <row r="1111" spans="1:26" s="365" customFormat="1" ht="12.65" customHeight="1">
      <c r="A1111" s="452" t="s">
        <v>110</v>
      </c>
      <c r="B1111" s="452" t="s">
        <v>448</v>
      </c>
      <c r="C1111" s="453" t="s">
        <v>449</v>
      </c>
      <c r="D1111" s="454" t="s">
        <v>714</v>
      </c>
      <c r="E1111" s="455" t="s">
        <v>761</v>
      </c>
      <c r="F1111" s="454" t="s">
        <v>716</v>
      </c>
      <c r="G1111" s="454"/>
      <c r="H1111" s="454" t="s">
        <v>457</v>
      </c>
      <c r="I1111" s="453">
        <v>2024</v>
      </c>
      <c r="J1111" s="453">
        <v>12</v>
      </c>
      <c r="K1111" s="456">
        <v>45659</v>
      </c>
      <c r="L1111" s="457"/>
      <c r="M1111" s="458">
        <v>1.3005</v>
      </c>
      <c r="N1111" s="458">
        <v>1.3105</v>
      </c>
      <c r="O1111" s="459">
        <v>1.0000000000000009E-2</v>
      </c>
      <c r="P1111" s="460">
        <v>0</v>
      </c>
      <c r="Q1111" s="453">
        <v>1</v>
      </c>
      <c r="R1111" s="458">
        <v>1.3005</v>
      </c>
      <c r="S1111" s="464">
        <v>52000</v>
      </c>
      <c r="T1111" s="461">
        <v>195000</v>
      </c>
      <c r="U1111" s="462">
        <v>5000</v>
      </c>
      <c r="V1111" s="463">
        <v>3049.9999999999982</v>
      </c>
      <c r="W1111" s="716" t="e">
        <f t="shared" si="43"/>
        <v>#DIV/0!</v>
      </c>
      <c r="Z1111" s="739">
        <f t="shared" si="44"/>
        <v>520.00000000000045</v>
      </c>
    </row>
    <row r="1112" spans="1:26" s="365" customFormat="1" ht="12.65" customHeight="1">
      <c r="A1112" s="452" t="s">
        <v>110</v>
      </c>
      <c r="B1112" s="452" t="s">
        <v>448</v>
      </c>
      <c r="C1112" s="453" t="s">
        <v>449</v>
      </c>
      <c r="D1112" s="454" t="s">
        <v>714</v>
      </c>
      <c r="E1112" s="455" t="s">
        <v>761</v>
      </c>
      <c r="F1112" s="454" t="s">
        <v>716</v>
      </c>
      <c r="G1112" s="454"/>
      <c r="H1112" s="454" t="s">
        <v>457</v>
      </c>
      <c r="I1112" s="453">
        <v>2025</v>
      </c>
      <c r="J1112" s="453">
        <v>1</v>
      </c>
      <c r="K1112" s="456">
        <v>45696</v>
      </c>
      <c r="L1112" s="457"/>
      <c r="M1112" s="458">
        <v>1.3005</v>
      </c>
      <c r="N1112" s="458">
        <v>1.3105</v>
      </c>
      <c r="O1112" s="459">
        <v>0.01</v>
      </c>
      <c r="P1112" s="460">
        <v>0</v>
      </c>
      <c r="Q1112" s="453">
        <v>1</v>
      </c>
      <c r="R1112" s="458">
        <v>1.3005</v>
      </c>
      <c r="S1112" s="461">
        <v>0</v>
      </c>
      <c r="T1112" s="461">
        <v>195000</v>
      </c>
      <c r="U1112" s="462">
        <v>5000</v>
      </c>
      <c r="V1112" s="463">
        <v>3050</v>
      </c>
      <c r="W1112" s="716" t="e">
        <f t="shared" si="43"/>
        <v>#DIV/0!</v>
      </c>
      <c r="Z1112" s="739">
        <f t="shared" si="44"/>
        <v>0</v>
      </c>
    </row>
    <row r="1113" spans="1:26" s="365" customFormat="1" ht="12.65" customHeight="1">
      <c r="A1113" s="284" t="s">
        <v>141</v>
      </c>
      <c r="B1113" s="452" t="s">
        <v>683</v>
      </c>
      <c r="C1113" s="453" t="s">
        <v>762</v>
      </c>
      <c r="D1113" s="454" t="s">
        <v>763</v>
      </c>
      <c r="E1113" s="455" t="s">
        <v>764</v>
      </c>
      <c r="F1113" s="454" t="s">
        <v>716</v>
      </c>
      <c r="G1113" s="454"/>
      <c r="H1113" s="454" t="s">
        <v>439</v>
      </c>
      <c r="I1113" s="453">
        <v>2024</v>
      </c>
      <c r="J1113" s="453">
        <v>12</v>
      </c>
      <c r="K1113" s="456">
        <v>45659</v>
      </c>
      <c r="L1113" s="457"/>
      <c r="M1113" s="458">
        <v>3.1945000000000001</v>
      </c>
      <c r="N1113" s="458">
        <v>3.2368999999999999</v>
      </c>
      <c r="O1113" s="459">
        <v>4.2399999999999771E-2</v>
      </c>
      <c r="P1113" s="460">
        <v>0</v>
      </c>
      <c r="Q1113" s="453">
        <v>1</v>
      </c>
      <c r="R1113" s="458">
        <v>3.1945000000000001</v>
      </c>
      <c r="S1113" s="464">
        <v>14323</v>
      </c>
      <c r="T1113" s="461">
        <v>14323</v>
      </c>
      <c r="U1113" s="462">
        <v>173500</v>
      </c>
      <c r="V1113" s="463">
        <v>172892.70480000001</v>
      </c>
      <c r="W1113" s="716" t="e">
        <f t="shared" si="43"/>
        <v>#DIV/0!</v>
      </c>
      <c r="Z1113" s="739">
        <f t="shared" si="44"/>
        <v>607.29519999999673</v>
      </c>
    </row>
    <row r="1114" spans="1:26" s="365" customFormat="1" ht="12.65" customHeight="1">
      <c r="A1114" s="284" t="s">
        <v>141</v>
      </c>
      <c r="B1114" s="452" t="s">
        <v>683</v>
      </c>
      <c r="C1114" s="453" t="s">
        <v>435</v>
      </c>
      <c r="D1114" s="454" t="s">
        <v>763</v>
      </c>
      <c r="E1114" s="455" t="s">
        <v>764</v>
      </c>
      <c r="F1114" s="454" t="s">
        <v>716</v>
      </c>
      <c r="G1114" s="454"/>
      <c r="H1114" s="454" t="s">
        <v>439</v>
      </c>
      <c r="I1114" s="453">
        <v>2025</v>
      </c>
      <c r="J1114" s="453">
        <v>1</v>
      </c>
      <c r="K1114" s="456">
        <v>45696</v>
      </c>
      <c r="L1114" s="457"/>
      <c r="M1114" s="458">
        <v>3.1945000000000001</v>
      </c>
      <c r="N1114" s="458">
        <v>3.2368999999999999</v>
      </c>
      <c r="O1114" s="459">
        <v>4.24E-2</v>
      </c>
      <c r="P1114" s="460">
        <v>0</v>
      </c>
      <c r="Q1114" s="453">
        <v>1</v>
      </c>
      <c r="R1114" s="458">
        <v>3.1945000000000001</v>
      </c>
      <c r="S1114" s="461">
        <v>50656</v>
      </c>
      <c r="T1114" s="461">
        <v>64979</v>
      </c>
      <c r="U1114" s="462">
        <v>173500</v>
      </c>
      <c r="V1114" s="463">
        <v>170745</v>
      </c>
      <c r="W1114" s="716" t="e">
        <f t="shared" si="43"/>
        <v>#DIV/0!</v>
      </c>
      <c r="Z1114" s="739">
        <f t="shared" si="44"/>
        <v>2147.8144000000002</v>
      </c>
    </row>
    <row r="1115" spans="1:26" s="365" customFormat="1" ht="12.65" customHeight="1">
      <c r="A1115" s="284" t="s">
        <v>141</v>
      </c>
      <c r="B1115" s="452" t="s">
        <v>683</v>
      </c>
      <c r="C1115" s="453" t="s">
        <v>762</v>
      </c>
      <c r="D1115" s="454" t="s">
        <v>765</v>
      </c>
      <c r="E1115" s="455" t="s">
        <v>766</v>
      </c>
      <c r="F1115" s="454" t="s">
        <v>716</v>
      </c>
      <c r="G1115" s="454"/>
      <c r="H1115" s="454" t="s">
        <v>439</v>
      </c>
      <c r="I1115" s="453">
        <v>2024</v>
      </c>
      <c r="J1115" s="453">
        <v>12</v>
      </c>
      <c r="K1115" s="456">
        <v>45659</v>
      </c>
      <c r="L1115" s="457"/>
      <c r="M1115" s="458">
        <v>1.2813000000000001</v>
      </c>
      <c r="N1115" s="458">
        <v>1.3728</v>
      </c>
      <c r="O1115" s="459">
        <v>9.1499999999999915E-2</v>
      </c>
      <c r="P1115" s="460">
        <v>0</v>
      </c>
      <c r="Q1115" s="453">
        <v>1</v>
      </c>
      <c r="R1115" s="458">
        <v>1.2813000000000001</v>
      </c>
      <c r="S1115" s="464">
        <v>5840</v>
      </c>
      <c r="T1115" s="461">
        <v>5840</v>
      </c>
      <c r="U1115" s="462">
        <v>542350</v>
      </c>
      <c r="V1115" s="463">
        <v>540224.72950000002</v>
      </c>
      <c r="W1115" s="716" t="e">
        <f t="shared" si="43"/>
        <v>#DIV/0!</v>
      </c>
      <c r="Z1115" s="739">
        <f t="shared" si="44"/>
        <v>534.35999999999945</v>
      </c>
    </row>
    <row r="1116" spans="1:26" s="365" customFormat="1" ht="12.65" customHeight="1">
      <c r="A1116" s="284" t="s">
        <v>141</v>
      </c>
      <c r="B1116" s="452" t="s">
        <v>683</v>
      </c>
      <c r="C1116" s="453" t="s">
        <v>762</v>
      </c>
      <c r="D1116" s="454" t="s">
        <v>765</v>
      </c>
      <c r="E1116" s="455" t="s">
        <v>767</v>
      </c>
      <c r="F1116" s="454" t="s">
        <v>716</v>
      </c>
      <c r="G1116" s="454"/>
      <c r="H1116" s="454" t="s">
        <v>439</v>
      </c>
      <c r="I1116" s="453">
        <v>2024</v>
      </c>
      <c r="J1116" s="453">
        <v>12</v>
      </c>
      <c r="K1116" s="456">
        <v>45659</v>
      </c>
      <c r="L1116" s="457"/>
      <c r="M1116" s="458">
        <v>1.2813000000000001</v>
      </c>
      <c r="N1116" s="458">
        <v>1.3728</v>
      </c>
      <c r="O1116" s="459">
        <v>9.1499999999999915E-2</v>
      </c>
      <c r="P1116" s="460">
        <v>0</v>
      </c>
      <c r="Q1116" s="453">
        <v>1</v>
      </c>
      <c r="R1116" s="458">
        <v>1.2813000000000001</v>
      </c>
      <c r="S1116" s="464">
        <v>10834</v>
      </c>
      <c r="T1116" s="461">
        <v>16674</v>
      </c>
      <c r="U1116" s="462"/>
      <c r="V1116" s="463"/>
      <c r="W1116" s="716" t="e">
        <f t="shared" si="43"/>
        <v>#DIV/0!</v>
      </c>
      <c r="Z1116" s="739">
        <f t="shared" si="44"/>
        <v>991.31099999999913</v>
      </c>
    </row>
    <row r="1117" spans="1:26" s="365" customFormat="1" ht="12.65" customHeight="1">
      <c r="A1117" s="284" t="s">
        <v>141</v>
      </c>
      <c r="B1117" s="452" t="s">
        <v>683</v>
      </c>
      <c r="C1117" s="453" t="s">
        <v>762</v>
      </c>
      <c r="D1117" s="454" t="s">
        <v>765</v>
      </c>
      <c r="E1117" s="455" t="s">
        <v>768</v>
      </c>
      <c r="F1117" s="454" t="s">
        <v>716</v>
      </c>
      <c r="G1117" s="454"/>
      <c r="H1117" s="454" t="s">
        <v>439</v>
      </c>
      <c r="I1117" s="453">
        <v>2024</v>
      </c>
      <c r="J1117" s="453">
        <v>12</v>
      </c>
      <c r="K1117" s="456">
        <v>45659</v>
      </c>
      <c r="L1117" s="457"/>
      <c r="M1117" s="458">
        <v>1.2813000000000001</v>
      </c>
      <c r="N1117" s="458">
        <v>1.3728</v>
      </c>
      <c r="O1117" s="459">
        <v>9.1499999999999915E-2</v>
      </c>
      <c r="P1117" s="460">
        <v>0</v>
      </c>
      <c r="Q1117" s="453">
        <v>1</v>
      </c>
      <c r="R1117" s="458">
        <v>1.2813000000000001</v>
      </c>
      <c r="S1117" s="464">
        <v>6553</v>
      </c>
      <c r="T1117" s="461">
        <v>23227</v>
      </c>
      <c r="U1117" s="462"/>
      <c r="V1117" s="463"/>
      <c r="W1117" s="716" t="e">
        <f t="shared" si="43"/>
        <v>#DIV/0!</v>
      </c>
      <c r="Z1117" s="739">
        <f t="shared" si="44"/>
        <v>599.59949999999947</v>
      </c>
    </row>
    <row r="1118" spans="1:26" s="365" customFormat="1" ht="12.65" customHeight="1">
      <c r="A1118" s="284" t="s">
        <v>141</v>
      </c>
      <c r="B1118" s="452" t="s">
        <v>683</v>
      </c>
      <c r="C1118" s="453" t="s">
        <v>435</v>
      </c>
      <c r="D1118" s="454" t="s">
        <v>765</v>
      </c>
      <c r="E1118" s="455" t="s">
        <v>766</v>
      </c>
      <c r="F1118" s="454" t="s">
        <v>716</v>
      </c>
      <c r="G1118" s="454"/>
      <c r="H1118" s="454" t="s">
        <v>439</v>
      </c>
      <c r="I1118" s="453">
        <v>2025</v>
      </c>
      <c r="J1118" s="453">
        <v>1</v>
      </c>
      <c r="K1118" s="456">
        <v>45696</v>
      </c>
      <c r="L1118" s="457"/>
      <c r="M1118" s="458">
        <v>1.2813000000000001</v>
      </c>
      <c r="N1118" s="458">
        <v>1.3728</v>
      </c>
      <c r="O1118" s="459">
        <v>9.1499999999999998E-2</v>
      </c>
      <c r="P1118" s="460">
        <v>0</v>
      </c>
      <c r="Q1118" s="453">
        <v>1</v>
      </c>
      <c r="R1118" s="458">
        <v>1.2813000000000001</v>
      </c>
      <c r="S1118" s="461">
        <v>30300</v>
      </c>
      <c r="T1118" s="461">
        <v>53527</v>
      </c>
      <c r="U1118" s="462">
        <v>547850</v>
      </c>
      <c r="V1118" s="463">
        <v>538934</v>
      </c>
      <c r="W1118" s="716" t="e">
        <f t="shared" si="43"/>
        <v>#DIV/0!</v>
      </c>
      <c r="Z1118" s="739">
        <f t="shared" si="44"/>
        <v>2772.45</v>
      </c>
    </row>
    <row r="1119" spans="1:26" s="365" customFormat="1" ht="12.65" customHeight="1">
      <c r="A1119" s="284" t="s">
        <v>141</v>
      </c>
      <c r="B1119" s="452" t="s">
        <v>683</v>
      </c>
      <c r="C1119" s="453" t="s">
        <v>435</v>
      </c>
      <c r="D1119" s="454" t="s">
        <v>765</v>
      </c>
      <c r="E1119" s="455" t="s">
        <v>767</v>
      </c>
      <c r="F1119" s="454" t="s">
        <v>716</v>
      </c>
      <c r="G1119" s="454"/>
      <c r="H1119" s="454" t="s">
        <v>439</v>
      </c>
      <c r="I1119" s="453">
        <v>2025</v>
      </c>
      <c r="J1119" s="453">
        <v>1</v>
      </c>
      <c r="K1119" s="456">
        <v>45696</v>
      </c>
      <c r="L1119" s="457"/>
      <c r="M1119" s="458">
        <v>1.2813000000000001</v>
      </c>
      <c r="N1119" s="458">
        <v>1.3728</v>
      </c>
      <c r="O1119" s="459">
        <v>9.1499999999999998E-2</v>
      </c>
      <c r="P1119" s="460">
        <v>0</v>
      </c>
      <c r="Q1119" s="453">
        <v>1</v>
      </c>
      <c r="R1119" s="458">
        <v>1.2813000000000001</v>
      </c>
      <c r="S1119" s="461">
        <v>20160</v>
      </c>
      <c r="T1119" s="461">
        <v>73687</v>
      </c>
      <c r="U1119" s="462"/>
      <c r="V1119" s="463"/>
      <c r="W1119" s="716" t="e">
        <f t="shared" si="43"/>
        <v>#DIV/0!</v>
      </c>
      <c r="Z1119" s="739">
        <f t="shared" si="44"/>
        <v>1844.6399999999999</v>
      </c>
    </row>
    <row r="1120" spans="1:26" s="365" customFormat="1" ht="12.65" customHeight="1">
      <c r="A1120" s="284" t="s">
        <v>141</v>
      </c>
      <c r="B1120" s="452" t="s">
        <v>683</v>
      </c>
      <c r="C1120" s="453" t="s">
        <v>435</v>
      </c>
      <c r="D1120" s="454" t="s">
        <v>765</v>
      </c>
      <c r="E1120" s="455" t="s">
        <v>768</v>
      </c>
      <c r="F1120" s="454" t="s">
        <v>716</v>
      </c>
      <c r="G1120" s="454"/>
      <c r="H1120" s="454" t="s">
        <v>439</v>
      </c>
      <c r="I1120" s="453">
        <v>2025</v>
      </c>
      <c r="J1120" s="453">
        <v>1</v>
      </c>
      <c r="K1120" s="456">
        <v>45696</v>
      </c>
      <c r="L1120" s="457"/>
      <c r="M1120" s="458">
        <v>1.2813000000000001</v>
      </c>
      <c r="N1120" s="458">
        <v>1.3728</v>
      </c>
      <c r="O1120" s="459">
        <v>9.1499999999999998E-2</v>
      </c>
      <c r="P1120" s="460">
        <v>0</v>
      </c>
      <c r="Q1120" s="453">
        <v>1</v>
      </c>
      <c r="R1120" s="458">
        <v>1.2813000000000001</v>
      </c>
      <c r="S1120" s="461">
        <v>23760</v>
      </c>
      <c r="T1120" s="461">
        <v>97447</v>
      </c>
      <c r="U1120" s="462"/>
      <c r="V1120" s="463"/>
      <c r="W1120" s="716" t="e">
        <f t="shared" si="43"/>
        <v>#DIV/0!</v>
      </c>
      <c r="Z1120" s="739">
        <f t="shared" si="44"/>
        <v>2174.04</v>
      </c>
    </row>
    <row r="1121" spans="1:26" s="365" customFormat="1" ht="12.65" customHeight="1">
      <c r="A1121" s="284" t="s">
        <v>141</v>
      </c>
      <c r="B1121" s="452" t="s">
        <v>683</v>
      </c>
      <c r="C1121" s="453" t="s">
        <v>762</v>
      </c>
      <c r="D1121" s="454" t="s">
        <v>769</v>
      </c>
      <c r="E1121" s="455" t="s">
        <v>770</v>
      </c>
      <c r="F1121" s="454" t="s">
        <v>716</v>
      </c>
      <c r="G1121" s="454"/>
      <c r="H1121" s="454" t="s">
        <v>439</v>
      </c>
      <c r="I1121" s="453">
        <v>2024</v>
      </c>
      <c r="J1121" s="453">
        <v>12</v>
      </c>
      <c r="K1121" s="456">
        <v>45659</v>
      </c>
      <c r="L1121" s="457"/>
      <c r="M1121" s="458">
        <v>8.1453000000000007</v>
      </c>
      <c r="N1121" s="458">
        <v>8.2428000000000008</v>
      </c>
      <c r="O1121" s="459">
        <v>9.7500000000000142E-2</v>
      </c>
      <c r="P1121" s="460">
        <v>0</v>
      </c>
      <c r="Q1121" s="453">
        <v>1</v>
      </c>
      <c r="R1121" s="458">
        <v>8.1453000000000007</v>
      </c>
      <c r="S1121" s="464">
        <v>11450</v>
      </c>
      <c r="T1121" s="461">
        <v>11450</v>
      </c>
      <c r="U1121" s="462">
        <v>358500</v>
      </c>
      <c r="V1121" s="463">
        <v>356725.5</v>
      </c>
      <c r="W1121" s="716" t="e">
        <f t="shared" si="43"/>
        <v>#DIV/0!</v>
      </c>
      <c r="Z1121" s="739">
        <f t="shared" si="44"/>
        <v>1116.3750000000016</v>
      </c>
    </row>
    <row r="1122" spans="1:26" s="365" customFormat="1" ht="12.65" customHeight="1">
      <c r="A1122" s="284" t="s">
        <v>141</v>
      </c>
      <c r="B1122" s="452" t="s">
        <v>683</v>
      </c>
      <c r="C1122" s="453" t="s">
        <v>762</v>
      </c>
      <c r="D1122" s="454" t="s">
        <v>769</v>
      </c>
      <c r="E1122" s="455" t="s">
        <v>771</v>
      </c>
      <c r="F1122" s="454" t="s">
        <v>716</v>
      </c>
      <c r="G1122" s="454"/>
      <c r="H1122" s="454" t="s">
        <v>439</v>
      </c>
      <c r="I1122" s="453">
        <v>2024</v>
      </c>
      <c r="J1122" s="453">
        <v>12</v>
      </c>
      <c r="K1122" s="456">
        <v>45659</v>
      </c>
      <c r="L1122" s="457"/>
      <c r="M1122" s="458">
        <v>8.1453000000000007</v>
      </c>
      <c r="N1122" s="458">
        <v>8.2428000000000008</v>
      </c>
      <c r="O1122" s="459">
        <v>9.7500000000000142E-2</v>
      </c>
      <c r="P1122" s="460">
        <v>0</v>
      </c>
      <c r="Q1122" s="453">
        <v>1</v>
      </c>
      <c r="R1122" s="458">
        <v>8.1453000000000007</v>
      </c>
      <c r="S1122" s="464">
        <v>2580</v>
      </c>
      <c r="T1122" s="461">
        <v>14030</v>
      </c>
      <c r="U1122" s="462"/>
      <c r="V1122" s="463"/>
      <c r="W1122" s="716" t="e">
        <f t="shared" si="43"/>
        <v>#DIV/0!</v>
      </c>
      <c r="Z1122" s="739">
        <f t="shared" si="44"/>
        <v>251.55000000000035</v>
      </c>
    </row>
    <row r="1123" spans="1:26" s="365" customFormat="1" ht="12.65" customHeight="1">
      <c r="A1123" s="284" t="s">
        <v>141</v>
      </c>
      <c r="B1123" s="452" t="s">
        <v>683</v>
      </c>
      <c r="C1123" s="453" t="s">
        <v>762</v>
      </c>
      <c r="D1123" s="454" t="s">
        <v>769</v>
      </c>
      <c r="E1123" s="455" t="s">
        <v>772</v>
      </c>
      <c r="F1123" s="454" t="s">
        <v>716</v>
      </c>
      <c r="G1123" s="454"/>
      <c r="H1123" s="454" t="s">
        <v>439</v>
      </c>
      <c r="I1123" s="453">
        <v>2024</v>
      </c>
      <c r="J1123" s="453">
        <v>12</v>
      </c>
      <c r="K1123" s="456">
        <v>45659</v>
      </c>
      <c r="L1123" s="457"/>
      <c r="M1123" s="458">
        <v>8.1453000000000007</v>
      </c>
      <c r="N1123" s="458">
        <v>8.2428000000000008</v>
      </c>
      <c r="O1123" s="459">
        <v>9.7500000000000142E-2</v>
      </c>
      <c r="P1123" s="460">
        <v>0</v>
      </c>
      <c r="Q1123" s="453">
        <v>1</v>
      </c>
      <c r="R1123" s="458">
        <v>8.1453000000000007</v>
      </c>
      <c r="S1123" s="464">
        <v>4170</v>
      </c>
      <c r="T1123" s="461">
        <v>18200</v>
      </c>
      <c r="U1123" s="462"/>
      <c r="V1123" s="463"/>
      <c r="W1123" s="716" t="e">
        <f t="shared" si="43"/>
        <v>#DIV/0!</v>
      </c>
      <c r="Z1123" s="739">
        <f t="shared" si="44"/>
        <v>406.57500000000061</v>
      </c>
    </row>
    <row r="1124" spans="1:26" s="365" customFormat="1" ht="12.65" customHeight="1">
      <c r="A1124" s="284" t="s">
        <v>141</v>
      </c>
      <c r="B1124" s="452" t="s">
        <v>683</v>
      </c>
      <c r="C1124" s="453" t="s">
        <v>435</v>
      </c>
      <c r="D1124" s="454" t="s">
        <v>769</v>
      </c>
      <c r="E1124" s="455" t="s">
        <v>770</v>
      </c>
      <c r="F1124" s="454" t="s">
        <v>716</v>
      </c>
      <c r="G1124" s="454"/>
      <c r="H1124" s="454" t="s">
        <v>439</v>
      </c>
      <c r="I1124" s="453">
        <v>2025</v>
      </c>
      <c r="J1124" s="453">
        <v>1</v>
      </c>
      <c r="K1124" s="456">
        <v>45696</v>
      </c>
      <c r="L1124" s="457"/>
      <c r="M1124" s="458">
        <v>8.1453000000000007</v>
      </c>
      <c r="N1124" s="458">
        <v>8.2428000000000008</v>
      </c>
      <c r="O1124" s="459">
        <v>9.7500000000000003E-2</v>
      </c>
      <c r="P1124" s="460">
        <v>0</v>
      </c>
      <c r="Q1124" s="453">
        <v>1</v>
      </c>
      <c r="R1124" s="458">
        <v>8.1453000000000007</v>
      </c>
      <c r="S1124" s="461">
        <v>4480</v>
      </c>
      <c r="T1124" s="461">
        <v>22680</v>
      </c>
      <c r="U1124" s="462">
        <v>358500</v>
      </c>
      <c r="V1124" s="463">
        <v>354322</v>
      </c>
      <c r="W1124" s="716" t="e">
        <f t="shared" si="43"/>
        <v>#DIV/0!</v>
      </c>
      <c r="Z1124" s="739">
        <f t="shared" si="44"/>
        <v>436.8</v>
      </c>
    </row>
    <row r="1125" spans="1:26" s="365" customFormat="1" ht="12.65" customHeight="1">
      <c r="A1125" s="284" t="s">
        <v>141</v>
      </c>
      <c r="B1125" s="452" t="s">
        <v>683</v>
      </c>
      <c r="C1125" s="453" t="s">
        <v>435</v>
      </c>
      <c r="D1125" s="454" t="s">
        <v>769</v>
      </c>
      <c r="E1125" s="455" t="s">
        <v>771</v>
      </c>
      <c r="F1125" s="454" t="s">
        <v>716</v>
      </c>
      <c r="G1125" s="454"/>
      <c r="H1125" s="454" t="s">
        <v>439</v>
      </c>
      <c r="I1125" s="453">
        <v>2025</v>
      </c>
      <c r="J1125" s="453">
        <v>1</v>
      </c>
      <c r="K1125" s="456">
        <v>45696</v>
      </c>
      <c r="L1125" s="457"/>
      <c r="M1125" s="458">
        <v>8.1453000000000007</v>
      </c>
      <c r="N1125" s="458">
        <v>8.2428000000000008</v>
      </c>
      <c r="O1125" s="459">
        <v>9.7500000000000003E-2</v>
      </c>
      <c r="P1125" s="460">
        <v>0</v>
      </c>
      <c r="Q1125" s="453">
        <v>1</v>
      </c>
      <c r="R1125" s="458">
        <v>8.1453000000000007</v>
      </c>
      <c r="S1125" s="461">
        <v>0</v>
      </c>
      <c r="T1125" s="461">
        <v>22680</v>
      </c>
      <c r="U1125" s="462"/>
      <c r="V1125" s="463"/>
      <c r="W1125" s="716" t="e">
        <f t="shared" si="43"/>
        <v>#DIV/0!</v>
      </c>
      <c r="Z1125" s="739">
        <f t="shared" si="44"/>
        <v>0</v>
      </c>
    </row>
    <row r="1126" spans="1:26" s="365" customFormat="1" ht="12.65" customHeight="1">
      <c r="A1126" s="284" t="s">
        <v>141</v>
      </c>
      <c r="B1126" s="452" t="s">
        <v>683</v>
      </c>
      <c r="C1126" s="453" t="s">
        <v>435</v>
      </c>
      <c r="D1126" s="454" t="s">
        <v>769</v>
      </c>
      <c r="E1126" s="455" t="s">
        <v>772</v>
      </c>
      <c r="F1126" s="454" t="s">
        <v>716</v>
      </c>
      <c r="G1126" s="454"/>
      <c r="H1126" s="454" t="s">
        <v>439</v>
      </c>
      <c r="I1126" s="453">
        <v>2025</v>
      </c>
      <c r="J1126" s="453">
        <v>1</v>
      </c>
      <c r="K1126" s="456">
        <v>45696</v>
      </c>
      <c r="L1126" s="457"/>
      <c r="M1126" s="458">
        <v>8.1453000000000007</v>
      </c>
      <c r="N1126" s="458">
        <v>8.2428000000000008</v>
      </c>
      <c r="O1126" s="459">
        <v>9.7500000000000003E-2</v>
      </c>
      <c r="P1126" s="460">
        <v>0</v>
      </c>
      <c r="Q1126" s="453">
        <v>1</v>
      </c>
      <c r="R1126" s="458">
        <v>8.1453000000000007</v>
      </c>
      <c r="S1126" s="461">
        <v>20175</v>
      </c>
      <c r="T1126" s="461">
        <v>42855</v>
      </c>
      <c r="U1126" s="462"/>
      <c r="V1126" s="463"/>
      <c r="W1126" s="716" t="e">
        <f t="shared" si="43"/>
        <v>#DIV/0!</v>
      </c>
      <c r="Z1126" s="739">
        <f t="shared" si="44"/>
        <v>1967.0625</v>
      </c>
    </row>
    <row r="1127" spans="1:26" s="365" customFormat="1" ht="12.65" customHeight="1">
      <c r="A1127" s="284" t="s">
        <v>141</v>
      </c>
      <c r="B1127" s="452" t="s">
        <v>683</v>
      </c>
      <c r="C1127" s="453" t="s">
        <v>762</v>
      </c>
      <c r="D1127" s="454" t="s">
        <v>773</v>
      </c>
      <c r="E1127" s="455" t="s">
        <v>774</v>
      </c>
      <c r="F1127" s="454" t="s">
        <v>716</v>
      </c>
      <c r="G1127" s="454"/>
      <c r="H1127" s="454" t="s">
        <v>439</v>
      </c>
      <c r="I1127" s="453">
        <v>2024</v>
      </c>
      <c r="J1127" s="453">
        <v>12</v>
      </c>
      <c r="K1127" s="456">
        <v>45659</v>
      </c>
      <c r="L1127" s="457"/>
      <c r="M1127" s="458">
        <v>6.9936999999999996</v>
      </c>
      <c r="N1127" s="458">
        <v>7.0816999999999997</v>
      </c>
      <c r="O1127" s="459">
        <v>8.8000000000000078E-2</v>
      </c>
      <c r="P1127" s="460">
        <v>0</v>
      </c>
      <c r="Q1127" s="453">
        <v>1</v>
      </c>
      <c r="R1127" s="458">
        <v>6.9936999999999996</v>
      </c>
      <c r="S1127" s="464">
        <v>3608</v>
      </c>
      <c r="T1127" s="461">
        <v>3608</v>
      </c>
      <c r="U1127" s="462">
        <v>254000</v>
      </c>
      <c r="V1127" s="463">
        <v>253139.53599999999</v>
      </c>
      <c r="W1127" s="716" t="e">
        <f t="shared" si="43"/>
        <v>#DIV/0!</v>
      </c>
      <c r="Z1127" s="739">
        <f t="shared" si="44"/>
        <v>317.5040000000003</v>
      </c>
    </row>
    <row r="1128" spans="1:26" s="365" customFormat="1" ht="12.65" customHeight="1">
      <c r="A1128" s="284" t="s">
        <v>141</v>
      </c>
      <c r="B1128" s="452" t="s">
        <v>683</v>
      </c>
      <c r="C1128" s="453" t="s">
        <v>762</v>
      </c>
      <c r="D1128" s="454" t="s">
        <v>773</v>
      </c>
      <c r="E1128" s="455" t="s">
        <v>775</v>
      </c>
      <c r="F1128" s="454" t="s">
        <v>716</v>
      </c>
      <c r="G1128" s="454"/>
      <c r="H1128" s="454" t="s">
        <v>439</v>
      </c>
      <c r="I1128" s="453">
        <v>2024</v>
      </c>
      <c r="J1128" s="453">
        <v>12</v>
      </c>
      <c r="K1128" s="456">
        <v>45659</v>
      </c>
      <c r="L1128" s="457"/>
      <c r="M1128" s="458">
        <v>6.9936999999999996</v>
      </c>
      <c r="N1128" s="458">
        <v>7.0816999999999997</v>
      </c>
      <c r="O1128" s="459">
        <v>8.8000000000000078E-2</v>
      </c>
      <c r="P1128" s="460">
        <v>0</v>
      </c>
      <c r="Q1128" s="453">
        <v>1</v>
      </c>
      <c r="R1128" s="458">
        <v>6.9936999999999996</v>
      </c>
      <c r="S1128" s="464">
        <v>2550</v>
      </c>
      <c r="T1128" s="461">
        <v>6158</v>
      </c>
      <c r="U1128" s="462"/>
      <c r="V1128" s="463"/>
      <c r="W1128" s="716" t="e">
        <f t="shared" si="43"/>
        <v>#DIV/0!</v>
      </c>
      <c r="Z1128" s="739">
        <f t="shared" si="44"/>
        <v>224.4000000000002</v>
      </c>
    </row>
    <row r="1129" spans="1:26" s="365" customFormat="1" ht="12.65" customHeight="1">
      <c r="A1129" s="284" t="s">
        <v>141</v>
      </c>
      <c r="B1129" s="452" t="s">
        <v>683</v>
      </c>
      <c r="C1129" s="453" t="s">
        <v>762</v>
      </c>
      <c r="D1129" s="454" t="s">
        <v>773</v>
      </c>
      <c r="E1129" s="455" t="s">
        <v>776</v>
      </c>
      <c r="F1129" s="454" t="s">
        <v>716</v>
      </c>
      <c r="G1129" s="454"/>
      <c r="H1129" s="454" t="s">
        <v>439</v>
      </c>
      <c r="I1129" s="453">
        <v>2024</v>
      </c>
      <c r="J1129" s="453">
        <v>12</v>
      </c>
      <c r="K1129" s="456">
        <v>45659</v>
      </c>
      <c r="L1129" s="457"/>
      <c r="M1129" s="458">
        <v>6.9936999999999996</v>
      </c>
      <c r="N1129" s="458">
        <v>7.0816999999999997</v>
      </c>
      <c r="O1129" s="459">
        <v>8.8000000000000078E-2</v>
      </c>
      <c r="P1129" s="460">
        <v>0</v>
      </c>
      <c r="Q1129" s="453">
        <v>1</v>
      </c>
      <c r="R1129" s="458">
        <v>6.9936999999999996</v>
      </c>
      <c r="S1129" s="464">
        <v>3620</v>
      </c>
      <c r="T1129" s="461">
        <v>9778</v>
      </c>
      <c r="U1129" s="462"/>
      <c r="V1129" s="463"/>
      <c r="W1129" s="716" t="e">
        <f t="shared" si="43"/>
        <v>#DIV/0!</v>
      </c>
      <c r="Z1129" s="739">
        <f t="shared" si="44"/>
        <v>318.56000000000029</v>
      </c>
    </row>
    <row r="1130" spans="1:26" s="365" customFormat="1" ht="12.65" customHeight="1">
      <c r="A1130" s="284" t="s">
        <v>141</v>
      </c>
      <c r="B1130" s="452" t="s">
        <v>683</v>
      </c>
      <c r="C1130" s="453" t="s">
        <v>435</v>
      </c>
      <c r="D1130" s="454" t="s">
        <v>773</v>
      </c>
      <c r="E1130" s="455" t="s">
        <v>774</v>
      </c>
      <c r="F1130" s="454" t="s">
        <v>716</v>
      </c>
      <c r="G1130" s="454"/>
      <c r="H1130" s="454" t="s">
        <v>439</v>
      </c>
      <c r="I1130" s="453">
        <v>2025</v>
      </c>
      <c r="J1130" s="453">
        <v>1</v>
      </c>
      <c r="K1130" s="456">
        <v>45696</v>
      </c>
      <c r="L1130" s="457"/>
      <c r="M1130" s="458">
        <v>6.9936999999999996</v>
      </c>
      <c r="N1130" s="458">
        <v>7.0816999999999997</v>
      </c>
      <c r="O1130" s="459">
        <v>8.7999999999999995E-2</v>
      </c>
      <c r="P1130" s="460">
        <v>0</v>
      </c>
      <c r="Q1130" s="453">
        <v>1</v>
      </c>
      <c r="R1130" s="458">
        <v>6.9936999999999996</v>
      </c>
      <c r="S1130" s="461">
        <v>29880</v>
      </c>
      <c r="T1130" s="461">
        <v>39658</v>
      </c>
      <c r="U1130" s="462">
        <v>254000</v>
      </c>
      <c r="V1130" s="463">
        <v>247757</v>
      </c>
      <c r="W1130" s="716" t="e">
        <f t="shared" si="43"/>
        <v>#DIV/0!</v>
      </c>
      <c r="Z1130" s="739">
        <f t="shared" si="44"/>
        <v>2629.44</v>
      </c>
    </row>
    <row r="1131" spans="1:26" s="365" customFormat="1" ht="12.65" customHeight="1">
      <c r="A1131" s="284" t="s">
        <v>141</v>
      </c>
      <c r="B1131" s="452" t="s">
        <v>683</v>
      </c>
      <c r="C1131" s="453" t="s">
        <v>435</v>
      </c>
      <c r="D1131" s="454" t="s">
        <v>773</v>
      </c>
      <c r="E1131" s="455" t="s">
        <v>775</v>
      </c>
      <c r="F1131" s="454" t="s">
        <v>716</v>
      </c>
      <c r="G1131" s="454"/>
      <c r="H1131" s="454" t="s">
        <v>439</v>
      </c>
      <c r="I1131" s="453">
        <v>2025</v>
      </c>
      <c r="J1131" s="453">
        <v>1</v>
      </c>
      <c r="K1131" s="456">
        <v>45696</v>
      </c>
      <c r="L1131" s="457"/>
      <c r="M1131" s="458">
        <v>6.9936999999999996</v>
      </c>
      <c r="N1131" s="458">
        <v>7.0816999999999997</v>
      </c>
      <c r="O1131" s="459">
        <v>8.7999999999999995E-2</v>
      </c>
      <c r="P1131" s="460">
        <v>0</v>
      </c>
      <c r="Q1131" s="453">
        <v>1</v>
      </c>
      <c r="R1131" s="458">
        <v>6.9936999999999996</v>
      </c>
      <c r="S1131" s="461">
        <v>5970</v>
      </c>
      <c r="T1131" s="461">
        <v>45628</v>
      </c>
      <c r="U1131" s="462"/>
      <c r="V1131" s="463"/>
      <c r="W1131" s="716" t="e">
        <f t="shared" si="43"/>
        <v>#DIV/0!</v>
      </c>
      <c r="Z1131" s="739">
        <f t="shared" si="44"/>
        <v>525.36</v>
      </c>
    </row>
    <row r="1132" spans="1:26" s="365" customFormat="1" ht="12.65" customHeight="1">
      <c r="A1132" s="284" t="s">
        <v>141</v>
      </c>
      <c r="B1132" s="452" t="s">
        <v>683</v>
      </c>
      <c r="C1132" s="453" t="s">
        <v>435</v>
      </c>
      <c r="D1132" s="454" t="s">
        <v>773</v>
      </c>
      <c r="E1132" s="455" t="s">
        <v>776</v>
      </c>
      <c r="F1132" s="454" t="s">
        <v>716</v>
      </c>
      <c r="G1132" s="454"/>
      <c r="H1132" s="454" t="s">
        <v>439</v>
      </c>
      <c r="I1132" s="453">
        <v>2025</v>
      </c>
      <c r="J1132" s="453">
        <v>1</v>
      </c>
      <c r="K1132" s="456">
        <v>45696</v>
      </c>
      <c r="L1132" s="457"/>
      <c r="M1132" s="458">
        <v>6.9936999999999996</v>
      </c>
      <c r="N1132" s="458">
        <v>7.0816999999999997</v>
      </c>
      <c r="O1132" s="459">
        <v>8.7999999999999995E-2</v>
      </c>
      <c r="P1132" s="460">
        <v>0</v>
      </c>
      <c r="Q1132" s="453">
        <v>1</v>
      </c>
      <c r="R1132" s="458">
        <v>6.9936999999999996</v>
      </c>
      <c r="S1132" s="461">
        <v>25315</v>
      </c>
      <c r="T1132" s="461">
        <v>70943</v>
      </c>
      <c r="U1132" s="462"/>
      <c r="V1132" s="463"/>
      <c r="W1132" s="716" t="e">
        <f t="shared" si="43"/>
        <v>#DIV/0!</v>
      </c>
      <c r="Z1132" s="739">
        <f t="shared" si="44"/>
        <v>2227.7199999999998</v>
      </c>
    </row>
    <row r="1133" spans="1:26" s="365" customFormat="1" ht="12.65" customHeight="1">
      <c r="A1133" s="284" t="s">
        <v>141</v>
      </c>
      <c r="B1133" s="452" t="s">
        <v>683</v>
      </c>
      <c r="C1133" s="453" t="s">
        <v>762</v>
      </c>
      <c r="D1133" s="454" t="s">
        <v>777</v>
      </c>
      <c r="E1133" s="455" t="s">
        <v>778</v>
      </c>
      <c r="F1133" s="454" t="s">
        <v>716</v>
      </c>
      <c r="G1133" s="454"/>
      <c r="H1133" s="454" t="s">
        <v>439</v>
      </c>
      <c r="I1133" s="453">
        <v>2024</v>
      </c>
      <c r="J1133" s="453">
        <v>12</v>
      </c>
      <c r="K1133" s="456">
        <v>45659</v>
      </c>
      <c r="L1133" s="457"/>
      <c r="M1133" s="458">
        <v>6.9936999999999996</v>
      </c>
      <c r="N1133" s="458">
        <v>7.0816999999999997</v>
      </c>
      <c r="O1133" s="459">
        <v>8.8000000000000078E-2</v>
      </c>
      <c r="P1133" s="460">
        <v>0</v>
      </c>
      <c r="Q1133" s="453">
        <v>1</v>
      </c>
      <c r="R1133" s="458">
        <v>6.9936999999999996</v>
      </c>
      <c r="S1133" s="464">
        <v>0</v>
      </c>
      <c r="T1133" s="461">
        <v>0</v>
      </c>
      <c r="U1133" s="462">
        <v>176000</v>
      </c>
      <c r="V1133" s="463">
        <v>176000</v>
      </c>
      <c r="W1133" s="716" t="e">
        <f t="shared" si="43"/>
        <v>#DIV/0!</v>
      </c>
      <c r="Z1133" s="739">
        <f t="shared" si="44"/>
        <v>0</v>
      </c>
    </row>
    <row r="1134" spans="1:26" s="365" customFormat="1" ht="12.65" customHeight="1">
      <c r="A1134" s="284" t="s">
        <v>141</v>
      </c>
      <c r="B1134" s="452" t="s">
        <v>683</v>
      </c>
      <c r="C1134" s="453" t="s">
        <v>762</v>
      </c>
      <c r="D1134" s="454" t="s">
        <v>779</v>
      </c>
      <c r="E1134" s="455" t="s">
        <v>780</v>
      </c>
      <c r="F1134" s="454" t="s">
        <v>716</v>
      </c>
      <c r="G1134" s="454"/>
      <c r="H1134" s="454" t="s">
        <v>457</v>
      </c>
      <c r="I1134" s="453">
        <v>2024</v>
      </c>
      <c r="J1134" s="453">
        <v>12</v>
      </c>
      <c r="K1134" s="456">
        <v>45659</v>
      </c>
      <c r="L1134" s="457"/>
      <c r="M1134" s="458">
        <v>14.547700000000001</v>
      </c>
      <c r="N1134" s="458">
        <v>16.080400000000001</v>
      </c>
      <c r="O1134" s="459">
        <v>1.5327000000000002</v>
      </c>
      <c r="P1134" s="460">
        <v>0</v>
      </c>
      <c r="Q1134" s="453">
        <v>1</v>
      </c>
      <c r="R1134" s="458">
        <v>14.547700000000001</v>
      </c>
      <c r="S1134" s="464">
        <v>3629</v>
      </c>
      <c r="T1134" s="461">
        <v>3629</v>
      </c>
      <c r="U1134" s="462">
        <v>6167400</v>
      </c>
      <c r="V1134" s="463">
        <v>6152952.7697999999</v>
      </c>
      <c r="W1134" s="716" t="e">
        <f t="shared" si="43"/>
        <v>#DIV/0!</v>
      </c>
      <c r="Z1134" s="739">
        <f t="shared" si="44"/>
        <v>5562.1683000000003</v>
      </c>
    </row>
    <row r="1135" spans="1:26" s="365" customFormat="1" ht="12.65" customHeight="1">
      <c r="A1135" s="284" t="s">
        <v>141</v>
      </c>
      <c r="B1135" s="452" t="s">
        <v>683</v>
      </c>
      <c r="C1135" s="453" t="s">
        <v>762</v>
      </c>
      <c r="D1135" s="454" t="s">
        <v>779</v>
      </c>
      <c r="E1135" s="455" t="s">
        <v>781</v>
      </c>
      <c r="F1135" s="454" t="s">
        <v>716</v>
      </c>
      <c r="G1135" s="454"/>
      <c r="H1135" s="454" t="s">
        <v>457</v>
      </c>
      <c r="I1135" s="453">
        <v>2024</v>
      </c>
      <c r="J1135" s="453">
        <v>12</v>
      </c>
      <c r="K1135" s="456">
        <v>45659</v>
      </c>
      <c r="L1135" s="457"/>
      <c r="M1135" s="458">
        <v>14.547700000000001</v>
      </c>
      <c r="N1135" s="458">
        <v>16.080400000000001</v>
      </c>
      <c r="O1135" s="459">
        <v>1.5327000000000002</v>
      </c>
      <c r="P1135" s="460">
        <v>0</v>
      </c>
      <c r="Q1135" s="453">
        <v>1</v>
      </c>
      <c r="R1135" s="458">
        <v>14.547700000000001</v>
      </c>
      <c r="S1135" s="464">
        <v>2475</v>
      </c>
      <c r="T1135" s="461">
        <v>6104</v>
      </c>
      <c r="U1135" s="462"/>
      <c r="V1135" s="463"/>
      <c r="W1135" s="716" t="e">
        <f t="shared" si="43"/>
        <v>#DIV/0!</v>
      </c>
      <c r="Z1135" s="739">
        <f t="shared" si="44"/>
        <v>3793.4325000000003</v>
      </c>
    </row>
    <row r="1136" spans="1:26" s="365" customFormat="1" ht="12.65" customHeight="1">
      <c r="A1136" s="284" t="s">
        <v>141</v>
      </c>
      <c r="B1136" s="452" t="s">
        <v>683</v>
      </c>
      <c r="C1136" s="453" t="s">
        <v>762</v>
      </c>
      <c r="D1136" s="454" t="s">
        <v>779</v>
      </c>
      <c r="E1136" s="455" t="s">
        <v>782</v>
      </c>
      <c r="F1136" s="454" t="s">
        <v>716</v>
      </c>
      <c r="G1136" s="454"/>
      <c r="H1136" s="454" t="s">
        <v>457</v>
      </c>
      <c r="I1136" s="453">
        <v>2024</v>
      </c>
      <c r="J1136" s="453">
        <v>12</v>
      </c>
      <c r="K1136" s="456">
        <v>45659</v>
      </c>
      <c r="L1136" s="457"/>
      <c r="M1136" s="458">
        <v>14.547700000000001</v>
      </c>
      <c r="N1136" s="458">
        <v>16.080400000000001</v>
      </c>
      <c r="O1136" s="459">
        <v>1.5327000000000002</v>
      </c>
      <c r="P1136" s="460">
        <v>0</v>
      </c>
      <c r="Q1136" s="453">
        <v>1</v>
      </c>
      <c r="R1136" s="458">
        <v>14.547700000000001</v>
      </c>
      <c r="S1136" s="464">
        <v>3322</v>
      </c>
      <c r="T1136" s="461">
        <v>9426</v>
      </c>
      <c r="U1136" s="462"/>
      <c r="V1136" s="463"/>
      <c r="W1136" s="716" t="e">
        <f t="shared" si="43"/>
        <v>#DIV/0!</v>
      </c>
      <c r="Z1136" s="739">
        <f t="shared" si="44"/>
        <v>5091.6294000000007</v>
      </c>
    </row>
    <row r="1137" spans="1:26" s="365" customFormat="1" ht="12.65" customHeight="1">
      <c r="A1137" s="284" t="s">
        <v>141</v>
      </c>
      <c r="B1137" s="452" t="s">
        <v>683</v>
      </c>
      <c r="C1137" s="453" t="s">
        <v>435</v>
      </c>
      <c r="D1137" s="454" t="s">
        <v>779</v>
      </c>
      <c r="E1137" s="455" t="s">
        <v>780</v>
      </c>
      <c r="F1137" s="454" t="s">
        <v>716</v>
      </c>
      <c r="G1137" s="454"/>
      <c r="H1137" s="454" t="s">
        <v>457</v>
      </c>
      <c r="I1137" s="453">
        <v>2025</v>
      </c>
      <c r="J1137" s="453">
        <v>1</v>
      </c>
      <c r="K1137" s="456">
        <v>45696</v>
      </c>
      <c r="L1137" s="457"/>
      <c r="M1137" s="458">
        <v>14.547700000000001</v>
      </c>
      <c r="N1137" s="458">
        <v>16.080400000000001</v>
      </c>
      <c r="O1137" s="459">
        <v>1.5327</v>
      </c>
      <c r="P1137" s="460">
        <v>0</v>
      </c>
      <c r="Q1137" s="453">
        <v>1</v>
      </c>
      <c r="R1137" s="458">
        <v>14.547700000000001</v>
      </c>
      <c r="S1137" s="461">
        <v>12709</v>
      </c>
      <c r="T1137" s="461">
        <v>22135</v>
      </c>
      <c r="U1137" s="462">
        <v>6167400</v>
      </c>
      <c r="V1137" s="463">
        <v>6102337</v>
      </c>
      <c r="W1137" s="716" t="e">
        <f t="shared" si="43"/>
        <v>#DIV/0!</v>
      </c>
      <c r="Z1137" s="739">
        <f t="shared" si="44"/>
        <v>19479.084299999999</v>
      </c>
    </row>
    <row r="1138" spans="1:26" s="365" customFormat="1" ht="12.65" customHeight="1">
      <c r="A1138" s="284" t="s">
        <v>141</v>
      </c>
      <c r="B1138" s="452" t="s">
        <v>683</v>
      </c>
      <c r="C1138" s="453" t="s">
        <v>435</v>
      </c>
      <c r="D1138" s="454" t="s">
        <v>779</v>
      </c>
      <c r="E1138" s="455" t="s">
        <v>781</v>
      </c>
      <c r="F1138" s="454" t="s">
        <v>716</v>
      </c>
      <c r="G1138" s="454"/>
      <c r="H1138" s="454" t="s">
        <v>457</v>
      </c>
      <c r="I1138" s="453">
        <v>2025</v>
      </c>
      <c r="J1138" s="453">
        <v>1</v>
      </c>
      <c r="K1138" s="456">
        <v>45696</v>
      </c>
      <c r="L1138" s="457"/>
      <c r="M1138" s="458">
        <v>14.547700000000001</v>
      </c>
      <c r="N1138" s="458">
        <v>16.080400000000001</v>
      </c>
      <c r="O1138" s="459">
        <v>1.5327</v>
      </c>
      <c r="P1138" s="460">
        <v>0</v>
      </c>
      <c r="Q1138" s="453">
        <v>1</v>
      </c>
      <c r="R1138" s="458">
        <v>14.547700000000001</v>
      </c>
      <c r="S1138" s="461">
        <v>3434</v>
      </c>
      <c r="T1138" s="461">
        <v>25569</v>
      </c>
      <c r="U1138" s="462"/>
      <c r="V1138" s="463"/>
      <c r="W1138" s="716" t="e">
        <f t="shared" si="43"/>
        <v>#DIV/0!</v>
      </c>
      <c r="Z1138" s="739">
        <f t="shared" si="44"/>
        <v>5263.2918</v>
      </c>
    </row>
    <row r="1139" spans="1:26" s="365" customFormat="1" ht="12.65" customHeight="1">
      <c r="A1139" s="284" t="s">
        <v>141</v>
      </c>
      <c r="B1139" s="452" t="s">
        <v>683</v>
      </c>
      <c r="C1139" s="453" t="s">
        <v>435</v>
      </c>
      <c r="D1139" s="454" t="s">
        <v>779</v>
      </c>
      <c r="E1139" s="455" t="s">
        <v>782</v>
      </c>
      <c r="F1139" s="454" t="s">
        <v>716</v>
      </c>
      <c r="G1139" s="454"/>
      <c r="H1139" s="454" t="s">
        <v>457</v>
      </c>
      <c r="I1139" s="453">
        <v>2025</v>
      </c>
      <c r="J1139" s="453">
        <v>1</v>
      </c>
      <c r="K1139" s="456">
        <v>45696</v>
      </c>
      <c r="L1139" s="457"/>
      <c r="M1139" s="458">
        <v>14.547700000000001</v>
      </c>
      <c r="N1139" s="458">
        <v>16.080400000000001</v>
      </c>
      <c r="O1139" s="459">
        <v>1.5327</v>
      </c>
      <c r="P1139" s="460">
        <v>0</v>
      </c>
      <c r="Q1139" s="453">
        <v>1</v>
      </c>
      <c r="R1139" s="458">
        <v>14.547700000000001</v>
      </c>
      <c r="S1139" s="461">
        <v>16881</v>
      </c>
      <c r="T1139" s="461">
        <v>42450</v>
      </c>
      <c r="U1139" s="462"/>
      <c r="V1139" s="463"/>
      <c r="W1139" s="716" t="e">
        <f t="shared" si="43"/>
        <v>#DIV/0!</v>
      </c>
      <c r="Z1139" s="739">
        <f t="shared" si="44"/>
        <v>25873.508699999998</v>
      </c>
    </row>
    <row r="1140" spans="1:26" s="365" customFormat="1" ht="12.65" customHeight="1">
      <c r="A1140" s="452" t="s">
        <v>152</v>
      </c>
      <c r="B1140" s="452" t="s">
        <v>783</v>
      </c>
      <c r="C1140" s="453" t="s">
        <v>784</v>
      </c>
      <c r="D1140" s="454" t="s">
        <v>785</v>
      </c>
      <c r="E1140" s="455" t="s">
        <v>786</v>
      </c>
      <c r="F1140" s="454" t="s">
        <v>716</v>
      </c>
      <c r="G1140" s="454"/>
      <c r="H1140" s="454" t="s">
        <v>457</v>
      </c>
      <c r="I1140" s="453">
        <v>2024</v>
      </c>
      <c r="J1140" s="453">
        <v>8</v>
      </c>
      <c r="K1140" s="456">
        <v>45573</v>
      </c>
      <c r="L1140" s="457"/>
      <c r="M1140" s="458">
        <v>0.16239999999999999</v>
      </c>
      <c r="N1140" s="458">
        <v>0.1724</v>
      </c>
      <c r="O1140" s="459">
        <v>1.0000000000000009E-2</v>
      </c>
      <c r="P1140" s="460">
        <v>0</v>
      </c>
      <c r="Q1140" s="453">
        <v>1</v>
      </c>
      <c r="R1140" s="458">
        <v>0.16239999999999999</v>
      </c>
      <c r="S1140" s="464">
        <v>80000</v>
      </c>
      <c r="T1140" s="461">
        <v>80000</v>
      </c>
      <c r="U1140" s="462">
        <v>65000</v>
      </c>
      <c r="V1140" s="463">
        <v>64200</v>
      </c>
      <c r="W1140" s="716" t="e">
        <f t="shared" si="43"/>
        <v>#DIV/0!</v>
      </c>
      <c r="Z1140" s="739">
        <f t="shared" si="44"/>
        <v>800.00000000000068</v>
      </c>
    </row>
    <row r="1141" spans="1:26" s="365" customFormat="1" ht="12.65" customHeight="1">
      <c r="A1141" s="452" t="s">
        <v>152</v>
      </c>
      <c r="B1141" s="452" t="s">
        <v>783</v>
      </c>
      <c r="C1141" s="453" t="s">
        <v>784</v>
      </c>
      <c r="D1141" s="454" t="s">
        <v>785</v>
      </c>
      <c r="E1141" s="455" t="s">
        <v>786</v>
      </c>
      <c r="F1141" s="454" t="s">
        <v>716</v>
      </c>
      <c r="G1141" s="454"/>
      <c r="H1141" s="454" t="s">
        <v>457</v>
      </c>
      <c r="I1141" s="453">
        <v>2024</v>
      </c>
      <c r="J1141" s="453">
        <v>9</v>
      </c>
      <c r="K1141" s="456">
        <v>45597</v>
      </c>
      <c r="L1141" s="457"/>
      <c r="M1141" s="458">
        <v>0.16239999999999999</v>
      </c>
      <c r="N1141" s="458">
        <v>0.1724</v>
      </c>
      <c r="O1141" s="459">
        <v>1.0000000000000009E-2</v>
      </c>
      <c r="P1141" s="460">
        <v>0</v>
      </c>
      <c r="Q1141" s="453">
        <v>1</v>
      </c>
      <c r="R1141" s="458">
        <v>0.16239999999999999</v>
      </c>
      <c r="S1141" s="464">
        <v>0</v>
      </c>
      <c r="T1141" s="461">
        <v>85000</v>
      </c>
      <c r="U1141" s="462">
        <v>65000</v>
      </c>
      <c r="V1141" s="463">
        <v>64150</v>
      </c>
      <c r="W1141" s="716" t="e">
        <f t="shared" si="43"/>
        <v>#DIV/0!</v>
      </c>
      <c r="Z1141" s="739">
        <f t="shared" si="44"/>
        <v>0</v>
      </c>
    </row>
    <row r="1142" spans="1:26" s="365" customFormat="1" ht="12.65" customHeight="1">
      <c r="A1142" s="452" t="s">
        <v>152</v>
      </c>
      <c r="B1142" s="452" t="s">
        <v>783</v>
      </c>
      <c r="C1142" s="453" t="s">
        <v>784</v>
      </c>
      <c r="D1142" s="454" t="s">
        <v>785</v>
      </c>
      <c r="E1142" s="455" t="s">
        <v>786</v>
      </c>
      <c r="F1142" s="454" t="s">
        <v>716</v>
      </c>
      <c r="G1142" s="454"/>
      <c r="H1142" s="454" t="s">
        <v>457</v>
      </c>
      <c r="I1142" s="453">
        <v>2024</v>
      </c>
      <c r="J1142" s="453">
        <v>10</v>
      </c>
      <c r="K1142" s="456">
        <v>45597</v>
      </c>
      <c r="L1142" s="457"/>
      <c r="M1142" s="458">
        <v>0.16239999999999999</v>
      </c>
      <c r="N1142" s="458">
        <v>0.1724</v>
      </c>
      <c r="O1142" s="459">
        <v>1.0000000000000009E-2</v>
      </c>
      <c r="P1142" s="460">
        <v>0</v>
      </c>
      <c r="Q1142" s="453">
        <v>1</v>
      </c>
      <c r="R1142" s="458">
        <v>0.16239999999999999</v>
      </c>
      <c r="S1142" s="464">
        <v>5000</v>
      </c>
      <c r="T1142" s="461">
        <v>85000</v>
      </c>
      <c r="U1142" s="462">
        <v>65000</v>
      </c>
      <c r="V1142" s="463">
        <v>64150</v>
      </c>
      <c r="W1142" s="716" t="e">
        <f t="shared" si="43"/>
        <v>#DIV/0!</v>
      </c>
      <c r="Z1142" s="739">
        <f t="shared" si="44"/>
        <v>50.000000000000043</v>
      </c>
    </row>
    <row r="1143" spans="1:26" s="365" customFormat="1" ht="12.65" customHeight="1">
      <c r="A1143" s="452" t="s">
        <v>152</v>
      </c>
      <c r="B1143" s="452" t="s">
        <v>783</v>
      </c>
      <c r="C1143" s="453" t="s">
        <v>784</v>
      </c>
      <c r="D1143" s="454" t="s">
        <v>785</v>
      </c>
      <c r="E1143" s="455" t="s">
        <v>786</v>
      </c>
      <c r="F1143" s="454" t="s">
        <v>716</v>
      </c>
      <c r="G1143" s="454"/>
      <c r="H1143" s="454" t="s">
        <v>457</v>
      </c>
      <c r="I1143" s="453">
        <v>2024</v>
      </c>
      <c r="J1143" s="453">
        <v>11</v>
      </c>
      <c r="K1143" s="456">
        <v>45597</v>
      </c>
      <c r="L1143" s="457"/>
      <c r="M1143" s="458">
        <v>0.16239999999999999</v>
      </c>
      <c r="N1143" s="458">
        <v>0.1724</v>
      </c>
      <c r="O1143" s="459">
        <v>1.0000000000000009E-2</v>
      </c>
      <c r="P1143" s="460">
        <v>0</v>
      </c>
      <c r="Q1143" s="453">
        <v>1</v>
      </c>
      <c r="R1143" s="458">
        <v>0.16239999999999999</v>
      </c>
      <c r="S1143" s="464">
        <v>0</v>
      </c>
      <c r="T1143" s="461">
        <v>85000</v>
      </c>
      <c r="U1143" s="462">
        <v>65000</v>
      </c>
      <c r="V1143" s="463">
        <v>64150</v>
      </c>
      <c r="W1143" s="716" t="e">
        <f t="shared" si="43"/>
        <v>#DIV/0!</v>
      </c>
      <c r="Z1143" s="739">
        <f t="shared" si="44"/>
        <v>0</v>
      </c>
    </row>
    <row r="1144" spans="1:26" s="365" customFormat="1" ht="12.65" customHeight="1">
      <c r="A1144" s="452" t="s">
        <v>152</v>
      </c>
      <c r="B1144" s="452" t="s">
        <v>783</v>
      </c>
      <c r="C1144" s="453" t="s">
        <v>784</v>
      </c>
      <c r="D1144" s="454" t="s">
        <v>785</v>
      </c>
      <c r="E1144" s="455" t="s">
        <v>786</v>
      </c>
      <c r="F1144" s="454" t="s">
        <v>716</v>
      </c>
      <c r="G1144" s="454"/>
      <c r="H1144" s="454" t="s">
        <v>457</v>
      </c>
      <c r="I1144" s="453">
        <v>2024</v>
      </c>
      <c r="J1144" s="453">
        <v>12</v>
      </c>
      <c r="K1144" s="456">
        <v>45659</v>
      </c>
      <c r="L1144" s="457"/>
      <c r="M1144" s="458">
        <v>0.16239999999999999</v>
      </c>
      <c r="N1144" s="458">
        <v>0.1724</v>
      </c>
      <c r="O1144" s="459">
        <v>1.0000000000000009E-2</v>
      </c>
      <c r="P1144" s="460">
        <v>0</v>
      </c>
      <c r="Q1144" s="453">
        <v>1</v>
      </c>
      <c r="R1144" s="458">
        <v>0.16239999999999999</v>
      </c>
      <c r="S1144" s="464">
        <v>0</v>
      </c>
      <c r="T1144" s="461">
        <v>85000</v>
      </c>
      <c r="U1144" s="462">
        <v>65000</v>
      </c>
      <c r="V1144" s="463">
        <v>64150</v>
      </c>
      <c r="W1144" s="716" t="e">
        <f t="shared" si="43"/>
        <v>#DIV/0!</v>
      </c>
      <c r="Z1144" s="739">
        <f t="shared" si="44"/>
        <v>0</v>
      </c>
    </row>
    <row r="1145" spans="1:26" s="365" customFormat="1" ht="12.65" customHeight="1">
      <c r="A1145" s="452" t="s">
        <v>152</v>
      </c>
      <c r="B1145" s="452" t="s">
        <v>606</v>
      </c>
      <c r="C1145" s="453" t="s">
        <v>554</v>
      </c>
      <c r="D1145" s="454" t="s">
        <v>785</v>
      </c>
      <c r="E1145" s="455" t="s">
        <v>786</v>
      </c>
      <c r="F1145" s="454" t="s">
        <v>716</v>
      </c>
      <c r="G1145" s="454"/>
      <c r="H1145" s="454" t="s">
        <v>457</v>
      </c>
      <c r="I1145" s="453">
        <v>2025</v>
      </c>
      <c r="J1145" s="453">
        <v>1</v>
      </c>
      <c r="K1145" s="456">
        <v>45696</v>
      </c>
      <c r="L1145" s="457"/>
      <c r="M1145" s="458">
        <v>0.16239999999999999</v>
      </c>
      <c r="N1145" s="458">
        <v>0.1724</v>
      </c>
      <c r="O1145" s="459">
        <v>0.01</v>
      </c>
      <c r="P1145" s="460">
        <v>0</v>
      </c>
      <c r="Q1145" s="453">
        <v>1</v>
      </c>
      <c r="R1145" s="458">
        <v>0.16239999999999999</v>
      </c>
      <c r="S1145" s="461">
        <v>7000</v>
      </c>
      <c r="T1145" s="461">
        <v>92000</v>
      </c>
      <c r="U1145" s="462">
        <v>65000</v>
      </c>
      <c r="V1145" s="463">
        <v>64080</v>
      </c>
      <c r="W1145" s="716" t="e">
        <f t="shared" si="43"/>
        <v>#DIV/0!</v>
      </c>
      <c r="Z1145" s="739">
        <f t="shared" si="44"/>
        <v>70</v>
      </c>
    </row>
    <row r="1146" spans="1:26" s="365" customFormat="1" ht="12.65" customHeight="1">
      <c r="A1146" s="452"/>
      <c r="B1146" s="452" t="s">
        <v>787</v>
      </c>
      <c r="C1146" s="453" t="s">
        <v>453</v>
      </c>
      <c r="D1146" s="454" t="s">
        <v>788</v>
      </c>
      <c r="E1146" s="455" t="s">
        <v>789</v>
      </c>
      <c r="F1146" s="454" t="s">
        <v>790</v>
      </c>
      <c r="G1146" s="454"/>
      <c r="H1146" s="454" t="s">
        <v>791</v>
      </c>
      <c r="I1146" s="453">
        <v>2024</v>
      </c>
      <c r="J1146" s="453">
        <v>1</v>
      </c>
      <c r="K1146" s="456">
        <v>45650</v>
      </c>
      <c r="L1146" s="457" t="s">
        <v>553</v>
      </c>
      <c r="M1146" s="458" t="s">
        <v>553</v>
      </c>
      <c r="N1146" s="458">
        <v>0.34</v>
      </c>
      <c r="O1146" s="459">
        <v>0</v>
      </c>
      <c r="P1146" s="460" t="s">
        <v>792</v>
      </c>
      <c r="Q1146" s="453">
        <v>1</v>
      </c>
      <c r="R1146" s="458">
        <v>0.34</v>
      </c>
      <c r="S1146" s="461">
        <v>79000</v>
      </c>
      <c r="T1146" s="461">
        <v>1184099</v>
      </c>
      <c r="U1146" s="462"/>
      <c r="V1146" s="463">
        <v>0</v>
      </c>
      <c r="W1146" s="716" t="e">
        <f t="shared" si="43"/>
        <v>#DIV/0!</v>
      </c>
      <c r="Z1146" s="739">
        <f t="shared" si="44"/>
        <v>0</v>
      </c>
    </row>
    <row r="1147" spans="1:26" s="365" customFormat="1" ht="12.65" customHeight="1">
      <c r="A1147" s="452"/>
      <c r="B1147" s="452" t="s">
        <v>787</v>
      </c>
      <c r="C1147" s="453" t="s">
        <v>453</v>
      </c>
      <c r="D1147" s="454" t="s">
        <v>793</v>
      </c>
      <c r="E1147" s="455" t="s">
        <v>794</v>
      </c>
      <c r="F1147" s="454" t="s">
        <v>790</v>
      </c>
      <c r="G1147" s="454"/>
      <c r="H1147" s="454" t="s">
        <v>791</v>
      </c>
      <c r="I1147" s="453">
        <v>2024</v>
      </c>
      <c r="J1147" s="453">
        <v>1</v>
      </c>
      <c r="K1147" s="456">
        <v>45650</v>
      </c>
      <c r="L1147" s="457" t="s">
        <v>553</v>
      </c>
      <c r="M1147" s="458" t="s">
        <v>553</v>
      </c>
      <c r="N1147" s="458">
        <v>0.31</v>
      </c>
      <c r="O1147" s="459">
        <v>0</v>
      </c>
      <c r="P1147" s="460" t="s">
        <v>792</v>
      </c>
      <c r="Q1147" s="453">
        <v>1</v>
      </c>
      <c r="R1147" s="458">
        <v>0.31</v>
      </c>
      <c r="S1147" s="461">
        <v>74000</v>
      </c>
      <c r="T1147" s="461">
        <v>932611</v>
      </c>
      <c r="U1147" s="462" t="s">
        <v>553</v>
      </c>
      <c r="V1147" s="463">
        <v>0</v>
      </c>
      <c r="W1147" s="716" t="e">
        <f t="shared" si="43"/>
        <v>#DIV/0!</v>
      </c>
      <c r="Z1147" s="739">
        <f t="shared" si="44"/>
        <v>0</v>
      </c>
    </row>
    <row r="1148" spans="1:26" s="365" customFormat="1" ht="12.65" customHeight="1">
      <c r="A1148" s="452"/>
      <c r="B1148" s="452" t="s">
        <v>787</v>
      </c>
      <c r="C1148" s="453" t="s">
        <v>453</v>
      </c>
      <c r="D1148" s="454" t="s">
        <v>795</v>
      </c>
      <c r="E1148" s="455" t="s">
        <v>796</v>
      </c>
      <c r="F1148" s="454" t="s">
        <v>790</v>
      </c>
      <c r="G1148" s="454"/>
      <c r="H1148" s="454" t="s">
        <v>791</v>
      </c>
      <c r="I1148" s="453">
        <v>2024</v>
      </c>
      <c r="J1148" s="453">
        <v>1</v>
      </c>
      <c r="K1148" s="456">
        <v>45650</v>
      </c>
      <c r="L1148" s="457" t="s">
        <v>553</v>
      </c>
      <c r="M1148" s="458" t="s">
        <v>553</v>
      </c>
      <c r="N1148" s="458">
        <v>0.56999999999999995</v>
      </c>
      <c r="O1148" s="459">
        <v>0</v>
      </c>
      <c r="P1148" s="460" t="s">
        <v>792</v>
      </c>
      <c r="Q1148" s="453">
        <v>1</v>
      </c>
      <c r="R1148" s="458">
        <v>0.56999999999999995</v>
      </c>
      <c r="S1148" s="461">
        <v>69700</v>
      </c>
      <c r="T1148" s="461">
        <v>860950</v>
      </c>
      <c r="U1148" s="462" t="s">
        <v>553</v>
      </c>
      <c r="V1148" s="463">
        <v>0</v>
      </c>
      <c r="W1148" s="716" t="e">
        <f t="shared" si="43"/>
        <v>#DIV/0!</v>
      </c>
      <c r="Z1148" s="739">
        <f t="shared" si="44"/>
        <v>0</v>
      </c>
    </row>
    <row r="1149" spans="1:26" s="365" customFormat="1" ht="12.65" customHeight="1">
      <c r="A1149" s="452"/>
      <c r="B1149" s="452" t="s">
        <v>484</v>
      </c>
      <c r="C1149" s="453" t="s">
        <v>453</v>
      </c>
      <c r="D1149" s="454" t="s">
        <v>797</v>
      </c>
      <c r="E1149" s="455" t="s">
        <v>798</v>
      </c>
      <c r="F1149" s="454" t="s">
        <v>790</v>
      </c>
      <c r="G1149" s="454"/>
      <c r="H1149" s="454" t="s">
        <v>791</v>
      </c>
      <c r="I1149" s="453">
        <v>2024</v>
      </c>
      <c r="J1149" s="453">
        <v>1</v>
      </c>
      <c r="K1149" s="456">
        <v>45650</v>
      </c>
      <c r="L1149" s="457" t="s">
        <v>553</v>
      </c>
      <c r="M1149" s="458" t="s">
        <v>553</v>
      </c>
      <c r="N1149" s="458">
        <v>0.06</v>
      </c>
      <c r="O1149" s="459">
        <v>0</v>
      </c>
      <c r="P1149" s="460" t="s">
        <v>792</v>
      </c>
      <c r="Q1149" s="453">
        <v>1</v>
      </c>
      <c r="R1149" s="458">
        <v>0.06</v>
      </c>
      <c r="S1149" s="461">
        <v>213500</v>
      </c>
      <c r="T1149" s="461">
        <v>3433243</v>
      </c>
      <c r="U1149" s="462" t="s">
        <v>553</v>
      </c>
      <c r="V1149" s="463">
        <v>0</v>
      </c>
      <c r="W1149" s="716" t="e">
        <f t="shared" si="43"/>
        <v>#DIV/0!</v>
      </c>
      <c r="Z1149" s="739">
        <f t="shared" si="44"/>
        <v>0</v>
      </c>
    </row>
    <row r="1150" spans="1:26" s="365" customFormat="1" ht="12.65" customHeight="1">
      <c r="A1150" s="452"/>
      <c r="B1150" s="452" t="s">
        <v>484</v>
      </c>
      <c r="C1150" s="453" t="s">
        <v>453</v>
      </c>
      <c r="D1150" s="454" t="s">
        <v>799</v>
      </c>
      <c r="E1150" s="455" t="s">
        <v>800</v>
      </c>
      <c r="F1150" s="454" t="s">
        <v>790</v>
      </c>
      <c r="G1150" s="454"/>
      <c r="H1150" s="454" t="s">
        <v>791</v>
      </c>
      <c r="I1150" s="453">
        <v>2024</v>
      </c>
      <c r="J1150" s="453">
        <v>1</v>
      </c>
      <c r="K1150" s="456">
        <v>45650</v>
      </c>
      <c r="L1150" s="457" t="s">
        <v>553</v>
      </c>
      <c r="M1150" s="458" t="s">
        <v>553</v>
      </c>
      <c r="N1150" s="458">
        <v>0.64600000000000002</v>
      </c>
      <c r="O1150" s="459">
        <v>0</v>
      </c>
      <c r="P1150" s="460" t="s">
        <v>792</v>
      </c>
      <c r="Q1150" s="453">
        <v>1</v>
      </c>
      <c r="R1150" s="458">
        <v>0.64600000000000002</v>
      </c>
      <c r="S1150" s="461">
        <v>19000</v>
      </c>
      <c r="T1150" s="461">
        <v>1352242</v>
      </c>
      <c r="U1150" s="462" t="s">
        <v>553</v>
      </c>
      <c r="V1150" s="463">
        <v>0</v>
      </c>
      <c r="W1150" s="716" t="e">
        <f t="shared" si="43"/>
        <v>#DIV/0!</v>
      </c>
      <c r="Z1150" s="739">
        <f t="shared" si="44"/>
        <v>0</v>
      </c>
    </row>
    <row r="1151" spans="1:26" s="365" customFormat="1" ht="12.65" customHeight="1">
      <c r="A1151" s="452"/>
      <c r="B1151" s="452" t="s">
        <v>484</v>
      </c>
      <c r="C1151" s="453" t="s">
        <v>453</v>
      </c>
      <c r="D1151" s="454" t="s">
        <v>801</v>
      </c>
      <c r="E1151" s="455" t="s">
        <v>802</v>
      </c>
      <c r="F1151" s="454" t="s">
        <v>790</v>
      </c>
      <c r="G1151" s="454"/>
      <c r="H1151" s="454" t="s">
        <v>791</v>
      </c>
      <c r="I1151" s="453">
        <v>2024</v>
      </c>
      <c r="J1151" s="453">
        <v>1</v>
      </c>
      <c r="K1151" s="456">
        <v>45650</v>
      </c>
      <c r="L1151" s="457" t="s">
        <v>553</v>
      </c>
      <c r="M1151" s="458" t="s">
        <v>553</v>
      </c>
      <c r="N1151" s="458">
        <v>0.13</v>
      </c>
      <c r="O1151" s="459">
        <v>0</v>
      </c>
      <c r="P1151" s="460" t="s">
        <v>792</v>
      </c>
      <c r="Q1151" s="453">
        <v>1</v>
      </c>
      <c r="R1151" s="458">
        <v>0.13</v>
      </c>
      <c r="S1151" s="461">
        <v>46000</v>
      </c>
      <c r="T1151" s="461">
        <v>46000</v>
      </c>
      <c r="U1151" s="462" t="s">
        <v>553</v>
      </c>
      <c r="V1151" s="463">
        <v>0</v>
      </c>
      <c r="W1151" s="716" t="e">
        <f t="shared" si="43"/>
        <v>#DIV/0!</v>
      </c>
      <c r="Z1151" s="739">
        <f t="shared" si="44"/>
        <v>0</v>
      </c>
    </row>
    <row r="1152" spans="1:26" s="365" customFormat="1" ht="12.65" customHeight="1">
      <c r="A1152" s="452"/>
      <c r="B1152" s="452" t="s">
        <v>787</v>
      </c>
      <c r="C1152" s="453" t="s">
        <v>453</v>
      </c>
      <c r="D1152" s="454" t="s">
        <v>803</v>
      </c>
      <c r="E1152" s="455" t="s">
        <v>804</v>
      </c>
      <c r="F1152" s="454" t="s">
        <v>790</v>
      </c>
      <c r="G1152" s="454"/>
      <c r="H1152" s="454" t="s">
        <v>791</v>
      </c>
      <c r="I1152" s="453">
        <v>2024</v>
      </c>
      <c r="J1152" s="453">
        <v>1</v>
      </c>
      <c r="K1152" s="456">
        <v>45650</v>
      </c>
      <c r="L1152" s="457" t="s">
        <v>553</v>
      </c>
      <c r="M1152" s="458" t="s">
        <v>553</v>
      </c>
      <c r="N1152" s="458">
        <v>0.49</v>
      </c>
      <c r="O1152" s="459">
        <v>0</v>
      </c>
      <c r="P1152" s="460" t="s">
        <v>792</v>
      </c>
      <c r="Q1152" s="453">
        <v>1</v>
      </c>
      <c r="R1152" s="458">
        <v>0.49</v>
      </c>
      <c r="S1152" s="461">
        <v>519000</v>
      </c>
      <c r="T1152" s="461">
        <v>9434714</v>
      </c>
      <c r="U1152" s="462" t="s">
        <v>553</v>
      </c>
      <c r="V1152" s="463">
        <v>0</v>
      </c>
      <c r="W1152" s="716" t="e">
        <f t="shared" si="43"/>
        <v>#DIV/0!</v>
      </c>
      <c r="Z1152" s="739">
        <f t="shared" si="44"/>
        <v>0</v>
      </c>
    </row>
    <row r="1153" spans="1:26" s="365" customFormat="1" ht="12.65" customHeight="1">
      <c r="A1153" s="452"/>
      <c r="B1153" s="452" t="s">
        <v>787</v>
      </c>
      <c r="C1153" s="453" t="s">
        <v>453</v>
      </c>
      <c r="D1153" s="454" t="s">
        <v>805</v>
      </c>
      <c r="E1153" s="455" t="s">
        <v>806</v>
      </c>
      <c r="F1153" s="454" t="s">
        <v>790</v>
      </c>
      <c r="G1153" s="454"/>
      <c r="H1153" s="454" t="s">
        <v>791</v>
      </c>
      <c r="I1153" s="453">
        <v>2024</v>
      </c>
      <c r="J1153" s="453">
        <v>1</v>
      </c>
      <c r="K1153" s="456">
        <v>45650</v>
      </c>
      <c r="L1153" s="457" t="s">
        <v>553</v>
      </c>
      <c r="M1153" s="458" t="s">
        <v>553</v>
      </c>
      <c r="N1153" s="458">
        <v>0.08</v>
      </c>
      <c r="O1153" s="459">
        <v>0</v>
      </c>
      <c r="P1153" s="460" t="s">
        <v>792</v>
      </c>
      <c r="Q1153" s="453">
        <v>1</v>
      </c>
      <c r="R1153" s="458">
        <v>0.08</v>
      </c>
      <c r="S1153" s="461">
        <v>93600</v>
      </c>
      <c r="T1153" s="461">
        <v>3025370</v>
      </c>
      <c r="U1153" s="462" t="s">
        <v>553</v>
      </c>
      <c r="V1153" s="463">
        <v>0</v>
      </c>
      <c r="W1153" s="716" t="e">
        <f t="shared" si="43"/>
        <v>#DIV/0!</v>
      </c>
      <c r="Z1153" s="739">
        <f t="shared" si="44"/>
        <v>0</v>
      </c>
    </row>
    <row r="1154" spans="1:26" s="365" customFormat="1" ht="12.65" customHeight="1">
      <c r="A1154" s="452"/>
      <c r="B1154" s="452" t="s">
        <v>787</v>
      </c>
      <c r="C1154" s="453" t="s">
        <v>453</v>
      </c>
      <c r="D1154" s="454" t="s">
        <v>807</v>
      </c>
      <c r="E1154" s="455" t="s">
        <v>808</v>
      </c>
      <c r="F1154" s="454" t="s">
        <v>790</v>
      </c>
      <c r="G1154" s="454"/>
      <c r="H1154" s="454" t="s">
        <v>791</v>
      </c>
      <c r="I1154" s="453">
        <v>2024</v>
      </c>
      <c r="J1154" s="453">
        <v>1</v>
      </c>
      <c r="K1154" s="456">
        <v>45650</v>
      </c>
      <c r="L1154" s="457" t="s">
        <v>553</v>
      </c>
      <c r="M1154" s="458" t="s">
        <v>553</v>
      </c>
      <c r="N1154" s="458">
        <v>4.4999999999999998E-2</v>
      </c>
      <c r="O1154" s="459">
        <v>0</v>
      </c>
      <c r="P1154" s="460" t="s">
        <v>792</v>
      </c>
      <c r="Q1154" s="453">
        <v>1</v>
      </c>
      <c r="R1154" s="458">
        <v>4.4999999999999998E-2</v>
      </c>
      <c r="S1154" s="461">
        <v>70000</v>
      </c>
      <c r="T1154" s="461">
        <v>2210684</v>
      </c>
      <c r="U1154" s="462" t="s">
        <v>553</v>
      </c>
      <c r="V1154" s="463">
        <v>0</v>
      </c>
      <c r="W1154" s="716" t="e">
        <f t="shared" ref="W1154:W1217" si="45">V1154/$AB$1</f>
        <v>#DIV/0!</v>
      </c>
      <c r="Z1154" s="739">
        <f t="shared" si="44"/>
        <v>0</v>
      </c>
    </row>
    <row r="1155" spans="1:26" s="365" customFormat="1" ht="12.65" customHeight="1">
      <c r="A1155" s="452"/>
      <c r="B1155" s="452" t="s">
        <v>787</v>
      </c>
      <c r="C1155" s="453" t="s">
        <v>453</v>
      </c>
      <c r="D1155" s="454" t="s">
        <v>809</v>
      </c>
      <c r="E1155" s="455" t="s">
        <v>810</v>
      </c>
      <c r="F1155" s="454" t="s">
        <v>790</v>
      </c>
      <c r="G1155" s="454"/>
      <c r="H1155" s="454" t="s">
        <v>791</v>
      </c>
      <c r="I1155" s="453">
        <v>2024</v>
      </c>
      <c r="J1155" s="453">
        <v>1</v>
      </c>
      <c r="K1155" s="456">
        <v>45650</v>
      </c>
      <c r="L1155" s="457" t="s">
        <v>553</v>
      </c>
      <c r="M1155" s="458" t="s">
        <v>553</v>
      </c>
      <c r="N1155" s="458">
        <v>6.8000000000000005E-2</v>
      </c>
      <c r="O1155" s="459">
        <v>0</v>
      </c>
      <c r="P1155" s="460" t="s">
        <v>792</v>
      </c>
      <c r="Q1155" s="453">
        <v>1</v>
      </c>
      <c r="R1155" s="458">
        <v>6.8000000000000005E-2</v>
      </c>
      <c r="S1155" s="461">
        <v>100000</v>
      </c>
      <c r="T1155" s="461">
        <v>2996644</v>
      </c>
      <c r="U1155" s="462" t="s">
        <v>553</v>
      </c>
      <c r="V1155" s="463">
        <v>0</v>
      </c>
      <c r="W1155" s="716" t="e">
        <f t="shared" si="45"/>
        <v>#DIV/0!</v>
      </c>
      <c r="Z1155" s="739">
        <f t="shared" ref="Z1155:Z1218" si="46">O1155*S1155</f>
        <v>0</v>
      </c>
    </row>
    <row r="1156" spans="1:26" s="365" customFormat="1" ht="12.65" customHeight="1">
      <c r="A1156" s="452"/>
      <c r="B1156" s="452" t="s">
        <v>787</v>
      </c>
      <c r="C1156" s="453" t="s">
        <v>453</v>
      </c>
      <c r="D1156" s="454" t="s">
        <v>811</v>
      </c>
      <c r="E1156" s="455" t="s">
        <v>812</v>
      </c>
      <c r="F1156" s="454" t="s">
        <v>790</v>
      </c>
      <c r="G1156" s="454"/>
      <c r="H1156" s="454" t="s">
        <v>791</v>
      </c>
      <c r="I1156" s="453">
        <v>2024</v>
      </c>
      <c r="J1156" s="453">
        <v>1</v>
      </c>
      <c r="K1156" s="456">
        <v>45650</v>
      </c>
      <c r="L1156" s="457" t="s">
        <v>553</v>
      </c>
      <c r="M1156" s="458" t="s">
        <v>553</v>
      </c>
      <c r="N1156" s="458">
        <v>7.4999999999999997E-2</v>
      </c>
      <c r="O1156" s="459">
        <v>0</v>
      </c>
      <c r="P1156" s="460" t="s">
        <v>792</v>
      </c>
      <c r="Q1156" s="453">
        <v>1</v>
      </c>
      <c r="R1156" s="458">
        <v>7.4999999999999997E-2</v>
      </c>
      <c r="S1156" s="461">
        <v>105000</v>
      </c>
      <c r="T1156" s="461">
        <v>3066224</v>
      </c>
      <c r="U1156" s="462" t="s">
        <v>553</v>
      </c>
      <c r="V1156" s="463">
        <v>0</v>
      </c>
      <c r="W1156" s="716" t="e">
        <f t="shared" si="45"/>
        <v>#DIV/0!</v>
      </c>
      <c r="Z1156" s="739">
        <f t="shared" si="46"/>
        <v>0</v>
      </c>
    </row>
    <row r="1157" spans="1:26" s="365" customFormat="1" ht="12.65" customHeight="1">
      <c r="A1157" s="452"/>
      <c r="B1157" s="452" t="s">
        <v>787</v>
      </c>
      <c r="C1157" s="453" t="s">
        <v>453</v>
      </c>
      <c r="D1157" s="454" t="s">
        <v>813</v>
      </c>
      <c r="E1157" s="455" t="s">
        <v>814</v>
      </c>
      <c r="F1157" s="454" t="s">
        <v>790</v>
      </c>
      <c r="G1157" s="454"/>
      <c r="H1157" s="454" t="s">
        <v>791</v>
      </c>
      <c r="I1157" s="453">
        <v>2024</v>
      </c>
      <c r="J1157" s="453">
        <v>1</v>
      </c>
      <c r="K1157" s="456">
        <v>45650</v>
      </c>
      <c r="L1157" s="457" t="s">
        <v>553</v>
      </c>
      <c r="M1157" s="458" t="s">
        <v>553</v>
      </c>
      <c r="N1157" s="458">
        <v>0.128</v>
      </c>
      <c r="O1157" s="459">
        <v>0</v>
      </c>
      <c r="P1157" s="460" t="s">
        <v>792</v>
      </c>
      <c r="Q1157" s="453">
        <v>1</v>
      </c>
      <c r="R1157" s="458">
        <v>0.128</v>
      </c>
      <c r="S1157" s="461">
        <v>5000</v>
      </c>
      <c r="T1157" s="461">
        <v>2291819</v>
      </c>
      <c r="U1157" s="462" t="s">
        <v>553</v>
      </c>
      <c r="V1157" s="463">
        <v>0</v>
      </c>
      <c r="W1157" s="716" t="e">
        <f t="shared" si="45"/>
        <v>#DIV/0!</v>
      </c>
      <c r="Z1157" s="739">
        <f t="shared" si="46"/>
        <v>0</v>
      </c>
    </row>
    <row r="1158" spans="1:26" s="365" customFormat="1" ht="12.65" customHeight="1">
      <c r="A1158" s="452"/>
      <c r="B1158" s="452" t="s">
        <v>787</v>
      </c>
      <c r="C1158" s="453" t="s">
        <v>453</v>
      </c>
      <c r="D1158" s="454" t="s">
        <v>815</v>
      </c>
      <c r="E1158" s="455" t="s">
        <v>816</v>
      </c>
      <c r="F1158" s="454" t="s">
        <v>790</v>
      </c>
      <c r="G1158" s="454"/>
      <c r="H1158" s="454" t="s">
        <v>791</v>
      </c>
      <c r="I1158" s="453">
        <v>2024</v>
      </c>
      <c r="J1158" s="453">
        <v>1</v>
      </c>
      <c r="K1158" s="456">
        <v>45650</v>
      </c>
      <c r="L1158" s="457" t="s">
        <v>553</v>
      </c>
      <c r="M1158" s="458" t="s">
        <v>553</v>
      </c>
      <c r="N1158" s="458">
        <v>9.8000000000000004E-2</v>
      </c>
      <c r="O1158" s="459">
        <v>0</v>
      </c>
      <c r="P1158" s="460" t="s">
        <v>792</v>
      </c>
      <c r="Q1158" s="453">
        <v>1</v>
      </c>
      <c r="R1158" s="458">
        <v>9.8000000000000004E-2</v>
      </c>
      <c r="S1158" s="461">
        <v>35000</v>
      </c>
      <c r="T1158" s="461">
        <v>3313432</v>
      </c>
      <c r="U1158" s="462" t="s">
        <v>553</v>
      </c>
      <c r="V1158" s="463">
        <v>0</v>
      </c>
      <c r="W1158" s="716" t="e">
        <f t="shared" si="45"/>
        <v>#DIV/0!</v>
      </c>
      <c r="Z1158" s="739">
        <f t="shared" si="46"/>
        <v>0</v>
      </c>
    </row>
    <row r="1159" spans="1:26" s="365" customFormat="1" ht="12.65" customHeight="1">
      <c r="A1159" s="452"/>
      <c r="B1159" s="452" t="s">
        <v>787</v>
      </c>
      <c r="C1159" s="453" t="s">
        <v>453</v>
      </c>
      <c r="D1159" s="454" t="s">
        <v>817</v>
      </c>
      <c r="E1159" s="455" t="s">
        <v>818</v>
      </c>
      <c r="F1159" s="454" t="s">
        <v>790</v>
      </c>
      <c r="G1159" s="454"/>
      <c r="H1159" s="454" t="s">
        <v>791</v>
      </c>
      <c r="I1159" s="453">
        <v>2024</v>
      </c>
      <c r="J1159" s="453">
        <v>1</v>
      </c>
      <c r="K1159" s="456">
        <v>45650</v>
      </c>
      <c r="L1159" s="457" t="s">
        <v>553</v>
      </c>
      <c r="M1159" s="458" t="s">
        <v>553</v>
      </c>
      <c r="N1159" s="458">
        <v>0.97</v>
      </c>
      <c r="O1159" s="459">
        <v>0</v>
      </c>
      <c r="P1159" s="460" t="s">
        <v>792</v>
      </c>
      <c r="Q1159" s="453">
        <v>1</v>
      </c>
      <c r="R1159" s="458">
        <v>0.97</v>
      </c>
      <c r="S1159" s="461">
        <v>202000</v>
      </c>
      <c r="T1159" s="461">
        <v>6243004</v>
      </c>
      <c r="U1159" s="462" t="s">
        <v>553</v>
      </c>
      <c r="V1159" s="463">
        <v>0</v>
      </c>
      <c r="W1159" s="716" t="e">
        <f t="shared" si="45"/>
        <v>#DIV/0!</v>
      </c>
      <c r="Z1159" s="739">
        <f t="shared" si="46"/>
        <v>0</v>
      </c>
    </row>
    <row r="1160" spans="1:26" s="365" customFormat="1" ht="12.65" customHeight="1">
      <c r="A1160" s="452"/>
      <c r="B1160" s="452" t="s">
        <v>787</v>
      </c>
      <c r="C1160" s="453" t="s">
        <v>453</v>
      </c>
      <c r="D1160" s="454" t="s">
        <v>819</v>
      </c>
      <c r="E1160" s="455" t="s">
        <v>820</v>
      </c>
      <c r="F1160" s="454" t="s">
        <v>790</v>
      </c>
      <c r="G1160" s="454"/>
      <c r="H1160" s="454" t="s">
        <v>791</v>
      </c>
      <c r="I1160" s="453">
        <v>2024</v>
      </c>
      <c r="J1160" s="453">
        <v>1</v>
      </c>
      <c r="K1160" s="456">
        <v>45650</v>
      </c>
      <c r="L1160" s="457" t="s">
        <v>553</v>
      </c>
      <c r="M1160" s="458" t="s">
        <v>553</v>
      </c>
      <c r="N1160" s="458">
        <v>0.155</v>
      </c>
      <c r="O1160" s="459">
        <v>0</v>
      </c>
      <c r="P1160" s="460" t="s">
        <v>792</v>
      </c>
      <c r="Q1160" s="453">
        <v>1</v>
      </c>
      <c r="R1160" s="458">
        <v>0.155</v>
      </c>
      <c r="S1160" s="461">
        <v>2640</v>
      </c>
      <c r="T1160" s="461">
        <v>1378080</v>
      </c>
      <c r="U1160" s="462" t="s">
        <v>553</v>
      </c>
      <c r="V1160" s="463">
        <v>0</v>
      </c>
      <c r="W1160" s="716" t="e">
        <f t="shared" si="45"/>
        <v>#DIV/0!</v>
      </c>
      <c r="Z1160" s="739">
        <f t="shared" si="46"/>
        <v>0</v>
      </c>
    </row>
    <row r="1161" spans="1:26" s="365" customFormat="1" ht="12.65" customHeight="1">
      <c r="A1161" s="452"/>
      <c r="B1161" s="452" t="s">
        <v>787</v>
      </c>
      <c r="C1161" s="453" t="s">
        <v>453</v>
      </c>
      <c r="D1161" s="454" t="s">
        <v>821</v>
      </c>
      <c r="E1161" s="455" t="s">
        <v>822</v>
      </c>
      <c r="F1161" s="454" t="s">
        <v>790</v>
      </c>
      <c r="G1161" s="454"/>
      <c r="H1161" s="454" t="s">
        <v>791</v>
      </c>
      <c r="I1161" s="453">
        <v>2024</v>
      </c>
      <c r="J1161" s="453">
        <v>1</v>
      </c>
      <c r="K1161" s="456">
        <v>45650</v>
      </c>
      <c r="L1161" s="457" t="s">
        <v>553</v>
      </c>
      <c r="M1161" s="458" t="s">
        <v>553</v>
      </c>
      <c r="N1161" s="458">
        <v>7.4999999999999997E-2</v>
      </c>
      <c r="O1161" s="459">
        <v>0</v>
      </c>
      <c r="P1161" s="460" t="s">
        <v>792</v>
      </c>
      <c r="Q1161" s="453">
        <v>1</v>
      </c>
      <c r="R1161" s="458">
        <v>7.4999999999999997E-2</v>
      </c>
      <c r="S1161" s="461">
        <v>244000</v>
      </c>
      <c r="T1161" s="461">
        <v>3049145</v>
      </c>
      <c r="U1161" s="462" t="s">
        <v>553</v>
      </c>
      <c r="V1161" s="463">
        <v>0</v>
      </c>
      <c r="W1161" s="716" t="e">
        <f t="shared" si="45"/>
        <v>#DIV/0!</v>
      </c>
      <c r="Z1161" s="739">
        <f t="shared" si="46"/>
        <v>0</v>
      </c>
    </row>
    <row r="1162" spans="1:26" s="365" customFormat="1" ht="12.65" customHeight="1">
      <c r="A1162" s="452"/>
      <c r="B1162" s="452" t="s">
        <v>787</v>
      </c>
      <c r="C1162" s="453" t="s">
        <v>453</v>
      </c>
      <c r="D1162" s="454" t="s">
        <v>823</v>
      </c>
      <c r="E1162" s="455" t="s">
        <v>824</v>
      </c>
      <c r="F1162" s="454" t="s">
        <v>790</v>
      </c>
      <c r="G1162" s="454"/>
      <c r="H1162" s="454" t="s">
        <v>791</v>
      </c>
      <c r="I1162" s="453">
        <v>2024</v>
      </c>
      <c r="J1162" s="453">
        <v>1</v>
      </c>
      <c r="K1162" s="456">
        <v>45650</v>
      </c>
      <c r="L1162" s="457" t="s">
        <v>553</v>
      </c>
      <c r="M1162" s="458" t="s">
        <v>553</v>
      </c>
      <c r="N1162" s="458">
        <v>8.7999999999999995E-2</v>
      </c>
      <c r="O1162" s="459">
        <v>0</v>
      </c>
      <c r="P1162" s="460" t="s">
        <v>792</v>
      </c>
      <c r="Q1162" s="453">
        <v>1</v>
      </c>
      <c r="R1162" s="458">
        <v>8.7999999999999995E-2</v>
      </c>
      <c r="S1162" s="461">
        <v>244000</v>
      </c>
      <c r="T1162" s="461">
        <v>2899355</v>
      </c>
      <c r="U1162" s="462" t="s">
        <v>553</v>
      </c>
      <c r="V1162" s="463">
        <v>0</v>
      </c>
      <c r="W1162" s="716" t="e">
        <f t="shared" si="45"/>
        <v>#DIV/0!</v>
      </c>
      <c r="Z1162" s="739">
        <f t="shared" si="46"/>
        <v>0</v>
      </c>
    </row>
    <row r="1163" spans="1:26" s="365" customFormat="1" ht="12.65" customHeight="1">
      <c r="A1163" s="452"/>
      <c r="B1163" s="452" t="s">
        <v>787</v>
      </c>
      <c r="C1163" s="453" t="s">
        <v>453</v>
      </c>
      <c r="D1163" s="454" t="s">
        <v>825</v>
      </c>
      <c r="E1163" s="455" t="s">
        <v>826</v>
      </c>
      <c r="F1163" s="454" t="s">
        <v>790</v>
      </c>
      <c r="G1163" s="454"/>
      <c r="H1163" s="454" t="s">
        <v>791</v>
      </c>
      <c r="I1163" s="453">
        <v>2024</v>
      </c>
      <c r="J1163" s="453">
        <v>1</v>
      </c>
      <c r="K1163" s="456">
        <v>45650</v>
      </c>
      <c r="L1163" s="457" t="s">
        <v>553</v>
      </c>
      <c r="M1163" s="458" t="s">
        <v>553</v>
      </c>
      <c r="N1163" s="458">
        <v>3.3000000000000002E-2</v>
      </c>
      <c r="O1163" s="459">
        <v>0</v>
      </c>
      <c r="P1163" s="460" t="s">
        <v>792</v>
      </c>
      <c r="Q1163" s="453">
        <v>1</v>
      </c>
      <c r="R1163" s="458">
        <v>3.3000000000000002E-2</v>
      </c>
      <c r="S1163" s="461">
        <v>399500</v>
      </c>
      <c r="T1163" s="461">
        <v>22032342</v>
      </c>
      <c r="U1163" s="462" t="s">
        <v>553</v>
      </c>
      <c r="V1163" s="463">
        <v>0</v>
      </c>
      <c r="W1163" s="716" t="e">
        <f t="shared" si="45"/>
        <v>#DIV/0!</v>
      </c>
      <c r="Z1163" s="739">
        <f t="shared" si="46"/>
        <v>0</v>
      </c>
    </row>
    <row r="1164" spans="1:26" s="365" customFormat="1" ht="12.65" customHeight="1">
      <c r="A1164" s="452"/>
      <c r="B1164" s="452" t="s">
        <v>787</v>
      </c>
      <c r="C1164" s="453" t="s">
        <v>453</v>
      </c>
      <c r="D1164" s="454" t="s">
        <v>827</v>
      </c>
      <c r="E1164" s="455" t="s">
        <v>828</v>
      </c>
      <c r="F1164" s="454" t="s">
        <v>790</v>
      </c>
      <c r="G1164" s="454"/>
      <c r="H1164" s="454" t="s">
        <v>791</v>
      </c>
      <c r="I1164" s="453">
        <v>2024</v>
      </c>
      <c r="J1164" s="453">
        <v>1</v>
      </c>
      <c r="K1164" s="456">
        <v>45650</v>
      </c>
      <c r="L1164" s="457" t="s">
        <v>553</v>
      </c>
      <c r="M1164" s="458" t="s">
        <v>553</v>
      </c>
      <c r="N1164" s="458">
        <v>6.5000000000000002E-2</v>
      </c>
      <c r="O1164" s="459">
        <v>0</v>
      </c>
      <c r="P1164" s="460" t="s">
        <v>792</v>
      </c>
      <c r="Q1164" s="453">
        <v>1</v>
      </c>
      <c r="R1164" s="458">
        <v>6.5000000000000002E-2</v>
      </c>
      <c r="S1164" s="461">
        <v>125000</v>
      </c>
      <c r="T1164" s="461">
        <v>8728180</v>
      </c>
      <c r="U1164" s="462" t="s">
        <v>553</v>
      </c>
      <c r="V1164" s="463">
        <v>0</v>
      </c>
      <c r="W1164" s="716" t="e">
        <f t="shared" si="45"/>
        <v>#DIV/0!</v>
      </c>
      <c r="Z1164" s="739">
        <f t="shared" si="46"/>
        <v>0</v>
      </c>
    </row>
    <row r="1165" spans="1:26" s="365" customFormat="1" ht="12.65" customHeight="1">
      <c r="A1165" s="452"/>
      <c r="B1165" s="452" t="s">
        <v>787</v>
      </c>
      <c r="C1165" s="453" t="s">
        <v>453</v>
      </c>
      <c r="D1165" s="454" t="s">
        <v>803</v>
      </c>
      <c r="E1165" s="455" t="s">
        <v>804</v>
      </c>
      <c r="F1165" s="454" t="s">
        <v>790</v>
      </c>
      <c r="G1165" s="454"/>
      <c r="H1165" s="454" t="s">
        <v>791</v>
      </c>
      <c r="I1165" s="453">
        <v>2024</v>
      </c>
      <c r="J1165" s="453">
        <v>1</v>
      </c>
      <c r="K1165" s="456">
        <v>45650</v>
      </c>
      <c r="L1165" s="457" t="s">
        <v>553</v>
      </c>
      <c r="M1165" s="458" t="s">
        <v>553</v>
      </c>
      <c r="N1165" s="458">
        <v>0.49</v>
      </c>
      <c r="O1165" s="459">
        <v>0</v>
      </c>
      <c r="P1165" s="460" t="s">
        <v>792</v>
      </c>
      <c r="Q1165" s="453">
        <v>1</v>
      </c>
      <c r="R1165" s="458">
        <v>0.49</v>
      </c>
      <c r="S1165" s="461">
        <v>61000</v>
      </c>
      <c r="T1165" s="461">
        <v>8915714</v>
      </c>
      <c r="U1165" s="462" t="s">
        <v>553</v>
      </c>
      <c r="V1165" s="463">
        <v>0</v>
      </c>
      <c r="W1165" s="716" t="e">
        <f t="shared" si="45"/>
        <v>#DIV/0!</v>
      </c>
      <c r="Z1165" s="739">
        <f t="shared" si="46"/>
        <v>0</v>
      </c>
    </row>
    <row r="1166" spans="1:26" s="365" customFormat="1" ht="12.65" customHeight="1">
      <c r="A1166" s="452"/>
      <c r="B1166" s="452" t="s">
        <v>484</v>
      </c>
      <c r="C1166" s="453" t="s">
        <v>453</v>
      </c>
      <c r="D1166" s="454" t="s">
        <v>829</v>
      </c>
      <c r="E1166" s="455" t="s">
        <v>830</v>
      </c>
      <c r="F1166" s="454" t="s">
        <v>790</v>
      </c>
      <c r="G1166" s="454"/>
      <c r="H1166" s="454" t="s">
        <v>791</v>
      </c>
      <c r="I1166" s="453">
        <v>2024</v>
      </c>
      <c r="J1166" s="453">
        <v>1</v>
      </c>
      <c r="K1166" s="456">
        <v>45650</v>
      </c>
      <c r="L1166" s="457" t="s">
        <v>553</v>
      </c>
      <c r="M1166" s="458" t="s">
        <v>553</v>
      </c>
      <c r="N1166" s="458">
        <v>2.02</v>
      </c>
      <c r="O1166" s="459">
        <v>0</v>
      </c>
      <c r="P1166" s="460" t="s">
        <v>792</v>
      </c>
      <c r="Q1166" s="453">
        <v>1</v>
      </c>
      <c r="R1166" s="458">
        <v>2.02</v>
      </c>
      <c r="S1166" s="461">
        <v>48500</v>
      </c>
      <c r="T1166" s="461">
        <v>104480</v>
      </c>
      <c r="U1166" s="462" t="s">
        <v>553</v>
      </c>
      <c r="V1166" s="463">
        <v>0</v>
      </c>
      <c r="W1166" s="716" t="e">
        <f t="shared" si="45"/>
        <v>#DIV/0!</v>
      </c>
      <c r="Z1166" s="739">
        <f t="shared" si="46"/>
        <v>0</v>
      </c>
    </row>
    <row r="1167" spans="1:26" s="365" customFormat="1" ht="12.65" customHeight="1">
      <c r="A1167" s="452"/>
      <c r="B1167" s="452" t="s">
        <v>787</v>
      </c>
      <c r="C1167" s="453" t="s">
        <v>453</v>
      </c>
      <c r="D1167" s="454" t="s">
        <v>831</v>
      </c>
      <c r="E1167" s="455" t="s">
        <v>832</v>
      </c>
      <c r="F1167" s="454" t="s">
        <v>790</v>
      </c>
      <c r="G1167" s="454"/>
      <c r="H1167" s="454" t="s">
        <v>791</v>
      </c>
      <c r="I1167" s="453">
        <v>2024</v>
      </c>
      <c r="J1167" s="453">
        <v>1</v>
      </c>
      <c r="K1167" s="456">
        <v>45650</v>
      </c>
      <c r="L1167" s="457" t="s">
        <v>553</v>
      </c>
      <c r="M1167" s="458" t="s">
        <v>553</v>
      </c>
      <c r="N1167" s="458">
        <v>0.05</v>
      </c>
      <c r="O1167" s="459">
        <v>0</v>
      </c>
      <c r="P1167" s="460" t="s">
        <v>792</v>
      </c>
      <c r="Q1167" s="453">
        <v>1</v>
      </c>
      <c r="R1167" s="458">
        <v>0.05</v>
      </c>
      <c r="S1167" s="461">
        <v>2000</v>
      </c>
      <c r="T1167" s="461">
        <v>2062346</v>
      </c>
      <c r="U1167" s="462" t="s">
        <v>553</v>
      </c>
      <c r="V1167" s="463">
        <v>0</v>
      </c>
      <c r="W1167" s="716" t="e">
        <f t="shared" si="45"/>
        <v>#DIV/0!</v>
      </c>
      <c r="Z1167" s="739">
        <f t="shared" si="46"/>
        <v>0</v>
      </c>
    </row>
    <row r="1168" spans="1:26" s="365" customFormat="1" ht="12.65" customHeight="1">
      <c r="A1168" s="452"/>
      <c r="B1168" s="452" t="s">
        <v>484</v>
      </c>
      <c r="C1168" s="453" t="s">
        <v>453</v>
      </c>
      <c r="D1168" s="454" t="s">
        <v>829</v>
      </c>
      <c r="E1168" s="455" t="s">
        <v>830</v>
      </c>
      <c r="F1168" s="454" t="s">
        <v>790</v>
      </c>
      <c r="G1168" s="454"/>
      <c r="H1168" s="454" t="s">
        <v>791</v>
      </c>
      <c r="I1168" s="453">
        <v>2024</v>
      </c>
      <c r="J1168" s="453">
        <v>1</v>
      </c>
      <c r="K1168" s="456">
        <v>45650</v>
      </c>
      <c r="L1168" s="457" t="s">
        <v>553</v>
      </c>
      <c r="M1168" s="458" t="s">
        <v>553</v>
      </c>
      <c r="N1168" s="458">
        <v>2.02</v>
      </c>
      <c r="O1168" s="459">
        <v>0</v>
      </c>
      <c r="P1168" s="460" t="s">
        <v>792</v>
      </c>
      <c r="Q1168" s="453">
        <v>1</v>
      </c>
      <c r="R1168" s="458">
        <v>2.02</v>
      </c>
      <c r="S1168" s="461">
        <v>55980</v>
      </c>
      <c r="T1168" s="461">
        <v>55980</v>
      </c>
      <c r="U1168" s="462" t="s">
        <v>553</v>
      </c>
      <c r="V1168" s="463">
        <v>0</v>
      </c>
      <c r="W1168" s="716" t="e">
        <f t="shared" si="45"/>
        <v>#DIV/0!</v>
      </c>
      <c r="Z1168" s="739">
        <f t="shared" si="46"/>
        <v>0</v>
      </c>
    </row>
    <row r="1169" spans="1:26" s="365" customFormat="1" ht="12.65" customHeight="1">
      <c r="A1169" s="452"/>
      <c r="B1169" s="452" t="s">
        <v>787</v>
      </c>
      <c r="C1169" s="453" t="s">
        <v>453</v>
      </c>
      <c r="D1169" s="454" t="s">
        <v>788</v>
      </c>
      <c r="E1169" s="455" t="s">
        <v>789</v>
      </c>
      <c r="F1169" s="454" t="s">
        <v>790</v>
      </c>
      <c r="G1169" s="454"/>
      <c r="H1169" s="454" t="s">
        <v>791</v>
      </c>
      <c r="I1169" s="453">
        <v>2024</v>
      </c>
      <c r="J1169" s="453">
        <v>2</v>
      </c>
      <c r="K1169" s="456">
        <v>45650</v>
      </c>
      <c r="L1169" s="457" t="s">
        <v>553</v>
      </c>
      <c r="M1169" s="458" t="s">
        <v>553</v>
      </c>
      <c r="N1169" s="458">
        <v>0.34</v>
      </c>
      <c r="O1169" s="459">
        <v>0</v>
      </c>
      <c r="P1169" s="460" t="s">
        <v>792</v>
      </c>
      <c r="Q1169" s="453">
        <v>1</v>
      </c>
      <c r="R1169" s="458">
        <v>0.34</v>
      </c>
      <c r="S1169" s="461">
        <v>40000</v>
      </c>
      <c r="T1169" s="461">
        <v>1105099</v>
      </c>
      <c r="U1169" s="462" t="s">
        <v>553</v>
      </c>
      <c r="V1169" s="463">
        <v>0</v>
      </c>
      <c r="W1169" s="716" t="e">
        <f t="shared" si="45"/>
        <v>#DIV/0!</v>
      </c>
      <c r="Z1169" s="739">
        <f t="shared" si="46"/>
        <v>0</v>
      </c>
    </row>
    <row r="1170" spans="1:26" s="365" customFormat="1" ht="12.65" customHeight="1">
      <c r="A1170" s="452"/>
      <c r="B1170" s="452" t="s">
        <v>787</v>
      </c>
      <c r="C1170" s="453" t="s">
        <v>453</v>
      </c>
      <c r="D1170" s="454" t="s">
        <v>793</v>
      </c>
      <c r="E1170" s="455" t="s">
        <v>794</v>
      </c>
      <c r="F1170" s="454" t="s">
        <v>790</v>
      </c>
      <c r="G1170" s="454"/>
      <c r="H1170" s="454" t="s">
        <v>791</v>
      </c>
      <c r="I1170" s="453">
        <v>2024</v>
      </c>
      <c r="J1170" s="453">
        <v>2</v>
      </c>
      <c r="K1170" s="456">
        <v>45650</v>
      </c>
      <c r="L1170" s="457" t="s">
        <v>553</v>
      </c>
      <c r="M1170" s="458" t="s">
        <v>553</v>
      </c>
      <c r="N1170" s="458">
        <v>0.31</v>
      </c>
      <c r="O1170" s="459">
        <v>0</v>
      </c>
      <c r="P1170" s="460" t="s">
        <v>792</v>
      </c>
      <c r="Q1170" s="453">
        <v>1</v>
      </c>
      <c r="R1170" s="458">
        <v>0.31</v>
      </c>
      <c r="S1170" s="461">
        <v>20000</v>
      </c>
      <c r="T1170" s="461">
        <v>858611</v>
      </c>
      <c r="U1170" s="462" t="s">
        <v>553</v>
      </c>
      <c r="V1170" s="463">
        <v>0</v>
      </c>
      <c r="W1170" s="716" t="e">
        <f t="shared" si="45"/>
        <v>#DIV/0!</v>
      </c>
      <c r="Z1170" s="739">
        <f t="shared" si="46"/>
        <v>0</v>
      </c>
    </row>
    <row r="1171" spans="1:26" s="365" customFormat="1" ht="12.65" customHeight="1">
      <c r="A1171" s="452"/>
      <c r="B1171" s="452" t="s">
        <v>787</v>
      </c>
      <c r="C1171" s="453" t="s">
        <v>453</v>
      </c>
      <c r="D1171" s="454" t="s">
        <v>795</v>
      </c>
      <c r="E1171" s="455" t="s">
        <v>796</v>
      </c>
      <c r="F1171" s="454" t="s">
        <v>790</v>
      </c>
      <c r="G1171" s="454"/>
      <c r="H1171" s="454" t="s">
        <v>791</v>
      </c>
      <c r="I1171" s="453">
        <v>2024</v>
      </c>
      <c r="J1171" s="453">
        <v>2</v>
      </c>
      <c r="K1171" s="456">
        <v>45650</v>
      </c>
      <c r="L1171" s="457" t="s">
        <v>553</v>
      </c>
      <c r="M1171" s="458" t="s">
        <v>553</v>
      </c>
      <c r="N1171" s="458">
        <v>0.56999999999999995</v>
      </c>
      <c r="O1171" s="459">
        <v>0</v>
      </c>
      <c r="P1171" s="460" t="s">
        <v>792</v>
      </c>
      <c r="Q1171" s="453">
        <v>1</v>
      </c>
      <c r="R1171" s="458">
        <v>0.56999999999999995</v>
      </c>
      <c r="S1171" s="461">
        <v>20000</v>
      </c>
      <c r="T1171" s="461">
        <v>791250</v>
      </c>
      <c r="U1171" s="462" t="s">
        <v>553</v>
      </c>
      <c r="V1171" s="463">
        <v>0</v>
      </c>
      <c r="W1171" s="716" t="e">
        <f t="shared" si="45"/>
        <v>#DIV/0!</v>
      </c>
      <c r="Z1171" s="739">
        <f t="shared" si="46"/>
        <v>0</v>
      </c>
    </row>
    <row r="1172" spans="1:26" s="365" customFormat="1" ht="12.65" customHeight="1">
      <c r="A1172" s="452"/>
      <c r="B1172" s="452" t="s">
        <v>787</v>
      </c>
      <c r="C1172" s="453" t="s">
        <v>453</v>
      </c>
      <c r="D1172" s="454" t="s">
        <v>803</v>
      </c>
      <c r="E1172" s="455" t="s">
        <v>804</v>
      </c>
      <c r="F1172" s="454" t="s">
        <v>790</v>
      </c>
      <c r="G1172" s="454"/>
      <c r="H1172" s="454" t="s">
        <v>791</v>
      </c>
      <c r="I1172" s="453">
        <v>2024</v>
      </c>
      <c r="J1172" s="453">
        <v>2</v>
      </c>
      <c r="K1172" s="456">
        <v>45650</v>
      </c>
      <c r="L1172" s="457" t="s">
        <v>553</v>
      </c>
      <c r="M1172" s="458" t="s">
        <v>553</v>
      </c>
      <c r="N1172" s="458">
        <v>0.49</v>
      </c>
      <c r="O1172" s="459">
        <v>0</v>
      </c>
      <c r="P1172" s="460" t="s">
        <v>792</v>
      </c>
      <c r="Q1172" s="453">
        <v>1</v>
      </c>
      <c r="R1172" s="458">
        <v>0.49</v>
      </c>
      <c r="S1172" s="461">
        <v>125000</v>
      </c>
      <c r="T1172" s="461">
        <v>8854714</v>
      </c>
      <c r="U1172" s="462" t="s">
        <v>553</v>
      </c>
      <c r="V1172" s="463">
        <v>0</v>
      </c>
      <c r="W1172" s="716" t="e">
        <f t="shared" si="45"/>
        <v>#DIV/0!</v>
      </c>
      <c r="Z1172" s="739">
        <f t="shared" si="46"/>
        <v>0</v>
      </c>
    </row>
    <row r="1173" spans="1:26" s="365" customFormat="1" ht="12.65" customHeight="1">
      <c r="A1173" s="452"/>
      <c r="B1173" s="452" t="s">
        <v>787</v>
      </c>
      <c r="C1173" s="453" t="s">
        <v>453</v>
      </c>
      <c r="D1173" s="454" t="s">
        <v>805</v>
      </c>
      <c r="E1173" s="455" t="s">
        <v>806</v>
      </c>
      <c r="F1173" s="454" t="s">
        <v>790</v>
      </c>
      <c r="G1173" s="454"/>
      <c r="H1173" s="454" t="s">
        <v>791</v>
      </c>
      <c r="I1173" s="453">
        <v>2024</v>
      </c>
      <c r="J1173" s="453">
        <v>2</v>
      </c>
      <c r="K1173" s="456">
        <v>45650</v>
      </c>
      <c r="L1173" s="457" t="s">
        <v>553</v>
      </c>
      <c r="M1173" s="458" t="s">
        <v>553</v>
      </c>
      <c r="N1173" s="458">
        <v>0.08</v>
      </c>
      <c r="O1173" s="459">
        <v>0</v>
      </c>
      <c r="P1173" s="460" t="s">
        <v>792</v>
      </c>
      <c r="Q1173" s="453">
        <v>1</v>
      </c>
      <c r="R1173" s="458">
        <v>0.08</v>
      </c>
      <c r="S1173" s="461">
        <v>50000</v>
      </c>
      <c r="T1173" s="461">
        <v>2931770</v>
      </c>
      <c r="U1173" s="462" t="s">
        <v>553</v>
      </c>
      <c r="V1173" s="463">
        <v>0</v>
      </c>
      <c r="W1173" s="716" t="e">
        <f t="shared" si="45"/>
        <v>#DIV/0!</v>
      </c>
      <c r="Z1173" s="739">
        <f t="shared" si="46"/>
        <v>0</v>
      </c>
    </row>
    <row r="1174" spans="1:26" s="365" customFormat="1" ht="12.65" customHeight="1">
      <c r="A1174" s="452"/>
      <c r="B1174" s="452" t="s">
        <v>787</v>
      </c>
      <c r="C1174" s="453" t="s">
        <v>453</v>
      </c>
      <c r="D1174" s="454" t="s">
        <v>809</v>
      </c>
      <c r="E1174" s="455" t="s">
        <v>810</v>
      </c>
      <c r="F1174" s="454" t="s">
        <v>790</v>
      </c>
      <c r="G1174" s="454"/>
      <c r="H1174" s="454" t="s">
        <v>791</v>
      </c>
      <c r="I1174" s="453">
        <v>2024</v>
      </c>
      <c r="J1174" s="453">
        <v>2</v>
      </c>
      <c r="K1174" s="456">
        <v>45650</v>
      </c>
      <c r="L1174" s="457" t="s">
        <v>553</v>
      </c>
      <c r="M1174" s="458" t="s">
        <v>553</v>
      </c>
      <c r="N1174" s="458">
        <v>6.8000000000000005E-2</v>
      </c>
      <c r="O1174" s="459">
        <v>0</v>
      </c>
      <c r="P1174" s="460" t="s">
        <v>792</v>
      </c>
      <c r="Q1174" s="453">
        <v>1</v>
      </c>
      <c r="R1174" s="458">
        <v>6.8000000000000005E-2</v>
      </c>
      <c r="S1174" s="461">
        <v>120000</v>
      </c>
      <c r="T1174" s="461">
        <v>2896644</v>
      </c>
      <c r="U1174" s="462" t="s">
        <v>553</v>
      </c>
      <c r="V1174" s="463">
        <v>0</v>
      </c>
      <c r="W1174" s="716" t="e">
        <f t="shared" si="45"/>
        <v>#DIV/0!</v>
      </c>
      <c r="Z1174" s="739">
        <f t="shared" si="46"/>
        <v>0</v>
      </c>
    </row>
    <row r="1175" spans="1:26" s="365" customFormat="1" ht="12.65" customHeight="1">
      <c r="A1175" s="452"/>
      <c r="B1175" s="452" t="s">
        <v>787</v>
      </c>
      <c r="C1175" s="453" t="s">
        <v>453</v>
      </c>
      <c r="D1175" s="454" t="s">
        <v>811</v>
      </c>
      <c r="E1175" s="455" t="s">
        <v>812</v>
      </c>
      <c r="F1175" s="454" t="s">
        <v>790</v>
      </c>
      <c r="G1175" s="454"/>
      <c r="H1175" s="454" t="s">
        <v>791</v>
      </c>
      <c r="I1175" s="453">
        <v>2024</v>
      </c>
      <c r="J1175" s="453">
        <v>2</v>
      </c>
      <c r="K1175" s="456">
        <v>45650</v>
      </c>
      <c r="L1175" s="457" t="s">
        <v>553</v>
      </c>
      <c r="M1175" s="458" t="s">
        <v>553</v>
      </c>
      <c r="N1175" s="458">
        <v>7.4999999999999997E-2</v>
      </c>
      <c r="O1175" s="459">
        <v>0</v>
      </c>
      <c r="P1175" s="460" t="s">
        <v>792</v>
      </c>
      <c r="Q1175" s="453">
        <v>1</v>
      </c>
      <c r="R1175" s="458">
        <v>7.4999999999999997E-2</v>
      </c>
      <c r="S1175" s="461">
        <v>35000</v>
      </c>
      <c r="T1175" s="461">
        <v>2961224</v>
      </c>
      <c r="U1175" s="462" t="s">
        <v>553</v>
      </c>
      <c r="V1175" s="463">
        <v>0</v>
      </c>
      <c r="W1175" s="716" t="e">
        <f t="shared" si="45"/>
        <v>#DIV/0!</v>
      </c>
      <c r="Z1175" s="739">
        <f t="shared" si="46"/>
        <v>0</v>
      </c>
    </row>
    <row r="1176" spans="1:26" s="365" customFormat="1" ht="12.65" customHeight="1">
      <c r="A1176" s="452"/>
      <c r="B1176" s="452" t="s">
        <v>787</v>
      </c>
      <c r="C1176" s="453" t="s">
        <v>453</v>
      </c>
      <c r="D1176" s="454" t="s">
        <v>821</v>
      </c>
      <c r="E1176" s="455" t="s">
        <v>822</v>
      </c>
      <c r="F1176" s="454" t="s">
        <v>790</v>
      </c>
      <c r="G1176" s="454"/>
      <c r="H1176" s="454" t="s">
        <v>791</v>
      </c>
      <c r="I1176" s="453">
        <v>2024</v>
      </c>
      <c r="J1176" s="453">
        <v>2</v>
      </c>
      <c r="K1176" s="456">
        <v>45650</v>
      </c>
      <c r="L1176" s="457" t="s">
        <v>553</v>
      </c>
      <c r="M1176" s="458" t="s">
        <v>553</v>
      </c>
      <c r="N1176" s="458">
        <v>7.4999999999999997E-2</v>
      </c>
      <c r="O1176" s="459">
        <v>0</v>
      </c>
      <c r="P1176" s="460" t="s">
        <v>792</v>
      </c>
      <c r="Q1176" s="453">
        <v>1</v>
      </c>
      <c r="R1176" s="458">
        <v>7.4999999999999997E-2</v>
      </c>
      <c r="S1176" s="461">
        <v>65600</v>
      </c>
      <c r="T1176" s="461">
        <v>2805145</v>
      </c>
      <c r="U1176" s="462" t="s">
        <v>553</v>
      </c>
      <c r="V1176" s="463">
        <v>0</v>
      </c>
      <c r="W1176" s="716" t="e">
        <f t="shared" si="45"/>
        <v>#DIV/0!</v>
      </c>
      <c r="Z1176" s="739">
        <f t="shared" si="46"/>
        <v>0</v>
      </c>
    </row>
    <row r="1177" spans="1:26" s="365" customFormat="1" ht="12.65" customHeight="1">
      <c r="A1177" s="452"/>
      <c r="B1177" s="452" t="s">
        <v>787</v>
      </c>
      <c r="C1177" s="453" t="s">
        <v>453</v>
      </c>
      <c r="D1177" s="454" t="s">
        <v>823</v>
      </c>
      <c r="E1177" s="455" t="s">
        <v>824</v>
      </c>
      <c r="F1177" s="454" t="s">
        <v>790</v>
      </c>
      <c r="G1177" s="454"/>
      <c r="H1177" s="454" t="s">
        <v>791</v>
      </c>
      <c r="I1177" s="453">
        <v>2024</v>
      </c>
      <c r="J1177" s="453">
        <v>2</v>
      </c>
      <c r="K1177" s="456">
        <v>45650</v>
      </c>
      <c r="L1177" s="457" t="s">
        <v>553</v>
      </c>
      <c r="M1177" s="458" t="s">
        <v>553</v>
      </c>
      <c r="N1177" s="458">
        <v>8.7999999999999995E-2</v>
      </c>
      <c r="O1177" s="459">
        <v>0</v>
      </c>
      <c r="P1177" s="460" t="s">
        <v>792</v>
      </c>
      <c r="Q1177" s="453">
        <v>1</v>
      </c>
      <c r="R1177" s="458">
        <v>8.7999999999999995E-2</v>
      </c>
      <c r="S1177" s="461">
        <v>26800</v>
      </c>
      <c r="T1177" s="461">
        <v>2655355</v>
      </c>
      <c r="U1177" s="462" t="s">
        <v>553</v>
      </c>
      <c r="V1177" s="463">
        <v>0</v>
      </c>
      <c r="W1177" s="716" t="e">
        <f t="shared" si="45"/>
        <v>#DIV/0!</v>
      </c>
      <c r="Z1177" s="739">
        <f t="shared" si="46"/>
        <v>0</v>
      </c>
    </row>
    <row r="1178" spans="1:26" s="365" customFormat="1" ht="12.65" customHeight="1">
      <c r="A1178" s="452"/>
      <c r="B1178" s="452" t="s">
        <v>787</v>
      </c>
      <c r="C1178" s="453" t="s">
        <v>453</v>
      </c>
      <c r="D1178" s="454" t="s">
        <v>825</v>
      </c>
      <c r="E1178" s="455" t="s">
        <v>826</v>
      </c>
      <c r="F1178" s="454" t="s">
        <v>790</v>
      </c>
      <c r="G1178" s="454"/>
      <c r="H1178" s="454" t="s">
        <v>791</v>
      </c>
      <c r="I1178" s="453">
        <v>2024</v>
      </c>
      <c r="J1178" s="453">
        <v>2</v>
      </c>
      <c r="K1178" s="456">
        <v>45650</v>
      </c>
      <c r="L1178" s="457" t="s">
        <v>553</v>
      </c>
      <c r="M1178" s="458" t="s">
        <v>553</v>
      </c>
      <c r="N1178" s="458">
        <v>3.3000000000000002E-2</v>
      </c>
      <c r="O1178" s="459">
        <v>0</v>
      </c>
      <c r="P1178" s="460" t="s">
        <v>792</v>
      </c>
      <c r="Q1178" s="453">
        <v>1</v>
      </c>
      <c r="R1178" s="458">
        <v>3.3000000000000002E-2</v>
      </c>
      <c r="S1178" s="461">
        <v>15000</v>
      </c>
      <c r="T1178" s="461">
        <v>21632842</v>
      </c>
      <c r="U1178" s="462" t="s">
        <v>553</v>
      </c>
      <c r="V1178" s="463">
        <v>0</v>
      </c>
      <c r="W1178" s="716" t="e">
        <f t="shared" si="45"/>
        <v>#DIV/0!</v>
      </c>
      <c r="Z1178" s="739">
        <f t="shared" si="46"/>
        <v>0</v>
      </c>
    </row>
    <row r="1179" spans="1:26" s="365" customFormat="1" ht="12.65" customHeight="1">
      <c r="A1179" s="452"/>
      <c r="B1179" s="452" t="s">
        <v>787</v>
      </c>
      <c r="C1179" s="453" t="s">
        <v>453</v>
      </c>
      <c r="D1179" s="454" t="s">
        <v>788</v>
      </c>
      <c r="E1179" s="455" t="s">
        <v>789</v>
      </c>
      <c r="F1179" s="454" t="s">
        <v>790</v>
      </c>
      <c r="G1179" s="454"/>
      <c r="H1179" s="454" t="s">
        <v>791</v>
      </c>
      <c r="I1179" s="453">
        <v>2024</v>
      </c>
      <c r="J1179" s="453">
        <v>3</v>
      </c>
      <c r="K1179" s="456">
        <v>45650</v>
      </c>
      <c r="L1179" s="457" t="s">
        <v>553</v>
      </c>
      <c r="M1179" s="458" t="s">
        <v>553</v>
      </c>
      <c r="N1179" s="458">
        <v>0.34</v>
      </c>
      <c r="O1179" s="459">
        <v>0</v>
      </c>
      <c r="P1179" s="460" t="s">
        <v>792</v>
      </c>
      <c r="Q1179" s="453">
        <v>1</v>
      </c>
      <c r="R1179" s="458">
        <v>0.34</v>
      </c>
      <c r="S1179" s="461">
        <v>246500</v>
      </c>
      <c r="T1179" s="461">
        <v>1065099</v>
      </c>
      <c r="U1179" s="462" t="s">
        <v>553</v>
      </c>
      <c r="V1179" s="463">
        <v>0</v>
      </c>
      <c r="W1179" s="716" t="e">
        <f t="shared" si="45"/>
        <v>#DIV/0!</v>
      </c>
      <c r="Z1179" s="739">
        <f t="shared" si="46"/>
        <v>0</v>
      </c>
    </row>
    <row r="1180" spans="1:26" s="365" customFormat="1" ht="12.65" customHeight="1">
      <c r="A1180" s="452"/>
      <c r="B1180" s="452" t="s">
        <v>787</v>
      </c>
      <c r="C1180" s="453" t="s">
        <v>453</v>
      </c>
      <c r="D1180" s="454" t="s">
        <v>793</v>
      </c>
      <c r="E1180" s="455" t="s">
        <v>794</v>
      </c>
      <c r="F1180" s="454" t="s">
        <v>790</v>
      </c>
      <c r="G1180" s="454"/>
      <c r="H1180" s="454" t="s">
        <v>791</v>
      </c>
      <c r="I1180" s="453">
        <v>2024</v>
      </c>
      <c r="J1180" s="453">
        <v>3</v>
      </c>
      <c r="K1180" s="456">
        <v>45650</v>
      </c>
      <c r="L1180" s="457" t="s">
        <v>553</v>
      </c>
      <c r="M1180" s="458" t="s">
        <v>553</v>
      </c>
      <c r="N1180" s="458">
        <v>0.31</v>
      </c>
      <c r="O1180" s="459">
        <v>0</v>
      </c>
      <c r="P1180" s="460" t="s">
        <v>792</v>
      </c>
      <c r="Q1180" s="453">
        <v>1</v>
      </c>
      <c r="R1180" s="458">
        <v>0.31</v>
      </c>
      <c r="S1180" s="461">
        <v>246800</v>
      </c>
      <c r="T1180" s="461">
        <v>838611</v>
      </c>
      <c r="U1180" s="462" t="s">
        <v>553</v>
      </c>
      <c r="V1180" s="463">
        <v>0</v>
      </c>
      <c r="W1180" s="716" t="e">
        <f t="shared" si="45"/>
        <v>#DIV/0!</v>
      </c>
      <c r="Z1180" s="739">
        <f t="shared" si="46"/>
        <v>0</v>
      </c>
    </row>
    <row r="1181" spans="1:26" s="365" customFormat="1" ht="12.65" customHeight="1">
      <c r="A1181" s="452"/>
      <c r="B1181" s="452" t="s">
        <v>787</v>
      </c>
      <c r="C1181" s="453" t="s">
        <v>453</v>
      </c>
      <c r="D1181" s="454" t="s">
        <v>795</v>
      </c>
      <c r="E1181" s="455" t="s">
        <v>796</v>
      </c>
      <c r="F1181" s="454" t="s">
        <v>790</v>
      </c>
      <c r="G1181" s="454"/>
      <c r="H1181" s="454" t="s">
        <v>791</v>
      </c>
      <c r="I1181" s="453">
        <v>2024</v>
      </c>
      <c r="J1181" s="453">
        <v>3</v>
      </c>
      <c r="K1181" s="456">
        <v>45650</v>
      </c>
      <c r="L1181" s="457" t="s">
        <v>553</v>
      </c>
      <c r="M1181" s="458" t="s">
        <v>553</v>
      </c>
      <c r="N1181" s="458">
        <v>0.56999999999999995</v>
      </c>
      <c r="O1181" s="459">
        <v>0</v>
      </c>
      <c r="P1181" s="460" t="s">
        <v>792</v>
      </c>
      <c r="Q1181" s="453">
        <v>1</v>
      </c>
      <c r="R1181" s="458">
        <v>0.56999999999999995</v>
      </c>
      <c r="S1181" s="461">
        <v>208800</v>
      </c>
      <c r="T1181" s="461">
        <v>771250</v>
      </c>
      <c r="U1181" s="462" t="s">
        <v>553</v>
      </c>
      <c r="V1181" s="463">
        <v>0</v>
      </c>
      <c r="W1181" s="716" t="e">
        <f t="shared" si="45"/>
        <v>#DIV/0!</v>
      </c>
      <c r="Z1181" s="739">
        <f t="shared" si="46"/>
        <v>0</v>
      </c>
    </row>
    <row r="1182" spans="1:26" s="365" customFormat="1" ht="12.65" customHeight="1">
      <c r="A1182" s="452"/>
      <c r="B1182" s="452" t="s">
        <v>484</v>
      </c>
      <c r="C1182" s="453" t="s">
        <v>453</v>
      </c>
      <c r="D1182" s="454" t="s">
        <v>797</v>
      </c>
      <c r="E1182" s="455" t="s">
        <v>798</v>
      </c>
      <c r="F1182" s="454" t="s">
        <v>790</v>
      </c>
      <c r="G1182" s="454"/>
      <c r="H1182" s="454" t="s">
        <v>791</v>
      </c>
      <c r="I1182" s="453">
        <v>2024</v>
      </c>
      <c r="J1182" s="453">
        <v>3</v>
      </c>
      <c r="K1182" s="456">
        <v>45650</v>
      </c>
      <c r="L1182" s="457" t="s">
        <v>553</v>
      </c>
      <c r="M1182" s="458" t="s">
        <v>553</v>
      </c>
      <c r="N1182" s="458">
        <v>0.06</v>
      </c>
      <c r="O1182" s="459">
        <v>0</v>
      </c>
      <c r="P1182" s="460" t="s">
        <v>792</v>
      </c>
      <c r="Q1182" s="453">
        <v>1</v>
      </c>
      <c r="R1182" s="458">
        <v>0.06</v>
      </c>
      <c r="S1182" s="461">
        <v>75000</v>
      </c>
      <c r="T1182" s="461">
        <v>3219743</v>
      </c>
      <c r="U1182" s="462" t="s">
        <v>553</v>
      </c>
      <c r="V1182" s="463">
        <v>0</v>
      </c>
      <c r="W1182" s="716" t="e">
        <f t="shared" si="45"/>
        <v>#DIV/0!</v>
      </c>
      <c r="Z1182" s="739">
        <f t="shared" si="46"/>
        <v>0</v>
      </c>
    </row>
    <row r="1183" spans="1:26" s="365" customFormat="1" ht="12.65" customHeight="1">
      <c r="A1183" s="452"/>
      <c r="B1183" s="452" t="s">
        <v>787</v>
      </c>
      <c r="C1183" s="453" t="s">
        <v>453</v>
      </c>
      <c r="D1183" s="454" t="s">
        <v>803</v>
      </c>
      <c r="E1183" s="455" t="s">
        <v>804</v>
      </c>
      <c r="F1183" s="454" t="s">
        <v>790</v>
      </c>
      <c r="G1183" s="454"/>
      <c r="H1183" s="454" t="s">
        <v>791</v>
      </c>
      <c r="I1183" s="453">
        <v>2024</v>
      </c>
      <c r="J1183" s="453">
        <v>3</v>
      </c>
      <c r="K1183" s="456">
        <v>45650</v>
      </c>
      <c r="L1183" s="457" t="s">
        <v>553</v>
      </c>
      <c r="M1183" s="458" t="s">
        <v>553</v>
      </c>
      <c r="N1183" s="458">
        <v>0.49</v>
      </c>
      <c r="O1183" s="459">
        <v>0</v>
      </c>
      <c r="P1183" s="460" t="s">
        <v>792</v>
      </c>
      <c r="Q1183" s="453">
        <v>1</v>
      </c>
      <c r="R1183" s="458">
        <v>0.49</v>
      </c>
      <c r="S1183" s="461">
        <v>315000</v>
      </c>
      <c r="T1183" s="461">
        <v>8729714</v>
      </c>
      <c r="U1183" s="462" t="s">
        <v>553</v>
      </c>
      <c r="V1183" s="463">
        <v>0</v>
      </c>
      <c r="W1183" s="716" t="e">
        <f t="shared" si="45"/>
        <v>#DIV/0!</v>
      </c>
      <c r="Z1183" s="739">
        <f t="shared" si="46"/>
        <v>0</v>
      </c>
    </row>
    <row r="1184" spans="1:26" s="365" customFormat="1" ht="12.65" customHeight="1">
      <c r="A1184" s="452"/>
      <c r="B1184" s="452" t="s">
        <v>787</v>
      </c>
      <c r="C1184" s="453" t="s">
        <v>453</v>
      </c>
      <c r="D1184" s="454" t="s">
        <v>805</v>
      </c>
      <c r="E1184" s="455" t="s">
        <v>806</v>
      </c>
      <c r="F1184" s="454" t="s">
        <v>790</v>
      </c>
      <c r="G1184" s="454"/>
      <c r="H1184" s="454" t="s">
        <v>791</v>
      </c>
      <c r="I1184" s="453">
        <v>2024</v>
      </c>
      <c r="J1184" s="453">
        <v>3</v>
      </c>
      <c r="K1184" s="456">
        <v>45650</v>
      </c>
      <c r="L1184" s="457" t="s">
        <v>553</v>
      </c>
      <c r="M1184" s="458" t="s">
        <v>553</v>
      </c>
      <c r="N1184" s="458">
        <v>0.08</v>
      </c>
      <c r="O1184" s="459">
        <v>0</v>
      </c>
      <c r="P1184" s="460" t="s">
        <v>792</v>
      </c>
      <c r="Q1184" s="453">
        <v>1</v>
      </c>
      <c r="R1184" s="458">
        <v>0.08</v>
      </c>
      <c r="S1184" s="461">
        <v>160000</v>
      </c>
      <c r="T1184" s="461">
        <v>2881770</v>
      </c>
      <c r="U1184" s="462" t="s">
        <v>553</v>
      </c>
      <c r="V1184" s="463">
        <v>0</v>
      </c>
      <c r="W1184" s="716" t="e">
        <f t="shared" si="45"/>
        <v>#DIV/0!</v>
      </c>
      <c r="Z1184" s="739">
        <f t="shared" si="46"/>
        <v>0</v>
      </c>
    </row>
    <row r="1185" spans="1:26" s="365" customFormat="1" ht="12.65" customHeight="1">
      <c r="A1185" s="452"/>
      <c r="B1185" s="452" t="s">
        <v>787</v>
      </c>
      <c r="C1185" s="453" t="s">
        <v>453</v>
      </c>
      <c r="D1185" s="454" t="s">
        <v>811</v>
      </c>
      <c r="E1185" s="455" t="s">
        <v>812</v>
      </c>
      <c r="F1185" s="454" t="s">
        <v>790</v>
      </c>
      <c r="G1185" s="454"/>
      <c r="H1185" s="454" t="s">
        <v>791</v>
      </c>
      <c r="I1185" s="453">
        <v>2024</v>
      </c>
      <c r="J1185" s="453">
        <v>3</v>
      </c>
      <c r="K1185" s="456">
        <v>45650</v>
      </c>
      <c r="L1185" s="457" t="s">
        <v>553</v>
      </c>
      <c r="M1185" s="458" t="s">
        <v>553</v>
      </c>
      <c r="N1185" s="458">
        <v>7.4999999999999997E-2</v>
      </c>
      <c r="O1185" s="459">
        <v>0</v>
      </c>
      <c r="P1185" s="460" t="s">
        <v>792</v>
      </c>
      <c r="Q1185" s="453">
        <v>1</v>
      </c>
      <c r="R1185" s="458">
        <v>7.4999999999999997E-2</v>
      </c>
      <c r="S1185" s="461">
        <v>182500</v>
      </c>
      <c r="T1185" s="461">
        <v>2926224</v>
      </c>
      <c r="U1185" s="462" t="s">
        <v>553</v>
      </c>
      <c r="V1185" s="463">
        <v>0</v>
      </c>
      <c r="W1185" s="716" t="e">
        <f t="shared" si="45"/>
        <v>#DIV/0!</v>
      </c>
      <c r="Z1185" s="739">
        <f t="shared" si="46"/>
        <v>0</v>
      </c>
    </row>
    <row r="1186" spans="1:26" s="365" customFormat="1" ht="12.65" customHeight="1">
      <c r="A1186" s="452"/>
      <c r="B1186" s="452" t="s">
        <v>787</v>
      </c>
      <c r="C1186" s="453" t="s">
        <v>453</v>
      </c>
      <c r="D1186" s="454" t="s">
        <v>817</v>
      </c>
      <c r="E1186" s="455" t="s">
        <v>818</v>
      </c>
      <c r="F1186" s="454" t="s">
        <v>790</v>
      </c>
      <c r="G1186" s="454"/>
      <c r="H1186" s="454" t="s">
        <v>791</v>
      </c>
      <c r="I1186" s="453">
        <v>2024</v>
      </c>
      <c r="J1186" s="453">
        <v>3</v>
      </c>
      <c r="K1186" s="456">
        <v>45650</v>
      </c>
      <c r="L1186" s="457" t="s">
        <v>553</v>
      </c>
      <c r="M1186" s="458" t="s">
        <v>553</v>
      </c>
      <c r="N1186" s="458">
        <v>0.97</v>
      </c>
      <c r="O1186" s="459">
        <v>0</v>
      </c>
      <c r="P1186" s="460" t="s">
        <v>792</v>
      </c>
      <c r="Q1186" s="453">
        <v>1</v>
      </c>
      <c r="R1186" s="458">
        <v>0.97</v>
      </c>
      <c r="S1186" s="461">
        <v>130600</v>
      </c>
      <c r="T1186" s="461">
        <v>6041004</v>
      </c>
      <c r="U1186" s="462" t="s">
        <v>553</v>
      </c>
      <c r="V1186" s="463">
        <v>0</v>
      </c>
      <c r="W1186" s="716" t="e">
        <f t="shared" si="45"/>
        <v>#DIV/0!</v>
      </c>
      <c r="Z1186" s="739">
        <f t="shared" si="46"/>
        <v>0</v>
      </c>
    </row>
    <row r="1187" spans="1:26" s="365" customFormat="1" ht="12.65" customHeight="1">
      <c r="A1187" s="452"/>
      <c r="B1187" s="452" t="s">
        <v>787</v>
      </c>
      <c r="C1187" s="453" t="s">
        <v>453</v>
      </c>
      <c r="D1187" s="454" t="s">
        <v>821</v>
      </c>
      <c r="E1187" s="455" t="s">
        <v>822</v>
      </c>
      <c r="F1187" s="454" t="s">
        <v>790</v>
      </c>
      <c r="G1187" s="454"/>
      <c r="H1187" s="454" t="s">
        <v>791</v>
      </c>
      <c r="I1187" s="453">
        <v>2024</v>
      </c>
      <c r="J1187" s="453">
        <v>3</v>
      </c>
      <c r="K1187" s="456">
        <v>45650</v>
      </c>
      <c r="L1187" s="457" t="s">
        <v>553</v>
      </c>
      <c r="M1187" s="458" t="s">
        <v>553</v>
      </c>
      <c r="N1187" s="458">
        <v>7.4999999999999997E-2</v>
      </c>
      <c r="O1187" s="459">
        <v>0</v>
      </c>
      <c r="P1187" s="460" t="s">
        <v>792</v>
      </c>
      <c r="Q1187" s="453">
        <v>1</v>
      </c>
      <c r="R1187" s="458">
        <v>7.4999999999999997E-2</v>
      </c>
      <c r="S1187" s="461">
        <v>429900</v>
      </c>
      <c r="T1187" s="461">
        <v>2739545</v>
      </c>
      <c r="U1187" s="462" t="s">
        <v>553</v>
      </c>
      <c r="V1187" s="463">
        <v>0</v>
      </c>
      <c r="W1187" s="716" t="e">
        <f t="shared" si="45"/>
        <v>#DIV/0!</v>
      </c>
      <c r="Z1187" s="739">
        <f t="shared" si="46"/>
        <v>0</v>
      </c>
    </row>
    <row r="1188" spans="1:26" s="365" customFormat="1" ht="12.65" customHeight="1">
      <c r="A1188" s="452"/>
      <c r="B1188" s="452" t="s">
        <v>787</v>
      </c>
      <c r="C1188" s="453" t="s">
        <v>453</v>
      </c>
      <c r="D1188" s="454" t="s">
        <v>823</v>
      </c>
      <c r="E1188" s="455" t="s">
        <v>824</v>
      </c>
      <c r="F1188" s="454" t="s">
        <v>790</v>
      </c>
      <c r="G1188" s="454"/>
      <c r="H1188" s="454" t="s">
        <v>791</v>
      </c>
      <c r="I1188" s="453">
        <v>2024</v>
      </c>
      <c r="J1188" s="453">
        <v>3</v>
      </c>
      <c r="K1188" s="456">
        <v>45650</v>
      </c>
      <c r="L1188" s="457" t="s">
        <v>553</v>
      </c>
      <c r="M1188" s="458" t="s">
        <v>553</v>
      </c>
      <c r="N1188" s="458">
        <v>8.7999999999999995E-2</v>
      </c>
      <c r="O1188" s="459">
        <v>0</v>
      </c>
      <c r="P1188" s="460" t="s">
        <v>792</v>
      </c>
      <c r="Q1188" s="453">
        <v>1</v>
      </c>
      <c r="R1188" s="458">
        <v>8.7999999999999995E-2</v>
      </c>
      <c r="S1188" s="461">
        <v>401550</v>
      </c>
      <c r="T1188" s="461">
        <v>2628555</v>
      </c>
      <c r="U1188" s="462" t="s">
        <v>553</v>
      </c>
      <c r="V1188" s="463">
        <v>0</v>
      </c>
      <c r="W1188" s="716" t="e">
        <f t="shared" si="45"/>
        <v>#DIV/0!</v>
      </c>
      <c r="Z1188" s="739">
        <f t="shared" si="46"/>
        <v>0</v>
      </c>
    </row>
    <row r="1189" spans="1:26" s="365" customFormat="1" ht="12.65" customHeight="1">
      <c r="A1189" s="452"/>
      <c r="B1189" s="452" t="s">
        <v>787</v>
      </c>
      <c r="C1189" s="453" t="s">
        <v>453</v>
      </c>
      <c r="D1189" s="454" t="s">
        <v>825</v>
      </c>
      <c r="E1189" s="455" t="s">
        <v>826</v>
      </c>
      <c r="F1189" s="454" t="s">
        <v>790</v>
      </c>
      <c r="G1189" s="454"/>
      <c r="H1189" s="454" t="s">
        <v>791</v>
      </c>
      <c r="I1189" s="453">
        <v>2024</v>
      </c>
      <c r="J1189" s="453">
        <v>3</v>
      </c>
      <c r="K1189" s="456">
        <v>45650</v>
      </c>
      <c r="L1189" s="457" t="s">
        <v>553</v>
      </c>
      <c r="M1189" s="458" t="s">
        <v>553</v>
      </c>
      <c r="N1189" s="458">
        <v>3.3000000000000002E-2</v>
      </c>
      <c r="O1189" s="459">
        <v>0</v>
      </c>
      <c r="P1189" s="460" t="s">
        <v>792</v>
      </c>
      <c r="Q1189" s="453">
        <v>1</v>
      </c>
      <c r="R1189" s="458">
        <v>3.3000000000000002E-2</v>
      </c>
      <c r="S1189" s="461">
        <v>-62500</v>
      </c>
      <c r="T1189" s="461">
        <v>21617842</v>
      </c>
      <c r="U1189" s="462" t="s">
        <v>553</v>
      </c>
      <c r="V1189" s="463">
        <v>0</v>
      </c>
      <c r="W1189" s="716" t="e">
        <f t="shared" si="45"/>
        <v>#DIV/0!</v>
      </c>
      <c r="Z1189" s="739">
        <f t="shared" si="46"/>
        <v>0</v>
      </c>
    </row>
    <row r="1190" spans="1:26" s="365" customFormat="1" ht="12.65" customHeight="1">
      <c r="A1190" s="452"/>
      <c r="B1190" s="452" t="s">
        <v>787</v>
      </c>
      <c r="C1190" s="453" t="s">
        <v>453</v>
      </c>
      <c r="D1190" s="454" t="s">
        <v>827</v>
      </c>
      <c r="E1190" s="455" t="s">
        <v>828</v>
      </c>
      <c r="F1190" s="454" t="s">
        <v>790</v>
      </c>
      <c r="G1190" s="454"/>
      <c r="H1190" s="454" t="s">
        <v>791</v>
      </c>
      <c r="I1190" s="453">
        <v>2024</v>
      </c>
      <c r="J1190" s="453">
        <v>3</v>
      </c>
      <c r="K1190" s="456">
        <v>45650</v>
      </c>
      <c r="L1190" s="457" t="s">
        <v>553</v>
      </c>
      <c r="M1190" s="458" t="s">
        <v>553</v>
      </c>
      <c r="N1190" s="458">
        <v>6.5000000000000002E-2</v>
      </c>
      <c r="O1190" s="459">
        <v>0</v>
      </c>
      <c r="P1190" s="460" t="s">
        <v>792</v>
      </c>
      <c r="Q1190" s="453">
        <v>1</v>
      </c>
      <c r="R1190" s="458">
        <v>6.5000000000000002E-2</v>
      </c>
      <c r="S1190" s="461">
        <v>234500</v>
      </c>
      <c r="T1190" s="461">
        <v>8603180</v>
      </c>
      <c r="U1190" s="462" t="s">
        <v>553</v>
      </c>
      <c r="V1190" s="463">
        <v>0</v>
      </c>
      <c r="W1190" s="716" t="e">
        <f t="shared" si="45"/>
        <v>#DIV/0!</v>
      </c>
      <c r="Z1190" s="739">
        <f t="shared" si="46"/>
        <v>0</v>
      </c>
    </row>
    <row r="1191" spans="1:26" s="365" customFormat="1" ht="12.65" customHeight="1">
      <c r="A1191" s="452"/>
      <c r="B1191" s="452" t="s">
        <v>787</v>
      </c>
      <c r="C1191" s="453" t="s">
        <v>453</v>
      </c>
      <c r="D1191" s="454" t="s">
        <v>788</v>
      </c>
      <c r="E1191" s="455" t="s">
        <v>789</v>
      </c>
      <c r="F1191" s="454" t="s">
        <v>790</v>
      </c>
      <c r="G1191" s="454"/>
      <c r="H1191" s="454" t="s">
        <v>791</v>
      </c>
      <c r="I1191" s="453">
        <v>2024</v>
      </c>
      <c r="J1191" s="453">
        <v>4</v>
      </c>
      <c r="K1191" s="456">
        <v>45650</v>
      </c>
      <c r="L1191" s="457" t="s">
        <v>553</v>
      </c>
      <c r="M1191" s="458" t="s">
        <v>553</v>
      </c>
      <c r="N1191" s="458">
        <v>0.34</v>
      </c>
      <c r="O1191" s="459">
        <v>0</v>
      </c>
      <c r="P1191" s="460" t="s">
        <v>792</v>
      </c>
      <c r="Q1191" s="453">
        <v>1</v>
      </c>
      <c r="R1191" s="458">
        <v>0.34</v>
      </c>
      <c r="S1191" s="461">
        <v>95000</v>
      </c>
      <c r="T1191" s="461">
        <v>818599</v>
      </c>
      <c r="U1191" s="462" t="s">
        <v>553</v>
      </c>
      <c r="V1191" s="463">
        <v>0</v>
      </c>
      <c r="W1191" s="716" t="e">
        <f t="shared" si="45"/>
        <v>#DIV/0!</v>
      </c>
      <c r="Z1191" s="739">
        <f t="shared" si="46"/>
        <v>0</v>
      </c>
    </row>
    <row r="1192" spans="1:26" s="365" customFormat="1" ht="12.65" customHeight="1">
      <c r="A1192" s="452"/>
      <c r="B1192" s="452" t="s">
        <v>787</v>
      </c>
      <c r="C1192" s="453" t="s">
        <v>453</v>
      </c>
      <c r="D1192" s="454" t="s">
        <v>793</v>
      </c>
      <c r="E1192" s="455" t="s">
        <v>794</v>
      </c>
      <c r="F1192" s="454" t="s">
        <v>790</v>
      </c>
      <c r="G1192" s="454"/>
      <c r="H1192" s="454" t="s">
        <v>791</v>
      </c>
      <c r="I1192" s="453">
        <v>2024</v>
      </c>
      <c r="J1192" s="453">
        <v>4</v>
      </c>
      <c r="K1192" s="456">
        <v>45650</v>
      </c>
      <c r="L1192" s="457" t="s">
        <v>553</v>
      </c>
      <c r="M1192" s="458" t="s">
        <v>553</v>
      </c>
      <c r="N1192" s="458">
        <v>0.31</v>
      </c>
      <c r="O1192" s="459">
        <v>0</v>
      </c>
      <c r="P1192" s="460" t="s">
        <v>792</v>
      </c>
      <c r="Q1192" s="453">
        <v>1</v>
      </c>
      <c r="R1192" s="458">
        <v>0.31</v>
      </c>
      <c r="S1192" s="461">
        <v>156700</v>
      </c>
      <c r="T1192" s="461">
        <v>591811</v>
      </c>
      <c r="U1192" s="462" t="s">
        <v>553</v>
      </c>
      <c r="V1192" s="463">
        <v>0</v>
      </c>
      <c r="W1192" s="716" t="e">
        <f t="shared" si="45"/>
        <v>#DIV/0!</v>
      </c>
      <c r="Z1192" s="739">
        <f t="shared" si="46"/>
        <v>0</v>
      </c>
    </row>
    <row r="1193" spans="1:26" s="365" customFormat="1" ht="12.65" customHeight="1">
      <c r="A1193" s="452"/>
      <c r="B1193" s="452" t="s">
        <v>787</v>
      </c>
      <c r="C1193" s="453" t="s">
        <v>453</v>
      </c>
      <c r="D1193" s="454" t="s">
        <v>795</v>
      </c>
      <c r="E1193" s="455" t="s">
        <v>796</v>
      </c>
      <c r="F1193" s="454" t="s">
        <v>790</v>
      </c>
      <c r="G1193" s="454"/>
      <c r="H1193" s="454" t="s">
        <v>791</v>
      </c>
      <c r="I1193" s="453">
        <v>2024</v>
      </c>
      <c r="J1193" s="453">
        <v>4</v>
      </c>
      <c r="K1193" s="456">
        <v>45650</v>
      </c>
      <c r="L1193" s="457" t="s">
        <v>553</v>
      </c>
      <c r="M1193" s="458" t="s">
        <v>553</v>
      </c>
      <c r="N1193" s="458">
        <v>0.56999999999999995</v>
      </c>
      <c r="O1193" s="459">
        <v>0</v>
      </c>
      <c r="P1193" s="460" t="s">
        <v>792</v>
      </c>
      <c r="Q1193" s="453">
        <v>1</v>
      </c>
      <c r="R1193" s="458">
        <v>0.56999999999999995</v>
      </c>
      <c r="S1193" s="461">
        <v>94900</v>
      </c>
      <c r="T1193" s="461">
        <v>562450</v>
      </c>
      <c r="U1193" s="462" t="s">
        <v>553</v>
      </c>
      <c r="V1193" s="463">
        <v>0</v>
      </c>
      <c r="W1193" s="716" t="e">
        <f t="shared" si="45"/>
        <v>#DIV/0!</v>
      </c>
      <c r="Z1193" s="739">
        <f t="shared" si="46"/>
        <v>0</v>
      </c>
    </row>
    <row r="1194" spans="1:26" s="365" customFormat="1" ht="12.65" customHeight="1">
      <c r="A1194" s="452"/>
      <c r="B1194" s="452" t="s">
        <v>484</v>
      </c>
      <c r="C1194" s="453" t="s">
        <v>453</v>
      </c>
      <c r="D1194" s="454" t="s">
        <v>797</v>
      </c>
      <c r="E1194" s="455" t="s">
        <v>798</v>
      </c>
      <c r="F1194" s="454" t="s">
        <v>790</v>
      </c>
      <c r="G1194" s="454"/>
      <c r="H1194" s="454" t="s">
        <v>791</v>
      </c>
      <c r="I1194" s="453">
        <v>2024</v>
      </c>
      <c r="J1194" s="453">
        <v>4</v>
      </c>
      <c r="K1194" s="456">
        <v>45650</v>
      </c>
      <c r="L1194" s="457" t="s">
        <v>553</v>
      </c>
      <c r="M1194" s="458" t="s">
        <v>553</v>
      </c>
      <c r="N1194" s="458">
        <v>0.06</v>
      </c>
      <c r="O1194" s="459">
        <v>0</v>
      </c>
      <c r="P1194" s="460" t="s">
        <v>792</v>
      </c>
      <c r="Q1194" s="453">
        <v>1</v>
      </c>
      <c r="R1194" s="458">
        <v>0.06</v>
      </c>
      <c r="S1194" s="461">
        <v>207500</v>
      </c>
      <c r="T1194" s="461">
        <v>3144743</v>
      </c>
      <c r="U1194" s="462" t="s">
        <v>553</v>
      </c>
      <c r="V1194" s="463">
        <v>0</v>
      </c>
      <c r="W1194" s="716" t="e">
        <f t="shared" si="45"/>
        <v>#DIV/0!</v>
      </c>
      <c r="Z1194" s="739">
        <f t="shared" si="46"/>
        <v>0</v>
      </c>
    </row>
    <row r="1195" spans="1:26" s="365" customFormat="1" ht="12.65" customHeight="1">
      <c r="A1195" s="452"/>
      <c r="B1195" s="452" t="s">
        <v>484</v>
      </c>
      <c r="C1195" s="453" t="s">
        <v>453</v>
      </c>
      <c r="D1195" s="454" t="s">
        <v>799</v>
      </c>
      <c r="E1195" s="455" t="s">
        <v>800</v>
      </c>
      <c r="F1195" s="454" t="s">
        <v>790</v>
      </c>
      <c r="G1195" s="454"/>
      <c r="H1195" s="454" t="s">
        <v>791</v>
      </c>
      <c r="I1195" s="453">
        <v>2024</v>
      </c>
      <c r="J1195" s="453">
        <v>4</v>
      </c>
      <c r="K1195" s="456">
        <v>45650</v>
      </c>
      <c r="L1195" s="457" t="s">
        <v>553</v>
      </c>
      <c r="M1195" s="458" t="s">
        <v>553</v>
      </c>
      <c r="N1195" s="458">
        <v>0.64600000000000002</v>
      </c>
      <c r="O1195" s="459">
        <v>0</v>
      </c>
      <c r="P1195" s="460" t="s">
        <v>792</v>
      </c>
      <c r="Q1195" s="453">
        <v>1</v>
      </c>
      <c r="R1195" s="458">
        <v>0.64600000000000002</v>
      </c>
      <c r="S1195" s="461">
        <v>96000</v>
      </c>
      <c r="T1195" s="461">
        <v>1333242</v>
      </c>
      <c r="U1195" s="462" t="s">
        <v>553</v>
      </c>
      <c r="V1195" s="463">
        <v>0</v>
      </c>
      <c r="W1195" s="716" t="e">
        <f t="shared" si="45"/>
        <v>#DIV/0!</v>
      </c>
      <c r="Z1195" s="739">
        <f t="shared" si="46"/>
        <v>0</v>
      </c>
    </row>
    <row r="1196" spans="1:26" s="365" customFormat="1" ht="12.65" customHeight="1">
      <c r="A1196" s="452"/>
      <c r="B1196" s="452" t="s">
        <v>484</v>
      </c>
      <c r="C1196" s="453" t="s">
        <v>453</v>
      </c>
      <c r="D1196" s="454" t="s">
        <v>833</v>
      </c>
      <c r="E1196" s="455" t="s">
        <v>834</v>
      </c>
      <c r="F1196" s="454" t="s">
        <v>790</v>
      </c>
      <c r="G1196" s="454"/>
      <c r="H1196" s="454" t="s">
        <v>791</v>
      </c>
      <c r="I1196" s="453">
        <v>2024</v>
      </c>
      <c r="J1196" s="453">
        <v>4</v>
      </c>
      <c r="K1196" s="456">
        <v>45650</v>
      </c>
      <c r="L1196" s="457" t="s">
        <v>553</v>
      </c>
      <c r="M1196" s="458" t="s">
        <v>553</v>
      </c>
      <c r="N1196" s="458">
        <v>8.2000000000000003E-2</v>
      </c>
      <c r="O1196" s="459">
        <v>0</v>
      </c>
      <c r="P1196" s="460" t="s">
        <v>792</v>
      </c>
      <c r="Q1196" s="453">
        <v>1</v>
      </c>
      <c r="R1196" s="458">
        <v>8.2000000000000003E-2</v>
      </c>
      <c r="S1196" s="461">
        <v>183000</v>
      </c>
      <c r="T1196" s="461">
        <v>1692143</v>
      </c>
      <c r="U1196" s="462" t="s">
        <v>553</v>
      </c>
      <c r="V1196" s="463">
        <v>0</v>
      </c>
      <c r="W1196" s="716" t="e">
        <f t="shared" si="45"/>
        <v>#DIV/0!</v>
      </c>
      <c r="Z1196" s="739">
        <f t="shared" si="46"/>
        <v>0</v>
      </c>
    </row>
    <row r="1197" spans="1:26" s="365" customFormat="1" ht="12.65" customHeight="1">
      <c r="A1197" s="452"/>
      <c r="B1197" s="452" t="s">
        <v>787</v>
      </c>
      <c r="C1197" s="453" t="s">
        <v>453</v>
      </c>
      <c r="D1197" s="454" t="s">
        <v>803</v>
      </c>
      <c r="E1197" s="455" t="s">
        <v>804</v>
      </c>
      <c r="F1197" s="454" t="s">
        <v>790</v>
      </c>
      <c r="G1197" s="454"/>
      <c r="H1197" s="454" t="s">
        <v>791</v>
      </c>
      <c r="I1197" s="453">
        <v>2024</v>
      </c>
      <c r="J1197" s="453">
        <v>4</v>
      </c>
      <c r="K1197" s="456">
        <v>45650</v>
      </c>
      <c r="L1197" s="457" t="s">
        <v>553</v>
      </c>
      <c r="M1197" s="458" t="s">
        <v>553</v>
      </c>
      <c r="N1197" s="458">
        <v>0.49</v>
      </c>
      <c r="O1197" s="459">
        <v>0</v>
      </c>
      <c r="P1197" s="460" t="s">
        <v>792</v>
      </c>
      <c r="Q1197" s="453">
        <v>1</v>
      </c>
      <c r="R1197" s="458">
        <v>0.49</v>
      </c>
      <c r="S1197" s="461">
        <v>393600</v>
      </c>
      <c r="T1197" s="461">
        <v>8414714</v>
      </c>
      <c r="U1197" s="462" t="s">
        <v>553</v>
      </c>
      <c r="V1197" s="463">
        <v>0</v>
      </c>
      <c r="W1197" s="716" t="e">
        <f t="shared" si="45"/>
        <v>#DIV/0!</v>
      </c>
      <c r="Z1197" s="739">
        <f t="shared" si="46"/>
        <v>0</v>
      </c>
    </row>
    <row r="1198" spans="1:26" s="365" customFormat="1" ht="12.65" customHeight="1">
      <c r="A1198" s="452"/>
      <c r="B1198" s="452" t="s">
        <v>787</v>
      </c>
      <c r="C1198" s="453" t="s">
        <v>453</v>
      </c>
      <c r="D1198" s="454" t="s">
        <v>805</v>
      </c>
      <c r="E1198" s="455" t="s">
        <v>806</v>
      </c>
      <c r="F1198" s="454" t="s">
        <v>790</v>
      </c>
      <c r="G1198" s="454"/>
      <c r="H1198" s="454" t="s">
        <v>791</v>
      </c>
      <c r="I1198" s="453">
        <v>2024</v>
      </c>
      <c r="J1198" s="453">
        <v>4</v>
      </c>
      <c r="K1198" s="456">
        <v>45650</v>
      </c>
      <c r="L1198" s="457" t="s">
        <v>553</v>
      </c>
      <c r="M1198" s="458" t="s">
        <v>553</v>
      </c>
      <c r="N1198" s="458">
        <v>0.08</v>
      </c>
      <c r="O1198" s="459">
        <v>0</v>
      </c>
      <c r="P1198" s="460" t="s">
        <v>792</v>
      </c>
      <c r="Q1198" s="453">
        <v>1</v>
      </c>
      <c r="R1198" s="458">
        <v>0.08</v>
      </c>
      <c r="S1198" s="461">
        <v>206600</v>
      </c>
      <c r="T1198" s="461">
        <v>2721770</v>
      </c>
      <c r="U1198" s="462" t="s">
        <v>553</v>
      </c>
      <c r="V1198" s="463">
        <v>0</v>
      </c>
      <c r="W1198" s="716" t="e">
        <f t="shared" si="45"/>
        <v>#DIV/0!</v>
      </c>
      <c r="Z1198" s="739">
        <f t="shared" si="46"/>
        <v>0</v>
      </c>
    </row>
    <row r="1199" spans="1:26" s="365" customFormat="1" ht="12.65" customHeight="1">
      <c r="A1199" s="452"/>
      <c r="B1199" s="452" t="s">
        <v>787</v>
      </c>
      <c r="C1199" s="453" t="s">
        <v>453</v>
      </c>
      <c r="D1199" s="454" t="s">
        <v>807</v>
      </c>
      <c r="E1199" s="455" t="s">
        <v>808</v>
      </c>
      <c r="F1199" s="454" t="s">
        <v>790</v>
      </c>
      <c r="G1199" s="454"/>
      <c r="H1199" s="454" t="s">
        <v>791</v>
      </c>
      <c r="I1199" s="453">
        <v>2024</v>
      </c>
      <c r="J1199" s="453">
        <v>4</v>
      </c>
      <c r="K1199" s="456">
        <v>45650</v>
      </c>
      <c r="L1199" s="457" t="s">
        <v>553</v>
      </c>
      <c r="M1199" s="458" t="s">
        <v>553</v>
      </c>
      <c r="N1199" s="458">
        <v>4.4999999999999998E-2</v>
      </c>
      <c r="O1199" s="459">
        <v>0</v>
      </c>
      <c r="P1199" s="460" t="s">
        <v>792</v>
      </c>
      <c r="Q1199" s="453">
        <v>1</v>
      </c>
      <c r="R1199" s="458">
        <v>4.4999999999999998E-2</v>
      </c>
      <c r="S1199" s="461">
        <v>20000</v>
      </c>
      <c r="T1199" s="461">
        <v>2140684</v>
      </c>
      <c r="U1199" s="462" t="s">
        <v>553</v>
      </c>
      <c r="V1199" s="463">
        <v>0</v>
      </c>
      <c r="W1199" s="716" t="e">
        <f t="shared" si="45"/>
        <v>#DIV/0!</v>
      </c>
      <c r="Z1199" s="739">
        <f t="shared" si="46"/>
        <v>0</v>
      </c>
    </row>
    <row r="1200" spans="1:26" s="365" customFormat="1" ht="12.65" customHeight="1">
      <c r="A1200" s="452"/>
      <c r="B1200" s="452" t="s">
        <v>787</v>
      </c>
      <c r="C1200" s="453" t="s">
        <v>453</v>
      </c>
      <c r="D1200" s="454" t="s">
        <v>809</v>
      </c>
      <c r="E1200" s="455" t="s">
        <v>810</v>
      </c>
      <c r="F1200" s="454" t="s">
        <v>790</v>
      </c>
      <c r="G1200" s="454"/>
      <c r="H1200" s="454" t="s">
        <v>791</v>
      </c>
      <c r="I1200" s="453">
        <v>2024</v>
      </c>
      <c r="J1200" s="453">
        <v>4</v>
      </c>
      <c r="K1200" s="456">
        <v>45650</v>
      </c>
      <c r="L1200" s="457" t="s">
        <v>553</v>
      </c>
      <c r="M1200" s="458" t="s">
        <v>553</v>
      </c>
      <c r="N1200" s="458">
        <v>6.8000000000000005E-2</v>
      </c>
      <c r="O1200" s="459">
        <v>0</v>
      </c>
      <c r="P1200" s="460" t="s">
        <v>792</v>
      </c>
      <c r="Q1200" s="453">
        <v>1</v>
      </c>
      <c r="R1200" s="458">
        <v>6.8000000000000005E-2</v>
      </c>
      <c r="S1200" s="461">
        <v>365000</v>
      </c>
      <c r="T1200" s="461">
        <v>2776644</v>
      </c>
      <c r="U1200" s="462" t="s">
        <v>553</v>
      </c>
      <c r="V1200" s="463">
        <v>0</v>
      </c>
      <c r="W1200" s="716" t="e">
        <f t="shared" si="45"/>
        <v>#DIV/0!</v>
      </c>
      <c r="Z1200" s="739">
        <f t="shared" si="46"/>
        <v>0</v>
      </c>
    </row>
    <row r="1201" spans="1:26" s="365" customFormat="1" ht="12.65" customHeight="1">
      <c r="A1201" s="452"/>
      <c r="B1201" s="452" t="s">
        <v>787</v>
      </c>
      <c r="C1201" s="453" t="s">
        <v>453</v>
      </c>
      <c r="D1201" s="454" t="s">
        <v>811</v>
      </c>
      <c r="E1201" s="455" t="s">
        <v>812</v>
      </c>
      <c r="F1201" s="454" t="s">
        <v>790</v>
      </c>
      <c r="G1201" s="454"/>
      <c r="H1201" s="454" t="s">
        <v>791</v>
      </c>
      <c r="I1201" s="453">
        <v>2024</v>
      </c>
      <c r="J1201" s="453">
        <v>4</v>
      </c>
      <c r="K1201" s="456">
        <v>45650</v>
      </c>
      <c r="L1201" s="457" t="s">
        <v>553</v>
      </c>
      <c r="M1201" s="458" t="s">
        <v>553</v>
      </c>
      <c r="N1201" s="458">
        <v>7.4999999999999997E-2</v>
      </c>
      <c r="O1201" s="459">
        <v>0</v>
      </c>
      <c r="P1201" s="460" t="s">
        <v>792</v>
      </c>
      <c r="Q1201" s="453">
        <v>1</v>
      </c>
      <c r="R1201" s="458">
        <v>7.4999999999999997E-2</v>
      </c>
      <c r="S1201" s="461">
        <v>67500</v>
      </c>
      <c r="T1201" s="461">
        <v>2743724</v>
      </c>
      <c r="U1201" s="462" t="s">
        <v>553</v>
      </c>
      <c r="V1201" s="463">
        <v>0</v>
      </c>
      <c r="W1201" s="716" t="e">
        <f t="shared" si="45"/>
        <v>#DIV/0!</v>
      </c>
      <c r="Z1201" s="739">
        <f t="shared" si="46"/>
        <v>0</v>
      </c>
    </row>
    <row r="1202" spans="1:26" s="365" customFormat="1" ht="12.65" customHeight="1">
      <c r="A1202" s="452"/>
      <c r="B1202" s="452" t="s">
        <v>787</v>
      </c>
      <c r="C1202" s="453" t="s">
        <v>453</v>
      </c>
      <c r="D1202" s="454" t="s">
        <v>815</v>
      </c>
      <c r="E1202" s="455" t="s">
        <v>816</v>
      </c>
      <c r="F1202" s="454" t="s">
        <v>790</v>
      </c>
      <c r="G1202" s="454"/>
      <c r="H1202" s="454" t="s">
        <v>791</v>
      </c>
      <c r="I1202" s="453">
        <v>2024</v>
      </c>
      <c r="J1202" s="453">
        <v>4</v>
      </c>
      <c r="K1202" s="456">
        <v>45650</v>
      </c>
      <c r="L1202" s="457" t="s">
        <v>553</v>
      </c>
      <c r="M1202" s="458" t="s">
        <v>553</v>
      </c>
      <c r="N1202" s="458">
        <v>9.8000000000000004E-2</v>
      </c>
      <c r="O1202" s="459">
        <v>0</v>
      </c>
      <c r="P1202" s="460" t="s">
        <v>792</v>
      </c>
      <c r="Q1202" s="453">
        <v>1</v>
      </c>
      <c r="R1202" s="458">
        <v>9.8000000000000004E-2</v>
      </c>
      <c r="S1202" s="461">
        <v>140000</v>
      </c>
      <c r="T1202" s="461">
        <v>3278432</v>
      </c>
      <c r="U1202" s="462" t="s">
        <v>553</v>
      </c>
      <c r="V1202" s="463">
        <v>0</v>
      </c>
      <c r="W1202" s="716" t="e">
        <f t="shared" si="45"/>
        <v>#DIV/0!</v>
      </c>
      <c r="Z1202" s="739">
        <f t="shared" si="46"/>
        <v>0</v>
      </c>
    </row>
    <row r="1203" spans="1:26" s="365" customFormat="1" ht="12.65" customHeight="1">
      <c r="A1203" s="452"/>
      <c r="B1203" s="452" t="s">
        <v>787</v>
      </c>
      <c r="C1203" s="453" t="s">
        <v>453</v>
      </c>
      <c r="D1203" s="454" t="s">
        <v>817</v>
      </c>
      <c r="E1203" s="455" t="s">
        <v>818</v>
      </c>
      <c r="F1203" s="454" t="s">
        <v>790</v>
      </c>
      <c r="G1203" s="454"/>
      <c r="H1203" s="454" t="s">
        <v>791</v>
      </c>
      <c r="I1203" s="453">
        <v>2024</v>
      </c>
      <c r="J1203" s="453">
        <v>4</v>
      </c>
      <c r="K1203" s="456">
        <v>45650</v>
      </c>
      <c r="L1203" s="457" t="s">
        <v>553</v>
      </c>
      <c r="M1203" s="458" t="s">
        <v>553</v>
      </c>
      <c r="N1203" s="458">
        <v>0.97</v>
      </c>
      <c r="O1203" s="459">
        <v>0</v>
      </c>
      <c r="P1203" s="460" t="s">
        <v>792</v>
      </c>
      <c r="Q1203" s="453">
        <v>1</v>
      </c>
      <c r="R1203" s="458">
        <v>0.97</v>
      </c>
      <c r="S1203" s="461">
        <v>237400</v>
      </c>
      <c r="T1203" s="461">
        <v>5910404</v>
      </c>
      <c r="U1203" s="462" t="s">
        <v>553</v>
      </c>
      <c r="V1203" s="463">
        <v>0</v>
      </c>
      <c r="W1203" s="716" t="e">
        <f t="shared" si="45"/>
        <v>#DIV/0!</v>
      </c>
      <c r="Z1203" s="739">
        <f t="shared" si="46"/>
        <v>0</v>
      </c>
    </row>
    <row r="1204" spans="1:26" s="365" customFormat="1" ht="12.65" customHeight="1">
      <c r="A1204" s="452"/>
      <c r="B1204" s="452" t="s">
        <v>787</v>
      </c>
      <c r="C1204" s="453" t="s">
        <v>453</v>
      </c>
      <c r="D1204" s="454" t="s">
        <v>821</v>
      </c>
      <c r="E1204" s="455" t="s">
        <v>822</v>
      </c>
      <c r="F1204" s="454" t="s">
        <v>790</v>
      </c>
      <c r="G1204" s="454"/>
      <c r="H1204" s="454" t="s">
        <v>791</v>
      </c>
      <c r="I1204" s="453">
        <v>2024</v>
      </c>
      <c r="J1204" s="453">
        <v>4</v>
      </c>
      <c r="K1204" s="456">
        <v>45650</v>
      </c>
      <c r="L1204" s="457" t="s">
        <v>553</v>
      </c>
      <c r="M1204" s="458" t="s">
        <v>553</v>
      </c>
      <c r="N1204" s="458">
        <v>7.4999999999999997E-2</v>
      </c>
      <c r="O1204" s="459">
        <v>0</v>
      </c>
      <c r="P1204" s="460" t="s">
        <v>792</v>
      </c>
      <c r="Q1204" s="453">
        <v>1</v>
      </c>
      <c r="R1204" s="458">
        <v>7.4999999999999997E-2</v>
      </c>
      <c r="S1204" s="461">
        <v>232000</v>
      </c>
      <c r="T1204" s="461">
        <v>2309645</v>
      </c>
      <c r="U1204" s="462" t="s">
        <v>553</v>
      </c>
      <c r="V1204" s="463">
        <v>0</v>
      </c>
      <c r="W1204" s="716" t="e">
        <f t="shared" si="45"/>
        <v>#DIV/0!</v>
      </c>
      <c r="Z1204" s="739">
        <f t="shared" si="46"/>
        <v>0</v>
      </c>
    </row>
    <row r="1205" spans="1:26" s="365" customFormat="1" ht="12.65" customHeight="1">
      <c r="A1205" s="452"/>
      <c r="B1205" s="452" t="s">
        <v>787</v>
      </c>
      <c r="C1205" s="453" t="s">
        <v>453</v>
      </c>
      <c r="D1205" s="454" t="s">
        <v>823</v>
      </c>
      <c r="E1205" s="455" t="s">
        <v>824</v>
      </c>
      <c r="F1205" s="454" t="s">
        <v>790</v>
      </c>
      <c r="G1205" s="454"/>
      <c r="H1205" s="454" t="s">
        <v>791</v>
      </c>
      <c r="I1205" s="453">
        <v>2024</v>
      </c>
      <c r="J1205" s="453">
        <v>4</v>
      </c>
      <c r="K1205" s="456">
        <v>45650</v>
      </c>
      <c r="L1205" s="457" t="s">
        <v>553</v>
      </c>
      <c r="M1205" s="458" t="s">
        <v>553</v>
      </c>
      <c r="N1205" s="458">
        <v>8.7999999999999995E-2</v>
      </c>
      <c r="O1205" s="459">
        <v>0</v>
      </c>
      <c r="P1205" s="460" t="s">
        <v>792</v>
      </c>
      <c r="Q1205" s="453">
        <v>1</v>
      </c>
      <c r="R1205" s="458">
        <v>8.7999999999999995E-2</v>
      </c>
      <c r="S1205" s="461">
        <v>458900</v>
      </c>
      <c r="T1205" s="461">
        <v>2227005</v>
      </c>
      <c r="U1205" s="462" t="s">
        <v>553</v>
      </c>
      <c r="V1205" s="463">
        <v>0</v>
      </c>
      <c r="W1205" s="716" t="e">
        <f t="shared" si="45"/>
        <v>#DIV/0!</v>
      </c>
      <c r="Z1205" s="739">
        <f t="shared" si="46"/>
        <v>0</v>
      </c>
    </row>
    <row r="1206" spans="1:26" s="365" customFormat="1" ht="12.65" customHeight="1">
      <c r="A1206" s="452"/>
      <c r="B1206" s="452" t="s">
        <v>787</v>
      </c>
      <c r="C1206" s="453" t="s">
        <v>453</v>
      </c>
      <c r="D1206" s="454" t="s">
        <v>825</v>
      </c>
      <c r="E1206" s="455" t="s">
        <v>826</v>
      </c>
      <c r="F1206" s="454" t="s">
        <v>790</v>
      </c>
      <c r="G1206" s="454"/>
      <c r="H1206" s="454" t="s">
        <v>791</v>
      </c>
      <c r="I1206" s="453">
        <v>2024</v>
      </c>
      <c r="J1206" s="453">
        <v>4</v>
      </c>
      <c r="K1206" s="456">
        <v>45650</v>
      </c>
      <c r="L1206" s="457" t="s">
        <v>553</v>
      </c>
      <c r="M1206" s="458" t="s">
        <v>553</v>
      </c>
      <c r="N1206" s="458">
        <v>3.3000000000000002E-2</v>
      </c>
      <c r="O1206" s="459">
        <v>0</v>
      </c>
      <c r="P1206" s="460" t="s">
        <v>792</v>
      </c>
      <c r="Q1206" s="453">
        <v>1</v>
      </c>
      <c r="R1206" s="458">
        <v>3.3000000000000002E-2</v>
      </c>
      <c r="S1206" s="461">
        <v>247500</v>
      </c>
      <c r="T1206" s="461">
        <v>21680342</v>
      </c>
      <c r="U1206" s="462" t="s">
        <v>553</v>
      </c>
      <c r="V1206" s="463">
        <v>0</v>
      </c>
      <c r="W1206" s="716" t="e">
        <f t="shared" si="45"/>
        <v>#DIV/0!</v>
      </c>
      <c r="Z1206" s="739">
        <f t="shared" si="46"/>
        <v>0</v>
      </c>
    </row>
    <row r="1207" spans="1:26" s="365" customFormat="1" ht="12.65" customHeight="1">
      <c r="A1207" s="452"/>
      <c r="B1207" s="452" t="s">
        <v>787</v>
      </c>
      <c r="C1207" s="453" t="s">
        <v>453</v>
      </c>
      <c r="D1207" s="454" t="s">
        <v>827</v>
      </c>
      <c r="E1207" s="455" t="s">
        <v>828</v>
      </c>
      <c r="F1207" s="454" t="s">
        <v>790</v>
      </c>
      <c r="G1207" s="454"/>
      <c r="H1207" s="454" t="s">
        <v>791</v>
      </c>
      <c r="I1207" s="453">
        <v>2024</v>
      </c>
      <c r="J1207" s="453">
        <v>4</v>
      </c>
      <c r="K1207" s="456">
        <v>45650</v>
      </c>
      <c r="L1207" s="457" t="s">
        <v>553</v>
      </c>
      <c r="M1207" s="458" t="s">
        <v>553</v>
      </c>
      <c r="N1207" s="458">
        <v>6.5000000000000002E-2</v>
      </c>
      <c r="O1207" s="459">
        <v>0</v>
      </c>
      <c r="P1207" s="460" t="s">
        <v>792</v>
      </c>
      <c r="Q1207" s="453">
        <v>1</v>
      </c>
      <c r="R1207" s="458">
        <v>6.5000000000000002E-2</v>
      </c>
      <c r="S1207" s="461">
        <v>430000</v>
      </c>
      <c r="T1207" s="461">
        <v>8368680</v>
      </c>
      <c r="U1207" s="462" t="s">
        <v>553</v>
      </c>
      <c r="V1207" s="463">
        <v>0</v>
      </c>
      <c r="W1207" s="716" t="e">
        <f t="shared" si="45"/>
        <v>#DIV/0!</v>
      </c>
      <c r="Z1207" s="739">
        <f t="shared" si="46"/>
        <v>0</v>
      </c>
    </row>
    <row r="1208" spans="1:26" s="365" customFormat="1" ht="12.65" customHeight="1">
      <c r="A1208" s="452"/>
      <c r="B1208" s="452" t="s">
        <v>787</v>
      </c>
      <c r="C1208" s="453" t="s">
        <v>453</v>
      </c>
      <c r="D1208" s="454" t="s">
        <v>788</v>
      </c>
      <c r="E1208" s="455" t="s">
        <v>789</v>
      </c>
      <c r="F1208" s="454" t="s">
        <v>790</v>
      </c>
      <c r="G1208" s="454"/>
      <c r="H1208" s="454" t="s">
        <v>791</v>
      </c>
      <c r="I1208" s="453">
        <v>2024</v>
      </c>
      <c r="J1208" s="453">
        <v>5</v>
      </c>
      <c r="K1208" s="456">
        <v>45650</v>
      </c>
      <c r="L1208" s="457" t="s">
        <v>553</v>
      </c>
      <c r="M1208" s="458" t="s">
        <v>553</v>
      </c>
      <c r="N1208" s="458">
        <v>0.34</v>
      </c>
      <c r="O1208" s="459">
        <v>0</v>
      </c>
      <c r="P1208" s="460" t="s">
        <v>792</v>
      </c>
      <c r="Q1208" s="453">
        <v>1</v>
      </c>
      <c r="R1208" s="458">
        <v>0.34</v>
      </c>
      <c r="S1208" s="461">
        <v>120000</v>
      </c>
      <c r="T1208" s="461">
        <v>723599</v>
      </c>
      <c r="U1208" s="462" t="s">
        <v>553</v>
      </c>
      <c r="V1208" s="463">
        <v>0</v>
      </c>
      <c r="W1208" s="716" t="e">
        <f t="shared" si="45"/>
        <v>#DIV/0!</v>
      </c>
      <c r="Z1208" s="739">
        <f t="shared" si="46"/>
        <v>0</v>
      </c>
    </row>
    <row r="1209" spans="1:26" s="365" customFormat="1" ht="12.65" customHeight="1">
      <c r="A1209" s="452"/>
      <c r="B1209" s="452" t="s">
        <v>787</v>
      </c>
      <c r="C1209" s="453" t="s">
        <v>453</v>
      </c>
      <c r="D1209" s="454" t="s">
        <v>793</v>
      </c>
      <c r="E1209" s="455" t="s">
        <v>794</v>
      </c>
      <c r="F1209" s="454" t="s">
        <v>790</v>
      </c>
      <c r="G1209" s="454"/>
      <c r="H1209" s="454" t="s">
        <v>791</v>
      </c>
      <c r="I1209" s="453">
        <v>2024</v>
      </c>
      <c r="J1209" s="453">
        <v>5</v>
      </c>
      <c r="K1209" s="456">
        <v>45650</v>
      </c>
      <c r="L1209" s="457" t="s">
        <v>553</v>
      </c>
      <c r="M1209" s="458" t="s">
        <v>553</v>
      </c>
      <c r="N1209" s="458">
        <v>0.31</v>
      </c>
      <c r="O1209" s="459">
        <v>0</v>
      </c>
      <c r="P1209" s="460" t="s">
        <v>792</v>
      </c>
      <c r="Q1209" s="453">
        <v>1</v>
      </c>
      <c r="R1209" s="458">
        <v>0.31</v>
      </c>
      <c r="S1209" s="461">
        <v>65500</v>
      </c>
      <c r="T1209" s="461">
        <v>435111</v>
      </c>
      <c r="U1209" s="462" t="s">
        <v>553</v>
      </c>
      <c r="V1209" s="463">
        <v>0</v>
      </c>
      <c r="W1209" s="716" t="e">
        <f t="shared" si="45"/>
        <v>#DIV/0!</v>
      </c>
      <c r="Z1209" s="739">
        <f t="shared" si="46"/>
        <v>0</v>
      </c>
    </row>
    <row r="1210" spans="1:26" s="365" customFormat="1" ht="12.65" customHeight="1">
      <c r="A1210" s="452"/>
      <c r="B1210" s="452" t="s">
        <v>787</v>
      </c>
      <c r="C1210" s="453" t="s">
        <v>453</v>
      </c>
      <c r="D1210" s="454" t="s">
        <v>795</v>
      </c>
      <c r="E1210" s="455" t="s">
        <v>796</v>
      </c>
      <c r="F1210" s="454" t="s">
        <v>790</v>
      </c>
      <c r="G1210" s="454"/>
      <c r="H1210" s="454" t="s">
        <v>791</v>
      </c>
      <c r="I1210" s="453">
        <v>2024</v>
      </c>
      <c r="J1210" s="453">
        <v>5</v>
      </c>
      <c r="K1210" s="456">
        <v>45650</v>
      </c>
      <c r="L1210" s="457" t="s">
        <v>553</v>
      </c>
      <c r="M1210" s="458" t="s">
        <v>553</v>
      </c>
      <c r="N1210" s="458">
        <v>0.56999999999999995</v>
      </c>
      <c r="O1210" s="459">
        <v>0</v>
      </c>
      <c r="P1210" s="460" t="s">
        <v>792</v>
      </c>
      <c r="Q1210" s="453">
        <v>1</v>
      </c>
      <c r="R1210" s="458">
        <v>0.56999999999999995</v>
      </c>
      <c r="S1210" s="461">
        <v>71600</v>
      </c>
      <c r="T1210" s="461">
        <v>467550</v>
      </c>
      <c r="U1210" s="462" t="s">
        <v>553</v>
      </c>
      <c r="V1210" s="463">
        <v>0</v>
      </c>
      <c r="W1210" s="716" t="e">
        <f t="shared" si="45"/>
        <v>#DIV/0!</v>
      </c>
      <c r="Z1210" s="739">
        <f t="shared" si="46"/>
        <v>0</v>
      </c>
    </row>
    <row r="1211" spans="1:26" s="365" customFormat="1" ht="12.65" customHeight="1">
      <c r="A1211" s="452"/>
      <c r="B1211" s="452" t="s">
        <v>787</v>
      </c>
      <c r="C1211" s="453" t="s">
        <v>453</v>
      </c>
      <c r="D1211" s="454" t="s">
        <v>831</v>
      </c>
      <c r="E1211" s="455" t="s">
        <v>832</v>
      </c>
      <c r="F1211" s="454" t="s">
        <v>790</v>
      </c>
      <c r="G1211" s="454"/>
      <c r="H1211" s="454" t="s">
        <v>791</v>
      </c>
      <c r="I1211" s="453">
        <v>2024</v>
      </c>
      <c r="J1211" s="453">
        <v>5</v>
      </c>
      <c r="K1211" s="456">
        <v>45650</v>
      </c>
      <c r="L1211" s="457" t="s">
        <v>553</v>
      </c>
      <c r="M1211" s="458" t="s">
        <v>553</v>
      </c>
      <c r="N1211" s="458">
        <v>0.05</v>
      </c>
      <c r="O1211" s="459">
        <v>0</v>
      </c>
      <c r="P1211" s="460" t="s">
        <v>792</v>
      </c>
      <c r="Q1211" s="453">
        <v>1</v>
      </c>
      <c r="R1211" s="458">
        <v>0.05</v>
      </c>
      <c r="S1211" s="461">
        <v>190000</v>
      </c>
      <c r="T1211" s="461">
        <v>2060346</v>
      </c>
      <c r="U1211" s="462" t="s">
        <v>553</v>
      </c>
      <c r="V1211" s="463">
        <v>0</v>
      </c>
      <c r="W1211" s="716" t="e">
        <f t="shared" si="45"/>
        <v>#DIV/0!</v>
      </c>
      <c r="Z1211" s="739">
        <f t="shared" si="46"/>
        <v>0</v>
      </c>
    </row>
    <row r="1212" spans="1:26" s="365" customFormat="1" ht="12.65" customHeight="1">
      <c r="A1212" s="452"/>
      <c r="B1212" s="452" t="s">
        <v>484</v>
      </c>
      <c r="C1212" s="453" t="s">
        <v>453</v>
      </c>
      <c r="D1212" s="454" t="s">
        <v>797</v>
      </c>
      <c r="E1212" s="455" t="s">
        <v>798</v>
      </c>
      <c r="F1212" s="454" t="s">
        <v>790</v>
      </c>
      <c r="G1212" s="454"/>
      <c r="H1212" s="454" t="s">
        <v>791</v>
      </c>
      <c r="I1212" s="453">
        <v>2024</v>
      </c>
      <c r="J1212" s="453">
        <v>5</v>
      </c>
      <c r="K1212" s="456">
        <v>45650</v>
      </c>
      <c r="L1212" s="457" t="s">
        <v>553</v>
      </c>
      <c r="M1212" s="458" t="s">
        <v>553</v>
      </c>
      <c r="N1212" s="458">
        <v>0.06</v>
      </c>
      <c r="O1212" s="459">
        <v>0</v>
      </c>
      <c r="P1212" s="460" t="s">
        <v>792</v>
      </c>
      <c r="Q1212" s="453">
        <v>1</v>
      </c>
      <c r="R1212" s="458">
        <v>0.06</v>
      </c>
      <c r="S1212" s="461">
        <v>332400</v>
      </c>
      <c r="T1212" s="461">
        <v>2937243</v>
      </c>
      <c r="U1212" s="462" t="s">
        <v>553</v>
      </c>
      <c r="V1212" s="463">
        <v>0</v>
      </c>
      <c r="W1212" s="716" t="e">
        <f t="shared" si="45"/>
        <v>#DIV/0!</v>
      </c>
      <c r="Z1212" s="739">
        <f t="shared" si="46"/>
        <v>0</v>
      </c>
    </row>
    <row r="1213" spans="1:26" s="365" customFormat="1" ht="12.65" customHeight="1">
      <c r="A1213" s="452"/>
      <c r="B1213" s="452" t="s">
        <v>484</v>
      </c>
      <c r="C1213" s="453" t="s">
        <v>453</v>
      </c>
      <c r="D1213" s="454" t="s">
        <v>799</v>
      </c>
      <c r="E1213" s="455" t="s">
        <v>800</v>
      </c>
      <c r="F1213" s="454" t="s">
        <v>790</v>
      </c>
      <c r="G1213" s="454"/>
      <c r="H1213" s="454" t="s">
        <v>791</v>
      </c>
      <c r="I1213" s="453">
        <v>2024</v>
      </c>
      <c r="J1213" s="453">
        <v>5</v>
      </c>
      <c r="K1213" s="456">
        <v>45650</v>
      </c>
      <c r="L1213" s="457" t="s">
        <v>553</v>
      </c>
      <c r="M1213" s="458" t="s">
        <v>553</v>
      </c>
      <c r="N1213" s="458">
        <v>0.64600000000000002</v>
      </c>
      <c r="O1213" s="459">
        <v>0</v>
      </c>
      <c r="P1213" s="460" t="s">
        <v>792</v>
      </c>
      <c r="Q1213" s="453">
        <v>1</v>
      </c>
      <c r="R1213" s="458">
        <v>0.64600000000000002</v>
      </c>
      <c r="S1213" s="461">
        <v>526000</v>
      </c>
      <c r="T1213" s="461">
        <v>1237242</v>
      </c>
      <c r="U1213" s="462" t="s">
        <v>553</v>
      </c>
      <c r="V1213" s="463">
        <v>0</v>
      </c>
      <c r="W1213" s="716" t="e">
        <f t="shared" si="45"/>
        <v>#DIV/0!</v>
      </c>
      <c r="Z1213" s="739">
        <f t="shared" si="46"/>
        <v>0</v>
      </c>
    </row>
    <row r="1214" spans="1:26" s="365" customFormat="1" ht="12.65" customHeight="1">
      <c r="A1214" s="452"/>
      <c r="B1214" s="452" t="s">
        <v>484</v>
      </c>
      <c r="C1214" s="453" t="s">
        <v>453</v>
      </c>
      <c r="D1214" s="454" t="s">
        <v>833</v>
      </c>
      <c r="E1214" s="455" t="s">
        <v>834</v>
      </c>
      <c r="F1214" s="454" t="s">
        <v>790</v>
      </c>
      <c r="G1214" s="454"/>
      <c r="H1214" s="454" t="s">
        <v>791</v>
      </c>
      <c r="I1214" s="453">
        <v>2024</v>
      </c>
      <c r="J1214" s="453">
        <v>5</v>
      </c>
      <c r="K1214" s="456">
        <v>45650</v>
      </c>
      <c r="L1214" s="457" t="s">
        <v>553</v>
      </c>
      <c r="M1214" s="458" t="s">
        <v>553</v>
      </c>
      <c r="N1214" s="458">
        <v>8.2000000000000003E-2</v>
      </c>
      <c r="O1214" s="459">
        <v>0</v>
      </c>
      <c r="P1214" s="460" t="s">
        <v>792</v>
      </c>
      <c r="Q1214" s="453">
        <v>1</v>
      </c>
      <c r="R1214" s="458">
        <v>8.2000000000000003E-2</v>
      </c>
      <c r="S1214" s="461">
        <v>221000</v>
      </c>
      <c r="T1214" s="461">
        <v>1509143</v>
      </c>
      <c r="U1214" s="462" t="s">
        <v>553</v>
      </c>
      <c r="V1214" s="463">
        <v>0</v>
      </c>
      <c r="W1214" s="716" t="e">
        <f t="shared" si="45"/>
        <v>#DIV/0!</v>
      </c>
      <c r="Z1214" s="739">
        <f t="shared" si="46"/>
        <v>0</v>
      </c>
    </row>
    <row r="1215" spans="1:26" s="365" customFormat="1" ht="12.65" customHeight="1">
      <c r="A1215" s="452"/>
      <c r="B1215" s="452" t="s">
        <v>787</v>
      </c>
      <c r="C1215" s="453" t="s">
        <v>453</v>
      </c>
      <c r="D1215" s="454" t="s">
        <v>803</v>
      </c>
      <c r="E1215" s="455" t="s">
        <v>804</v>
      </c>
      <c r="F1215" s="454" t="s">
        <v>790</v>
      </c>
      <c r="G1215" s="454"/>
      <c r="H1215" s="454" t="s">
        <v>791</v>
      </c>
      <c r="I1215" s="453">
        <v>2024</v>
      </c>
      <c r="J1215" s="453">
        <v>5</v>
      </c>
      <c r="K1215" s="456">
        <v>45650</v>
      </c>
      <c r="L1215" s="457" t="s">
        <v>553</v>
      </c>
      <c r="M1215" s="458" t="s">
        <v>553</v>
      </c>
      <c r="N1215" s="458">
        <v>0.49</v>
      </c>
      <c r="O1215" s="459">
        <v>0</v>
      </c>
      <c r="P1215" s="460" t="s">
        <v>792</v>
      </c>
      <c r="Q1215" s="453">
        <v>1</v>
      </c>
      <c r="R1215" s="458">
        <v>0.49</v>
      </c>
      <c r="S1215" s="461">
        <v>470000</v>
      </c>
      <c r="T1215" s="461">
        <v>8021114</v>
      </c>
      <c r="U1215" s="462" t="s">
        <v>553</v>
      </c>
      <c r="V1215" s="463">
        <v>0</v>
      </c>
      <c r="W1215" s="716" t="e">
        <f t="shared" si="45"/>
        <v>#DIV/0!</v>
      </c>
      <c r="Z1215" s="739">
        <f t="shared" si="46"/>
        <v>0</v>
      </c>
    </row>
    <row r="1216" spans="1:26" s="365" customFormat="1" ht="12.65" customHeight="1">
      <c r="A1216" s="452"/>
      <c r="B1216" s="452" t="s">
        <v>787</v>
      </c>
      <c r="C1216" s="453" t="s">
        <v>453</v>
      </c>
      <c r="D1216" s="454" t="s">
        <v>805</v>
      </c>
      <c r="E1216" s="455" t="s">
        <v>806</v>
      </c>
      <c r="F1216" s="454" t="s">
        <v>790</v>
      </c>
      <c r="G1216" s="454"/>
      <c r="H1216" s="454" t="s">
        <v>791</v>
      </c>
      <c r="I1216" s="453">
        <v>2024</v>
      </c>
      <c r="J1216" s="453">
        <v>5</v>
      </c>
      <c r="K1216" s="456">
        <v>45650</v>
      </c>
      <c r="L1216" s="457" t="s">
        <v>553</v>
      </c>
      <c r="M1216" s="458" t="s">
        <v>553</v>
      </c>
      <c r="N1216" s="458">
        <v>0.08</v>
      </c>
      <c r="O1216" s="459">
        <v>0</v>
      </c>
      <c r="P1216" s="460" t="s">
        <v>792</v>
      </c>
      <c r="Q1216" s="453">
        <v>1</v>
      </c>
      <c r="R1216" s="458">
        <v>0.08</v>
      </c>
      <c r="S1216" s="461">
        <v>349708</v>
      </c>
      <c r="T1216" s="461">
        <v>2515170</v>
      </c>
      <c r="U1216" s="462" t="s">
        <v>553</v>
      </c>
      <c r="V1216" s="463">
        <v>0</v>
      </c>
      <c r="W1216" s="716" t="e">
        <f t="shared" si="45"/>
        <v>#DIV/0!</v>
      </c>
      <c r="Z1216" s="739">
        <f t="shared" si="46"/>
        <v>0</v>
      </c>
    </row>
    <row r="1217" spans="1:26" s="365" customFormat="1" ht="12.65" customHeight="1">
      <c r="A1217" s="452"/>
      <c r="B1217" s="452" t="s">
        <v>787</v>
      </c>
      <c r="C1217" s="453" t="s">
        <v>453</v>
      </c>
      <c r="D1217" s="454" t="s">
        <v>807</v>
      </c>
      <c r="E1217" s="455" t="s">
        <v>808</v>
      </c>
      <c r="F1217" s="454" t="s">
        <v>790</v>
      </c>
      <c r="G1217" s="454"/>
      <c r="H1217" s="454" t="s">
        <v>791</v>
      </c>
      <c r="I1217" s="453">
        <v>2024</v>
      </c>
      <c r="J1217" s="453">
        <v>5</v>
      </c>
      <c r="K1217" s="456">
        <v>45650</v>
      </c>
      <c r="L1217" s="457" t="s">
        <v>553</v>
      </c>
      <c r="M1217" s="458" t="s">
        <v>553</v>
      </c>
      <c r="N1217" s="458">
        <v>4.4999999999999998E-2</v>
      </c>
      <c r="O1217" s="459">
        <v>0</v>
      </c>
      <c r="P1217" s="460" t="s">
        <v>792</v>
      </c>
      <c r="Q1217" s="453">
        <v>1</v>
      </c>
      <c r="R1217" s="458">
        <v>4.4999999999999998E-2</v>
      </c>
      <c r="S1217" s="461">
        <v>407000</v>
      </c>
      <c r="T1217" s="461">
        <v>2120684</v>
      </c>
      <c r="U1217" s="462" t="s">
        <v>553</v>
      </c>
      <c r="V1217" s="463">
        <v>0</v>
      </c>
      <c r="W1217" s="716" t="e">
        <f t="shared" si="45"/>
        <v>#DIV/0!</v>
      </c>
      <c r="Z1217" s="739">
        <f t="shared" si="46"/>
        <v>0</v>
      </c>
    </row>
    <row r="1218" spans="1:26" s="365" customFormat="1" ht="12.65" customHeight="1">
      <c r="A1218" s="452"/>
      <c r="B1218" s="452" t="s">
        <v>787</v>
      </c>
      <c r="C1218" s="453" t="s">
        <v>453</v>
      </c>
      <c r="D1218" s="454" t="s">
        <v>827</v>
      </c>
      <c r="E1218" s="455" t="s">
        <v>828</v>
      </c>
      <c r="F1218" s="454" t="s">
        <v>790</v>
      </c>
      <c r="G1218" s="454"/>
      <c r="H1218" s="454" t="s">
        <v>791</v>
      </c>
      <c r="I1218" s="453">
        <v>2024</v>
      </c>
      <c r="J1218" s="453">
        <v>5</v>
      </c>
      <c r="K1218" s="456">
        <v>45650</v>
      </c>
      <c r="L1218" s="457" t="s">
        <v>553</v>
      </c>
      <c r="M1218" s="458" t="s">
        <v>553</v>
      </c>
      <c r="N1218" s="458">
        <v>6.5000000000000002E-2</v>
      </c>
      <c r="O1218" s="459">
        <v>0</v>
      </c>
      <c r="P1218" s="460" t="s">
        <v>792</v>
      </c>
      <c r="Q1218" s="453">
        <v>1</v>
      </c>
      <c r="R1218" s="458">
        <v>6.5000000000000002E-2</v>
      </c>
      <c r="S1218" s="461">
        <v>720000</v>
      </c>
      <c r="T1218" s="461">
        <v>7938680</v>
      </c>
      <c r="U1218" s="462" t="s">
        <v>553</v>
      </c>
      <c r="V1218" s="463">
        <v>0</v>
      </c>
      <c r="W1218" s="716" t="e">
        <f t="shared" ref="W1218:W1281" si="47">V1218/$AB$1</f>
        <v>#DIV/0!</v>
      </c>
      <c r="Z1218" s="739">
        <f t="shared" si="46"/>
        <v>0</v>
      </c>
    </row>
    <row r="1219" spans="1:26" s="365" customFormat="1" ht="12.65" customHeight="1">
      <c r="A1219" s="452"/>
      <c r="B1219" s="452" t="s">
        <v>787</v>
      </c>
      <c r="C1219" s="453" t="s">
        <v>453</v>
      </c>
      <c r="D1219" s="454" t="s">
        <v>809</v>
      </c>
      <c r="E1219" s="455" t="s">
        <v>810</v>
      </c>
      <c r="F1219" s="454" t="s">
        <v>790</v>
      </c>
      <c r="G1219" s="454"/>
      <c r="H1219" s="454" t="s">
        <v>791</v>
      </c>
      <c r="I1219" s="453">
        <v>2024</v>
      </c>
      <c r="J1219" s="453">
        <v>5</v>
      </c>
      <c r="K1219" s="456">
        <v>45650</v>
      </c>
      <c r="L1219" s="457" t="s">
        <v>553</v>
      </c>
      <c r="M1219" s="458" t="s">
        <v>553</v>
      </c>
      <c r="N1219" s="458">
        <v>6.8000000000000005E-2</v>
      </c>
      <c r="O1219" s="459">
        <v>0</v>
      </c>
      <c r="P1219" s="460" t="s">
        <v>792</v>
      </c>
      <c r="Q1219" s="453">
        <v>1</v>
      </c>
      <c r="R1219" s="458">
        <v>6.8000000000000005E-2</v>
      </c>
      <c r="S1219" s="461">
        <v>280000</v>
      </c>
      <c r="T1219" s="461">
        <v>2411644</v>
      </c>
      <c r="U1219" s="462" t="s">
        <v>553</v>
      </c>
      <c r="V1219" s="463">
        <v>0</v>
      </c>
      <c r="W1219" s="716" t="e">
        <f t="shared" si="47"/>
        <v>#DIV/0!</v>
      </c>
      <c r="Z1219" s="739">
        <f t="shared" ref="Z1219:Z1282" si="48">O1219*S1219</f>
        <v>0</v>
      </c>
    </row>
    <row r="1220" spans="1:26" s="365" customFormat="1" ht="12.65" customHeight="1">
      <c r="A1220" s="452"/>
      <c r="B1220" s="452" t="s">
        <v>787</v>
      </c>
      <c r="C1220" s="453" t="s">
        <v>453</v>
      </c>
      <c r="D1220" s="454" t="s">
        <v>825</v>
      </c>
      <c r="E1220" s="455" t="s">
        <v>826</v>
      </c>
      <c r="F1220" s="454" t="s">
        <v>790</v>
      </c>
      <c r="G1220" s="454"/>
      <c r="H1220" s="454" t="s">
        <v>791</v>
      </c>
      <c r="I1220" s="453">
        <v>2024</v>
      </c>
      <c r="J1220" s="453">
        <v>5</v>
      </c>
      <c r="K1220" s="456">
        <v>45650</v>
      </c>
      <c r="L1220" s="457" t="s">
        <v>553</v>
      </c>
      <c r="M1220" s="458" t="s">
        <v>553</v>
      </c>
      <c r="N1220" s="458">
        <v>3.3000000000000002E-2</v>
      </c>
      <c r="O1220" s="459">
        <v>0</v>
      </c>
      <c r="P1220" s="460" t="s">
        <v>792</v>
      </c>
      <c r="Q1220" s="453">
        <v>1</v>
      </c>
      <c r="R1220" s="458">
        <v>3.3000000000000002E-2</v>
      </c>
      <c r="S1220" s="461">
        <v>605000</v>
      </c>
      <c r="T1220" s="461">
        <v>21432842</v>
      </c>
      <c r="U1220" s="462" t="s">
        <v>553</v>
      </c>
      <c r="V1220" s="463">
        <v>0</v>
      </c>
      <c r="W1220" s="716" t="e">
        <f t="shared" si="47"/>
        <v>#DIV/0!</v>
      </c>
      <c r="Z1220" s="739">
        <f t="shared" si="48"/>
        <v>0</v>
      </c>
    </row>
    <row r="1221" spans="1:26" s="365" customFormat="1" ht="12.65" customHeight="1">
      <c r="A1221" s="452"/>
      <c r="B1221" s="452" t="s">
        <v>787</v>
      </c>
      <c r="C1221" s="453" t="s">
        <v>453</v>
      </c>
      <c r="D1221" s="454" t="s">
        <v>811</v>
      </c>
      <c r="E1221" s="455" t="s">
        <v>812</v>
      </c>
      <c r="F1221" s="454" t="s">
        <v>790</v>
      </c>
      <c r="G1221" s="454"/>
      <c r="H1221" s="454" t="s">
        <v>791</v>
      </c>
      <c r="I1221" s="453">
        <v>2024</v>
      </c>
      <c r="J1221" s="453">
        <v>5</v>
      </c>
      <c r="K1221" s="456">
        <v>45650</v>
      </c>
      <c r="L1221" s="457" t="s">
        <v>553</v>
      </c>
      <c r="M1221" s="458" t="s">
        <v>553</v>
      </c>
      <c r="N1221" s="458">
        <v>7.4999999999999997E-2</v>
      </c>
      <c r="O1221" s="459">
        <v>0</v>
      </c>
      <c r="P1221" s="460" t="s">
        <v>792</v>
      </c>
      <c r="Q1221" s="453">
        <v>1</v>
      </c>
      <c r="R1221" s="458">
        <v>7.4999999999999997E-2</v>
      </c>
      <c r="S1221" s="461">
        <v>352500</v>
      </c>
      <c r="T1221" s="461">
        <v>2676224</v>
      </c>
      <c r="U1221" s="462" t="s">
        <v>553</v>
      </c>
      <c r="V1221" s="463">
        <v>0</v>
      </c>
      <c r="W1221" s="716" t="e">
        <f t="shared" si="47"/>
        <v>#DIV/0!</v>
      </c>
      <c r="Z1221" s="739">
        <f t="shared" si="48"/>
        <v>0</v>
      </c>
    </row>
    <row r="1222" spans="1:26" s="365" customFormat="1" ht="12.65" customHeight="1">
      <c r="A1222" s="452"/>
      <c r="B1222" s="452" t="s">
        <v>787</v>
      </c>
      <c r="C1222" s="453" t="s">
        <v>453</v>
      </c>
      <c r="D1222" s="454" t="s">
        <v>815</v>
      </c>
      <c r="E1222" s="455" t="s">
        <v>816</v>
      </c>
      <c r="F1222" s="454" t="s">
        <v>790</v>
      </c>
      <c r="G1222" s="454"/>
      <c r="H1222" s="454" t="s">
        <v>791</v>
      </c>
      <c r="I1222" s="453">
        <v>2024</v>
      </c>
      <c r="J1222" s="453">
        <v>5</v>
      </c>
      <c r="K1222" s="456">
        <v>45650</v>
      </c>
      <c r="L1222" s="457" t="s">
        <v>553</v>
      </c>
      <c r="M1222" s="458" t="s">
        <v>553</v>
      </c>
      <c r="N1222" s="458">
        <v>9.8000000000000004E-2</v>
      </c>
      <c r="O1222" s="459">
        <v>0</v>
      </c>
      <c r="P1222" s="460" t="s">
        <v>792</v>
      </c>
      <c r="Q1222" s="453">
        <v>1</v>
      </c>
      <c r="R1222" s="458">
        <v>9.8000000000000004E-2</v>
      </c>
      <c r="S1222" s="461">
        <v>65000</v>
      </c>
      <c r="T1222" s="461">
        <v>3138432</v>
      </c>
      <c r="U1222" s="462" t="s">
        <v>553</v>
      </c>
      <c r="V1222" s="463">
        <v>0</v>
      </c>
      <c r="W1222" s="716" t="e">
        <f t="shared" si="47"/>
        <v>#DIV/0!</v>
      </c>
      <c r="Z1222" s="739">
        <f t="shared" si="48"/>
        <v>0</v>
      </c>
    </row>
    <row r="1223" spans="1:26" s="365" customFormat="1" ht="12.65" customHeight="1">
      <c r="A1223" s="452"/>
      <c r="B1223" s="452" t="s">
        <v>787</v>
      </c>
      <c r="C1223" s="453" t="s">
        <v>453</v>
      </c>
      <c r="D1223" s="454" t="s">
        <v>817</v>
      </c>
      <c r="E1223" s="455" t="s">
        <v>818</v>
      </c>
      <c r="F1223" s="454" t="s">
        <v>790</v>
      </c>
      <c r="G1223" s="454"/>
      <c r="H1223" s="454" t="s">
        <v>791</v>
      </c>
      <c r="I1223" s="453">
        <v>2024</v>
      </c>
      <c r="J1223" s="453">
        <v>5</v>
      </c>
      <c r="K1223" s="456">
        <v>45650</v>
      </c>
      <c r="L1223" s="457" t="s">
        <v>553</v>
      </c>
      <c r="M1223" s="458" t="s">
        <v>553</v>
      </c>
      <c r="N1223" s="458">
        <v>0.97</v>
      </c>
      <c r="O1223" s="459">
        <v>0</v>
      </c>
      <c r="P1223" s="460" t="s">
        <v>792</v>
      </c>
      <c r="Q1223" s="453">
        <v>1</v>
      </c>
      <c r="R1223" s="458">
        <v>0.97</v>
      </c>
      <c r="S1223" s="461">
        <v>212800</v>
      </c>
      <c r="T1223" s="461">
        <v>5673004</v>
      </c>
      <c r="U1223" s="462" t="s">
        <v>553</v>
      </c>
      <c r="V1223" s="463">
        <v>0</v>
      </c>
      <c r="W1223" s="716" t="e">
        <f t="shared" si="47"/>
        <v>#DIV/0!</v>
      </c>
      <c r="Z1223" s="739">
        <f t="shared" si="48"/>
        <v>0</v>
      </c>
    </row>
    <row r="1224" spans="1:26" s="365" customFormat="1" ht="12.65" customHeight="1">
      <c r="A1224" s="452"/>
      <c r="B1224" s="452" t="s">
        <v>787</v>
      </c>
      <c r="C1224" s="453" t="s">
        <v>453</v>
      </c>
      <c r="D1224" s="454" t="s">
        <v>819</v>
      </c>
      <c r="E1224" s="455" t="s">
        <v>820</v>
      </c>
      <c r="F1224" s="454" t="s">
        <v>790</v>
      </c>
      <c r="G1224" s="454"/>
      <c r="H1224" s="454" t="s">
        <v>791</v>
      </c>
      <c r="I1224" s="453">
        <v>2024</v>
      </c>
      <c r="J1224" s="453">
        <v>5</v>
      </c>
      <c r="K1224" s="456">
        <v>45650</v>
      </c>
      <c r="L1224" s="457" t="s">
        <v>553</v>
      </c>
      <c r="M1224" s="458" t="s">
        <v>553</v>
      </c>
      <c r="N1224" s="458">
        <v>0.155</v>
      </c>
      <c r="O1224" s="459">
        <v>0</v>
      </c>
      <c r="P1224" s="460" t="s">
        <v>792</v>
      </c>
      <c r="Q1224" s="453">
        <v>1</v>
      </c>
      <c r="R1224" s="458">
        <v>0.155</v>
      </c>
      <c r="S1224" s="461">
        <v>171600</v>
      </c>
      <c r="T1224" s="461">
        <v>1375440</v>
      </c>
      <c r="U1224" s="462" t="s">
        <v>553</v>
      </c>
      <c r="V1224" s="463">
        <v>0</v>
      </c>
      <c r="W1224" s="716" t="e">
        <f t="shared" si="47"/>
        <v>#DIV/0!</v>
      </c>
      <c r="Z1224" s="739">
        <f t="shared" si="48"/>
        <v>0</v>
      </c>
    </row>
    <row r="1225" spans="1:26" s="365" customFormat="1" ht="12.65" customHeight="1">
      <c r="A1225" s="452"/>
      <c r="B1225" s="452" t="s">
        <v>787</v>
      </c>
      <c r="C1225" s="453" t="s">
        <v>453</v>
      </c>
      <c r="D1225" s="454" t="s">
        <v>821</v>
      </c>
      <c r="E1225" s="455" t="s">
        <v>822</v>
      </c>
      <c r="F1225" s="454" t="s">
        <v>790</v>
      </c>
      <c r="G1225" s="454"/>
      <c r="H1225" s="454" t="s">
        <v>791</v>
      </c>
      <c r="I1225" s="453">
        <v>2024</v>
      </c>
      <c r="J1225" s="453">
        <v>5</v>
      </c>
      <c r="K1225" s="456">
        <v>45650</v>
      </c>
      <c r="L1225" s="457" t="s">
        <v>553</v>
      </c>
      <c r="M1225" s="458" t="s">
        <v>553</v>
      </c>
      <c r="N1225" s="458">
        <v>7.4999999999999997E-2</v>
      </c>
      <c r="O1225" s="459">
        <v>0</v>
      </c>
      <c r="P1225" s="460" t="s">
        <v>792</v>
      </c>
      <c r="Q1225" s="453">
        <v>1</v>
      </c>
      <c r="R1225" s="458">
        <v>7.4999999999999997E-2</v>
      </c>
      <c r="S1225" s="461">
        <v>267000</v>
      </c>
      <c r="T1225" s="461">
        <v>2077645</v>
      </c>
      <c r="U1225" s="462" t="s">
        <v>553</v>
      </c>
      <c r="V1225" s="463">
        <v>0</v>
      </c>
      <c r="W1225" s="716" t="e">
        <f t="shared" si="47"/>
        <v>#DIV/0!</v>
      </c>
      <c r="Z1225" s="739">
        <f t="shared" si="48"/>
        <v>0</v>
      </c>
    </row>
    <row r="1226" spans="1:26" s="365" customFormat="1" ht="12.65" customHeight="1">
      <c r="A1226" s="452"/>
      <c r="B1226" s="452" t="s">
        <v>787</v>
      </c>
      <c r="C1226" s="453" t="s">
        <v>453</v>
      </c>
      <c r="D1226" s="454" t="s">
        <v>823</v>
      </c>
      <c r="E1226" s="455" t="s">
        <v>824</v>
      </c>
      <c r="F1226" s="454" t="s">
        <v>790</v>
      </c>
      <c r="G1226" s="454"/>
      <c r="H1226" s="454" t="s">
        <v>791</v>
      </c>
      <c r="I1226" s="453">
        <v>2024</v>
      </c>
      <c r="J1226" s="453">
        <v>5</v>
      </c>
      <c r="K1226" s="456">
        <v>45650</v>
      </c>
      <c r="L1226" s="457" t="s">
        <v>553</v>
      </c>
      <c r="M1226" s="458" t="s">
        <v>553</v>
      </c>
      <c r="N1226" s="458">
        <v>8.7999999999999995E-2</v>
      </c>
      <c r="O1226" s="459">
        <v>0</v>
      </c>
      <c r="P1226" s="460" t="s">
        <v>792</v>
      </c>
      <c r="Q1226" s="453">
        <v>1</v>
      </c>
      <c r="R1226" s="458">
        <v>8.7999999999999995E-2</v>
      </c>
      <c r="S1226" s="461">
        <v>28000</v>
      </c>
      <c r="T1226" s="461">
        <v>1768105</v>
      </c>
      <c r="U1226" s="462" t="s">
        <v>553</v>
      </c>
      <c r="V1226" s="463">
        <v>0</v>
      </c>
      <c r="W1226" s="716" t="e">
        <f t="shared" si="47"/>
        <v>#DIV/0!</v>
      </c>
      <c r="Z1226" s="739">
        <f t="shared" si="48"/>
        <v>0</v>
      </c>
    </row>
    <row r="1227" spans="1:26" s="365" customFormat="1" ht="12.65" customHeight="1">
      <c r="A1227" s="452"/>
      <c r="B1227" s="452" t="s">
        <v>787</v>
      </c>
      <c r="C1227" s="453" t="s">
        <v>453</v>
      </c>
      <c r="D1227" s="454" t="s">
        <v>825</v>
      </c>
      <c r="E1227" s="455" t="s">
        <v>826</v>
      </c>
      <c r="F1227" s="454" t="s">
        <v>790</v>
      </c>
      <c r="G1227" s="454"/>
      <c r="H1227" s="454" t="s">
        <v>791</v>
      </c>
      <c r="I1227" s="453">
        <v>2024</v>
      </c>
      <c r="J1227" s="453">
        <v>5</v>
      </c>
      <c r="K1227" s="456">
        <v>45650</v>
      </c>
      <c r="L1227" s="457" t="s">
        <v>553</v>
      </c>
      <c r="M1227" s="458" t="s">
        <v>553</v>
      </c>
      <c r="N1227" s="458">
        <v>3.3000000000000002E-2</v>
      </c>
      <c r="O1227" s="459">
        <v>0</v>
      </c>
      <c r="P1227" s="460" t="s">
        <v>792</v>
      </c>
      <c r="Q1227" s="453">
        <v>1</v>
      </c>
      <c r="R1227" s="458">
        <v>3.3000000000000002E-2</v>
      </c>
      <c r="S1227" s="461">
        <v>250000</v>
      </c>
      <c r="T1227" s="461">
        <v>20827842</v>
      </c>
      <c r="U1227" s="462" t="s">
        <v>553</v>
      </c>
      <c r="V1227" s="463">
        <v>0</v>
      </c>
      <c r="W1227" s="716" t="e">
        <f t="shared" si="47"/>
        <v>#DIV/0!</v>
      </c>
      <c r="Z1227" s="739">
        <f t="shared" si="48"/>
        <v>0</v>
      </c>
    </row>
    <row r="1228" spans="1:26" s="365" customFormat="1" ht="12.65" customHeight="1">
      <c r="A1228" s="452"/>
      <c r="B1228" s="452" t="s">
        <v>787</v>
      </c>
      <c r="C1228" s="453" t="s">
        <v>453</v>
      </c>
      <c r="D1228" s="454" t="s">
        <v>788</v>
      </c>
      <c r="E1228" s="455" t="s">
        <v>789</v>
      </c>
      <c r="F1228" s="454" t="s">
        <v>790</v>
      </c>
      <c r="G1228" s="454"/>
      <c r="H1228" s="454" t="s">
        <v>791</v>
      </c>
      <c r="I1228" s="453">
        <v>2024</v>
      </c>
      <c r="J1228" s="453">
        <v>6</v>
      </c>
      <c r="K1228" s="456">
        <v>45650</v>
      </c>
      <c r="L1228" s="457" t="s">
        <v>553</v>
      </c>
      <c r="M1228" s="458" t="s">
        <v>553</v>
      </c>
      <c r="N1228" s="458">
        <v>0.34</v>
      </c>
      <c r="O1228" s="459">
        <v>0</v>
      </c>
      <c r="P1228" s="460" t="s">
        <v>792</v>
      </c>
      <c r="Q1228" s="453">
        <v>1</v>
      </c>
      <c r="R1228" s="458">
        <v>0.34</v>
      </c>
      <c r="S1228" s="461">
        <v>97500</v>
      </c>
      <c r="T1228" s="461">
        <v>603599</v>
      </c>
      <c r="U1228" s="462" t="s">
        <v>553</v>
      </c>
      <c r="V1228" s="463">
        <v>0</v>
      </c>
      <c r="W1228" s="716" t="e">
        <f t="shared" si="47"/>
        <v>#DIV/0!</v>
      </c>
      <c r="Z1228" s="739">
        <f t="shared" si="48"/>
        <v>0</v>
      </c>
    </row>
    <row r="1229" spans="1:26" s="365" customFormat="1" ht="12.65" customHeight="1">
      <c r="A1229" s="452"/>
      <c r="B1229" s="452" t="s">
        <v>787</v>
      </c>
      <c r="C1229" s="453" t="s">
        <v>453</v>
      </c>
      <c r="D1229" s="454" t="s">
        <v>793</v>
      </c>
      <c r="E1229" s="455" t="s">
        <v>794</v>
      </c>
      <c r="F1229" s="454" t="s">
        <v>790</v>
      </c>
      <c r="G1229" s="454"/>
      <c r="H1229" s="454" t="s">
        <v>791</v>
      </c>
      <c r="I1229" s="453">
        <v>2024</v>
      </c>
      <c r="J1229" s="453">
        <v>6</v>
      </c>
      <c r="K1229" s="456">
        <v>45650</v>
      </c>
      <c r="L1229" s="457" t="s">
        <v>553</v>
      </c>
      <c r="M1229" s="458" t="s">
        <v>553</v>
      </c>
      <c r="N1229" s="458">
        <v>0.31</v>
      </c>
      <c r="O1229" s="459">
        <v>0</v>
      </c>
      <c r="P1229" s="460" t="s">
        <v>792</v>
      </c>
      <c r="Q1229" s="453">
        <v>1</v>
      </c>
      <c r="R1229" s="458">
        <v>0.31</v>
      </c>
      <c r="S1229" s="461">
        <v>166000</v>
      </c>
      <c r="T1229" s="461">
        <v>369611</v>
      </c>
      <c r="U1229" s="462" t="s">
        <v>553</v>
      </c>
      <c r="V1229" s="463">
        <v>0</v>
      </c>
      <c r="W1229" s="716" t="e">
        <f t="shared" si="47"/>
        <v>#DIV/0!</v>
      </c>
      <c r="Z1229" s="739">
        <f t="shared" si="48"/>
        <v>0</v>
      </c>
    </row>
    <row r="1230" spans="1:26" s="365" customFormat="1" ht="12.65" customHeight="1">
      <c r="A1230" s="452"/>
      <c r="B1230" s="452" t="s">
        <v>787</v>
      </c>
      <c r="C1230" s="453" t="s">
        <v>453</v>
      </c>
      <c r="D1230" s="454" t="s">
        <v>795</v>
      </c>
      <c r="E1230" s="455" t="s">
        <v>796</v>
      </c>
      <c r="F1230" s="454" t="s">
        <v>790</v>
      </c>
      <c r="G1230" s="454"/>
      <c r="H1230" s="454" t="s">
        <v>791</v>
      </c>
      <c r="I1230" s="453">
        <v>2024</v>
      </c>
      <c r="J1230" s="453">
        <v>6</v>
      </c>
      <c r="K1230" s="456">
        <v>45650</v>
      </c>
      <c r="L1230" s="457" t="s">
        <v>553</v>
      </c>
      <c r="M1230" s="458" t="s">
        <v>553</v>
      </c>
      <c r="N1230" s="458">
        <v>0.56999999999999995</v>
      </c>
      <c r="O1230" s="459">
        <v>0</v>
      </c>
      <c r="P1230" s="460" t="s">
        <v>792</v>
      </c>
      <c r="Q1230" s="453">
        <v>1</v>
      </c>
      <c r="R1230" s="458">
        <v>0.56999999999999995</v>
      </c>
      <c r="S1230" s="461">
        <v>48500</v>
      </c>
      <c r="T1230" s="461">
        <v>395950</v>
      </c>
      <c r="U1230" s="462" t="s">
        <v>553</v>
      </c>
      <c r="V1230" s="463">
        <v>0</v>
      </c>
      <c r="W1230" s="716" t="e">
        <f t="shared" si="47"/>
        <v>#DIV/0!</v>
      </c>
      <c r="Z1230" s="739">
        <f t="shared" si="48"/>
        <v>0</v>
      </c>
    </row>
    <row r="1231" spans="1:26" s="365" customFormat="1" ht="12.65" customHeight="1">
      <c r="A1231" s="452"/>
      <c r="B1231" s="452" t="s">
        <v>787</v>
      </c>
      <c r="C1231" s="453" t="s">
        <v>453</v>
      </c>
      <c r="D1231" s="454" t="s">
        <v>831</v>
      </c>
      <c r="E1231" s="455" t="s">
        <v>832</v>
      </c>
      <c r="F1231" s="454" t="s">
        <v>790</v>
      </c>
      <c r="G1231" s="454"/>
      <c r="H1231" s="454" t="s">
        <v>791</v>
      </c>
      <c r="I1231" s="453">
        <v>2024</v>
      </c>
      <c r="J1231" s="453">
        <v>6</v>
      </c>
      <c r="K1231" s="456">
        <v>45650</v>
      </c>
      <c r="L1231" s="457" t="s">
        <v>553</v>
      </c>
      <c r="M1231" s="458" t="s">
        <v>553</v>
      </c>
      <c r="N1231" s="458">
        <v>0.05</v>
      </c>
      <c r="O1231" s="459">
        <v>0</v>
      </c>
      <c r="P1231" s="460" t="s">
        <v>792</v>
      </c>
      <c r="Q1231" s="453">
        <v>1</v>
      </c>
      <c r="R1231" s="458">
        <v>0.05</v>
      </c>
      <c r="S1231" s="461">
        <v>210500</v>
      </c>
      <c r="T1231" s="461">
        <v>1870346</v>
      </c>
      <c r="U1231" s="462" t="s">
        <v>553</v>
      </c>
      <c r="V1231" s="463">
        <v>0</v>
      </c>
      <c r="W1231" s="716" t="e">
        <f t="shared" si="47"/>
        <v>#DIV/0!</v>
      </c>
      <c r="Z1231" s="739">
        <f t="shared" si="48"/>
        <v>0</v>
      </c>
    </row>
    <row r="1232" spans="1:26" s="365" customFormat="1" ht="12.65" customHeight="1">
      <c r="A1232" s="452"/>
      <c r="B1232" s="452" t="s">
        <v>484</v>
      </c>
      <c r="C1232" s="453" t="s">
        <v>453</v>
      </c>
      <c r="D1232" s="454" t="s">
        <v>797</v>
      </c>
      <c r="E1232" s="455" t="s">
        <v>798</v>
      </c>
      <c r="F1232" s="454" t="s">
        <v>790</v>
      </c>
      <c r="G1232" s="454"/>
      <c r="H1232" s="454" t="s">
        <v>791</v>
      </c>
      <c r="I1232" s="453">
        <v>2024</v>
      </c>
      <c r="J1232" s="453">
        <v>6</v>
      </c>
      <c r="K1232" s="456">
        <v>45650</v>
      </c>
      <c r="L1232" s="457" t="s">
        <v>553</v>
      </c>
      <c r="M1232" s="458" t="s">
        <v>553</v>
      </c>
      <c r="N1232" s="458">
        <v>0.06</v>
      </c>
      <c r="O1232" s="459">
        <v>0</v>
      </c>
      <c r="P1232" s="460" t="s">
        <v>792</v>
      </c>
      <c r="Q1232" s="453">
        <v>1</v>
      </c>
      <c r="R1232" s="458">
        <v>0.06</v>
      </c>
      <c r="S1232" s="461">
        <v>380993</v>
      </c>
      <c r="T1232" s="461">
        <v>2604843</v>
      </c>
      <c r="U1232" s="462" t="s">
        <v>553</v>
      </c>
      <c r="V1232" s="463">
        <v>0</v>
      </c>
      <c r="W1232" s="716" t="e">
        <f t="shared" si="47"/>
        <v>#DIV/0!</v>
      </c>
      <c r="Z1232" s="739">
        <f t="shared" si="48"/>
        <v>0</v>
      </c>
    </row>
    <row r="1233" spans="1:26" s="365" customFormat="1" ht="12.65" customHeight="1">
      <c r="A1233" s="452"/>
      <c r="B1233" s="452" t="s">
        <v>484</v>
      </c>
      <c r="C1233" s="453" t="s">
        <v>453</v>
      </c>
      <c r="D1233" s="454" t="s">
        <v>799</v>
      </c>
      <c r="E1233" s="455" t="s">
        <v>800</v>
      </c>
      <c r="F1233" s="454" t="s">
        <v>790</v>
      </c>
      <c r="G1233" s="454"/>
      <c r="H1233" s="454" t="s">
        <v>791</v>
      </c>
      <c r="I1233" s="453">
        <v>2024</v>
      </c>
      <c r="J1233" s="453">
        <v>6</v>
      </c>
      <c r="K1233" s="456">
        <v>45650</v>
      </c>
      <c r="L1233" s="457" t="s">
        <v>553</v>
      </c>
      <c r="M1233" s="458" t="s">
        <v>553</v>
      </c>
      <c r="N1233" s="458">
        <v>0.64600000000000002</v>
      </c>
      <c r="O1233" s="459">
        <v>0</v>
      </c>
      <c r="P1233" s="460" t="s">
        <v>792</v>
      </c>
      <c r="Q1233" s="453">
        <v>1</v>
      </c>
      <c r="R1233" s="458">
        <v>0.64600000000000002</v>
      </c>
      <c r="S1233" s="461">
        <v>106879</v>
      </c>
      <c r="T1233" s="461">
        <v>711242</v>
      </c>
      <c r="U1233" s="462" t="s">
        <v>553</v>
      </c>
      <c r="V1233" s="463">
        <v>0</v>
      </c>
      <c r="W1233" s="716" t="e">
        <f t="shared" si="47"/>
        <v>#DIV/0!</v>
      </c>
      <c r="Z1233" s="739">
        <f t="shared" si="48"/>
        <v>0</v>
      </c>
    </row>
    <row r="1234" spans="1:26" s="365" customFormat="1" ht="12.65" customHeight="1">
      <c r="A1234" s="452"/>
      <c r="B1234" s="452" t="s">
        <v>484</v>
      </c>
      <c r="C1234" s="453" t="s">
        <v>453</v>
      </c>
      <c r="D1234" s="454" t="s">
        <v>833</v>
      </c>
      <c r="E1234" s="455" t="s">
        <v>834</v>
      </c>
      <c r="F1234" s="454" t="s">
        <v>790</v>
      </c>
      <c r="G1234" s="454"/>
      <c r="H1234" s="454" t="s">
        <v>791</v>
      </c>
      <c r="I1234" s="453">
        <v>2024</v>
      </c>
      <c r="J1234" s="453">
        <v>6</v>
      </c>
      <c r="K1234" s="456">
        <v>45650</v>
      </c>
      <c r="L1234" s="457" t="s">
        <v>553</v>
      </c>
      <c r="M1234" s="458" t="s">
        <v>553</v>
      </c>
      <c r="N1234" s="458">
        <v>8.2000000000000003E-2</v>
      </c>
      <c r="O1234" s="459">
        <v>0</v>
      </c>
      <c r="P1234" s="460" t="s">
        <v>792</v>
      </c>
      <c r="Q1234" s="453">
        <v>1</v>
      </c>
      <c r="R1234" s="458">
        <v>8.2000000000000003E-2</v>
      </c>
      <c r="S1234" s="461">
        <v>315000</v>
      </c>
      <c r="T1234" s="461">
        <v>1288143</v>
      </c>
      <c r="U1234" s="462" t="s">
        <v>553</v>
      </c>
      <c r="V1234" s="463">
        <v>0</v>
      </c>
      <c r="W1234" s="716" t="e">
        <f t="shared" si="47"/>
        <v>#DIV/0!</v>
      </c>
      <c r="Z1234" s="739">
        <f t="shared" si="48"/>
        <v>0</v>
      </c>
    </row>
    <row r="1235" spans="1:26" s="365" customFormat="1" ht="12.65" customHeight="1">
      <c r="A1235" s="452"/>
      <c r="B1235" s="452" t="s">
        <v>787</v>
      </c>
      <c r="C1235" s="453" t="s">
        <v>453</v>
      </c>
      <c r="D1235" s="454" t="s">
        <v>803</v>
      </c>
      <c r="E1235" s="455" t="s">
        <v>804</v>
      </c>
      <c r="F1235" s="454" t="s">
        <v>790</v>
      </c>
      <c r="G1235" s="454"/>
      <c r="H1235" s="454" t="s">
        <v>791</v>
      </c>
      <c r="I1235" s="453">
        <v>2024</v>
      </c>
      <c r="J1235" s="453">
        <v>6</v>
      </c>
      <c r="K1235" s="456">
        <v>45650</v>
      </c>
      <c r="L1235" s="457" t="s">
        <v>553</v>
      </c>
      <c r="M1235" s="458" t="s">
        <v>553</v>
      </c>
      <c r="N1235" s="458">
        <v>0.49</v>
      </c>
      <c r="O1235" s="459">
        <v>0</v>
      </c>
      <c r="P1235" s="460" t="s">
        <v>792</v>
      </c>
      <c r="Q1235" s="453">
        <v>1</v>
      </c>
      <c r="R1235" s="458">
        <v>0.49</v>
      </c>
      <c r="S1235" s="461">
        <v>329234</v>
      </c>
      <c r="T1235" s="461">
        <v>7551114</v>
      </c>
      <c r="U1235" s="462" t="s">
        <v>553</v>
      </c>
      <c r="V1235" s="463">
        <v>0</v>
      </c>
      <c r="W1235" s="716" t="e">
        <f t="shared" si="47"/>
        <v>#DIV/0!</v>
      </c>
      <c r="Z1235" s="739">
        <f t="shared" si="48"/>
        <v>0</v>
      </c>
    </row>
    <row r="1236" spans="1:26" s="365" customFormat="1" ht="12.65" customHeight="1">
      <c r="A1236" s="452"/>
      <c r="B1236" s="452" t="s">
        <v>787</v>
      </c>
      <c r="C1236" s="453" t="s">
        <v>453</v>
      </c>
      <c r="D1236" s="454" t="s">
        <v>805</v>
      </c>
      <c r="E1236" s="455" t="s">
        <v>806</v>
      </c>
      <c r="F1236" s="454" t="s">
        <v>790</v>
      </c>
      <c r="G1236" s="454"/>
      <c r="H1236" s="454" t="s">
        <v>791</v>
      </c>
      <c r="I1236" s="453">
        <v>2024</v>
      </c>
      <c r="J1236" s="453">
        <v>6</v>
      </c>
      <c r="K1236" s="456">
        <v>45650</v>
      </c>
      <c r="L1236" s="457" t="s">
        <v>553</v>
      </c>
      <c r="M1236" s="458" t="s">
        <v>553</v>
      </c>
      <c r="N1236" s="458">
        <v>0.08</v>
      </c>
      <c r="O1236" s="459">
        <v>0</v>
      </c>
      <c r="P1236" s="460" t="s">
        <v>792</v>
      </c>
      <c r="Q1236" s="453">
        <v>1</v>
      </c>
      <c r="R1236" s="458">
        <v>0.08</v>
      </c>
      <c r="S1236" s="461">
        <v>673820</v>
      </c>
      <c r="T1236" s="461">
        <v>2165462</v>
      </c>
      <c r="U1236" s="462" t="s">
        <v>553</v>
      </c>
      <c r="V1236" s="463">
        <v>0</v>
      </c>
      <c r="W1236" s="716" t="e">
        <f t="shared" si="47"/>
        <v>#DIV/0!</v>
      </c>
      <c r="Z1236" s="739">
        <f t="shared" si="48"/>
        <v>0</v>
      </c>
    </row>
    <row r="1237" spans="1:26" s="365" customFormat="1" ht="12.65" customHeight="1">
      <c r="A1237" s="452"/>
      <c r="B1237" s="452" t="s">
        <v>787</v>
      </c>
      <c r="C1237" s="453" t="s">
        <v>453</v>
      </c>
      <c r="D1237" s="454" t="s">
        <v>807</v>
      </c>
      <c r="E1237" s="455" t="s">
        <v>808</v>
      </c>
      <c r="F1237" s="454" t="s">
        <v>790</v>
      </c>
      <c r="G1237" s="454"/>
      <c r="H1237" s="454" t="s">
        <v>791</v>
      </c>
      <c r="I1237" s="453">
        <v>2024</v>
      </c>
      <c r="J1237" s="453">
        <v>6</v>
      </c>
      <c r="K1237" s="456">
        <v>45650</v>
      </c>
      <c r="L1237" s="457" t="s">
        <v>553</v>
      </c>
      <c r="M1237" s="458" t="s">
        <v>553</v>
      </c>
      <c r="N1237" s="458">
        <v>4.4999999999999998E-2</v>
      </c>
      <c r="O1237" s="459">
        <v>0</v>
      </c>
      <c r="P1237" s="460" t="s">
        <v>792</v>
      </c>
      <c r="Q1237" s="453">
        <v>1</v>
      </c>
      <c r="R1237" s="458">
        <v>4.4999999999999998E-2</v>
      </c>
      <c r="S1237" s="461">
        <v>70000</v>
      </c>
      <c r="T1237" s="461">
        <v>1713684</v>
      </c>
      <c r="U1237" s="462" t="s">
        <v>553</v>
      </c>
      <c r="V1237" s="463">
        <v>0</v>
      </c>
      <c r="W1237" s="716" t="e">
        <f t="shared" si="47"/>
        <v>#DIV/0!</v>
      </c>
      <c r="Z1237" s="739">
        <f t="shared" si="48"/>
        <v>0</v>
      </c>
    </row>
    <row r="1238" spans="1:26" s="365" customFormat="1" ht="12.65" customHeight="1">
      <c r="A1238" s="452"/>
      <c r="B1238" s="452" t="s">
        <v>787</v>
      </c>
      <c r="C1238" s="453" t="s">
        <v>453</v>
      </c>
      <c r="D1238" s="454" t="s">
        <v>827</v>
      </c>
      <c r="E1238" s="455" t="s">
        <v>828</v>
      </c>
      <c r="F1238" s="454" t="s">
        <v>790</v>
      </c>
      <c r="G1238" s="454"/>
      <c r="H1238" s="454" t="s">
        <v>791</v>
      </c>
      <c r="I1238" s="453">
        <v>2024</v>
      </c>
      <c r="J1238" s="453">
        <v>6</v>
      </c>
      <c r="K1238" s="456">
        <v>45650</v>
      </c>
      <c r="L1238" s="457" t="s">
        <v>553</v>
      </c>
      <c r="M1238" s="458" t="s">
        <v>553</v>
      </c>
      <c r="N1238" s="458">
        <v>6.5000000000000002E-2</v>
      </c>
      <c r="O1238" s="459">
        <v>0</v>
      </c>
      <c r="P1238" s="460" t="s">
        <v>792</v>
      </c>
      <c r="Q1238" s="453">
        <v>1</v>
      </c>
      <c r="R1238" s="458">
        <v>6.5000000000000002E-2</v>
      </c>
      <c r="S1238" s="461">
        <v>585000</v>
      </c>
      <c r="T1238" s="461">
        <v>7218680</v>
      </c>
      <c r="U1238" s="462" t="s">
        <v>553</v>
      </c>
      <c r="V1238" s="463">
        <v>0</v>
      </c>
      <c r="W1238" s="716" t="e">
        <f t="shared" si="47"/>
        <v>#DIV/0!</v>
      </c>
      <c r="Z1238" s="739">
        <f t="shared" si="48"/>
        <v>0</v>
      </c>
    </row>
    <row r="1239" spans="1:26" s="365" customFormat="1" ht="12.65" customHeight="1">
      <c r="A1239" s="452"/>
      <c r="B1239" s="452" t="s">
        <v>787</v>
      </c>
      <c r="C1239" s="453" t="s">
        <v>453</v>
      </c>
      <c r="D1239" s="454" t="s">
        <v>809</v>
      </c>
      <c r="E1239" s="455" t="s">
        <v>810</v>
      </c>
      <c r="F1239" s="454" t="s">
        <v>790</v>
      </c>
      <c r="G1239" s="454"/>
      <c r="H1239" s="454" t="s">
        <v>791</v>
      </c>
      <c r="I1239" s="453">
        <v>2024</v>
      </c>
      <c r="J1239" s="453">
        <v>6</v>
      </c>
      <c r="K1239" s="456">
        <v>45650</v>
      </c>
      <c r="L1239" s="457" t="s">
        <v>553</v>
      </c>
      <c r="M1239" s="458" t="s">
        <v>553</v>
      </c>
      <c r="N1239" s="458">
        <v>6.8000000000000005E-2</v>
      </c>
      <c r="O1239" s="459">
        <v>0</v>
      </c>
      <c r="P1239" s="460" t="s">
        <v>792</v>
      </c>
      <c r="Q1239" s="453">
        <v>1</v>
      </c>
      <c r="R1239" s="458">
        <v>6.8000000000000005E-2</v>
      </c>
      <c r="S1239" s="461">
        <v>318623</v>
      </c>
      <c r="T1239" s="461">
        <v>2131644</v>
      </c>
      <c r="U1239" s="462" t="s">
        <v>553</v>
      </c>
      <c r="V1239" s="463">
        <v>0</v>
      </c>
      <c r="W1239" s="716" t="e">
        <f t="shared" si="47"/>
        <v>#DIV/0!</v>
      </c>
      <c r="Z1239" s="739">
        <f t="shared" si="48"/>
        <v>0</v>
      </c>
    </row>
    <row r="1240" spans="1:26" s="365" customFormat="1" ht="12.65" customHeight="1">
      <c r="A1240" s="452"/>
      <c r="B1240" s="452" t="s">
        <v>787</v>
      </c>
      <c r="C1240" s="453" t="s">
        <v>453</v>
      </c>
      <c r="D1240" s="454" t="s">
        <v>825</v>
      </c>
      <c r="E1240" s="455" t="s">
        <v>826</v>
      </c>
      <c r="F1240" s="454" t="s">
        <v>790</v>
      </c>
      <c r="G1240" s="454"/>
      <c r="H1240" s="454" t="s">
        <v>791</v>
      </c>
      <c r="I1240" s="453">
        <v>2024</v>
      </c>
      <c r="J1240" s="453">
        <v>6</v>
      </c>
      <c r="K1240" s="456">
        <v>45650</v>
      </c>
      <c r="L1240" s="457" t="s">
        <v>553</v>
      </c>
      <c r="M1240" s="458" t="s">
        <v>553</v>
      </c>
      <c r="N1240" s="458">
        <v>3.3000000000000002E-2</v>
      </c>
      <c r="O1240" s="459">
        <v>0</v>
      </c>
      <c r="P1240" s="460" t="s">
        <v>792</v>
      </c>
      <c r="Q1240" s="453">
        <v>1</v>
      </c>
      <c r="R1240" s="458">
        <v>3.3000000000000002E-2</v>
      </c>
      <c r="S1240" s="461">
        <v>1240000</v>
      </c>
      <c r="T1240" s="461">
        <v>20577842</v>
      </c>
      <c r="U1240" s="462" t="s">
        <v>553</v>
      </c>
      <c r="V1240" s="463">
        <v>0</v>
      </c>
      <c r="W1240" s="716" t="e">
        <f t="shared" si="47"/>
        <v>#DIV/0!</v>
      </c>
      <c r="Z1240" s="739">
        <f t="shared" si="48"/>
        <v>0</v>
      </c>
    </row>
    <row r="1241" spans="1:26" s="365" customFormat="1" ht="12.65" customHeight="1">
      <c r="A1241" s="452"/>
      <c r="B1241" s="452" t="s">
        <v>787</v>
      </c>
      <c r="C1241" s="453" t="s">
        <v>453</v>
      </c>
      <c r="D1241" s="454" t="s">
        <v>811</v>
      </c>
      <c r="E1241" s="455" t="s">
        <v>812</v>
      </c>
      <c r="F1241" s="454" t="s">
        <v>790</v>
      </c>
      <c r="G1241" s="454"/>
      <c r="H1241" s="454" t="s">
        <v>791</v>
      </c>
      <c r="I1241" s="453">
        <v>2024</v>
      </c>
      <c r="J1241" s="453">
        <v>6</v>
      </c>
      <c r="K1241" s="456">
        <v>45650</v>
      </c>
      <c r="L1241" s="457" t="s">
        <v>553</v>
      </c>
      <c r="M1241" s="458" t="s">
        <v>553</v>
      </c>
      <c r="N1241" s="458">
        <v>7.4999999999999997E-2</v>
      </c>
      <c r="O1241" s="459">
        <v>0</v>
      </c>
      <c r="P1241" s="460" t="s">
        <v>792</v>
      </c>
      <c r="Q1241" s="453">
        <v>1</v>
      </c>
      <c r="R1241" s="458">
        <v>7.4999999999999997E-2</v>
      </c>
      <c r="S1241" s="461">
        <v>463419</v>
      </c>
      <c r="T1241" s="461">
        <v>2323724</v>
      </c>
      <c r="U1241" s="462" t="s">
        <v>553</v>
      </c>
      <c r="V1241" s="463">
        <v>0</v>
      </c>
      <c r="W1241" s="716" t="e">
        <f t="shared" si="47"/>
        <v>#DIV/0!</v>
      </c>
      <c r="Z1241" s="739">
        <f t="shared" si="48"/>
        <v>0</v>
      </c>
    </row>
    <row r="1242" spans="1:26" s="365" customFormat="1" ht="12.65" customHeight="1">
      <c r="A1242" s="452"/>
      <c r="B1242" s="452" t="s">
        <v>787</v>
      </c>
      <c r="C1242" s="453" t="s">
        <v>453</v>
      </c>
      <c r="D1242" s="454" t="s">
        <v>813</v>
      </c>
      <c r="E1242" s="455" t="s">
        <v>814</v>
      </c>
      <c r="F1242" s="454" t="s">
        <v>790</v>
      </c>
      <c r="G1242" s="454"/>
      <c r="H1242" s="454" t="s">
        <v>791</v>
      </c>
      <c r="I1242" s="453">
        <v>2024</v>
      </c>
      <c r="J1242" s="453">
        <v>6</v>
      </c>
      <c r="K1242" s="456">
        <v>45650</v>
      </c>
      <c r="L1242" s="457" t="s">
        <v>553</v>
      </c>
      <c r="M1242" s="458" t="s">
        <v>553</v>
      </c>
      <c r="N1242" s="458">
        <v>0.128</v>
      </c>
      <c r="O1242" s="459">
        <v>0</v>
      </c>
      <c r="P1242" s="460" t="s">
        <v>792</v>
      </c>
      <c r="Q1242" s="453">
        <v>1</v>
      </c>
      <c r="R1242" s="458">
        <v>0.128</v>
      </c>
      <c r="S1242" s="461">
        <v>470000</v>
      </c>
      <c r="T1242" s="461">
        <v>2286819</v>
      </c>
      <c r="U1242" s="462" t="s">
        <v>553</v>
      </c>
      <c r="V1242" s="463">
        <v>0</v>
      </c>
      <c r="W1242" s="716" t="e">
        <f t="shared" si="47"/>
        <v>#DIV/0!</v>
      </c>
      <c r="Z1242" s="739">
        <f t="shared" si="48"/>
        <v>0</v>
      </c>
    </row>
    <row r="1243" spans="1:26" s="365" customFormat="1" ht="12.65" customHeight="1">
      <c r="A1243" s="452"/>
      <c r="B1243" s="452" t="s">
        <v>787</v>
      </c>
      <c r="C1243" s="453" t="s">
        <v>453</v>
      </c>
      <c r="D1243" s="454" t="s">
        <v>815</v>
      </c>
      <c r="E1243" s="455" t="s">
        <v>816</v>
      </c>
      <c r="F1243" s="454" t="s">
        <v>790</v>
      </c>
      <c r="G1243" s="454"/>
      <c r="H1243" s="454" t="s">
        <v>791</v>
      </c>
      <c r="I1243" s="453">
        <v>2024</v>
      </c>
      <c r="J1243" s="453">
        <v>6</v>
      </c>
      <c r="K1243" s="456">
        <v>45650</v>
      </c>
      <c r="L1243" s="457" t="s">
        <v>553</v>
      </c>
      <c r="M1243" s="458" t="s">
        <v>553</v>
      </c>
      <c r="N1243" s="458">
        <v>9.8000000000000004E-2</v>
      </c>
      <c r="O1243" s="459">
        <v>0</v>
      </c>
      <c r="P1243" s="460" t="s">
        <v>792</v>
      </c>
      <c r="Q1243" s="453">
        <v>1</v>
      </c>
      <c r="R1243" s="458">
        <v>9.8000000000000004E-2</v>
      </c>
      <c r="S1243" s="461">
        <v>505000</v>
      </c>
      <c r="T1243" s="461">
        <v>3073432</v>
      </c>
      <c r="U1243" s="462" t="s">
        <v>553</v>
      </c>
      <c r="V1243" s="463">
        <v>0</v>
      </c>
      <c r="W1243" s="716" t="e">
        <f t="shared" si="47"/>
        <v>#DIV/0!</v>
      </c>
      <c r="Z1243" s="739">
        <f t="shared" si="48"/>
        <v>0</v>
      </c>
    </row>
    <row r="1244" spans="1:26" s="365" customFormat="1" ht="12.65" customHeight="1">
      <c r="A1244" s="452"/>
      <c r="B1244" s="452" t="s">
        <v>787</v>
      </c>
      <c r="C1244" s="453" t="s">
        <v>453</v>
      </c>
      <c r="D1244" s="454" t="s">
        <v>817</v>
      </c>
      <c r="E1244" s="455" t="s">
        <v>818</v>
      </c>
      <c r="F1244" s="454" t="s">
        <v>790</v>
      </c>
      <c r="G1244" s="454"/>
      <c r="H1244" s="454" t="s">
        <v>791</v>
      </c>
      <c r="I1244" s="453">
        <v>2024</v>
      </c>
      <c r="J1244" s="453">
        <v>6</v>
      </c>
      <c r="K1244" s="456">
        <v>45650</v>
      </c>
      <c r="L1244" s="457" t="s">
        <v>553</v>
      </c>
      <c r="M1244" s="458" t="s">
        <v>553</v>
      </c>
      <c r="N1244" s="458">
        <v>0.97</v>
      </c>
      <c r="O1244" s="459">
        <v>0</v>
      </c>
      <c r="P1244" s="460" t="s">
        <v>792</v>
      </c>
      <c r="Q1244" s="453">
        <v>1</v>
      </c>
      <c r="R1244" s="458">
        <v>0.97</v>
      </c>
      <c r="S1244" s="461">
        <v>341890</v>
      </c>
      <c r="T1244" s="461">
        <v>5460204</v>
      </c>
      <c r="U1244" s="462" t="s">
        <v>553</v>
      </c>
      <c r="V1244" s="463">
        <v>0</v>
      </c>
      <c r="W1244" s="716" t="e">
        <f t="shared" si="47"/>
        <v>#DIV/0!</v>
      </c>
      <c r="Z1244" s="739">
        <f t="shared" si="48"/>
        <v>0</v>
      </c>
    </row>
    <row r="1245" spans="1:26" s="365" customFormat="1" ht="12.65" customHeight="1">
      <c r="A1245" s="452"/>
      <c r="B1245" s="452" t="s">
        <v>787</v>
      </c>
      <c r="C1245" s="453" t="s">
        <v>453</v>
      </c>
      <c r="D1245" s="454" t="s">
        <v>821</v>
      </c>
      <c r="E1245" s="455" t="s">
        <v>822</v>
      </c>
      <c r="F1245" s="454" t="s">
        <v>790</v>
      </c>
      <c r="G1245" s="454"/>
      <c r="H1245" s="454" t="s">
        <v>791</v>
      </c>
      <c r="I1245" s="453">
        <v>2024</v>
      </c>
      <c r="J1245" s="453">
        <v>6</v>
      </c>
      <c r="K1245" s="456">
        <v>45650</v>
      </c>
      <c r="L1245" s="457" t="s">
        <v>553</v>
      </c>
      <c r="M1245" s="458" t="s">
        <v>553</v>
      </c>
      <c r="N1245" s="458">
        <v>7.4999999999999997E-2</v>
      </c>
      <c r="O1245" s="459">
        <v>0</v>
      </c>
      <c r="P1245" s="460" t="s">
        <v>792</v>
      </c>
      <c r="Q1245" s="453">
        <v>1</v>
      </c>
      <c r="R1245" s="458">
        <v>7.4999999999999997E-2</v>
      </c>
      <c r="S1245" s="461">
        <v>234000</v>
      </c>
      <c r="T1245" s="461">
        <v>1810645</v>
      </c>
      <c r="U1245" s="462" t="s">
        <v>553</v>
      </c>
      <c r="V1245" s="463">
        <v>0</v>
      </c>
      <c r="W1245" s="716" t="e">
        <f t="shared" si="47"/>
        <v>#DIV/0!</v>
      </c>
      <c r="Z1245" s="739">
        <f t="shared" si="48"/>
        <v>0</v>
      </c>
    </row>
    <row r="1246" spans="1:26" s="365" customFormat="1" ht="12.65" customHeight="1">
      <c r="A1246" s="452"/>
      <c r="B1246" s="452" t="s">
        <v>787</v>
      </c>
      <c r="C1246" s="453" t="s">
        <v>453</v>
      </c>
      <c r="D1246" s="454" t="s">
        <v>823</v>
      </c>
      <c r="E1246" s="455" t="s">
        <v>824</v>
      </c>
      <c r="F1246" s="454" t="s">
        <v>790</v>
      </c>
      <c r="G1246" s="454"/>
      <c r="H1246" s="454" t="s">
        <v>791</v>
      </c>
      <c r="I1246" s="453">
        <v>2024</v>
      </c>
      <c r="J1246" s="453">
        <v>6</v>
      </c>
      <c r="K1246" s="456">
        <v>45650</v>
      </c>
      <c r="L1246" s="457" t="s">
        <v>553</v>
      </c>
      <c r="M1246" s="458" t="s">
        <v>553</v>
      </c>
      <c r="N1246" s="458">
        <v>8.7999999999999995E-2</v>
      </c>
      <c r="O1246" s="459">
        <v>0</v>
      </c>
      <c r="P1246" s="460" t="s">
        <v>792</v>
      </c>
      <c r="Q1246" s="453">
        <v>1</v>
      </c>
      <c r="R1246" s="458">
        <v>8.7999999999999995E-2</v>
      </c>
      <c r="S1246" s="461">
        <v>124507</v>
      </c>
      <c r="T1246" s="461">
        <v>1740105</v>
      </c>
      <c r="U1246" s="462" t="s">
        <v>553</v>
      </c>
      <c r="V1246" s="463">
        <v>0</v>
      </c>
      <c r="W1246" s="716" t="e">
        <f t="shared" si="47"/>
        <v>#DIV/0!</v>
      </c>
      <c r="Z1246" s="739">
        <f t="shared" si="48"/>
        <v>0</v>
      </c>
    </row>
    <row r="1247" spans="1:26" s="365" customFormat="1" ht="12.65" customHeight="1">
      <c r="A1247" s="452"/>
      <c r="B1247" s="452" t="s">
        <v>787</v>
      </c>
      <c r="C1247" s="453" t="s">
        <v>453</v>
      </c>
      <c r="D1247" s="454" t="s">
        <v>788</v>
      </c>
      <c r="E1247" s="455" t="s">
        <v>789</v>
      </c>
      <c r="F1247" s="454" t="s">
        <v>790</v>
      </c>
      <c r="G1247" s="454"/>
      <c r="H1247" s="454" t="s">
        <v>791</v>
      </c>
      <c r="I1247" s="453">
        <v>2024</v>
      </c>
      <c r="J1247" s="453">
        <v>7</v>
      </c>
      <c r="K1247" s="456">
        <v>45650</v>
      </c>
      <c r="L1247" s="457" t="s">
        <v>553</v>
      </c>
      <c r="M1247" s="458" t="s">
        <v>553</v>
      </c>
      <c r="N1247" s="458">
        <v>0.34</v>
      </c>
      <c r="O1247" s="459">
        <v>0</v>
      </c>
      <c r="P1247" s="460" t="s">
        <v>792</v>
      </c>
      <c r="Q1247" s="453">
        <v>1</v>
      </c>
      <c r="R1247" s="458">
        <v>0.34</v>
      </c>
      <c r="S1247" s="461">
        <v>17409</v>
      </c>
      <c r="T1247" s="461">
        <v>506099</v>
      </c>
      <c r="U1247" s="462" t="s">
        <v>553</v>
      </c>
      <c r="V1247" s="463">
        <v>0</v>
      </c>
      <c r="W1247" s="716" t="e">
        <f t="shared" si="47"/>
        <v>#DIV/0!</v>
      </c>
      <c r="Z1247" s="739">
        <f t="shared" si="48"/>
        <v>0</v>
      </c>
    </row>
    <row r="1248" spans="1:26" s="365" customFormat="1" ht="12.65" customHeight="1">
      <c r="A1248" s="452"/>
      <c r="B1248" s="452" t="s">
        <v>787</v>
      </c>
      <c r="C1248" s="453" t="s">
        <v>453</v>
      </c>
      <c r="D1248" s="454" t="s">
        <v>793</v>
      </c>
      <c r="E1248" s="455" t="s">
        <v>794</v>
      </c>
      <c r="F1248" s="454" t="s">
        <v>790</v>
      </c>
      <c r="G1248" s="454"/>
      <c r="H1248" s="454" t="s">
        <v>791</v>
      </c>
      <c r="I1248" s="453">
        <v>2024</v>
      </c>
      <c r="J1248" s="453">
        <v>7</v>
      </c>
      <c r="K1248" s="456">
        <v>45650</v>
      </c>
      <c r="L1248" s="457" t="s">
        <v>553</v>
      </c>
      <c r="M1248" s="458" t="s">
        <v>553</v>
      </c>
      <c r="N1248" s="458">
        <v>0.31</v>
      </c>
      <c r="O1248" s="459">
        <v>0</v>
      </c>
      <c r="P1248" s="460" t="s">
        <v>792</v>
      </c>
      <c r="Q1248" s="453">
        <v>1</v>
      </c>
      <c r="R1248" s="458">
        <v>0.31</v>
      </c>
      <c r="S1248" s="461">
        <v>101899</v>
      </c>
      <c r="T1248" s="461">
        <v>203611</v>
      </c>
      <c r="U1248" s="462" t="s">
        <v>553</v>
      </c>
      <c r="V1248" s="463">
        <v>0</v>
      </c>
      <c r="W1248" s="716" t="e">
        <f t="shared" si="47"/>
        <v>#DIV/0!</v>
      </c>
      <c r="Z1248" s="739">
        <f t="shared" si="48"/>
        <v>0</v>
      </c>
    </row>
    <row r="1249" spans="1:26" s="365" customFormat="1" ht="12.65" customHeight="1">
      <c r="A1249" s="452"/>
      <c r="B1249" s="452" t="s">
        <v>787</v>
      </c>
      <c r="C1249" s="453" t="s">
        <v>453</v>
      </c>
      <c r="D1249" s="454" t="s">
        <v>795</v>
      </c>
      <c r="E1249" s="455" t="s">
        <v>796</v>
      </c>
      <c r="F1249" s="454" t="s">
        <v>790</v>
      </c>
      <c r="G1249" s="454"/>
      <c r="H1249" s="454" t="s">
        <v>791</v>
      </c>
      <c r="I1249" s="453">
        <v>2024</v>
      </c>
      <c r="J1249" s="453">
        <v>7</v>
      </c>
      <c r="K1249" s="456">
        <v>45650</v>
      </c>
      <c r="L1249" s="457" t="s">
        <v>553</v>
      </c>
      <c r="M1249" s="458" t="s">
        <v>553</v>
      </c>
      <c r="N1249" s="458">
        <v>0.56999999999999995</v>
      </c>
      <c r="O1249" s="459">
        <v>0</v>
      </c>
      <c r="P1249" s="460" t="s">
        <v>792</v>
      </c>
      <c r="Q1249" s="453">
        <v>1</v>
      </c>
      <c r="R1249" s="458">
        <v>0.56999999999999995</v>
      </c>
      <c r="S1249" s="461">
        <v>28000</v>
      </c>
      <c r="T1249" s="461">
        <v>347450</v>
      </c>
      <c r="U1249" s="462" t="s">
        <v>553</v>
      </c>
      <c r="V1249" s="463">
        <v>0</v>
      </c>
      <c r="W1249" s="716" t="e">
        <f t="shared" si="47"/>
        <v>#DIV/0!</v>
      </c>
      <c r="Z1249" s="739">
        <f t="shared" si="48"/>
        <v>0</v>
      </c>
    </row>
    <row r="1250" spans="1:26" s="365" customFormat="1" ht="12.65" customHeight="1">
      <c r="A1250" s="452"/>
      <c r="B1250" s="452" t="s">
        <v>787</v>
      </c>
      <c r="C1250" s="453" t="s">
        <v>453</v>
      </c>
      <c r="D1250" s="454" t="s">
        <v>831</v>
      </c>
      <c r="E1250" s="455" t="s">
        <v>832</v>
      </c>
      <c r="F1250" s="454" t="s">
        <v>790</v>
      </c>
      <c r="G1250" s="454"/>
      <c r="H1250" s="454" t="s">
        <v>791</v>
      </c>
      <c r="I1250" s="453">
        <v>2024</v>
      </c>
      <c r="J1250" s="453">
        <v>7</v>
      </c>
      <c r="K1250" s="456">
        <v>45650</v>
      </c>
      <c r="L1250" s="457" t="s">
        <v>553</v>
      </c>
      <c r="M1250" s="458" t="s">
        <v>553</v>
      </c>
      <c r="N1250" s="458">
        <v>0.05</v>
      </c>
      <c r="O1250" s="459">
        <v>0</v>
      </c>
      <c r="P1250" s="460" t="s">
        <v>792</v>
      </c>
      <c r="Q1250" s="453">
        <v>1</v>
      </c>
      <c r="R1250" s="458">
        <v>0.05</v>
      </c>
      <c r="S1250" s="461">
        <v>133000</v>
      </c>
      <c r="T1250" s="461">
        <v>1659846</v>
      </c>
      <c r="U1250" s="462" t="s">
        <v>553</v>
      </c>
      <c r="V1250" s="463">
        <v>0</v>
      </c>
      <c r="W1250" s="716" t="e">
        <f t="shared" si="47"/>
        <v>#DIV/0!</v>
      </c>
      <c r="Z1250" s="739">
        <f t="shared" si="48"/>
        <v>0</v>
      </c>
    </row>
    <row r="1251" spans="1:26" s="365" customFormat="1" ht="12.65" customHeight="1">
      <c r="A1251" s="452"/>
      <c r="B1251" s="452" t="s">
        <v>484</v>
      </c>
      <c r="C1251" s="453" t="s">
        <v>453</v>
      </c>
      <c r="D1251" s="454" t="s">
        <v>797</v>
      </c>
      <c r="E1251" s="455" t="s">
        <v>798</v>
      </c>
      <c r="F1251" s="454" t="s">
        <v>790</v>
      </c>
      <c r="G1251" s="454"/>
      <c r="H1251" s="454" t="s">
        <v>791</v>
      </c>
      <c r="I1251" s="453">
        <v>2024</v>
      </c>
      <c r="J1251" s="453">
        <v>7</v>
      </c>
      <c r="K1251" s="456">
        <v>45650</v>
      </c>
      <c r="L1251" s="457" t="s">
        <v>553</v>
      </c>
      <c r="M1251" s="458" t="s">
        <v>553</v>
      </c>
      <c r="N1251" s="458">
        <v>0.06</v>
      </c>
      <c r="O1251" s="459">
        <v>0</v>
      </c>
      <c r="P1251" s="460" t="s">
        <v>792</v>
      </c>
      <c r="Q1251" s="453">
        <v>1</v>
      </c>
      <c r="R1251" s="458">
        <v>0.06</v>
      </c>
      <c r="S1251" s="461">
        <v>95000</v>
      </c>
      <c r="T1251" s="461">
        <v>2223850</v>
      </c>
      <c r="U1251" s="462" t="s">
        <v>553</v>
      </c>
      <c r="V1251" s="463">
        <v>0</v>
      </c>
      <c r="W1251" s="716" t="e">
        <f t="shared" si="47"/>
        <v>#DIV/0!</v>
      </c>
      <c r="Z1251" s="739">
        <f t="shared" si="48"/>
        <v>0</v>
      </c>
    </row>
    <row r="1252" spans="1:26" s="365" customFormat="1" ht="12.65" customHeight="1">
      <c r="A1252" s="452"/>
      <c r="B1252" s="452" t="s">
        <v>484</v>
      </c>
      <c r="C1252" s="453" t="s">
        <v>453</v>
      </c>
      <c r="D1252" s="454" t="s">
        <v>799</v>
      </c>
      <c r="E1252" s="455" t="s">
        <v>800</v>
      </c>
      <c r="F1252" s="454" t="s">
        <v>790</v>
      </c>
      <c r="G1252" s="454"/>
      <c r="H1252" s="454" t="s">
        <v>791</v>
      </c>
      <c r="I1252" s="453">
        <v>2024</v>
      </c>
      <c r="J1252" s="453">
        <v>7</v>
      </c>
      <c r="K1252" s="456">
        <v>45650</v>
      </c>
      <c r="L1252" s="457" t="s">
        <v>553</v>
      </c>
      <c r="M1252" s="458" t="s">
        <v>553</v>
      </c>
      <c r="N1252" s="458">
        <v>0.64600000000000002</v>
      </c>
      <c r="O1252" s="459">
        <v>0</v>
      </c>
      <c r="P1252" s="460" t="s">
        <v>792</v>
      </c>
      <c r="Q1252" s="453">
        <v>1</v>
      </c>
      <c r="R1252" s="458">
        <v>0.64600000000000002</v>
      </c>
      <c r="S1252" s="461">
        <v>21766</v>
      </c>
      <c r="T1252" s="461">
        <v>604363</v>
      </c>
      <c r="U1252" s="462" t="s">
        <v>553</v>
      </c>
      <c r="V1252" s="463">
        <v>0</v>
      </c>
      <c r="W1252" s="716" t="e">
        <f t="shared" si="47"/>
        <v>#DIV/0!</v>
      </c>
      <c r="Z1252" s="739">
        <f t="shared" si="48"/>
        <v>0</v>
      </c>
    </row>
    <row r="1253" spans="1:26" s="365" customFormat="1" ht="12.65" customHeight="1">
      <c r="A1253" s="452"/>
      <c r="B1253" s="452" t="s">
        <v>787</v>
      </c>
      <c r="C1253" s="453" t="s">
        <v>453</v>
      </c>
      <c r="D1253" s="454" t="s">
        <v>803</v>
      </c>
      <c r="E1253" s="455" t="s">
        <v>804</v>
      </c>
      <c r="F1253" s="454" t="s">
        <v>790</v>
      </c>
      <c r="G1253" s="454"/>
      <c r="H1253" s="454" t="s">
        <v>791</v>
      </c>
      <c r="I1253" s="453">
        <v>2024</v>
      </c>
      <c r="J1253" s="453">
        <v>7</v>
      </c>
      <c r="K1253" s="456">
        <v>45650</v>
      </c>
      <c r="L1253" s="457" t="s">
        <v>553</v>
      </c>
      <c r="M1253" s="458" t="s">
        <v>553</v>
      </c>
      <c r="N1253" s="458">
        <v>0.49</v>
      </c>
      <c r="O1253" s="459">
        <v>0</v>
      </c>
      <c r="P1253" s="460" t="s">
        <v>792</v>
      </c>
      <c r="Q1253" s="453">
        <v>1</v>
      </c>
      <c r="R1253" s="458">
        <v>0.49</v>
      </c>
      <c r="S1253" s="461">
        <v>341880</v>
      </c>
      <c r="T1253" s="461">
        <v>7221880</v>
      </c>
      <c r="U1253" s="462" t="s">
        <v>553</v>
      </c>
      <c r="V1253" s="463">
        <v>0</v>
      </c>
      <c r="W1253" s="716" t="e">
        <f t="shared" si="47"/>
        <v>#DIV/0!</v>
      </c>
      <c r="Z1253" s="739">
        <f t="shared" si="48"/>
        <v>0</v>
      </c>
    </row>
    <row r="1254" spans="1:26" s="365" customFormat="1" ht="12.65" customHeight="1">
      <c r="A1254" s="452"/>
      <c r="B1254" s="452" t="s">
        <v>787</v>
      </c>
      <c r="C1254" s="453" t="s">
        <v>453</v>
      </c>
      <c r="D1254" s="454" t="s">
        <v>805</v>
      </c>
      <c r="E1254" s="455" t="s">
        <v>806</v>
      </c>
      <c r="F1254" s="454" t="s">
        <v>790</v>
      </c>
      <c r="G1254" s="454"/>
      <c r="H1254" s="454" t="s">
        <v>791</v>
      </c>
      <c r="I1254" s="453">
        <v>2024</v>
      </c>
      <c r="J1254" s="453">
        <v>7</v>
      </c>
      <c r="K1254" s="456">
        <v>45650</v>
      </c>
      <c r="L1254" s="457" t="s">
        <v>553</v>
      </c>
      <c r="M1254" s="458" t="s">
        <v>553</v>
      </c>
      <c r="N1254" s="458">
        <v>0.08</v>
      </c>
      <c r="O1254" s="459">
        <v>0</v>
      </c>
      <c r="P1254" s="460" t="s">
        <v>792</v>
      </c>
      <c r="Q1254" s="453">
        <v>1</v>
      </c>
      <c r="R1254" s="458">
        <v>0.08</v>
      </c>
      <c r="S1254" s="461">
        <v>175000</v>
      </c>
      <c r="T1254" s="461">
        <v>1491642</v>
      </c>
      <c r="U1254" s="462" t="s">
        <v>553</v>
      </c>
      <c r="V1254" s="463">
        <v>0</v>
      </c>
      <c r="W1254" s="716" t="e">
        <f t="shared" si="47"/>
        <v>#DIV/0!</v>
      </c>
      <c r="Z1254" s="739">
        <f t="shared" si="48"/>
        <v>0</v>
      </c>
    </row>
    <row r="1255" spans="1:26" s="365" customFormat="1" ht="12.65" customHeight="1">
      <c r="A1255" s="452"/>
      <c r="B1255" s="452" t="s">
        <v>787</v>
      </c>
      <c r="C1255" s="453" t="s">
        <v>453</v>
      </c>
      <c r="D1255" s="454" t="s">
        <v>827</v>
      </c>
      <c r="E1255" s="455" t="s">
        <v>828</v>
      </c>
      <c r="F1255" s="454" t="s">
        <v>790</v>
      </c>
      <c r="G1255" s="454"/>
      <c r="H1255" s="454" t="s">
        <v>791</v>
      </c>
      <c r="I1255" s="453">
        <v>2024</v>
      </c>
      <c r="J1255" s="453">
        <v>7</v>
      </c>
      <c r="K1255" s="456">
        <v>45650</v>
      </c>
      <c r="L1255" s="457" t="s">
        <v>553</v>
      </c>
      <c r="M1255" s="458" t="s">
        <v>553</v>
      </c>
      <c r="N1255" s="458">
        <v>6.5000000000000002E-2</v>
      </c>
      <c r="O1255" s="459">
        <v>0</v>
      </c>
      <c r="P1255" s="460" t="s">
        <v>792</v>
      </c>
      <c r="Q1255" s="453">
        <v>1</v>
      </c>
      <c r="R1255" s="458">
        <v>6.5000000000000002E-2</v>
      </c>
      <c r="S1255" s="461">
        <v>332901</v>
      </c>
      <c r="T1255" s="461">
        <v>6633680</v>
      </c>
      <c r="U1255" s="462" t="s">
        <v>553</v>
      </c>
      <c r="V1255" s="463">
        <v>0</v>
      </c>
      <c r="W1255" s="716" t="e">
        <f t="shared" si="47"/>
        <v>#DIV/0!</v>
      </c>
      <c r="Z1255" s="739">
        <f t="shared" si="48"/>
        <v>0</v>
      </c>
    </row>
    <row r="1256" spans="1:26" s="365" customFormat="1" ht="12.65" customHeight="1">
      <c r="A1256" s="452"/>
      <c r="B1256" s="452" t="s">
        <v>787</v>
      </c>
      <c r="C1256" s="453" t="s">
        <v>453</v>
      </c>
      <c r="D1256" s="454" t="s">
        <v>809</v>
      </c>
      <c r="E1256" s="455" t="s">
        <v>810</v>
      </c>
      <c r="F1256" s="454" t="s">
        <v>790</v>
      </c>
      <c r="G1256" s="454"/>
      <c r="H1256" s="454" t="s">
        <v>791</v>
      </c>
      <c r="I1256" s="453">
        <v>2024</v>
      </c>
      <c r="J1256" s="453">
        <v>7</v>
      </c>
      <c r="K1256" s="456">
        <v>45650</v>
      </c>
      <c r="L1256" s="457" t="s">
        <v>553</v>
      </c>
      <c r="M1256" s="458" t="s">
        <v>553</v>
      </c>
      <c r="N1256" s="458">
        <v>6.8000000000000005E-2</v>
      </c>
      <c r="O1256" s="459">
        <v>0</v>
      </c>
      <c r="P1256" s="460" t="s">
        <v>792</v>
      </c>
      <c r="Q1256" s="453">
        <v>1</v>
      </c>
      <c r="R1256" s="458">
        <v>6.8000000000000005E-2</v>
      </c>
      <c r="S1256" s="461">
        <v>64395</v>
      </c>
      <c r="T1256" s="461">
        <v>1813021</v>
      </c>
      <c r="U1256" s="462" t="s">
        <v>553</v>
      </c>
      <c r="V1256" s="463">
        <v>0</v>
      </c>
      <c r="W1256" s="716" t="e">
        <f t="shared" si="47"/>
        <v>#DIV/0!</v>
      </c>
      <c r="Z1256" s="739">
        <f t="shared" si="48"/>
        <v>0</v>
      </c>
    </row>
    <row r="1257" spans="1:26" s="365" customFormat="1" ht="12.65" customHeight="1">
      <c r="A1257" s="452"/>
      <c r="B1257" s="452" t="s">
        <v>787</v>
      </c>
      <c r="C1257" s="453" t="s">
        <v>453</v>
      </c>
      <c r="D1257" s="454" t="s">
        <v>825</v>
      </c>
      <c r="E1257" s="455" t="s">
        <v>826</v>
      </c>
      <c r="F1257" s="454" t="s">
        <v>790</v>
      </c>
      <c r="G1257" s="454"/>
      <c r="H1257" s="454" t="s">
        <v>791</v>
      </c>
      <c r="I1257" s="453">
        <v>2024</v>
      </c>
      <c r="J1257" s="453">
        <v>7</v>
      </c>
      <c r="K1257" s="456">
        <v>45650</v>
      </c>
      <c r="L1257" s="457" t="s">
        <v>553</v>
      </c>
      <c r="M1257" s="458" t="s">
        <v>553</v>
      </c>
      <c r="N1257" s="458">
        <v>3.3000000000000002E-2</v>
      </c>
      <c r="O1257" s="459">
        <v>0</v>
      </c>
      <c r="P1257" s="460" t="s">
        <v>792</v>
      </c>
      <c r="Q1257" s="453">
        <v>1</v>
      </c>
      <c r="R1257" s="458">
        <v>3.3000000000000002E-2</v>
      </c>
      <c r="S1257" s="461">
        <v>1125000</v>
      </c>
      <c r="T1257" s="461">
        <v>19337842</v>
      </c>
      <c r="U1257" s="462" t="s">
        <v>553</v>
      </c>
      <c r="V1257" s="463">
        <v>0</v>
      </c>
      <c r="W1257" s="716" t="e">
        <f t="shared" si="47"/>
        <v>#DIV/0!</v>
      </c>
      <c r="Z1257" s="739">
        <f t="shared" si="48"/>
        <v>0</v>
      </c>
    </row>
    <row r="1258" spans="1:26" s="365" customFormat="1" ht="12.65" customHeight="1">
      <c r="A1258" s="452"/>
      <c r="B1258" s="452" t="s">
        <v>787</v>
      </c>
      <c r="C1258" s="453" t="s">
        <v>453</v>
      </c>
      <c r="D1258" s="454" t="s">
        <v>811</v>
      </c>
      <c r="E1258" s="455" t="s">
        <v>812</v>
      </c>
      <c r="F1258" s="454" t="s">
        <v>790</v>
      </c>
      <c r="G1258" s="454"/>
      <c r="H1258" s="454" t="s">
        <v>791</v>
      </c>
      <c r="I1258" s="453">
        <v>2024</v>
      </c>
      <c r="J1258" s="453">
        <v>7</v>
      </c>
      <c r="K1258" s="456">
        <v>45650</v>
      </c>
      <c r="L1258" s="457" t="s">
        <v>553</v>
      </c>
      <c r="M1258" s="458" t="s">
        <v>553</v>
      </c>
      <c r="N1258" s="458">
        <v>7.4999999999999997E-2</v>
      </c>
      <c r="O1258" s="459">
        <v>0</v>
      </c>
      <c r="P1258" s="460" t="s">
        <v>792</v>
      </c>
      <c r="Q1258" s="453">
        <v>1</v>
      </c>
      <c r="R1258" s="458">
        <v>7.4999999999999997E-2</v>
      </c>
      <c r="S1258" s="461">
        <v>29458</v>
      </c>
      <c r="T1258" s="461">
        <v>1860305</v>
      </c>
      <c r="U1258" s="462" t="s">
        <v>553</v>
      </c>
      <c r="V1258" s="463">
        <v>0</v>
      </c>
      <c r="W1258" s="716" t="e">
        <f t="shared" si="47"/>
        <v>#DIV/0!</v>
      </c>
      <c r="Z1258" s="739">
        <f t="shared" si="48"/>
        <v>0</v>
      </c>
    </row>
    <row r="1259" spans="1:26" s="365" customFormat="1" ht="12.65" customHeight="1">
      <c r="A1259" s="452"/>
      <c r="B1259" s="452" t="s">
        <v>787</v>
      </c>
      <c r="C1259" s="453" t="s">
        <v>453</v>
      </c>
      <c r="D1259" s="454" t="s">
        <v>813</v>
      </c>
      <c r="E1259" s="455" t="s">
        <v>814</v>
      </c>
      <c r="F1259" s="454" t="s">
        <v>790</v>
      </c>
      <c r="G1259" s="454"/>
      <c r="H1259" s="454" t="s">
        <v>791</v>
      </c>
      <c r="I1259" s="453">
        <v>2024</v>
      </c>
      <c r="J1259" s="453">
        <v>7</v>
      </c>
      <c r="K1259" s="456">
        <v>45650</v>
      </c>
      <c r="L1259" s="457" t="s">
        <v>553</v>
      </c>
      <c r="M1259" s="458" t="s">
        <v>553</v>
      </c>
      <c r="N1259" s="458">
        <v>0.128</v>
      </c>
      <c r="O1259" s="459">
        <v>0</v>
      </c>
      <c r="P1259" s="460" t="s">
        <v>792</v>
      </c>
      <c r="Q1259" s="453">
        <v>1</v>
      </c>
      <c r="R1259" s="458">
        <v>0.128</v>
      </c>
      <c r="S1259" s="461">
        <v>137500</v>
      </c>
      <c r="T1259" s="461">
        <v>1816819</v>
      </c>
      <c r="U1259" s="462" t="s">
        <v>553</v>
      </c>
      <c r="V1259" s="463">
        <v>0</v>
      </c>
      <c r="W1259" s="716" t="e">
        <f t="shared" si="47"/>
        <v>#DIV/0!</v>
      </c>
      <c r="Z1259" s="739">
        <f t="shared" si="48"/>
        <v>0</v>
      </c>
    </row>
    <row r="1260" spans="1:26" s="365" customFormat="1" ht="12.65" customHeight="1">
      <c r="A1260" s="452"/>
      <c r="B1260" s="452" t="s">
        <v>787</v>
      </c>
      <c r="C1260" s="453" t="s">
        <v>453</v>
      </c>
      <c r="D1260" s="454" t="s">
        <v>815</v>
      </c>
      <c r="E1260" s="455" t="s">
        <v>816</v>
      </c>
      <c r="F1260" s="454" t="s">
        <v>790</v>
      </c>
      <c r="G1260" s="454"/>
      <c r="H1260" s="454" t="s">
        <v>791</v>
      </c>
      <c r="I1260" s="453">
        <v>2024</v>
      </c>
      <c r="J1260" s="453">
        <v>7</v>
      </c>
      <c r="K1260" s="456">
        <v>45650</v>
      </c>
      <c r="L1260" s="457" t="s">
        <v>553</v>
      </c>
      <c r="M1260" s="458" t="s">
        <v>553</v>
      </c>
      <c r="N1260" s="458">
        <v>9.8000000000000004E-2</v>
      </c>
      <c r="O1260" s="459">
        <v>0</v>
      </c>
      <c r="P1260" s="460" t="s">
        <v>792</v>
      </c>
      <c r="Q1260" s="453">
        <v>1</v>
      </c>
      <c r="R1260" s="458">
        <v>9.8000000000000004E-2</v>
      </c>
      <c r="S1260" s="461">
        <v>258000</v>
      </c>
      <c r="T1260" s="461">
        <v>2568432</v>
      </c>
      <c r="U1260" s="462" t="s">
        <v>553</v>
      </c>
      <c r="V1260" s="463">
        <v>0</v>
      </c>
      <c r="W1260" s="716" t="e">
        <f t="shared" si="47"/>
        <v>#DIV/0!</v>
      </c>
      <c r="Z1260" s="739">
        <f t="shared" si="48"/>
        <v>0</v>
      </c>
    </row>
    <row r="1261" spans="1:26" s="365" customFormat="1" ht="12.65" customHeight="1">
      <c r="A1261" s="452"/>
      <c r="B1261" s="452" t="s">
        <v>787</v>
      </c>
      <c r="C1261" s="453" t="s">
        <v>453</v>
      </c>
      <c r="D1261" s="454" t="s">
        <v>817</v>
      </c>
      <c r="E1261" s="455" t="s">
        <v>818</v>
      </c>
      <c r="F1261" s="454" t="s">
        <v>790</v>
      </c>
      <c r="G1261" s="454"/>
      <c r="H1261" s="454" t="s">
        <v>791</v>
      </c>
      <c r="I1261" s="453">
        <v>2024</v>
      </c>
      <c r="J1261" s="453">
        <v>7</v>
      </c>
      <c r="K1261" s="456">
        <v>45650</v>
      </c>
      <c r="L1261" s="457" t="s">
        <v>553</v>
      </c>
      <c r="M1261" s="458" t="s">
        <v>553</v>
      </c>
      <c r="N1261" s="458">
        <v>0.97</v>
      </c>
      <c r="O1261" s="459">
        <v>0</v>
      </c>
      <c r="P1261" s="460" t="s">
        <v>792</v>
      </c>
      <c r="Q1261" s="453">
        <v>1</v>
      </c>
      <c r="R1261" s="458">
        <v>0.97</v>
      </c>
      <c r="S1261" s="461">
        <v>293769</v>
      </c>
      <c r="T1261" s="461">
        <v>5118314</v>
      </c>
      <c r="U1261" s="462" t="s">
        <v>553</v>
      </c>
      <c r="V1261" s="463">
        <v>0</v>
      </c>
      <c r="W1261" s="716" t="e">
        <f t="shared" si="47"/>
        <v>#DIV/0!</v>
      </c>
      <c r="Z1261" s="739">
        <f t="shared" si="48"/>
        <v>0</v>
      </c>
    </row>
    <row r="1262" spans="1:26" s="365" customFormat="1" ht="12.65" customHeight="1">
      <c r="A1262" s="452"/>
      <c r="B1262" s="452" t="s">
        <v>787</v>
      </c>
      <c r="C1262" s="453" t="s">
        <v>453</v>
      </c>
      <c r="D1262" s="454" t="s">
        <v>819</v>
      </c>
      <c r="E1262" s="455" t="s">
        <v>820</v>
      </c>
      <c r="F1262" s="454" t="s">
        <v>790</v>
      </c>
      <c r="G1262" s="454"/>
      <c r="H1262" s="454" t="s">
        <v>791</v>
      </c>
      <c r="I1262" s="453">
        <v>2024</v>
      </c>
      <c r="J1262" s="453">
        <v>7</v>
      </c>
      <c r="K1262" s="456">
        <v>45650</v>
      </c>
      <c r="L1262" s="457" t="s">
        <v>553</v>
      </c>
      <c r="M1262" s="458" t="s">
        <v>553</v>
      </c>
      <c r="N1262" s="458">
        <v>0.155</v>
      </c>
      <c r="O1262" s="459">
        <v>0</v>
      </c>
      <c r="P1262" s="460" t="s">
        <v>792</v>
      </c>
      <c r="Q1262" s="453">
        <v>1</v>
      </c>
      <c r="R1262" s="458">
        <v>0.155</v>
      </c>
      <c r="S1262" s="461">
        <v>266640</v>
      </c>
      <c r="T1262" s="461">
        <v>1203840</v>
      </c>
      <c r="U1262" s="462" t="s">
        <v>553</v>
      </c>
      <c r="V1262" s="463">
        <v>0</v>
      </c>
      <c r="W1262" s="716" t="e">
        <f t="shared" si="47"/>
        <v>#DIV/0!</v>
      </c>
      <c r="Z1262" s="739">
        <f t="shared" si="48"/>
        <v>0</v>
      </c>
    </row>
    <row r="1263" spans="1:26" s="365" customFormat="1" ht="12.65" customHeight="1">
      <c r="A1263" s="452"/>
      <c r="B1263" s="452" t="s">
        <v>787</v>
      </c>
      <c r="C1263" s="453" t="s">
        <v>453</v>
      </c>
      <c r="D1263" s="454" t="s">
        <v>821</v>
      </c>
      <c r="E1263" s="455" t="s">
        <v>822</v>
      </c>
      <c r="F1263" s="454" t="s">
        <v>790</v>
      </c>
      <c r="G1263" s="454"/>
      <c r="H1263" s="454" t="s">
        <v>791</v>
      </c>
      <c r="I1263" s="453">
        <v>2024</v>
      </c>
      <c r="J1263" s="453">
        <v>7</v>
      </c>
      <c r="K1263" s="456">
        <v>45650</v>
      </c>
      <c r="L1263" s="457" t="s">
        <v>553</v>
      </c>
      <c r="M1263" s="458" t="s">
        <v>553</v>
      </c>
      <c r="N1263" s="458">
        <v>7.4999999999999997E-2</v>
      </c>
      <c r="O1263" s="459">
        <v>0</v>
      </c>
      <c r="P1263" s="460" t="s">
        <v>792</v>
      </c>
      <c r="Q1263" s="453">
        <v>1</v>
      </c>
      <c r="R1263" s="458">
        <v>7.4999999999999997E-2</v>
      </c>
      <c r="S1263" s="461">
        <v>260112</v>
      </c>
      <c r="T1263" s="461">
        <v>1576645</v>
      </c>
      <c r="U1263" s="462" t="s">
        <v>553</v>
      </c>
      <c r="V1263" s="463">
        <v>0</v>
      </c>
      <c r="W1263" s="716" t="e">
        <f t="shared" si="47"/>
        <v>#DIV/0!</v>
      </c>
      <c r="Z1263" s="739">
        <f t="shared" si="48"/>
        <v>0</v>
      </c>
    </row>
    <row r="1264" spans="1:26" s="365" customFormat="1" ht="12.65" customHeight="1">
      <c r="A1264" s="452"/>
      <c r="B1264" s="452" t="s">
        <v>787</v>
      </c>
      <c r="C1264" s="453" t="s">
        <v>453</v>
      </c>
      <c r="D1264" s="454" t="s">
        <v>823</v>
      </c>
      <c r="E1264" s="455" t="s">
        <v>824</v>
      </c>
      <c r="F1264" s="454" t="s">
        <v>790</v>
      </c>
      <c r="G1264" s="454"/>
      <c r="H1264" s="454" t="s">
        <v>791</v>
      </c>
      <c r="I1264" s="453">
        <v>2024</v>
      </c>
      <c r="J1264" s="453">
        <v>7</v>
      </c>
      <c r="K1264" s="456">
        <v>45650</v>
      </c>
      <c r="L1264" s="457" t="s">
        <v>553</v>
      </c>
      <c r="M1264" s="458" t="s">
        <v>553</v>
      </c>
      <c r="N1264" s="458">
        <v>8.7999999999999995E-2</v>
      </c>
      <c r="O1264" s="459">
        <v>0</v>
      </c>
      <c r="P1264" s="460" t="s">
        <v>792</v>
      </c>
      <c r="Q1264" s="453">
        <v>1</v>
      </c>
      <c r="R1264" s="458">
        <v>8.7999999999999995E-2</v>
      </c>
      <c r="S1264" s="461">
        <v>168581</v>
      </c>
      <c r="T1264" s="461">
        <v>1615598</v>
      </c>
      <c r="U1264" s="462" t="s">
        <v>553</v>
      </c>
      <c r="V1264" s="463">
        <v>0</v>
      </c>
      <c r="W1264" s="716" t="e">
        <f t="shared" si="47"/>
        <v>#DIV/0!</v>
      </c>
      <c r="Z1264" s="739">
        <f t="shared" si="48"/>
        <v>0</v>
      </c>
    </row>
    <row r="1265" spans="1:26" s="365" customFormat="1" ht="12.65" customHeight="1">
      <c r="A1265" s="452"/>
      <c r="B1265" s="452" t="s">
        <v>787</v>
      </c>
      <c r="C1265" s="453" t="s">
        <v>453</v>
      </c>
      <c r="D1265" s="454" t="s">
        <v>788</v>
      </c>
      <c r="E1265" s="455" t="s">
        <v>789</v>
      </c>
      <c r="F1265" s="454" t="s">
        <v>790</v>
      </c>
      <c r="G1265" s="454"/>
      <c r="H1265" s="454" t="s">
        <v>791</v>
      </c>
      <c r="I1265" s="453">
        <v>2024</v>
      </c>
      <c r="J1265" s="453">
        <v>8</v>
      </c>
      <c r="K1265" s="456">
        <v>45650</v>
      </c>
      <c r="L1265" s="457" t="s">
        <v>553</v>
      </c>
      <c r="M1265" s="458" t="s">
        <v>553</v>
      </c>
      <c r="N1265" s="458">
        <v>0.34</v>
      </c>
      <c r="O1265" s="459">
        <v>0</v>
      </c>
      <c r="P1265" s="460" t="s">
        <v>792</v>
      </c>
      <c r="Q1265" s="453">
        <v>1</v>
      </c>
      <c r="R1265" s="458">
        <v>0.34</v>
      </c>
      <c r="S1265" s="461">
        <v>164591</v>
      </c>
      <c r="T1265" s="461">
        <v>488690</v>
      </c>
      <c r="U1265" s="462" t="s">
        <v>553</v>
      </c>
      <c r="V1265" s="463">
        <v>0</v>
      </c>
      <c r="W1265" s="716" t="e">
        <f t="shared" si="47"/>
        <v>#DIV/0!</v>
      </c>
      <c r="Z1265" s="739">
        <f t="shared" si="48"/>
        <v>0</v>
      </c>
    </row>
    <row r="1266" spans="1:26" s="365" customFormat="1" ht="12.65" customHeight="1">
      <c r="A1266" s="452"/>
      <c r="B1266" s="452" t="s">
        <v>787</v>
      </c>
      <c r="C1266" s="453" t="s">
        <v>453</v>
      </c>
      <c r="D1266" s="454" t="s">
        <v>795</v>
      </c>
      <c r="E1266" s="455" t="s">
        <v>796</v>
      </c>
      <c r="F1266" s="454" t="s">
        <v>790</v>
      </c>
      <c r="G1266" s="454"/>
      <c r="H1266" s="454" t="s">
        <v>791</v>
      </c>
      <c r="I1266" s="453">
        <v>2024</v>
      </c>
      <c r="J1266" s="453">
        <v>8</v>
      </c>
      <c r="K1266" s="456">
        <v>45650</v>
      </c>
      <c r="L1266" s="457" t="s">
        <v>553</v>
      </c>
      <c r="M1266" s="458" t="s">
        <v>553</v>
      </c>
      <c r="N1266" s="458">
        <v>0.56999999999999995</v>
      </c>
      <c r="O1266" s="459">
        <v>0</v>
      </c>
      <c r="P1266" s="460" t="s">
        <v>792</v>
      </c>
      <c r="Q1266" s="453">
        <v>1</v>
      </c>
      <c r="R1266" s="458">
        <v>0.56999999999999995</v>
      </c>
      <c r="S1266" s="461">
        <v>190671</v>
      </c>
      <c r="T1266" s="461">
        <v>319450</v>
      </c>
      <c r="U1266" s="462" t="s">
        <v>553</v>
      </c>
      <c r="V1266" s="463">
        <v>0</v>
      </c>
      <c r="W1266" s="716" t="e">
        <f t="shared" si="47"/>
        <v>#DIV/0!</v>
      </c>
      <c r="Z1266" s="739">
        <f t="shared" si="48"/>
        <v>0</v>
      </c>
    </row>
    <row r="1267" spans="1:26" s="365" customFormat="1" ht="12.65" customHeight="1">
      <c r="A1267" s="452"/>
      <c r="B1267" s="452" t="s">
        <v>787</v>
      </c>
      <c r="C1267" s="453" t="s">
        <v>453</v>
      </c>
      <c r="D1267" s="454" t="s">
        <v>831</v>
      </c>
      <c r="E1267" s="455" t="s">
        <v>832</v>
      </c>
      <c r="F1267" s="454" t="s">
        <v>790</v>
      </c>
      <c r="G1267" s="454"/>
      <c r="H1267" s="454" t="s">
        <v>791</v>
      </c>
      <c r="I1267" s="453">
        <v>2024</v>
      </c>
      <c r="J1267" s="453">
        <v>8</v>
      </c>
      <c r="K1267" s="456">
        <v>45650</v>
      </c>
      <c r="L1267" s="457" t="s">
        <v>553</v>
      </c>
      <c r="M1267" s="458" t="s">
        <v>553</v>
      </c>
      <c r="N1267" s="458">
        <v>0.05</v>
      </c>
      <c r="O1267" s="459">
        <v>0</v>
      </c>
      <c r="P1267" s="460" t="s">
        <v>792</v>
      </c>
      <c r="Q1267" s="453">
        <v>1</v>
      </c>
      <c r="R1267" s="458">
        <v>0.05</v>
      </c>
      <c r="S1267" s="461">
        <v>302000</v>
      </c>
      <c r="T1267" s="461">
        <v>1526846</v>
      </c>
      <c r="U1267" s="462" t="s">
        <v>553</v>
      </c>
      <c r="V1267" s="463">
        <v>0</v>
      </c>
      <c r="W1267" s="716" t="e">
        <f t="shared" si="47"/>
        <v>#DIV/0!</v>
      </c>
      <c r="Z1267" s="739">
        <f t="shared" si="48"/>
        <v>0</v>
      </c>
    </row>
    <row r="1268" spans="1:26" s="365" customFormat="1" ht="12.65" customHeight="1">
      <c r="A1268" s="452"/>
      <c r="B1268" s="452" t="s">
        <v>484</v>
      </c>
      <c r="C1268" s="453" t="s">
        <v>453</v>
      </c>
      <c r="D1268" s="454" t="s">
        <v>797</v>
      </c>
      <c r="E1268" s="455" t="s">
        <v>798</v>
      </c>
      <c r="F1268" s="454" t="s">
        <v>790</v>
      </c>
      <c r="G1268" s="454"/>
      <c r="H1268" s="454" t="s">
        <v>791</v>
      </c>
      <c r="I1268" s="453">
        <v>2024</v>
      </c>
      <c r="J1268" s="453">
        <v>8</v>
      </c>
      <c r="K1268" s="456">
        <v>45650</v>
      </c>
      <c r="L1268" s="457" t="s">
        <v>553</v>
      </c>
      <c r="M1268" s="458" t="s">
        <v>553</v>
      </c>
      <c r="N1268" s="458">
        <v>0.06</v>
      </c>
      <c r="O1268" s="459">
        <v>0</v>
      </c>
      <c r="P1268" s="460" t="s">
        <v>792</v>
      </c>
      <c r="Q1268" s="453">
        <v>1</v>
      </c>
      <c r="R1268" s="458">
        <v>0.06</v>
      </c>
      <c r="S1268" s="461">
        <v>45000</v>
      </c>
      <c r="T1268" s="461">
        <v>2128850</v>
      </c>
      <c r="U1268" s="462" t="s">
        <v>553</v>
      </c>
      <c r="V1268" s="463">
        <v>0</v>
      </c>
      <c r="W1268" s="716" t="e">
        <f t="shared" si="47"/>
        <v>#DIV/0!</v>
      </c>
      <c r="Z1268" s="739">
        <f t="shared" si="48"/>
        <v>0</v>
      </c>
    </row>
    <row r="1269" spans="1:26" s="365" customFormat="1" ht="12.65" customHeight="1">
      <c r="A1269" s="452"/>
      <c r="B1269" s="452" t="s">
        <v>484</v>
      </c>
      <c r="C1269" s="453" t="s">
        <v>453</v>
      </c>
      <c r="D1269" s="454" t="s">
        <v>833</v>
      </c>
      <c r="E1269" s="455" t="s">
        <v>834</v>
      </c>
      <c r="F1269" s="454" t="s">
        <v>790</v>
      </c>
      <c r="G1269" s="454"/>
      <c r="H1269" s="454" t="s">
        <v>791</v>
      </c>
      <c r="I1269" s="453">
        <v>2024</v>
      </c>
      <c r="J1269" s="453">
        <v>8</v>
      </c>
      <c r="K1269" s="456">
        <v>45650</v>
      </c>
      <c r="L1269" s="457" t="s">
        <v>553</v>
      </c>
      <c r="M1269" s="458" t="s">
        <v>553</v>
      </c>
      <c r="N1269" s="458">
        <v>8.2000000000000003E-2</v>
      </c>
      <c r="O1269" s="459">
        <v>0</v>
      </c>
      <c r="P1269" s="460" t="s">
        <v>792</v>
      </c>
      <c r="Q1269" s="453">
        <v>1</v>
      </c>
      <c r="R1269" s="458">
        <v>8.2000000000000003E-2</v>
      </c>
      <c r="S1269" s="461">
        <v>10000</v>
      </c>
      <c r="T1269" s="461">
        <v>973143</v>
      </c>
      <c r="U1269" s="462" t="s">
        <v>553</v>
      </c>
      <c r="V1269" s="463">
        <v>0</v>
      </c>
      <c r="W1269" s="716" t="e">
        <f t="shared" si="47"/>
        <v>#DIV/0!</v>
      </c>
      <c r="Z1269" s="739">
        <f t="shared" si="48"/>
        <v>0</v>
      </c>
    </row>
    <row r="1270" spans="1:26" s="365" customFormat="1" ht="12.65" customHeight="1">
      <c r="A1270" s="452"/>
      <c r="B1270" s="452" t="s">
        <v>787</v>
      </c>
      <c r="C1270" s="453" t="s">
        <v>453</v>
      </c>
      <c r="D1270" s="454" t="s">
        <v>803</v>
      </c>
      <c r="E1270" s="455" t="s">
        <v>804</v>
      </c>
      <c r="F1270" s="454" t="s">
        <v>790</v>
      </c>
      <c r="G1270" s="454"/>
      <c r="H1270" s="454" t="s">
        <v>791</v>
      </c>
      <c r="I1270" s="453">
        <v>2024</v>
      </c>
      <c r="J1270" s="453">
        <v>8</v>
      </c>
      <c r="K1270" s="456">
        <v>45650</v>
      </c>
      <c r="L1270" s="457" t="s">
        <v>553</v>
      </c>
      <c r="M1270" s="458" t="s">
        <v>553</v>
      </c>
      <c r="N1270" s="458">
        <v>0.49</v>
      </c>
      <c r="O1270" s="459">
        <v>0</v>
      </c>
      <c r="P1270" s="460" t="s">
        <v>792</v>
      </c>
      <c r="Q1270" s="453">
        <v>1</v>
      </c>
      <c r="R1270" s="458">
        <v>0.49</v>
      </c>
      <c r="S1270" s="461">
        <v>187500</v>
      </c>
      <c r="T1270" s="461">
        <v>6880000</v>
      </c>
      <c r="U1270" s="462" t="s">
        <v>553</v>
      </c>
      <c r="V1270" s="463">
        <v>0</v>
      </c>
      <c r="W1270" s="716" t="e">
        <f t="shared" si="47"/>
        <v>#DIV/0!</v>
      </c>
      <c r="Z1270" s="739">
        <f t="shared" si="48"/>
        <v>0</v>
      </c>
    </row>
    <row r="1271" spans="1:26" s="365" customFormat="1" ht="12.65" customHeight="1">
      <c r="A1271" s="452"/>
      <c r="B1271" s="452" t="s">
        <v>787</v>
      </c>
      <c r="C1271" s="453" t="s">
        <v>453</v>
      </c>
      <c r="D1271" s="454" t="s">
        <v>807</v>
      </c>
      <c r="E1271" s="455" t="s">
        <v>808</v>
      </c>
      <c r="F1271" s="454" t="s">
        <v>790</v>
      </c>
      <c r="G1271" s="454"/>
      <c r="H1271" s="454" t="s">
        <v>791</v>
      </c>
      <c r="I1271" s="453">
        <v>2024</v>
      </c>
      <c r="J1271" s="453">
        <v>8</v>
      </c>
      <c r="K1271" s="456">
        <v>45650</v>
      </c>
      <c r="L1271" s="457" t="s">
        <v>553</v>
      </c>
      <c r="M1271" s="458" t="s">
        <v>553</v>
      </c>
      <c r="N1271" s="458">
        <v>4.4999999999999998E-2</v>
      </c>
      <c r="O1271" s="459">
        <v>0</v>
      </c>
      <c r="P1271" s="460" t="s">
        <v>792</v>
      </c>
      <c r="Q1271" s="453">
        <v>1</v>
      </c>
      <c r="R1271" s="458">
        <v>4.4999999999999998E-2</v>
      </c>
      <c r="S1271" s="461">
        <v>204882</v>
      </c>
      <c r="T1271" s="461">
        <v>1643684</v>
      </c>
      <c r="U1271" s="462" t="s">
        <v>553</v>
      </c>
      <c r="V1271" s="463">
        <v>0</v>
      </c>
      <c r="W1271" s="716" t="e">
        <f t="shared" si="47"/>
        <v>#DIV/0!</v>
      </c>
      <c r="Z1271" s="739">
        <f t="shared" si="48"/>
        <v>0</v>
      </c>
    </row>
    <row r="1272" spans="1:26" s="365" customFormat="1" ht="12.65" customHeight="1">
      <c r="A1272" s="452"/>
      <c r="B1272" s="452" t="s">
        <v>787</v>
      </c>
      <c r="C1272" s="453" t="s">
        <v>453</v>
      </c>
      <c r="D1272" s="454" t="s">
        <v>827</v>
      </c>
      <c r="E1272" s="455" t="s">
        <v>828</v>
      </c>
      <c r="F1272" s="454" t="s">
        <v>790</v>
      </c>
      <c r="G1272" s="454"/>
      <c r="H1272" s="454" t="s">
        <v>791</v>
      </c>
      <c r="I1272" s="453">
        <v>2024</v>
      </c>
      <c r="J1272" s="453">
        <v>8</v>
      </c>
      <c r="K1272" s="456">
        <v>45650</v>
      </c>
      <c r="L1272" s="457" t="s">
        <v>553</v>
      </c>
      <c r="M1272" s="458" t="s">
        <v>553</v>
      </c>
      <c r="N1272" s="458">
        <v>6.5000000000000002E-2</v>
      </c>
      <c r="O1272" s="459">
        <v>0</v>
      </c>
      <c r="P1272" s="460" t="s">
        <v>792</v>
      </c>
      <c r="Q1272" s="453">
        <v>1</v>
      </c>
      <c r="R1272" s="458">
        <v>6.5000000000000002E-2</v>
      </c>
      <c r="S1272" s="461">
        <v>182388</v>
      </c>
      <c r="T1272" s="461">
        <v>6300779</v>
      </c>
      <c r="U1272" s="462" t="s">
        <v>553</v>
      </c>
      <c r="V1272" s="463">
        <v>0</v>
      </c>
      <c r="W1272" s="716" t="e">
        <f t="shared" si="47"/>
        <v>#DIV/0!</v>
      </c>
      <c r="Z1272" s="739">
        <f t="shared" si="48"/>
        <v>0</v>
      </c>
    </row>
    <row r="1273" spans="1:26" s="365" customFormat="1" ht="12.65" customHeight="1">
      <c r="A1273" s="452"/>
      <c r="B1273" s="452" t="s">
        <v>787</v>
      </c>
      <c r="C1273" s="453" t="s">
        <v>453</v>
      </c>
      <c r="D1273" s="454" t="s">
        <v>825</v>
      </c>
      <c r="E1273" s="455" t="s">
        <v>826</v>
      </c>
      <c r="F1273" s="454" t="s">
        <v>790</v>
      </c>
      <c r="G1273" s="454"/>
      <c r="H1273" s="454" t="s">
        <v>791</v>
      </c>
      <c r="I1273" s="453">
        <v>2024</v>
      </c>
      <c r="J1273" s="453">
        <v>8</v>
      </c>
      <c r="K1273" s="456">
        <v>45650</v>
      </c>
      <c r="L1273" s="457" t="s">
        <v>553</v>
      </c>
      <c r="M1273" s="458" t="s">
        <v>553</v>
      </c>
      <c r="N1273" s="458">
        <v>3.3000000000000002E-2</v>
      </c>
      <c r="O1273" s="459">
        <v>0</v>
      </c>
      <c r="P1273" s="460" t="s">
        <v>792</v>
      </c>
      <c r="Q1273" s="453">
        <v>1</v>
      </c>
      <c r="R1273" s="458">
        <v>3.3000000000000002E-2</v>
      </c>
      <c r="S1273" s="461">
        <v>453228</v>
      </c>
      <c r="T1273" s="461">
        <v>18212842</v>
      </c>
      <c r="U1273" s="462" t="s">
        <v>553</v>
      </c>
      <c r="V1273" s="463">
        <v>0</v>
      </c>
      <c r="W1273" s="716" t="e">
        <f t="shared" si="47"/>
        <v>#DIV/0!</v>
      </c>
      <c r="Z1273" s="739">
        <f t="shared" si="48"/>
        <v>0</v>
      </c>
    </row>
    <row r="1274" spans="1:26" s="365" customFormat="1" ht="12.65" customHeight="1">
      <c r="A1274" s="452"/>
      <c r="B1274" s="452" t="s">
        <v>787</v>
      </c>
      <c r="C1274" s="453" t="s">
        <v>453</v>
      </c>
      <c r="D1274" s="454" t="s">
        <v>811</v>
      </c>
      <c r="E1274" s="455" t="s">
        <v>812</v>
      </c>
      <c r="F1274" s="454" t="s">
        <v>790</v>
      </c>
      <c r="G1274" s="454"/>
      <c r="H1274" s="454" t="s">
        <v>791</v>
      </c>
      <c r="I1274" s="453">
        <v>2024</v>
      </c>
      <c r="J1274" s="453">
        <v>8</v>
      </c>
      <c r="K1274" s="456">
        <v>45650</v>
      </c>
      <c r="L1274" s="457" t="s">
        <v>553</v>
      </c>
      <c r="M1274" s="458" t="s">
        <v>553</v>
      </c>
      <c r="N1274" s="458">
        <v>7.4999999999999997E-2</v>
      </c>
      <c r="O1274" s="459">
        <v>0</v>
      </c>
      <c r="P1274" s="460" t="s">
        <v>792</v>
      </c>
      <c r="Q1274" s="453">
        <v>1</v>
      </c>
      <c r="R1274" s="458">
        <v>7.4999999999999997E-2</v>
      </c>
      <c r="S1274" s="461">
        <v>50000</v>
      </c>
      <c r="T1274" s="461">
        <v>1830847</v>
      </c>
      <c r="U1274" s="462" t="s">
        <v>553</v>
      </c>
      <c r="V1274" s="463">
        <v>0</v>
      </c>
      <c r="W1274" s="716" t="e">
        <f t="shared" si="47"/>
        <v>#DIV/0!</v>
      </c>
      <c r="Z1274" s="739">
        <f t="shared" si="48"/>
        <v>0</v>
      </c>
    </row>
    <row r="1275" spans="1:26" s="365" customFormat="1" ht="12.65" customHeight="1">
      <c r="A1275" s="452"/>
      <c r="B1275" s="452" t="s">
        <v>787</v>
      </c>
      <c r="C1275" s="453" t="s">
        <v>453</v>
      </c>
      <c r="D1275" s="454" t="s">
        <v>817</v>
      </c>
      <c r="E1275" s="455" t="s">
        <v>818</v>
      </c>
      <c r="F1275" s="454" t="s">
        <v>790</v>
      </c>
      <c r="G1275" s="454"/>
      <c r="H1275" s="454" t="s">
        <v>791</v>
      </c>
      <c r="I1275" s="453">
        <v>2024</v>
      </c>
      <c r="J1275" s="453">
        <v>8</v>
      </c>
      <c r="K1275" s="456">
        <v>45650</v>
      </c>
      <c r="L1275" s="457" t="s">
        <v>553</v>
      </c>
      <c r="M1275" s="458" t="s">
        <v>553</v>
      </c>
      <c r="N1275" s="458">
        <v>0.97</v>
      </c>
      <c r="O1275" s="459">
        <v>0</v>
      </c>
      <c r="P1275" s="460" t="s">
        <v>792</v>
      </c>
      <c r="Q1275" s="453">
        <v>1</v>
      </c>
      <c r="R1275" s="458">
        <v>0.97</v>
      </c>
      <c r="S1275" s="461">
        <v>523000</v>
      </c>
      <c r="T1275" s="461">
        <v>4824545</v>
      </c>
      <c r="U1275" s="462" t="s">
        <v>553</v>
      </c>
      <c r="V1275" s="463">
        <v>0</v>
      </c>
      <c r="W1275" s="716" t="e">
        <f t="shared" si="47"/>
        <v>#DIV/0!</v>
      </c>
      <c r="Z1275" s="739">
        <f t="shared" si="48"/>
        <v>0</v>
      </c>
    </row>
    <row r="1276" spans="1:26" s="365" customFormat="1" ht="12.65" customHeight="1">
      <c r="A1276" s="452"/>
      <c r="B1276" s="452" t="s">
        <v>787</v>
      </c>
      <c r="C1276" s="453" t="s">
        <v>453</v>
      </c>
      <c r="D1276" s="454" t="s">
        <v>819</v>
      </c>
      <c r="E1276" s="455" t="s">
        <v>820</v>
      </c>
      <c r="F1276" s="454" t="s">
        <v>790</v>
      </c>
      <c r="G1276" s="454"/>
      <c r="H1276" s="454" t="s">
        <v>791</v>
      </c>
      <c r="I1276" s="453">
        <v>2024</v>
      </c>
      <c r="J1276" s="453">
        <v>8</v>
      </c>
      <c r="K1276" s="456">
        <v>45650</v>
      </c>
      <c r="L1276" s="457" t="s">
        <v>553</v>
      </c>
      <c r="M1276" s="458" t="s">
        <v>553</v>
      </c>
      <c r="N1276" s="458">
        <v>0.155</v>
      </c>
      <c r="O1276" s="459">
        <v>0</v>
      </c>
      <c r="P1276" s="460" t="s">
        <v>792</v>
      </c>
      <c r="Q1276" s="453">
        <v>1</v>
      </c>
      <c r="R1276" s="458">
        <v>0.155</v>
      </c>
      <c r="S1276" s="461">
        <v>178200</v>
      </c>
      <c r="T1276" s="461">
        <v>937200</v>
      </c>
      <c r="U1276" s="462" t="s">
        <v>553</v>
      </c>
      <c r="V1276" s="463">
        <v>0</v>
      </c>
      <c r="W1276" s="716" t="e">
        <f t="shared" si="47"/>
        <v>#DIV/0!</v>
      </c>
      <c r="Z1276" s="739">
        <f t="shared" si="48"/>
        <v>0</v>
      </c>
    </row>
    <row r="1277" spans="1:26" s="365" customFormat="1" ht="12.65" customHeight="1">
      <c r="A1277" s="452"/>
      <c r="B1277" s="452" t="s">
        <v>787</v>
      </c>
      <c r="C1277" s="453" t="s">
        <v>453</v>
      </c>
      <c r="D1277" s="454" t="s">
        <v>823</v>
      </c>
      <c r="E1277" s="455" t="s">
        <v>824</v>
      </c>
      <c r="F1277" s="454" t="s">
        <v>790</v>
      </c>
      <c r="G1277" s="454"/>
      <c r="H1277" s="454" t="s">
        <v>791</v>
      </c>
      <c r="I1277" s="453">
        <v>2024</v>
      </c>
      <c r="J1277" s="453">
        <v>8</v>
      </c>
      <c r="K1277" s="456">
        <v>45650</v>
      </c>
      <c r="L1277" s="457" t="s">
        <v>553</v>
      </c>
      <c r="M1277" s="458" t="s">
        <v>553</v>
      </c>
      <c r="N1277" s="458">
        <v>8.7999999999999995E-2</v>
      </c>
      <c r="O1277" s="459">
        <v>0</v>
      </c>
      <c r="P1277" s="460" t="s">
        <v>792</v>
      </c>
      <c r="Q1277" s="453">
        <v>1</v>
      </c>
      <c r="R1277" s="458">
        <v>8.7999999999999995E-2</v>
      </c>
      <c r="S1277" s="461">
        <v>12000</v>
      </c>
      <c r="T1277" s="461">
        <v>1447017</v>
      </c>
      <c r="U1277" s="462" t="s">
        <v>553</v>
      </c>
      <c r="V1277" s="463">
        <v>0</v>
      </c>
      <c r="W1277" s="716" t="e">
        <f t="shared" si="47"/>
        <v>#DIV/0!</v>
      </c>
      <c r="Z1277" s="739">
        <f t="shared" si="48"/>
        <v>0</v>
      </c>
    </row>
    <row r="1278" spans="1:26" s="365" customFormat="1" ht="12.65" customHeight="1">
      <c r="A1278" s="452"/>
      <c r="B1278" s="452" t="s">
        <v>787</v>
      </c>
      <c r="C1278" s="453" t="s">
        <v>453</v>
      </c>
      <c r="D1278" s="454" t="s">
        <v>825</v>
      </c>
      <c r="E1278" s="455" t="s">
        <v>826</v>
      </c>
      <c r="F1278" s="454" t="s">
        <v>790</v>
      </c>
      <c r="G1278" s="454"/>
      <c r="H1278" s="454" t="s">
        <v>791</v>
      </c>
      <c r="I1278" s="453">
        <v>2024</v>
      </c>
      <c r="J1278" s="453">
        <v>8</v>
      </c>
      <c r="K1278" s="456">
        <v>45650</v>
      </c>
      <c r="L1278" s="457" t="s">
        <v>553</v>
      </c>
      <c r="M1278" s="458" t="s">
        <v>553</v>
      </c>
      <c r="N1278" s="458">
        <v>6.5000000000000002E-2</v>
      </c>
      <c r="O1278" s="459">
        <v>0</v>
      </c>
      <c r="P1278" s="460" t="s">
        <v>553</v>
      </c>
      <c r="Q1278" s="453">
        <v>1</v>
      </c>
      <c r="R1278" s="458">
        <v>6.5000000000000002E-2</v>
      </c>
      <c r="S1278" s="461">
        <v>885000</v>
      </c>
      <c r="T1278" s="461">
        <v>17759614</v>
      </c>
      <c r="U1278" s="462" t="s">
        <v>553</v>
      </c>
      <c r="V1278" s="463">
        <v>0</v>
      </c>
      <c r="W1278" s="716" t="e">
        <f t="shared" si="47"/>
        <v>#DIV/0!</v>
      </c>
      <c r="Z1278" s="739">
        <f t="shared" si="48"/>
        <v>0</v>
      </c>
    </row>
    <row r="1279" spans="1:26" s="365" customFormat="1" ht="12.65" customHeight="1">
      <c r="A1279" s="452"/>
      <c r="B1279" s="452" t="s">
        <v>787</v>
      </c>
      <c r="C1279" s="453" t="s">
        <v>453</v>
      </c>
      <c r="D1279" s="454" t="s">
        <v>825</v>
      </c>
      <c r="E1279" s="455" t="s">
        <v>826</v>
      </c>
      <c r="F1279" s="454" t="s">
        <v>790</v>
      </c>
      <c r="G1279" s="454"/>
      <c r="H1279" s="454" t="s">
        <v>791</v>
      </c>
      <c r="I1279" s="453">
        <v>2024</v>
      </c>
      <c r="J1279" s="453">
        <v>8</v>
      </c>
      <c r="K1279" s="456">
        <v>45650</v>
      </c>
      <c r="L1279" s="457" t="s">
        <v>553</v>
      </c>
      <c r="M1279" s="458" t="s">
        <v>553</v>
      </c>
      <c r="N1279" s="458">
        <v>6.5000000000000002E-2</v>
      </c>
      <c r="O1279" s="459">
        <v>0</v>
      </c>
      <c r="P1279" s="460" t="s">
        <v>553</v>
      </c>
      <c r="Q1279" s="453">
        <v>1</v>
      </c>
      <c r="R1279" s="458">
        <v>6.5000000000000002E-2</v>
      </c>
      <c r="S1279" s="461">
        <v>885000</v>
      </c>
      <c r="T1279" s="461">
        <v>16874614</v>
      </c>
      <c r="U1279" s="462" t="s">
        <v>553</v>
      </c>
      <c r="V1279" s="463">
        <v>0</v>
      </c>
      <c r="W1279" s="716" t="e">
        <f t="shared" si="47"/>
        <v>#DIV/0!</v>
      </c>
      <c r="Z1279" s="739">
        <f t="shared" si="48"/>
        <v>0</v>
      </c>
    </row>
    <row r="1280" spans="1:26" s="365" customFormat="1" ht="12.65" customHeight="1">
      <c r="A1280" s="452"/>
      <c r="B1280" s="452" t="s">
        <v>787</v>
      </c>
      <c r="C1280" s="453" t="s">
        <v>453</v>
      </c>
      <c r="D1280" s="454" t="s">
        <v>823</v>
      </c>
      <c r="E1280" s="455" t="s">
        <v>824</v>
      </c>
      <c r="F1280" s="454" t="s">
        <v>790</v>
      </c>
      <c r="G1280" s="454"/>
      <c r="H1280" s="454" t="s">
        <v>791</v>
      </c>
      <c r="I1280" s="453">
        <v>2024</v>
      </c>
      <c r="J1280" s="453">
        <v>8</v>
      </c>
      <c r="K1280" s="456">
        <v>45650</v>
      </c>
      <c r="L1280" s="457" t="s">
        <v>553</v>
      </c>
      <c r="M1280" s="458" t="s">
        <v>553</v>
      </c>
      <c r="N1280" s="458">
        <v>8.7999999999999995E-2</v>
      </c>
      <c r="O1280" s="459">
        <v>0</v>
      </c>
      <c r="P1280" s="460" t="s">
        <v>553</v>
      </c>
      <c r="Q1280" s="453">
        <v>1</v>
      </c>
      <c r="R1280" s="458">
        <v>8.7999999999999995E-2</v>
      </c>
      <c r="S1280" s="461">
        <v>12000</v>
      </c>
      <c r="T1280" s="461">
        <v>1435017</v>
      </c>
      <c r="U1280" s="462" t="s">
        <v>553</v>
      </c>
      <c r="V1280" s="463">
        <v>0</v>
      </c>
      <c r="W1280" s="716" t="e">
        <f t="shared" si="47"/>
        <v>#DIV/0!</v>
      </c>
      <c r="Z1280" s="739">
        <f t="shared" si="48"/>
        <v>0</v>
      </c>
    </row>
    <row r="1281" spans="1:26" s="365" customFormat="1" ht="12.65" customHeight="1">
      <c r="A1281" s="452"/>
      <c r="B1281" s="452" t="s">
        <v>787</v>
      </c>
      <c r="C1281" s="453" t="s">
        <v>453</v>
      </c>
      <c r="D1281" s="454" t="s">
        <v>803</v>
      </c>
      <c r="E1281" s="455" t="s">
        <v>804</v>
      </c>
      <c r="F1281" s="454" t="s">
        <v>790</v>
      </c>
      <c r="G1281" s="454"/>
      <c r="H1281" s="454" t="s">
        <v>791</v>
      </c>
      <c r="I1281" s="453">
        <v>2024</v>
      </c>
      <c r="J1281" s="453">
        <v>8</v>
      </c>
      <c r="K1281" s="456">
        <v>45650</v>
      </c>
      <c r="L1281" s="457" t="s">
        <v>553</v>
      </c>
      <c r="M1281" s="458" t="s">
        <v>553</v>
      </c>
      <c r="N1281" s="458">
        <v>0.49</v>
      </c>
      <c r="O1281" s="459">
        <v>0</v>
      </c>
      <c r="P1281" s="460" t="s">
        <v>553</v>
      </c>
      <c r="Q1281" s="453">
        <v>1</v>
      </c>
      <c r="R1281" s="458">
        <v>0.49</v>
      </c>
      <c r="S1281" s="461">
        <v>598000</v>
      </c>
      <c r="T1281" s="461">
        <v>6692500</v>
      </c>
      <c r="U1281" s="462" t="s">
        <v>553</v>
      </c>
      <c r="V1281" s="463">
        <v>0</v>
      </c>
      <c r="W1281" s="716" t="e">
        <f t="shared" si="47"/>
        <v>#DIV/0!</v>
      </c>
      <c r="Z1281" s="739">
        <f t="shared" si="48"/>
        <v>0</v>
      </c>
    </row>
    <row r="1282" spans="1:26" s="365" customFormat="1" ht="12.65" customHeight="1">
      <c r="A1282" s="452"/>
      <c r="B1282" s="452" t="s">
        <v>787</v>
      </c>
      <c r="C1282" s="453" t="s">
        <v>453</v>
      </c>
      <c r="D1282" s="454" t="s">
        <v>825</v>
      </c>
      <c r="E1282" s="455" t="s">
        <v>826</v>
      </c>
      <c r="F1282" s="454" t="s">
        <v>790</v>
      </c>
      <c r="G1282" s="454"/>
      <c r="H1282" s="454" t="s">
        <v>791</v>
      </c>
      <c r="I1282" s="453">
        <v>2024</v>
      </c>
      <c r="J1282" s="453">
        <v>8</v>
      </c>
      <c r="K1282" s="456">
        <v>45650</v>
      </c>
      <c r="L1282" s="457" t="s">
        <v>553</v>
      </c>
      <c r="M1282" s="458" t="s">
        <v>553</v>
      </c>
      <c r="N1282" s="458">
        <v>6.5000000000000002E-2</v>
      </c>
      <c r="O1282" s="459">
        <v>0</v>
      </c>
      <c r="P1282" s="460" t="s">
        <v>553</v>
      </c>
      <c r="Q1282" s="453">
        <v>1</v>
      </c>
      <c r="R1282" s="458">
        <v>6.5000000000000002E-2</v>
      </c>
      <c r="S1282" s="461">
        <v>885000</v>
      </c>
      <c r="T1282" s="461">
        <v>15989614</v>
      </c>
      <c r="U1282" s="462" t="s">
        <v>553</v>
      </c>
      <c r="V1282" s="463">
        <v>0</v>
      </c>
      <c r="W1282" s="716" t="e">
        <f t="shared" ref="W1282:W1345" si="49">V1282/$AB$1</f>
        <v>#DIV/0!</v>
      </c>
      <c r="Z1282" s="739">
        <f t="shared" si="48"/>
        <v>0</v>
      </c>
    </row>
    <row r="1283" spans="1:26" s="365" customFormat="1" ht="12.65" customHeight="1">
      <c r="A1283" s="452"/>
      <c r="B1283" s="452" t="s">
        <v>787</v>
      </c>
      <c r="C1283" s="453" t="s">
        <v>453</v>
      </c>
      <c r="D1283" s="454" t="s">
        <v>827</v>
      </c>
      <c r="E1283" s="455" t="s">
        <v>828</v>
      </c>
      <c r="F1283" s="454" t="s">
        <v>790</v>
      </c>
      <c r="G1283" s="454"/>
      <c r="H1283" s="454" t="s">
        <v>791</v>
      </c>
      <c r="I1283" s="453">
        <v>2024</v>
      </c>
      <c r="J1283" s="453">
        <v>8</v>
      </c>
      <c r="K1283" s="456">
        <v>45650</v>
      </c>
      <c r="L1283" s="457" t="s">
        <v>553</v>
      </c>
      <c r="M1283" s="458" t="s">
        <v>553</v>
      </c>
      <c r="N1283" s="458">
        <v>6.5000000000000002E-2</v>
      </c>
      <c r="O1283" s="459">
        <v>0</v>
      </c>
      <c r="P1283" s="460" t="s">
        <v>553</v>
      </c>
      <c r="Q1283" s="453">
        <v>1</v>
      </c>
      <c r="R1283" s="458">
        <v>6.5000000000000002E-2</v>
      </c>
      <c r="S1283" s="461">
        <v>182000</v>
      </c>
      <c r="T1283" s="461">
        <v>6118391</v>
      </c>
      <c r="U1283" s="462" t="s">
        <v>553</v>
      </c>
      <c r="V1283" s="463">
        <v>0</v>
      </c>
      <c r="W1283" s="716" t="e">
        <f t="shared" si="49"/>
        <v>#DIV/0!</v>
      </c>
      <c r="Z1283" s="739">
        <f t="shared" ref="Z1283:Z1346" si="50">O1283*S1283</f>
        <v>0</v>
      </c>
    </row>
    <row r="1284" spans="1:26" s="365" customFormat="1" ht="12.65" customHeight="1">
      <c r="A1284" s="452"/>
      <c r="B1284" s="452" t="s">
        <v>787</v>
      </c>
      <c r="C1284" s="453" t="s">
        <v>453</v>
      </c>
      <c r="D1284" s="454" t="s">
        <v>793</v>
      </c>
      <c r="E1284" s="455" t="s">
        <v>794</v>
      </c>
      <c r="F1284" s="454" t="s">
        <v>790</v>
      </c>
      <c r="G1284" s="454"/>
      <c r="H1284" s="454" t="s">
        <v>791</v>
      </c>
      <c r="I1284" s="453">
        <v>2024</v>
      </c>
      <c r="J1284" s="453">
        <v>8</v>
      </c>
      <c r="K1284" s="456">
        <v>45650</v>
      </c>
      <c r="L1284" s="457" t="s">
        <v>553</v>
      </c>
      <c r="M1284" s="458" t="s">
        <v>553</v>
      </c>
      <c r="N1284" s="458">
        <v>0.31</v>
      </c>
      <c r="O1284" s="459">
        <v>0</v>
      </c>
      <c r="P1284" s="460" t="s">
        <v>553</v>
      </c>
      <c r="Q1284" s="453">
        <v>1</v>
      </c>
      <c r="R1284" s="458">
        <v>0.31</v>
      </c>
      <c r="S1284" s="461">
        <v>20000</v>
      </c>
      <c r="T1284" s="461">
        <v>101712</v>
      </c>
      <c r="U1284" s="462" t="s">
        <v>553</v>
      </c>
      <c r="V1284" s="463">
        <v>0</v>
      </c>
      <c r="W1284" s="716" t="e">
        <f t="shared" si="49"/>
        <v>#DIV/0!</v>
      </c>
      <c r="Z1284" s="739">
        <f t="shared" si="50"/>
        <v>0</v>
      </c>
    </row>
    <row r="1285" spans="1:26" s="365" customFormat="1" ht="12.65" customHeight="1">
      <c r="A1285" s="452"/>
      <c r="B1285" s="452" t="s">
        <v>787</v>
      </c>
      <c r="C1285" s="453" t="s">
        <v>453</v>
      </c>
      <c r="D1285" s="454" t="s">
        <v>821</v>
      </c>
      <c r="E1285" s="455" t="s">
        <v>822</v>
      </c>
      <c r="F1285" s="454" t="s">
        <v>790</v>
      </c>
      <c r="G1285" s="454"/>
      <c r="H1285" s="454" t="s">
        <v>791</v>
      </c>
      <c r="I1285" s="453">
        <v>2024</v>
      </c>
      <c r="J1285" s="453">
        <v>8</v>
      </c>
      <c r="K1285" s="456">
        <v>45650</v>
      </c>
      <c r="L1285" s="457" t="s">
        <v>553</v>
      </c>
      <c r="M1285" s="458" t="s">
        <v>553</v>
      </c>
      <c r="N1285" s="458">
        <v>7.4999999999999997E-2</v>
      </c>
      <c r="O1285" s="459">
        <v>0</v>
      </c>
      <c r="P1285" s="460" t="s">
        <v>553</v>
      </c>
      <c r="Q1285" s="453">
        <v>1</v>
      </c>
      <c r="R1285" s="458">
        <v>7.4999999999999997E-2</v>
      </c>
      <c r="S1285" s="461">
        <v>37500</v>
      </c>
      <c r="T1285" s="461">
        <v>1316533</v>
      </c>
      <c r="U1285" s="462" t="s">
        <v>553</v>
      </c>
      <c r="V1285" s="463">
        <v>0</v>
      </c>
      <c r="W1285" s="716" t="e">
        <f t="shared" si="49"/>
        <v>#DIV/0!</v>
      </c>
      <c r="Z1285" s="739">
        <f t="shared" si="50"/>
        <v>0</v>
      </c>
    </row>
    <row r="1286" spans="1:26" s="365" customFormat="1" ht="12.65" customHeight="1">
      <c r="A1286" s="452"/>
      <c r="B1286" s="452" t="s">
        <v>787</v>
      </c>
      <c r="C1286" s="453" t="s">
        <v>453</v>
      </c>
      <c r="D1286" s="454" t="s">
        <v>825</v>
      </c>
      <c r="E1286" s="455" t="s">
        <v>826</v>
      </c>
      <c r="F1286" s="454" t="s">
        <v>790</v>
      </c>
      <c r="G1286" s="454"/>
      <c r="H1286" s="454" t="s">
        <v>791</v>
      </c>
      <c r="I1286" s="453">
        <v>2024</v>
      </c>
      <c r="J1286" s="453">
        <v>8</v>
      </c>
      <c r="K1286" s="456">
        <v>45650</v>
      </c>
      <c r="L1286" s="457" t="s">
        <v>553</v>
      </c>
      <c r="M1286" s="458" t="s">
        <v>553</v>
      </c>
      <c r="N1286" s="458">
        <v>6.5000000000000002E-2</v>
      </c>
      <c r="O1286" s="459">
        <v>0</v>
      </c>
      <c r="P1286" s="460" t="s">
        <v>553</v>
      </c>
      <c r="Q1286" s="453">
        <v>1</v>
      </c>
      <c r="R1286" s="458">
        <v>6.5000000000000002E-2</v>
      </c>
      <c r="S1286" s="461">
        <v>885000</v>
      </c>
      <c r="T1286" s="461">
        <v>15104614</v>
      </c>
      <c r="U1286" s="462" t="s">
        <v>553</v>
      </c>
      <c r="V1286" s="463">
        <v>0</v>
      </c>
      <c r="W1286" s="716" t="e">
        <f t="shared" si="49"/>
        <v>#DIV/0!</v>
      </c>
      <c r="Z1286" s="739">
        <f t="shared" si="50"/>
        <v>0</v>
      </c>
    </row>
    <row r="1287" spans="1:26" s="365" customFormat="1" ht="12.65" customHeight="1">
      <c r="A1287" s="452"/>
      <c r="B1287" s="452" t="s">
        <v>787</v>
      </c>
      <c r="C1287" s="453" t="s">
        <v>453</v>
      </c>
      <c r="D1287" s="454" t="s">
        <v>803</v>
      </c>
      <c r="E1287" s="455" t="s">
        <v>804</v>
      </c>
      <c r="F1287" s="454" t="s">
        <v>790</v>
      </c>
      <c r="G1287" s="454"/>
      <c r="H1287" s="454" t="s">
        <v>791</v>
      </c>
      <c r="I1287" s="453">
        <v>2024</v>
      </c>
      <c r="J1287" s="453">
        <v>8</v>
      </c>
      <c r="K1287" s="456">
        <v>45650</v>
      </c>
      <c r="L1287" s="457" t="s">
        <v>553</v>
      </c>
      <c r="M1287" s="458" t="s">
        <v>553</v>
      </c>
      <c r="N1287" s="458">
        <v>0.49</v>
      </c>
      <c r="O1287" s="459">
        <v>0</v>
      </c>
      <c r="P1287" s="460" t="s">
        <v>553</v>
      </c>
      <c r="Q1287" s="453">
        <v>1</v>
      </c>
      <c r="R1287" s="458">
        <v>0.49</v>
      </c>
      <c r="S1287" s="461">
        <v>598000</v>
      </c>
      <c r="T1287" s="461">
        <v>6094500</v>
      </c>
      <c r="U1287" s="462" t="s">
        <v>553</v>
      </c>
      <c r="V1287" s="463">
        <v>0</v>
      </c>
      <c r="W1287" s="716" t="e">
        <f t="shared" si="49"/>
        <v>#DIV/0!</v>
      </c>
      <c r="Z1287" s="739">
        <f t="shared" si="50"/>
        <v>0</v>
      </c>
    </row>
    <row r="1288" spans="1:26" s="365" customFormat="1" ht="12.65" customHeight="1">
      <c r="A1288" s="452"/>
      <c r="B1288" s="452" t="s">
        <v>787</v>
      </c>
      <c r="C1288" s="453" t="s">
        <v>453</v>
      </c>
      <c r="D1288" s="454" t="s">
        <v>803</v>
      </c>
      <c r="E1288" s="455" t="s">
        <v>804</v>
      </c>
      <c r="F1288" s="454" t="s">
        <v>790</v>
      </c>
      <c r="G1288" s="454"/>
      <c r="H1288" s="454" t="s">
        <v>791</v>
      </c>
      <c r="I1288" s="453">
        <v>2024</v>
      </c>
      <c r="J1288" s="453">
        <v>8</v>
      </c>
      <c r="K1288" s="456">
        <v>45650</v>
      </c>
      <c r="L1288" s="457" t="s">
        <v>553</v>
      </c>
      <c r="M1288" s="458" t="s">
        <v>553</v>
      </c>
      <c r="N1288" s="458">
        <v>0.49</v>
      </c>
      <c r="O1288" s="459">
        <v>0</v>
      </c>
      <c r="P1288" s="460" t="s">
        <v>553</v>
      </c>
      <c r="Q1288" s="453">
        <v>1</v>
      </c>
      <c r="R1288" s="458">
        <v>0.49</v>
      </c>
      <c r="S1288" s="461">
        <v>598000</v>
      </c>
      <c r="T1288" s="461">
        <v>5496500</v>
      </c>
      <c r="U1288" s="462" t="s">
        <v>553</v>
      </c>
      <c r="V1288" s="463">
        <v>0</v>
      </c>
      <c r="W1288" s="716" t="e">
        <f t="shared" si="49"/>
        <v>#DIV/0!</v>
      </c>
      <c r="Z1288" s="739">
        <f t="shared" si="50"/>
        <v>0</v>
      </c>
    </row>
    <row r="1289" spans="1:26" s="365" customFormat="1" ht="12.65" customHeight="1">
      <c r="A1289" s="452"/>
      <c r="B1289" s="452" t="s">
        <v>787</v>
      </c>
      <c r="C1289" s="453" t="s">
        <v>453</v>
      </c>
      <c r="D1289" s="454" t="s">
        <v>817</v>
      </c>
      <c r="E1289" s="455" t="s">
        <v>818</v>
      </c>
      <c r="F1289" s="454" t="s">
        <v>790</v>
      </c>
      <c r="G1289" s="454"/>
      <c r="H1289" s="454" t="s">
        <v>791</v>
      </c>
      <c r="I1289" s="453">
        <v>2024</v>
      </c>
      <c r="J1289" s="453">
        <v>8</v>
      </c>
      <c r="K1289" s="456">
        <v>45650</v>
      </c>
      <c r="L1289" s="457" t="s">
        <v>553</v>
      </c>
      <c r="M1289" s="458" t="s">
        <v>553</v>
      </c>
      <c r="N1289" s="458">
        <v>0.97</v>
      </c>
      <c r="O1289" s="459">
        <v>0</v>
      </c>
      <c r="P1289" s="460" t="s">
        <v>553</v>
      </c>
      <c r="Q1289" s="453">
        <v>1</v>
      </c>
      <c r="R1289" s="458">
        <v>0.97</v>
      </c>
      <c r="S1289" s="461">
        <v>80000</v>
      </c>
      <c r="T1289" s="461">
        <v>4301545</v>
      </c>
      <c r="U1289" s="462" t="s">
        <v>553</v>
      </c>
      <c r="V1289" s="463">
        <v>0</v>
      </c>
      <c r="W1289" s="716" t="e">
        <f t="shared" si="49"/>
        <v>#DIV/0!</v>
      </c>
      <c r="Z1289" s="739">
        <f t="shared" si="50"/>
        <v>0</v>
      </c>
    </row>
    <row r="1290" spans="1:26" s="365" customFormat="1" ht="12.65" customHeight="1">
      <c r="A1290" s="452"/>
      <c r="B1290" s="452" t="s">
        <v>787</v>
      </c>
      <c r="C1290" s="453" t="s">
        <v>453</v>
      </c>
      <c r="D1290" s="454" t="s">
        <v>817</v>
      </c>
      <c r="E1290" s="455" t="s">
        <v>818</v>
      </c>
      <c r="F1290" s="454" t="s">
        <v>790</v>
      </c>
      <c r="G1290" s="454"/>
      <c r="H1290" s="454" t="s">
        <v>791</v>
      </c>
      <c r="I1290" s="453">
        <v>2024</v>
      </c>
      <c r="J1290" s="453">
        <v>8</v>
      </c>
      <c r="K1290" s="456">
        <v>45650</v>
      </c>
      <c r="L1290" s="457" t="s">
        <v>553</v>
      </c>
      <c r="M1290" s="458" t="s">
        <v>553</v>
      </c>
      <c r="N1290" s="458">
        <v>0.97</v>
      </c>
      <c r="O1290" s="459">
        <v>0</v>
      </c>
      <c r="P1290" s="460" t="s">
        <v>553</v>
      </c>
      <c r="Q1290" s="453">
        <v>1</v>
      </c>
      <c r="R1290" s="458">
        <v>0.97</v>
      </c>
      <c r="S1290" s="461">
        <v>80000</v>
      </c>
      <c r="T1290" s="461">
        <v>4221545</v>
      </c>
      <c r="U1290" s="462" t="s">
        <v>553</v>
      </c>
      <c r="V1290" s="463">
        <v>0</v>
      </c>
      <c r="W1290" s="716" t="e">
        <f t="shared" si="49"/>
        <v>#DIV/0!</v>
      </c>
      <c r="Z1290" s="739">
        <f t="shared" si="50"/>
        <v>0</v>
      </c>
    </row>
    <row r="1291" spans="1:26" s="365" customFormat="1" ht="12.65" customHeight="1">
      <c r="A1291" s="452"/>
      <c r="B1291" s="452" t="s">
        <v>787</v>
      </c>
      <c r="C1291" s="453" t="s">
        <v>453</v>
      </c>
      <c r="D1291" s="454" t="s">
        <v>815</v>
      </c>
      <c r="E1291" s="455" t="s">
        <v>816</v>
      </c>
      <c r="F1291" s="454" t="s">
        <v>790</v>
      </c>
      <c r="G1291" s="454"/>
      <c r="H1291" s="454" t="s">
        <v>791</v>
      </c>
      <c r="I1291" s="453">
        <v>2024</v>
      </c>
      <c r="J1291" s="453">
        <v>8</v>
      </c>
      <c r="K1291" s="456">
        <v>45650</v>
      </c>
      <c r="L1291" s="457" t="s">
        <v>553</v>
      </c>
      <c r="M1291" s="458" t="s">
        <v>553</v>
      </c>
      <c r="N1291" s="458">
        <v>9.8000000000000004E-2</v>
      </c>
      <c r="O1291" s="459">
        <v>0</v>
      </c>
      <c r="P1291" s="460" t="s">
        <v>553</v>
      </c>
      <c r="Q1291" s="453">
        <v>1</v>
      </c>
      <c r="R1291" s="458">
        <v>9.8000000000000004E-2</v>
      </c>
      <c r="S1291" s="461">
        <v>95000</v>
      </c>
      <c r="T1291" s="461">
        <v>2310432</v>
      </c>
      <c r="U1291" s="462" t="s">
        <v>553</v>
      </c>
      <c r="V1291" s="463">
        <v>0</v>
      </c>
      <c r="W1291" s="716" t="e">
        <f t="shared" si="49"/>
        <v>#DIV/0!</v>
      </c>
      <c r="Z1291" s="739">
        <f t="shared" si="50"/>
        <v>0</v>
      </c>
    </row>
    <row r="1292" spans="1:26" s="365" customFormat="1" ht="12.65" customHeight="1">
      <c r="A1292" s="452"/>
      <c r="B1292" s="452" t="s">
        <v>787</v>
      </c>
      <c r="C1292" s="453" t="s">
        <v>453</v>
      </c>
      <c r="D1292" s="454" t="s">
        <v>813</v>
      </c>
      <c r="E1292" s="455" t="s">
        <v>814</v>
      </c>
      <c r="F1292" s="454" t="s">
        <v>790</v>
      </c>
      <c r="G1292" s="454"/>
      <c r="H1292" s="454" t="s">
        <v>791</v>
      </c>
      <c r="I1292" s="453">
        <v>2024</v>
      </c>
      <c r="J1292" s="453">
        <v>8</v>
      </c>
      <c r="K1292" s="456">
        <v>45650</v>
      </c>
      <c r="L1292" s="457" t="s">
        <v>553</v>
      </c>
      <c r="M1292" s="458" t="s">
        <v>553</v>
      </c>
      <c r="N1292" s="458">
        <v>0.128</v>
      </c>
      <c r="O1292" s="459">
        <v>0</v>
      </c>
      <c r="P1292" s="460" t="s">
        <v>553</v>
      </c>
      <c r="Q1292" s="453">
        <v>1</v>
      </c>
      <c r="R1292" s="458">
        <v>0.128</v>
      </c>
      <c r="S1292" s="461">
        <v>110000</v>
      </c>
      <c r="T1292" s="461">
        <v>1679319</v>
      </c>
      <c r="U1292" s="462" t="s">
        <v>553</v>
      </c>
      <c r="V1292" s="463">
        <v>0</v>
      </c>
      <c r="W1292" s="716" t="e">
        <f t="shared" si="49"/>
        <v>#DIV/0!</v>
      </c>
      <c r="Z1292" s="739">
        <f t="shared" si="50"/>
        <v>0</v>
      </c>
    </row>
    <row r="1293" spans="1:26" s="365" customFormat="1" ht="12.65" customHeight="1">
      <c r="A1293" s="452"/>
      <c r="B1293" s="452" t="s">
        <v>787</v>
      </c>
      <c r="C1293" s="453" t="s">
        <v>453</v>
      </c>
      <c r="D1293" s="454" t="s">
        <v>825</v>
      </c>
      <c r="E1293" s="455" t="s">
        <v>826</v>
      </c>
      <c r="F1293" s="454" t="s">
        <v>790</v>
      </c>
      <c r="G1293" s="454"/>
      <c r="H1293" s="454" t="s">
        <v>791</v>
      </c>
      <c r="I1293" s="453">
        <v>2024</v>
      </c>
      <c r="J1293" s="453">
        <v>8</v>
      </c>
      <c r="K1293" s="456">
        <v>45650</v>
      </c>
      <c r="L1293" s="457" t="s">
        <v>553</v>
      </c>
      <c r="M1293" s="458" t="s">
        <v>553</v>
      </c>
      <c r="N1293" s="458">
        <v>6.5000000000000002E-2</v>
      </c>
      <c r="O1293" s="459">
        <v>0</v>
      </c>
      <c r="P1293" s="460" t="s">
        <v>553</v>
      </c>
      <c r="Q1293" s="453">
        <v>1</v>
      </c>
      <c r="R1293" s="458">
        <v>6.5000000000000002E-2</v>
      </c>
      <c r="S1293" s="461">
        <v>885000</v>
      </c>
      <c r="T1293" s="461">
        <v>14219614</v>
      </c>
      <c r="U1293" s="462" t="s">
        <v>553</v>
      </c>
      <c r="V1293" s="463">
        <v>0</v>
      </c>
      <c r="W1293" s="716" t="e">
        <f t="shared" si="49"/>
        <v>#DIV/0!</v>
      </c>
      <c r="Z1293" s="739">
        <f t="shared" si="50"/>
        <v>0</v>
      </c>
    </row>
    <row r="1294" spans="1:26" s="365" customFormat="1" ht="12.65" customHeight="1">
      <c r="A1294" s="452"/>
      <c r="B1294" s="452" t="s">
        <v>787</v>
      </c>
      <c r="C1294" s="453" t="s">
        <v>453</v>
      </c>
      <c r="D1294" s="454" t="s">
        <v>825</v>
      </c>
      <c r="E1294" s="455" t="s">
        <v>826</v>
      </c>
      <c r="F1294" s="454" t="s">
        <v>790</v>
      </c>
      <c r="G1294" s="454"/>
      <c r="H1294" s="454" t="s">
        <v>791</v>
      </c>
      <c r="I1294" s="453">
        <v>2024</v>
      </c>
      <c r="J1294" s="453">
        <v>8</v>
      </c>
      <c r="K1294" s="456">
        <v>45650</v>
      </c>
      <c r="L1294" s="457" t="s">
        <v>553</v>
      </c>
      <c r="M1294" s="458" t="s">
        <v>553</v>
      </c>
      <c r="N1294" s="458">
        <v>6.5000000000000002E-2</v>
      </c>
      <c r="O1294" s="459">
        <v>0</v>
      </c>
      <c r="P1294" s="460" t="s">
        <v>553</v>
      </c>
      <c r="Q1294" s="453">
        <v>1</v>
      </c>
      <c r="R1294" s="458">
        <v>6.5000000000000002E-2</v>
      </c>
      <c r="S1294" s="461">
        <v>885000</v>
      </c>
      <c r="T1294" s="461">
        <v>13334614</v>
      </c>
      <c r="U1294" s="462" t="s">
        <v>553</v>
      </c>
      <c r="V1294" s="463">
        <v>0</v>
      </c>
      <c r="W1294" s="716" t="e">
        <f t="shared" si="49"/>
        <v>#DIV/0!</v>
      </c>
      <c r="Z1294" s="739">
        <f t="shared" si="50"/>
        <v>0</v>
      </c>
    </row>
    <row r="1295" spans="1:26" s="365" customFormat="1" ht="12.65" customHeight="1">
      <c r="A1295" s="452"/>
      <c r="B1295" s="452" t="s">
        <v>787</v>
      </c>
      <c r="C1295" s="453" t="s">
        <v>453</v>
      </c>
      <c r="D1295" s="454" t="s">
        <v>803</v>
      </c>
      <c r="E1295" s="455" t="s">
        <v>804</v>
      </c>
      <c r="F1295" s="454" t="s">
        <v>790</v>
      </c>
      <c r="G1295" s="454"/>
      <c r="H1295" s="454" t="s">
        <v>791</v>
      </c>
      <c r="I1295" s="453">
        <v>2024</v>
      </c>
      <c r="J1295" s="453">
        <v>8</v>
      </c>
      <c r="K1295" s="456">
        <v>45650</v>
      </c>
      <c r="L1295" s="457" t="s">
        <v>553</v>
      </c>
      <c r="M1295" s="458" t="s">
        <v>553</v>
      </c>
      <c r="N1295" s="458">
        <v>0.49</v>
      </c>
      <c r="O1295" s="459">
        <v>0</v>
      </c>
      <c r="P1295" s="460" t="s">
        <v>553</v>
      </c>
      <c r="Q1295" s="453">
        <v>1</v>
      </c>
      <c r="R1295" s="458">
        <v>0.49</v>
      </c>
      <c r="S1295" s="461">
        <v>598000</v>
      </c>
      <c r="T1295" s="461">
        <v>4898500</v>
      </c>
      <c r="U1295" s="462" t="s">
        <v>553</v>
      </c>
      <c r="V1295" s="463">
        <v>0</v>
      </c>
      <c r="W1295" s="716" t="e">
        <f t="shared" si="49"/>
        <v>#DIV/0!</v>
      </c>
      <c r="Z1295" s="739">
        <f t="shared" si="50"/>
        <v>0</v>
      </c>
    </row>
    <row r="1296" spans="1:26" s="365" customFormat="1" ht="12.65" customHeight="1">
      <c r="A1296" s="452"/>
      <c r="B1296" s="452" t="s">
        <v>787</v>
      </c>
      <c r="C1296" s="453" t="s">
        <v>453</v>
      </c>
      <c r="D1296" s="454" t="s">
        <v>803</v>
      </c>
      <c r="E1296" s="455" t="s">
        <v>804</v>
      </c>
      <c r="F1296" s="454" t="s">
        <v>790</v>
      </c>
      <c r="G1296" s="454"/>
      <c r="H1296" s="454" t="s">
        <v>791</v>
      </c>
      <c r="I1296" s="453">
        <v>2024</v>
      </c>
      <c r="J1296" s="453">
        <v>8</v>
      </c>
      <c r="K1296" s="456">
        <v>45650</v>
      </c>
      <c r="L1296" s="457" t="s">
        <v>553</v>
      </c>
      <c r="M1296" s="458" t="s">
        <v>553</v>
      </c>
      <c r="N1296" s="458">
        <v>0.49</v>
      </c>
      <c r="O1296" s="459">
        <v>0</v>
      </c>
      <c r="P1296" s="460" t="s">
        <v>553</v>
      </c>
      <c r="Q1296" s="453">
        <v>1</v>
      </c>
      <c r="R1296" s="458">
        <v>0.49</v>
      </c>
      <c r="S1296" s="461">
        <v>598000</v>
      </c>
      <c r="T1296" s="461">
        <v>4300500</v>
      </c>
      <c r="U1296" s="462" t="s">
        <v>553</v>
      </c>
      <c r="V1296" s="463">
        <v>0</v>
      </c>
      <c r="W1296" s="716" t="e">
        <f t="shared" si="49"/>
        <v>#DIV/0!</v>
      </c>
      <c r="Z1296" s="739">
        <f t="shared" si="50"/>
        <v>0</v>
      </c>
    </row>
    <row r="1297" spans="1:26" s="365" customFormat="1" ht="12.65" customHeight="1">
      <c r="A1297" s="452"/>
      <c r="B1297" s="452" t="s">
        <v>787</v>
      </c>
      <c r="C1297" s="453" t="s">
        <v>453</v>
      </c>
      <c r="D1297" s="454" t="s">
        <v>817</v>
      </c>
      <c r="E1297" s="455" t="s">
        <v>818</v>
      </c>
      <c r="F1297" s="454" t="s">
        <v>790</v>
      </c>
      <c r="G1297" s="454"/>
      <c r="H1297" s="454" t="s">
        <v>791</v>
      </c>
      <c r="I1297" s="453">
        <v>2024</v>
      </c>
      <c r="J1297" s="453">
        <v>8</v>
      </c>
      <c r="K1297" s="456">
        <v>45650</v>
      </c>
      <c r="L1297" s="457" t="s">
        <v>553</v>
      </c>
      <c r="M1297" s="458" t="s">
        <v>553</v>
      </c>
      <c r="N1297" s="458">
        <v>0.97</v>
      </c>
      <c r="O1297" s="459">
        <v>0</v>
      </c>
      <c r="P1297" s="460" t="s">
        <v>553</v>
      </c>
      <c r="Q1297" s="453">
        <v>1</v>
      </c>
      <c r="R1297" s="458">
        <v>0.97</v>
      </c>
      <c r="S1297" s="461">
        <v>80000</v>
      </c>
      <c r="T1297" s="461">
        <v>4141545</v>
      </c>
      <c r="U1297" s="462" t="s">
        <v>553</v>
      </c>
      <c r="V1297" s="463">
        <v>0</v>
      </c>
      <c r="W1297" s="716" t="e">
        <f t="shared" si="49"/>
        <v>#DIV/0!</v>
      </c>
      <c r="Z1297" s="739">
        <f t="shared" si="50"/>
        <v>0</v>
      </c>
    </row>
    <row r="1298" spans="1:26" s="365" customFormat="1" ht="12.65" customHeight="1">
      <c r="A1298" s="452"/>
      <c r="B1298" s="452" t="s">
        <v>484</v>
      </c>
      <c r="C1298" s="453" t="s">
        <v>453</v>
      </c>
      <c r="D1298" s="454" t="s">
        <v>833</v>
      </c>
      <c r="E1298" s="455" t="s">
        <v>834</v>
      </c>
      <c r="F1298" s="454" t="s">
        <v>790</v>
      </c>
      <c r="G1298" s="454"/>
      <c r="H1298" s="454" t="s">
        <v>791</v>
      </c>
      <c r="I1298" s="453">
        <v>2024</v>
      </c>
      <c r="J1298" s="453">
        <v>8</v>
      </c>
      <c r="K1298" s="456">
        <v>45650</v>
      </c>
      <c r="L1298" s="457" t="s">
        <v>553</v>
      </c>
      <c r="M1298" s="458" t="s">
        <v>553</v>
      </c>
      <c r="N1298" s="458">
        <v>8.2000000000000003E-2</v>
      </c>
      <c r="O1298" s="459">
        <v>0</v>
      </c>
      <c r="P1298" s="460" t="s">
        <v>553</v>
      </c>
      <c r="Q1298" s="453">
        <v>1</v>
      </c>
      <c r="R1298" s="458">
        <v>8.2000000000000003E-2</v>
      </c>
      <c r="S1298" s="461">
        <v>30000</v>
      </c>
      <c r="T1298" s="461">
        <v>963143</v>
      </c>
      <c r="U1298" s="462" t="s">
        <v>553</v>
      </c>
      <c r="V1298" s="463">
        <v>0</v>
      </c>
      <c r="W1298" s="716" t="e">
        <f t="shared" si="49"/>
        <v>#DIV/0!</v>
      </c>
      <c r="Z1298" s="739">
        <f t="shared" si="50"/>
        <v>0</v>
      </c>
    </row>
    <row r="1299" spans="1:26" s="365" customFormat="1" ht="12.65" customHeight="1">
      <c r="A1299" s="452"/>
      <c r="B1299" s="452" t="s">
        <v>787</v>
      </c>
      <c r="C1299" s="453" t="s">
        <v>453</v>
      </c>
      <c r="D1299" s="454" t="s">
        <v>807</v>
      </c>
      <c r="E1299" s="455" t="s">
        <v>808</v>
      </c>
      <c r="F1299" s="454" t="s">
        <v>790</v>
      </c>
      <c r="G1299" s="454"/>
      <c r="H1299" s="454" t="s">
        <v>791</v>
      </c>
      <c r="I1299" s="453">
        <v>2024</v>
      </c>
      <c r="J1299" s="453">
        <v>8</v>
      </c>
      <c r="K1299" s="456">
        <v>45650</v>
      </c>
      <c r="L1299" s="457" t="s">
        <v>553</v>
      </c>
      <c r="M1299" s="458" t="s">
        <v>553</v>
      </c>
      <c r="N1299" s="458">
        <v>4.4999999999999998E-2</v>
      </c>
      <c r="O1299" s="459">
        <v>0</v>
      </c>
      <c r="P1299" s="460" t="s">
        <v>553</v>
      </c>
      <c r="Q1299" s="453">
        <v>1</v>
      </c>
      <c r="R1299" s="458">
        <v>4.4999999999999998E-2</v>
      </c>
      <c r="S1299" s="461">
        <v>65000</v>
      </c>
      <c r="T1299" s="461">
        <v>1438802</v>
      </c>
      <c r="U1299" s="462" t="s">
        <v>553</v>
      </c>
      <c r="V1299" s="463">
        <v>0</v>
      </c>
      <c r="W1299" s="716" t="e">
        <f t="shared" si="49"/>
        <v>#DIV/0!</v>
      </c>
      <c r="Z1299" s="739">
        <f t="shared" si="50"/>
        <v>0</v>
      </c>
    </row>
    <row r="1300" spans="1:26" s="365" customFormat="1" ht="12.65" customHeight="1">
      <c r="A1300" s="452"/>
      <c r="B1300" s="452" t="s">
        <v>787</v>
      </c>
      <c r="C1300" s="453" t="s">
        <v>453</v>
      </c>
      <c r="D1300" s="454" t="s">
        <v>811</v>
      </c>
      <c r="E1300" s="455" t="s">
        <v>812</v>
      </c>
      <c r="F1300" s="454" t="s">
        <v>790</v>
      </c>
      <c r="G1300" s="454"/>
      <c r="H1300" s="454" t="s">
        <v>791</v>
      </c>
      <c r="I1300" s="453">
        <v>2024</v>
      </c>
      <c r="J1300" s="453">
        <v>8</v>
      </c>
      <c r="K1300" s="456">
        <v>45650</v>
      </c>
      <c r="L1300" s="457" t="s">
        <v>553</v>
      </c>
      <c r="M1300" s="458" t="s">
        <v>553</v>
      </c>
      <c r="N1300" s="458">
        <v>7.4999999999999997E-2</v>
      </c>
      <c r="O1300" s="459">
        <v>0</v>
      </c>
      <c r="P1300" s="460" t="s">
        <v>553</v>
      </c>
      <c r="Q1300" s="453">
        <v>1</v>
      </c>
      <c r="R1300" s="458">
        <v>7.4999999999999997E-2</v>
      </c>
      <c r="S1300" s="461">
        <v>55000</v>
      </c>
      <c r="T1300" s="461">
        <v>1780847</v>
      </c>
      <c r="U1300" s="462" t="s">
        <v>553</v>
      </c>
      <c r="V1300" s="463">
        <v>0</v>
      </c>
      <c r="W1300" s="716" t="e">
        <f t="shared" si="49"/>
        <v>#DIV/0!</v>
      </c>
      <c r="Z1300" s="739">
        <f t="shared" si="50"/>
        <v>0</v>
      </c>
    </row>
    <row r="1301" spans="1:26" s="365" customFormat="1" ht="12.65" customHeight="1">
      <c r="A1301" s="452"/>
      <c r="B1301" s="452" t="s">
        <v>787</v>
      </c>
      <c r="C1301" s="453" t="s">
        <v>453</v>
      </c>
      <c r="D1301" s="454" t="s">
        <v>825</v>
      </c>
      <c r="E1301" s="455" t="s">
        <v>826</v>
      </c>
      <c r="F1301" s="454" t="s">
        <v>790</v>
      </c>
      <c r="G1301" s="454"/>
      <c r="H1301" s="454" t="s">
        <v>791</v>
      </c>
      <c r="I1301" s="453">
        <v>2024</v>
      </c>
      <c r="J1301" s="453">
        <v>8</v>
      </c>
      <c r="K1301" s="456">
        <v>45650</v>
      </c>
      <c r="L1301" s="457" t="s">
        <v>553</v>
      </c>
      <c r="M1301" s="458" t="s">
        <v>553</v>
      </c>
      <c r="N1301" s="458">
        <v>6.5000000000000002E-2</v>
      </c>
      <c r="O1301" s="459">
        <v>0</v>
      </c>
      <c r="P1301" s="460" t="s">
        <v>553</v>
      </c>
      <c r="Q1301" s="453">
        <v>1</v>
      </c>
      <c r="R1301" s="458">
        <v>6.5000000000000002E-2</v>
      </c>
      <c r="S1301" s="461">
        <v>885000</v>
      </c>
      <c r="T1301" s="461">
        <v>12449614</v>
      </c>
      <c r="U1301" s="462" t="s">
        <v>553</v>
      </c>
      <c r="V1301" s="463">
        <v>0</v>
      </c>
      <c r="W1301" s="716" t="e">
        <f t="shared" si="49"/>
        <v>#DIV/0!</v>
      </c>
      <c r="Z1301" s="739">
        <f t="shared" si="50"/>
        <v>0</v>
      </c>
    </row>
    <row r="1302" spans="1:26" s="365" customFormat="1" ht="12.65" customHeight="1">
      <c r="A1302" s="452"/>
      <c r="B1302" s="452" t="s">
        <v>787</v>
      </c>
      <c r="C1302" s="453" t="s">
        <v>453</v>
      </c>
      <c r="D1302" s="454" t="s">
        <v>825</v>
      </c>
      <c r="E1302" s="455" t="s">
        <v>826</v>
      </c>
      <c r="F1302" s="454" t="s">
        <v>790</v>
      </c>
      <c r="G1302" s="454"/>
      <c r="H1302" s="454" t="s">
        <v>791</v>
      </c>
      <c r="I1302" s="453">
        <v>2024</v>
      </c>
      <c r="J1302" s="453">
        <v>8</v>
      </c>
      <c r="K1302" s="456">
        <v>45650</v>
      </c>
      <c r="L1302" s="457" t="s">
        <v>553</v>
      </c>
      <c r="M1302" s="458" t="s">
        <v>553</v>
      </c>
      <c r="N1302" s="458">
        <v>6.5000000000000002E-2</v>
      </c>
      <c r="O1302" s="459">
        <v>0</v>
      </c>
      <c r="P1302" s="460" t="s">
        <v>553</v>
      </c>
      <c r="Q1302" s="453">
        <v>1</v>
      </c>
      <c r="R1302" s="458">
        <v>6.5000000000000002E-2</v>
      </c>
      <c r="S1302" s="461">
        <v>885000</v>
      </c>
      <c r="T1302" s="461">
        <v>11564614</v>
      </c>
      <c r="U1302" s="462" t="s">
        <v>553</v>
      </c>
      <c r="V1302" s="463">
        <v>0</v>
      </c>
      <c r="W1302" s="716" t="e">
        <f t="shared" si="49"/>
        <v>#DIV/0!</v>
      </c>
      <c r="Z1302" s="739">
        <f t="shared" si="50"/>
        <v>0</v>
      </c>
    </row>
    <row r="1303" spans="1:26" s="365" customFormat="1" ht="12.65" customHeight="1">
      <c r="A1303" s="452"/>
      <c r="B1303" s="452" t="s">
        <v>484</v>
      </c>
      <c r="C1303" s="453" t="s">
        <v>453</v>
      </c>
      <c r="D1303" s="454" t="s">
        <v>799</v>
      </c>
      <c r="E1303" s="455" t="s">
        <v>800</v>
      </c>
      <c r="F1303" s="454" t="s">
        <v>790</v>
      </c>
      <c r="G1303" s="454"/>
      <c r="H1303" s="454" t="s">
        <v>791</v>
      </c>
      <c r="I1303" s="453">
        <v>2024</v>
      </c>
      <c r="J1303" s="453">
        <v>8</v>
      </c>
      <c r="K1303" s="456">
        <v>45650</v>
      </c>
      <c r="L1303" s="457" t="s">
        <v>553</v>
      </c>
      <c r="M1303" s="458" t="s">
        <v>553</v>
      </c>
      <c r="N1303" s="458">
        <v>0.64600000000000002</v>
      </c>
      <c r="O1303" s="459">
        <v>0</v>
      </c>
      <c r="P1303" s="460" t="s">
        <v>553</v>
      </c>
      <c r="Q1303" s="453">
        <v>1</v>
      </c>
      <c r="R1303" s="458">
        <v>0.64600000000000002</v>
      </c>
      <c r="S1303" s="461">
        <v>125000</v>
      </c>
      <c r="T1303" s="461">
        <v>582597</v>
      </c>
      <c r="U1303" s="462" t="s">
        <v>553</v>
      </c>
      <c r="V1303" s="463">
        <v>0</v>
      </c>
      <c r="W1303" s="716" t="e">
        <f t="shared" si="49"/>
        <v>#DIV/0!</v>
      </c>
      <c r="Z1303" s="739">
        <f t="shared" si="50"/>
        <v>0</v>
      </c>
    </row>
    <row r="1304" spans="1:26" s="365" customFormat="1" ht="12.65" customHeight="1">
      <c r="A1304" s="452"/>
      <c r="B1304" s="452" t="s">
        <v>484</v>
      </c>
      <c r="C1304" s="453" t="s">
        <v>453</v>
      </c>
      <c r="D1304" s="454" t="s">
        <v>799</v>
      </c>
      <c r="E1304" s="455" t="s">
        <v>800</v>
      </c>
      <c r="F1304" s="454" t="s">
        <v>790</v>
      </c>
      <c r="G1304" s="454"/>
      <c r="H1304" s="454" t="s">
        <v>791</v>
      </c>
      <c r="I1304" s="453">
        <v>2024</v>
      </c>
      <c r="J1304" s="453">
        <v>8</v>
      </c>
      <c r="K1304" s="456">
        <v>45650</v>
      </c>
      <c r="L1304" s="457" t="s">
        <v>553</v>
      </c>
      <c r="M1304" s="458" t="s">
        <v>553</v>
      </c>
      <c r="N1304" s="458">
        <v>0.64600000000000002</v>
      </c>
      <c r="O1304" s="459">
        <v>0</v>
      </c>
      <c r="P1304" s="460" t="s">
        <v>553</v>
      </c>
      <c r="Q1304" s="453">
        <v>1</v>
      </c>
      <c r="R1304" s="458">
        <v>0.64600000000000002</v>
      </c>
      <c r="S1304" s="461">
        <v>125000</v>
      </c>
      <c r="T1304" s="461">
        <v>457597</v>
      </c>
      <c r="U1304" s="462" t="s">
        <v>553</v>
      </c>
      <c r="V1304" s="463">
        <v>0</v>
      </c>
      <c r="W1304" s="716" t="e">
        <f t="shared" si="49"/>
        <v>#DIV/0!</v>
      </c>
      <c r="Z1304" s="739">
        <f t="shared" si="50"/>
        <v>0</v>
      </c>
    </row>
    <row r="1305" spans="1:26" s="365" customFormat="1" ht="12.65" customHeight="1">
      <c r="A1305" s="452"/>
      <c r="B1305" s="452" t="s">
        <v>787</v>
      </c>
      <c r="C1305" s="453" t="s">
        <v>453</v>
      </c>
      <c r="D1305" s="454" t="s">
        <v>803</v>
      </c>
      <c r="E1305" s="455" t="s">
        <v>804</v>
      </c>
      <c r="F1305" s="454" t="s">
        <v>790</v>
      </c>
      <c r="G1305" s="454"/>
      <c r="H1305" s="454" t="s">
        <v>791</v>
      </c>
      <c r="I1305" s="453">
        <v>2024</v>
      </c>
      <c r="J1305" s="453">
        <v>8</v>
      </c>
      <c r="K1305" s="456">
        <v>45650</v>
      </c>
      <c r="L1305" s="457" t="s">
        <v>553</v>
      </c>
      <c r="M1305" s="458" t="s">
        <v>553</v>
      </c>
      <c r="N1305" s="458">
        <v>0.49</v>
      </c>
      <c r="O1305" s="459">
        <v>0</v>
      </c>
      <c r="P1305" s="460" t="s">
        <v>553</v>
      </c>
      <c r="Q1305" s="453">
        <v>1</v>
      </c>
      <c r="R1305" s="458">
        <v>0.49</v>
      </c>
      <c r="S1305" s="461">
        <v>598000</v>
      </c>
      <c r="T1305" s="461">
        <v>3702500</v>
      </c>
      <c r="U1305" s="462" t="s">
        <v>553</v>
      </c>
      <c r="V1305" s="463">
        <v>0</v>
      </c>
      <c r="W1305" s="716" t="e">
        <f t="shared" si="49"/>
        <v>#DIV/0!</v>
      </c>
      <c r="Z1305" s="739">
        <f t="shared" si="50"/>
        <v>0</v>
      </c>
    </row>
    <row r="1306" spans="1:26" s="365" customFormat="1" ht="12.65" customHeight="1">
      <c r="A1306" s="452"/>
      <c r="B1306" s="452" t="s">
        <v>787</v>
      </c>
      <c r="C1306" s="453" t="s">
        <v>453</v>
      </c>
      <c r="D1306" s="454" t="s">
        <v>803</v>
      </c>
      <c r="E1306" s="455" t="s">
        <v>804</v>
      </c>
      <c r="F1306" s="454" t="s">
        <v>790</v>
      </c>
      <c r="G1306" s="454"/>
      <c r="H1306" s="454" t="s">
        <v>791</v>
      </c>
      <c r="I1306" s="453">
        <v>2024</v>
      </c>
      <c r="J1306" s="453">
        <v>8</v>
      </c>
      <c r="K1306" s="456">
        <v>45650</v>
      </c>
      <c r="L1306" s="457" t="s">
        <v>553</v>
      </c>
      <c r="M1306" s="458" t="s">
        <v>553</v>
      </c>
      <c r="N1306" s="458">
        <v>0.49</v>
      </c>
      <c r="O1306" s="459">
        <v>0</v>
      </c>
      <c r="P1306" s="460" t="s">
        <v>553</v>
      </c>
      <c r="Q1306" s="453">
        <v>1</v>
      </c>
      <c r="R1306" s="458">
        <v>0.49</v>
      </c>
      <c r="S1306" s="461">
        <v>598000</v>
      </c>
      <c r="T1306" s="461">
        <v>3104500</v>
      </c>
      <c r="U1306" s="462" t="s">
        <v>553</v>
      </c>
      <c r="V1306" s="463">
        <v>0</v>
      </c>
      <c r="W1306" s="716" t="e">
        <f t="shared" si="49"/>
        <v>#DIV/0!</v>
      </c>
      <c r="Z1306" s="739">
        <f t="shared" si="50"/>
        <v>0</v>
      </c>
    </row>
    <row r="1307" spans="1:26" s="365" customFormat="1" ht="12.65" customHeight="1">
      <c r="A1307" s="452"/>
      <c r="B1307" s="452" t="s">
        <v>787</v>
      </c>
      <c r="C1307" s="453" t="s">
        <v>453</v>
      </c>
      <c r="D1307" s="454" t="s">
        <v>815</v>
      </c>
      <c r="E1307" s="455" t="s">
        <v>816</v>
      </c>
      <c r="F1307" s="454" t="s">
        <v>790</v>
      </c>
      <c r="G1307" s="454"/>
      <c r="H1307" s="454" t="s">
        <v>791</v>
      </c>
      <c r="I1307" s="453">
        <v>2024</v>
      </c>
      <c r="J1307" s="453">
        <v>9</v>
      </c>
      <c r="K1307" s="456">
        <v>45650</v>
      </c>
      <c r="L1307" s="457" t="s">
        <v>553</v>
      </c>
      <c r="M1307" s="458" t="s">
        <v>553</v>
      </c>
      <c r="N1307" s="458">
        <v>9.8000000000000004E-2</v>
      </c>
      <c r="O1307" s="459">
        <v>0</v>
      </c>
      <c r="P1307" s="460" t="s">
        <v>553</v>
      </c>
      <c r="Q1307" s="453">
        <v>1</v>
      </c>
      <c r="R1307" s="458">
        <v>9.8000000000000004E-2</v>
      </c>
      <c r="S1307" s="461">
        <v>280000</v>
      </c>
      <c r="T1307" s="461">
        <v>2215432</v>
      </c>
      <c r="U1307" s="462" t="s">
        <v>553</v>
      </c>
      <c r="V1307" s="463">
        <v>0</v>
      </c>
      <c r="W1307" s="716" t="e">
        <f t="shared" si="49"/>
        <v>#DIV/0!</v>
      </c>
      <c r="Z1307" s="739">
        <f t="shared" si="50"/>
        <v>0</v>
      </c>
    </row>
    <row r="1308" spans="1:26" s="365" customFormat="1" ht="12.65" customHeight="1">
      <c r="A1308" s="452"/>
      <c r="B1308" s="452" t="s">
        <v>787</v>
      </c>
      <c r="C1308" s="453" t="s">
        <v>453</v>
      </c>
      <c r="D1308" s="454" t="s">
        <v>813</v>
      </c>
      <c r="E1308" s="455" t="s">
        <v>814</v>
      </c>
      <c r="F1308" s="454" t="s">
        <v>790</v>
      </c>
      <c r="G1308" s="454"/>
      <c r="H1308" s="454" t="s">
        <v>791</v>
      </c>
      <c r="I1308" s="453">
        <v>2024</v>
      </c>
      <c r="J1308" s="453">
        <v>9</v>
      </c>
      <c r="K1308" s="456">
        <v>45650</v>
      </c>
      <c r="L1308" s="457" t="s">
        <v>553</v>
      </c>
      <c r="M1308" s="458" t="s">
        <v>553</v>
      </c>
      <c r="N1308" s="458">
        <v>0.128</v>
      </c>
      <c r="O1308" s="459">
        <v>0</v>
      </c>
      <c r="P1308" s="460" t="s">
        <v>553</v>
      </c>
      <c r="Q1308" s="453">
        <v>1</v>
      </c>
      <c r="R1308" s="458">
        <v>0.128</v>
      </c>
      <c r="S1308" s="461">
        <v>262500</v>
      </c>
      <c r="T1308" s="461">
        <v>1569319</v>
      </c>
      <c r="U1308" s="462" t="s">
        <v>553</v>
      </c>
      <c r="V1308" s="463">
        <v>0</v>
      </c>
      <c r="W1308" s="716" t="e">
        <f t="shared" si="49"/>
        <v>#DIV/0!</v>
      </c>
      <c r="Z1308" s="739">
        <f t="shared" si="50"/>
        <v>0</v>
      </c>
    </row>
    <row r="1309" spans="1:26" s="365" customFormat="1" ht="12.65" customHeight="1">
      <c r="A1309" s="452"/>
      <c r="B1309" s="452" t="s">
        <v>787</v>
      </c>
      <c r="C1309" s="453" t="s">
        <v>453</v>
      </c>
      <c r="D1309" s="454" t="s">
        <v>807</v>
      </c>
      <c r="E1309" s="455" t="s">
        <v>808</v>
      </c>
      <c r="F1309" s="454" t="s">
        <v>790</v>
      </c>
      <c r="G1309" s="454"/>
      <c r="H1309" s="454" t="s">
        <v>791</v>
      </c>
      <c r="I1309" s="453">
        <v>2024</v>
      </c>
      <c r="J1309" s="453">
        <v>9</v>
      </c>
      <c r="K1309" s="456">
        <v>45650</v>
      </c>
      <c r="L1309" s="457" t="s">
        <v>553</v>
      </c>
      <c r="M1309" s="458" t="s">
        <v>553</v>
      </c>
      <c r="N1309" s="458">
        <v>4.4999999999999998E-2</v>
      </c>
      <c r="O1309" s="459">
        <v>0</v>
      </c>
      <c r="P1309" s="460" t="s">
        <v>553</v>
      </c>
      <c r="Q1309" s="453">
        <v>1</v>
      </c>
      <c r="R1309" s="458">
        <v>4.4999999999999998E-2</v>
      </c>
      <c r="S1309" s="461">
        <v>89993</v>
      </c>
      <c r="T1309" s="461">
        <v>1373802</v>
      </c>
      <c r="U1309" s="462" t="s">
        <v>553</v>
      </c>
      <c r="V1309" s="463">
        <v>0</v>
      </c>
      <c r="W1309" s="716" t="e">
        <f t="shared" si="49"/>
        <v>#DIV/0!</v>
      </c>
      <c r="Z1309" s="739">
        <f t="shared" si="50"/>
        <v>0</v>
      </c>
    </row>
    <row r="1310" spans="1:26" s="365" customFormat="1" ht="12.65" customHeight="1">
      <c r="A1310" s="452"/>
      <c r="B1310" s="452" t="s">
        <v>787</v>
      </c>
      <c r="C1310" s="453" t="s">
        <v>453</v>
      </c>
      <c r="D1310" s="454" t="s">
        <v>807</v>
      </c>
      <c r="E1310" s="455" t="s">
        <v>808</v>
      </c>
      <c r="F1310" s="454" t="s">
        <v>790</v>
      </c>
      <c r="G1310" s="454"/>
      <c r="H1310" s="454" t="s">
        <v>791</v>
      </c>
      <c r="I1310" s="453">
        <v>2024</v>
      </c>
      <c r="J1310" s="453">
        <v>9</v>
      </c>
      <c r="K1310" s="456">
        <v>45650</v>
      </c>
      <c r="L1310" s="457" t="s">
        <v>553</v>
      </c>
      <c r="M1310" s="458" t="s">
        <v>553</v>
      </c>
      <c r="N1310" s="458">
        <v>4.4999999999999998E-2</v>
      </c>
      <c r="O1310" s="459">
        <v>0</v>
      </c>
      <c r="P1310" s="460" t="s">
        <v>553</v>
      </c>
      <c r="Q1310" s="453">
        <v>1</v>
      </c>
      <c r="R1310" s="458">
        <v>4.4999999999999998E-2</v>
      </c>
      <c r="S1310" s="461">
        <v>89993</v>
      </c>
      <c r="T1310" s="461">
        <v>1283809</v>
      </c>
      <c r="U1310" s="462" t="s">
        <v>553</v>
      </c>
      <c r="V1310" s="463">
        <v>0</v>
      </c>
      <c r="W1310" s="716" t="e">
        <f t="shared" si="49"/>
        <v>#DIV/0!</v>
      </c>
      <c r="Z1310" s="739">
        <f t="shared" si="50"/>
        <v>0</v>
      </c>
    </row>
    <row r="1311" spans="1:26" s="365" customFormat="1" ht="12.65" customHeight="1">
      <c r="A1311" s="452"/>
      <c r="B1311" s="452" t="s">
        <v>787</v>
      </c>
      <c r="C1311" s="453" t="s">
        <v>453</v>
      </c>
      <c r="D1311" s="454" t="s">
        <v>803</v>
      </c>
      <c r="E1311" s="455" t="s">
        <v>804</v>
      </c>
      <c r="F1311" s="454" t="s">
        <v>790</v>
      </c>
      <c r="G1311" s="454"/>
      <c r="H1311" s="454" t="s">
        <v>791</v>
      </c>
      <c r="I1311" s="453">
        <v>2024</v>
      </c>
      <c r="J1311" s="453">
        <v>9</v>
      </c>
      <c r="K1311" s="456">
        <v>45650</v>
      </c>
      <c r="L1311" s="457" t="s">
        <v>553</v>
      </c>
      <c r="M1311" s="458" t="s">
        <v>553</v>
      </c>
      <c r="N1311" s="458">
        <v>0.49</v>
      </c>
      <c r="O1311" s="459">
        <v>0</v>
      </c>
      <c r="P1311" s="460" t="s">
        <v>553</v>
      </c>
      <c r="Q1311" s="453">
        <v>1</v>
      </c>
      <c r="R1311" s="458">
        <v>0.49</v>
      </c>
      <c r="S1311" s="461">
        <v>131200</v>
      </c>
      <c r="T1311" s="461">
        <v>2506500</v>
      </c>
      <c r="U1311" s="462" t="s">
        <v>553</v>
      </c>
      <c r="V1311" s="463">
        <v>0</v>
      </c>
      <c r="W1311" s="716" t="e">
        <f t="shared" si="49"/>
        <v>#DIV/0!</v>
      </c>
      <c r="Z1311" s="739">
        <f t="shared" si="50"/>
        <v>0</v>
      </c>
    </row>
    <row r="1312" spans="1:26" s="365" customFormat="1" ht="12.65" customHeight="1">
      <c r="A1312" s="452"/>
      <c r="B1312" s="452" t="s">
        <v>787</v>
      </c>
      <c r="C1312" s="453" t="s">
        <v>453</v>
      </c>
      <c r="D1312" s="454" t="s">
        <v>803</v>
      </c>
      <c r="E1312" s="455" t="s">
        <v>804</v>
      </c>
      <c r="F1312" s="454" t="s">
        <v>790</v>
      </c>
      <c r="G1312" s="454"/>
      <c r="H1312" s="454" t="s">
        <v>791</v>
      </c>
      <c r="I1312" s="453">
        <v>2024</v>
      </c>
      <c r="J1312" s="453">
        <v>9</v>
      </c>
      <c r="K1312" s="456">
        <v>45650</v>
      </c>
      <c r="L1312" s="457" t="s">
        <v>553</v>
      </c>
      <c r="M1312" s="458" t="s">
        <v>553</v>
      </c>
      <c r="N1312" s="458">
        <v>0.49</v>
      </c>
      <c r="O1312" s="459">
        <v>0</v>
      </c>
      <c r="P1312" s="460" t="s">
        <v>553</v>
      </c>
      <c r="Q1312" s="453">
        <v>1</v>
      </c>
      <c r="R1312" s="458">
        <v>0.49</v>
      </c>
      <c r="S1312" s="461">
        <v>131200</v>
      </c>
      <c r="T1312" s="461">
        <v>2375300</v>
      </c>
      <c r="U1312" s="462" t="s">
        <v>553</v>
      </c>
      <c r="V1312" s="463">
        <v>0</v>
      </c>
      <c r="W1312" s="716" t="e">
        <f t="shared" si="49"/>
        <v>#DIV/0!</v>
      </c>
      <c r="Z1312" s="739">
        <f t="shared" si="50"/>
        <v>0</v>
      </c>
    </row>
    <row r="1313" spans="1:26" s="365" customFormat="1" ht="12.65" customHeight="1">
      <c r="A1313" s="452"/>
      <c r="B1313" s="452" t="s">
        <v>787</v>
      </c>
      <c r="C1313" s="453" t="s">
        <v>453</v>
      </c>
      <c r="D1313" s="454" t="s">
        <v>811</v>
      </c>
      <c r="E1313" s="455" t="s">
        <v>812</v>
      </c>
      <c r="F1313" s="454" t="s">
        <v>790</v>
      </c>
      <c r="G1313" s="454"/>
      <c r="H1313" s="454" t="s">
        <v>791</v>
      </c>
      <c r="I1313" s="453">
        <v>2024</v>
      </c>
      <c r="J1313" s="453">
        <v>9</v>
      </c>
      <c r="K1313" s="456">
        <v>45650</v>
      </c>
      <c r="L1313" s="457" t="s">
        <v>553</v>
      </c>
      <c r="M1313" s="458" t="s">
        <v>553</v>
      </c>
      <c r="N1313" s="458">
        <v>7.4999999999999997E-2</v>
      </c>
      <c r="O1313" s="459">
        <v>0</v>
      </c>
      <c r="P1313" s="460" t="s">
        <v>553</v>
      </c>
      <c r="Q1313" s="453">
        <v>1</v>
      </c>
      <c r="R1313" s="458">
        <v>7.4999999999999997E-2</v>
      </c>
      <c r="S1313" s="461">
        <v>155514</v>
      </c>
      <c r="T1313" s="461">
        <v>1725847</v>
      </c>
      <c r="U1313" s="462" t="s">
        <v>553</v>
      </c>
      <c r="V1313" s="463">
        <v>0</v>
      </c>
      <c r="W1313" s="716" t="e">
        <f t="shared" si="49"/>
        <v>#DIV/0!</v>
      </c>
      <c r="Z1313" s="739">
        <f t="shared" si="50"/>
        <v>0</v>
      </c>
    </row>
    <row r="1314" spans="1:26" s="365" customFormat="1" ht="12.65" customHeight="1">
      <c r="A1314" s="452"/>
      <c r="B1314" s="452" t="s">
        <v>787</v>
      </c>
      <c r="C1314" s="453" t="s">
        <v>453</v>
      </c>
      <c r="D1314" s="454" t="s">
        <v>827</v>
      </c>
      <c r="E1314" s="455" t="s">
        <v>828</v>
      </c>
      <c r="F1314" s="454" t="s">
        <v>790</v>
      </c>
      <c r="G1314" s="454"/>
      <c r="H1314" s="454" t="s">
        <v>791</v>
      </c>
      <c r="I1314" s="453">
        <v>2024</v>
      </c>
      <c r="J1314" s="453">
        <v>9</v>
      </c>
      <c r="K1314" s="456">
        <v>45650</v>
      </c>
      <c r="L1314" s="457" t="s">
        <v>553</v>
      </c>
      <c r="M1314" s="458" t="s">
        <v>553</v>
      </c>
      <c r="N1314" s="458">
        <v>6.5000000000000002E-2</v>
      </c>
      <c r="O1314" s="459">
        <v>0</v>
      </c>
      <c r="P1314" s="460" t="s">
        <v>553</v>
      </c>
      <c r="Q1314" s="453">
        <v>1</v>
      </c>
      <c r="R1314" s="458">
        <v>6.5000000000000002E-2</v>
      </c>
      <c r="S1314" s="461">
        <v>357900</v>
      </c>
      <c r="T1314" s="461">
        <v>5936391</v>
      </c>
      <c r="U1314" s="462" t="s">
        <v>553</v>
      </c>
      <c r="V1314" s="463">
        <v>0</v>
      </c>
      <c r="W1314" s="716" t="e">
        <f t="shared" si="49"/>
        <v>#DIV/0!</v>
      </c>
      <c r="Z1314" s="739">
        <f t="shared" si="50"/>
        <v>0</v>
      </c>
    </row>
    <row r="1315" spans="1:26" s="365" customFormat="1" ht="12.65" customHeight="1">
      <c r="A1315" s="452"/>
      <c r="B1315" s="452" t="s">
        <v>787</v>
      </c>
      <c r="C1315" s="453" t="s">
        <v>453</v>
      </c>
      <c r="D1315" s="454" t="s">
        <v>827</v>
      </c>
      <c r="E1315" s="455" t="s">
        <v>828</v>
      </c>
      <c r="F1315" s="454" t="s">
        <v>790</v>
      </c>
      <c r="G1315" s="454"/>
      <c r="H1315" s="454" t="s">
        <v>791</v>
      </c>
      <c r="I1315" s="453">
        <v>2024</v>
      </c>
      <c r="J1315" s="453">
        <v>9</v>
      </c>
      <c r="K1315" s="456">
        <v>45650</v>
      </c>
      <c r="L1315" s="457" t="s">
        <v>553</v>
      </c>
      <c r="M1315" s="458" t="s">
        <v>553</v>
      </c>
      <c r="N1315" s="458">
        <v>6.5000000000000002E-2</v>
      </c>
      <c r="O1315" s="459">
        <v>0</v>
      </c>
      <c r="P1315" s="460" t="s">
        <v>553</v>
      </c>
      <c r="Q1315" s="453">
        <v>1</v>
      </c>
      <c r="R1315" s="458">
        <v>6.5000000000000002E-2</v>
      </c>
      <c r="S1315" s="461">
        <v>357900</v>
      </c>
      <c r="T1315" s="461">
        <v>5578491</v>
      </c>
      <c r="U1315" s="462" t="s">
        <v>553</v>
      </c>
      <c r="V1315" s="463">
        <v>0</v>
      </c>
      <c r="W1315" s="716" t="e">
        <f t="shared" si="49"/>
        <v>#DIV/0!</v>
      </c>
      <c r="Z1315" s="739">
        <f t="shared" si="50"/>
        <v>0</v>
      </c>
    </row>
    <row r="1316" spans="1:26" s="365" customFormat="1" ht="12.65" customHeight="1">
      <c r="A1316" s="452"/>
      <c r="B1316" s="452" t="s">
        <v>787</v>
      </c>
      <c r="C1316" s="453" t="s">
        <v>453</v>
      </c>
      <c r="D1316" s="454" t="s">
        <v>817</v>
      </c>
      <c r="E1316" s="455" t="s">
        <v>818</v>
      </c>
      <c r="F1316" s="454" t="s">
        <v>790</v>
      </c>
      <c r="G1316" s="454"/>
      <c r="H1316" s="454" t="s">
        <v>791</v>
      </c>
      <c r="I1316" s="453">
        <v>2024</v>
      </c>
      <c r="J1316" s="453">
        <v>9</v>
      </c>
      <c r="K1316" s="456">
        <v>45650</v>
      </c>
      <c r="L1316" s="457" t="s">
        <v>553</v>
      </c>
      <c r="M1316" s="458" t="s">
        <v>553</v>
      </c>
      <c r="N1316" s="458">
        <v>0.97</v>
      </c>
      <c r="O1316" s="459">
        <v>0</v>
      </c>
      <c r="P1316" s="460" t="s">
        <v>553</v>
      </c>
      <c r="Q1316" s="453">
        <v>1</v>
      </c>
      <c r="R1316" s="458">
        <v>0.97</v>
      </c>
      <c r="S1316" s="461">
        <v>300000</v>
      </c>
      <c r="T1316" s="461">
        <v>4061545</v>
      </c>
      <c r="U1316" s="462" t="s">
        <v>553</v>
      </c>
      <c r="V1316" s="463">
        <v>0</v>
      </c>
      <c r="W1316" s="716" t="e">
        <f t="shared" si="49"/>
        <v>#DIV/0!</v>
      </c>
      <c r="Z1316" s="739">
        <f t="shared" si="50"/>
        <v>0</v>
      </c>
    </row>
    <row r="1317" spans="1:26" s="365" customFormat="1" ht="12.65" customHeight="1">
      <c r="A1317" s="452"/>
      <c r="B1317" s="452" t="s">
        <v>787</v>
      </c>
      <c r="C1317" s="453" t="s">
        <v>453</v>
      </c>
      <c r="D1317" s="454" t="s">
        <v>817</v>
      </c>
      <c r="E1317" s="455" t="s">
        <v>818</v>
      </c>
      <c r="F1317" s="454" t="s">
        <v>790</v>
      </c>
      <c r="G1317" s="454"/>
      <c r="H1317" s="454" t="s">
        <v>791</v>
      </c>
      <c r="I1317" s="453">
        <v>2024</v>
      </c>
      <c r="J1317" s="453">
        <v>9</v>
      </c>
      <c r="K1317" s="456">
        <v>45650</v>
      </c>
      <c r="L1317" s="457" t="s">
        <v>553</v>
      </c>
      <c r="M1317" s="458" t="s">
        <v>553</v>
      </c>
      <c r="N1317" s="458">
        <v>0.97</v>
      </c>
      <c r="O1317" s="459">
        <v>0</v>
      </c>
      <c r="P1317" s="460" t="s">
        <v>553</v>
      </c>
      <c r="Q1317" s="453">
        <v>1</v>
      </c>
      <c r="R1317" s="458">
        <v>0.97</v>
      </c>
      <c r="S1317" s="461">
        <v>300000</v>
      </c>
      <c r="T1317" s="461">
        <v>3761545</v>
      </c>
      <c r="U1317" s="462" t="s">
        <v>553</v>
      </c>
      <c r="V1317" s="463">
        <v>0</v>
      </c>
      <c r="W1317" s="716" t="e">
        <f t="shared" si="49"/>
        <v>#DIV/0!</v>
      </c>
      <c r="Z1317" s="739">
        <f t="shared" si="50"/>
        <v>0</v>
      </c>
    </row>
    <row r="1318" spans="1:26" s="365" customFormat="1" ht="12.65" customHeight="1">
      <c r="A1318" s="452"/>
      <c r="B1318" s="452" t="s">
        <v>484</v>
      </c>
      <c r="C1318" s="453" t="s">
        <v>453</v>
      </c>
      <c r="D1318" s="454" t="s">
        <v>797</v>
      </c>
      <c r="E1318" s="455" t="s">
        <v>798</v>
      </c>
      <c r="F1318" s="454" t="s">
        <v>790</v>
      </c>
      <c r="G1318" s="454"/>
      <c r="H1318" s="454" t="s">
        <v>791</v>
      </c>
      <c r="I1318" s="453">
        <v>2024</v>
      </c>
      <c r="J1318" s="453">
        <v>9</v>
      </c>
      <c r="K1318" s="456">
        <v>45650</v>
      </c>
      <c r="L1318" s="457" t="s">
        <v>553</v>
      </c>
      <c r="M1318" s="458" t="s">
        <v>553</v>
      </c>
      <c r="N1318" s="458">
        <v>0.06</v>
      </c>
      <c r="O1318" s="459">
        <v>0</v>
      </c>
      <c r="P1318" s="460" t="s">
        <v>553</v>
      </c>
      <c r="Q1318" s="453">
        <v>1</v>
      </c>
      <c r="R1318" s="458">
        <v>0.06</v>
      </c>
      <c r="S1318" s="461">
        <v>260500</v>
      </c>
      <c r="T1318" s="461">
        <v>2083850</v>
      </c>
      <c r="U1318" s="462" t="s">
        <v>553</v>
      </c>
      <c r="V1318" s="463">
        <v>0</v>
      </c>
      <c r="W1318" s="716" t="e">
        <f t="shared" si="49"/>
        <v>#DIV/0!</v>
      </c>
      <c r="Z1318" s="739">
        <f t="shared" si="50"/>
        <v>0</v>
      </c>
    </row>
    <row r="1319" spans="1:26" s="365" customFormat="1" ht="12.65" customHeight="1">
      <c r="A1319" s="452"/>
      <c r="B1319" s="452" t="s">
        <v>484</v>
      </c>
      <c r="C1319" s="453" t="s">
        <v>453</v>
      </c>
      <c r="D1319" s="454" t="s">
        <v>797</v>
      </c>
      <c r="E1319" s="455" t="s">
        <v>798</v>
      </c>
      <c r="F1319" s="454" t="s">
        <v>790</v>
      </c>
      <c r="G1319" s="454"/>
      <c r="H1319" s="454" t="s">
        <v>791</v>
      </c>
      <c r="I1319" s="453">
        <v>2024</v>
      </c>
      <c r="J1319" s="453">
        <v>9</v>
      </c>
      <c r="K1319" s="456">
        <v>45650</v>
      </c>
      <c r="L1319" s="457" t="s">
        <v>553</v>
      </c>
      <c r="M1319" s="458" t="s">
        <v>553</v>
      </c>
      <c r="N1319" s="458">
        <v>0.06</v>
      </c>
      <c r="O1319" s="459">
        <v>0</v>
      </c>
      <c r="P1319" s="460" t="s">
        <v>553</v>
      </c>
      <c r="Q1319" s="453">
        <v>1</v>
      </c>
      <c r="R1319" s="458">
        <v>0.06</v>
      </c>
      <c r="S1319" s="461">
        <v>260500</v>
      </c>
      <c r="T1319" s="461">
        <v>1823350</v>
      </c>
      <c r="U1319" s="462" t="s">
        <v>553</v>
      </c>
      <c r="V1319" s="463">
        <v>0</v>
      </c>
      <c r="W1319" s="716" t="e">
        <f t="shared" si="49"/>
        <v>#DIV/0!</v>
      </c>
      <c r="Z1319" s="739">
        <f t="shared" si="50"/>
        <v>0</v>
      </c>
    </row>
    <row r="1320" spans="1:26" s="365" customFormat="1" ht="12.65" customHeight="1">
      <c r="A1320" s="452"/>
      <c r="B1320" s="452" t="s">
        <v>484</v>
      </c>
      <c r="C1320" s="453" t="s">
        <v>453</v>
      </c>
      <c r="D1320" s="454" t="s">
        <v>797</v>
      </c>
      <c r="E1320" s="455" t="s">
        <v>798</v>
      </c>
      <c r="F1320" s="454" t="s">
        <v>790</v>
      </c>
      <c r="G1320" s="454"/>
      <c r="H1320" s="454" t="s">
        <v>791</v>
      </c>
      <c r="I1320" s="453">
        <v>2024</v>
      </c>
      <c r="J1320" s="453">
        <v>9</v>
      </c>
      <c r="K1320" s="456">
        <v>45650</v>
      </c>
      <c r="L1320" s="457" t="s">
        <v>553</v>
      </c>
      <c r="M1320" s="458" t="s">
        <v>553</v>
      </c>
      <c r="N1320" s="458">
        <v>0.06</v>
      </c>
      <c r="O1320" s="459">
        <v>0</v>
      </c>
      <c r="P1320" s="460" t="s">
        <v>553</v>
      </c>
      <c r="Q1320" s="453">
        <v>1</v>
      </c>
      <c r="R1320" s="458">
        <v>0.06</v>
      </c>
      <c r="S1320" s="461">
        <v>260500</v>
      </c>
      <c r="T1320" s="461">
        <v>1562850</v>
      </c>
      <c r="U1320" s="462" t="s">
        <v>553</v>
      </c>
      <c r="V1320" s="463">
        <v>0</v>
      </c>
      <c r="W1320" s="716" t="e">
        <f t="shared" si="49"/>
        <v>#DIV/0!</v>
      </c>
      <c r="Z1320" s="739">
        <f t="shared" si="50"/>
        <v>0</v>
      </c>
    </row>
    <row r="1321" spans="1:26" s="365" customFormat="1" ht="12.65" customHeight="1">
      <c r="A1321" s="452"/>
      <c r="B1321" s="452" t="s">
        <v>787</v>
      </c>
      <c r="C1321" s="453" t="s">
        <v>453</v>
      </c>
      <c r="D1321" s="454" t="s">
        <v>827</v>
      </c>
      <c r="E1321" s="455" t="s">
        <v>828</v>
      </c>
      <c r="F1321" s="454" t="s">
        <v>790</v>
      </c>
      <c r="G1321" s="454"/>
      <c r="H1321" s="454" t="s">
        <v>791</v>
      </c>
      <c r="I1321" s="453">
        <v>2024</v>
      </c>
      <c r="J1321" s="453">
        <v>9</v>
      </c>
      <c r="K1321" s="456">
        <v>45650</v>
      </c>
      <c r="L1321" s="457" t="s">
        <v>553</v>
      </c>
      <c r="M1321" s="458" t="s">
        <v>553</v>
      </c>
      <c r="N1321" s="458">
        <v>6.5000000000000002E-2</v>
      </c>
      <c r="O1321" s="459">
        <v>0</v>
      </c>
      <c r="P1321" s="460" t="s">
        <v>553</v>
      </c>
      <c r="Q1321" s="453">
        <v>1</v>
      </c>
      <c r="R1321" s="458">
        <v>6.5000000000000002E-2</v>
      </c>
      <c r="S1321" s="461">
        <v>357900</v>
      </c>
      <c r="T1321" s="461">
        <v>5220591</v>
      </c>
      <c r="U1321" s="462" t="s">
        <v>553</v>
      </c>
      <c r="V1321" s="463">
        <v>0</v>
      </c>
      <c r="W1321" s="716" t="e">
        <f t="shared" si="49"/>
        <v>#DIV/0!</v>
      </c>
      <c r="Z1321" s="739">
        <f t="shared" si="50"/>
        <v>0</v>
      </c>
    </row>
    <row r="1322" spans="1:26" s="365" customFormat="1" ht="12.65" customHeight="1">
      <c r="A1322" s="452"/>
      <c r="B1322" s="452" t="s">
        <v>787</v>
      </c>
      <c r="C1322" s="453" t="s">
        <v>453</v>
      </c>
      <c r="D1322" s="454" t="s">
        <v>788</v>
      </c>
      <c r="E1322" s="455" t="s">
        <v>789</v>
      </c>
      <c r="F1322" s="454" t="s">
        <v>790</v>
      </c>
      <c r="G1322" s="454"/>
      <c r="H1322" s="454" t="s">
        <v>791</v>
      </c>
      <c r="I1322" s="453">
        <v>2024</v>
      </c>
      <c r="J1322" s="453">
        <v>9</v>
      </c>
      <c r="K1322" s="456">
        <v>45650</v>
      </c>
      <c r="L1322" s="457" t="s">
        <v>553</v>
      </c>
      <c r="M1322" s="458" t="s">
        <v>553</v>
      </c>
      <c r="N1322" s="458">
        <v>0.34</v>
      </c>
      <c r="O1322" s="459">
        <v>0</v>
      </c>
      <c r="P1322" s="460" t="s">
        <v>553</v>
      </c>
      <c r="Q1322" s="453">
        <v>1</v>
      </c>
      <c r="R1322" s="458">
        <v>0.34</v>
      </c>
      <c r="S1322" s="461">
        <v>80000</v>
      </c>
      <c r="T1322" s="461">
        <v>324099</v>
      </c>
      <c r="U1322" s="462" t="s">
        <v>553</v>
      </c>
      <c r="V1322" s="463">
        <v>0</v>
      </c>
      <c r="W1322" s="716" t="e">
        <f t="shared" si="49"/>
        <v>#DIV/0!</v>
      </c>
      <c r="Z1322" s="739">
        <f t="shared" si="50"/>
        <v>0</v>
      </c>
    </row>
    <row r="1323" spans="1:26" s="365" customFormat="1" ht="12.65" customHeight="1">
      <c r="A1323" s="452"/>
      <c r="B1323" s="452" t="s">
        <v>787</v>
      </c>
      <c r="C1323" s="453" t="s">
        <v>453</v>
      </c>
      <c r="D1323" s="454" t="s">
        <v>788</v>
      </c>
      <c r="E1323" s="455" t="s">
        <v>789</v>
      </c>
      <c r="F1323" s="454" t="s">
        <v>790</v>
      </c>
      <c r="G1323" s="454"/>
      <c r="H1323" s="454" t="s">
        <v>791</v>
      </c>
      <c r="I1323" s="453">
        <v>2024</v>
      </c>
      <c r="J1323" s="453">
        <v>9</v>
      </c>
      <c r="K1323" s="456">
        <v>45650</v>
      </c>
      <c r="L1323" s="457" t="s">
        <v>553</v>
      </c>
      <c r="M1323" s="458" t="s">
        <v>553</v>
      </c>
      <c r="N1323" s="458">
        <v>0.34</v>
      </c>
      <c r="O1323" s="459">
        <v>0</v>
      </c>
      <c r="P1323" s="460" t="s">
        <v>553</v>
      </c>
      <c r="Q1323" s="453">
        <v>1</v>
      </c>
      <c r="R1323" s="458">
        <v>0.34</v>
      </c>
      <c r="S1323" s="461">
        <v>80000</v>
      </c>
      <c r="T1323" s="461">
        <v>244099</v>
      </c>
      <c r="U1323" s="462" t="s">
        <v>553</v>
      </c>
      <c r="V1323" s="463">
        <v>0</v>
      </c>
      <c r="W1323" s="716" t="e">
        <f t="shared" si="49"/>
        <v>#DIV/0!</v>
      </c>
      <c r="Z1323" s="739">
        <f t="shared" si="50"/>
        <v>0</v>
      </c>
    </row>
    <row r="1324" spans="1:26" s="365" customFormat="1" ht="12.65" customHeight="1">
      <c r="A1324" s="452"/>
      <c r="B1324" s="452" t="s">
        <v>787</v>
      </c>
      <c r="C1324" s="453" t="s">
        <v>453</v>
      </c>
      <c r="D1324" s="454" t="s">
        <v>788</v>
      </c>
      <c r="E1324" s="455" t="s">
        <v>789</v>
      </c>
      <c r="F1324" s="454" t="s">
        <v>790</v>
      </c>
      <c r="G1324" s="454"/>
      <c r="H1324" s="454" t="s">
        <v>791</v>
      </c>
      <c r="I1324" s="453">
        <v>2024</v>
      </c>
      <c r="J1324" s="453">
        <v>9</v>
      </c>
      <c r="K1324" s="456">
        <v>45650</v>
      </c>
      <c r="L1324" s="457" t="s">
        <v>553</v>
      </c>
      <c r="M1324" s="458" t="s">
        <v>553</v>
      </c>
      <c r="N1324" s="458">
        <v>0.34</v>
      </c>
      <c r="O1324" s="459">
        <v>0</v>
      </c>
      <c r="P1324" s="460" t="s">
        <v>553</v>
      </c>
      <c r="Q1324" s="453">
        <v>1</v>
      </c>
      <c r="R1324" s="458">
        <v>0.34</v>
      </c>
      <c r="S1324" s="461">
        <v>80000</v>
      </c>
      <c r="T1324" s="461">
        <v>164099</v>
      </c>
      <c r="U1324" s="462" t="s">
        <v>553</v>
      </c>
      <c r="V1324" s="463">
        <v>0</v>
      </c>
      <c r="W1324" s="716" t="e">
        <f t="shared" si="49"/>
        <v>#DIV/0!</v>
      </c>
      <c r="Z1324" s="739">
        <f t="shared" si="50"/>
        <v>0</v>
      </c>
    </row>
    <row r="1325" spans="1:26" s="365" customFormat="1" ht="12.65" customHeight="1">
      <c r="A1325" s="452"/>
      <c r="B1325" s="452" t="s">
        <v>787</v>
      </c>
      <c r="C1325" s="453" t="s">
        <v>453</v>
      </c>
      <c r="D1325" s="454" t="s">
        <v>831</v>
      </c>
      <c r="E1325" s="455" t="s">
        <v>832</v>
      </c>
      <c r="F1325" s="454" t="s">
        <v>790</v>
      </c>
      <c r="G1325" s="454"/>
      <c r="H1325" s="454" t="s">
        <v>791</v>
      </c>
      <c r="I1325" s="453">
        <v>2024</v>
      </c>
      <c r="J1325" s="453">
        <v>9</v>
      </c>
      <c r="K1325" s="456">
        <v>45650</v>
      </c>
      <c r="L1325" s="457" t="s">
        <v>553</v>
      </c>
      <c r="M1325" s="458" t="s">
        <v>553</v>
      </c>
      <c r="N1325" s="458">
        <v>0.05</v>
      </c>
      <c r="O1325" s="459">
        <v>0</v>
      </c>
      <c r="P1325" s="460" t="s">
        <v>553</v>
      </c>
      <c r="Q1325" s="453">
        <v>1</v>
      </c>
      <c r="R1325" s="458">
        <v>0.05</v>
      </c>
      <c r="S1325" s="461">
        <v>130000</v>
      </c>
      <c r="T1325" s="461">
        <v>1224846</v>
      </c>
      <c r="U1325" s="462" t="s">
        <v>553</v>
      </c>
      <c r="V1325" s="463">
        <v>0</v>
      </c>
      <c r="W1325" s="716" t="e">
        <f t="shared" si="49"/>
        <v>#DIV/0!</v>
      </c>
      <c r="Z1325" s="739">
        <f t="shared" si="50"/>
        <v>0</v>
      </c>
    </row>
    <row r="1326" spans="1:26" s="365" customFormat="1" ht="12.65" customHeight="1">
      <c r="A1326" s="452"/>
      <c r="B1326" s="452" t="s">
        <v>787</v>
      </c>
      <c r="C1326" s="453" t="s">
        <v>453</v>
      </c>
      <c r="D1326" s="454" t="s">
        <v>831</v>
      </c>
      <c r="E1326" s="455" t="s">
        <v>832</v>
      </c>
      <c r="F1326" s="454" t="s">
        <v>790</v>
      </c>
      <c r="G1326" s="454"/>
      <c r="H1326" s="454" t="s">
        <v>791</v>
      </c>
      <c r="I1326" s="453">
        <v>2024</v>
      </c>
      <c r="J1326" s="453">
        <v>9</v>
      </c>
      <c r="K1326" s="456">
        <v>45650</v>
      </c>
      <c r="L1326" s="457" t="s">
        <v>553</v>
      </c>
      <c r="M1326" s="458" t="s">
        <v>553</v>
      </c>
      <c r="N1326" s="458">
        <v>0.05</v>
      </c>
      <c r="O1326" s="459">
        <v>0</v>
      </c>
      <c r="P1326" s="460" t="s">
        <v>553</v>
      </c>
      <c r="Q1326" s="453">
        <v>1</v>
      </c>
      <c r="R1326" s="458">
        <v>0.05</v>
      </c>
      <c r="S1326" s="461">
        <v>130000</v>
      </c>
      <c r="T1326" s="461">
        <v>1094846</v>
      </c>
      <c r="U1326" s="462" t="s">
        <v>553</v>
      </c>
      <c r="V1326" s="463">
        <v>0</v>
      </c>
      <c r="W1326" s="716" t="e">
        <f t="shared" si="49"/>
        <v>#DIV/0!</v>
      </c>
      <c r="Z1326" s="739">
        <f t="shared" si="50"/>
        <v>0</v>
      </c>
    </row>
    <row r="1327" spans="1:26" s="365" customFormat="1" ht="12.65" customHeight="1">
      <c r="A1327" s="452"/>
      <c r="B1327" s="452" t="s">
        <v>787</v>
      </c>
      <c r="C1327" s="453" t="s">
        <v>453</v>
      </c>
      <c r="D1327" s="454" t="s">
        <v>809</v>
      </c>
      <c r="E1327" s="455" t="s">
        <v>810</v>
      </c>
      <c r="F1327" s="454" t="s">
        <v>790</v>
      </c>
      <c r="G1327" s="454"/>
      <c r="H1327" s="454" t="s">
        <v>791</v>
      </c>
      <c r="I1327" s="453">
        <v>2024</v>
      </c>
      <c r="J1327" s="453">
        <v>9</v>
      </c>
      <c r="K1327" s="456">
        <v>45650</v>
      </c>
      <c r="L1327" s="457" t="s">
        <v>553</v>
      </c>
      <c r="M1327" s="458" t="s">
        <v>553</v>
      </c>
      <c r="N1327" s="458">
        <v>6.8000000000000005E-2</v>
      </c>
      <c r="O1327" s="459">
        <v>0</v>
      </c>
      <c r="P1327" s="460" t="s">
        <v>553</v>
      </c>
      <c r="Q1327" s="453">
        <v>1</v>
      </c>
      <c r="R1327" s="458">
        <v>6.8000000000000005E-2</v>
      </c>
      <c r="S1327" s="461">
        <v>205698</v>
      </c>
      <c r="T1327" s="461">
        <v>1748626</v>
      </c>
      <c r="U1327" s="462" t="s">
        <v>553</v>
      </c>
      <c r="V1327" s="463">
        <v>0</v>
      </c>
      <c r="W1327" s="716" t="e">
        <f t="shared" si="49"/>
        <v>#DIV/0!</v>
      </c>
      <c r="Z1327" s="739">
        <f t="shared" si="50"/>
        <v>0</v>
      </c>
    </row>
    <row r="1328" spans="1:26" s="365" customFormat="1" ht="12.65" customHeight="1">
      <c r="A1328" s="452"/>
      <c r="B1328" s="452" t="s">
        <v>787</v>
      </c>
      <c r="C1328" s="453" t="s">
        <v>453</v>
      </c>
      <c r="D1328" s="454" t="s">
        <v>809</v>
      </c>
      <c r="E1328" s="455" t="s">
        <v>810</v>
      </c>
      <c r="F1328" s="454" t="s">
        <v>790</v>
      </c>
      <c r="G1328" s="454"/>
      <c r="H1328" s="454" t="s">
        <v>791</v>
      </c>
      <c r="I1328" s="453">
        <v>2024</v>
      </c>
      <c r="J1328" s="453">
        <v>9</v>
      </c>
      <c r="K1328" s="456">
        <v>45650</v>
      </c>
      <c r="L1328" s="457" t="s">
        <v>553</v>
      </c>
      <c r="M1328" s="458" t="s">
        <v>553</v>
      </c>
      <c r="N1328" s="458">
        <v>6.8000000000000005E-2</v>
      </c>
      <c r="O1328" s="459">
        <v>0</v>
      </c>
      <c r="P1328" s="460" t="s">
        <v>553</v>
      </c>
      <c r="Q1328" s="453">
        <v>1</v>
      </c>
      <c r="R1328" s="458">
        <v>6.8000000000000005E-2</v>
      </c>
      <c r="S1328" s="461">
        <v>205698</v>
      </c>
      <c r="T1328" s="461">
        <v>1542928</v>
      </c>
      <c r="U1328" s="462" t="s">
        <v>553</v>
      </c>
      <c r="V1328" s="463">
        <v>0</v>
      </c>
      <c r="W1328" s="716" t="e">
        <f t="shared" si="49"/>
        <v>#DIV/0!</v>
      </c>
      <c r="Z1328" s="739">
        <f t="shared" si="50"/>
        <v>0</v>
      </c>
    </row>
    <row r="1329" spans="1:26" s="365" customFormat="1" ht="12.65" customHeight="1">
      <c r="A1329" s="452"/>
      <c r="B1329" s="452" t="s">
        <v>787</v>
      </c>
      <c r="C1329" s="453" t="s">
        <v>453</v>
      </c>
      <c r="D1329" s="454" t="s">
        <v>825</v>
      </c>
      <c r="E1329" s="455" t="s">
        <v>826</v>
      </c>
      <c r="F1329" s="454" t="s">
        <v>790</v>
      </c>
      <c r="G1329" s="454"/>
      <c r="H1329" s="454" t="s">
        <v>791</v>
      </c>
      <c r="I1329" s="453">
        <v>2024</v>
      </c>
      <c r="J1329" s="453">
        <v>9</v>
      </c>
      <c r="K1329" s="456">
        <v>45650</v>
      </c>
      <c r="L1329" s="457" t="s">
        <v>553</v>
      </c>
      <c r="M1329" s="458" t="s">
        <v>553</v>
      </c>
      <c r="N1329" s="458">
        <v>6.5000000000000002E-2</v>
      </c>
      <c r="O1329" s="459">
        <v>0</v>
      </c>
      <c r="P1329" s="460" t="s">
        <v>553</v>
      </c>
      <c r="Q1329" s="453">
        <v>1</v>
      </c>
      <c r="R1329" s="458">
        <v>6.5000000000000002E-2</v>
      </c>
      <c r="S1329" s="461">
        <v>755000</v>
      </c>
      <c r="T1329" s="461">
        <v>10679614</v>
      </c>
      <c r="U1329" s="462" t="s">
        <v>553</v>
      </c>
      <c r="V1329" s="463">
        <v>0</v>
      </c>
      <c r="W1329" s="716" t="e">
        <f t="shared" si="49"/>
        <v>#DIV/0!</v>
      </c>
      <c r="Z1329" s="739">
        <f t="shared" si="50"/>
        <v>0</v>
      </c>
    </row>
    <row r="1330" spans="1:26" s="365" customFormat="1" ht="12.65" customHeight="1">
      <c r="A1330" s="452"/>
      <c r="B1330" s="452" t="s">
        <v>787</v>
      </c>
      <c r="C1330" s="453" t="s">
        <v>453</v>
      </c>
      <c r="D1330" s="454" t="s">
        <v>825</v>
      </c>
      <c r="E1330" s="455" t="s">
        <v>826</v>
      </c>
      <c r="F1330" s="454" t="s">
        <v>790</v>
      </c>
      <c r="G1330" s="454"/>
      <c r="H1330" s="454" t="s">
        <v>791</v>
      </c>
      <c r="I1330" s="453">
        <v>2024</v>
      </c>
      <c r="J1330" s="453">
        <v>9</v>
      </c>
      <c r="K1330" s="456">
        <v>45650</v>
      </c>
      <c r="L1330" s="457" t="s">
        <v>553</v>
      </c>
      <c r="M1330" s="458" t="s">
        <v>553</v>
      </c>
      <c r="N1330" s="458">
        <v>6.5000000000000002E-2</v>
      </c>
      <c r="O1330" s="459">
        <v>0</v>
      </c>
      <c r="P1330" s="460" t="s">
        <v>553</v>
      </c>
      <c r="Q1330" s="453">
        <v>1</v>
      </c>
      <c r="R1330" s="458">
        <v>6.5000000000000002E-2</v>
      </c>
      <c r="S1330" s="461">
        <v>755000</v>
      </c>
      <c r="T1330" s="461">
        <v>9924614</v>
      </c>
      <c r="U1330" s="462" t="s">
        <v>553</v>
      </c>
      <c r="V1330" s="463">
        <v>0</v>
      </c>
      <c r="W1330" s="716" t="e">
        <f t="shared" si="49"/>
        <v>#DIV/0!</v>
      </c>
      <c r="Z1330" s="739">
        <f t="shared" si="50"/>
        <v>0</v>
      </c>
    </row>
    <row r="1331" spans="1:26" s="365" customFormat="1" ht="12.65" customHeight="1">
      <c r="A1331" s="452"/>
      <c r="B1331" s="452" t="s">
        <v>787</v>
      </c>
      <c r="C1331" s="453" t="s">
        <v>453</v>
      </c>
      <c r="D1331" s="454" t="s">
        <v>825</v>
      </c>
      <c r="E1331" s="455" t="s">
        <v>826</v>
      </c>
      <c r="F1331" s="454" t="s">
        <v>790</v>
      </c>
      <c r="G1331" s="454"/>
      <c r="H1331" s="454" t="s">
        <v>791</v>
      </c>
      <c r="I1331" s="453">
        <v>2024</v>
      </c>
      <c r="J1331" s="453">
        <v>9</v>
      </c>
      <c r="K1331" s="456">
        <v>45650</v>
      </c>
      <c r="L1331" s="457" t="s">
        <v>553</v>
      </c>
      <c r="M1331" s="458" t="s">
        <v>553</v>
      </c>
      <c r="N1331" s="458">
        <v>6.5000000000000002E-2</v>
      </c>
      <c r="O1331" s="459">
        <v>0</v>
      </c>
      <c r="P1331" s="460" t="s">
        <v>553</v>
      </c>
      <c r="Q1331" s="453">
        <v>1</v>
      </c>
      <c r="R1331" s="458">
        <v>6.5000000000000002E-2</v>
      </c>
      <c r="S1331" s="461">
        <v>755000</v>
      </c>
      <c r="T1331" s="461">
        <v>9169614</v>
      </c>
      <c r="U1331" s="462" t="s">
        <v>553</v>
      </c>
      <c r="V1331" s="463">
        <v>0</v>
      </c>
      <c r="W1331" s="716" t="e">
        <f t="shared" si="49"/>
        <v>#DIV/0!</v>
      </c>
      <c r="Z1331" s="739">
        <f t="shared" si="50"/>
        <v>0</v>
      </c>
    </row>
    <row r="1332" spans="1:26" s="365" customFormat="1" ht="12.65" customHeight="1">
      <c r="A1332" s="452"/>
      <c r="B1332" s="452" t="s">
        <v>787</v>
      </c>
      <c r="C1332" s="453" t="s">
        <v>453</v>
      </c>
      <c r="D1332" s="454" t="s">
        <v>825</v>
      </c>
      <c r="E1332" s="455" t="s">
        <v>826</v>
      </c>
      <c r="F1332" s="454" t="s">
        <v>790</v>
      </c>
      <c r="G1332" s="454"/>
      <c r="H1332" s="454" t="s">
        <v>791</v>
      </c>
      <c r="I1332" s="453">
        <v>2024</v>
      </c>
      <c r="J1332" s="453">
        <v>9</v>
      </c>
      <c r="K1332" s="456">
        <v>45650</v>
      </c>
      <c r="L1332" s="457" t="s">
        <v>553</v>
      </c>
      <c r="M1332" s="458" t="s">
        <v>553</v>
      </c>
      <c r="N1332" s="458">
        <v>6.5000000000000002E-2</v>
      </c>
      <c r="O1332" s="459">
        <v>0</v>
      </c>
      <c r="P1332" s="460" t="s">
        <v>553</v>
      </c>
      <c r="Q1332" s="453">
        <v>1</v>
      </c>
      <c r="R1332" s="458">
        <v>6.5000000000000002E-2</v>
      </c>
      <c r="S1332" s="461">
        <v>755000</v>
      </c>
      <c r="T1332" s="461">
        <v>8414614</v>
      </c>
      <c r="U1332" s="462" t="s">
        <v>553</v>
      </c>
      <c r="V1332" s="463">
        <v>0</v>
      </c>
      <c r="W1332" s="716" t="e">
        <f t="shared" si="49"/>
        <v>#DIV/0!</v>
      </c>
      <c r="Z1332" s="739">
        <f t="shared" si="50"/>
        <v>0</v>
      </c>
    </row>
    <row r="1333" spans="1:26" s="365" customFormat="1" ht="12.65" customHeight="1">
      <c r="A1333" s="452"/>
      <c r="B1333" s="452" t="s">
        <v>787</v>
      </c>
      <c r="C1333" s="453" t="s">
        <v>453</v>
      </c>
      <c r="D1333" s="454" t="s">
        <v>793</v>
      </c>
      <c r="E1333" s="455" t="s">
        <v>794</v>
      </c>
      <c r="F1333" s="454" t="s">
        <v>790</v>
      </c>
      <c r="G1333" s="454"/>
      <c r="H1333" s="454" t="s">
        <v>791</v>
      </c>
      <c r="I1333" s="453">
        <v>2024</v>
      </c>
      <c r="J1333" s="453">
        <v>9</v>
      </c>
      <c r="K1333" s="456">
        <v>45650</v>
      </c>
      <c r="L1333" s="457" t="s">
        <v>553</v>
      </c>
      <c r="M1333" s="458" t="s">
        <v>553</v>
      </c>
      <c r="N1333" s="458">
        <v>0.31</v>
      </c>
      <c r="O1333" s="459">
        <v>0</v>
      </c>
      <c r="P1333" s="460" t="s">
        <v>553</v>
      </c>
      <c r="Q1333" s="453">
        <v>1</v>
      </c>
      <c r="R1333" s="458">
        <v>0.31</v>
      </c>
      <c r="S1333" s="461">
        <v>33709</v>
      </c>
      <c r="T1333" s="461">
        <v>81712</v>
      </c>
      <c r="U1333" s="462" t="s">
        <v>553</v>
      </c>
      <c r="V1333" s="463">
        <v>0</v>
      </c>
      <c r="W1333" s="716" t="e">
        <f t="shared" si="49"/>
        <v>#DIV/0!</v>
      </c>
      <c r="Z1333" s="739">
        <f t="shared" si="50"/>
        <v>0</v>
      </c>
    </row>
    <row r="1334" spans="1:26" s="365" customFormat="1" ht="12.65" customHeight="1">
      <c r="A1334" s="452"/>
      <c r="B1334" s="452" t="s">
        <v>484</v>
      </c>
      <c r="C1334" s="453" t="s">
        <v>453</v>
      </c>
      <c r="D1334" s="454" t="s">
        <v>833</v>
      </c>
      <c r="E1334" s="455" t="s">
        <v>834</v>
      </c>
      <c r="F1334" s="454" t="s">
        <v>790</v>
      </c>
      <c r="G1334" s="454"/>
      <c r="H1334" s="454" t="s">
        <v>791</v>
      </c>
      <c r="I1334" s="453">
        <v>2024</v>
      </c>
      <c r="J1334" s="453">
        <v>9</v>
      </c>
      <c r="K1334" s="456">
        <v>45650</v>
      </c>
      <c r="L1334" s="457" t="s">
        <v>553</v>
      </c>
      <c r="M1334" s="458" t="s">
        <v>553</v>
      </c>
      <c r="N1334" s="458">
        <v>8.2000000000000003E-2</v>
      </c>
      <c r="O1334" s="459">
        <v>0</v>
      </c>
      <c r="P1334" s="460" t="s">
        <v>553</v>
      </c>
      <c r="Q1334" s="453">
        <v>1</v>
      </c>
      <c r="R1334" s="458">
        <v>8.2000000000000003E-2</v>
      </c>
      <c r="S1334" s="461">
        <v>113000</v>
      </c>
      <c r="T1334" s="461">
        <v>933143</v>
      </c>
      <c r="U1334" s="462" t="s">
        <v>553</v>
      </c>
      <c r="V1334" s="463">
        <v>0</v>
      </c>
      <c r="W1334" s="716" t="e">
        <f t="shared" si="49"/>
        <v>#DIV/0!</v>
      </c>
      <c r="Z1334" s="739">
        <f t="shared" si="50"/>
        <v>0</v>
      </c>
    </row>
    <row r="1335" spans="1:26" s="365" customFormat="1" ht="12.65" customHeight="1">
      <c r="A1335" s="452"/>
      <c r="B1335" s="452" t="s">
        <v>787</v>
      </c>
      <c r="C1335" s="453" t="s">
        <v>453</v>
      </c>
      <c r="D1335" s="454" t="s">
        <v>811</v>
      </c>
      <c r="E1335" s="455" t="s">
        <v>812</v>
      </c>
      <c r="F1335" s="454" t="s">
        <v>790</v>
      </c>
      <c r="G1335" s="454"/>
      <c r="H1335" s="454" t="s">
        <v>791</v>
      </c>
      <c r="I1335" s="453">
        <v>2024</v>
      </c>
      <c r="J1335" s="453">
        <v>9</v>
      </c>
      <c r="K1335" s="456">
        <v>45650</v>
      </c>
      <c r="L1335" s="457" t="s">
        <v>553</v>
      </c>
      <c r="M1335" s="458" t="s">
        <v>553</v>
      </c>
      <c r="N1335" s="458">
        <v>7.4999999999999997E-2</v>
      </c>
      <c r="O1335" s="459">
        <v>0</v>
      </c>
      <c r="P1335" s="460" t="s">
        <v>553</v>
      </c>
      <c r="Q1335" s="453">
        <v>1</v>
      </c>
      <c r="R1335" s="458">
        <v>7.4999999999999997E-2</v>
      </c>
      <c r="S1335" s="461">
        <v>155514</v>
      </c>
      <c r="T1335" s="461">
        <v>1570333</v>
      </c>
      <c r="U1335" s="462" t="s">
        <v>553</v>
      </c>
      <c r="V1335" s="463">
        <v>0</v>
      </c>
      <c r="W1335" s="716" t="e">
        <f t="shared" si="49"/>
        <v>#DIV/0!</v>
      </c>
      <c r="Z1335" s="739">
        <f t="shared" si="50"/>
        <v>0</v>
      </c>
    </row>
    <row r="1336" spans="1:26" s="365" customFormat="1" ht="12.65" customHeight="1">
      <c r="A1336" s="452"/>
      <c r="B1336" s="452" t="s">
        <v>787</v>
      </c>
      <c r="C1336" s="453" t="s">
        <v>453</v>
      </c>
      <c r="D1336" s="454" t="s">
        <v>795</v>
      </c>
      <c r="E1336" s="455" t="s">
        <v>796</v>
      </c>
      <c r="F1336" s="454" t="s">
        <v>790</v>
      </c>
      <c r="G1336" s="454"/>
      <c r="H1336" s="454" t="s">
        <v>791</v>
      </c>
      <c r="I1336" s="453">
        <v>2024</v>
      </c>
      <c r="J1336" s="453">
        <v>9</v>
      </c>
      <c r="K1336" s="456">
        <v>45650</v>
      </c>
      <c r="L1336" s="457" t="s">
        <v>553</v>
      </c>
      <c r="M1336" s="458" t="s">
        <v>553</v>
      </c>
      <c r="N1336" s="458">
        <v>0.56999999999999995</v>
      </c>
      <c r="O1336" s="459">
        <v>0</v>
      </c>
      <c r="P1336" s="460" t="s">
        <v>553</v>
      </c>
      <c r="Q1336" s="453">
        <v>1</v>
      </c>
      <c r="R1336" s="458">
        <v>0.56999999999999995</v>
      </c>
      <c r="S1336" s="461">
        <v>17500</v>
      </c>
      <c r="T1336" s="461">
        <v>128779</v>
      </c>
      <c r="U1336" s="462" t="s">
        <v>553</v>
      </c>
      <c r="V1336" s="463">
        <v>0</v>
      </c>
      <c r="W1336" s="716" t="e">
        <f t="shared" si="49"/>
        <v>#DIV/0!</v>
      </c>
      <c r="Z1336" s="739">
        <f t="shared" si="50"/>
        <v>0</v>
      </c>
    </row>
    <row r="1337" spans="1:26" s="365" customFormat="1" ht="12.65" customHeight="1">
      <c r="A1337" s="452"/>
      <c r="B1337" s="452" t="s">
        <v>787</v>
      </c>
      <c r="C1337" s="453" t="s">
        <v>453</v>
      </c>
      <c r="D1337" s="454" t="s">
        <v>827</v>
      </c>
      <c r="E1337" s="455" t="s">
        <v>828</v>
      </c>
      <c r="F1337" s="454" t="s">
        <v>790</v>
      </c>
      <c r="G1337" s="454"/>
      <c r="H1337" s="454" t="s">
        <v>791</v>
      </c>
      <c r="I1337" s="453">
        <v>2024</v>
      </c>
      <c r="J1337" s="453">
        <v>9</v>
      </c>
      <c r="K1337" s="456">
        <v>45650</v>
      </c>
      <c r="L1337" s="457" t="s">
        <v>553</v>
      </c>
      <c r="M1337" s="458" t="s">
        <v>553</v>
      </c>
      <c r="N1337" s="458">
        <v>6.5000000000000002E-2</v>
      </c>
      <c r="O1337" s="459">
        <v>0</v>
      </c>
      <c r="P1337" s="460" t="s">
        <v>553</v>
      </c>
      <c r="Q1337" s="453">
        <v>1</v>
      </c>
      <c r="R1337" s="458">
        <v>6.5000000000000002E-2</v>
      </c>
      <c r="S1337" s="461">
        <v>357900</v>
      </c>
      <c r="T1337" s="461">
        <v>4862691</v>
      </c>
      <c r="U1337" s="462" t="s">
        <v>553</v>
      </c>
      <c r="V1337" s="463">
        <v>0</v>
      </c>
      <c r="W1337" s="716" t="e">
        <f t="shared" si="49"/>
        <v>#DIV/0!</v>
      </c>
      <c r="Z1337" s="739">
        <f t="shared" si="50"/>
        <v>0</v>
      </c>
    </row>
    <row r="1338" spans="1:26" s="365" customFormat="1" ht="12.65" customHeight="1">
      <c r="A1338" s="452"/>
      <c r="B1338" s="452" t="s">
        <v>787</v>
      </c>
      <c r="C1338" s="453" t="s">
        <v>453</v>
      </c>
      <c r="D1338" s="454" t="s">
        <v>827</v>
      </c>
      <c r="E1338" s="455" t="s">
        <v>828</v>
      </c>
      <c r="F1338" s="454" t="s">
        <v>790</v>
      </c>
      <c r="G1338" s="454"/>
      <c r="H1338" s="454" t="s">
        <v>791</v>
      </c>
      <c r="I1338" s="453">
        <v>2024</v>
      </c>
      <c r="J1338" s="453">
        <v>9</v>
      </c>
      <c r="K1338" s="456">
        <v>45650</v>
      </c>
      <c r="L1338" s="457" t="s">
        <v>553</v>
      </c>
      <c r="M1338" s="458" t="s">
        <v>553</v>
      </c>
      <c r="N1338" s="458">
        <v>6.5000000000000002E-2</v>
      </c>
      <c r="O1338" s="459">
        <v>0</v>
      </c>
      <c r="P1338" s="460" t="s">
        <v>553</v>
      </c>
      <c r="Q1338" s="453">
        <v>1</v>
      </c>
      <c r="R1338" s="458">
        <v>6.5000000000000002E-2</v>
      </c>
      <c r="S1338" s="461">
        <v>357900</v>
      </c>
      <c r="T1338" s="461">
        <v>4504791</v>
      </c>
      <c r="U1338" s="462" t="s">
        <v>553</v>
      </c>
      <c r="V1338" s="463">
        <v>0</v>
      </c>
      <c r="W1338" s="716" t="e">
        <f t="shared" si="49"/>
        <v>#DIV/0!</v>
      </c>
      <c r="Z1338" s="739">
        <f t="shared" si="50"/>
        <v>0</v>
      </c>
    </row>
    <row r="1339" spans="1:26" s="365" customFormat="1" ht="12.65" customHeight="1">
      <c r="A1339" s="452"/>
      <c r="B1339" s="452" t="s">
        <v>787</v>
      </c>
      <c r="C1339" s="453" t="s">
        <v>453</v>
      </c>
      <c r="D1339" s="454" t="s">
        <v>817</v>
      </c>
      <c r="E1339" s="455" t="s">
        <v>818</v>
      </c>
      <c r="F1339" s="454" t="s">
        <v>790</v>
      </c>
      <c r="G1339" s="454"/>
      <c r="H1339" s="454" t="s">
        <v>791</v>
      </c>
      <c r="I1339" s="453">
        <v>2024</v>
      </c>
      <c r="J1339" s="453">
        <v>9</v>
      </c>
      <c r="K1339" s="456">
        <v>45650</v>
      </c>
      <c r="L1339" s="457" t="s">
        <v>553</v>
      </c>
      <c r="M1339" s="458" t="s">
        <v>553</v>
      </c>
      <c r="N1339" s="458">
        <v>0.97</v>
      </c>
      <c r="O1339" s="459">
        <v>0</v>
      </c>
      <c r="P1339" s="460" t="s">
        <v>553</v>
      </c>
      <c r="Q1339" s="453">
        <v>1</v>
      </c>
      <c r="R1339" s="458">
        <v>0.97</v>
      </c>
      <c r="S1339" s="461">
        <v>300000</v>
      </c>
      <c r="T1339" s="461">
        <v>3461545</v>
      </c>
      <c r="U1339" s="462" t="s">
        <v>553</v>
      </c>
      <c r="V1339" s="463">
        <v>0</v>
      </c>
      <c r="W1339" s="716" t="e">
        <f t="shared" si="49"/>
        <v>#DIV/0!</v>
      </c>
      <c r="Z1339" s="739">
        <f t="shared" si="50"/>
        <v>0</v>
      </c>
    </row>
    <row r="1340" spans="1:26" s="365" customFormat="1" ht="12.65" customHeight="1">
      <c r="A1340" s="452"/>
      <c r="B1340" s="452" t="s">
        <v>787</v>
      </c>
      <c r="C1340" s="453" t="s">
        <v>453</v>
      </c>
      <c r="D1340" s="454" t="s">
        <v>815</v>
      </c>
      <c r="E1340" s="455" t="s">
        <v>816</v>
      </c>
      <c r="F1340" s="454" t="s">
        <v>790</v>
      </c>
      <c r="G1340" s="454"/>
      <c r="H1340" s="454" t="s">
        <v>791</v>
      </c>
      <c r="I1340" s="453">
        <v>2024</v>
      </c>
      <c r="J1340" s="453">
        <v>9</v>
      </c>
      <c r="K1340" s="456">
        <v>45650</v>
      </c>
      <c r="L1340" s="457" t="s">
        <v>553</v>
      </c>
      <c r="M1340" s="458" t="s">
        <v>553</v>
      </c>
      <c r="N1340" s="458">
        <v>9.8000000000000004E-2</v>
      </c>
      <c r="O1340" s="459">
        <v>0</v>
      </c>
      <c r="P1340" s="460" t="s">
        <v>553</v>
      </c>
      <c r="Q1340" s="453">
        <v>1</v>
      </c>
      <c r="R1340" s="458">
        <v>9.8000000000000004E-2</v>
      </c>
      <c r="S1340" s="461">
        <v>280000</v>
      </c>
      <c r="T1340" s="461">
        <v>1935432</v>
      </c>
      <c r="U1340" s="462" t="s">
        <v>553</v>
      </c>
      <c r="V1340" s="463">
        <v>0</v>
      </c>
      <c r="W1340" s="716" t="e">
        <f t="shared" si="49"/>
        <v>#DIV/0!</v>
      </c>
      <c r="Z1340" s="739">
        <f t="shared" si="50"/>
        <v>0</v>
      </c>
    </row>
    <row r="1341" spans="1:26" s="365" customFormat="1" ht="12.65" customHeight="1">
      <c r="A1341" s="452"/>
      <c r="B1341" s="452" t="s">
        <v>787</v>
      </c>
      <c r="C1341" s="453" t="s">
        <v>453</v>
      </c>
      <c r="D1341" s="454" t="s">
        <v>813</v>
      </c>
      <c r="E1341" s="455" t="s">
        <v>814</v>
      </c>
      <c r="F1341" s="454" t="s">
        <v>790</v>
      </c>
      <c r="G1341" s="454"/>
      <c r="H1341" s="454" t="s">
        <v>791</v>
      </c>
      <c r="I1341" s="453">
        <v>2024</v>
      </c>
      <c r="J1341" s="453">
        <v>9</v>
      </c>
      <c r="K1341" s="456">
        <v>45650</v>
      </c>
      <c r="L1341" s="457" t="s">
        <v>553</v>
      </c>
      <c r="M1341" s="458" t="s">
        <v>553</v>
      </c>
      <c r="N1341" s="458">
        <v>0.128</v>
      </c>
      <c r="O1341" s="459">
        <v>0</v>
      </c>
      <c r="P1341" s="460" t="s">
        <v>553</v>
      </c>
      <c r="Q1341" s="453">
        <v>1</v>
      </c>
      <c r="R1341" s="458">
        <v>0.128</v>
      </c>
      <c r="S1341" s="461">
        <v>262500</v>
      </c>
      <c r="T1341" s="461">
        <v>1306819</v>
      </c>
      <c r="U1341" s="462" t="s">
        <v>553</v>
      </c>
      <c r="V1341" s="463">
        <v>0</v>
      </c>
      <c r="W1341" s="716" t="e">
        <f t="shared" si="49"/>
        <v>#DIV/0!</v>
      </c>
      <c r="Z1341" s="739">
        <f t="shared" si="50"/>
        <v>0</v>
      </c>
    </row>
    <row r="1342" spans="1:26" s="365" customFormat="1" ht="12.65" customHeight="1">
      <c r="A1342" s="452"/>
      <c r="B1342" s="452" t="s">
        <v>787</v>
      </c>
      <c r="C1342" s="453" t="s">
        <v>453</v>
      </c>
      <c r="D1342" s="454" t="s">
        <v>821</v>
      </c>
      <c r="E1342" s="455" t="s">
        <v>822</v>
      </c>
      <c r="F1342" s="454" t="s">
        <v>790</v>
      </c>
      <c r="G1342" s="454"/>
      <c r="H1342" s="454" t="s">
        <v>791</v>
      </c>
      <c r="I1342" s="453">
        <v>2024</v>
      </c>
      <c r="J1342" s="453">
        <v>9</v>
      </c>
      <c r="K1342" s="456">
        <v>45650</v>
      </c>
      <c r="L1342" s="457" t="s">
        <v>553</v>
      </c>
      <c r="M1342" s="458" t="s">
        <v>553</v>
      </c>
      <c r="N1342" s="458">
        <v>7.4999999999999997E-2</v>
      </c>
      <c r="O1342" s="459">
        <v>0</v>
      </c>
      <c r="P1342" s="460" t="s">
        <v>553</v>
      </c>
      <c r="Q1342" s="453">
        <v>1</v>
      </c>
      <c r="R1342" s="458">
        <v>7.4999999999999997E-2</v>
      </c>
      <c r="S1342" s="461">
        <v>85474</v>
      </c>
      <c r="T1342" s="461">
        <v>1279033</v>
      </c>
      <c r="U1342" s="462" t="s">
        <v>553</v>
      </c>
      <c r="V1342" s="463">
        <v>0</v>
      </c>
      <c r="W1342" s="716" t="e">
        <f t="shared" si="49"/>
        <v>#DIV/0!</v>
      </c>
      <c r="Z1342" s="739">
        <f t="shared" si="50"/>
        <v>0</v>
      </c>
    </row>
    <row r="1343" spans="1:26" s="365" customFormat="1" ht="12.65" customHeight="1">
      <c r="A1343" s="452"/>
      <c r="B1343" s="452" t="s">
        <v>787</v>
      </c>
      <c r="C1343" s="453" t="s">
        <v>453</v>
      </c>
      <c r="D1343" s="454" t="s">
        <v>821</v>
      </c>
      <c r="E1343" s="455" t="s">
        <v>822</v>
      </c>
      <c r="F1343" s="454" t="s">
        <v>790</v>
      </c>
      <c r="G1343" s="454"/>
      <c r="H1343" s="454" t="s">
        <v>791</v>
      </c>
      <c r="I1343" s="453">
        <v>2024</v>
      </c>
      <c r="J1343" s="453">
        <v>9</v>
      </c>
      <c r="K1343" s="456">
        <v>45650</v>
      </c>
      <c r="L1343" s="457" t="s">
        <v>553</v>
      </c>
      <c r="M1343" s="458" t="s">
        <v>553</v>
      </c>
      <c r="N1343" s="458">
        <v>7.4999999999999997E-2</v>
      </c>
      <c r="O1343" s="459">
        <v>0</v>
      </c>
      <c r="P1343" s="460" t="s">
        <v>553</v>
      </c>
      <c r="Q1343" s="453">
        <v>1</v>
      </c>
      <c r="R1343" s="458">
        <v>7.4999999999999997E-2</v>
      </c>
      <c r="S1343" s="461">
        <v>85474</v>
      </c>
      <c r="T1343" s="461">
        <v>1193559</v>
      </c>
      <c r="U1343" s="462" t="s">
        <v>553</v>
      </c>
      <c r="V1343" s="463">
        <v>0</v>
      </c>
      <c r="W1343" s="716" t="e">
        <f t="shared" si="49"/>
        <v>#DIV/0!</v>
      </c>
      <c r="Z1343" s="739">
        <f t="shared" si="50"/>
        <v>0</v>
      </c>
    </row>
    <row r="1344" spans="1:26" s="365" customFormat="1" ht="12.65" customHeight="1">
      <c r="A1344" s="452"/>
      <c r="B1344" s="452" t="s">
        <v>787</v>
      </c>
      <c r="C1344" s="453" t="s">
        <v>453</v>
      </c>
      <c r="D1344" s="454" t="s">
        <v>823</v>
      </c>
      <c r="E1344" s="455" t="s">
        <v>824</v>
      </c>
      <c r="F1344" s="454" t="s">
        <v>790</v>
      </c>
      <c r="G1344" s="454"/>
      <c r="H1344" s="454" t="s">
        <v>791</v>
      </c>
      <c r="I1344" s="453">
        <v>2024</v>
      </c>
      <c r="J1344" s="453">
        <v>9</v>
      </c>
      <c r="K1344" s="456">
        <v>45650</v>
      </c>
      <c r="L1344" s="457" t="s">
        <v>553</v>
      </c>
      <c r="M1344" s="458" t="s">
        <v>553</v>
      </c>
      <c r="N1344" s="458">
        <v>8.7999999999999995E-2</v>
      </c>
      <c r="O1344" s="459">
        <v>0</v>
      </c>
      <c r="P1344" s="460" t="s">
        <v>553</v>
      </c>
      <c r="Q1344" s="453">
        <v>1</v>
      </c>
      <c r="R1344" s="458">
        <v>8.7999999999999995E-2</v>
      </c>
      <c r="S1344" s="461">
        <v>160795</v>
      </c>
      <c r="T1344" s="461">
        <v>1423017</v>
      </c>
      <c r="U1344" s="462" t="s">
        <v>553</v>
      </c>
      <c r="V1344" s="463">
        <v>0</v>
      </c>
      <c r="W1344" s="716" t="e">
        <f t="shared" si="49"/>
        <v>#DIV/0!</v>
      </c>
      <c r="Z1344" s="739">
        <f t="shared" si="50"/>
        <v>0</v>
      </c>
    </row>
    <row r="1345" spans="1:26" s="365" customFormat="1" ht="12.65" customHeight="1">
      <c r="A1345" s="452"/>
      <c r="B1345" s="452" t="s">
        <v>787</v>
      </c>
      <c r="C1345" s="453" t="s">
        <v>453</v>
      </c>
      <c r="D1345" s="454" t="s">
        <v>823</v>
      </c>
      <c r="E1345" s="455" t="s">
        <v>824</v>
      </c>
      <c r="F1345" s="454" t="s">
        <v>790</v>
      </c>
      <c r="G1345" s="454"/>
      <c r="H1345" s="454" t="s">
        <v>791</v>
      </c>
      <c r="I1345" s="453">
        <v>2024</v>
      </c>
      <c r="J1345" s="453">
        <v>9</v>
      </c>
      <c r="K1345" s="456">
        <v>45650</v>
      </c>
      <c r="L1345" s="457" t="s">
        <v>553</v>
      </c>
      <c r="M1345" s="458" t="s">
        <v>553</v>
      </c>
      <c r="N1345" s="458">
        <v>8.7999999999999995E-2</v>
      </c>
      <c r="O1345" s="459">
        <v>0</v>
      </c>
      <c r="P1345" s="460" t="s">
        <v>553</v>
      </c>
      <c r="Q1345" s="453">
        <v>1</v>
      </c>
      <c r="R1345" s="458">
        <v>8.7999999999999995E-2</v>
      </c>
      <c r="S1345" s="461">
        <v>160795</v>
      </c>
      <c r="T1345" s="461">
        <v>1262222</v>
      </c>
      <c r="U1345" s="462" t="s">
        <v>553</v>
      </c>
      <c r="V1345" s="463">
        <v>0</v>
      </c>
      <c r="W1345" s="716" t="e">
        <f t="shared" si="49"/>
        <v>#DIV/0!</v>
      </c>
      <c r="Z1345" s="739">
        <f t="shared" si="50"/>
        <v>0</v>
      </c>
    </row>
    <row r="1346" spans="1:26" s="365" customFormat="1" ht="12.65" customHeight="1">
      <c r="A1346" s="452"/>
      <c r="B1346" s="452" t="s">
        <v>787</v>
      </c>
      <c r="C1346" s="453" t="s">
        <v>453</v>
      </c>
      <c r="D1346" s="454" t="s">
        <v>823</v>
      </c>
      <c r="E1346" s="455" t="s">
        <v>824</v>
      </c>
      <c r="F1346" s="454" t="s">
        <v>790</v>
      </c>
      <c r="G1346" s="454"/>
      <c r="H1346" s="454" t="s">
        <v>791</v>
      </c>
      <c r="I1346" s="453">
        <v>2024</v>
      </c>
      <c r="J1346" s="453">
        <v>9</v>
      </c>
      <c r="K1346" s="456">
        <v>45650</v>
      </c>
      <c r="L1346" s="457" t="s">
        <v>553</v>
      </c>
      <c r="M1346" s="458" t="s">
        <v>553</v>
      </c>
      <c r="N1346" s="458">
        <v>8.7999999999999995E-2</v>
      </c>
      <c r="O1346" s="459">
        <v>0</v>
      </c>
      <c r="P1346" s="460" t="s">
        <v>553</v>
      </c>
      <c r="Q1346" s="453">
        <v>1</v>
      </c>
      <c r="R1346" s="458">
        <v>8.7999999999999995E-2</v>
      </c>
      <c r="S1346" s="461">
        <v>160795</v>
      </c>
      <c r="T1346" s="461">
        <v>1101427</v>
      </c>
      <c r="U1346" s="462" t="s">
        <v>553</v>
      </c>
      <c r="V1346" s="463">
        <v>0</v>
      </c>
      <c r="W1346" s="716" t="e">
        <f t="shared" ref="W1346:W1409" si="51">V1346/$AB$1</f>
        <v>#DIV/0!</v>
      </c>
      <c r="Z1346" s="739">
        <f t="shared" si="50"/>
        <v>0</v>
      </c>
    </row>
    <row r="1347" spans="1:26" s="365" customFormat="1" ht="12.65" customHeight="1">
      <c r="A1347" s="452"/>
      <c r="B1347" s="452" t="s">
        <v>484</v>
      </c>
      <c r="C1347" s="453" t="s">
        <v>453</v>
      </c>
      <c r="D1347" s="454" t="s">
        <v>797</v>
      </c>
      <c r="E1347" s="455" t="s">
        <v>798</v>
      </c>
      <c r="F1347" s="454" t="s">
        <v>790</v>
      </c>
      <c r="G1347" s="454"/>
      <c r="H1347" s="454" t="s">
        <v>791</v>
      </c>
      <c r="I1347" s="453">
        <v>2024</v>
      </c>
      <c r="J1347" s="453">
        <v>9</v>
      </c>
      <c r="K1347" s="456">
        <v>45650</v>
      </c>
      <c r="L1347" s="457" t="s">
        <v>553</v>
      </c>
      <c r="M1347" s="458" t="s">
        <v>553</v>
      </c>
      <c r="N1347" s="458">
        <v>0.06</v>
      </c>
      <c r="O1347" s="459">
        <v>0</v>
      </c>
      <c r="P1347" s="460" t="s">
        <v>553</v>
      </c>
      <c r="Q1347" s="453">
        <v>1</v>
      </c>
      <c r="R1347" s="458">
        <v>0.06</v>
      </c>
      <c r="S1347" s="461">
        <v>260500</v>
      </c>
      <c r="T1347" s="461">
        <v>1302350</v>
      </c>
      <c r="U1347" s="462" t="s">
        <v>553</v>
      </c>
      <c r="V1347" s="463">
        <v>0</v>
      </c>
      <c r="W1347" s="716" t="e">
        <f t="shared" si="51"/>
        <v>#DIV/0!</v>
      </c>
      <c r="Z1347" s="739">
        <f t="shared" ref="Z1347:Z1410" si="52">O1347*S1347</f>
        <v>0</v>
      </c>
    </row>
    <row r="1348" spans="1:26" s="365" customFormat="1" ht="12.65" customHeight="1">
      <c r="A1348" s="452"/>
      <c r="B1348" s="452" t="s">
        <v>787</v>
      </c>
      <c r="C1348" s="453" t="s">
        <v>453</v>
      </c>
      <c r="D1348" s="454" t="s">
        <v>803</v>
      </c>
      <c r="E1348" s="455" t="s">
        <v>804</v>
      </c>
      <c r="F1348" s="454" t="s">
        <v>790</v>
      </c>
      <c r="G1348" s="454"/>
      <c r="H1348" s="454" t="s">
        <v>791</v>
      </c>
      <c r="I1348" s="453">
        <v>2024</v>
      </c>
      <c r="J1348" s="453">
        <v>9</v>
      </c>
      <c r="K1348" s="456">
        <v>45650</v>
      </c>
      <c r="L1348" s="457" t="s">
        <v>553</v>
      </c>
      <c r="M1348" s="458" t="s">
        <v>553</v>
      </c>
      <c r="N1348" s="458">
        <v>0.49</v>
      </c>
      <c r="O1348" s="459">
        <v>0</v>
      </c>
      <c r="P1348" s="460" t="s">
        <v>553</v>
      </c>
      <c r="Q1348" s="453">
        <v>1</v>
      </c>
      <c r="R1348" s="458">
        <v>0.49</v>
      </c>
      <c r="S1348" s="461">
        <v>131200</v>
      </c>
      <c r="T1348" s="461">
        <v>2244100</v>
      </c>
      <c r="U1348" s="462" t="s">
        <v>553</v>
      </c>
      <c r="V1348" s="463">
        <v>0</v>
      </c>
      <c r="W1348" s="716" t="e">
        <f t="shared" si="51"/>
        <v>#DIV/0!</v>
      </c>
      <c r="Z1348" s="739">
        <f t="shared" si="52"/>
        <v>0</v>
      </c>
    </row>
    <row r="1349" spans="1:26" s="365" customFormat="1" ht="12.65" customHeight="1">
      <c r="A1349" s="452"/>
      <c r="B1349" s="452" t="s">
        <v>787</v>
      </c>
      <c r="C1349" s="453" t="s">
        <v>453</v>
      </c>
      <c r="D1349" s="454" t="s">
        <v>809</v>
      </c>
      <c r="E1349" s="455" t="s">
        <v>810</v>
      </c>
      <c r="F1349" s="454" t="s">
        <v>790</v>
      </c>
      <c r="G1349" s="454"/>
      <c r="H1349" s="454" t="s">
        <v>791</v>
      </c>
      <c r="I1349" s="453">
        <v>2024</v>
      </c>
      <c r="J1349" s="453">
        <v>9</v>
      </c>
      <c r="K1349" s="456">
        <v>45650</v>
      </c>
      <c r="L1349" s="457" t="s">
        <v>553</v>
      </c>
      <c r="M1349" s="458" t="s">
        <v>553</v>
      </c>
      <c r="N1349" s="458">
        <v>6.8000000000000005E-2</v>
      </c>
      <c r="O1349" s="459">
        <v>0</v>
      </c>
      <c r="P1349" s="460" t="s">
        <v>553</v>
      </c>
      <c r="Q1349" s="453">
        <v>1</v>
      </c>
      <c r="R1349" s="458">
        <v>6.8000000000000005E-2</v>
      </c>
      <c r="S1349" s="461">
        <v>205698</v>
      </c>
      <c r="T1349" s="461">
        <v>1337230</v>
      </c>
      <c r="U1349" s="462" t="s">
        <v>553</v>
      </c>
      <c r="V1349" s="463">
        <v>0</v>
      </c>
      <c r="W1349" s="716" t="e">
        <f t="shared" si="51"/>
        <v>#DIV/0!</v>
      </c>
      <c r="Z1349" s="739">
        <f t="shared" si="52"/>
        <v>0</v>
      </c>
    </row>
    <row r="1350" spans="1:26" s="365" customFormat="1" ht="12.65" customHeight="1">
      <c r="A1350" s="452"/>
      <c r="B1350" s="452" t="s">
        <v>787</v>
      </c>
      <c r="C1350" s="453" t="s">
        <v>453</v>
      </c>
      <c r="D1350" s="454" t="s">
        <v>809</v>
      </c>
      <c r="E1350" s="455" t="s">
        <v>810</v>
      </c>
      <c r="F1350" s="454" t="s">
        <v>790</v>
      </c>
      <c r="G1350" s="454"/>
      <c r="H1350" s="454" t="s">
        <v>791</v>
      </c>
      <c r="I1350" s="453">
        <v>2024</v>
      </c>
      <c r="J1350" s="453">
        <v>9</v>
      </c>
      <c r="K1350" s="456">
        <v>45650</v>
      </c>
      <c r="L1350" s="457" t="s">
        <v>553</v>
      </c>
      <c r="M1350" s="458" t="s">
        <v>553</v>
      </c>
      <c r="N1350" s="458">
        <v>6.8000000000000005E-2</v>
      </c>
      <c r="O1350" s="459">
        <v>0</v>
      </c>
      <c r="P1350" s="460" t="s">
        <v>553</v>
      </c>
      <c r="Q1350" s="453">
        <v>1</v>
      </c>
      <c r="R1350" s="458">
        <v>6.8000000000000005E-2</v>
      </c>
      <c r="S1350" s="461">
        <v>205698</v>
      </c>
      <c r="T1350" s="461">
        <v>1131532</v>
      </c>
      <c r="U1350" s="462" t="s">
        <v>553</v>
      </c>
      <c r="V1350" s="463">
        <v>0</v>
      </c>
      <c r="W1350" s="716" t="e">
        <f t="shared" si="51"/>
        <v>#DIV/0!</v>
      </c>
      <c r="Z1350" s="739">
        <f t="shared" si="52"/>
        <v>0</v>
      </c>
    </row>
    <row r="1351" spans="1:26" s="365" customFormat="1" ht="12.65" customHeight="1">
      <c r="A1351" s="452"/>
      <c r="B1351" s="452" t="s">
        <v>787</v>
      </c>
      <c r="C1351" s="453" t="s">
        <v>453</v>
      </c>
      <c r="D1351" s="454" t="s">
        <v>803</v>
      </c>
      <c r="E1351" s="455" t="s">
        <v>804</v>
      </c>
      <c r="F1351" s="454" t="s">
        <v>790</v>
      </c>
      <c r="G1351" s="454"/>
      <c r="H1351" s="454" t="s">
        <v>791</v>
      </c>
      <c r="I1351" s="453">
        <v>2024</v>
      </c>
      <c r="J1351" s="453">
        <v>9</v>
      </c>
      <c r="K1351" s="456">
        <v>45650</v>
      </c>
      <c r="L1351" s="457" t="s">
        <v>553</v>
      </c>
      <c r="M1351" s="458" t="s">
        <v>553</v>
      </c>
      <c r="N1351" s="458">
        <v>0.49</v>
      </c>
      <c r="O1351" s="459">
        <v>0</v>
      </c>
      <c r="P1351" s="460" t="s">
        <v>553</v>
      </c>
      <c r="Q1351" s="453">
        <v>1</v>
      </c>
      <c r="R1351" s="458">
        <v>0.49</v>
      </c>
      <c r="S1351" s="461">
        <v>131200</v>
      </c>
      <c r="T1351" s="461">
        <v>2112900</v>
      </c>
      <c r="U1351" s="462" t="s">
        <v>553</v>
      </c>
      <c r="V1351" s="463">
        <v>0</v>
      </c>
      <c r="W1351" s="716" t="e">
        <f t="shared" si="51"/>
        <v>#DIV/0!</v>
      </c>
      <c r="Z1351" s="739">
        <f t="shared" si="52"/>
        <v>0</v>
      </c>
    </row>
    <row r="1352" spans="1:26" s="365" customFormat="1" ht="12.65" customHeight="1">
      <c r="A1352" s="452"/>
      <c r="B1352" s="452" t="s">
        <v>787</v>
      </c>
      <c r="C1352" s="453" t="s">
        <v>453</v>
      </c>
      <c r="D1352" s="454" t="s">
        <v>805</v>
      </c>
      <c r="E1352" s="455" t="s">
        <v>806</v>
      </c>
      <c r="F1352" s="454" t="s">
        <v>790</v>
      </c>
      <c r="G1352" s="454"/>
      <c r="H1352" s="454" t="s">
        <v>791</v>
      </c>
      <c r="I1352" s="453">
        <v>2024</v>
      </c>
      <c r="J1352" s="453">
        <v>9</v>
      </c>
      <c r="K1352" s="456">
        <v>45650</v>
      </c>
      <c r="L1352" s="457" t="s">
        <v>553</v>
      </c>
      <c r="M1352" s="458" t="s">
        <v>553</v>
      </c>
      <c r="N1352" s="458">
        <v>0.08</v>
      </c>
      <c r="O1352" s="459">
        <v>0</v>
      </c>
      <c r="P1352" s="460" t="s">
        <v>553</v>
      </c>
      <c r="Q1352" s="453">
        <v>1</v>
      </c>
      <c r="R1352" s="458">
        <v>0.08</v>
      </c>
      <c r="S1352" s="461">
        <v>140000</v>
      </c>
      <c r="T1352" s="461">
        <v>1316642</v>
      </c>
      <c r="U1352" s="462" t="s">
        <v>553</v>
      </c>
      <c r="V1352" s="463">
        <v>0</v>
      </c>
      <c r="W1352" s="716" t="e">
        <f t="shared" si="51"/>
        <v>#DIV/0!</v>
      </c>
      <c r="Z1352" s="739">
        <f t="shared" si="52"/>
        <v>0</v>
      </c>
    </row>
    <row r="1353" spans="1:26" s="365" customFormat="1" ht="12.65" customHeight="1">
      <c r="A1353" s="452"/>
      <c r="B1353" s="452" t="s">
        <v>787</v>
      </c>
      <c r="C1353" s="453" t="s">
        <v>453</v>
      </c>
      <c r="D1353" s="454" t="s">
        <v>805</v>
      </c>
      <c r="E1353" s="455" t="s">
        <v>806</v>
      </c>
      <c r="F1353" s="454" t="s">
        <v>790</v>
      </c>
      <c r="G1353" s="454"/>
      <c r="H1353" s="454" t="s">
        <v>791</v>
      </c>
      <c r="I1353" s="453">
        <v>2024</v>
      </c>
      <c r="J1353" s="453">
        <v>9</v>
      </c>
      <c r="K1353" s="456">
        <v>45650</v>
      </c>
      <c r="L1353" s="457" t="s">
        <v>553</v>
      </c>
      <c r="M1353" s="458" t="s">
        <v>553</v>
      </c>
      <c r="N1353" s="458">
        <v>0.08</v>
      </c>
      <c r="O1353" s="459">
        <v>0</v>
      </c>
      <c r="P1353" s="460" t="s">
        <v>553</v>
      </c>
      <c r="Q1353" s="453">
        <v>1</v>
      </c>
      <c r="R1353" s="458">
        <v>0.08</v>
      </c>
      <c r="S1353" s="461">
        <v>140000</v>
      </c>
      <c r="T1353" s="461">
        <v>1176642</v>
      </c>
      <c r="U1353" s="462" t="s">
        <v>553</v>
      </c>
      <c r="V1353" s="463">
        <v>0</v>
      </c>
      <c r="W1353" s="716" t="e">
        <f t="shared" si="51"/>
        <v>#DIV/0!</v>
      </c>
      <c r="Z1353" s="739">
        <f t="shared" si="52"/>
        <v>0</v>
      </c>
    </row>
    <row r="1354" spans="1:26" s="365" customFormat="1" ht="12.65" customHeight="1">
      <c r="A1354" s="452"/>
      <c r="B1354" s="452" t="s">
        <v>787</v>
      </c>
      <c r="C1354" s="453" t="s">
        <v>453</v>
      </c>
      <c r="D1354" s="454" t="s">
        <v>805</v>
      </c>
      <c r="E1354" s="455" t="s">
        <v>806</v>
      </c>
      <c r="F1354" s="454" t="s">
        <v>790</v>
      </c>
      <c r="G1354" s="454"/>
      <c r="H1354" s="454" t="s">
        <v>791</v>
      </c>
      <c r="I1354" s="453">
        <v>2024</v>
      </c>
      <c r="J1354" s="453">
        <v>9</v>
      </c>
      <c r="K1354" s="456">
        <v>45650</v>
      </c>
      <c r="L1354" s="457" t="s">
        <v>553</v>
      </c>
      <c r="M1354" s="458" t="s">
        <v>553</v>
      </c>
      <c r="N1354" s="458">
        <v>0.08</v>
      </c>
      <c r="O1354" s="459">
        <v>0</v>
      </c>
      <c r="P1354" s="460" t="s">
        <v>553</v>
      </c>
      <c r="Q1354" s="453">
        <v>1</v>
      </c>
      <c r="R1354" s="458">
        <v>0.08</v>
      </c>
      <c r="S1354" s="461">
        <v>140000</v>
      </c>
      <c r="T1354" s="461">
        <v>1036642</v>
      </c>
      <c r="U1354" s="462" t="s">
        <v>553</v>
      </c>
      <c r="V1354" s="463">
        <v>0</v>
      </c>
      <c r="W1354" s="716" t="e">
        <f t="shared" si="51"/>
        <v>#DIV/0!</v>
      </c>
      <c r="Z1354" s="739">
        <f t="shared" si="52"/>
        <v>0</v>
      </c>
    </row>
    <row r="1355" spans="1:26" s="365" customFormat="1" ht="12.65" customHeight="1">
      <c r="A1355" s="452"/>
      <c r="B1355" s="452" t="s">
        <v>787</v>
      </c>
      <c r="C1355" s="453" t="s">
        <v>453</v>
      </c>
      <c r="D1355" s="454" t="s">
        <v>817</v>
      </c>
      <c r="E1355" s="455" t="s">
        <v>818</v>
      </c>
      <c r="F1355" s="454" t="s">
        <v>790</v>
      </c>
      <c r="G1355" s="454"/>
      <c r="H1355" s="454" t="s">
        <v>791</v>
      </c>
      <c r="I1355" s="453">
        <v>2024</v>
      </c>
      <c r="J1355" s="453">
        <v>9</v>
      </c>
      <c r="K1355" s="456">
        <v>45650</v>
      </c>
      <c r="L1355" s="457" t="s">
        <v>553</v>
      </c>
      <c r="M1355" s="458" t="s">
        <v>553</v>
      </c>
      <c r="N1355" s="458">
        <v>0.97</v>
      </c>
      <c r="O1355" s="459">
        <v>0</v>
      </c>
      <c r="P1355" s="460" t="s">
        <v>553</v>
      </c>
      <c r="Q1355" s="453">
        <v>1</v>
      </c>
      <c r="R1355" s="458">
        <v>0.97</v>
      </c>
      <c r="S1355" s="461">
        <v>300000</v>
      </c>
      <c r="T1355" s="461">
        <v>3161545</v>
      </c>
      <c r="U1355" s="462" t="s">
        <v>553</v>
      </c>
      <c r="V1355" s="463">
        <v>0</v>
      </c>
      <c r="W1355" s="716" t="e">
        <f t="shared" si="51"/>
        <v>#DIV/0!</v>
      </c>
      <c r="Z1355" s="739">
        <f t="shared" si="52"/>
        <v>0</v>
      </c>
    </row>
    <row r="1356" spans="1:26" s="365" customFormat="1" ht="12.65" customHeight="1">
      <c r="A1356" s="452"/>
      <c r="B1356" s="452" t="s">
        <v>787</v>
      </c>
      <c r="C1356" s="453" t="s">
        <v>453</v>
      </c>
      <c r="D1356" s="454" t="s">
        <v>819</v>
      </c>
      <c r="E1356" s="455" t="s">
        <v>820</v>
      </c>
      <c r="F1356" s="454" t="s">
        <v>790</v>
      </c>
      <c r="G1356" s="454"/>
      <c r="H1356" s="454" t="s">
        <v>791</v>
      </c>
      <c r="I1356" s="453">
        <v>2024</v>
      </c>
      <c r="J1356" s="453">
        <v>9</v>
      </c>
      <c r="K1356" s="456">
        <v>45650</v>
      </c>
      <c r="L1356" s="457" t="s">
        <v>553</v>
      </c>
      <c r="M1356" s="458" t="s">
        <v>553</v>
      </c>
      <c r="N1356" s="458">
        <v>0.155</v>
      </c>
      <c r="O1356" s="459">
        <v>0</v>
      </c>
      <c r="P1356" s="460" t="s">
        <v>553</v>
      </c>
      <c r="Q1356" s="453">
        <v>1</v>
      </c>
      <c r="R1356" s="458">
        <v>0.155</v>
      </c>
      <c r="S1356" s="461">
        <v>159720</v>
      </c>
      <c r="T1356" s="461">
        <v>759000</v>
      </c>
      <c r="U1356" s="462" t="s">
        <v>553</v>
      </c>
      <c r="V1356" s="463">
        <v>0</v>
      </c>
      <c r="W1356" s="716" t="e">
        <f t="shared" si="51"/>
        <v>#DIV/0!</v>
      </c>
      <c r="Z1356" s="739">
        <f t="shared" si="52"/>
        <v>0</v>
      </c>
    </row>
    <row r="1357" spans="1:26" s="365" customFormat="1" ht="12.65" customHeight="1">
      <c r="A1357" s="452"/>
      <c r="B1357" s="452" t="s">
        <v>787</v>
      </c>
      <c r="C1357" s="453" t="s">
        <v>453</v>
      </c>
      <c r="D1357" s="454" t="s">
        <v>819</v>
      </c>
      <c r="E1357" s="455" t="s">
        <v>820</v>
      </c>
      <c r="F1357" s="454" t="s">
        <v>790</v>
      </c>
      <c r="G1357" s="454"/>
      <c r="H1357" s="454" t="s">
        <v>791</v>
      </c>
      <c r="I1357" s="453">
        <v>2024</v>
      </c>
      <c r="J1357" s="453">
        <v>9</v>
      </c>
      <c r="K1357" s="456">
        <v>45650</v>
      </c>
      <c r="L1357" s="457" t="s">
        <v>553</v>
      </c>
      <c r="M1357" s="458" t="s">
        <v>553</v>
      </c>
      <c r="N1357" s="458">
        <v>0.155</v>
      </c>
      <c r="O1357" s="459">
        <v>0</v>
      </c>
      <c r="P1357" s="460" t="s">
        <v>553</v>
      </c>
      <c r="Q1357" s="453">
        <v>1</v>
      </c>
      <c r="R1357" s="458">
        <v>0.155</v>
      </c>
      <c r="S1357" s="461">
        <v>159720</v>
      </c>
      <c r="T1357" s="461">
        <v>599280</v>
      </c>
      <c r="U1357" s="462" t="s">
        <v>553</v>
      </c>
      <c r="V1357" s="463">
        <v>0</v>
      </c>
      <c r="W1357" s="716" t="e">
        <f t="shared" si="51"/>
        <v>#DIV/0!</v>
      </c>
      <c r="Z1357" s="739">
        <f t="shared" si="52"/>
        <v>0</v>
      </c>
    </row>
    <row r="1358" spans="1:26" s="365" customFormat="1" ht="12.65" customHeight="1">
      <c r="A1358" s="452"/>
      <c r="B1358" s="452" t="s">
        <v>787</v>
      </c>
      <c r="C1358" s="453" t="s">
        <v>453</v>
      </c>
      <c r="D1358" s="454" t="s">
        <v>807</v>
      </c>
      <c r="E1358" s="455" t="s">
        <v>808</v>
      </c>
      <c r="F1358" s="454" t="s">
        <v>790</v>
      </c>
      <c r="G1358" s="454"/>
      <c r="H1358" s="454" t="s">
        <v>791</v>
      </c>
      <c r="I1358" s="453">
        <v>2024</v>
      </c>
      <c r="J1358" s="453">
        <v>9</v>
      </c>
      <c r="K1358" s="456">
        <v>45650</v>
      </c>
      <c r="L1358" s="457" t="s">
        <v>553</v>
      </c>
      <c r="M1358" s="458" t="s">
        <v>553</v>
      </c>
      <c r="N1358" s="458">
        <v>4.4999999999999998E-2</v>
      </c>
      <c r="O1358" s="459">
        <v>0</v>
      </c>
      <c r="P1358" s="460" t="s">
        <v>553</v>
      </c>
      <c r="Q1358" s="453">
        <v>1</v>
      </c>
      <c r="R1358" s="458">
        <v>4.4999999999999998E-2</v>
      </c>
      <c r="S1358" s="461">
        <v>89993</v>
      </c>
      <c r="T1358" s="461">
        <v>1193816</v>
      </c>
      <c r="U1358" s="462" t="s">
        <v>553</v>
      </c>
      <c r="V1358" s="463">
        <v>0</v>
      </c>
      <c r="W1358" s="716" t="e">
        <f t="shared" si="51"/>
        <v>#DIV/0!</v>
      </c>
      <c r="Z1358" s="739">
        <f t="shared" si="52"/>
        <v>0</v>
      </c>
    </row>
    <row r="1359" spans="1:26" s="365" customFormat="1" ht="12.65" customHeight="1">
      <c r="A1359" s="452"/>
      <c r="B1359" s="452" t="s">
        <v>787</v>
      </c>
      <c r="C1359" s="453" t="s">
        <v>453</v>
      </c>
      <c r="D1359" s="454" t="s">
        <v>811</v>
      </c>
      <c r="E1359" s="455" t="s">
        <v>812</v>
      </c>
      <c r="F1359" s="454" t="s">
        <v>790</v>
      </c>
      <c r="G1359" s="454"/>
      <c r="H1359" s="454" t="s">
        <v>791</v>
      </c>
      <c r="I1359" s="453">
        <v>2024</v>
      </c>
      <c r="J1359" s="453">
        <v>9</v>
      </c>
      <c r="K1359" s="456">
        <v>45650</v>
      </c>
      <c r="L1359" s="457" t="s">
        <v>553</v>
      </c>
      <c r="M1359" s="458" t="s">
        <v>553</v>
      </c>
      <c r="N1359" s="458">
        <v>7.4999999999999997E-2</v>
      </c>
      <c r="O1359" s="459">
        <v>0</v>
      </c>
      <c r="P1359" s="460" t="s">
        <v>553</v>
      </c>
      <c r="Q1359" s="453">
        <v>1</v>
      </c>
      <c r="R1359" s="458">
        <v>7.4999999999999997E-2</v>
      </c>
      <c r="S1359" s="461">
        <v>155514</v>
      </c>
      <c r="T1359" s="461">
        <v>1414819</v>
      </c>
      <c r="U1359" s="462" t="s">
        <v>553</v>
      </c>
      <c r="V1359" s="463">
        <v>0</v>
      </c>
      <c r="W1359" s="716" t="e">
        <f t="shared" si="51"/>
        <v>#DIV/0!</v>
      </c>
      <c r="Z1359" s="739">
        <f t="shared" si="52"/>
        <v>0</v>
      </c>
    </row>
    <row r="1360" spans="1:26" s="365" customFormat="1" ht="12.65" customHeight="1">
      <c r="A1360" s="452"/>
      <c r="B1360" s="452" t="s">
        <v>787</v>
      </c>
      <c r="C1360" s="453" t="s">
        <v>453</v>
      </c>
      <c r="D1360" s="454" t="s">
        <v>811</v>
      </c>
      <c r="E1360" s="455" t="s">
        <v>812</v>
      </c>
      <c r="F1360" s="454" t="s">
        <v>790</v>
      </c>
      <c r="G1360" s="454"/>
      <c r="H1360" s="454" t="s">
        <v>791</v>
      </c>
      <c r="I1360" s="453">
        <v>2024</v>
      </c>
      <c r="J1360" s="453">
        <v>9</v>
      </c>
      <c r="K1360" s="456">
        <v>45650</v>
      </c>
      <c r="L1360" s="457" t="s">
        <v>553</v>
      </c>
      <c r="M1360" s="458" t="s">
        <v>553</v>
      </c>
      <c r="N1360" s="458">
        <v>7.4999999999999997E-2</v>
      </c>
      <c r="O1360" s="459">
        <v>0</v>
      </c>
      <c r="P1360" s="460" t="s">
        <v>553</v>
      </c>
      <c r="Q1360" s="453">
        <v>1</v>
      </c>
      <c r="R1360" s="458">
        <v>7.4999999999999997E-2</v>
      </c>
      <c r="S1360" s="461">
        <v>155514</v>
      </c>
      <c r="T1360" s="461">
        <v>1259305</v>
      </c>
      <c r="U1360" s="462" t="s">
        <v>553</v>
      </c>
      <c r="V1360" s="463">
        <v>0</v>
      </c>
      <c r="W1360" s="716" t="e">
        <f t="shared" si="51"/>
        <v>#DIV/0!</v>
      </c>
      <c r="Z1360" s="739">
        <f t="shared" si="52"/>
        <v>0</v>
      </c>
    </row>
    <row r="1361" spans="1:26" s="365" customFormat="1" ht="12.65" customHeight="1">
      <c r="A1361" s="452"/>
      <c r="B1361" s="452" t="s">
        <v>787</v>
      </c>
      <c r="C1361" s="453" t="s">
        <v>453</v>
      </c>
      <c r="D1361" s="454" t="s">
        <v>817</v>
      </c>
      <c r="E1361" s="455" t="s">
        <v>818</v>
      </c>
      <c r="F1361" s="454" t="s">
        <v>790</v>
      </c>
      <c r="G1361" s="454"/>
      <c r="H1361" s="454" t="s">
        <v>791</v>
      </c>
      <c r="I1361" s="453">
        <v>2024</v>
      </c>
      <c r="J1361" s="453">
        <v>9</v>
      </c>
      <c r="K1361" s="456">
        <v>45650</v>
      </c>
      <c r="L1361" s="457" t="s">
        <v>553</v>
      </c>
      <c r="M1361" s="458" t="s">
        <v>553</v>
      </c>
      <c r="N1361" s="458">
        <v>0.97</v>
      </c>
      <c r="O1361" s="459">
        <v>0</v>
      </c>
      <c r="P1361" s="460" t="s">
        <v>553</v>
      </c>
      <c r="Q1361" s="453">
        <v>1</v>
      </c>
      <c r="R1361" s="458">
        <v>0.97</v>
      </c>
      <c r="S1361" s="461">
        <v>300000</v>
      </c>
      <c r="T1361" s="461">
        <v>2861545</v>
      </c>
      <c r="U1361" s="462" t="s">
        <v>553</v>
      </c>
      <c r="V1361" s="463">
        <v>0</v>
      </c>
      <c r="W1361" s="716" t="e">
        <f t="shared" si="51"/>
        <v>#DIV/0!</v>
      </c>
      <c r="Z1361" s="739">
        <f t="shared" si="52"/>
        <v>0</v>
      </c>
    </row>
    <row r="1362" spans="1:26" s="365" customFormat="1" ht="12.65" customHeight="1">
      <c r="A1362" s="452"/>
      <c r="B1362" s="452" t="s">
        <v>787</v>
      </c>
      <c r="C1362" s="453" t="s">
        <v>453</v>
      </c>
      <c r="D1362" s="454" t="s">
        <v>817</v>
      </c>
      <c r="E1362" s="455" t="s">
        <v>818</v>
      </c>
      <c r="F1362" s="454" t="s">
        <v>790</v>
      </c>
      <c r="G1362" s="454"/>
      <c r="H1362" s="454" t="s">
        <v>791</v>
      </c>
      <c r="I1362" s="453">
        <v>2024</v>
      </c>
      <c r="J1362" s="453">
        <v>9</v>
      </c>
      <c r="K1362" s="456">
        <v>45650</v>
      </c>
      <c r="L1362" s="457" t="s">
        <v>553</v>
      </c>
      <c r="M1362" s="458" t="s">
        <v>553</v>
      </c>
      <c r="N1362" s="458">
        <v>0.97</v>
      </c>
      <c r="O1362" s="459">
        <v>0</v>
      </c>
      <c r="P1362" s="460" t="s">
        <v>553</v>
      </c>
      <c r="Q1362" s="453">
        <v>1</v>
      </c>
      <c r="R1362" s="458">
        <v>0.97</v>
      </c>
      <c r="S1362" s="461">
        <v>300000</v>
      </c>
      <c r="T1362" s="461">
        <v>2561545</v>
      </c>
      <c r="U1362" s="462" t="s">
        <v>553</v>
      </c>
      <c r="V1362" s="463">
        <v>0</v>
      </c>
      <c r="W1362" s="716" t="e">
        <f t="shared" si="51"/>
        <v>#DIV/0!</v>
      </c>
      <c r="Z1362" s="739">
        <f t="shared" si="52"/>
        <v>0</v>
      </c>
    </row>
    <row r="1363" spans="1:26" s="365" customFormat="1" ht="12.65" customHeight="1">
      <c r="A1363" s="452"/>
      <c r="B1363" s="452" t="s">
        <v>787</v>
      </c>
      <c r="C1363" s="453" t="s">
        <v>453</v>
      </c>
      <c r="D1363" s="454" t="s">
        <v>817</v>
      </c>
      <c r="E1363" s="455" t="s">
        <v>818</v>
      </c>
      <c r="F1363" s="454" t="s">
        <v>790</v>
      </c>
      <c r="G1363" s="454"/>
      <c r="H1363" s="454" t="s">
        <v>791</v>
      </c>
      <c r="I1363" s="453">
        <v>2024</v>
      </c>
      <c r="J1363" s="453">
        <v>9</v>
      </c>
      <c r="K1363" s="456">
        <v>45650</v>
      </c>
      <c r="L1363" s="457" t="s">
        <v>553</v>
      </c>
      <c r="M1363" s="458" t="s">
        <v>553</v>
      </c>
      <c r="N1363" s="458">
        <v>0.97</v>
      </c>
      <c r="O1363" s="459">
        <v>0</v>
      </c>
      <c r="P1363" s="460" t="s">
        <v>553</v>
      </c>
      <c r="Q1363" s="453">
        <v>1</v>
      </c>
      <c r="R1363" s="458">
        <v>0.97</v>
      </c>
      <c r="S1363" s="461">
        <v>300000</v>
      </c>
      <c r="T1363" s="461">
        <v>2261545</v>
      </c>
      <c r="U1363" s="462" t="s">
        <v>553</v>
      </c>
      <c r="V1363" s="463">
        <v>0</v>
      </c>
      <c r="W1363" s="716" t="e">
        <f t="shared" si="51"/>
        <v>#DIV/0!</v>
      </c>
      <c r="Z1363" s="739">
        <f t="shared" si="52"/>
        <v>0</v>
      </c>
    </row>
    <row r="1364" spans="1:26" s="365" customFormat="1" ht="12.65" customHeight="1">
      <c r="A1364" s="452"/>
      <c r="B1364" s="452" t="s">
        <v>787</v>
      </c>
      <c r="C1364" s="453" t="s">
        <v>453</v>
      </c>
      <c r="D1364" s="454" t="s">
        <v>827</v>
      </c>
      <c r="E1364" s="455" t="s">
        <v>828</v>
      </c>
      <c r="F1364" s="454" t="s">
        <v>790</v>
      </c>
      <c r="G1364" s="454"/>
      <c r="H1364" s="454" t="s">
        <v>791</v>
      </c>
      <c r="I1364" s="453">
        <v>2024</v>
      </c>
      <c r="J1364" s="453">
        <v>9</v>
      </c>
      <c r="K1364" s="456">
        <v>45650</v>
      </c>
      <c r="L1364" s="457" t="s">
        <v>553</v>
      </c>
      <c r="M1364" s="458" t="s">
        <v>553</v>
      </c>
      <c r="N1364" s="458">
        <v>6.5000000000000002E-2</v>
      </c>
      <c r="O1364" s="459">
        <v>0</v>
      </c>
      <c r="P1364" s="460" t="s">
        <v>553</v>
      </c>
      <c r="Q1364" s="453">
        <v>1</v>
      </c>
      <c r="R1364" s="458">
        <v>6.5000000000000002E-2</v>
      </c>
      <c r="S1364" s="461">
        <v>357900</v>
      </c>
      <c r="T1364" s="461">
        <v>4146891</v>
      </c>
      <c r="U1364" s="462" t="s">
        <v>553</v>
      </c>
      <c r="V1364" s="463">
        <v>0</v>
      </c>
      <c r="W1364" s="716" t="e">
        <f t="shared" si="51"/>
        <v>#DIV/0!</v>
      </c>
      <c r="Z1364" s="739">
        <f t="shared" si="52"/>
        <v>0</v>
      </c>
    </row>
    <row r="1365" spans="1:26" s="365" customFormat="1" ht="12.65" customHeight="1">
      <c r="A1365" s="452"/>
      <c r="B1365" s="452" t="s">
        <v>787</v>
      </c>
      <c r="C1365" s="453" t="s">
        <v>453</v>
      </c>
      <c r="D1365" s="454" t="s">
        <v>827</v>
      </c>
      <c r="E1365" s="455" t="s">
        <v>828</v>
      </c>
      <c r="F1365" s="454" t="s">
        <v>790</v>
      </c>
      <c r="G1365" s="454"/>
      <c r="H1365" s="454" t="s">
        <v>791</v>
      </c>
      <c r="I1365" s="453">
        <v>2024</v>
      </c>
      <c r="J1365" s="453">
        <v>9</v>
      </c>
      <c r="K1365" s="456">
        <v>45650</v>
      </c>
      <c r="L1365" s="457" t="s">
        <v>553</v>
      </c>
      <c r="M1365" s="458" t="s">
        <v>553</v>
      </c>
      <c r="N1365" s="458">
        <v>6.5000000000000002E-2</v>
      </c>
      <c r="O1365" s="459">
        <v>0</v>
      </c>
      <c r="P1365" s="460" t="s">
        <v>553</v>
      </c>
      <c r="Q1365" s="453">
        <v>1</v>
      </c>
      <c r="R1365" s="458">
        <v>6.5000000000000002E-2</v>
      </c>
      <c r="S1365" s="461">
        <v>357900</v>
      </c>
      <c r="T1365" s="461">
        <v>3788991</v>
      </c>
      <c r="U1365" s="462" t="s">
        <v>553</v>
      </c>
      <c r="V1365" s="463">
        <v>0</v>
      </c>
      <c r="W1365" s="716" t="e">
        <f t="shared" si="51"/>
        <v>#DIV/0!</v>
      </c>
      <c r="Z1365" s="739">
        <f t="shared" si="52"/>
        <v>0</v>
      </c>
    </row>
    <row r="1366" spans="1:26" s="365" customFormat="1" ht="12.65" customHeight="1">
      <c r="A1366" s="452"/>
      <c r="B1366" s="452" t="s">
        <v>787</v>
      </c>
      <c r="C1366" s="453" t="s">
        <v>453</v>
      </c>
      <c r="D1366" s="454" t="s">
        <v>823</v>
      </c>
      <c r="E1366" s="455" t="s">
        <v>824</v>
      </c>
      <c r="F1366" s="454" t="s">
        <v>790</v>
      </c>
      <c r="G1366" s="454"/>
      <c r="H1366" s="454" t="s">
        <v>791</v>
      </c>
      <c r="I1366" s="453">
        <v>2024</v>
      </c>
      <c r="J1366" s="453">
        <v>9</v>
      </c>
      <c r="K1366" s="456">
        <v>45650</v>
      </c>
      <c r="L1366" s="457" t="s">
        <v>553</v>
      </c>
      <c r="M1366" s="458" t="s">
        <v>553</v>
      </c>
      <c r="N1366" s="458">
        <v>8.7999999999999995E-2</v>
      </c>
      <c r="O1366" s="459">
        <v>0</v>
      </c>
      <c r="P1366" s="460" t="s">
        <v>553</v>
      </c>
      <c r="Q1366" s="453">
        <v>1</v>
      </c>
      <c r="R1366" s="458">
        <v>8.7999999999999995E-2</v>
      </c>
      <c r="S1366" s="461">
        <v>160795</v>
      </c>
      <c r="T1366" s="461">
        <v>940632</v>
      </c>
      <c r="U1366" s="462" t="s">
        <v>553</v>
      </c>
      <c r="V1366" s="463">
        <v>0</v>
      </c>
      <c r="W1366" s="716" t="e">
        <f t="shared" si="51"/>
        <v>#DIV/0!</v>
      </c>
      <c r="Z1366" s="739">
        <f t="shared" si="52"/>
        <v>0</v>
      </c>
    </row>
    <row r="1367" spans="1:26" s="365" customFormat="1" ht="12.65" customHeight="1">
      <c r="A1367" s="452"/>
      <c r="B1367" s="452" t="s">
        <v>787</v>
      </c>
      <c r="C1367" s="453" t="s">
        <v>453</v>
      </c>
      <c r="D1367" s="454" t="s">
        <v>823</v>
      </c>
      <c r="E1367" s="455" t="s">
        <v>824</v>
      </c>
      <c r="F1367" s="454" t="s">
        <v>790</v>
      </c>
      <c r="G1367" s="454"/>
      <c r="H1367" s="454" t="s">
        <v>791</v>
      </c>
      <c r="I1367" s="453">
        <v>2024</v>
      </c>
      <c r="J1367" s="453">
        <v>9</v>
      </c>
      <c r="K1367" s="456">
        <v>45650</v>
      </c>
      <c r="L1367" s="457" t="s">
        <v>553</v>
      </c>
      <c r="M1367" s="458" t="s">
        <v>553</v>
      </c>
      <c r="N1367" s="458">
        <v>8.7999999999999995E-2</v>
      </c>
      <c r="O1367" s="459">
        <v>0</v>
      </c>
      <c r="P1367" s="460" t="s">
        <v>553</v>
      </c>
      <c r="Q1367" s="453">
        <v>1</v>
      </c>
      <c r="R1367" s="458">
        <v>8.7999999999999995E-2</v>
      </c>
      <c r="S1367" s="461">
        <v>160795</v>
      </c>
      <c r="T1367" s="461">
        <v>779837</v>
      </c>
      <c r="U1367" s="462" t="s">
        <v>553</v>
      </c>
      <c r="V1367" s="463">
        <v>0</v>
      </c>
      <c r="W1367" s="716" t="e">
        <f t="shared" si="51"/>
        <v>#DIV/0!</v>
      </c>
      <c r="Z1367" s="739">
        <f t="shared" si="52"/>
        <v>0</v>
      </c>
    </row>
    <row r="1368" spans="1:26" s="365" customFormat="1" ht="12.65" customHeight="1">
      <c r="A1368" s="452"/>
      <c r="B1368" s="452" t="s">
        <v>484</v>
      </c>
      <c r="C1368" s="453" t="s">
        <v>453</v>
      </c>
      <c r="D1368" s="454" t="s">
        <v>833</v>
      </c>
      <c r="E1368" s="455" t="s">
        <v>834</v>
      </c>
      <c r="F1368" s="454" t="s">
        <v>790</v>
      </c>
      <c r="G1368" s="454"/>
      <c r="H1368" s="454" t="s">
        <v>791</v>
      </c>
      <c r="I1368" s="453">
        <v>2024</v>
      </c>
      <c r="J1368" s="453">
        <v>9</v>
      </c>
      <c r="K1368" s="456">
        <v>45650</v>
      </c>
      <c r="L1368" s="457" t="s">
        <v>553</v>
      </c>
      <c r="M1368" s="458" t="s">
        <v>553</v>
      </c>
      <c r="N1368" s="458">
        <v>8.2000000000000003E-2</v>
      </c>
      <c r="O1368" s="459">
        <v>0</v>
      </c>
      <c r="P1368" s="460" t="s">
        <v>553</v>
      </c>
      <c r="Q1368" s="453">
        <v>1</v>
      </c>
      <c r="R1368" s="458">
        <v>8.2000000000000003E-2</v>
      </c>
      <c r="S1368" s="461">
        <v>113000</v>
      </c>
      <c r="T1368" s="461">
        <v>820143</v>
      </c>
      <c r="U1368" s="462" t="s">
        <v>553</v>
      </c>
      <c r="V1368" s="463">
        <v>0</v>
      </c>
      <c r="W1368" s="716" t="e">
        <f t="shared" si="51"/>
        <v>#DIV/0!</v>
      </c>
      <c r="Z1368" s="739">
        <f t="shared" si="52"/>
        <v>0</v>
      </c>
    </row>
    <row r="1369" spans="1:26" s="365" customFormat="1" ht="12.65" customHeight="1">
      <c r="A1369" s="452"/>
      <c r="B1369" s="452" t="s">
        <v>484</v>
      </c>
      <c r="C1369" s="453" t="s">
        <v>453</v>
      </c>
      <c r="D1369" s="454" t="s">
        <v>833</v>
      </c>
      <c r="E1369" s="455" t="s">
        <v>834</v>
      </c>
      <c r="F1369" s="454" t="s">
        <v>790</v>
      </c>
      <c r="G1369" s="454"/>
      <c r="H1369" s="454" t="s">
        <v>791</v>
      </c>
      <c r="I1369" s="453">
        <v>2024</v>
      </c>
      <c r="J1369" s="453">
        <v>9</v>
      </c>
      <c r="K1369" s="456">
        <v>45650</v>
      </c>
      <c r="L1369" s="457" t="s">
        <v>553</v>
      </c>
      <c r="M1369" s="458" t="s">
        <v>553</v>
      </c>
      <c r="N1369" s="458">
        <v>8.2000000000000003E-2</v>
      </c>
      <c r="O1369" s="459">
        <v>0</v>
      </c>
      <c r="P1369" s="460" t="s">
        <v>553</v>
      </c>
      <c r="Q1369" s="453">
        <v>1</v>
      </c>
      <c r="R1369" s="458">
        <v>8.2000000000000003E-2</v>
      </c>
      <c r="S1369" s="461">
        <v>113000</v>
      </c>
      <c r="T1369" s="461">
        <v>707143</v>
      </c>
      <c r="U1369" s="462" t="s">
        <v>553</v>
      </c>
      <c r="V1369" s="463">
        <v>0</v>
      </c>
      <c r="W1369" s="716" t="e">
        <f t="shared" si="51"/>
        <v>#DIV/0!</v>
      </c>
      <c r="Z1369" s="739">
        <f t="shared" si="52"/>
        <v>0</v>
      </c>
    </row>
    <row r="1370" spans="1:26" s="365" customFormat="1" ht="12.65" customHeight="1">
      <c r="A1370" s="452"/>
      <c r="B1370" s="452" t="s">
        <v>484</v>
      </c>
      <c r="C1370" s="453" t="s">
        <v>453</v>
      </c>
      <c r="D1370" s="454" t="s">
        <v>833</v>
      </c>
      <c r="E1370" s="455" t="s">
        <v>834</v>
      </c>
      <c r="F1370" s="454" t="s">
        <v>790</v>
      </c>
      <c r="G1370" s="454"/>
      <c r="H1370" s="454" t="s">
        <v>791</v>
      </c>
      <c r="I1370" s="453">
        <v>2024</v>
      </c>
      <c r="J1370" s="453">
        <v>9</v>
      </c>
      <c r="K1370" s="456">
        <v>45650</v>
      </c>
      <c r="L1370" s="457" t="s">
        <v>553</v>
      </c>
      <c r="M1370" s="458" t="s">
        <v>553</v>
      </c>
      <c r="N1370" s="458">
        <v>8.2000000000000003E-2</v>
      </c>
      <c r="O1370" s="459">
        <v>0</v>
      </c>
      <c r="P1370" s="460" t="s">
        <v>553</v>
      </c>
      <c r="Q1370" s="453">
        <v>1</v>
      </c>
      <c r="R1370" s="458">
        <v>8.2000000000000003E-2</v>
      </c>
      <c r="S1370" s="461">
        <v>113000</v>
      </c>
      <c r="T1370" s="461">
        <v>594143</v>
      </c>
      <c r="U1370" s="462" t="s">
        <v>553</v>
      </c>
      <c r="V1370" s="463">
        <v>0</v>
      </c>
      <c r="W1370" s="716" t="e">
        <f t="shared" si="51"/>
        <v>#DIV/0!</v>
      </c>
      <c r="Z1370" s="739">
        <f t="shared" si="52"/>
        <v>0</v>
      </c>
    </row>
    <row r="1371" spans="1:26" s="365" customFormat="1" ht="12.65" customHeight="1">
      <c r="A1371" s="452"/>
      <c r="B1371" s="452" t="s">
        <v>787</v>
      </c>
      <c r="C1371" s="453" t="s">
        <v>453</v>
      </c>
      <c r="D1371" s="454" t="s">
        <v>825</v>
      </c>
      <c r="E1371" s="455" t="s">
        <v>826</v>
      </c>
      <c r="F1371" s="454" t="s">
        <v>790</v>
      </c>
      <c r="G1371" s="454"/>
      <c r="H1371" s="454" t="s">
        <v>791</v>
      </c>
      <c r="I1371" s="453">
        <v>2024</v>
      </c>
      <c r="J1371" s="453">
        <v>9</v>
      </c>
      <c r="K1371" s="456">
        <v>45650</v>
      </c>
      <c r="L1371" s="457" t="s">
        <v>553</v>
      </c>
      <c r="M1371" s="458" t="s">
        <v>553</v>
      </c>
      <c r="N1371" s="458">
        <v>6.5000000000000002E-2</v>
      </c>
      <c r="O1371" s="459">
        <v>0</v>
      </c>
      <c r="P1371" s="460" t="s">
        <v>553</v>
      </c>
      <c r="Q1371" s="453">
        <v>1</v>
      </c>
      <c r="R1371" s="458">
        <v>6.5000000000000002E-2</v>
      </c>
      <c r="S1371" s="461">
        <v>755000</v>
      </c>
      <c r="T1371" s="461">
        <v>7659614</v>
      </c>
      <c r="U1371" s="462" t="s">
        <v>553</v>
      </c>
      <c r="V1371" s="463">
        <v>0</v>
      </c>
      <c r="W1371" s="716" t="e">
        <f t="shared" si="51"/>
        <v>#DIV/0!</v>
      </c>
      <c r="Z1371" s="739">
        <f t="shared" si="52"/>
        <v>0</v>
      </c>
    </row>
    <row r="1372" spans="1:26" s="365" customFormat="1" ht="12.65" customHeight="1">
      <c r="A1372" s="452"/>
      <c r="B1372" s="452" t="s">
        <v>484</v>
      </c>
      <c r="C1372" s="453" t="s">
        <v>453</v>
      </c>
      <c r="D1372" s="454" t="s">
        <v>799</v>
      </c>
      <c r="E1372" s="455" t="s">
        <v>800</v>
      </c>
      <c r="F1372" s="454" t="s">
        <v>790</v>
      </c>
      <c r="G1372" s="454"/>
      <c r="H1372" s="454" t="s">
        <v>791</v>
      </c>
      <c r="I1372" s="453">
        <v>2024</v>
      </c>
      <c r="J1372" s="453">
        <v>9</v>
      </c>
      <c r="K1372" s="456">
        <v>45650</v>
      </c>
      <c r="L1372" s="457" t="s">
        <v>553</v>
      </c>
      <c r="M1372" s="458" t="s">
        <v>553</v>
      </c>
      <c r="N1372" s="458">
        <v>0.64600000000000002</v>
      </c>
      <c r="O1372" s="459">
        <v>0</v>
      </c>
      <c r="P1372" s="460" t="s">
        <v>553</v>
      </c>
      <c r="Q1372" s="453">
        <v>1</v>
      </c>
      <c r="R1372" s="458">
        <v>0.64600000000000002</v>
      </c>
      <c r="S1372" s="461">
        <v>55900</v>
      </c>
      <c r="T1372" s="461">
        <v>332597</v>
      </c>
      <c r="U1372" s="462" t="s">
        <v>553</v>
      </c>
      <c r="V1372" s="463">
        <v>0</v>
      </c>
      <c r="W1372" s="716" t="e">
        <f t="shared" si="51"/>
        <v>#DIV/0!</v>
      </c>
      <c r="Z1372" s="739">
        <f t="shared" si="52"/>
        <v>0</v>
      </c>
    </row>
    <row r="1373" spans="1:26" s="365" customFormat="1" ht="12.65" customHeight="1">
      <c r="A1373" s="452"/>
      <c r="B1373" s="452" t="s">
        <v>787</v>
      </c>
      <c r="C1373" s="453" t="s">
        <v>453</v>
      </c>
      <c r="D1373" s="454" t="s">
        <v>825</v>
      </c>
      <c r="E1373" s="455" t="s">
        <v>826</v>
      </c>
      <c r="F1373" s="454" t="s">
        <v>790</v>
      </c>
      <c r="G1373" s="454"/>
      <c r="H1373" s="454" t="s">
        <v>791</v>
      </c>
      <c r="I1373" s="453">
        <v>2024</v>
      </c>
      <c r="J1373" s="453">
        <v>9</v>
      </c>
      <c r="K1373" s="456">
        <v>45650</v>
      </c>
      <c r="L1373" s="457" t="s">
        <v>553</v>
      </c>
      <c r="M1373" s="458" t="s">
        <v>553</v>
      </c>
      <c r="N1373" s="458">
        <v>6.5000000000000002E-2</v>
      </c>
      <c r="O1373" s="459">
        <v>0</v>
      </c>
      <c r="P1373" s="460" t="s">
        <v>553</v>
      </c>
      <c r="Q1373" s="453">
        <v>1</v>
      </c>
      <c r="R1373" s="458">
        <v>6.5000000000000002E-2</v>
      </c>
      <c r="S1373" s="461">
        <v>755000</v>
      </c>
      <c r="T1373" s="461">
        <v>6904614</v>
      </c>
      <c r="U1373" s="462" t="s">
        <v>553</v>
      </c>
      <c r="V1373" s="463">
        <v>0</v>
      </c>
      <c r="W1373" s="716" t="e">
        <f t="shared" si="51"/>
        <v>#DIV/0!</v>
      </c>
      <c r="Z1373" s="739">
        <f t="shared" si="52"/>
        <v>0</v>
      </c>
    </row>
    <row r="1374" spans="1:26" s="365" customFormat="1" ht="12.65" customHeight="1">
      <c r="A1374" s="452"/>
      <c r="B1374" s="452" t="s">
        <v>484</v>
      </c>
      <c r="C1374" s="453" t="s">
        <v>453</v>
      </c>
      <c r="D1374" s="454" t="s">
        <v>797</v>
      </c>
      <c r="E1374" s="455" t="s">
        <v>798</v>
      </c>
      <c r="F1374" s="454" t="s">
        <v>790</v>
      </c>
      <c r="G1374" s="454"/>
      <c r="H1374" s="454" t="s">
        <v>791</v>
      </c>
      <c r="I1374" s="453">
        <v>2024</v>
      </c>
      <c r="J1374" s="453">
        <v>9</v>
      </c>
      <c r="K1374" s="456">
        <v>45650</v>
      </c>
      <c r="L1374" s="457" t="s">
        <v>553</v>
      </c>
      <c r="M1374" s="458" t="s">
        <v>553</v>
      </c>
      <c r="N1374" s="458">
        <v>0.06</v>
      </c>
      <c r="O1374" s="459">
        <v>0</v>
      </c>
      <c r="P1374" s="460" t="s">
        <v>553</v>
      </c>
      <c r="Q1374" s="453">
        <v>1</v>
      </c>
      <c r="R1374" s="458">
        <v>0.06</v>
      </c>
      <c r="S1374" s="461">
        <v>260500</v>
      </c>
      <c r="T1374" s="461">
        <v>1041850</v>
      </c>
      <c r="U1374" s="462" t="s">
        <v>553</v>
      </c>
      <c r="V1374" s="463">
        <v>0</v>
      </c>
      <c r="W1374" s="716" t="e">
        <f t="shared" si="51"/>
        <v>#DIV/0!</v>
      </c>
      <c r="Z1374" s="739">
        <f t="shared" si="52"/>
        <v>0</v>
      </c>
    </row>
    <row r="1375" spans="1:26" s="365" customFormat="1" ht="12.65" customHeight="1">
      <c r="A1375" s="452"/>
      <c r="B1375" s="452" t="s">
        <v>787</v>
      </c>
      <c r="C1375" s="453" t="s">
        <v>453</v>
      </c>
      <c r="D1375" s="454" t="s">
        <v>825</v>
      </c>
      <c r="E1375" s="455" t="s">
        <v>826</v>
      </c>
      <c r="F1375" s="454" t="s">
        <v>790</v>
      </c>
      <c r="G1375" s="454"/>
      <c r="H1375" s="454" t="s">
        <v>791</v>
      </c>
      <c r="I1375" s="453">
        <v>2024</v>
      </c>
      <c r="J1375" s="453">
        <v>9</v>
      </c>
      <c r="K1375" s="456">
        <v>45650</v>
      </c>
      <c r="L1375" s="457" t="s">
        <v>553</v>
      </c>
      <c r="M1375" s="458" t="s">
        <v>553</v>
      </c>
      <c r="N1375" s="458">
        <v>6.5000000000000002E-2</v>
      </c>
      <c r="O1375" s="459">
        <v>0</v>
      </c>
      <c r="P1375" s="460" t="s">
        <v>553</v>
      </c>
      <c r="Q1375" s="453">
        <v>1</v>
      </c>
      <c r="R1375" s="458">
        <v>6.5000000000000002E-2</v>
      </c>
      <c r="S1375" s="461">
        <v>755000</v>
      </c>
      <c r="T1375" s="461">
        <v>6149614</v>
      </c>
      <c r="U1375" s="462" t="s">
        <v>553</v>
      </c>
      <c r="V1375" s="463">
        <v>0</v>
      </c>
      <c r="W1375" s="716" t="e">
        <f t="shared" si="51"/>
        <v>#DIV/0!</v>
      </c>
      <c r="Z1375" s="739">
        <f t="shared" si="52"/>
        <v>0</v>
      </c>
    </row>
    <row r="1376" spans="1:26" s="365" customFormat="1" ht="12.65" customHeight="1">
      <c r="A1376" s="452"/>
      <c r="B1376" s="452" t="s">
        <v>787</v>
      </c>
      <c r="C1376" s="453" t="s">
        <v>453</v>
      </c>
      <c r="D1376" s="454" t="s">
        <v>825</v>
      </c>
      <c r="E1376" s="455" t="s">
        <v>826</v>
      </c>
      <c r="F1376" s="454" t="s">
        <v>790</v>
      </c>
      <c r="G1376" s="454"/>
      <c r="H1376" s="454" t="s">
        <v>791</v>
      </c>
      <c r="I1376" s="453">
        <v>2024</v>
      </c>
      <c r="J1376" s="453">
        <v>9</v>
      </c>
      <c r="K1376" s="456">
        <v>45650</v>
      </c>
      <c r="L1376" s="457" t="s">
        <v>553</v>
      </c>
      <c r="M1376" s="458" t="s">
        <v>553</v>
      </c>
      <c r="N1376" s="458">
        <v>6.5000000000000002E-2</v>
      </c>
      <c r="O1376" s="459">
        <v>0</v>
      </c>
      <c r="P1376" s="460" t="s">
        <v>553</v>
      </c>
      <c r="Q1376" s="453">
        <v>1</v>
      </c>
      <c r="R1376" s="458">
        <v>6.5000000000000002E-2</v>
      </c>
      <c r="S1376" s="461">
        <v>755000</v>
      </c>
      <c r="T1376" s="461">
        <v>5394614</v>
      </c>
      <c r="U1376" s="462" t="s">
        <v>553</v>
      </c>
      <c r="V1376" s="463">
        <v>0</v>
      </c>
      <c r="W1376" s="716" t="e">
        <f t="shared" si="51"/>
        <v>#DIV/0!</v>
      </c>
      <c r="Z1376" s="739">
        <f t="shared" si="52"/>
        <v>0</v>
      </c>
    </row>
    <row r="1377" spans="1:26" s="365" customFormat="1" ht="12.65" customHeight="1">
      <c r="A1377" s="452"/>
      <c r="B1377" s="452" t="s">
        <v>787</v>
      </c>
      <c r="C1377" s="453" t="s">
        <v>453</v>
      </c>
      <c r="D1377" s="454" t="s">
        <v>831</v>
      </c>
      <c r="E1377" s="455" t="s">
        <v>832</v>
      </c>
      <c r="F1377" s="454" t="s">
        <v>790</v>
      </c>
      <c r="G1377" s="454"/>
      <c r="H1377" s="454" t="s">
        <v>791</v>
      </c>
      <c r="I1377" s="453">
        <v>2024</v>
      </c>
      <c r="J1377" s="453">
        <v>9</v>
      </c>
      <c r="K1377" s="456">
        <v>45650</v>
      </c>
      <c r="L1377" s="457" t="s">
        <v>553</v>
      </c>
      <c r="M1377" s="458" t="s">
        <v>553</v>
      </c>
      <c r="N1377" s="458">
        <v>0.05</v>
      </c>
      <c r="O1377" s="459">
        <v>0</v>
      </c>
      <c r="P1377" s="460" t="s">
        <v>553</v>
      </c>
      <c r="Q1377" s="453">
        <v>1</v>
      </c>
      <c r="R1377" s="458">
        <v>0.05</v>
      </c>
      <c r="S1377" s="461">
        <v>130000</v>
      </c>
      <c r="T1377" s="461">
        <v>964846</v>
      </c>
      <c r="U1377" s="462" t="s">
        <v>553</v>
      </c>
      <c r="V1377" s="463">
        <v>0</v>
      </c>
      <c r="W1377" s="716" t="e">
        <f t="shared" si="51"/>
        <v>#DIV/0!</v>
      </c>
      <c r="Z1377" s="739">
        <f t="shared" si="52"/>
        <v>0</v>
      </c>
    </row>
    <row r="1378" spans="1:26" s="365" customFormat="1" ht="12.65" customHeight="1">
      <c r="A1378" s="452"/>
      <c r="B1378" s="452" t="s">
        <v>787</v>
      </c>
      <c r="C1378" s="453" t="s">
        <v>453</v>
      </c>
      <c r="D1378" s="454" t="s">
        <v>831</v>
      </c>
      <c r="E1378" s="455" t="s">
        <v>832</v>
      </c>
      <c r="F1378" s="454" t="s">
        <v>790</v>
      </c>
      <c r="G1378" s="454"/>
      <c r="H1378" s="454" t="s">
        <v>791</v>
      </c>
      <c r="I1378" s="453">
        <v>2024</v>
      </c>
      <c r="J1378" s="453">
        <v>9</v>
      </c>
      <c r="K1378" s="456">
        <v>45650</v>
      </c>
      <c r="L1378" s="457" t="s">
        <v>553</v>
      </c>
      <c r="M1378" s="458" t="s">
        <v>553</v>
      </c>
      <c r="N1378" s="458">
        <v>0.05</v>
      </c>
      <c r="O1378" s="459">
        <v>0</v>
      </c>
      <c r="P1378" s="460" t="s">
        <v>553</v>
      </c>
      <c r="Q1378" s="453">
        <v>1</v>
      </c>
      <c r="R1378" s="458">
        <v>0.05</v>
      </c>
      <c r="S1378" s="461">
        <v>130000</v>
      </c>
      <c r="T1378" s="461">
        <v>834846</v>
      </c>
      <c r="U1378" s="462" t="s">
        <v>553</v>
      </c>
      <c r="V1378" s="463">
        <v>0</v>
      </c>
      <c r="W1378" s="716" t="e">
        <f t="shared" si="51"/>
        <v>#DIV/0!</v>
      </c>
      <c r="Z1378" s="739">
        <f t="shared" si="52"/>
        <v>0</v>
      </c>
    </row>
    <row r="1379" spans="1:26" s="365" customFormat="1" ht="12.65" customHeight="1">
      <c r="A1379" s="452"/>
      <c r="B1379" s="452" t="s">
        <v>787</v>
      </c>
      <c r="C1379" s="453" t="s">
        <v>453</v>
      </c>
      <c r="D1379" s="454" t="s">
        <v>815</v>
      </c>
      <c r="E1379" s="455" t="s">
        <v>816</v>
      </c>
      <c r="F1379" s="454" t="s">
        <v>790</v>
      </c>
      <c r="G1379" s="454"/>
      <c r="H1379" s="454" t="s">
        <v>791</v>
      </c>
      <c r="I1379" s="453">
        <v>2024</v>
      </c>
      <c r="J1379" s="453">
        <v>9</v>
      </c>
      <c r="K1379" s="456">
        <v>45650</v>
      </c>
      <c r="L1379" s="457" t="s">
        <v>553</v>
      </c>
      <c r="M1379" s="458" t="s">
        <v>553</v>
      </c>
      <c r="N1379" s="458">
        <v>9.8000000000000004E-2</v>
      </c>
      <c r="O1379" s="459">
        <v>0</v>
      </c>
      <c r="P1379" s="460" t="s">
        <v>553</v>
      </c>
      <c r="Q1379" s="453">
        <v>1</v>
      </c>
      <c r="R1379" s="458">
        <v>9.8000000000000004E-2</v>
      </c>
      <c r="S1379" s="461">
        <v>280000</v>
      </c>
      <c r="T1379" s="461">
        <v>1655432</v>
      </c>
      <c r="U1379" s="462" t="s">
        <v>553</v>
      </c>
      <c r="V1379" s="463">
        <v>0</v>
      </c>
      <c r="W1379" s="716" t="e">
        <f t="shared" si="51"/>
        <v>#DIV/0!</v>
      </c>
      <c r="Z1379" s="739">
        <f t="shared" si="52"/>
        <v>0</v>
      </c>
    </row>
    <row r="1380" spans="1:26" s="365" customFormat="1" ht="12.65" customHeight="1">
      <c r="A1380" s="452"/>
      <c r="B1380" s="452" t="s">
        <v>787</v>
      </c>
      <c r="C1380" s="453" t="s">
        <v>453</v>
      </c>
      <c r="D1380" s="454" t="s">
        <v>815</v>
      </c>
      <c r="E1380" s="455" t="s">
        <v>816</v>
      </c>
      <c r="F1380" s="454" t="s">
        <v>790</v>
      </c>
      <c r="G1380" s="454"/>
      <c r="H1380" s="454" t="s">
        <v>791</v>
      </c>
      <c r="I1380" s="453">
        <v>2024</v>
      </c>
      <c r="J1380" s="453">
        <v>9</v>
      </c>
      <c r="K1380" s="456">
        <v>45650</v>
      </c>
      <c r="L1380" s="457" t="s">
        <v>553</v>
      </c>
      <c r="M1380" s="458" t="s">
        <v>553</v>
      </c>
      <c r="N1380" s="458">
        <v>9.8000000000000004E-2</v>
      </c>
      <c r="O1380" s="459">
        <v>0</v>
      </c>
      <c r="P1380" s="460" t="s">
        <v>553</v>
      </c>
      <c r="Q1380" s="453">
        <v>1</v>
      </c>
      <c r="R1380" s="458">
        <v>9.8000000000000004E-2</v>
      </c>
      <c r="S1380" s="461">
        <v>280000</v>
      </c>
      <c r="T1380" s="461">
        <v>1375432</v>
      </c>
      <c r="U1380" s="462" t="s">
        <v>553</v>
      </c>
      <c r="V1380" s="463">
        <v>0</v>
      </c>
      <c r="W1380" s="716" t="e">
        <f t="shared" si="51"/>
        <v>#DIV/0!</v>
      </c>
      <c r="Z1380" s="739">
        <f t="shared" si="52"/>
        <v>0</v>
      </c>
    </row>
    <row r="1381" spans="1:26" s="365" customFormat="1" ht="12.65" customHeight="1">
      <c r="A1381" s="452"/>
      <c r="B1381" s="452" t="s">
        <v>787</v>
      </c>
      <c r="C1381" s="453" t="s">
        <v>453</v>
      </c>
      <c r="D1381" s="454" t="s">
        <v>815</v>
      </c>
      <c r="E1381" s="455" t="s">
        <v>816</v>
      </c>
      <c r="F1381" s="454" t="s">
        <v>790</v>
      </c>
      <c r="G1381" s="454"/>
      <c r="H1381" s="454" t="s">
        <v>791</v>
      </c>
      <c r="I1381" s="453">
        <v>2024</v>
      </c>
      <c r="J1381" s="453">
        <v>9</v>
      </c>
      <c r="K1381" s="456">
        <v>45650</v>
      </c>
      <c r="L1381" s="457" t="s">
        <v>553</v>
      </c>
      <c r="M1381" s="458" t="s">
        <v>553</v>
      </c>
      <c r="N1381" s="458">
        <v>9.8000000000000004E-2</v>
      </c>
      <c r="O1381" s="459">
        <v>0</v>
      </c>
      <c r="P1381" s="460" t="s">
        <v>553</v>
      </c>
      <c r="Q1381" s="453">
        <v>1</v>
      </c>
      <c r="R1381" s="458">
        <v>9.8000000000000004E-2</v>
      </c>
      <c r="S1381" s="461">
        <v>280000</v>
      </c>
      <c r="T1381" s="461">
        <v>1095432</v>
      </c>
      <c r="U1381" s="462" t="s">
        <v>553</v>
      </c>
      <c r="V1381" s="463">
        <v>0</v>
      </c>
      <c r="W1381" s="716" t="e">
        <f t="shared" si="51"/>
        <v>#DIV/0!</v>
      </c>
      <c r="Z1381" s="739">
        <f t="shared" si="52"/>
        <v>0</v>
      </c>
    </row>
    <row r="1382" spans="1:26" s="365" customFormat="1" ht="12.65" customHeight="1">
      <c r="A1382" s="452"/>
      <c r="B1382" s="452" t="s">
        <v>787</v>
      </c>
      <c r="C1382" s="453" t="s">
        <v>453</v>
      </c>
      <c r="D1382" s="454" t="s">
        <v>813</v>
      </c>
      <c r="E1382" s="455" t="s">
        <v>814</v>
      </c>
      <c r="F1382" s="454" t="s">
        <v>790</v>
      </c>
      <c r="G1382" s="454"/>
      <c r="H1382" s="454" t="s">
        <v>791</v>
      </c>
      <c r="I1382" s="453">
        <v>2024</v>
      </c>
      <c r="J1382" s="453">
        <v>9</v>
      </c>
      <c r="K1382" s="456">
        <v>45650</v>
      </c>
      <c r="L1382" s="457" t="s">
        <v>553</v>
      </c>
      <c r="M1382" s="458" t="s">
        <v>553</v>
      </c>
      <c r="N1382" s="458">
        <v>0.128</v>
      </c>
      <c r="O1382" s="459">
        <v>0</v>
      </c>
      <c r="P1382" s="460" t="s">
        <v>553</v>
      </c>
      <c r="Q1382" s="453">
        <v>1</v>
      </c>
      <c r="R1382" s="458">
        <v>0.128</v>
      </c>
      <c r="S1382" s="461">
        <v>262500</v>
      </c>
      <c r="T1382" s="461">
        <v>1044319</v>
      </c>
      <c r="U1382" s="462" t="s">
        <v>553</v>
      </c>
      <c r="V1382" s="463">
        <v>0</v>
      </c>
      <c r="W1382" s="716" t="e">
        <f t="shared" si="51"/>
        <v>#DIV/0!</v>
      </c>
      <c r="Z1382" s="739">
        <f t="shared" si="52"/>
        <v>0</v>
      </c>
    </row>
    <row r="1383" spans="1:26" s="365" customFormat="1" ht="12.65" customHeight="1">
      <c r="A1383" s="452"/>
      <c r="B1383" s="452" t="s">
        <v>787</v>
      </c>
      <c r="C1383" s="453" t="s">
        <v>453</v>
      </c>
      <c r="D1383" s="454" t="s">
        <v>813</v>
      </c>
      <c r="E1383" s="455" t="s">
        <v>814</v>
      </c>
      <c r="F1383" s="454" t="s">
        <v>790</v>
      </c>
      <c r="G1383" s="454"/>
      <c r="H1383" s="454" t="s">
        <v>791</v>
      </c>
      <c r="I1383" s="453">
        <v>2024</v>
      </c>
      <c r="J1383" s="453">
        <v>9</v>
      </c>
      <c r="K1383" s="456">
        <v>45650</v>
      </c>
      <c r="L1383" s="457" t="s">
        <v>553</v>
      </c>
      <c r="M1383" s="458" t="s">
        <v>553</v>
      </c>
      <c r="N1383" s="458">
        <v>0.128</v>
      </c>
      <c r="O1383" s="459">
        <v>0</v>
      </c>
      <c r="P1383" s="460" t="s">
        <v>553</v>
      </c>
      <c r="Q1383" s="453">
        <v>1</v>
      </c>
      <c r="R1383" s="458">
        <v>0.128</v>
      </c>
      <c r="S1383" s="461">
        <v>262500</v>
      </c>
      <c r="T1383" s="461">
        <v>781819</v>
      </c>
      <c r="U1383" s="462" t="s">
        <v>553</v>
      </c>
      <c r="V1383" s="463">
        <v>0</v>
      </c>
      <c r="W1383" s="716" t="e">
        <f t="shared" si="51"/>
        <v>#DIV/0!</v>
      </c>
      <c r="Z1383" s="739">
        <f t="shared" si="52"/>
        <v>0</v>
      </c>
    </row>
    <row r="1384" spans="1:26" s="365" customFormat="1" ht="12.65" customHeight="1">
      <c r="A1384" s="452"/>
      <c r="B1384" s="452" t="s">
        <v>787</v>
      </c>
      <c r="C1384" s="453" t="s">
        <v>453</v>
      </c>
      <c r="D1384" s="454" t="s">
        <v>821</v>
      </c>
      <c r="E1384" s="455" t="s">
        <v>822</v>
      </c>
      <c r="F1384" s="454" t="s">
        <v>790</v>
      </c>
      <c r="G1384" s="454"/>
      <c r="H1384" s="454" t="s">
        <v>791</v>
      </c>
      <c r="I1384" s="453">
        <v>2024</v>
      </c>
      <c r="J1384" s="453">
        <v>9</v>
      </c>
      <c r="K1384" s="456">
        <v>45650</v>
      </c>
      <c r="L1384" s="457" t="s">
        <v>553</v>
      </c>
      <c r="M1384" s="458" t="s">
        <v>553</v>
      </c>
      <c r="N1384" s="458">
        <v>7.4999999999999997E-2</v>
      </c>
      <c r="O1384" s="459">
        <v>0</v>
      </c>
      <c r="P1384" s="460" t="s">
        <v>553</v>
      </c>
      <c r="Q1384" s="453">
        <v>1</v>
      </c>
      <c r="R1384" s="458">
        <v>7.4999999999999997E-2</v>
      </c>
      <c r="S1384" s="461">
        <v>85474</v>
      </c>
      <c r="T1384" s="461">
        <v>1108085</v>
      </c>
      <c r="U1384" s="462" t="s">
        <v>553</v>
      </c>
      <c r="V1384" s="463">
        <v>0</v>
      </c>
      <c r="W1384" s="716" t="e">
        <f t="shared" si="51"/>
        <v>#DIV/0!</v>
      </c>
      <c r="Z1384" s="739">
        <f t="shared" si="52"/>
        <v>0</v>
      </c>
    </row>
    <row r="1385" spans="1:26" s="365" customFormat="1" ht="12.65" customHeight="1">
      <c r="A1385" s="452"/>
      <c r="B1385" s="452" t="s">
        <v>787</v>
      </c>
      <c r="C1385" s="453" t="s">
        <v>453</v>
      </c>
      <c r="D1385" s="454" t="s">
        <v>821</v>
      </c>
      <c r="E1385" s="455" t="s">
        <v>822</v>
      </c>
      <c r="F1385" s="454" t="s">
        <v>790</v>
      </c>
      <c r="G1385" s="454"/>
      <c r="H1385" s="454" t="s">
        <v>791</v>
      </c>
      <c r="I1385" s="453">
        <v>2024</v>
      </c>
      <c r="J1385" s="453">
        <v>9</v>
      </c>
      <c r="K1385" s="456">
        <v>45650</v>
      </c>
      <c r="L1385" s="457" t="s">
        <v>553</v>
      </c>
      <c r="M1385" s="458" t="s">
        <v>553</v>
      </c>
      <c r="N1385" s="458">
        <v>7.4999999999999997E-2</v>
      </c>
      <c r="O1385" s="459">
        <v>0</v>
      </c>
      <c r="P1385" s="460" t="s">
        <v>553</v>
      </c>
      <c r="Q1385" s="453">
        <v>1</v>
      </c>
      <c r="R1385" s="458">
        <v>7.4999999999999997E-2</v>
      </c>
      <c r="S1385" s="461">
        <v>85474</v>
      </c>
      <c r="T1385" s="461">
        <v>1022611</v>
      </c>
      <c r="U1385" s="462" t="s">
        <v>553</v>
      </c>
      <c r="V1385" s="463">
        <v>0</v>
      </c>
      <c r="W1385" s="716" t="e">
        <f t="shared" si="51"/>
        <v>#DIV/0!</v>
      </c>
      <c r="Z1385" s="739">
        <f t="shared" si="52"/>
        <v>0</v>
      </c>
    </row>
    <row r="1386" spans="1:26" s="365" customFormat="1" ht="12.65" customHeight="1">
      <c r="A1386" s="452"/>
      <c r="B1386" s="452" t="s">
        <v>787</v>
      </c>
      <c r="C1386" s="453" t="s">
        <v>453</v>
      </c>
      <c r="D1386" s="454" t="s">
        <v>817</v>
      </c>
      <c r="E1386" s="455" t="s">
        <v>818</v>
      </c>
      <c r="F1386" s="454" t="s">
        <v>790</v>
      </c>
      <c r="G1386" s="454"/>
      <c r="H1386" s="454" t="s">
        <v>791</v>
      </c>
      <c r="I1386" s="453">
        <v>2024</v>
      </c>
      <c r="J1386" s="453">
        <v>9</v>
      </c>
      <c r="K1386" s="456">
        <v>45650</v>
      </c>
      <c r="L1386" s="457" t="s">
        <v>553</v>
      </c>
      <c r="M1386" s="458" t="s">
        <v>553</v>
      </c>
      <c r="N1386" s="458">
        <v>0.97</v>
      </c>
      <c r="O1386" s="459">
        <v>0</v>
      </c>
      <c r="P1386" s="460" t="s">
        <v>553</v>
      </c>
      <c r="Q1386" s="453">
        <v>1</v>
      </c>
      <c r="R1386" s="458">
        <v>0.97</v>
      </c>
      <c r="S1386" s="461">
        <v>300000</v>
      </c>
      <c r="T1386" s="461">
        <v>1961545</v>
      </c>
      <c r="U1386" s="462" t="s">
        <v>553</v>
      </c>
      <c r="V1386" s="463">
        <v>0</v>
      </c>
      <c r="W1386" s="716" t="e">
        <f t="shared" si="51"/>
        <v>#DIV/0!</v>
      </c>
      <c r="Z1386" s="739">
        <f t="shared" si="52"/>
        <v>0</v>
      </c>
    </row>
    <row r="1387" spans="1:26" s="365" customFormat="1" ht="12.65" customHeight="1">
      <c r="A1387" s="452"/>
      <c r="B1387" s="452" t="s">
        <v>787</v>
      </c>
      <c r="C1387" s="453" t="s">
        <v>453</v>
      </c>
      <c r="D1387" s="454" t="s">
        <v>817</v>
      </c>
      <c r="E1387" s="455" t="s">
        <v>818</v>
      </c>
      <c r="F1387" s="454" t="s">
        <v>790</v>
      </c>
      <c r="G1387" s="454"/>
      <c r="H1387" s="454" t="s">
        <v>791</v>
      </c>
      <c r="I1387" s="453">
        <v>2024</v>
      </c>
      <c r="J1387" s="453">
        <v>9</v>
      </c>
      <c r="K1387" s="456">
        <v>45650</v>
      </c>
      <c r="L1387" s="457" t="s">
        <v>553</v>
      </c>
      <c r="M1387" s="458" t="s">
        <v>553</v>
      </c>
      <c r="N1387" s="458">
        <v>0.97</v>
      </c>
      <c r="O1387" s="459">
        <v>0</v>
      </c>
      <c r="P1387" s="460" t="s">
        <v>553</v>
      </c>
      <c r="Q1387" s="453">
        <v>1</v>
      </c>
      <c r="R1387" s="458">
        <v>0.97</v>
      </c>
      <c r="S1387" s="461">
        <v>300000</v>
      </c>
      <c r="T1387" s="461">
        <v>1661545</v>
      </c>
      <c r="U1387" s="462" t="s">
        <v>553</v>
      </c>
      <c r="V1387" s="463">
        <v>0</v>
      </c>
      <c r="W1387" s="716" t="e">
        <f t="shared" si="51"/>
        <v>#DIV/0!</v>
      </c>
      <c r="Z1387" s="739">
        <f t="shared" si="52"/>
        <v>0</v>
      </c>
    </row>
    <row r="1388" spans="1:26" s="365" customFormat="1" ht="12.65" customHeight="1">
      <c r="A1388" s="452"/>
      <c r="B1388" s="452" t="s">
        <v>484</v>
      </c>
      <c r="C1388" s="453" t="s">
        <v>453</v>
      </c>
      <c r="D1388" s="454" t="s">
        <v>799</v>
      </c>
      <c r="E1388" s="455" t="s">
        <v>800</v>
      </c>
      <c r="F1388" s="454" t="s">
        <v>790</v>
      </c>
      <c r="G1388" s="454"/>
      <c r="H1388" s="454" t="s">
        <v>791</v>
      </c>
      <c r="I1388" s="453">
        <v>2024</v>
      </c>
      <c r="J1388" s="453">
        <v>9</v>
      </c>
      <c r="K1388" s="456">
        <v>45650</v>
      </c>
      <c r="L1388" s="457" t="s">
        <v>553</v>
      </c>
      <c r="M1388" s="458" t="s">
        <v>553</v>
      </c>
      <c r="N1388" s="458">
        <v>0.64600000000000002</v>
      </c>
      <c r="O1388" s="459">
        <v>0</v>
      </c>
      <c r="P1388" s="460" t="s">
        <v>553</v>
      </c>
      <c r="Q1388" s="453">
        <v>1</v>
      </c>
      <c r="R1388" s="458">
        <v>0.64600000000000002</v>
      </c>
      <c r="S1388" s="461">
        <v>55900</v>
      </c>
      <c r="T1388" s="461">
        <v>276697</v>
      </c>
      <c r="U1388" s="462" t="s">
        <v>553</v>
      </c>
      <c r="V1388" s="463">
        <v>0</v>
      </c>
      <c r="W1388" s="716" t="e">
        <f t="shared" si="51"/>
        <v>#DIV/0!</v>
      </c>
      <c r="Z1388" s="739">
        <f t="shared" si="52"/>
        <v>0</v>
      </c>
    </row>
    <row r="1389" spans="1:26" s="365" customFormat="1" ht="12.65" customHeight="1">
      <c r="A1389" s="452"/>
      <c r="B1389" s="452" t="s">
        <v>484</v>
      </c>
      <c r="C1389" s="453" t="s">
        <v>453</v>
      </c>
      <c r="D1389" s="454" t="s">
        <v>797</v>
      </c>
      <c r="E1389" s="455" t="s">
        <v>798</v>
      </c>
      <c r="F1389" s="454" t="s">
        <v>790</v>
      </c>
      <c r="G1389" s="454"/>
      <c r="H1389" s="454" t="s">
        <v>791</v>
      </c>
      <c r="I1389" s="453">
        <v>2024</v>
      </c>
      <c r="J1389" s="453">
        <v>9</v>
      </c>
      <c r="K1389" s="456">
        <v>45650</v>
      </c>
      <c r="L1389" s="457" t="s">
        <v>553</v>
      </c>
      <c r="M1389" s="458" t="s">
        <v>553</v>
      </c>
      <c r="N1389" s="458">
        <v>0.06</v>
      </c>
      <c r="O1389" s="459">
        <v>0</v>
      </c>
      <c r="P1389" s="460" t="s">
        <v>553</v>
      </c>
      <c r="Q1389" s="453">
        <v>1</v>
      </c>
      <c r="R1389" s="458">
        <v>0.06</v>
      </c>
      <c r="S1389" s="461">
        <v>260500</v>
      </c>
      <c r="T1389" s="461">
        <v>781350</v>
      </c>
      <c r="U1389" s="462" t="s">
        <v>553</v>
      </c>
      <c r="V1389" s="463">
        <v>0</v>
      </c>
      <c r="W1389" s="716" t="e">
        <f t="shared" si="51"/>
        <v>#DIV/0!</v>
      </c>
      <c r="Z1389" s="739">
        <f t="shared" si="52"/>
        <v>0</v>
      </c>
    </row>
    <row r="1390" spans="1:26" s="365" customFormat="1" ht="12.65" customHeight="1">
      <c r="A1390" s="452"/>
      <c r="B1390" s="452" t="s">
        <v>787</v>
      </c>
      <c r="C1390" s="453" t="s">
        <v>453</v>
      </c>
      <c r="D1390" s="454" t="s">
        <v>825</v>
      </c>
      <c r="E1390" s="455" t="s">
        <v>826</v>
      </c>
      <c r="F1390" s="454" t="s">
        <v>790</v>
      </c>
      <c r="G1390" s="454"/>
      <c r="H1390" s="454" t="s">
        <v>791</v>
      </c>
      <c r="I1390" s="453">
        <v>2024</v>
      </c>
      <c r="J1390" s="453">
        <v>9</v>
      </c>
      <c r="K1390" s="456">
        <v>45650</v>
      </c>
      <c r="L1390" s="457" t="s">
        <v>553</v>
      </c>
      <c r="M1390" s="458" t="s">
        <v>553</v>
      </c>
      <c r="N1390" s="458">
        <v>6.5000000000000002E-2</v>
      </c>
      <c r="O1390" s="459">
        <v>0</v>
      </c>
      <c r="P1390" s="460" t="s">
        <v>553</v>
      </c>
      <c r="Q1390" s="453">
        <v>1</v>
      </c>
      <c r="R1390" s="458">
        <v>6.5000000000000002E-2</v>
      </c>
      <c r="S1390" s="461">
        <v>755000</v>
      </c>
      <c r="T1390" s="461">
        <v>4639614</v>
      </c>
      <c r="U1390" s="462" t="s">
        <v>553</v>
      </c>
      <c r="V1390" s="463">
        <v>0</v>
      </c>
      <c r="W1390" s="716" t="e">
        <f t="shared" si="51"/>
        <v>#DIV/0!</v>
      </c>
      <c r="Z1390" s="739">
        <f t="shared" si="52"/>
        <v>0</v>
      </c>
    </row>
    <row r="1391" spans="1:26" s="365" customFormat="1" ht="12.65" customHeight="1">
      <c r="A1391" s="452"/>
      <c r="B1391" s="452" t="s">
        <v>787</v>
      </c>
      <c r="C1391" s="453" t="s">
        <v>453</v>
      </c>
      <c r="D1391" s="454" t="s">
        <v>821</v>
      </c>
      <c r="E1391" s="455" t="s">
        <v>822</v>
      </c>
      <c r="F1391" s="454" t="s">
        <v>790</v>
      </c>
      <c r="G1391" s="454"/>
      <c r="H1391" s="454" t="s">
        <v>791</v>
      </c>
      <c r="I1391" s="453">
        <v>2024</v>
      </c>
      <c r="J1391" s="453">
        <v>10</v>
      </c>
      <c r="K1391" s="456">
        <v>45650</v>
      </c>
      <c r="L1391" s="457" t="s">
        <v>553</v>
      </c>
      <c r="M1391" s="458" t="s">
        <v>553</v>
      </c>
      <c r="N1391" s="458">
        <v>7.4999999999999997E-2</v>
      </c>
      <c r="O1391" s="459">
        <v>0</v>
      </c>
      <c r="P1391" s="460" t="s">
        <v>553</v>
      </c>
      <c r="Q1391" s="453">
        <v>1</v>
      </c>
      <c r="R1391" s="458">
        <v>7.4999999999999997E-2</v>
      </c>
      <c r="S1391" s="461">
        <v>69115</v>
      </c>
      <c r="T1391" s="461">
        <v>937137</v>
      </c>
      <c r="U1391" s="462" t="s">
        <v>553</v>
      </c>
      <c r="V1391" s="463">
        <v>0</v>
      </c>
      <c r="W1391" s="716" t="e">
        <f t="shared" si="51"/>
        <v>#DIV/0!</v>
      </c>
      <c r="Z1391" s="739">
        <f t="shared" si="52"/>
        <v>0</v>
      </c>
    </row>
    <row r="1392" spans="1:26" s="365" customFormat="1" ht="12.65" customHeight="1">
      <c r="A1392" s="452"/>
      <c r="B1392" s="452" t="s">
        <v>787</v>
      </c>
      <c r="C1392" s="453" t="s">
        <v>453</v>
      </c>
      <c r="D1392" s="454" t="s">
        <v>821</v>
      </c>
      <c r="E1392" s="455" t="s">
        <v>822</v>
      </c>
      <c r="F1392" s="454" t="s">
        <v>790</v>
      </c>
      <c r="G1392" s="454"/>
      <c r="H1392" s="454" t="s">
        <v>791</v>
      </c>
      <c r="I1392" s="453">
        <v>2024</v>
      </c>
      <c r="J1392" s="453">
        <v>10</v>
      </c>
      <c r="K1392" s="456">
        <v>45650</v>
      </c>
      <c r="L1392" s="457" t="s">
        <v>553</v>
      </c>
      <c r="M1392" s="458" t="s">
        <v>553</v>
      </c>
      <c r="N1392" s="458">
        <v>7.4999999999999997E-2</v>
      </c>
      <c r="O1392" s="459">
        <v>0</v>
      </c>
      <c r="P1392" s="460" t="s">
        <v>553</v>
      </c>
      <c r="Q1392" s="453">
        <v>1</v>
      </c>
      <c r="R1392" s="458">
        <v>7.4999999999999997E-2</v>
      </c>
      <c r="S1392" s="461">
        <v>69115</v>
      </c>
      <c r="T1392" s="461">
        <v>868022</v>
      </c>
      <c r="U1392" s="462" t="s">
        <v>553</v>
      </c>
      <c r="V1392" s="463">
        <v>0</v>
      </c>
      <c r="W1392" s="716" t="e">
        <f t="shared" si="51"/>
        <v>#DIV/0!</v>
      </c>
      <c r="Z1392" s="739">
        <f t="shared" si="52"/>
        <v>0</v>
      </c>
    </row>
    <row r="1393" spans="1:26" s="365" customFormat="1" ht="12.65" customHeight="1">
      <c r="A1393" s="452"/>
      <c r="B1393" s="452" t="s">
        <v>787</v>
      </c>
      <c r="C1393" s="453" t="s">
        <v>453</v>
      </c>
      <c r="D1393" s="454" t="s">
        <v>823</v>
      </c>
      <c r="E1393" s="455" t="s">
        <v>824</v>
      </c>
      <c r="F1393" s="454" t="s">
        <v>790</v>
      </c>
      <c r="G1393" s="454"/>
      <c r="H1393" s="454" t="s">
        <v>791</v>
      </c>
      <c r="I1393" s="453">
        <v>2024</v>
      </c>
      <c r="J1393" s="453">
        <v>10</v>
      </c>
      <c r="K1393" s="456">
        <v>45650</v>
      </c>
      <c r="L1393" s="457" t="s">
        <v>553</v>
      </c>
      <c r="M1393" s="458" t="s">
        <v>553</v>
      </c>
      <c r="N1393" s="458">
        <v>8.7999999999999995E-2</v>
      </c>
      <c r="O1393" s="459">
        <v>0</v>
      </c>
      <c r="P1393" s="460" t="s">
        <v>553</v>
      </c>
      <c r="Q1393" s="453">
        <v>1</v>
      </c>
      <c r="R1393" s="458">
        <v>8.7999999999999995E-2</v>
      </c>
      <c r="S1393" s="461">
        <v>23399</v>
      </c>
      <c r="T1393" s="461">
        <v>619042</v>
      </c>
      <c r="U1393" s="462" t="s">
        <v>553</v>
      </c>
      <c r="V1393" s="463">
        <v>0</v>
      </c>
      <c r="W1393" s="716" t="e">
        <f t="shared" si="51"/>
        <v>#DIV/0!</v>
      </c>
      <c r="Z1393" s="739">
        <f t="shared" si="52"/>
        <v>0</v>
      </c>
    </row>
    <row r="1394" spans="1:26" s="365" customFormat="1" ht="12.65" customHeight="1">
      <c r="A1394" s="452"/>
      <c r="B1394" s="452" t="s">
        <v>787</v>
      </c>
      <c r="C1394" s="453" t="s">
        <v>453</v>
      </c>
      <c r="D1394" s="454" t="s">
        <v>817</v>
      </c>
      <c r="E1394" s="455" t="s">
        <v>818</v>
      </c>
      <c r="F1394" s="454" t="s">
        <v>790</v>
      </c>
      <c r="G1394" s="454"/>
      <c r="H1394" s="454" t="s">
        <v>791</v>
      </c>
      <c r="I1394" s="453">
        <v>2024</v>
      </c>
      <c r="J1394" s="453">
        <v>10</v>
      </c>
      <c r="K1394" s="456">
        <v>45650</v>
      </c>
      <c r="L1394" s="457" t="s">
        <v>553</v>
      </c>
      <c r="M1394" s="458" t="s">
        <v>553</v>
      </c>
      <c r="N1394" s="458">
        <v>0.97</v>
      </c>
      <c r="O1394" s="459">
        <v>0</v>
      </c>
      <c r="P1394" s="460" t="s">
        <v>553</v>
      </c>
      <c r="Q1394" s="453">
        <v>1</v>
      </c>
      <c r="R1394" s="458">
        <v>0.97</v>
      </c>
      <c r="S1394" s="461">
        <v>80000</v>
      </c>
      <c r="T1394" s="461">
        <v>1361545</v>
      </c>
      <c r="U1394" s="462" t="s">
        <v>553</v>
      </c>
      <c r="V1394" s="463">
        <v>0</v>
      </c>
      <c r="W1394" s="716" t="e">
        <f t="shared" si="51"/>
        <v>#DIV/0!</v>
      </c>
      <c r="Z1394" s="739">
        <f t="shared" si="52"/>
        <v>0</v>
      </c>
    </row>
    <row r="1395" spans="1:26" s="365" customFormat="1" ht="12.65" customHeight="1">
      <c r="A1395" s="452"/>
      <c r="B1395" s="452" t="s">
        <v>787</v>
      </c>
      <c r="C1395" s="453" t="s">
        <v>453</v>
      </c>
      <c r="D1395" s="454" t="s">
        <v>807</v>
      </c>
      <c r="E1395" s="455" t="s">
        <v>808</v>
      </c>
      <c r="F1395" s="454" t="s">
        <v>790</v>
      </c>
      <c r="G1395" s="454"/>
      <c r="H1395" s="454" t="s">
        <v>791</v>
      </c>
      <c r="I1395" s="453">
        <v>2024</v>
      </c>
      <c r="J1395" s="453">
        <v>10</v>
      </c>
      <c r="K1395" s="456">
        <v>45650</v>
      </c>
      <c r="L1395" s="457" t="s">
        <v>553</v>
      </c>
      <c r="M1395" s="458" t="s">
        <v>553</v>
      </c>
      <c r="N1395" s="458">
        <v>4.4999999999999998E-2</v>
      </c>
      <c r="O1395" s="459">
        <v>0</v>
      </c>
      <c r="P1395" s="460" t="s">
        <v>553</v>
      </c>
      <c r="Q1395" s="453">
        <v>1</v>
      </c>
      <c r="R1395" s="458">
        <v>4.4999999999999998E-2</v>
      </c>
      <c r="S1395" s="461">
        <v>5863</v>
      </c>
      <c r="T1395" s="461">
        <v>1103823</v>
      </c>
      <c r="U1395" s="462" t="s">
        <v>553</v>
      </c>
      <c r="V1395" s="463">
        <v>0</v>
      </c>
      <c r="W1395" s="716" t="e">
        <f t="shared" si="51"/>
        <v>#DIV/0!</v>
      </c>
      <c r="Z1395" s="739">
        <f t="shared" si="52"/>
        <v>0</v>
      </c>
    </row>
    <row r="1396" spans="1:26" s="365" customFormat="1" ht="12.65" customHeight="1">
      <c r="A1396" s="452"/>
      <c r="B1396" s="452" t="s">
        <v>787</v>
      </c>
      <c r="C1396" s="453" t="s">
        <v>453</v>
      </c>
      <c r="D1396" s="454" t="s">
        <v>811</v>
      </c>
      <c r="E1396" s="455" t="s">
        <v>812</v>
      </c>
      <c r="F1396" s="454" t="s">
        <v>790</v>
      </c>
      <c r="G1396" s="454"/>
      <c r="H1396" s="454" t="s">
        <v>791</v>
      </c>
      <c r="I1396" s="453">
        <v>2024</v>
      </c>
      <c r="J1396" s="453">
        <v>10</v>
      </c>
      <c r="K1396" s="456">
        <v>45650</v>
      </c>
      <c r="L1396" s="457" t="s">
        <v>553</v>
      </c>
      <c r="M1396" s="458" t="s">
        <v>553</v>
      </c>
      <c r="N1396" s="458">
        <v>7.4999999999999997E-2</v>
      </c>
      <c r="O1396" s="459">
        <v>0</v>
      </c>
      <c r="P1396" s="460" t="s">
        <v>553</v>
      </c>
      <c r="Q1396" s="453">
        <v>1</v>
      </c>
      <c r="R1396" s="458">
        <v>7.4999999999999997E-2</v>
      </c>
      <c r="S1396" s="461">
        <v>122996</v>
      </c>
      <c r="T1396" s="461">
        <v>1103791</v>
      </c>
      <c r="U1396" s="462" t="s">
        <v>553</v>
      </c>
      <c r="V1396" s="463">
        <v>0</v>
      </c>
      <c r="W1396" s="716" t="e">
        <f t="shared" si="51"/>
        <v>#DIV/0!</v>
      </c>
      <c r="Z1396" s="739">
        <f t="shared" si="52"/>
        <v>0</v>
      </c>
    </row>
    <row r="1397" spans="1:26" s="365" customFormat="1" ht="12.65" customHeight="1">
      <c r="A1397" s="452"/>
      <c r="B1397" s="452" t="s">
        <v>787</v>
      </c>
      <c r="C1397" s="453" t="s">
        <v>453</v>
      </c>
      <c r="D1397" s="454" t="s">
        <v>788</v>
      </c>
      <c r="E1397" s="455" t="s">
        <v>789</v>
      </c>
      <c r="F1397" s="454" t="s">
        <v>790</v>
      </c>
      <c r="G1397" s="454"/>
      <c r="H1397" s="454" t="s">
        <v>791</v>
      </c>
      <c r="I1397" s="453">
        <v>2024</v>
      </c>
      <c r="J1397" s="453">
        <v>10</v>
      </c>
      <c r="K1397" s="456">
        <v>45650</v>
      </c>
      <c r="L1397" s="457" t="s">
        <v>553</v>
      </c>
      <c r="M1397" s="458" t="s">
        <v>553</v>
      </c>
      <c r="N1397" s="458">
        <v>0.34</v>
      </c>
      <c r="O1397" s="459">
        <v>0</v>
      </c>
      <c r="P1397" s="460" t="s">
        <v>553</v>
      </c>
      <c r="Q1397" s="453">
        <v>1</v>
      </c>
      <c r="R1397" s="458">
        <v>0.34</v>
      </c>
      <c r="S1397" s="461">
        <v>19852</v>
      </c>
      <c r="T1397" s="461">
        <v>84099</v>
      </c>
      <c r="U1397" s="462" t="s">
        <v>553</v>
      </c>
      <c r="V1397" s="463">
        <v>0</v>
      </c>
      <c r="W1397" s="716" t="e">
        <f t="shared" si="51"/>
        <v>#DIV/0!</v>
      </c>
      <c r="Z1397" s="739">
        <f t="shared" si="52"/>
        <v>0</v>
      </c>
    </row>
    <row r="1398" spans="1:26" s="365" customFormat="1" ht="12.65" customHeight="1">
      <c r="A1398" s="452"/>
      <c r="B1398" s="452" t="s">
        <v>787</v>
      </c>
      <c r="C1398" s="453" t="s">
        <v>453</v>
      </c>
      <c r="D1398" s="454" t="s">
        <v>827</v>
      </c>
      <c r="E1398" s="455" t="s">
        <v>828</v>
      </c>
      <c r="F1398" s="454" t="s">
        <v>790</v>
      </c>
      <c r="G1398" s="454"/>
      <c r="H1398" s="454" t="s">
        <v>791</v>
      </c>
      <c r="I1398" s="453">
        <v>2024</v>
      </c>
      <c r="J1398" s="453">
        <v>10</v>
      </c>
      <c r="K1398" s="456">
        <v>45650</v>
      </c>
      <c r="L1398" s="457" t="s">
        <v>553</v>
      </c>
      <c r="M1398" s="458" t="s">
        <v>553</v>
      </c>
      <c r="N1398" s="458">
        <v>6.5000000000000002E-2</v>
      </c>
      <c r="O1398" s="459">
        <v>0</v>
      </c>
      <c r="P1398" s="460" t="s">
        <v>553</v>
      </c>
      <c r="Q1398" s="453">
        <v>1</v>
      </c>
      <c r="R1398" s="458">
        <v>6.5000000000000002E-2</v>
      </c>
      <c r="S1398" s="461">
        <v>268096</v>
      </c>
      <c r="T1398" s="461">
        <v>3431091</v>
      </c>
      <c r="U1398" s="462" t="s">
        <v>553</v>
      </c>
      <c r="V1398" s="463">
        <v>0</v>
      </c>
      <c r="W1398" s="716" t="e">
        <f t="shared" si="51"/>
        <v>#DIV/0!</v>
      </c>
      <c r="Z1398" s="739">
        <f t="shared" si="52"/>
        <v>0</v>
      </c>
    </row>
    <row r="1399" spans="1:26" s="365" customFormat="1" ht="12.65" customHeight="1">
      <c r="A1399" s="452"/>
      <c r="B1399" s="452" t="s">
        <v>787</v>
      </c>
      <c r="C1399" s="453" t="s">
        <v>453</v>
      </c>
      <c r="D1399" s="454" t="s">
        <v>827</v>
      </c>
      <c r="E1399" s="455" t="s">
        <v>828</v>
      </c>
      <c r="F1399" s="454" t="s">
        <v>790</v>
      </c>
      <c r="G1399" s="454"/>
      <c r="H1399" s="454" t="s">
        <v>791</v>
      </c>
      <c r="I1399" s="453">
        <v>2024</v>
      </c>
      <c r="J1399" s="453">
        <v>10</v>
      </c>
      <c r="K1399" s="456">
        <v>45650</v>
      </c>
      <c r="L1399" s="457" t="s">
        <v>553</v>
      </c>
      <c r="M1399" s="458" t="s">
        <v>553</v>
      </c>
      <c r="N1399" s="458">
        <v>6.5000000000000002E-2</v>
      </c>
      <c r="O1399" s="459">
        <v>0</v>
      </c>
      <c r="P1399" s="460" t="s">
        <v>553</v>
      </c>
      <c r="Q1399" s="453">
        <v>1</v>
      </c>
      <c r="R1399" s="458">
        <v>6.5000000000000002E-2</v>
      </c>
      <c r="S1399" s="461">
        <v>268096</v>
      </c>
      <c r="T1399" s="461">
        <v>3162995</v>
      </c>
      <c r="U1399" s="462" t="s">
        <v>553</v>
      </c>
      <c r="V1399" s="463">
        <v>0</v>
      </c>
      <c r="W1399" s="716" t="e">
        <f t="shared" si="51"/>
        <v>#DIV/0!</v>
      </c>
      <c r="Z1399" s="739">
        <f t="shared" si="52"/>
        <v>0</v>
      </c>
    </row>
    <row r="1400" spans="1:26" s="365" customFormat="1" ht="12.65" customHeight="1">
      <c r="A1400" s="452"/>
      <c r="B1400" s="452" t="s">
        <v>787</v>
      </c>
      <c r="C1400" s="453" t="s">
        <v>453</v>
      </c>
      <c r="D1400" s="454" t="s">
        <v>803</v>
      </c>
      <c r="E1400" s="455" t="s">
        <v>804</v>
      </c>
      <c r="F1400" s="454" t="s">
        <v>790</v>
      </c>
      <c r="G1400" s="454"/>
      <c r="H1400" s="454" t="s">
        <v>791</v>
      </c>
      <c r="I1400" s="453">
        <v>2024</v>
      </c>
      <c r="J1400" s="453">
        <v>10</v>
      </c>
      <c r="K1400" s="456">
        <v>45650</v>
      </c>
      <c r="L1400" s="457" t="s">
        <v>553</v>
      </c>
      <c r="M1400" s="458" t="s">
        <v>553</v>
      </c>
      <c r="N1400" s="458">
        <v>0.49</v>
      </c>
      <c r="O1400" s="459">
        <v>0</v>
      </c>
      <c r="P1400" s="460" t="s">
        <v>553</v>
      </c>
      <c r="Q1400" s="453">
        <v>1</v>
      </c>
      <c r="R1400" s="458">
        <v>0.49</v>
      </c>
      <c r="S1400" s="461">
        <v>127600</v>
      </c>
      <c r="T1400" s="461">
        <v>1981700</v>
      </c>
      <c r="U1400" s="462" t="s">
        <v>553</v>
      </c>
      <c r="V1400" s="463">
        <v>0</v>
      </c>
      <c r="W1400" s="716" t="e">
        <f t="shared" si="51"/>
        <v>#DIV/0!</v>
      </c>
      <c r="Z1400" s="739">
        <f t="shared" si="52"/>
        <v>0</v>
      </c>
    </row>
    <row r="1401" spans="1:26" s="365" customFormat="1" ht="12.65" customHeight="1">
      <c r="A1401" s="452"/>
      <c r="B1401" s="452" t="s">
        <v>787</v>
      </c>
      <c r="C1401" s="453" t="s">
        <v>453</v>
      </c>
      <c r="D1401" s="454" t="s">
        <v>827</v>
      </c>
      <c r="E1401" s="455" t="s">
        <v>828</v>
      </c>
      <c r="F1401" s="454" t="s">
        <v>790</v>
      </c>
      <c r="G1401" s="454"/>
      <c r="H1401" s="454" t="s">
        <v>791</v>
      </c>
      <c r="I1401" s="453">
        <v>2024</v>
      </c>
      <c r="J1401" s="453">
        <v>10</v>
      </c>
      <c r="K1401" s="456">
        <v>45650</v>
      </c>
      <c r="L1401" s="457" t="s">
        <v>553</v>
      </c>
      <c r="M1401" s="458" t="s">
        <v>553</v>
      </c>
      <c r="N1401" s="458">
        <v>6.5000000000000002E-2</v>
      </c>
      <c r="O1401" s="459">
        <v>0</v>
      </c>
      <c r="P1401" s="460" t="s">
        <v>553</v>
      </c>
      <c r="Q1401" s="453">
        <v>1</v>
      </c>
      <c r="R1401" s="458">
        <v>6.5000000000000002E-2</v>
      </c>
      <c r="S1401" s="461">
        <v>268096</v>
      </c>
      <c r="T1401" s="461">
        <v>2894899</v>
      </c>
      <c r="U1401" s="462" t="s">
        <v>553</v>
      </c>
      <c r="V1401" s="463">
        <v>0</v>
      </c>
      <c r="W1401" s="716" t="e">
        <f t="shared" si="51"/>
        <v>#DIV/0!</v>
      </c>
      <c r="Z1401" s="739">
        <f t="shared" si="52"/>
        <v>0</v>
      </c>
    </row>
    <row r="1402" spans="1:26" s="365" customFormat="1" ht="12.65" customHeight="1">
      <c r="A1402" s="452"/>
      <c r="B1402" s="452" t="s">
        <v>484</v>
      </c>
      <c r="C1402" s="453" t="s">
        <v>453</v>
      </c>
      <c r="D1402" s="454" t="s">
        <v>797</v>
      </c>
      <c r="E1402" s="455" t="s">
        <v>798</v>
      </c>
      <c r="F1402" s="454" t="s">
        <v>790</v>
      </c>
      <c r="G1402" s="454"/>
      <c r="H1402" s="454" t="s">
        <v>791</v>
      </c>
      <c r="I1402" s="453">
        <v>2024</v>
      </c>
      <c r="J1402" s="453">
        <v>10</v>
      </c>
      <c r="K1402" s="456">
        <v>45650</v>
      </c>
      <c r="L1402" s="457" t="s">
        <v>553</v>
      </c>
      <c r="M1402" s="458" t="s">
        <v>553</v>
      </c>
      <c r="N1402" s="458">
        <v>0.06</v>
      </c>
      <c r="O1402" s="459">
        <v>0</v>
      </c>
      <c r="P1402" s="460" t="s">
        <v>553</v>
      </c>
      <c r="Q1402" s="453">
        <v>1</v>
      </c>
      <c r="R1402" s="458">
        <v>0.06</v>
      </c>
      <c r="S1402" s="461">
        <v>92000</v>
      </c>
      <c r="T1402" s="461">
        <v>520850</v>
      </c>
      <c r="U1402" s="462" t="s">
        <v>553</v>
      </c>
      <c r="V1402" s="463">
        <v>0</v>
      </c>
      <c r="W1402" s="716" t="e">
        <f t="shared" si="51"/>
        <v>#DIV/0!</v>
      </c>
      <c r="Z1402" s="739">
        <f t="shared" si="52"/>
        <v>0</v>
      </c>
    </row>
    <row r="1403" spans="1:26" s="365" customFormat="1" ht="12.65" customHeight="1">
      <c r="A1403" s="452"/>
      <c r="B1403" s="452" t="s">
        <v>484</v>
      </c>
      <c r="C1403" s="453" t="s">
        <v>453</v>
      </c>
      <c r="D1403" s="454" t="s">
        <v>797</v>
      </c>
      <c r="E1403" s="455" t="s">
        <v>798</v>
      </c>
      <c r="F1403" s="454" t="s">
        <v>790</v>
      </c>
      <c r="G1403" s="454"/>
      <c r="H1403" s="454" t="s">
        <v>791</v>
      </c>
      <c r="I1403" s="453">
        <v>2024</v>
      </c>
      <c r="J1403" s="453">
        <v>10</v>
      </c>
      <c r="K1403" s="456">
        <v>45650</v>
      </c>
      <c r="L1403" s="457" t="s">
        <v>553</v>
      </c>
      <c r="M1403" s="458" t="s">
        <v>553</v>
      </c>
      <c r="N1403" s="458">
        <v>0.06</v>
      </c>
      <c r="O1403" s="459">
        <v>0</v>
      </c>
      <c r="P1403" s="460" t="s">
        <v>553</v>
      </c>
      <c r="Q1403" s="453">
        <v>1</v>
      </c>
      <c r="R1403" s="458">
        <v>0.06</v>
      </c>
      <c r="S1403" s="461">
        <v>92000</v>
      </c>
      <c r="T1403" s="461">
        <v>428850</v>
      </c>
      <c r="U1403" s="462" t="s">
        <v>553</v>
      </c>
      <c r="V1403" s="463">
        <v>0</v>
      </c>
      <c r="W1403" s="716" t="e">
        <f t="shared" si="51"/>
        <v>#DIV/0!</v>
      </c>
      <c r="Z1403" s="739">
        <f t="shared" si="52"/>
        <v>0</v>
      </c>
    </row>
    <row r="1404" spans="1:26" s="365" customFormat="1" ht="12.65" customHeight="1">
      <c r="A1404" s="452"/>
      <c r="B1404" s="452" t="s">
        <v>787</v>
      </c>
      <c r="C1404" s="453" t="s">
        <v>453</v>
      </c>
      <c r="D1404" s="454" t="s">
        <v>825</v>
      </c>
      <c r="E1404" s="455" t="s">
        <v>826</v>
      </c>
      <c r="F1404" s="454" t="s">
        <v>790</v>
      </c>
      <c r="G1404" s="454"/>
      <c r="H1404" s="454" t="s">
        <v>791</v>
      </c>
      <c r="I1404" s="453">
        <v>2024</v>
      </c>
      <c r="J1404" s="453">
        <v>10</v>
      </c>
      <c r="K1404" s="456">
        <v>45650</v>
      </c>
      <c r="L1404" s="457" t="s">
        <v>553</v>
      </c>
      <c r="M1404" s="458" t="s">
        <v>553</v>
      </c>
      <c r="N1404" s="458">
        <v>6.5000000000000002E-2</v>
      </c>
      <c r="O1404" s="459">
        <v>0</v>
      </c>
      <c r="P1404" s="460" t="s">
        <v>553</v>
      </c>
      <c r="Q1404" s="453">
        <v>1</v>
      </c>
      <c r="R1404" s="458">
        <v>6.5000000000000002E-2</v>
      </c>
      <c r="S1404" s="461">
        <v>214614</v>
      </c>
      <c r="T1404" s="461">
        <v>3884614</v>
      </c>
      <c r="U1404" s="462" t="s">
        <v>553</v>
      </c>
      <c r="V1404" s="463">
        <v>0</v>
      </c>
      <c r="W1404" s="716" t="e">
        <f t="shared" si="51"/>
        <v>#DIV/0!</v>
      </c>
      <c r="Z1404" s="739">
        <f t="shared" si="52"/>
        <v>0</v>
      </c>
    </row>
    <row r="1405" spans="1:26" s="365" customFormat="1" ht="12.65" customHeight="1">
      <c r="A1405" s="452"/>
      <c r="B1405" s="452" t="s">
        <v>787</v>
      </c>
      <c r="C1405" s="453" t="s">
        <v>453</v>
      </c>
      <c r="D1405" s="454" t="s">
        <v>803</v>
      </c>
      <c r="E1405" s="455" t="s">
        <v>804</v>
      </c>
      <c r="F1405" s="454" t="s">
        <v>790</v>
      </c>
      <c r="G1405" s="454"/>
      <c r="H1405" s="454" t="s">
        <v>791</v>
      </c>
      <c r="I1405" s="453">
        <v>2024</v>
      </c>
      <c r="J1405" s="453">
        <v>10</v>
      </c>
      <c r="K1405" s="456">
        <v>45650</v>
      </c>
      <c r="L1405" s="457" t="s">
        <v>553</v>
      </c>
      <c r="M1405" s="458" t="s">
        <v>553</v>
      </c>
      <c r="N1405" s="458">
        <v>0.49</v>
      </c>
      <c r="O1405" s="459">
        <v>0</v>
      </c>
      <c r="P1405" s="460" t="s">
        <v>553</v>
      </c>
      <c r="Q1405" s="453">
        <v>1</v>
      </c>
      <c r="R1405" s="458">
        <v>0.49</v>
      </c>
      <c r="S1405" s="461">
        <v>127600</v>
      </c>
      <c r="T1405" s="461">
        <v>1854100</v>
      </c>
      <c r="U1405" s="462" t="s">
        <v>553</v>
      </c>
      <c r="V1405" s="463">
        <v>0</v>
      </c>
      <c r="W1405" s="716" t="e">
        <f t="shared" si="51"/>
        <v>#DIV/0!</v>
      </c>
      <c r="Z1405" s="739">
        <f t="shared" si="52"/>
        <v>0</v>
      </c>
    </row>
    <row r="1406" spans="1:26" s="365" customFormat="1" ht="12.65" customHeight="1">
      <c r="A1406" s="452"/>
      <c r="B1406" s="452" t="s">
        <v>787</v>
      </c>
      <c r="C1406" s="453" t="s">
        <v>453</v>
      </c>
      <c r="D1406" s="454" t="s">
        <v>803</v>
      </c>
      <c r="E1406" s="455" t="s">
        <v>804</v>
      </c>
      <c r="F1406" s="454" t="s">
        <v>790</v>
      </c>
      <c r="G1406" s="454"/>
      <c r="H1406" s="454" t="s">
        <v>791</v>
      </c>
      <c r="I1406" s="453">
        <v>2024</v>
      </c>
      <c r="J1406" s="453">
        <v>10</v>
      </c>
      <c r="K1406" s="456">
        <v>45650</v>
      </c>
      <c r="L1406" s="457" t="s">
        <v>553</v>
      </c>
      <c r="M1406" s="458" t="s">
        <v>553</v>
      </c>
      <c r="N1406" s="458">
        <v>0.49</v>
      </c>
      <c r="O1406" s="459">
        <v>0</v>
      </c>
      <c r="P1406" s="460" t="s">
        <v>553</v>
      </c>
      <c r="Q1406" s="453">
        <v>1</v>
      </c>
      <c r="R1406" s="458">
        <v>0.49</v>
      </c>
      <c r="S1406" s="461">
        <v>127600</v>
      </c>
      <c r="T1406" s="461">
        <v>1726500</v>
      </c>
      <c r="U1406" s="462" t="s">
        <v>553</v>
      </c>
      <c r="V1406" s="463">
        <v>0</v>
      </c>
      <c r="W1406" s="716" t="e">
        <f t="shared" si="51"/>
        <v>#DIV/0!</v>
      </c>
      <c r="Z1406" s="739">
        <f t="shared" si="52"/>
        <v>0</v>
      </c>
    </row>
    <row r="1407" spans="1:26" s="365" customFormat="1" ht="12.65" customHeight="1">
      <c r="A1407" s="452"/>
      <c r="B1407" s="452" t="s">
        <v>787</v>
      </c>
      <c r="C1407" s="453" t="s">
        <v>453</v>
      </c>
      <c r="D1407" s="454" t="s">
        <v>803</v>
      </c>
      <c r="E1407" s="455" t="s">
        <v>804</v>
      </c>
      <c r="F1407" s="454" t="s">
        <v>790</v>
      </c>
      <c r="G1407" s="454"/>
      <c r="H1407" s="454" t="s">
        <v>791</v>
      </c>
      <c r="I1407" s="453">
        <v>2024</v>
      </c>
      <c r="J1407" s="453">
        <v>10</v>
      </c>
      <c r="K1407" s="456">
        <v>45650</v>
      </c>
      <c r="L1407" s="457" t="s">
        <v>553</v>
      </c>
      <c r="M1407" s="458" t="s">
        <v>553</v>
      </c>
      <c r="N1407" s="458">
        <v>0.49</v>
      </c>
      <c r="O1407" s="459">
        <v>0</v>
      </c>
      <c r="P1407" s="460" t="s">
        <v>553</v>
      </c>
      <c r="Q1407" s="453">
        <v>1</v>
      </c>
      <c r="R1407" s="458">
        <v>0.49</v>
      </c>
      <c r="S1407" s="461">
        <v>127600</v>
      </c>
      <c r="T1407" s="461">
        <v>1598900</v>
      </c>
      <c r="U1407" s="462" t="s">
        <v>553</v>
      </c>
      <c r="V1407" s="463">
        <v>0</v>
      </c>
      <c r="W1407" s="716" t="e">
        <f t="shared" si="51"/>
        <v>#DIV/0!</v>
      </c>
      <c r="Z1407" s="739">
        <f t="shared" si="52"/>
        <v>0</v>
      </c>
    </row>
    <row r="1408" spans="1:26" s="365" customFormat="1" ht="12.65" customHeight="1">
      <c r="A1408" s="452"/>
      <c r="B1408" s="452" t="s">
        <v>787</v>
      </c>
      <c r="C1408" s="453" t="s">
        <v>453</v>
      </c>
      <c r="D1408" s="454" t="s">
        <v>831</v>
      </c>
      <c r="E1408" s="455" t="s">
        <v>832</v>
      </c>
      <c r="F1408" s="454" t="s">
        <v>790</v>
      </c>
      <c r="G1408" s="454"/>
      <c r="H1408" s="454" t="s">
        <v>791</v>
      </c>
      <c r="I1408" s="453">
        <v>2024</v>
      </c>
      <c r="J1408" s="453">
        <v>10</v>
      </c>
      <c r="K1408" s="456">
        <v>45650</v>
      </c>
      <c r="L1408" s="457" t="s">
        <v>553</v>
      </c>
      <c r="M1408" s="458" t="s">
        <v>553</v>
      </c>
      <c r="N1408" s="458">
        <v>0.05</v>
      </c>
      <c r="O1408" s="459">
        <v>0</v>
      </c>
      <c r="P1408" s="460" t="s">
        <v>553</v>
      </c>
      <c r="Q1408" s="453">
        <v>1</v>
      </c>
      <c r="R1408" s="458">
        <v>0.05</v>
      </c>
      <c r="S1408" s="461">
        <v>90000</v>
      </c>
      <c r="T1408" s="461">
        <v>704846</v>
      </c>
      <c r="U1408" s="462" t="s">
        <v>553</v>
      </c>
      <c r="V1408" s="463">
        <v>0</v>
      </c>
      <c r="W1408" s="716" t="e">
        <f t="shared" si="51"/>
        <v>#DIV/0!</v>
      </c>
      <c r="Z1408" s="739">
        <f t="shared" si="52"/>
        <v>0</v>
      </c>
    </row>
    <row r="1409" spans="1:26" s="365" customFormat="1" ht="12.65" customHeight="1">
      <c r="A1409" s="452"/>
      <c r="B1409" s="452" t="s">
        <v>787</v>
      </c>
      <c r="C1409" s="453" t="s">
        <v>453</v>
      </c>
      <c r="D1409" s="454" t="s">
        <v>831</v>
      </c>
      <c r="E1409" s="455" t="s">
        <v>832</v>
      </c>
      <c r="F1409" s="454" t="s">
        <v>790</v>
      </c>
      <c r="G1409" s="454"/>
      <c r="H1409" s="454" t="s">
        <v>791</v>
      </c>
      <c r="I1409" s="453">
        <v>2024</v>
      </c>
      <c r="J1409" s="453">
        <v>10</v>
      </c>
      <c r="K1409" s="456">
        <v>45650</v>
      </c>
      <c r="L1409" s="457" t="s">
        <v>553</v>
      </c>
      <c r="M1409" s="458" t="s">
        <v>553</v>
      </c>
      <c r="N1409" s="458">
        <v>0.05</v>
      </c>
      <c r="O1409" s="459">
        <v>0</v>
      </c>
      <c r="P1409" s="460" t="s">
        <v>553</v>
      </c>
      <c r="Q1409" s="453">
        <v>1</v>
      </c>
      <c r="R1409" s="458">
        <v>0.05</v>
      </c>
      <c r="S1409" s="461">
        <v>90000</v>
      </c>
      <c r="T1409" s="461">
        <v>614846</v>
      </c>
      <c r="U1409" s="462" t="s">
        <v>553</v>
      </c>
      <c r="V1409" s="463">
        <v>0</v>
      </c>
      <c r="W1409" s="716" t="e">
        <f t="shared" si="51"/>
        <v>#DIV/0!</v>
      </c>
      <c r="Z1409" s="739">
        <f t="shared" si="52"/>
        <v>0</v>
      </c>
    </row>
    <row r="1410" spans="1:26" s="365" customFormat="1" ht="12.65" customHeight="1">
      <c r="A1410" s="452"/>
      <c r="B1410" s="452" t="s">
        <v>787</v>
      </c>
      <c r="C1410" s="453" t="s">
        <v>453</v>
      </c>
      <c r="D1410" s="454" t="s">
        <v>827</v>
      </c>
      <c r="E1410" s="455" t="s">
        <v>828</v>
      </c>
      <c r="F1410" s="454" t="s">
        <v>790</v>
      </c>
      <c r="G1410" s="454"/>
      <c r="H1410" s="454" t="s">
        <v>791</v>
      </c>
      <c r="I1410" s="453">
        <v>2024</v>
      </c>
      <c r="J1410" s="453">
        <v>10</v>
      </c>
      <c r="K1410" s="456">
        <v>45650</v>
      </c>
      <c r="L1410" s="457" t="s">
        <v>553</v>
      </c>
      <c r="M1410" s="458" t="s">
        <v>553</v>
      </c>
      <c r="N1410" s="458">
        <v>6.5000000000000002E-2</v>
      </c>
      <c r="O1410" s="459">
        <v>0</v>
      </c>
      <c r="P1410" s="460" t="s">
        <v>553</v>
      </c>
      <c r="Q1410" s="453">
        <v>1</v>
      </c>
      <c r="R1410" s="458">
        <v>6.5000000000000002E-2</v>
      </c>
      <c r="S1410" s="461">
        <v>268096</v>
      </c>
      <c r="T1410" s="461">
        <v>2626803</v>
      </c>
      <c r="U1410" s="462" t="s">
        <v>553</v>
      </c>
      <c r="V1410" s="463">
        <v>0</v>
      </c>
      <c r="W1410" s="716" t="e">
        <f t="shared" ref="W1410:W1473" si="53">V1410/$AB$1</f>
        <v>#DIV/0!</v>
      </c>
      <c r="Z1410" s="739">
        <f t="shared" si="52"/>
        <v>0</v>
      </c>
    </row>
    <row r="1411" spans="1:26" s="365" customFormat="1" ht="12.65" customHeight="1">
      <c r="A1411" s="452"/>
      <c r="B1411" s="452" t="s">
        <v>787</v>
      </c>
      <c r="C1411" s="453" t="s">
        <v>453</v>
      </c>
      <c r="D1411" s="454" t="s">
        <v>827</v>
      </c>
      <c r="E1411" s="455" t="s">
        <v>828</v>
      </c>
      <c r="F1411" s="454" t="s">
        <v>790</v>
      </c>
      <c r="G1411" s="454"/>
      <c r="H1411" s="454" t="s">
        <v>791</v>
      </c>
      <c r="I1411" s="453">
        <v>2024</v>
      </c>
      <c r="J1411" s="453">
        <v>10</v>
      </c>
      <c r="K1411" s="456">
        <v>45650</v>
      </c>
      <c r="L1411" s="457" t="s">
        <v>553</v>
      </c>
      <c r="M1411" s="458" t="s">
        <v>553</v>
      </c>
      <c r="N1411" s="458">
        <v>6.5000000000000002E-2</v>
      </c>
      <c r="O1411" s="459">
        <v>0</v>
      </c>
      <c r="P1411" s="460" t="s">
        <v>553</v>
      </c>
      <c r="Q1411" s="453">
        <v>1</v>
      </c>
      <c r="R1411" s="458">
        <v>6.5000000000000002E-2</v>
      </c>
      <c r="S1411" s="461">
        <v>268096</v>
      </c>
      <c r="T1411" s="461">
        <v>2358707</v>
      </c>
      <c r="U1411" s="462" t="s">
        <v>553</v>
      </c>
      <c r="V1411" s="463">
        <v>0</v>
      </c>
      <c r="W1411" s="716" t="e">
        <f t="shared" si="53"/>
        <v>#DIV/0!</v>
      </c>
      <c r="Z1411" s="739">
        <f t="shared" ref="Z1411:Z1474" si="54">O1411*S1411</f>
        <v>0</v>
      </c>
    </row>
    <row r="1412" spans="1:26" s="365" customFormat="1" ht="12.65" customHeight="1">
      <c r="A1412" s="452"/>
      <c r="B1412" s="452" t="s">
        <v>787</v>
      </c>
      <c r="C1412" s="453" t="s">
        <v>453</v>
      </c>
      <c r="D1412" s="454" t="s">
        <v>823</v>
      </c>
      <c r="E1412" s="455" t="s">
        <v>824</v>
      </c>
      <c r="F1412" s="454" t="s">
        <v>790</v>
      </c>
      <c r="G1412" s="454"/>
      <c r="H1412" s="454" t="s">
        <v>791</v>
      </c>
      <c r="I1412" s="453">
        <v>2024</v>
      </c>
      <c r="J1412" s="453">
        <v>10</v>
      </c>
      <c r="K1412" s="456">
        <v>45650</v>
      </c>
      <c r="L1412" s="457" t="s">
        <v>553</v>
      </c>
      <c r="M1412" s="458" t="s">
        <v>553</v>
      </c>
      <c r="N1412" s="458">
        <v>8.7999999999999995E-2</v>
      </c>
      <c r="O1412" s="459">
        <v>0</v>
      </c>
      <c r="P1412" s="460" t="s">
        <v>553</v>
      </c>
      <c r="Q1412" s="453">
        <v>1</v>
      </c>
      <c r="R1412" s="458">
        <v>8.7999999999999995E-2</v>
      </c>
      <c r="S1412" s="461">
        <v>23399</v>
      </c>
      <c r="T1412" s="461">
        <v>595643</v>
      </c>
      <c r="U1412" s="462" t="s">
        <v>553</v>
      </c>
      <c r="V1412" s="463">
        <v>0</v>
      </c>
      <c r="W1412" s="716" t="e">
        <f t="shared" si="53"/>
        <v>#DIV/0!</v>
      </c>
      <c r="Z1412" s="739">
        <f t="shared" si="54"/>
        <v>0</v>
      </c>
    </row>
    <row r="1413" spans="1:26" s="365" customFormat="1" ht="12.65" customHeight="1">
      <c r="A1413" s="452"/>
      <c r="B1413" s="452" t="s">
        <v>787</v>
      </c>
      <c r="C1413" s="453" t="s">
        <v>453</v>
      </c>
      <c r="D1413" s="454" t="s">
        <v>805</v>
      </c>
      <c r="E1413" s="455" t="s">
        <v>806</v>
      </c>
      <c r="F1413" s="454" t="s">
        <v>790</v>
      </c>
      <c r="G1413" s="454"/>
      <c r="H1413" s="454" t="s">
        <v>791</v>
      </c>
      <c r="I1413" s="453">
        <v>2024</v>
      </c>
      <c r="J1413" s="453">
        <v>10</v>
      </c>
      <c r="K1413" s="456">
        <v>45650</v>
      </c>
      <c r="L1413" s="457" t="s">
        <v>553</v>
      </c>
      <c r="M1413" s="458" t="s">
        <v>553</v>
      </c>
      <c r="N1413" s="458">
        <v>0.08</v>
      </c>
      <c r="O1413" s="459">
        <v>0</v>
      </c>
      <c r="P1413" s="460" t="s">
        <v>553</v>
      </c>
      <c r="Q1413" s="453">
        <v>1</v>
      </c>
      <c r="R1413" s="458">
        <v>0.08</v>
      </c>
      <c r="S1413" s="461">
        <v>60592</v>
      </c>
      <c r="T1413" s="461">
        <v>896642</v>
      </c>
      <c r="U1413" s="462" t="s">
        <v>553</v>
      </c>
      <c r="V1413" s="463">
        <v>0</v>
      </c>
      <c r="W1413" s="716" t="e">
        <f t="shared" si="53"/>
        <v>#DIV/0!</v>
      </c>
      <c r="Z1413" s="739">
        <f t="shared" si="54"/>
        <v>0</v>
      </c>
    </row>
    <row r="1414" spans="1:26" s="365" customFormat="1" ht="12.65" customHeight="1">
      <c r="A1414" s="452"/>
      <c r="B1414" s="452" t="s">
        <v>787</v>
      </c>
      <c r="C1414" s="453" t="s">
        <v>453</v>
      </c>
      <c r="D1414" s="454" t="s">
        <v>813</v>
      </c>
      <c r="E1414" s="455" t="s">
        <v>814</v>
      </c>
      <c r="F1414" s="454" t="s">
        <v>790</v>
      </c>
      <c r="G1414" s="454"/>
      <c r="H1414" s="454" t="s">
        <v>791</v>
      </c>
      <c r="I1414" s="453">
        <v>2024</v>
      </c>
      <c r="J1414" s="453">
        <v>10</v>
      </c>
      <c r="K1414" s="456">
        <v>45650</v>
      </c>
      <c r="L1414" s="457" t="s">
        <v>553</v>
      </c>
      <c r="M1414" s="458" t="s">
        <v>553</v>
      </c>
      <c r="N1414" s="458">
        <v>0.128</v>
      </c>
      <c r="O1414" s="459">
        <v>0</v>
      </c>
      <c r="P1414" s="460" t="s">
        <v>553</v>
      </c>
      <c r="Q1414" s="453">
        <v>1</v>
      </c>
      <c r="R1414" s="458">
        <v>0.128</v>
      </c>
      <c r="S1414" s="461">
        <v>45000</v>
      </c>
      <c r="T1414" s="461">
        <v>519319</v>
      </c>
      <c r="U1414" s="462" t="s">
        <v>553</v>
      </c>
      <c r="V1414" s="463">
        <v>0</v>
      </c>
      <c r="W1414" s="716" t="e">
        <f t="shared" si="53"/>
        <v>#DIV/0!</v>
      </c>
      <c r="Z1414" s="739">
        <f t="shared" si="54"/>
        <v>0</v>
      </c>
    </row>
    <row r="1415" spans="1:26" s="365" customFormat="1" ht="12.65" customHeight="1">
      <c r="A1415" s="452"/>
      <c r="B1415" s="452" t="s">
        <v>787</v>
      </c>
      <c r="C1415" s="453" t="s">
        <v>453</v>
      </c>
      <c r="D1415" s="454" t="s">
        <v>831</v>
      </c>
      <c r="E1415" s="455" t="s">
        <v>832</v>
      </c>
      <c r="F1415" s="454" t="s">
        <v>790</v>
      </c>
      <c r="G1415" s="454"/>
      <c r="H1415" s="454" t="s">
        <v>791</v>
      </c>
      <c r="I1415" s="453">
        <v>2024</v>
      </c>
      <c r="J1415" s="453">
        <v>10</v>
      </c>
      <c r="K1415" s="456">
        <v>45650</v>
      </c>
      <c r="L1415" s="457" t="s">
        <v>553</v>
      </c>
      <c r="M1415" s="458" t="s">
        <v>553</v>
      </c>
      <c r="N1415" s="458">
        <v>0.05</v>
      </c>
      <c r="O1415" s="459">
        <v>0</v>
      </c>
      <c r="P1415" s="460" t="s">
        <v>553</v>
      </c>
      <c r="Q1415" s="453">
        <v>1</v>
      </c>
      <c r="R1415" s="458">
        <v>0.05</v>
      </c>
      <c r="S1415" s="461">
        <v>90000</v>
      </c>
      <c r="T1415" s="461">
        <v>524846</v>
      </c>
      <c r="U1415" s="462" t="s">
        <v>553</v>
      </c>
      <c r="V1415" s="463">
        <v>0</v>
      </c>
      <c r="W1415" s="716" t="e">
        <f t="shared" si="53"/>
        <v>#DIV/0!</v>
      </c>
      <c r="Z1415" s="739">
        <f t="shared" si="54"/>
        <v>0</v>
      </c>
    </row>
    <row r="1416" spans="1:26" s="365" customFormat="1" ht="12.65" customHeight="1">
      <c r="A1416" s="452"/>
      <c r="B1416" s="452" t="s">
        <v>787</v>
      </c>
      <c r="C1416" s="453" t="s">
        <v>453</v>
      </c>
      <c r="D1416" s="454" t="s">
        <v>795</v>
      </c>
      <c r="E1416" s="455" t="s">
        <v>796</v>
      </c>
      <c r="F1416" s="454" t="s">
        <v>790</v>
      </c>
      <c r="G1416" s="454"/>
      <c r="H1416" s="454" t="s">
        <v>791</v>
      </c>
      <c r="I1416" s="453">
        <v>2024</v>
      </c>
      <c r="J1416" s="453">
        <v>10</v>
      </c>
      <c r="K1416" s="456">
        <v>45650</v>
      </c>
      <c r="L1416" s="457" t="s">
        <v>553</v>
      </c>
      <c r="M1416" s="458" t="s">
        <v>553</v>
      </c>
      <c r="N1416" s="458">
        <v>0.56999999999999995</v>
      </c>
      <c r="O1416" s="459">
        <v>0</v>
      </c>
      <c r="P1416" s="460" t="s">
        <v>553</v>
      </c>
      <c r="Q1416" s="453">
        <v>1</v>
      </c>
      <c r="R1416" s="458">
        <v>0.56999999999999995</v>
      </c>
      <c r="S1416" s="461">
        <v>32266</v>
      </c>
      <c r="T1416" s="461">
        <v>111279</v>
      </c>
      <c r="U1416" s="462" t="s">
        <v>553</v>
      </c>
      <c r="V1416" s="463">
        <v>0</v>
      </c>
      <c r="W1416" s="716" t="e">
        <f t="shared" si="53"/>
        <v>#DIV/0!</v>
      </c>
      <c r="Z1416" s="739">
        <f t="shared" si="54"/>
        <v>0</v>
      </c>
    </row>
    <row r="1417" spans="1:26" s="365" customFormat="1" ht="12.65" customHeight="1">
      <c r="A1417" s="452"/>
      <c r="B1417" s="452" t="s">
        <v>787</v>
      </c>
      <c r="C1417" s="453" t="s">
        <v>453</v>
      </c>
      <c r="D1417" s="454" t="s">
        <v>795</v>
      </c>
      <c r="E1417" s="455" t="s">
        <v>796</v>
      </c>
      <c r="F1417" s="454" t="s">
        <v>790</v>
      </c>
      <c r="G1417" s="454"/>
      <c r="H1417" s="454" t="s">
        <v>791</v>
      </c>
      <c r="I1417" s="453">
        <v>2024</v>
      </c>
      <c r="J1417" s="453">
        <v>10</v>
      </c>
      <c r="K1417" s="456">
        <v>45650</v>
      </c>
      <c r="L1417" s="457" t="s">
        <v>553</v>
      </c>
      <c r="M1417" s="458" t="s">
        <v>553</v>
      </c>
      <c r="N1417" s="458">
        <v>0.56999999999999995</v>
      </c>
      <c r="O1417" s="459">
        <v>0</v>
      </c>
      <c r="P1417" s="460" t="s">
        <v>553</v>
      </c>
      <c r="Q1417" s="453">
        <v>1</v>
      </c>
      <c r="R1417" s="458">
        <v>0.56999999999999995</v>
      </c>
      <c r="S1417" s="461">
        <v>32266</v>
      </c>
      <c r="T1417" s="461">
        <v>79013</v>
      </c>
      <c r="U1417" s="462" t="s">
        <v>553</v>
      </c>
      <c r="V1417" s="463">
        <v>0</v>
      </c>
      <c r="W1417" s="716" t="e">
        <f t="shared" si="53"/>
        <v>#DIV/0!</v>
      </c>
      <c r="Z1417" s="739">
        <f t="shared" si="54"/>
        <v>0</v>
      </c>
    </row>
    <row r="1418" spans="1:26" s="365" customFormat="1" ht="12.65" customHeight="1">
      <c r="A1418" s="452"/>
      <c r="B1418" s="452" t="s">
        <v>484</v>
      </c>
      <c r="C1418" s="453" t="s">
        <v>453</v>
      </c>
      <c r="D1418" s="454" t="s">
        <v>833</v>
      </c>
      <c r="E1418" s="455" t="s">
        <v>834</v>
      </c>
      <c r="F1418" s="454" t="s">
        <v>790</v>
      </c>
      <c r="G1418" s="454"/>
      <c r="H1418" s="454" t="s">
        <v>791</v>
      </c>
      <c r="I1418" s="453">
        <v>2024</v>
      </c>
      <c r="J1418" s="453">
        <v>10</v>
      </c>
      <c r="K1418" s="456">
        <v>45650</v>
      </c>
      <c r="L1418" s="457" t="s">
        <v>553</v>
      </c>
      <c r="M1418" s="458" t="s">
        <v>553</v>
      </c>
      <c r="N1418" s="458">
        <v>8.2000000000000003E-2</v>
      </c>
      <c r="O1418" s="459">
        <v>0</v>
      </c>
      <c r="P1418" s="460" t="s">
        <v>553</v>
      </c>
      <c r="Q1418" s="453">
        <v>1</v>
      </c>
      <c r="R1418" s="458">
        <v>8.2000000000000003E-2</v>
      </c>
      <c r="S1418" s="461">
        <v>105500</v>
      </c>
      <c r="T1418" s="461">
        <v>481143</v>
      </c>
      <c r="U1418" s="462" t="s">
        <v>553</v>
      </c>
      <c r="V1418" s="463">
        <v>0</v>
      </c>
      <c r="W1418" s="716" t="e">
        <f t="shared" si="53"/>
        <v>#DIV/0!</v>
      </c>
      <c r="Z1418" s="739">
        <f t="shared" si="54"/>
        <v>0</v>
      </c>
    </row>
    <row r="1419" spans="1:26" s="365" customFormat="1" ht="12.65" customHeight="1">
      <c r="A1419" s="452"/>
      <c r="B1419" s="452" t="s">
        <v>484</v>
      </c>
      <c r="C1419" s="453" t="s">
        <v>453</v>
      </c>
      <c r="D1419" s="454" t="s">
        <v>833</v>
      </c>
      <c r="E1419" s="455" t="s">
        <v>834</v>
      </c>
      <c r="F1419" s="454" t="s">
        <v>790</v>
      </c>
      <c r="G1419" s="454"/>
      <c r="H1419" s="454" t="s">
        <v>791</v>
      </c>
      <c r="I1419" s="453">
        <v>2024</v>
      </c>
      <c r="J1419" s="453">
        <v>10</v>
      </c>
      <c r="K1419" s="456">
        <v>45650</v>
      </c>
      <c r="L1419" s="457" t="s">
        <v>553</v>
      </c>
      <c r="M1419" s="458" t="s">
        <v>553</v>
      </c>
      <c r="N1419" s="458">
        <v>8.2000000000000003E-2</v>
      </c>
      <c r="O1419" s="459">
        <v>0</v>
      </c>
      <c r="P1419" s="460" t="s">
        <v>553</v>
      </c>
      <c r="Q1419" s="453">
        <v>1</v>
      </c>
      <c r="R1419" s="458">
        <v>8.2000000000000003E-2</v>
      </c>
      <c r="S1419" s="461">
        <v>105500</v>
      </c>
      <c r="T1419" s="461">
        <v>375643</v>
      </c>
      <c r="U1419" s="462" t="s">
        <v>553</v>
      </c>
      <c r="V1419" s="463">
        <v>0</v>
      </c>
      <c r="W1419" s="716" t="e">
        <f t="shared" si="53"/>
        <v>#DIV/0!</v>
      </c>
      <c r="Z1419" s="739">
        <f t="shared" si="54"/>
        <v>0</v>
      </c>
    </row>
    <row r="1420" spans="1:26" s="365" customFormat="1" ht="12.65" customHeight="1">
      <c r="A1420" s="452"/>
      <c r="B1420" s="452" t="s">
        <v>787</v>
      </c>
      <c r="C1420" s="453" t="s">
        <v>453</v>
      </c>
      <c r="D1420" s="454" t="s">
        <v>815</v>
      </c>
      <c r="E1420" s="455" t="s">
        <v>816</v>
      </c>
      <c r="F1420" s="454" t="s">
        <v>790</v>
      </c>
      <c r="G1420" s="454"/>
      <c r="H1420" s="454" t="s">
        <v>791</v>
      </c>
      <c r="I1420" s="453">
        <v>2024</v>
      </c>
      <c r="J1420" s="453">
        <v>10</v>
      </c>
      <c r="K1420" s="456">
        <v>45650</v>
      </c>
      <c r="L1420" s="457" t="s">
        <v>553</v>
      </c>
      <c r="M1420" s="458" t="s">
        <v>553</v>
      </c>
      <c r="N1420" s="458">
        <v>9.8000000000000004E-2</v>
      </c>
      <c r="O1420" s="459">
        <v>0</v>
      </c>
      <c r="P1420" s="460" t="s">
        <v>553</v>
      </c>
      <c r="Q1420" s="453">
        <v>1</v>
      </c>
      <c r="R1420" s="458">
        <v>9.8000000000000004E-2</v>
      </c>
      <c r="S1420" s="461">
        <v>45000</v>
      </c>
      <c r="T1420" s="461">
        <v>815432</v>
      </c>
      <c r="U1420" s="462" t="s">
        <v>553</v>
      </c>
      <c r="V1420" s="463">
        <v>0</v>
      </c>
      <c r="W1420" s="716" t="e">
        <f t="shared" si="53"/>
        <v>#DIV/0!</v>
      </c>
      <c r="Z1420" s="739">
        <f t="shared" si="54"/>
        <v>0</v>
      </c>
    </row>
    <row r="1421" spans="1:26" s="365" customFormat="1" ht="12.65" customHeight="1">
      <c r="A1421" s="452"/>
      <c r="B1421" s="452" t="s">
        <v>787</v>
      </c>
      <c r="C1421" s="453" t="s">
        <v>453</v>
      </c>
      <c r="D1421" s="454" t="s">
        <v>827</v>
      </c>
      <c r="E1421" s="455" t="s">
        <v>828</v>
      </c>
      <c r="F1421" s="454" t="s">
        <v>790</v>
      </c>
      <c r="G1421" s="454"/>
      <c r="H1421" s="454" t="s">
        <v>791</v>
      </c>
      <c r="I1421" s="453">
        <v>2024</v>
      </c>
      <c r="J1421" s="453">
        <v>10</v>
      </c>
      <c r="K1421" s="456">
        <v>45650</v>
      </c>
      <c r="L1421" s="457" t="s">
        <v>553</v>
      </c>
      <c r="M1421" s="458" t="s">
        <v>553</v>
      </c>
      <c r="N1421" s="458">
        <v>6.5000000000000002E-2</v>
      </c>
      <c r="O1421" s="459">
        <v>0</v>
      </c>
      <c r="P1421" s="460" t="s">
        <v>553</v>
      </c>
      <c r="Q1421" s="453">
        <v>1</v>
      </c>
      <c r="R1421" s="458">
        <v>6.5000000000000002E-2</v>
      </c>
      <c r="S1421" s="461">
        <v>268096</v>
      </c>
      <c r="T1421" s="461">
        <v>2090611</v>
      </c>
      <c r="U1421" s="462" t="s">
        <v>553</v>
      </c>
      <c r="V1421" s="463">
        <v>0</v>
      </c>
      <c r="W1421" s="716" t="e">
        <f t="shared" si="53"/>
        <v>#DIV/0!</v>
      </c>
      <c r="Z1421" s="739">
        <f t="shared" si="54"/>
        <v>0</v>
      </c>
    </row>
    <row r="1422" spans="1:26" s="365" customFormat="1" ht="12.65" customHeight="1">
      <c r="A1422" s="452"/>
      <c r="B1422" s="452" t="s">
        <v>787</v>
      </c>
      <c r="C1422" s="453" t="s">
        <v>453</v>
      </c>
      <c r="D1422" s="454" t="s">
        <v>821</v>
      </c>
      <c r="E1422" s="455" t="s">
        <v>822</v>
      </c>
      <c r="F1422" s="454" t="s">
        <v>790</v>
      </c>
      <c r="G1422" s="454"/>
      <c r="H1422" s="454" t="s">
        <v>791</v>
      </c>
      <c r="I1422" s="453">
        <v>2024</v>
      </c>
      <c r="J1422" s="453">
        <v>10</v>
      </c>
      <c r="K1422" s="456">
        <v>45650</v>
      </c>
      <c r="L1422" s="457" t="s">
        <v>553</v>
      </c>
      <c r="M1422" s="458" t="s">
        <v>553</v>
      </c>
      <c r="N1422" s="458">
        <v>7.4999999999999997E-2</v>
      </c>
      <c r="O1422" s="459">
        <v>0</v>
      </c>
      <c r="P1422" s="460" t="s">
        <v>553</v>
      </c>
      <c r="Q1422" s="453">
        <v>1</v>
      </c>
      <c r="R1422" s="458">
        <v>7.4999999999999997E-2</v>
      </c>
      <c r="S1422" s="461">
        <v>69115</v>
      </c>
      <c r="T1422" s="461">
        <v>798907</v>
      </c>
      <c r="U1422" s="462" t="s">
        <v>553</v>
      </c>
      <c r="V1422" s="463">
        <v>0</v>
      </c>
      <c r="W1422" s="716" t="e">
        <f t="shared" si="53"/>
        <v>#DIV/0!</v>
      </c>
      <c r="Z1422" s="739">
        <f t="shared" si="54"/>
        <v>0</v>
      </c>
    </row>
    <row r="1423" spans="1:26" s="365" customFormat="1" ht="12.65" customHeight="1">
      <c r="A1423" s="452"/>
      <c r="B1423" s="452" t="s">
        <v>787</v>
      </c>
      <c r="C1423" s="453" t="s">
        <v>453</v>
      </c>
      <c r="D1423" s="454" t="s">
        <v>821</v>
      </c>
      <c r="E1423" s="455" t="s">
        <v>822</v>
      </c>
      <c r="F1423" s="454" t="s">
        <v>790</v>
      </c>
      <c r="G1423" s="454"/>
      <c r="H1423" s="454" t="s">
        <v>791</v>
      </c>
      <c r="I1423" s="453">
        <v>2024</v>
      </c>
      <c r="J1423" s="453">
        <v>10</v>
      </c>
      <c r="K1423" s="456">
        <v>45650</v>
      </c>
      <c r="L1423" s="457" t="s">
        <v>553</v>
      </c>
      <c r="M1423" s="458" t="s">
        <v>553</v>
      </c>
      <c r="N1423" s="458">
        <v>7.4999999999999997E-2</v>
      </c>
      <c r="O1423" s="459">
        <v>0</v>
      </c>
      <c r="P1423" s="460" t="s">
        <v>553</v>
      </c>
      <c r="Q1423" s="453">
        <v>1</v>
      </c>
      <c r="R1423" s="458">
        <v>7.4999999999999997E-2</v>
      </c>
      <c r="S1423" s="461">
        <v>69115</v>
      </c>
      <c r="T1423" s="461">
        <v>729792</v>
      </c>
      <c r="U1423" s="462" t="s">
        <v>553</v>
      </c>
      <c r="V1423" s="463">
        <v>0</v>
      </c>
      <c r="W1423" s="716" t="e">
        <f t="shared" si="53"/>
        <v>#DIV/0!</v>
      </c>
      <c r="Z1423" s="739">
        <f t="shared" si="54"/>
        <v>0</v>
      </c>
    </row>
    <row r="1424" spans="1:26" s="365" customFormat="1" ht="12.65" customHeight="1">
      <c r="A1424" s="452"/>
      <c r="B1424" s="452" t="s">
        <v>787</v>
      </c>
      <c r="C1424" s="453" t="s">
        <v>453</v>
      </c>
      <c r="D1424" s="454" t="s">
        <v>823</v>
      </c>
      <c r="E1424" s="455" t="s">
        <v>824</v>
      </c>
      <c r="F1424" s="454" t="s">
        <v>790</v>
      </c>
      <c r="G1424" s="454"/>
      <c r="H1424" s="454" t="s">
        <v>791</v>
      </c>
      <c r="I1424" s="453">
        <v>2024</v>
      </c>
      <c r="J1424" s="453">
        <v>11</v>
      </c>
      <c r="K1424" s="456">
        <v>45650</v>
      </c>
      <c r="L1424" s="457" t="s">
        <v>553</v>
      </c>
      <c r="M1424" s="458" t="s">
        <v>553</v>
      </c>
      <c r="N1424" s="458">
        <v>8.7999999999999995E-2</v>
      </c>
      <c r="O1424" s="459">
        <v>0</v>
      </c>
      <c r="P1424" s="460" t="s">
        <v>553</v>
      </c>
      <c r="Q1424" s="453">
        <v>1</v>
      </c>
      <c r="R1424" s="458">
        <v>8.7999999999999995E-2</v>
      </c>
      <c r="S1424" s="461">
        <v>70215</v>
      </c>
      <c r="T1424" s="461">
        <v>572244</v>
      </c>
      <c r="U1424" s="462" t="s">
        <v>553</v>
      </c>
      <c r="V1424" s="463">
        <v>0</v>
      </c>
      <c r="W1424" s="716" t="e">
        <f t="shared" si="53"/>
        <v>#DIV/0!</v>
      </c>
      <c r="Z1424" s="739">
        <f t="shared" si="54"/>
        <v>0</v>
      </c>
    </row>
    <row r="1425" spans="1:26" s="365" customFormat="1" ht="12.65" customHeight="1">
      <c r="A1425" s="452"/>
      <c r="B1425" s="452" t="s">
        <v>787</v>
      </c>
      <c r="C1425" s="453" t="s">
        <v>453</v>
      </c>
      <c r="D1425" s="454" t="s">
        <v>827</v>
      </c>
      <c r="E1425" s="455" t="s">
        <v>828</v>
      </c>
      <c r="F1425" s="454" t="s">
        <v>790</v>
      </c>
      <c r="G1425" s="454"/>
      <c r="H1425" s="454" t="s">
        <v>791</v>
      </c>
      <c r="I1425" s="453">
        <v>2024</v>
      </c>
      <c r="J1425" s="453">
        <v>11</v>
      </c>
      <c r="K1425" s="456">
        <v>45650</v>
      </c>
      <c r="L1425" s="457" t="s">
        <v>553</v>
      </c>
      <c r="M1425" s="458" t="s">
        <v>553</v>
      </c>
      <c r="N1425" s="458">
        <v>6.5000000000000002E-2</v>
      </c>
      <c r="O1425" s="459">
        <v>0</v>
      </c>
      <c r="P1425" s="460" t="s">
        <v>553</v>
      </c>
      <c r="Q1425" s="453">
        <v>1</v>
      </c>
      <c r="R1425" s="458">
        <v>6.5000000000000002E-2</v>
      </c>
      <c r="S1425" s="461">
        <v>199747</v>
      </c>
      <c r="T1425" s="461">
        <v>1822515</v>
      </c>
      <c r="U1425" s="462" t="s">
        <v>553</v>
      </c>
      <c r="V1425" s="463">
        <v>0</v>
      </c>
      <c r="W1425" s="716" t="e">
        <f t="shared" si="53"/>
        <v>#DIV/0!</v>
      </c>
      <c r="Z1425" s="739">
        <f t="shared" si="54"/>
        <v>0</v>
      </c>
    </row>
    <row r="1426" spans="1:26" s="365" customFormat="1" ht="12.65" customHeight="1">
      <c r="A1426" s="452"/>
      <c r="B1426" s="452" t="s">
        <v>787</v>
      </c>
      <c r="C1426" s="453" t="s">
        <v>453</v>
      </c>
      <c r="D1426" s="454" t="s">
        <v>827</v>
      </c>
      <c r="E1426" s="455" t="s">
        <v>828</v>
      </c>
      <c r="F1426" s="454" t="s">
        <v>790</v>
      </c>
      <c r="G1426" s="454"/>
      <c r="H1426" s="454" t="s">
        <v>791</v>
      </c>
      <c r="I1426" s="453">
        <v>2024</v>
      </c>
      <c r="J1426" s="453">
        <v>11</v>
      </c>
      <c r="K1426" s="456">
        <v>45650</v>
      </c>
      <c r="L1426" s="457" t="s">
        <v>553</v>
      </c>
      <c r="M1426" s="458" t="s">
        <v>553</v>
      </c>
      <c r="N1426" s="458">
        <v>6.5000000000000002E-2</v>
      </c>
      <c r="O1426" s="459">
        <v>0</v>
      </c>
      <c r="P1426" s="460" t="s">
        <v>553</v>
      </c>
      <c r="Q1426" s="453">
        <v>1</v>
      </c>
      <c r="R1426" s="458">
        <v>6.5000000000000002E-2</v>
      </c>
      <c r="S1426" s="461">
        <v>199747</v>
      </c>
      <c r="T1426" s="461">
        <v>1622768</v>
      </c>
      <c r="U1426" s="462" t="s">
        <v>553</v>
      </c>
      <c r="V1426" s="463">
        <v>0</v>
      </c>
      <c r="W1426" s="716" t="e">
        <f t="shared" si="53"/>
        <v>#DIV/0!</v>
      </c>
      <c r="Z1426" s="739">
        <f t="shared" si="54"/>
        <v>0</v>
      </c>
    </row>
    <row r="1427" spans="1:26" s="365" customFormat="1" ht="12.65" customHeight="1">
      <c r="A1427" s="452"/>
      <c r="B1427" s="452" t="s">
        <v>787</v>
      </c>
      <c r="C1427" s="453" t="s">
        <v>453</v>
      </c>
      <c r="D1427" s="454" t="s">
        <v>803</v>
      </c>
      <c r="E1427" s="455" t="s">
        <v>804</v>
      </c>
      <c r="F1427" s="454" t="s">
        <v>790</v>
      </c>
      <c r="G1427" s="454"/>
      <c r="H1427" s="454" t="s">
        <v>791</v>
      </c>
      <c r="I1427" s="453">
        <v>2024</v>
      </c>
      <c r="J1427" s="453">
        <v>11</v>
      </c>
      <c r="K1427" s="456">
        <v>45650</v>
      </c>
      <c r="L1427" s="457" t="s">
        <v>553</v>
      </c>
      <c r="M1427" s="458" t="s">
        <v>553</v>
      </c>
      <c r="N1427" s="458">
        <v>0.49</v>
      </c>
      <c r="O1427" s="459">
        <v>0</v>
      </c>
      <c r="P1427" s="460" t="s">
        <v>553</v>
      </c>
      <c r="Q1427" s="453">
        <v>1</v>
      </c>
      <c r="R1427" s="458">
        <v>0.49</v>
      </c>
      <c r="S1427" s="461">
        <v>199600</v>
      </c>
      <c r="T1427" s="461">
        <v>1471300</v>
      </c>
      <c r="U1427" s="462" t="s">
        <v>553</v>
      </c>
      <c r="V1427" s="463">
        <v>0</v>
      </c>
      <c r="W1427" s="716" t="e">
        <f t="shared" si="53"/>
        <v>#DIV/0!</v>
      </c>
      <c r="Z1427" s="739">
        <f t="shared" si="54"/>
        <v>0</v>
      </c>
    </row>
    <row r="1428" spans="1:26" s="365" customFormat="1" ht="12.65" customHeight="1">
      <c r="A1428" s="452"/>
      <c r="B1428" s="452" t="s">
        <v>787</v>
      </c>
      <c r="C1428" s="453" t="s">
        <v>453</v>
      </c>
      <c r="D1428" s="454" t="s">
        <v>803</v>
      </c>
      <c r="E1428" s="455" t="s">
        <v>804</v>
      </c>
      <c r="F1428" s="454" t="s">
        <v>790</v>
      </c>
      <c r="G1428" s="454"/>
      <c r="H1428" s="454" t="s">
        <v>791</v>
      </c>
      <c r="I1428" s="453">
        <v>2024</v>
      </c>
      <c r="J1428" s="453">
        <v>11</v>
      </c>
      <c r="K1428" s="456">
        <v>45650</v>
      </c>
      <c r="L1428" s="457" t="s">
        <v>553</v>
      </c>
      <c r="M1428" s="458" t="s">
        <v>553</v>
      </c>
      <c r="N1428" s="458">
        <v>0.49</v>
      </c>
      <c r="O1428" s="459">
        <v>0</v>
      </c>
      <c r="P1428" s="460" t="s">
        <v>553</v>
      </c>
      <c r="Q1428" s="453">
        <v>1</v>
      </c>
      <c r="R1428" s="458">
        <v>0.49</v>
      </c>
      <c r="S1428" s="461">
        <v>199600</v>
      </c>
      <c r="T1428" s="461">
        <v>1271700</v>
      </c>
      <c r="U1428" s="462" t="s">
        <v>553</v>
      </c>
      <c r="V1428" s="463">
        <v>0</v>
      </c>
      <c r="W1428" s="716" t="e">
        <f t="shared" si="53"/>
        <v>#DIV/0!</v>
      </c>
      <c r="Z1428" s="739">
        <f t="shared" si="54"/>
        <v>0</v>
      </c>
    </row>
    <row r="1429" spans="1:26" s="365" customFormat="1" ht="12.65" customHeight="1">
      <c r="A1429" s="452"/>
      <c r="B1429" s="452" t="s">
        <v>484</v>
      </c>
      <c r="C1429" s="453" t="s">
        <v>453</v>
      </c>
      <c r="D1429" s="454" t="s">
        <v>799</v>
      </c>
      <c r="E1429" s="455" t="s">
        <v>800</v>
      </c>
      <c r="F1429" s="454" t="s">
        <v>790</v>
      </c>
      <c r="G1429" s="454"/>
      <c r="H1429" s="454" t="s">
        <v>791</v>
      </c>
      <c r="I1429" s="453">
        <v>2024</v>
      </c>
      <c r="J1429" s="453">
        <v>11</v>
      </c>
      <c r="K1429" s="456">
        <v>45650</v>
      </c>
      <c r="L1429" s="457" t="s">
        <v>553</v>
      </c>
      <c r="M1429" s="458" t="s">
        <v>553</v>
      </c>
      <c r="N1429" s="458">
        <v>0.64600000000000002</v>
      </c>
      <c r="O1429" s="459">
        <v>0</v>
      </c>
      <c r="P1429" s="460" t="s">
        <v>553</v>
      </c>
      <c r="Q1429" s="453">
        <v>1</v>
      </c>
      <c r="R1429" s="458">
        <v>0.64600000000000002</v>
      </c>
      <c r="S1429" s="461">
        <v>50872</v>
      </c>
      <c r="T1429" s="461">
        <v>220797</v>
      </c>
      <c r="U1429" s="462" t="s">
        <v>553</v>
      </c>
      <c r="V1429" s="463">
        <v>0</v>
      </c>
      <c r="W1429" s="716" t="e">
        <f t="shared" si="53"/>
        <v>#DIV/0!</v>
      </c>
      <c r="Z1429" s="739">
        <f t="shared" si="54"/>
        <v>0</v>
      </c>
    </row>
    <row r="1430" spans="1:26" s="365" customFormat="1" ht="12.65" customHeight="1">
      <c r="A1430" s="452"/>
      <c r="B1430" s="452" t="s">
        <v>484</v>
      </c>
      <c r="C1430" s="453" t="s">
        <v>453</v>
      </c>
      <c r="D1430" s="454" t="s">
        <v>799</v>
      </c>
      <c r="E1430" s="455" t="s">
        <v>800</v>
      </c>
      <c r="F1430" s="454" t="s">
        <v>790</v>
      </c>
      <c r="G1430" s="454"/>
      <c r="H1430" s="454" t="s">
        <v>791</v>
      </c>
      <c r="I1430" s="453">
        <v>2024</v>
      </c>
      <c r="J1430" s="453">
        <v>11</v>
      </c>
      <c r="K1430" s="456">
        <v>45650</v>
      </c>
      <c r="L1430" s="457" t="s">
        <v>553</v>
      </c>
      <c r="M1430" s="458" t="s">
        <v>553</v>
      </c>
      <c r="N1430" s="458">
        <v>0.64600000000000002</v>
      </c>
      <c r="O1430" s="459">
        <v>0</v>
      </c>
      <c r="P1430" s="460" t="s">
        <v>553</v>
      </c>
      <c r="Q1430" s="453">
        <v>1</v>
      </c>
      <c r="R1430" s="458">
        <v>0.64600000000000002</v>
      </c>
      <c r="S1430" s="461">
        <v>50872</v>
      </c>
      <c r="T1430" s="461">
        <v>169925</v>
      </c>
      <c r="U1430" s="462" t="s">
        <v>553</v>
      </c>
      <c r="V1430" s="463">
        <v>0</v>
      </c>
      <c r="W1430" s="716" t="e">
        <f t="shared" si="53"/>
        <v>#DIV/0!</v>
      </c>
      <c r="Z1430" s="739">
        <f t="shared" si="54"/>
        <v>0</v>
      </c>
    </row>
    <row r="1431" spans="1:26" s="365" customFormat="1" ht="12.65" customHeight="1">
      <c r="A1431" s="452"/>
      <c r="B1431" s="452" t="s">
        <v>787</v>
      </c>
      <c r="C1431" s="453" t="s">
        <v>453</v>
      </c>
      <c r="D1431" s="454" t="s">
        <v>821</v>
      </c>
      <c r="E1431" s="455" t="s">
        <v>822</v>
      </c>
      <c r="F1431" s="454" t="s">
        <v>790</v>
      </c>
      <c r="G1431" s="454"/>
      <c r="H1431" s="454" t="s">
        <v>791</v>
      </c>
      <c r="I1431" s="453">
        <v>2024</v>
      </c>
      <c r="J1431" s="453">
        <v>11</v>
      </c>
      <c r="K1431" s="456">
        <v>45650</v>
      </c>
      <c r="L1431" s="457" t="s">
        <v>553</v>
      </c>
      <c r="M1431" s="458" t="s">
        <v>553</v>
      </c>
      <c r="N1431" s="458">
        <v>7.4999999999999997E-2</v>
      </c>
      <c r="O1431" s="459">
        <v>0</v>
      </c>
      <c r="P1431" s="460" t="s">
        <v>553</v>
      </c>
      <c r="Q1431" s="453">
        <v>1</v>
      </c>
      <c r="R1431" s="458">
        <v>7.4999999999999997E-2</v>
      </c>
      <c r="S1431" s="461">
        <v>65984</v>
      </c>
      <c r="T1431" s="461">
        <v>660677</v>
      </c>
      <c r="U1431" s="462" t="s">
        <v>553</v>
      </c>
      <c r="V1431" s="463">
        <v>0</v>
      </c>
      <c r="W1431" s="716" t="e">
        <f t="shared" si="53"/>
        <v>#DIV/0!</v>
      </c>
      <c r="Z1431" s="739">
        <f t="shared" si="54"/>
        <v>0</v>
      </c>
    </row>
    <row r="1432" spans="1:26" s="365" customFormat="1" ht="12.65" customHeight="1">
      <c r="A1432" s="452"/>
      <c r="B1432" s="452" t="s">
        <v>787</v>
      </c>
      <c r="C1432" s="453" t="s">
        <v>453</v>
      </c>
      <c r="D1432" s="454" t="s">
        <v>821</v>
      </c>
      <c r="E1432" s="455" t="s">
        <v>822</v>
      </c>
      <c r="F1432" s="454" t="s">
        <v>790</v>
      </c>
      <c r="G1432" s="454"/>
      <c r="H1432" s="454" t="s">
        <v>791</v>
      </c>
      <c r="I1432" s="453">
        <v>2024</v>
      </c>
      <c r="J1432" s="453">
        <v>11</v>
      </c>
      <c r="K1432" s="456">
        <v>45650</v>
      </c>
      <c r="L1432" s="457" t="s">
        <v>553</v>
      </c>
      <c r="M1432" s="458" t="s">
        <v>553</v>
      </c>
      <c r="N1432" s="458">
        <v>7.4999999999999997E-2</v>
      </c>
      <c r="O1432" s="459">
        <v>0</v>
      </c>
      <c r="P1432" s="460" t="s">
        <v>553</v>
      </c>
      <c r="Q1432" s="453">
        <v>1</v>
      </c>
      <c r="R1432" s="458">
        <v>7.4999999999999997E-2</v>
      </c>
      <c r="S1432" s="461">
        <v>65984</v>
      </c>
      <c r="T1432" s="461">
        <v>594693</v>
      </c>
      <c r="U1432" s="462" t="s">
        <v>553</v>
      </c>
      <c r="V1432" s="463">
        <v>0</v>
      </c>
      <c r="W1432" s="716" t="e">
        <f t="shared" si="53"/>
        <v>#DIV/0!</v>
      </c>
      <c r="Z1432" s="739">
        <f t="shared" si="54"/>
        <v>0</v>
      </c>
    </row>
    <row r="1433" spans="1:26" s="365" customFormat="1" ht="12.65" customHeight="1">
      <c r="A1433" s="452"/>
      <c r="B1433" s="452" t="s">
        <v>787</v>
      </c>
      <c r="C1433" s="453" t="s">
        <v>453</v>
      </c>
      <c r="D1433" s="454" t="s">
        <v>821</v>
      </c>
      <c r="E1433" s="455" t="s">
        <v>822</v>
      </c>
      <c r="F1433" s="454" t="s">
        <v>790</v>
      </c>
      <c r="G1433" s="454"/>
      <c r="H1433" s="454" t="s">
        <v>791</v>
      </c>
      <c r="I1433" s="453">
        <v>2024</v>
      </c>
      <c r="J1433" s="453">
        <v>11</v>
      </c>
      <c r="K1433" s="456">
        <v>45650</v>
      </c>
      <c r="L1433" s="457" t="s">
        <v>553</v>
      </c>
      <c r="M1433" s="458" t="s">
        <v>553</v>
      </c>
      <c r="N1433" s="458">
        <v>7.4999999999999997E-2</v>
      </c>
      <c r="O1433" s="459">
        <v>0</v>
      </c>
      <c r="P1433" s="460" t="s">
        <v>553</v>
      </c>
      <c r="Q1433" s="453">
        <v>1</v>
      </c>
      <c r="R1433" s="458">
        <v>7.4999999999999997E-2</v>
      </c>
      <c r="S1433" s="461">
        <v>65984</v>
      </c>
      <c r="T1433" s="461">
        <v>528709</v>
      </c>
      <c r="U1433" s="462" t="s">
        <v>553</v>
      </c>
      <c r="V1433" s="463">
        <v>0</v>
      </c>
      <c r="W1433" s="716" t="e">
        <f t="shared" si="53"/>
        <v>#DIV/0!</v>
      </c>
      <c r="Z1433" s="739">
        <f t="shared" si="54"/>
        <v>0</v>
      </c>
    </row>
    <row r="1434" spans="1:26" s="365" customFormat="1" ht="12.65" customHeight="1">
      <c r="A1434" s="452"/>
      <c r="B1434" s="452" t="s">
        <v>787</v>
      </c>
      <c r="C1434" s="453" t="s">
        <v>453</v>
      </c>
      <c r="D1434" s="454" t="s">
        <v>823</v>
      </c>
      <c r="E1434" s="455" t="s">
        <v>824</v>
      </c>
      <c r="F1434" s="454" t="s">
        <v>790</v>
      </c>
      <c r="G1434" s="454"/>
      <c r="H1434" s="454" t="s">
        <v>791</v>
      </c>
      <c r="I1434" s="453">
        <v>2024</v>
      </c>
      <c r="J1434" s="453">
        <v>11</v>
      </c>
      <c r="K1434" s="456">
        <v>45650</v>
      </c>
      <c r="L1434" s="457" t="s">
        <v>553</v>
      </c>
      <c r="M1434" s="458" t="s">
        <v>553</v>
      </c>
      <c r="N1434" s="458">
        <v>8.7999999999999995E-2</v>
      </c>
      <c r="O1434" s="459">
        <v>0</v>
      </c>
      <c r="P1434" s="460" t="s">
        <v>553</v>
      </c>
      <c r="Q1434" s="453">
        <v>1</v>
      </c>
      <c r="R1434" s="458">
        <v>8.7999999999999995E-2</v>
      </c>
      <c r="S1434" s="461">
        <v>70215</v>
      </c>
      <c r="T1434" s="461">
        <v>502029</v>
      </c>
      <c r="U1434" s="462" t="s">
        <v>553</v>
      </c>
      <c r="V1434" s="463">
        <v>0</v>
      </c>
      <c r="W1434" s="716" t="e">
        <f t="shared" si="53"/>
        <v>#DIV/0!</v>
      </c>
      <c r="Z1434" s="739">
        <f t="shared" si="54"/>
        <v>0</v>
      </c>
    </row>
    <row r="1435" spans="1:26" s="365" customFormat="1" ht="12.65" customHeight="1">
      <c r="A1435" s="452"/>
      <c r="B1435" s="452" t="s">
        <v>787</v>
      </c>
      <c r="C1435" s="453" t="s">
        <v>453</v>
      </c>
      <c r="D1435" s="454" t="s">
        <v>823</v>
      </c>
      <c r="E1435" s="455" t="s">
        <v>824</v>
      </c>
      <c r="F1435" s="454" t="s">
        <v>790</v>
      </c>
      <c r="G1435" s="454"/>
      <c r="H1435" s="454" t="s">
        <v>791</v>
      </c>
      <c r="I1435" s="453">
        <v>2024</v>
      </c>
      <c r="J1435" s="453">
        <v>11</v>
      </c>
      <c r="K1435" s="456">
        <v>45650</v>
      </c>
      <c r="L1435" s="457" t="s">
        <v>553</v>
      </c>
      <c r="M1435" s="458" t="s">
        <v>553</v>
      </c>
      <c r="N1435" s="458">
        <v>8.7999999999999995E-2</v>
      </c>
      <c r="O1435" s="459">
        <v>0</v>
      </c>
      <c r="P1435" s="460" t="s">
        <v>553</v>
      </c>
      <c r="Q1435" s="453">
        <v>1</v>
      </c>
      <c r="R1435" s="458">
        <v>8.7999999999999995E-2</v>
      </c>
      <c r="S1435" s="461">
        <v>70215</v>
      </c>
      <c r="T1435" s="461">
        <v>431814</v>
      </c>
      <c r="U1435" s="462" t="s">
        <v>553</v>
      </c>
      <c r="V1435" s="463">
        <v>0</v>
      </c>
      <c r="W1435" s="716" t="e">
        <f t="shared" si="53"/>
        <v>#DIV/0!</v>
      </c>
      <c r="Z1435" s="739">
        <f t="shared" si="54"/>
        <v>0</v>
      </c>
    </row>
    <row r="1436" spans="1:26" s="365" customFormat="1" ht="12.65" customHeight="1">
      <c r="A1436" s="452"/>
      <c r="B1436" s="452" t="s">
        <v>787</v>
      </c>
      <c r="C1436" s="453" t="s">
        <v>453</v>
      </c>
      <c r="D1436" s="454" t="s">
        <v>823</v>
      </c>
      <c r="E1436" s="455" t="s">
        <v>824</v>
      </c>
      <c r="F1436" s="454" t="s">
        <v>790</v>
      </c>
      <c r="G1436" s="454"/>
      <c r="H1436" s="454" t="s">
        <v>791</v>
      </c>
      <c r="I1436" s="453">
        <v>2024</v>
      </c>
      <c r="J1436" s="453">
        <v>11</v>
      </c>
      <c r="K1436" s="456">
        <v>45650</v>
      </c>
      <c r="L1436" s="457" t="s">
        <v>553</v>
      </c>
      <c r="M1436" s="458" t="s">
        <v>553</v>
      </c>
      <c r="N1436" s="458">
        <v>8.7999999999999995E-2</v>
      </c>
      <c r="O1436" s="459">
        <v>0</v>
      </c>
      <c r="P1436" s="460" t="s">
        <v>553</v>
      </c>
      <c r="Q1436" s="453">
        <v>1</v>
      </c>
      <c r="R1436" s="458">
        <v>8.7999999999999995E-2</v>
      </c>
      <c r="S1436" s="461">
        <v>70215</v>
      </c>
      <c r="T1436" s="461">
        <v>361599</v>
      </c>
      <c r="U1436" s="462" t="s">
        <v>553</v>
      </c>
      <c r="V1436" s="463">
        <v>0</v>
      </c>
      <c r="W1436" s="716" t="e">
        <f t="shared" si="53"/>
        <v>#DIV/0!</v>
      </c>
      <c r="Z1436" s="739">
        <f t="shared" si="54"/>
        <v>0</v>
      </c>
    </row>
    <row r="1437" spans="1:26" s="365" customFormat="1" ht="12.65" customHeight="1">
      <c r="A1437" s="452"/>
      <c r="B1437" s="452" t="s">
        <v>787</v>
      </c>
      <c r="C1437" s="453" t="s">
        <v>453</v>
      </c>
      <c r="D1437" s="454" t="s">
        <v>817</v>
      </c>
      <c r="E1437" s="455" t="s">
        <v>818</v>
      </c>
      <c r="F1437" s="454" t="s">
        <v>790</v>
      </c>
      <c r="G1437" s="454"/>
      <c r="H1437" s="454" t="s">
        <v>791</v>
      </c>
      <c r="I1437" s="453">
        <v>2024</v>
      </c>
      <c r="J1437" s="453">
        <v>11</v>
      </c>
      <c r="K1437" s="456">
        <v>45650</v>
      </c>
      <c r="L1437" s="457" t="s">
        <v>553</v>
      </c>
      <c r="M1437" s="458" t="s">
        <v>553</v>
      </c>
      <c r="N1437" s="458">
        <v>0.97</v>
      </c>
      <c r="O1437" s="459">
        <v>0</v>
      </c>
      <c r="P1437" s="460" t="s">
        <v>553</v>
      </c>
      <c r="Q1437" s="453">
        <v>1</v>
      </c>
      <c r="R1437" s="458">
        <v>0.97</v>
      </c>
      <c r="S1437" s="461">
        <v>188916</v>
      </c>
      <c r="T1437" s="461">
        <v>1281545</v>
      </c>
      <c r="U1437" s="462" t="s">
        <v>553</v>
      </c>
      <c r="V1437" s="463">
        <v>0</v>
      </c>
      <c r="W1437" s="716" t="e">
        <f t="shared" si="53"/>
        <v>#DIV/0!</v>
      </c>
      <c r="Z1437" s="739">
        <f t="shared" si="54"/>
        <v>0</v>
      </c>
    </row>
    <row r="1438" spans="1:26" s="365" customFormat="1" ht="12.65" customHeight="1">
      <c r="A1438" s="452"/>
      <c r="B1438" s="452" t="s">
        <v>787</v>
      </c>
      <c r="C1438" s="453" t="s">
        <v>453</v>
      </c>
      <c r="D1438" s="454" t="s">
        <v>811</v>
      </c>
      <c r="E1438" s="455" t="s">
        <v>812</v>
      </c>
      <c r="F1438" s="454" t="s">
        <v>790</v>
      </c>
      <c r="G1438" s="454"/>
      <c r="H1438" s="454" t="s">
        <v>791</v>
      </c>
      <c r="I1438" s="453">
        <v>2024</v>
      </c>
      <c r="J1438" s="453">
        <v>11</v>
      </c>
      <c r="K1438" s="456">
        <v>45650</v>
      </c>
      <c r="L1438" s="457" t="s">
        <v>553</v>
      </c>
      <c r="M1438" s="458" t="s">
        <v>553</v>
      </c>
      <c r="N1438" s="458">
        <v>7.4999999999999997E-2</v>
      </c>
      <c r="O1438" s="459">
        <v>0</v>
      </c>
      <c r="P1438" s="460" t="s">
        <v>553</v>
      </c>
      <c r="Q1438" s="453">
        <v>1</v>
      </c>
      <c r="R1438" s="458">
        <v>7.4999999999999997E-2</v>
      </c>
      <c r="S1438" s="461">
        <v>245576</v>
      </c>
      <c r="T1438" s="461">
        <v>980795</v>
      </c>
      <c r="U1438" s="462" t="s">
        <v>553</v>
      </c>
      <c r="V1438" s="463">
        <v>0</v>
      </c>
      <c r="W1438" s="716" t="e">
        <f t="shared" si="53"/>
        <v>#DIV/0!</v>
      </c>
      <c r="Z1438" s="739">
        <f t="shared" si="54"/>
        <v>0</v>
      </c>
    </row>
    <row r="1439" spans="1:26" s="365" customFormat="1" ht="12.65" customHeight="1">
      <c r="A1439" s="452"/>
      <c r="B1439" s="452" t="s">
        <v>787</v>
      </c>
      <c r="C1439" s="453" t="s">
        <v>453</v>
      </c>
      <c r="D1439" s="454" t="s">
        <v>807</v>
      </c>
      <c r="E1439" s="455" t="s">
        <v>808</v>
      </c>
      <c r="F1439" s="454" t="s">
        <v>790</v>
      </c>
      <c r="G1439" s="454"/>
      <c r="H1439" s="454" t="s">
        <v>791</v>
      </c>
      <c r="I1439" s="453">
        <v>2024</v>
      </c>
      <c r="J1439" s="453">
        <v>11</v>
      </c>
      <c r="K1439" s="456">
        <v>45650</v>
      </c>
      <c r="L1439" s="457" t="s">
        <v>553</v>
      </c>
      <c r="M1439" s="458" t="s">
        <v>553</v>
      </c>
      <c r="N1439" s="458">
        <v>4.4999999999999998E-2</v>
      </c>
      <c r="O1439" s="459">
        <v>0</v>
      </c>
      <c r="P1439" s="460" t="s">
        <v>553</v>
      </c>
      <c r="Q1439" s="453">
        <v>1</v>
      </c>
      <c r="R1439" s="458">
        <v>4.4999999999999998E-2</v>
      </c>
      <c r="S1439" s="461">
        <v>205000</v>
      </c>
      <c r="T1439" s="461">
        <v>1097960</v>
      </c>
      <c r="U1439" s="462" t="s">
        <v>553</v>
      </c>
      <c r="V1439" s="463">
        <v>0</v>
      </c>
      <c r="W1439" s="716" t="e">
        <f t="shared" si="53"/>
        <v>#DIV/0!</v>
      </c>
      <c r="Z1439" s="739">
        <f t="shared" si="54"/>
        <v>0</v>
      </c>
    </row>
    <row r="1440" spans="1:26" s="365" customFormat="1" ht="12.65" customHeight="1">
      <c r="A1440" s="452"/>
      <c r="B1440" s="452" t="s">
        <v>787</v>
      </c>
      <c r="C1440" s="453" t="s">
        <v>453</v>
      </c>
      <c r="D1440" s="454" t="s">
        <v>817</v>
      </c>
      <c r="E1440" s="455" t="s">
        <v>818</v>
      </c>
      <c r="F1440" s="454" t="s">
        <v>790</v>
      </c>
      <c r="G1440" s="454"/>
      <c r="H1440" s="454" t="s">
        <v>791</v>
      </c>
      <c r="I1440" s="453">
        <v>2024</v>
      </c>
      <c r="J1440" s="453">
        <v>11</v>
      </c>
      <c r="K1440" s="456">
        <v>45650</v>
      </c>
      <c r="L1440" s="457" t="s">
        <v>553</v>
      </c>
      <c r="M1440" s="458" t="s">
        <v>553</v>
      </c>
      <c r="N1440" s="458">
        <v>0.97</v>
      </c>
      <c r="O1440" s="459">
        <v>0</v>
      </c>
      <c r="P1440" s="460" t="s">
        <v>553</v>
      </c>
      <c r="Q1440" s="453">
        <v>1</v>
      </c>
      <c r="R1440" s="458">
        <v>0.97</v>
      </c>
      <c r="S1440" s="461">
        <v>188916</v>
      </c>
      <c r="T1440" s="461">
        <v>1092629</v>
      </c>
      <c r="U1440" s="462" t="s">
        <v>553</v>
      </c>
      <c r="V1440" s="463">
        <v>0</v>
      </c>
      <c r="W1440" s="716" t="e">
        <f t="shared" si="53"/>
        <v>#DIV/0!</v>
      </c>
      <c r="Z1440" s="739">
        <f t="shared" si="54"/>
        <v>0</v>
      </c>
    </row>
    <row r="1441" spans="1:26" s="365" customFormat="1" ht="12.65" customHeight="1">
      <c r="A1441" s="452"/>
      <c r="B1441" s="452" t="s">
        <v>787</v>
      </c>
      <c r="C1441" s="453" t="s">
        <v>453</v>
      </c>
      <c r="D1441" s="454" t="s">
        <v>817</v>
      </c>
      <c r="E1441" s="455" t="s">
        <v>818</v>
      </c>
      <c r="F1441" s="454" t="s">
        <v>790</v>
      </c>
      <c r="G1441" s="454"/>
      <c r="H1441" s="454" t="s">
        <v>791</v>
      </c>
      <c r="I1441" s="453">
        <v>2024</v>
      </c>
      <c r="J1441" s="453">
        <v>11</v>
      </c>
      <c r="K1441" s="456">
        <v>45650</v>
      </c>
      <c r="L1441" s="457" t="s">
        <v>553</v>
      </c>
      <c r="M1441" s="458" t="s">
        <v>553</v>
      </c>
      <c r="N1441" s="458">
        <v>0.97</v>
      </c>
      <c r="O1441" s="459">
        <v>0</v>
      </c>
      <c r="P1441" s="460" t="s">
        <v>553</v>
      </c>
      <c r="Q1441" s="453">
        <v>1</v>
      </c>
      <c r="R1441" s="458">
        <v>0.97</v>
      </c>
      <c r="S1441" s="461">
        <v>188916</v>
      </c>
      <c r="T1441" s="461">
        <v>903713</v>
      </c>
      <c r="U1441" s="462" t="s">
        <v>553</v>
      </c>
      <c r="V1441" s="463">
        <v>0</v>
      </c>
      <c r="W1441" s="716" t="e">
        <f t="shared" si="53"/>
        <v>#DIV/0!</v>
      </c>
      <c r="Z1441" s="739">
        <f t="shared" si="54"/>
        <v>0</v>
      </c>
    </row>
    <row r="1442" spans="1:26" s="365" customFormat="1" ht="12.65" customHeight="1">
      <c r="A1442" s="452"/>
      <c r="B1442" s="452" t="s">
        <v>484</v>
      </c>
      <c r="C1442" s="453" t="s">
        <v>453</v>
      </c>
      <c r="D1442" s="454" t="s">
        <v>833</v>
      </c>
      <c r="E1442" s="455" t="s">
        <v>834</v>
      </c>
      <c r="F1442" s="454" t="s">
        <v>790</v>
      </c>
      <c r="G1442" s="454"/>
      <c r="H1442" s="454" t="s">
        <v>791</v>
      </c>
      <c r="I1442" s="453">
        <v>2024</v>
      </c>
      <c r="J1442" s="453">
        <v>11</v>
      </c>
      <c r="K1442" s="456">
        <v>45650</v>
      </c>
      <c r="L1442" s="457" t="s">
        <v>553</v>
      </c>
      <c r="M1442" s="458" t="s">
        <v>553</v>
      </c>
      <c r="N1442" s="458">
        <v>8.2000000000000003E-2</v>
      </c>
      <c r="O1442" s="459">
        <v>0</v>
      </c>
      <c r="P1442" s="460" t="s">
        <v>553</v>
      </c>
      <c r="Q1442" s="453">
        <v>1</v>
      </c>
      <c r="R1442" s="458">
        <v>8.2000000000000003E-2</v>
      </c>
      <c r="S1442" s="461">
        <v>51660</v>
      </c>
      <c r="T1442" s="461">
        <v>270143</v>
      </c>
      <c r="U1442" s="462" t="s">
        <v>553</v>
      </c>
      <c r="V1442" s="463">
        <v>0</v>
      </c>
      <c r="W1442" s="716" t="e">
        <f t="shared" si="53"/>
        <v>#DIV/0!</v>
      </c>
      <c r="Z1442" s="739">
        <f t="shared" si="54"/>
        <v>0</v>
      </c>
    </row>
    <row r="1443" spans="1:26" s="365" customFormat="1" ht="12.65" customHeight="1">
      <c r="A1443" s="452"/>
      <c r="B1443" s="452" t="s">
        <v>787</v>
      </c>
      <c r="C1443" s="453" t="s">
        <v>453</v>
      </c>
      <c r="D1443" s="454" t="s">
        <v>817</v>
      </c>
      <c r="E1443" s="455" t="s">
        <v>818</v>
      </c>
      <c r="F1443" s="454" t="s">
        <v>790</v>
      </c>
      <c r="G1443" s="454"/>
      <c r="H1443" s="454" t="s">
        <v>791</v>
      </c>
      <c r="I1443" s="453">
        <v>2024</v>
      </c>
      <c r="J1443" s="453">
        <v>11</v>
      </c>
      <c r="K1443" s="456">
        <v>45650</v>
      </c>
      <c r="L1443" s="457" t="s">
        <v>553</v>
      </c>
      <c r="M1443" s="458" t="s">
        <v>553</v>
      </c>
      <c r="N1443" s="458">
        <v>0.97</v>
      </c>
      <c r="O1443" s="459">
        <v>0</v>
      </c>
      <c r="P1443" s="460" t="s">
        <v>553</v>
      </c>
      <c r="Q1443" s="453">
        <v>1</v>
      </c>
      <c r="R1443" s="458">
        <v>0.97</v>
      </c>
      <c r="S1443" s="461">
        <v>188916</v>
      </c>
      <c r="T1443" s="461">
        <v>714797</v>
      </c>
      <c r="U1443" s="462" t="s">
        <v>553</v>
      </c>
      <c r="V1443" s="463">
        <v>0</v>
      </c>
      <c r="W1443" s="716" t="e">
        <f t="shared" si="53"/>
        <v>#DIV/0!</v>
      </c>
      <c r="Z1443" s="739">
        <f t="shared" si="54"/>
        <v>0</v>
      </c>
    </row>
    <row r="1444" spans="1:26" s="365" customFormat="1" ht="12.65" customHeight="1">
      <c r="A1444" s="452"/>
      <c r="B1444" s="452" t="s">
        <v>787</v>
      </c>
      <c r="C1444" s="453" t="s">
        <v>453</v>
      </c>
      <c r="D1444" s="454" t="s">
        <v>817</v>
      </c>
      <c r="E1444" s="455" t="s">
        <v>818</v>
      </c>
      <c r="F1444" s="454" t="s">
        <v>790</v>
      </c>
      <c r="G1444" s="454"/>
      <c r="H1444" s="454" t="s">
        <v>791</v>
      </c>
      <c r="I1444" s="453">
        <v>2024</v>
      </c>
      <c r="J1444" s="453">
        <v>11</v>
      </c>
      <c r="K1444" s="456">
        <v>45650</v>
      </c>
      <c r="L1444" s="457" t="s">
        <v>553</v>
      </c>
      <c r="M1444" s="458" t="s">
        <v>553</v>
      </c>
      <c r="N1444" s="458">
        <v>0.97</v>
      </c>
      <c r="O1444" s="459">
        <v>0</v>
      </c>
      <c r="P1444" s="460" t="s">
        <v>553</v>
      </c>
      <c r="Q1444" s="453">
        <v>1</v>
      </c>
      <c r="R1444" s="458">
        <v>0.97</v>
      </c>
      <c r="S1444" s="461">
        <v>188916</v>
      </c>
      <c r="T1444" s="461">
        <v>525881</v>
      </c>
      <c r="U1444" s="462" t="s">
        <v>553</v>
      </c>
      <c r="V1444" s="463">
        <v>0</v>
      </c>
      <c r="W1444" s="716" t="e">
        <f t="shared" si="53"/>
        <v>#DIV/0!</v>
      </c>
      <c r="Z1444" s="739">
        <f t="shared" si="54"/>
        <v>0</v>
      </c>
    </row>
    <row r="1445" spans="1:26" s="365" customFormat="1" ht="12.65" customHeight="1">
      <c r="A1445" s="452"/>
      <c r="B1445" s="452" t="s">
        <v>484</v>
      </c>
      <c r="C1445" s="453" t="s">
        <v>453</v>
      </c>
      <c r="D1445" s="454" t="s">
        <v>833</v>
      </c>
      <c r="E1445" s="455" t="s">
        <v>834</v>
      </c>
      <c r="F1445" s="454" t="s">
        <v>790</v>
      </c>
      <c r="G1445" s="454"/>
      <c r="H1445" s="454" t="s">
        <v>791</v>
      </c>
      <c r="I1445" s="453">
        <v>2024</v>
      </c>
      <c r="J1445" s="453">
        <v>11</v>
      </c>
      <c r="K1445" s="456">
        <v>45650</v>
      </c>
      <c r="L1445" s="457" t="s">
        <v>553</v>
      </c>
      <c r="M1445" s="458" t="s">
        <v>553</v>
      </c>
      <c r="N1445" s="458">
        <v>8.2000000000000003E-2</v>
      </c>
      <c r="O1445" s="459">
        <v>0</v>
      </c>
      <c r="P1445" s="460" t="s">
        <v>553</v>
      </c>
      <c r="Q1445" s="453">
        <v>1</v>
      </c>
      <c r="R1445" s="458">
        <v>8.2000000000000003E-2</v>
      </c>
      <c r="S1445" s="461">
        <v>51660</v>
      </c>
      <c r="T1445" s="461">
        <v>218483</v>
      </c>
      <c r="U1445" s="462" t="s">
        <v>553</v>
      </c>
      <c r="V1445" s="463">
        <v>0</v>
      </c>
      <c r="W1445" s="716" t="e">
        <f t="shared" si="53"/>
        <v>#DIV/0!</v>
      </c>
      <c r="Z1445" s="739">
        <f t="shared" si="54"/>
        <v>0</v>
      </c>
    </row>
    <row r="1446" spans="1:26" s="365" customFormat="1" ht="12.65" customHeight="1">
      <c r="A1446" s="452"/>
      <c r="B1446" s="452" t="s">
        <v>787</v>
      </c>
      <c r="C1446" s="453" t="s">
        <v>453</v>
      </c>
      <c r="D1446" s="454" t="s">
        <v>815</v>
      </c>
      <c r="E1446" s="455" t="s">
        <v>816</v>
      </c>
      <c r="F1446" s="454" t="s">
        <v>790</v>
      </c>
      <c r="G1446" s="454"/>
      <c r="H1446" s="454" t="s">
        <v>791</v>
      </c>
      <c r="I1446" s="453">
        <v>2024</v>
      </c>
      <c r="J1446" s="453">
        <v>11</v>
      </c>
      <c r="K1446" s="456">
        <v>45650</v>
      </c>
      <c r="L1446" s="457" t="s">
        <v>553</v>
      </c>
      <c r="M1446" s="458" t="s">
        <v>553</v>
      </c>
      <c r="N1446" s="458">
        <v>9.8000000000000004E-2</v>
      </c>
      <c r="O1446" s="459">
        <v>0</v>
      </c>
      <c r="P1446" s="460" t="s">
        <v>553</v>
      </c>
      <c r="Q1446" s="453">
        <v>1</v>
      </c>
      <c r="R1446" s="458">
        <v>9.8000000000000004E-2</v>
      </c>
      <c r="S1446" s="461">
        <v>119852</v>
      </c>
      <c r="T1446" s="461">
        <v>770432</v>
      </c>
      <c r="U1446" s="462" t="s">
        <v>553</v>
      </c>
      <c r="V1446" s="463">
        <v>0</v>
      </c>
      <c r="W1446" s="716" t="e">
        <f t="shared" si="53"/>
        <v>#DIV/0!</v>
      </c>
      <c r="Z1446" s="739">
        <f t="shared" si="54"/>
        <v>0</v>
      </c>
    </row>
    <row r="1447" spans="1:26" s="365" customFormat="1" ht="12.65" customHeight="1">
      <c r="A1447" s="452"/>
      <c r="B1447" s="452" t="s">
        <v>787</v>
      </c>
      <c r="C1447" s="453" t="s">
        <v>453</v>
      </c>
      <c r="D1447" s="454" t="s">
        <v>807</v>
      </c>
      <c r="E1447" s="455" t="s">
        <v>808</v>
      </c>
      <c r="F1447" s="454" t="s">
        <v>790</v>
      </c>
      <c r="G1447" s="454"/>
      <c r="H1447" s="454" t="s">
        <v>791</v>
      </c>
      <c r="I1447" s="453">
        <v>2024</v>
      </c>
      <c r="J1447" s="453">
        <v>11</v>
      </c>
      <c r="K1447" s="456">
        <v>45650</v>
      </c>
      <c r="L1447" s="457" t="s">
        <v>553</v>
      </c>
      <c r="M1447" s="458" t="s">
        <v>553</v>
      </c>
      <c r="N1447" s="458">
        <v>4.4999999999999998E-2</v>
      </c>
      <c r="O1447" s="459">
        <v>0</v>
      </c>
      <c r="P1447" s="460" t="s">
        <v>553</v>
      </c>
      <c r="Q1447" s="453">
        <v>1</v>
      </c>
      <c r="R1447" s="458">
        <v>4.4999999999999998E-2</v>
      </c>
      <c r="S1447" s="461">
        <v>205000</v>
      </c>
      <c r="T1447" s="461">
        <v>892960</v>
      </c>
      <c r="U1447" s="462" t="s">
        <v>553</v>
      </c>
      <c r="V1447" s="463">
        <v>0</v>
      </c>
      <c r="W1447" s="716" t="e">
        <f t="shared" si="53"/>
        <v>#DIV/0!</v>
      </c>
      <c r="Z1447" s="739">
        <f t="shared" si="54"/>
        <v>0</v>
      </c>
    </row>
    <row r="1448" spans="1:26" s="365" customFormat="1" ht="12.65" customHeight="1">
      <c r="A1448" s="452"/>
      <c r="B1448" s="452" t="s">
        <v>787</v>
      </c>
      <c r="C1448" s="453" t="s">
        <v>453</v>
      </c>
      <c r="D1448" s="454" t="s">
        <v>805</v>
      </c>
      <c r="E1448" s="455" t="s">
        <v>806</v>
      </c>
      <c r="F1448" s="454" t="s">
        <v>790</v>
      </c>
      <c r="G1448" s="454"/>
      <c r="H1448" s="454" t="s">
        <v>791</v>
      </c>
      <c r="I1448" s="453">
        <v>2024</v>
      </c>
      <c r="J1448" s="453">
        <v>11</v>
      </c>
      <c r="K1448" s="456">
        <v>45650</v>
      </c>
      <c r="L1448" s="457" t="s">
        <v>553</v>
      </c>
      <c r="M1448" s="458" t="s">
        <v>553</v>
      </c>
      <c r="N1448" s="458">
        <v>0.08</v>
      </c>
      <c r="O1448" s="459">
        <v>0</v>
      </c>
      <c r="P1448" s="460" t="s">
        <v>553</v>
      </c>
      <c r="Q1448" s="453">
        <v>1</v>
      </c>
      <c r="R1448" s="458">
        <v>0.08</v>
      </c>
      <c r="S1448" s="461">
        <v>193970</v>
      </c>
      <c r="T1448" s="461">
        <v>836050</v>
      </c>
      <c r="U1448" s="462" t="s">
        <v>553</v>
      </c>
      <c r="V1448" s="463">
        <v>0</v>
      </c>
      <c r="W1448" s="716" t="e">
        <f t="shared" si="53"/>
        <v>#DIV/0!</v>
      </c>
      <c r="Z1448" s="739">
        <f t="shared" si="54"/>
        <v>0</v>
      </c>
    </row>
    <row r="1449" spans="1:26" s="365" customFormat="1" ht="12.65" customHeight="1">
      <c r="A1449" s="452"/>
      <c r="B1449" s="452" t="s">
        <v>787</v>
      </c>
      <c r="C1449" s="453" t="s">
        <v>453</v>
      </c>
      <c r="D1449" s="454" t="s">
        <v>805</v>
      </c>
      <c r="E1449" s="455" t="s">
        <v>806</v>
      </c>
      <c r="F1449" s="454" t="s">
        <v>790</v>
      </c>
      <c r="G1449" s="454"/>
      <c r="H1449" s="454" t="s">
        <v>791</v>
      </c>
      <c r="I1449" s="453">
        <v>2024</v>
      </c>
      <c r="J1449" s="453">
        <v>11</v>
      </c>
      <c r="K1449" s="456">
        <v>45650</v>
      </c>
      <c r="L1449" s="457" t="s">
        <v>553</v>
      </c>
      <c r="M1449" s="458" t="s">
        <v>553</v>
      </c>
      <c r="N1449" s="458">
        <v>0.08</v>
      </c>
      <c r="O1449" s="459">
        <v>0</v>
      </c>
      <c r="P1449" s="460" t="s">
        <v>553</v>
      </c>
      <c r="Q1449" s="453">
        <v>1</v>
      </c>
      <c r="R1449" s="458">
        <v>0.08</v>
      </c>
      <c r="S1449" s="461">
        <v>193970</v>
      </c>
      <c r="T1449" s="461">
        <v>642080</v>
      </c>
      <c r="U1449" s="462" t="s">
        <v>553</v>
      </c>
      <c r="V1449" s="463">
        <v>0</v>
      </c>
      <c r="W1449" s="716" t="e">
        <f t="shared" si="53"/>
        <v>#DIV/0!</v>
      </c>
      <c r="Z1449" s="739">
        <f t="shared" si="54"/>
        <v>0</v>
      </c>
    </row>
    <row r="1450" spans="1:26" s="365" customFormat="1" ht="12.65" customHeight="1">
      <c r="A1450" s="452"/>
      <c r="B1450" s="452" t="s">
        <v>787</v>
      </c>
      <c r="C1450" s="453" t="s">
        <v>453</v>
      </c>
      <c r="D1450" s="454" t="s">
        <v>825</v>
      </c>
      <c r="E1450" s="455" t="s">
        <v>826</v>
      </c>
      <c r="F1450" s="454" t="s">
        <v>790</v>
      </c>
      <c r="G1450" s="454"/>
      <c r="H1450" s="454" t="s">
        <v>791</v>
      </c>
      <c r="I1450" s="453">
        <v>2024</v>
      </c>
      <c r="J1450" s="453">
        <v>11</v>
      </c>
      <c r="K1450" s="456">
        <v>45650</v>
      </c>
      <c r="L1450" s="457" t="s">
        <v>553</v>
      </c>
      <c r="M1450" s="458" t="s">
        <v>553</v>
      </c>
      <c r="N1450" s="458">
        <v>6.5000000000000002E-2</v>
      </c>
      <c r="O1450" s="459">
        <v>0</v>
      </c>
      <c r="P1450" s="460" t="s">
        <v>553</v>
      </c>
      <c r="Q1450" s="453">
        <v>1</v>
      </c>
      <c r="R1450" s="458">
        <v>6.5000000000000002E-2</v>
      </c>
      <c r="S1450" s="461">
        <v>415000</v>
      </c>
      <c r="T1450" s="461">
        <v>3670000</v>
      </c>
      <c r="U1450" s="462" t="s">
        <v>553</v>
      </c>
      <c r="V1450" s="463">
        <v>0</v>
      </c>
      <c r="W1450" s="716" t="e">
        <f t="shared" si="53"/>
        <v>#DIV/0!</v>
      </c>
      <c r="Z1450" s="739">
        <f t="shared" si="54"/>
        <v>0</v>
      </c>
    </row>
    <row r="1451" spans="1:26" s="365" customFormat="1" ht="12.65" customHeight="1">
      <c r="A1451" s="452"/>
      <c r="B1451" s="452" t="s">
        <v>787</v>
      </c>
      <c r="C1451" s="453" t="s">
        <v>453</v>
      </c>
      <c r="D1451" s="454" t="s">
        <v>825</v>
      </c>
      <c r="E1451" s="455" t="s">
        <v>826</v>
      </c>
      <c r="F1451" s="454" t="s">
        <v>790</v>
      </c>
      <c r="G1451" s="454"/>
      <c r="H1451" s="454" t="s">
        <v>791</v>
      </c>
      <c r="I1451" s="453">
        <v>2024</v>
      </c>
      <c r="J1451" s="453">
        <v>11</v>
      </c>
      <c r="K1451" s="456">
        <v>45650</v>
      </c>
      <c r="L1451" s="457" t="s">
        <v>553</v>
      </c>
      <c r="M1451" s="458" t="s">
        <v>553</v>
      </c>
      <c r="N1451" s="458">
        <v>6.5000000000000002E-2</v>
      </c>
      <c r="O1451" s="459">
        <v>0</v>
      </c>
      <c r="P1451" s="460" t="s">
        <v>553</v>
      </c>
      <c r="Q1451" s="453">
        <v>1</v>
      </c>
      <c r="R1451" s="458">
        <v>6.5000000000000002E-2</v>
      </c>
      <c r="S1451" s="461">
        <v>415000</v>
      </c>
      <c r="T1451" s="461">
        <v>3255000</v>
      </c>
      <c r="U1451" s="462" t="s">
        <v>553</v>
      </c>
      <c r="V1451" s="463">
        <v>0</v>
      </c>
      <c r="W1451" s="716" t="e">
        <f t="shared" si="53"/>
        <v>#DIV/0!</v>
      </c>
      <c r="Z1451" s="739">
        <f t="shared" si="54"/>
        <v>0</v>
      </c>
    </row>
    <row r="1452" spans="1:26" s="365" customFormat="1" ht="12.65" customHeight="1">
      <c r="A1452" s="452"/>
      <c r="B1452" s="452" t="s">
        <v>787</v>
      </c>
      <c r="C1452" s="453" t="s">
        <v>453</v>
      </c>
      <c r="D1452" s="454" t="s">
        <v>809</v>
      </c>
      <c r="E1452" s="455" t="s">
        <v>810</v>
      </c>
      <c r="F1452" s="454" t="s">
        <v>790</v>
      </c>
      <c r="G1452" s="454"/>
      <c r="H1452" s="454" t="s">
        <v>791</v>
      </c>
      <c r="I1452" s="453">
        <v>2024</v>
      </c>
      <c r="J1452" s="453">
        <v>11</v>
      </c>
      <c r="K1452" s="456">
        <v>45650</v>
      </c>
      <c r="L1452" s="457" t="s">
        <v>553</v>
      </c>
      <c r="M1452" s="458" t="s">
        <v>553</v>
      </c>
      <c r="N1452" s="458">
        <v>6.8000000000000005E-2</v>
      </c>
      <c r="O1452" s="459">
        <v>0</v>
      </c>
      <c r="P1452" s="460" t="s">
        <v>553</v>
      </c>
      <c r="Q1452" s="453">
        <v>1</v>
      </c>
      <c r="R1452" s="458">
        <v>6.8000000000000005E-2</v>
      </c>
      <c r="S1452" s="461">
        <v>171000</v>
      </c>
      <c r="T1452" s="461">
        <v>925834</v>
      </c>
      <c r="U1452" s="462" t="s">
        <v>553</v>
      </c>
      <c r="V1452" s="463">
        <v>0</v>
      </c>
      <c r="W1452" s="716" t="e">
        <f t="shared" si="53"/>
        <v>#DIV/0!</v>
      </c>
      <c r="Z1452" s="739">
        <f t="shared" si="54"/>
        <v>0</v>
      </c>
    </row>
    <row r="1453" spans="1:26" s="365" customFormat="1" ht="12.65" customHeight="1">
      <c r="A1453" s="452"/>
      <c r="B1453" s="452" t="s">
        <v>787</v>
      </c>
      <c r="C1453" s="453" t="s">
        <v>453</v>
      </c>
      <c r="D1453" s="454" t="s">
        <v>809</v>
      </c>
      <c r="E1453" s="455" t="s">
        <v>810</v>
      </c>
      <c r="F1453" s="454" t="s">
        <v>790</v>
      </c>
      <c r="G1453" s="454"/>
      <c r="H1453" s="454" t="s">
        <v>791</v>
      </c>
      <c r="I1453" s="453">
        <v>2024</v>
      </c>
      <c r="J1453" s="453">
        <v>11</v>
      </c>
      <c r="K1453" s="456">
        <v>45650</v>
      </c>
      <c r="L1453" s="457" t="s">
        <v>553</v>
      </c>
      <c r="M1453" s="458" t="s">
        <v>553</v>
      </c>
      <c r="N1453" s="458">
        <v>6.8000000000000005E-2</v>
      </c>
      <c r="O1453" s="459">
        <v>0</v>
      </c>
      <c r="P1453" s="460" t="s">
        <v>553</v>
      </c>
      <c r="Q1453" s="453">
        <v>1</v>
      </c>
      <c r="R1453" s="458">
        <v>6.8000000000000005E-2</v>
      </c>
      <c r="S1453" s="461">
        <v>171000</v>
      </c>
      <c r="T1453" s="461">
        <v>754834</v>
      </c>
      <c r="U1453" s="462" t="s">
        <v>553</v>
      </c>
      <c r="V1453" s="463">
        <v>0</v>
      </c>
      <c r="W1453" s="716" t="e">
        <f t="shared" si="53"/>
        <v>#DIV/0!</v>
      </c>
      <c r="Z1453" s="739">
        <f t="shared" si="54"/>
        <v>0</v>
      </c>
    </row>
    <row r="1454" spans="1:26" s="365" customFormat="1" ht="12.65" customHeight="1">
      <c r="A1454" s="452"/>
      <c r="B1454" s="452" t="s">
        <v>787</v>
      </c>
      <c r="C1454" s="453" t="s">
        <v>453</v>
      </c>
      <c r="D1454" s="454" t="s">
        <v>809</v>
      </c>
      <c r="E1454" s="455" t="s">
        <v>810</v>
      </c>
      <c r="F1454" s="454" t="s">
        <v>790</v>
      </c>
      <c r="G1454" s="454"/>
      <c r="H1454" s="454" t="s">
        <v>791</v>
      </c>
      <c r="I1454" s="453">
        <v>2024</v>
      </c>
      <c r="J1454" s="453">
        <v>11</v>
      </c>
      <c r="K1454" s="456">
        <v>45650</v>
      </c>
      <c r="L1454" s="457" t="s">
        <v>553</v>
      </c>
      <c r="M1454" s="458" t="s">
        <v>553</v>
      </c>
      <c r="N1454" s="458">
        <v>6.8000000000000005E-2</v>
      </c>
      <c r="O1454" s="459">
        <v>0</v>
      </c>
      <c r="P1454" s="460" t="s">
        <v>553</v>
      </c>
      <c r="Q1454" s="453">
        <v>1</v>
      </c>
      <c r="R1454" s="458">
        <v>6.8000000000000005E-2</v>
      </c>
      <c r="S1454" s="461">
        <v>171000</v>
      </c>
      <c r="T1454" s="461">
        <v>583834</v>
      </c>
      <c r="U1454" s="462" t="s">
        <v>553</v>
      </c>
      <c r="V1454" s="463">
        <v>0</v>
      </c>
      <c r="W1454" s="716" t="e">
        <f t="shared" si="53"/>
        <v>#DIV/0!</v>
      </c>
      <c r="Z1454" s="739">
        <f t="shared" si="54"/>
        <v>0</v>
      </c>
    </row>
    <row r="1455" spans="1:26" s="365" customFormat="1" ht="12.65" customHeight="1">
      <c r="A1455" s="452"/>
      <c r="B1455" s="452" t="s">
        <v>787</v>
      </c>
      <c r="C1455" s="453" t="s">
        <v>453</v>
      </c>
      <c r="D1455" s="454" t="s">
        <v>803</v>
      </c>
      <c r="E1455" s="455" t="s">
        <v>804</v>
      </c>
      <c r="F1455" s="454" t="s">
        <v>790</v>
      </c>
      <c r="G1455" s="454"/>
      <c r="H1455" s="454" t="s">
        <v>791</v>
      </c>
      <c r="I1455" s="453">
        <v>2024</v>
      </c>
      <c r="J1455" s="453">
        <v>11</v>
      </c>
      <c r="K1455" s="456">
        <v>45650</v>
      </c>
      <c r="L1455" s="457" t="s">
        <v>553</v>
      </c>
      <c r="M1455" s="458" t="s">
        <v>553</v>
      </c>
      <c r="N1455" s="458">
        <v>0.49</v>
      </c>
      <c r="O1455" s="459">
        <v>0</v>
      </c>
      <c r="P1455" s="460" t="s">
        <v>553</v>
      </c>
      <c r="Q1455" s="453">
        <v>1</v>
      </c>
      <c r="R1455" s="458">
        <v>0.49</v>
      </c>
      <c r="S1455" s="461">
        <v>199600</v>
      </c>
      <c r="T1455" s="461">
        <v>1072100</v>
      </c>
      <c r="U1455" s="462" t="s">
        <v>553</v>
      </c>
      <c r="V1455" s="463">
        <v>0</v>
      </c>
      <c r="W1455" s="716" t="e">
        <f t="shared" si="53"/>
        <v>#DIV/0!</v>
      </c>
      <c r="Z1455" s="739">
        <f t="shared" si="54"/>
        <v>0</v>
      </c>
    </row>
    <row r="1456" spans="1:26" s="365" customFormat="1" ht="12.65" customHeight="1">
      <c r="A1456" s="452"/>
      <c r="B1456" s="452" t="s">
        <v>787</v>
      </c>
      <c r="C1456" s="453" t="s">
        <v>453</v>
      </c>
      <c r="D1456" s="454" t="s">
        <v>803</v>
      </c>
      <c r="E1456" s="455" t="s">
        <v>804</v>
      </c>
      <c r="F1456" s="454" t="s">
        <v>790</v>
      </c>
      <c r="G1456" s="454"/>
      <c r="H1456" s="454" t="s">
        <v>791</v>
      </c>
      <c r="I1456" s="453">
        <v>2024</v>
      </c>
      <c r="J1456" s="453">
        <v>11</v>
      </c>
      <c r="K1456" s="456">
        <v>45650</v>
      </c>
      <c r="L1456" s="457" t="s">
        <v>553</v>
      </c>
      <c r="M1456" s="458" t="s">
        <v>553</v>
      </c>
      <c r="N1456" s="458">
        <v>0.49</v>
      </c>
      <c r="O1456" s="459">
        <v>0</v>
      </c>
      <c r="P1456" s="460" t="s">
        <v>553</v>
      </c>
      <c r="Q1456" s="453">
        <v>1</v>
      </c>
      <c r="R1456" s="458">
        <v>0.49</v>
      </c>
      <c r="S1456" s="461">
        <v>199600</v>
      </c>
      <c r="T1456" s="461">
        <v>872500</v>
      </c>
      <c r="U1456" s="462" t="s">
        <v>553</v>
      </c>
      <c r="V1456" s="463">
        <v>0</v>
      </c>
      <c r="W1456" s="716" t="e">
        <f t="shared" si="53"/>
        <v>#DIV/0!</v>
      </c>
      <c r="Z1456" s="739">
        <f t="shared" si="54"/>
        <v>0</v>
      </c>
    </row>
    <row r="1457" spans="1:26" s="365" customFormat="1" ht="12.65" customHeight="1">
      <c r="A1457" s="452"/>
      <c r="B1457" s="452" t="s">
        <v>787</v>
      </c>
      <c r="C1457" s="453" t="s">
        <v>453</v>
      </c>
      <c r="D1457" s="454" t="s">
        <v>803</v>
      </c>
      <c r="E1457" s="455" t="s">
        <v>804</v>
      </c>
      <c r="F1457" s="454" t="s">
        <v>790</v>
      </c>
      <c r="G1457" s="454"/>
      <c r="H1457" s="454" t="s">
        <v>791</v>
      </c>
      <c r="I1457" s="453">
        <v>2024</v>
      </c>
      <c r="J1457" s="453">
        <v>11</v>
      </c>
      <c r="K1457" s="456">
        <v>45650</v>
      </c>
      <c r="L1457" s="457" t="s">
        <v>553</v>
      </c>
      <c r="M1457" s="458" t="s">
        <v>553</v>
      </c>
      <c r="N1457" s="458">
        <v>0.49</v>
      </c>
      <c r="O1457" s="459">
        <v>0</v>
      </c>
      <c r="P1457" s="460" t="s">
        <v>553</v>
      </c>
      <c r="Q1457" s="453">
        <v>1</v>
      </c>
      <c r="R1457" s="458">
        <v>0.49</v>
      </c>
      <c r="S1457" s="461">
        <v>199600</v>
      </c>
      <c r="T1457" s="461">
        <v>672900</v>
      </c>
      <c r="U1457" s="462" t="s">
        <v>553</v>
      </c>
      <c r="V1457" s="463">
        <v>0</v>
      </c>
      <c r="W1457" s="716" t="e">
        <f t="shared" si="53"/>
        <v>#DIV/0!</v>
      </c>
      <c r="Z1457" s="739">
        <f t="shared" si="54"/>
        <v>0</v>
      </c>
    </row>
    <row r="1458" spans="1:26" s="365" customFormat="1" ht="12.65" customHeight="1">
      <c r="A1458" s="452"/>
      <c r="B1458" s="452" t="s">
        <v>787</v>
      </c>
      <c r="C1458" s="453" t="s">
        <v>453</v>
      </c>
      <c r="D1458" s="454" t="s">
        <v>831</v>
      </c>
      <c r="E1458" s="455" t="s">
        <v>832</v>
      </c>
      <c r="F1458" s="454" t="s">
        <v>790</v>
      </c>
      <c r="G1458" s="454"/>
      <c r="H1458" s="454" t="s">
        <v>791</v>
      </c>
      <c r="I1458" s="453">
        <v>2024</v>
      </c>
      <c r="J1458" s="453">
        <v>11</v>
      </c>
      <c r="K1458" s="456">
        <v>45650</v>
      </c>
      <c r="L1458" s="457" t="s">
        <v>553</v>
      </c>
      <c r="M1458" s="458" t="s">
        <v>553</v>
      </c>
      <c r="N1458" s="458">
        <v>0.05</v>
      </c>
      <c r="O1458" s="459">
        <v>0</v>
      </c>
      <c r="P1458" s="460" t="s">
        <v>553</v>
      </c>
      <c r="Q1458" s="453">
        <v>1</v>
      </c>
      <c r="R1458" s="458">
        <v>0.05</v>
      </c>
      <c r="S1458" s="461">
        <v>49950</v>
      </c>
      <c r="T1458" s="461">
        <v>434846</v>
      </c>
      <c r="U1458" s="462" t="s">
        <v>553</v>
      </c>
      <c r="V1458" s="463">
        <v>0</v>
      </c>
      <c r="W1458" s="716" t="e">
        <f t="shared" si="53"/>
        <v>#DIV/0!</v>
      </c>
      <c r="Z1458" s="739">
        <f t="shared" si="54"/>
        <v>0</v>
      </c>
    </row>
    <row r="1459" spans="1:26" s="365" customFormat="1" ht="12.65" customHeight="1">
      <c r="A1459" s="452"/>
      <c r="B1459" s="452" t="s">
        <v>787</v>
      </c>
      <c r="C1459" s="453" t="s">
        <v>453</v>
      </c>
      <c r="D1459" s="454" t="s">
        <v>827</v>
      </c>
      <c r="E1459" s="455" t="s">
        <v>828</v>
      </c>
      <c r="F1459" s="454" t="s">
        <v>790</v>
      </c>
      <c r="G1459" s="454"/>
      <c r="H1459" s="454" t="s">
        <v>791</v>
      </c>
      <c r="I1459" s="453">
        <v>2024</v>
      </c>
      <c r="J1459" s="453">
        <v>11</v>
      </c>
      <c r="K1459" s="456">
        <v>45650</v>
      </c>
      <c r="L1459" s="457" t="s">
        <v>553</v>
      </c>
      <c r="M1459" s="458" t="s">
        <v>553</v>
      </c>
      <c r="N1459" s="458">
        <v>6.5000000000000002E-2</v>
      </c>
      <c r="O1459" s="459">
        <v>0</v>
      </c>
      <c r="P1459" s="460" t="s">
        <v>553</v>
      </c>
      <c r="Q1459" s="453">
        <v>1</v>
      </c>
      <c r="R1459" s="458">
        <v>6.5000000000000002E-2</v>
      </c>
      <c r="S1459" s="461">
        <v>199747</v>
      </c>
      <c r="T1459" s="461">
        <v>1423021</v>
      </c>
      <c r="U1459" s="462" t="s">
        <v>553</v>
      </c>
      <c r="V1459" s="463">
        <v>0</v>
      </c>
      <c r="W1459" s="716" t="e">
        <f t="shared" si="53"/>
        <v>#DIV/0!</v>
      </c>
      <c r="Z1459" s="739">
        <f t="shared" si="54"/>
        <v>0</v>
      </c>
    </row>
    <row r="1460" spans="1:26" s="365" customFormat="1" ht="12.65" customHeight="1">
      <c r="A1460" s="452"/>
      <c r="B1460" s="452" t="s">
        <v>787</v>
      </c>
      <c r="C1460" s="453" t="s">
        <v>453</v>
      </c>
      <c r="D1460" s="454" t="s">
        <v>827</v>
      </c>
      <c r="E1460" s="455" t="s">
        <v>828</v>
      </c>
      <c r="F1460" s="454" t="s">
        <v>790</v>
      </c>
      <c r="G1460" s="454"/>
      <c r="H1460" s="454" t="s">
        <v>791</v>
      </c>
      <c r="I1460" s="453">
        <v>2024</v>
      </c>
      <c r="J1460" s="453">
        <v>11</v>
      </c>
      <c r="K1460" s="456">
        <v>45650</v>
      </c>
      <c r="L1460" s="457" t="s">
        <v>553</v>
      </c>
      <c r="M1460" s="458" t="s">
        <v>553</v>
      </c>
      <c r="N1460" s="458">
        <v>6.5000000000000002E-2</v>
      </c>
      <c r="O1460" s="459">
        <v>0</v>
      </c>
      <c r="P1460" s="460" t="s">
        <v>553</v>
      </c>
      <c r="Q1460" s="453">
        <v>1</v>
      </c>
      <c r="R1460" s="458">
        <v>6.5000000000000002E-2</v>
      </c>
      <c r="S1460" s="461">
        <v>199747</v>
      </c>
      <c r="T1460" s="461">
        <v>1223274</v>
      </c>
      <c r="U1460" s="462" t="s">
        <v>553</v>
      </c>
      <c r="V1460" s="463">
        <v>0</v>
      </c>
      <c r="W1460" s="716" t="e">
        <f t="shared" si="53"/>
        <v>#DIV/0!</v>
      </c>
      <c r="Z1460" s="739">
        <f t="shared" si="54"/>
        <v>0</v>
      </c>
    </row>
    <row r="1461" spans="1:26" s="365" customFormat="1" ht="12.65" customHeight="1">
      <c r="A1461" s="452"/>
      <c r="B1461" s="452" t="s">
        <v>787</v>
      </c>
      <c r="C1461" s="453" t="s">
        <v>453</v>
      </c>
      <c r="D1461" s="454" t="s">
        <v>825</v>
      </c>
      <c r="E1461" s="455" t="s">
        <v>826</v>
      </c>
      <c r="F1461" s="454" t="s">
        <v>790</v>
      </c>
      <c r="G1461" s="454"/>
      <c r="H1461" s="454" t="s">
        <v>791</v>
      </c>
      <c r="I1461" s="453">
        <v>2024</v>
      </c>
      <c r="J1461" s="453">
        <v>11</v>
      </c>
      <c r="K1461" s="456">
        <v>45650</v>
      </c>
      <c r="L1461" s="457" t="s">
        <v>553</v>
      </c>
      <c r="M1461" s="458" t="s">
        <v>553</v>
      </c>
      <c r="N1461" s="458">
        <v>6.5000000000000002E-2</v>
      </c>
      <c r="O1461" s="459">
        <v>0</v>
      </c>
      <c r="P1461" s="460" t="s">
        <v>553</v>
      </c>
      <c r="Q1461" s="453">
        <v>1</v>
      </c>
      <c r="R1461" s="458">
        <v>6.5000000000000002E-2</v>
      </c>
      <c r="S1461" s="461">
        <v>415000</v>
      </c>
      <c r="T1461" s="461">
        <v>2840000</v>
      </c>
      <c r="U1461" s="462" t="s">
        <v>553</v>
      </c>
      <c r="V1461" s="463">
        <v>0</v>
      </c>
      <c r="W1461" s="716" t="e">
        <f t="shared" si="53"/>
        <v>#DIV/0!</v>
      </c>
      <c r="Z1461" s="739">
        <f t="shared" si="54"/>
        <v>0</v>
      </c>
    </row>
    <row r="1462" spans="1:26" s="365" customFormat="1" ht="12.65" customHeight="1">
      <c r="A1462" s="452"/>
      <c r="B1462" s="452" t="s">
        <v>787</v>
      </c>
      <c r="C1462" s="453" t="s">
        <v>453</v>
      </c>
      <c r="D1462" s="454" t="s">
        <v>825</v>
      </c>
      <c r="E1462" s="455" t="s">
        <v>826</v>
      </c>
      <c r="F1462" s="454" t="s">
        <v>790</v>
      </c>
      <c r="G1462" s="454"/>
      <c r="H1462" s="454" t="s">
        <v>791</v>
      </c>
      <c r="I1462" s="453">
        <v>2024</v>
      </c>
      <c r="J1462" s="453">
        <v>11</v>
      </c>
      <c r="K1462" s="456">
        <v>45650</v>
      </c>
      <c r="L1462" s="457" t="s">
        <v>553</v>
      </c>
      <c r="M1462" s="458" t="s">
        <v>553</v>
      </c>
      <c r="N1462" s="458">
        <v>6.5000000000000002E-2</v>
      </c>
      <c r="O1462" s="459">
        <v>0</v>
      </c>
      <c r="P1462" s="460" t="s">
        <v>553</v>
      </c>
      <c r="Q1462" s="453">
        <v>1</v>
      </c>
      <c r="R1462" s="458">
        <v>6.5000000000000002E-2</v>
      </c>
      <c r="S1462" s="461">
        <v>415000</v>
      </c>
      <c r="T1462" s="461">
        <v>2425000</v>
      </c>
      <c r="U1462" s="462" t="s">
        <v>553</v>
      </c>
      <c r="V1462" s="463">
        <v>0</v>
      </c>
      <c r="W1462" s="716" t="e">
        <f t="shared" si="53"/>
        <v>#DIV/0!</v>
      </c>
      <c r="Z1462" s="739">
        <f t="shared" si="54"/>
        <v>0</v>
      </c>
    </row>
    <row r="1463" spans="1:26" s="365" customFormat="1" ht="12.65" customHeight="1">
      <c r="A1463" s="452"/>
      <c r="B1463" s="452" t="s">
        <v>787</v>
      </c>
      <c r="C1463" s="453" t="s">
        <v>453</v>
      </c>
      <c r="D1463" s="454" t="s">
        <v>827</v>
      </c>
      <c r="E1463" s="455" t="s">
        <v>828</v>
      </c>
      <c r="F1463" s="454" t="s">
        <v>790</v>
      </c>
      <c r="G1463" s="454"/>
      <c r="H1463" s="454" t="s">
        <v>791</v>
      </c>
      <c r="I1463" s="453">
        <v>2024</v>
      </c>
      <c r="J1463" s="453">
        <v>11</v>
      </c>
      <c r="K1463" s="456">
        <v>45650</v>
      </c>
      <c r="L1463" s="457" t="s">
        <v>553</v>
      </c>
      <c r="M1463" s="458" t="s">
        <v>553</v>
      </c>
      <c r="N1463" s="458">
        <v>6.5000000000000002E-2</v>
      </c>
      <c r="O1463" s="459">
        <v>0</v>
      </c>
      <c r="P1463" s="460" t="s">
        <v>553</v>
      </c>
      <c r="Q1463" s="453">
        <v>1</v>
      </c>
      <c r="R1463" s="458">
        <v>6.5000000000000002E-2</v>
      </c>
      <c r="S1463" s="461">
        <v>199747</v>
      </c>
      <c r="T1463" s="461">
        <v>1023527</v>
      </c>
      <c r="U1463" s="462" t="s">
        <v>553</v>
      </c>
      <c r="V1463" s="463">
        <v>0</v>
      </c>
      <c r="W1463" s="716" t="e">
        <f t="shared" si="53"/>
        <v>#DIV/0!</v>
      </c>
      <c r="Z1463" s="739">
        <f t="shared" si="54"/>
        <v>0</v>
      </c>
    </row>
    <row r="1464" spans="1:26" s="365" customFormat="1" ht="12.65" customHeight="1">
      <c r="A1464" s="452"/>
      <c r="B1464" s="452" t="s">
        <v>787</v>
      </c>
      <c r="C1464" s="453" t="s">
        <v>453</v>
      </c>
      <c r="D1464" s="454" t="s">
        <v>821</v>
      </c>
      <c r="E1464" s="455" t="s">
        <v>822</v>
      </c>
      <c r="F1464" s="454" t="s">
        <v>790</v>
      </c>
      <c r="G1464" s="454"/>
      <c r="H1464" s="454" t="s">
        <v>791</v>
      </c>
      <c r="I1464" s="453">
        <v>2024</v>
      </c>
      <c r="J1464" s="453">
        <v>11</v>
      </c>
      <c r="K1464" s="456">
        <v>45650</v>
      </c>
      <c r="L1464" s="457" t="s">
        <v>553</v>
      </c>
      <c r="M1464" s="458" t="s">
        <v>553</v>
      </c>
      <c r="N1464" s="458">
        <v>7.4999999999999997E-2</v>
      </c>
      <c r="O1464" s="459">
        <v>0</v>
      </c>
      <c r="P1464" s="460" t="s">
        <v>553</v>
      </c>
      <c r="Q1464" s="453">
        <v>1</v>
      </c>
      <c r="R1464" s="458">
        <v>7.4999999999999997E-2</v>
      </c>
      <c r="S1464" s="461">
        <v>65984</v>
      </c>
      <c r="T1464" s="461">
        <v>462725</v>
      </c>
      <c r="U1464" s="462" t="s">
        <v>553</v>
      </c>
      <c r="V1464" s="463">
        <v>0</v>
      </c>
      <c r="W1464" s="716" t="e">
        <f t="shared" si="53"/>
        <v>#DIV/0!</v>
      </c>
      <c r="Z1464" s="739">
        <f t="shared" si="54"/>
        <v>0</v>
      </c>
    </row>
    <row r="1465" spans="1:26" s="365" customFormat="1" ht="12.65" customHeight="1">
      <c r="A1465" s="452"/>
      <c r="B1465" s="452" t="s">
        <v>787</v>
      </c>
      <c r="C1465" s="453" t="s">
        <v>453</v>
      </c>
      <c r="D1465" s="454" t="s">
        <v>825</v>
      </c>
      <c r="E1465" s="455" t="s">
        <v>826</v>
      </c>
      <c r="F1465" s="454" t="s">
        <v>790</v>
      </c>
      <c r="G1465" s="454"/>
      <c r="H1465" s="454" t="s">
        <v>791</v>
      </c>
      <c r="I1465" s="453">
        <v>2024</v>
      </c>
      <c r="J1465" s="453">
        <v>11</v>
      </c>
      <c r="K1465" s="456">
        <v>45650</v>
      </c>
      <c r="L1465" s="457" t="s">
        <v>553</v>
      </c>
      <c r="M1465" s="458" t="s">
        <v>553</v>
      </c>
      <c r="N1465" s="458">
        <v>6.5000000000000002E-2</v>
      </c>
      <c r="O1465" s="459">
        <v>0</v>
      </c>
      <c r="P1465" s="460" t="s">
        <v>553</v>
      </c>
      <c r="Q1465" s="453">
        <v>1</v>
      </c>
      <c r="R1465" s="458">
        <v>6.5000000000000002E-2</v>
      </c>
      <c r="S1465" s="461">
        <v>415000</v>
      </c>
      <c r="T1465" s="461">
        <v>2010000</v>
      </c>
      <c r="U1465" s="462" t="s">
        <v>553</v>
      </c>
      <c r="V1465" s="463">
        <v>0</v>
      </c>
      <c r="W1465" s="716" t="e">
        <f t="shared" si="53"/>
        <v>#DIV/0!</v>
      </c>
      <c r="Z1465" s="739">
        <f t="shared" si="54"/>
        <v>0</v>
      </c>
    </row>
    <row r="1466" spans="1:26" s="365" customFormat="1" ht="12.65" customHeight="1">
      <c r="A1466" s="452"/>
      <c r="B1466" s="452" t="s">
        <v>787</v>
      </c>
      <c r="C1466" s="453" t="s">
        <v>453</v>
      </c>
      <c r="D1466" s="454" t="s">
        <v>825</v>
      </c>
      <c r="E1466" s="455" t="s">
        <v>826</v>
      </c>
      <c r="F1466" s="454" t="s">
        <v>790</v>
      </c>
      <c r="G1466" s="454"/>
      <c r="H1466" s="454" t="s">
        <v>791</v>
      </c>
      <c r="I1466" s="453">
        <v>2024</v>
      </c>
      <c r="J1466" s="453">
        <v>11</v>
      </c>
      <c r="K1466" s="456">
        <v>45650</v>
      </c>
      <c r="L1466" s="457" t="s">
        <v>553</v>
      </c>
      <c r="M1466" s="458" t="s">
        <v>553</v>
      </c>
      <c r="N1466" s="458">
        <v>6.5000000000000002E-2</v>
      </c>
      <c r="O1466" s="459">
        <v>0</v>
      </c>
      <c r="P1466" s="460" t="s">
        <v>553</v>
      </c>
      <c r="Q1466" s="453">
        <v>1</v>
      </c>
      <c r="R1466" s="458">
        <v>6.5000000000000002E-2</v>
      </c>
      <c r="S1466" s="461">
        <v>415000</v>
      </c>
      <c r="T1466" s="461">
        <v>1595000</v>
      </c>
      <c r="U1466" s="462" t="s">
        <v>553</v>
      </c>
      <c r="V1466" s="463">
        <v>0</v>
      </c>
      <c r="W1466" s="716" t="e">
        <f t="shared" si="53"/>
        <v>#DIV/0!</v>
      </c>
      <c r="Z1466" s="739">
        <f t="shared" si="54"/>
        <v>0</v>
      </c>
    </row>
    <row r="1467" spans="1:26" s="365" customFormat="1" ht="12.65" customHeight="1">
      <c r="A1467" s="452"/>
      <c r="B1467" s="452" t="s">
        <v>787</v>
      </c>
      <c r="C1467" s="453" t="s">
        <v>453</v>
      </c>
      <c r="D1467" s="454" t="s">
        <v>827</v>
      </c>
      <c r="E1467" s="455" t="s">
        <v>828</v>
      </c>
      <c r="F1467" s="454" t="s">
        <v>790</v>
      </c>
      <c r="G1467" s="454"/>
      <c r="H1467" s="454" t="s">
        <v>791</v>
      </c>
      <c r="I1467" s="453">
        <v>2024</v>
      </c>
      <c r="J1467" s="453">
        <v>11</v>
      </c>
      <c r="K1467" s="456">
        <v>45650</v>
      </c>
      <c r="L1467" s="457" t="s">
        <v>553</v>
      </c>
      <c r="M1467" s="458" t="s">
        <v>553</v>
      </c>
      <c r="N1467" s="458">
        <v>6.5000000000000002E-2</v>
      </c>
      <c r="O1467" s="459">
        <v>0</v>
      </c>
      <c r="P1467" s="460" t="s">
        <v>553</v>
      </c>
      <c r="Q1467" s="453">
        <v>1</v>
      </c>
      <c r="R1467" s="458">
        <v>6.5000000000000002E-2</v>
      </c>
      <c r="S1467" s="461">
        <v>199747</v>
      </c>
      <c r="T1467" s="461">
        <v>823780</v>
      </c>
      <c r="U1467" s="462" t="s">
        <v>553</v>
      </c>
      <c r="V1467" s="463">
        <v>0</v>
      </c>
      <c r="W1467" s="716" t="e">
        <f t="shared" si="53"/>
        <v>#DIV/0!</v>
      </c>
      <c r="Z1467" s="739">
        <f t="shared" si="54"/>
        <v>0</v>
      </c>
    </row>
    <row r="1468" spans="1:26" s="365" customFormat="1" ht="12.65" customHeight="1">
      <c r="A1468" s="452"/>
      <c r="B1468" s="452" t="s">
        <v>787</v>
      </c>
      <c r="C1468" s="453" t="s">
        <v>453</v>
      </c>
      <c r="D1468" s="454" t="s">
        <v>809</v>
      </c>
      <c r="E1468" s="455" t="s">
        <v>810</v>
      </c>
      <c r="F1468" s="454" t="s">
        <v>790</v>
      </c>
      <c r="G1468" s="454"/>
      <c r="H1468" s="454" t="s">
        <v>791</v>
      </c>
      <c r="I1468" s="453">
        <v>2024</v>
      </c>
      <c r="J1468" s="453">
        <v>11</v>
      </c>
      <c r="K1468" s="456">
        <v>45650</v>
      </c>
      <c r="L1468" s="457" t="s">
        <v>553</v>
      </c>
      <c r="M1468" s="458" t="s">
        <v>553</v>
      </c>
      <c r="N1468" s="458">
        <v>6.8000000000000005E-2</v>
      </c>
      <c r="O1468" s="459">
        <v>0</v>
      </c>
      <c r="P1468" s="460" t="s">
        <v>553</v>
      </c>
      <c r="Q1468" s="453">
        <v>1</v>
      </c>
      <c r="R1468" s="458">
        <v>6.8000000000000005E-2</v>
      </c>
      <c r="S1468" s="461">
        <v>171000</v>
      </c>
      <c r="T1468" s="461">
        <v>412834</v>
      </c>
      <c r="U1468" s="462" t="s">
        <v>553</v>
      </c>
      <c r="V1468" s="463">
        <v>0</v>
      </c>
      <c r="W1468" s="716" t="e">
        <f t="shared" si="53"/>
        <v>#DIV/0!</v>
      </c>
      <c r="Z1468" s="739">
        <f t="shared" si="54"/>
        <v>0</v>
      </c>
    </row>
    <row r="1469" spans="1:26" s="365" customFormat="1" ht="12.65" customHeight="1">
      <c r="A1469" s="452"/>
      <c r="B1469" s="452" t="s">
        <v>787</v>
      </c>
      <c r="C1469" s="453" t="s">
        <v>453</v>
      </c>
      <c r="D1469" s="454" t="s">
        <v>809</v>
      </c>
      <c r="E1469" s="455" t="s">
        <v>810</v>
      </c>
      <c r="F1469" s="454" t="s">
        <v>790</v>
      </c>
      <c r="G1469" s="454"/>
      <c r="H1469" s="454" t="s">
        <v>791</v>
      </c>
      <c r="I1469" s="453">
        <v>2024</v>
      </c>
      <c r="J1469" s="453">
        <v>11</v>
      </c>
      <c r="K1469" s="456">
        <v>45650</v>
      </c>
      <c r="L1469" s="457" t="s">
        <v>553</v>
      </c>
      <c r="M1469" s="458" t="s">
        <v>553</v>
      </c>
      <c r="N1469" s="458">
        <v>6.8000000000000005E-2</v>
      </c>
      <c r="O1469" s="459">
        <v>0</v>
      </c>
      <c r="P1469" s="460" t="s">
        <v>553</v>
      </c>
      <c r="Q1469" s="453">
        <v>1</v>
      </c>
      <c r="R1469" s="458">
        <v>6.8000000000000005E-2</v>
      </c>
      <c r="S1469" s="461">
        <v>171000</v>
      </c>
      <c r="T1469" s="461">
        <v>241834</v>
      </c>
      <c r="U1469" s="462" t="s">
        <v>553</v>
      </c>
      <c r="V1469" s="463">
        <v>0</v>
      </c>
      <c r="W1469" s="716" t="e">
        <f t="shared" si="53"/>
        <v>#DIV/0!</v>
      </c>
      <c r="Z1469" s="739">
        <f t="shared" si="54"/>
        <v>0</v>
      </c>
    </row>
    <row r="1470" spans="1:26" s="365" customFormat="1" ht="12.65" customHeight="1">
      <c r="A1470" s="452"/>
      <c r="B1470" s="452" t="s">
        <v>787</v>
      </c>
      <c r="C1470" s="453" t="s">
        <v>453</v>
      </c>
      <c r="D1470" s="454" t="s">
        <v>831</v>
      </c>
      <c r="E1470" s="455" t="s">
        <v>832</v>
      </c>
      <c r="F1470" s="454" t="s">
        <v>790</v>
      </c>
      <c r="G1470" s="454"/>
      <c r="H1470" s="454" t="s">
        <v>791</v>
      </c>
      <c r="I1470" s="453">
        <v>2024</v>
      </c>
      <c r="J1470" s="453">
        <v>11</v>
      </c>
      <c r="K1470" s="456">
        <v>45650</v>
      </c>
      <c r="L1470" s="457" t="s">
        <v>553</v>
      </c>
      <c r="M1470" s="458" t="s">
        <v>553</v>
      </c>
      <c r="N1470" s="458">
        <v>0.05</v>
      </c>
      <c r="O1470" s="459">
        <v>0</v>
      </c>
      <c r="P1470" s="460" t="s">
        <v>553</v>
      </c>
      <c r="Q1470" s="453">
        <v>1</v>
      </c>
      <c r="R1470" s="458">
        <v>0.05</v>
      </c>
      <c r="S1470" s="461">
        <v>49950</v>
      </c>
      <c r="T1470" s="461">
        <v>384896</v>
      </c>
      <c r="U1470" s="462" t="s">
        <v>553</v>
      </c>
      <c r="V1470" s="463">
        <v>0</v>
      </c>
      <c r="W1470" s="716" t="e">
        <f t="shared" si="53"/>
        <v>#DIV/0!</v>
      </c>
      <c r="Z1470" s="739">
        <f t="shared" si="54"/>
        <v>0</v>
      </c>
    </row>
    <row r="1471" spans="1:26" s="365" customFormat="1" ht="12.65" customHeight="1">
      <c r="A1471" s="452"/>
      <c r="B1471" s="452" t="s">
        <v>787</v>
      </c>
      <c r="C1471" s="453" t="s">
        <v>453</v>
      </c>
      <c r="D1471" s="454" t="s">
        <v>819</v>
      </c>
      <c r="E1471" s="455" t="s">
        <v>820</v>
      </c>
      <c r="F1471" s="454" t="s">
        <v>790</v>
      </c>
      <c r="G1471" s="454"/>
      <c r="H1471" s="454" t="s">
        <v>791</v>
      </c>
      <c r="I1471" s="453">
        <v>2024</v>
      </c>
      <c r="J1471" s="453">
        <v>11</v>
      </c>
      <c r="K1471" s="456">
        <v>45650</v>
      </c>
      <c r="L1471" s="457" t="s">
        <v>553</v>
      </c>
      <c r="M1471" s="458" t="s">
        <v>553</v>
      </c>
      <c r="N1471" s="458">
        <v>0.155</v>
      </c>
      <c r="O1471" s="459">
        <v>0</v>
      </c>
      <c r="P1471" s="460" t="s">
        <v>553</v>
      </c>
      <c r="Q1471" s="453">
        <v>1</v>
      </c>
      <c r="R1471" s="458">
        <v>0.155</v>
      </c>
      <c r="S1471" s="461">
        <v>146520</v>
      </c>
      <c r="T1471" s="461">
        <v>439560</v>
      </c>
      <c r="U1471" s="462" t="s">
        <v>553</v>
      </c>
      <c r="V1471" s="463">
        <v>0</v>
      </c>
      <c r="W1471" s="716" t="e">
        <f t="shared" si="53"/>
        <v>#DIV/0!</v>
      </c>
      <c r="Z1471" s="739">
        <f t="shared" si="54"/>
        <v>0</v>
      </c>
    </row>
    <row r="1472" spans="1:26" s="365" customFormat="1" ht="12.65" customHeight="1">
      <c r="A1472" s="452"/>
      <c r="B1472" s="452" t="s">
        <v>787</v>
      </c>
      <c r="C1472" s="453" t="s">
        <v>453</v>
      </c>
      <c r="D1472" s="454" t="s">
        <v>819</v>
      </c>
      <c r="E1472" s="455" t="s">
        <v>820</v>
      </c>
      <c r="F1472" s="454" t="s">
        <v>790</v>
      </c>
      <c r="G1472" s="454"/>
      <c r="H1472" s="454" t="s">
        <v>791</v>
      </c>
      <c r="I1472" s="453">
        <v>2024</v>
      </c>
      <c r="J1472" s="453">
        <v>11</v>
      </c>
      <c r="K1472" s="456">
        <v>45650</v>
      </c>
      <c r="L1472" s="457" t="s">
        <v>553</v>
      </c>
      <c r="M1472" s="458" t="s">
        <v>553</v>
      </c>
      <c r="N1472" s="458">
        <v>0.155</v>
      </c>
      <c r="O1472" s="459">
        <v>0</v>
      </c>
      <c r="P1472" s="460" t="s">
        <v>553</v>
      </c>
      <c r="Q1472" s="453">
        <v>1</v>
      </c>
      <c r="R1472" s="458">
        <v>0.155</v>
      </c>
      <c r="S1472" s="461">
        <v>146520</v>
      </c>
      <c r="T1472" s="461">
        <v>293040</v>
      </c>
      <c r="U1472" s="462" t="s">
        <v>553</v>
      </c>
      <c r="V1472" s="463">
        <v>0</v>
      </c>
      <c r="W1472" s="716" t="e">
        <f t="shared" si="53"/>
        <v>#DIV/0!</v>
      </c>
      <c r="Z1472" s="739">
        <f t="shared" si="54"/>
        <v>0</v>
      </c>
    </row>
    <row r="1473" spans="1:26" s="365" customFormat="1" ht="12.65" customHeight="1">
      <c r="A1473" s="452"/>
      <c r="B1473" s="452" t="s">
        <v>787</v>
      </c>
      <c r="C1473" s="453" t="s">
        <v>453</v>
      </c>
      <c r="D1473" s="454" t="s">
        <v>821</v>
      </c>
      <c r="E1473" s="455" t="s">
        <v>822</v>
      </c>
      <c r="F1473" s="454" t="s">
        <v>790</v>
      </c>
      <c r="G1473" s="454"/>
      <c r="H1473" s="454" t="s">
        <v>791</v>
      </c>
      <c r="I1473" s="453">
        <v>2024</v>
      </c>
      <c r="J1473" s="453">
        <v>11</v>
      </c>
      <c r="K1473" s="456">
        <v>45650</v>
      </c>
      <c r="L1473" s="457" t="s">
        <v>553</v>
      </c>
      <c r="M1473" s="458" t="s">
        <v>553</v>
      </c>
      <c r="N1473" s="458">
        <v>7.4999999999999997E-2</v>
      </c>
      <c r="O1473" s="459">
        <v>0</v>
      </c>
      <c r="P1473" s="460" t="s">
        <v>553</v>
      </c>
      <c r="Q1473" s="453">
        <v>1</v>
      </c>
      <c r="R1473" s="458">
        <v>7.4999999999999997E-2</v>
      </c>
      <c r="S1473" s="461">
        <v>65984</v>
      </c>
      <c r="T1473" s="461">
        <v>396741</v>
      </c>
      <c r="U1473" s="462" t="s">
        <v>553</v>
      </c>
      <c r="V1473" s="463">
        <v>0</v>
      </c>
      <c r="W1473" s="716" t="e">
        <f t="shared" si="53"/>
        <v>#DIV/0!</v>
      </c>
      <c r="Z1473" s="739">
        <f t="shared" si="54"/>
        <v>0</v>
      </c>
    </row>
    <row r="1474" spans="1:26" s="365" customFormat="1" ht="12.65" customHeight="1">
      <c r="A1474" s="452"/>
      <c r="B1474" s="452" t="s">
        <v>787</v>
      </c>
      <c r="C1474" s="453" t="s">
        <v>453</v>
      </c>
      <c r="D1474" s="454" t="s">
        <v>815</v>
      </c>
      <c r="E1474" s="455" t="s">
        <v>816</v>
      </c>
      <c r="F1474" s="454" t="s">
        <v>790</v>
      </c>
      <c r="G1474" s="454"/>
      <c r="H1474" s="454" t="s">
        <v>791</v>
      </c>
      <c r="I1474" s="453">
        <v>2024</v>
      </c>
      <c r="J1474" s="453">
        <v>11</v>
      </c>
      <c r="K1474" s="456">
        <v>45650</v>
      </c>
      <c r="L1474" s="457" t="s">
        <v>553</v>
      </c>
      <c r="M1474" s="458" t="s">
        <v>553</v>
      </c>
      <c r="N1474" s="458">
        <v>9.8000000000000004E-2</v>
      </c>
      <c r="O1474" s="459">
        <v>0</v>
      </c>
      <c r="P1474" s="460" t="s">
        <v>553</v>
      </c>
      <c r="Q1474" s="453">
        <v>1</v>
      </c>
      <c r="R1474" s="458">
        <v>9.8000000000000004E-2</v>
      </c>
      <c r="S1474" s="461">
        <v>119852</v>
      </c>
      <c r="T1474" s="461">
        <v>650580</v>
      </c>
      <c r="U1474" s="462" t="s">
        <v>553</v>
      </c>
      <c r="V1474" s="463">
        <v>0</v>
      </c>
      <c r="W1474" s="716" t="e">
        <f t="shared" ref="W1474:W1537" si="55">V1474/$AB$1</f>
        <v>#DIV/0!</v>
      </c>
      <c r="Z1474" s="739">
        <f t="shared" si="54"/>
        <v>0</v>
      </c>
    </row>
    <row r="1475" spans="1:26" s="365" customFormat="1" ht="12.65" customHeight="1">
      <c r="A1475" s="452"/>
      <c r="B1475" s="452" t="s">
        <v>787</v>
      </c>
      <c r="C1475" s="453" t="s">
        <v>453</v>
      </c>
      <c r="D1475" s="454" t="s">
        <v>807</v>
      </c>
      <c r="E1475" s="455" t="s">
        <v>808</v>
      </c>
      <c r="F1475" s="454" t="s">
        <v>790</v>
      </c>
      <c r="G1475" s="454"/>
      <c r="H1475" s="454" t="s">
        <v>791</v>
      </c>
      <c r="I1475" s="453">
        <v>2024</v>
      </c>
      <c r="J1475" s="453">
        <v>11</v>
      </c>
      <c r="K1475" s="456">
        <v>45650</v>
      </c>
      <c r="L1475" s="457" t="s">
        <v>553</v>
      </c>
      <c r="M1475" s="458" t="s">
        <v>553</v>
      </c>
      <c r="N1475" s="458">
        <v>4.4999999999999998E-2</v>
      </c>
      <c r="O1475" s="459">
        <v>0</v>
      </c>
      <c r="P1475" s="460" t="s">
        <v>553</v>
      </c>
      <c r="Q1475" s="453">
        <v>1</v>
      </c>
      <c r="R1475" s="458">
        <v>4.4999999999999998E-2</v>
      </c>
      <c r="S1475" s="461">
        <v>205000</v>
      </c>
      <c r="T1475" s="461">
        <v>687960</v>
      </c>
      <c r="U1475" s="462" t="s">
        <v>553</v>
      </c>
      <c r="V1475" s="463">
        <v>0</v>
      </c>
      <c r="W1475" s="716" t="e">
        <f t="shared" si="55"/>
        <v>#DIV/0!</v>
      </c>
      <c r="Z1475" s="739">
        <f t="shared" ref="Z1475:Z1538" si="56">O1475*S1475</f>
        <v>0</v>
      </c>
    </row>
    <row r="1476" spans="1:26" s="365" customFormat="1" ht="12.65" customHeight="1">
      <c r="A1476" s="452"/>
      <c r="B1476" s="452" t="s">
        <v>787</v>
      </c>
      <c r="C1476" s="453" t="s">
        <v>453</v>
      </c>
      <c r="D1476" s="454" t="s">
        <v>815</v>
      </c>
      <c r="E1476" s="455" t="s">
        <v>816</v>
      </c>
      <c r="F1476" s="454" t="s">
        <v>790</v>
      </c>
      <c r="G1476" s="454"/>
      <c r="H1476" s="454" t="s">
        <v>791</v>
      </c>
      <c r="I1476" s="453">
        <v>2024</v>
      </c>
      <c r="J1476" s="453">
        <v>11</v>
      </c>
      <c r="K1476" s="456">
        <v>45650</v>
      </c>
      <c r="L1476" s="457" t="s">
        <v>553</v>
      </c>
      <c r="M1476" s="458" t="s">
        <v>553</v>
      </c>
      <c r="N1476" s="458">
        <v>9.8000000000000004E-2</v>
      </c>
      <c r="O1476" s="459">
        <v>0</v>
      </c>
      <c r="P1476" s="460" t="s">
        <v>553</v>
      </c>
      <c r="Q1476" s="453">
        <v>1</v>
      </c>
      <c r="R1476" s="458">
        <v>9.8000000000000004E-2</v>
      </c>
      <c r="S1476" s="461">
        <v>119852</v>
      </c>
      <c r="T1476" s="461">
        <v>530728</v>
      </c>
      <c r="U1476" s="462" t="s">
        <v>553</v>
      </c>
      <c r="V1476" s="463">
        <v>0</v>
      </c>
      <c r="W1476" s="716" t="e">
        <f t="shared" si="55"/>
        <v>#DIV/0!</v>
      </c>
      <c r="Z1476" s="739">
        <f t="shared" si="56"/>
        <v>0</v>
      </c>
    </row>
    <row r="1477" spans="1:26" s="365" customFormat="1" ht="12.65" customHeight="1">
      <c r="A1477" s="452"/>
      <c r="B1477" s="452" t="s">
        <v>787</v>
      </c>
      <c r="C1477" s="453" t="s">
        <v>453</v>
      </c>
      <c r="D1477" s="454" t="s">
        <v>811</v>
      </c>
      <c r="E1477" s="455" t="s">
        <v>812</v>
      </c>
      <c r="F1477" s="454" t="s">
        <v>790</v>
      </c>
      <c r="G1477" s="454"/>
      <c r="H1477" s="454" t="s">
        <v>791</v>
      </c>
      <c r="I1477" s="453">
        <v>2024</v>
      </c>
      <c r="J1477" s="453">
        <v>11</v>
      </c>
      <c r="K1477" s="456">
        <v>45650</v>
      </c>
      <c r="L1477" s="457" t="s">
        <v>553</v>
      </c>
      <c r="M1477" s="458" t="s">
        <v>553</v>
      </c>
      <c r="N1477" s="458">
        <v>7.4999999999999997E-2</v>
      </c>
      <c r="O1477" s="459">
        <v>0</v>
      </c>
      <c r="P1477" s="460" t="s">
        <v>553</v>
      </c>
      <c r="Q1477" s="453">
        <v>1</v>
      </c>
      <c r="R1477" s="458">
        <v>7.4999999999999997E-2</v>
      </c>
      <c r="S1477" s="461">
        <v>245576</v>
      </c>
      <c r="T1477" s="461">
        <v>735219</v>
      </c>
      <c r="U1477" s="462" t="s">
        <v>553</v>
      </c>
      <c r="V1477" s="463">
        <v>0</v>
      </c>
      <c r="W1477" s="716" t="e">
        <f t="shared" si="55"/>
        <v>#DIV/0!</v>
      </c>
      <c r="Z1477" s="739">
        <f t="shared" si="56"/>
        <v>0</v>
      </c>
    </row>
    <row r="1478" spans="1:26" s="365" customFormat="1" ht="12.65" customHeight="1">
      <c r="A1478" s="452"/>
      <c r="B1478" s="452" t="s">
        <v>787</v>
      </c>
      <c r="C1478" s="453" t="s">
        <v>453</v>
      </c>
      <c r="D1478" s="454" t="s">
        <v>811</v>
      </c>
      <c r="E1478" s="455" t="s">
        <v>812</v>
      </c>
      <c r="F1478" s="454" t="s">
        <v>790</v>
      </c>
      <c r="G1478" s="454"/>
      <c r="H1478" s="454" t="s">
        <v>791</v>
      </c>
      <c r="I1478" s="453">
        <v>2024</v>
      </c>
      <c r="J1478" s="453">
        <v>11</v>
      </c>
      <c r="K1478" s="456">
        <v>45650</v>
      </c>
      <c r="L1478" s="457" t="s">
        <v>553</v>
      </c>
      <c r="M1478" s="458" t="s">
        <v>553</v>
      </c>
      <c r="N1478" s="458">
        <v>7.4999999999999997E-2</v>
      </c>
      <c r="O1478" s="459">
        <v>0</v>
      </c>
      <c r="P1478" s="460" t="s">
        <v>553</v>
      </c>
      <c r="Q1478" s="453">
        <v>1</v>
      </c>
      <c r="R1478" s="458">
        <v>7.4999999999999997E-2</v>
      </c>
      <c r="S1478" s="461">
        <v>245576</v>
      </c>
      <c r="T1478" s="461">
        <v>489643</v>
      </c>
      <c r="U1478" s="462" t="s">
        <v>553</v>
      </c>
      <c r="V1478" s="463">
        <v>0</v>
      </c>
      <c r="W1478" s="716" t="e">
        <f t="shared" si="55"/>
        <v>#DIV/0!</v>
      </c>
      <c r="Z1478" s="739">
        <f t="shared" si="56"/>
        <v>0</v>
      </c>
    </row>
    <row r="1479" spans="1:26" s="365" customFormat="1" ht="12.65" customHeight="1">
      <c r="A1479" s="452"/>
      <c r="B1479" s="452" t="s">
        <v>787</v>
      </c>
      <c r="C1479" s="453" t="s">
        <v>453</v>
      </c>
      <c r="D1479" s="454" t="s">
        <v>807</v>
      </c>
      <c r="E1479" s="455" t="s">
        <v>808</v>
      </c>
      <c r="F1479" s="454" t="s">
        <v>790</v>
      </c>
      <c r="G1479" s="454"/>
      <c r="H1479" s="454" t="s">
        <v>791</v>
      </c>
      <c r="I1479" s="453">
        <v>2024</v>
      </c>
      <c r="J1479" s="453">
        <v>11</v>
      </c>
      <c r="K1479" s="456">
        <v>45650</v>
      </c>
      <c r="L1479" s="457" t="s">
        <v>553</v>
      </c>
      <c r="M1479" s="458" t="s">
        <v>553</v>
      </c>
      <c r="N1479" s="458">
        <v>4.4999999999999998E-2</v>
      </c>
      <c r="O1479" s="459">
        <v>0</v>
      </c>
      <c r="P1479" s="460" t="s">
        <v>553</v>
      </c>
      <c r="Q1479" s="453">
        <v>1</v>
      </c>
      <c r="R1479" s="458">
        <v>4.4999999999999998E-2</v>
      </c>
      <c r="S1479" s="461">
        <v>205000</v>
      </c>
      <c r="T1479" s="461">
        <v>482960</v>
      </c>
      <c r="U1479" s="462" t="s">
        <v>553</v>
      </c>
      <c r="V1479" s="463">
        <v>0</v>
      </c>
      <c r="W1479" s="716" t="e">
        <f t="shared" si="55"/>
        <v>#DIV/0!</v>
      </c>
      <c r="Z1479" s="739">
        <f t="shared" si="56"/>
        <v>0</v>
      </c>
    </row>
    <row r="1480" spans="1:26" s="365" customFormat="1" ht="12.65" customHeight="1">
      <c r="A1480" s="452"/>
      <c r="B1480" s="452" t="s">
        <v>787</v>
      </c>
      <c r="C1480" s="453" t="s">
        <v>453</v>
      </c>
      <c r="D1480" s="454" t="s">
        <v>819</v>
      </c>
      <c r="E1480" s="455" t="s">
        <v>820</v>
      </c>
      <c r="F1480" s="454" t="s">
        <v>790</v>
      </c>
      <c r="G1480" s="454"/>
      <c r="H1480" s="454" t="s">
        <v>791</v>
      </c>
      <c r="I1480" s="453">
        <v>2024</v>
      </c>
      <c r="J1480" s="453">
        <v>11</v>
      </c>
      <c r="K1480" s="456">
        <v>45650</v>
      </c>
      <c r="L1480" s="457" t="s">
        <v>553</v>
      </c>
      <c r="M1480" s="458" t="s">
        <v>553</v>
      </c>
      <c r="N1480" s="458">
        <v>0.155</v>
      </c>
      <c r="O1480" s="459">
        <v>0</v>
      </c>
      <c r="P1480" s="460" t="s">
        <v>553</v>
      </c>
      <c r="Q1480" s="453">
        <v>1</v>
      </c>
      <c r="R1480" s="458">
        <v>0.155</v>
      </c>
      <c r="S1480" s="461">
        <v>146520</v>
      </c>
      <c r="T1480" s="461">
        <v>146520</v>
      </c>
      <c r="U1480" s="462" t="s">
        <v>553</v>
      </c>
      <c r="V1480" s="463">
        <v>0</v>
      </c>
      <c r="W1480" s="716" t="e">
        <f t="shared" si="55"/>
        <v>#DIV/0!</v>
      </c>
      <c r="Z1480" s="739">
        <f t="shared" si="56"/>
        <v>0</v>
      </c>
    </row>
    <row r="1481" spans="1:26" s="365" customFormat="1" ht="12.65" customHeight="1">
      <c r="A1481" s="452"/>
      <c r="B1481" s="452" t="s">
        <v>484</v>
      </c>
      <c r="C1481" s="453" t="s">
        <v>453</v>
      </c>
      <c r="D1481" s="454" t="s">
        <v>799</v>
      </c>
      <c r="E1481" s="455" t="s">
        <v>800</v>
      </c>
      <c r="F1481" s="454" t="s">
        <v>790</v>
      </c>
      <c r="G1481" s="454"/>
      <c r="H1481" s="454" t="s">
        <v>791</v>
      </c>
      <c r="I1481" s="453">
        <v>2024</v>
      </c>
      <c r="J1481" s="453">
        <v>11</v>
      </c>
      <c r="K1481" s="456">
        <v>45650</v>
      </c>
      <c r="L1481" s="457" t="s">
        <v>553</v>
      </c>
      <c r="M1481" s="458" t="s">
        <v>553</v>
      </c>
      <c r="N1481" s="458">
        <v>0.64600000000000002</v>
      </c>
      <c r="O1481" s="459">
        <v>0</v>
      </c>
      <c r="P1481" s="460" t="s">
        <v>553</v>
      </c>
      <c r="Q1481" s="453">
        <v>1</v>
      </c>
      <c r="R1481" s="458">
        <v>0.64600000000000002</v>
      </c>
      <c r="S1481" s="461">
        <v>50872</v>
      </c>
      <c r="T1481" s="461">
        <v>119053</v>
      </c>
      <c r="U1481" s="462" t="s">
        <v>553</v>
      </c>
      <c r="V1481" s="463">
        <v>0</v>
      </c>
      <c r="W1481" s="716" t="e">
        <f t="shared" si="55"/>
        <v>#DIV/0!</v>
      </c>
      <c r="Z1481" s="739">
        <f t="shared" si="56"/>
        <v>0</v>
      </c>
    </row>
    <row r="1482" spans="1:26" s="365" customFormat="1" ht="12.65" customHeight="1">
      <c r="A1482" s="284" t="s">
        <v>141</v>
      </c>
      <c r="B1482" s="452" t="s">
        <v>683</v>
      </c>
      <c r="C1482" s="453" t="s">
        <v>435</v>
      </c>
      <c r="D1482" s="454" t="s">
        <v>835</v>
      </c>
      <c r="E1482" s="455" t="s">
        <v>836</v>
      </c>
      <c r="F1482" s="454" t="s">
        <v>790</v>
      </c>
      <c r="G1482" s="454"/>
      <c r="H1482" s="454" t="s">
        <v>791</v>
      </c>
      <c r="I1482" s="453">
        <v>2024</v>
      </c>
      <c r="J1482" s="453">
        <v>11</v>
      </c>
      <c r="K1482" s="456">
        <v>45652</v>
      </c>
      <c r="L1482" s="457" t="s">
        <v>553</v>
      </c>
      <c r="M1482" s="458" t="s">
        <v>553</v>
      </c>
      <c r="N1482" s="458">
        <v>0.04</v>
      </c>
      <c r="O1482" s="459">
        <v>0</v>
      </c>
      <c r="P1482" s="460"/>
      <c r="Q1482" s="453">
        <v>1</v>
      </c>
      <c r="R1482" s="458">
        <v>0.04</v>
      </c>
      <c r="S1482" s="464">
        <v>6200</v>
      </c>
      <c r="T1482" s="461">
        <v>118130</v>
      </c>
      <c r="U1482" s="462" t="s">
        <v>553</v>
      </c>
      <c r="V1482" s="463"/>
      <c r="W1482" s="716" t="e">
        <f t="shared" si="55"/>
        <v>#DIV/0!</v>
      </c>
      <c r="Z1482" s="739">
        <f t="shared" si="56"/>
        <v>0</v>
      </c>
    </row>
    <row r="1483" spans="1:26" s="365" customFormat="1" ht="12.65" customHeight="1">
      <c r="A1483" s="284" t="s">
        <v>141</v>
      </c>
      <c r="B1483" s="452" t="s">
        <v>683</v>
      </c>
      <c r="C1483" s="453" t="s">
        <v>435</v>
      </c>
      <c r="D1483" s="454" t="s">
        <v>837</v>
      </c>
      <c r="E1483" s="455" t="s">
        <v>838</v>
      </c>
      <c r="F1483" s="454" t="s">
        <v>790</v>
      </c>
      <c r="G1483" s="454"/>
      <c r="H1483" s="454" t="s">
        <v>791</v>
      </c>
      <c r="I1483" s="453">
        <v>2024</v>
      </c>
      <c r="J1483" s="453">
        <v>11</v>
      </c>
      <c r="K1483" s="456">
        <v>45652</v>
      </c>
      <c r="L1483" s="457" t="s">
        <v>553</v>
      </c>
      <c r="M1483" s="458" t="s">
        <v>553</v>
      </c>
      <c r="N1483" s="458">
        <v>9.5000000000000001E-2</v>
      </c>
      <c r="O1483" s="459">
        <v>0</v>
      </c>
      <c r="P1483" s="460"/>
      <c r="Q1483" s="453">
        <v>1</v>
      </c>
      <c r="R1483" s="458">
        <v>9.5000000000000001E-2</v>
      </c>
      <c r="S1483" s="464">
        <v>3500</v>
      </c>
      <c r="T1483" s="461">
        <v>3500</v>
      </c>
      <c r="U1483" s="462" t="s">
        <v>553</v>
      </c>
      <c r="V1483" s="463"/>
      <c r="W1483" s="716" t="e">
        <f t="shared" si="55"/>
        <v>#DIV/0!</v>
      </c>
      <c r="Z1483" s="739">
        <f t="shared" si="56"/>
        <v>0</v>
      </c>
    </row>
    <row r="1484" spans="1:26" s="365" customFormat="1" ht="12.65" customHeight="1">
      <c r="A1484" s="284" t="s">
        <v>139</v>
      </c>
      <c r="B1484" s="452" t="s">
        <v>539</v>
      </c>
      <c r="C1484" s="453" t="s">
        <v>435</v>
      </c>
      <c r="D1484" s="454" t="s">
        <v>839</v>
      </c>
      <c r="E1484" s="455" t="s">
        <v>840</v>
      </c>
      <c r="F1484" s="454" t="s">
        <v>790</v>
      </c>
      <c r="G1484" s="454"/>
      <c r="H1484" s="454" t="s">
        <v>791</v>
      </c>
      <c r="I1484" s="453">
        <v>2024</v>
      </c>
      <c r="J1484" s="453">
        <v>11</v>
      </c>
      <c r="K1484" s="456">
        <v>45652</v>
      </c>
      <c r="L1484" s="457" t="s">
        <v>553</v>
      </c>
      <c r="M1484" s="458" t="s">
        <v>553</v>
      </c>
      <c r="N1484" s="458">
        <v>0.3</v>
      </c>
      <c r="O1484" s="459">
        <v>0</v>
      </c>
      <c r="P1484" s="460"/>
      <c r="Q1484" s="453">
        <v>1</v>
      </c>
      <c r="R1484" s="458">
        <v>0.3</v>
      </c>
      <c r="S1484" s="464">
        <v>122557</v>
      </c>
      <c r="T1484" s="461">
        <v>138927</v>
      </c>
      <c r="U1484" s="462" t="s">
        <v>553</v>
      </c>
      <c r="V1484" s="463"/>
      <c r="W1484" s="716" t="e">
        <f t="shared" si="55"/>
        <v>#DIV/0!</v>
      </c>
      <c r="Z1484" s="739">
        <f t="shared" si="56"/>
        <v>0</v>
      </c>
    </row>
    <row r="1485" spans="1:26" s="365" customFormat="1" ht="12.65" customHeight="1">
      <c r="A1485" s="284" t="s">
        <v>141</v>
      </c>
      <c r="B1485" s="452" t="s">
        <v>683</v>
      </c>
      <c r="C1485" s="453" t="s">
        <v>435</v>
      </c>
      <c r="D1485" s="454" t="s">
        <v>841</v>
      </c>
      <c r="E1485" s="722" t="s">
        <v>842</v>
      </c>
      <c r="F1485" s="454" t="s">
        <v>790</v>
      </c>
      <c r="G1485" s="454"/>
      <c r="H1485" s="454" t="s">
        <v>791</v>
      </c>
      <c r="I1485" s="453">
        <v>2024</v>
      </c>
      <c r="J1485" s="453">
        <v>11</v>
      </c>
      <c r="K1485" s="456">
        <v>45652</v>
      </c>
      <c r="L1485" s="457" t="s">
        <v>553</v>
      </c>
      <c r="M1485" s="458" t="s">
        <v>553</v>
      </c>
      <c r="N1485" s="458">
        <v>5.2999999999999999E-2</v>
      </c>
      <c r="O1485" s="459">
        <v>0</v>
      </c>
      <c r="P1485" s="460"/>
      <c r="Q1485" s="453">
        <v>1</v>
      </c>
      <c r="R1485" s="458">
        <v>5.2999999999999999E-2</v>
      </c>
      <c r="S1485" s="464">
        <v>4450</v>
      </c>
      <c r="T1485" s="461">
        <v>111380</v>
      </c>
      <c r="U1485" s="462" t="s">
        <v>553</v>
      </c>
      <c r="V1485" s="463"/>
      <c r="W1485" s="716" t="e">
        <f t="shared" si="55"/>
        <v>#DIV/0!</v>
      </c>
      <c r="Z1485" s="739">
        <f t="shared" si="56"/>
        <v>0</v>
      </c>
    </row>
    <row r="1486" spans="1:26" s="365" customFormat="1" ht="12.65" customHeight="1">
      <c r="A1486" s="452"/>
      <c r="B1486" s="452" t="s">
        <v>843</v>
      </c>
      <c r="C1486" s="453" t="s">
        <v>453</v>
      </c>
      <c r="D1486" s="454" t="s">
        <v>844</v>
      </c>
      <c r="E1486" s="455" t="s">
        <v>845</v>
      </c>
      <c r="F1486" s="454" t="s">
        <v>790</v>
      </c>
      <c r="G1486" s="454"/>
      <c r="H1486" s="454" t="s">
        <v>791</v>
      </c>
      <c r="I1486" s="453">
        <v>2024</v>
      </c>
      <c r="J1486" s="453">
        <v>11</v>
      </c>
      <c r="K1486" s="456">
        <v>45652</v>
      </c>
      <c r="L1486" s="457" t="s">
        <v>553</v>
      </c>
      <c r="M1486" s="458" t="s">
        <v>553</v>
      </c>
      <c r="N1486" s="458">
        <v>0.68</v>
      </c>
      <c r="O1486" s="459">
        <v>0</v>
      </c>
      <c r="P1486" s="460"/>
      <c r="Q1486" s="453">
        <v>1</v>
      </c>
      <c r="R1486" s="458">
        <v>0.68</v>
      </c>
      <c r="S1486" s="461">
        <v>7630</v>
      </c>
      <c r="T1486" s="461">
        <v>7630</v>
      </c>
      <c r="U1486" s="462" t="s">
        <v>553</v>
      </c>
      <c r="V1486" s="463"/>
      <c r="W1486" s="716" t="e">
        <f t="shared" si="55"/>
        <v>#DIV/0!</v>
      </c>
      <c r="Z1486" s="739">
        <f t="shared" si="56"/>
        <v>0</v>
      </c>
    </row>
    <row r="1487" spans="1:26" s="365" customFormat="1" ht="12.65" customHeight="1">
      <c r="A1487" s="452"/>
      <c r="B1487" s="452" t="s">
        <v>843</v>
      </c>
      <c r="C1487" s="453" t="s">
        <v>453</v>
      </c>
      <c r="D1487" s="454" t="s">
        <v>846</v>
      </c>
      <c r="E1487" s="455" t="s">
        <v>847</v>
      </c>
      <c r="F1487" s="454" t="s">
        <v>790</v>
      </c>
      <c r="G1487" s="454"/>
      <c r="H1487" s="454" t="s">
        <v>791</v>
      </c>
      <c r="I1487" s="453">
        <v>2024</v>
      </c>
      <c r="J1487" s="453">
        <v>11</v>
      </c>
      <c r="K1487" s="456">
        <v>45652</v>
      </c>
      <c r="L1487" s="457" t="s">
        <v>553</v>
      </c>
      <c r="M1487" s="458" t="s">
        <v>553</v>
      </c>
      <c r="N1487" s="458">
        <v>7.8E-2</v>
      </c>
      <c r="O1487" s="459">
        <v>0</v>
      </c>
      <c r="P1487" s="460"/>
      <c r="Q1487" s="453">
        <v>1</v>
      </c>
      <c r="R1487" s="458">
        <v>7.8E-2</v>
      </c>
      <c r="S1487" s="461">
        <v>7830</v>
      </c>
      <c r="T1487" s="461">
        <v>7830</v>
      </c>
      <c r="U1487" s="462" t="s">
        <v>553</v>
      </c>
      <c r="V1487" s="463"/>
      <c r="W1487" s="716" t="e">
        <f t="shared" si="55"/>
        <v>#DIV/0!</v>
      </c>
      <c r="Z1487" s="739">
        <f t="shared" si="56"/>
        <v>0</v>
      </c>
    </row>
    <row r="1488" spans="1:26" s="365" customFormat="1" ht="12.65" customHeight="1">
      <c r="A1488" s="452"/>
      <c r="B1488" s="452" t="s">
        <v>843</v>
      </c>
      <c r="C1488" s="453" t="s">
        <v>453</v>
      </c>
      <c r="D1488" s="454" t="s">
        <v>848</v>
      </c>
      <c r="E1488" s="455" t="s">
        <v>849</v>
      </c>
      <c r="F1488" s="454" t="s">
        <v>790</v>
      </c>
      <c r="G1488" s="454"/>
      <c r="H1488" s="454" t="s">
        <v>791</v>
      </c>
      <c r="I1488" s="453">
        <v>2024</v>
      </c>
      <c r="J1488" s="453">
        <v>11</v>
      </c>
      <c r="K1488" s="456">
        <v>45652</v>
      </c>
      <c r="L1488" s="457" t="s">
        <v>553</v>
      </c>
      <c r="M1488" s="458" t="s">
        <v>553</v>
      </c>
      <c r="N1488" s="458">
        <v>0.05</v>
      </c>
      <c r="O1488" s="459">
        <v>0</v>
      </c>
      <c r="P1488" s="460"/>
      <c r="Q1488" s="453">
        <v>1</v>
      </c>
      <c r="R1488" s="458">
        <v>0.05</v>
      </c>
      <c r="S1488" s="461">
        <v>8030</v>
      </c>
      <c r="T1488" s="461">
        <v>8030</v>
      </c>
      <c r="U1488" s="462" t="s">
        <v>553</v>
      </c>
      <c r="V1488" s="463"/>
      <c r="W1488" s="716" t="e">
        <f t="shared" si="55"/>
        <v>#DIV/0!</v>
      </c>
      <c r="Z1488" s="739">
        <f t="shared" si="56"/>
        <v>0</v>
      </c>
    </row>
    <row r="1489" spans="1:26" s="365" customFormat="1" ht="12.65" customHeight="1">
      <c r="A1489" s="452"/>
      <c r="B1489" s="452" t="s">
        <v>843</v>
      </c>
      <c r="C1489" s="453" t="s">
        <v>453</v>
      </c>
      <c r="D1489" s="454" t="s">
        <v>850</v>
      </c>
      <c r="E1489" s="455" t="s">
        <v>851</v>
      </c>
      <c r="F1489" s="454" t="s">
        <v>790</v>
      </c>
      <c r="G1489" s="454"/>
      <c r="H1489" s="454" t="s">
        <v>791</v>
      </c>
      <c r="I1489" s="453">
        <v>2024</v>
      </c>
      <c r="J1489" s="453">
        <v>11</v>
      </c>
      <c r="K1489" s="456">
        <v>45652</v>
      </c>
      <c r="L1489" s="457" t="s">
        <v>553</v>
      </c>
      <c r="M1489" s="458" t="s">
        <v>553</v>
      </c>
      <c r="N1489" s="458">
        <v>4.3999999999999997E-2</v>
      </c>
      <c r="O1489" s="459">
        <v>0</v>
      </c>
      <c r="P1489" s="460"/>
      <c r="Q1489" s="453">
        <v>1</v>
      </c>
      <c r="R1489" s="458">
        <v>4.3999999999999997E-2</v>
      </c>
      <c r="S1489" s="461">
        <v>7530</v>
      </c>
      <c r="T1489" s="461">
        <v>7530</v>
      </c>
      <c r="U1489" s="462" t="s">
        <v>553</v>
      </c>
      <c r="V1489" s="463"/>
      <c r="W1489" s="716" t="e">
        <f t="shared" si="55"/>
        <v>#DIV/0!</v>
      </c>
      <c r="Z1489" s="739">
        <f t="shared" si="56"/>
        <v>0</v>
      </c>
    </row>
    <row r="1490" spans="1:26" s="365" customFormat="1" ht="12.65" customHeight="1">
      <c r="A1490" s="452"/>
      <c r="B1490" s="452" t="s">
        <v>843</v>
      </c>
      <c r="C1490" s="453" t="s">
        <v>453</v>
      </c>
      <c r="D1490" s="454" t="s">
        <v>852</v>
      </c>
      <c r="E1490" s="455" t="s">
        <v>853</v>
      </c>
      <c r="F1490" s="454" t="s">
        <v>790</v>
      </c>
      <c r="G1490" s="454"/>
      <c r="H1490" s="454" t="s">
        <v>791</v>
      </c>
      <c r="I1490" s="453">
        <v>2024</v>
      </c>
      <c r="J1490" s="453">
        <v>11</v>
      </c>
      <c r="K1490" s="456">
        <v>45652</v>
      </c>
      <c r="L1490" s="457" t="s">
        <v>553</v>
      </c>
      <c r="M1490" s="458" t="s">
        <v>553</v>
      </c>
      <c r="N1490" s="458">
        <v>0.08</v>
      </c>
      <c r="O1490" s="459">
        <v>0</v>
      </c>
      <c r="P1490" s="460"/>
      <c r="Q1490" s="453">
        <v>1</v>
      </c>
      <c r="R1490" s="458">
        <v>0.08</v>
      </c>
      <c r="S1490" s="461">
        <v>7430</v>
      </c>
      <c r="T1490" s="461">
        <v>7430</v>
      </c>
      <c r="U1490" s="462" t="s">
        <v>553</v>
      </c>
      <c r="V1490" s="463"/>
      <c r="W1490" s="716" t="e">
        <f t="shared" si="55"/>
        <v>#DIV/0!</v>
      </c>
      <c r="Z1490" s="739">
        <f t="shared" si="56"/>
        <v>0</v>
      </c>
    </row>
    <row r="1491" spans="1:26" s="365" customFormat="1" ht="12.65" customHeight="1">
      <c r="A1491" s="452"/>
      <c r="B1491" s="452" t="s">
        <v>843</v>
      </c>
      <c r="C1491" s="453" t="s">
        <v>453</v>
      </c>
      <c r="D1491" s="454" t="s">
        <v>854</v>
      </c>
      <c r="E1491" s="455" t="s">
        <v>855</v>
      </c>
      <c r="F1491" s="454" t="s">
        <v>790</v>
      </c>
      <c r="G1491" s="454"/>
      <c r="H1491" s="454" t="s">
        <v>791</v>
      </c>
      <c r="I1491" s="453">
        <v>2024</v>
      </c>
      <c r="J1491" s="453">
        <v>11</v>
      </c>
      <c r="K1491" s="456">
        <v>45652</v>
      </c>
      <c r="L1491" s="457" t="s">
        <v>553</v>
      </c>
      <c r="M1491" s="458" t="s">
        <v>553</v>
      </c>
      <c r="N1491" s="458">
        <v>8.3000000000000004E-2</v>
      </c>
      <c r="O1491" s="459">
        <v>0</v>
      </c>
      <c r="P1491" s="460"/>
      <c r="Q1491" s="453">
        <v>1</v>
      </c>
      <c r="R1491" s="458">
        <v>8.3000000000000004E-2</v>
      </c>
      <c r="S1491" s="461">
        <v>15260</v>
      </c>
      <c r="T1491" s="461">
        <v>15260</v>
      </c>
      <c r="U1491" s="462" t="s">
        <v>553</v>
      </c>
      <c r="V1491" s="463"/>
      <c r="W1491" s="716" t="e">
        <f t="shared" si="55"/>
        <v>#DIV/0!</v>
      </c>
      <c r="Z1491" s="739">
        <f t="shared" si="56"/>
        <v>0</v>
      </c>
    </row>
    <row r="1492" spans="1:26" s="365" customFormat="1" ht="12.65" customHeight="1">
      <c r="A1492" s="452"/>
      <c r="B1492" s="452" t="s">
        <v>843</v>
      </c>
      <c r="C1492" s="453" t="s">
        <v>453</v>
      </c>
      <c r="D1492" s="454" t="s">
        <v>856</v>
      </c>
      <c r="E1492" s="455" t="s">
        <v>857</v>
      </c>
      <c r="F1492" s="454" t="s">
        <v>790</v>
      </c>
      <c r="G1492" s="454"/>
      <c r="H1492" s="454" t="s">
        <v>791</v>
      </c>
      <c r="I1492" s="453">
        <v>2024</v>
      </c>
      <c r="J1492" s="453">
        <v>11</v>
      </c>
      <c r="K1492" s="456">
        <v>45652</v>
      </c>
      <c r="L1492" s="457" t="s">
        <v>553</v>
      </c>
      <c r="M1492" s="458" t="s">
        <v>553</v>
      </c>
      <c r="N1492" s="458">
        <v>9.1999999999999998E-2</v>
      </c>
      <c r="O1492" s="459">
        <v>0</v>
      </c>
      <c r="P1492" s="460"/>
      <c r="Q1492" s="453">
        <v>1</v>
      </c>
      <c r="R1492" s="458">
        <v>9.1999999999999998E-2</v>
      </c>
      <c r="S1492" s="461">
        <v>14960</v>
      </c>
      <c r="T1492" s="461">
        <v>14960</v>
      </c>
      <c r="U1492" s="462" t="s">
        <v>553</v>
      </c>
      <c r="V1492" s="463"/>
      <c r="W1492" s="716" t="e">
        <f t="shared" si="55"/>
        <v>#DIV/0!</v>
      </c>
      <c r="Z1492" s="739">
        <f t="shared" si="56"/>
        <v>0</v>
      </c>
    </row>
    <row r="1493" spans="1:26" s="365" customFormat="1" ht="12.65" customHeight="1">
      <c r="A1493" s="452"/>
      <c r="B1493" s="452" t="s">
        <v>843</v>
      </c>
      <c r="C1493" s="453" t="s">
        <v>453</v>
      </c>
      <c r="D1493" s="454" t="s">
        <v>858</v>
      </c>
      <c r="E1493" s="455" t="s">
        <v>859</v>
      </c>
      <c r="F1493" s="454" t="s">
        <v>790</v>
      </c>
      <c r="G1493" s="454"/>
      <c r="H1493" s="454" t="s">
        <v>791</v>
      </c>
      <c r="I1493" s="453">
        <v>2024</v>
      </c>
      <c r="J1493" s="453">
        <v>11</v>
      </c>
      <c r="K1493" s="456">
        <v>45652</v>
      </c>
      <c r="L1493" s="457" t="s">
        <v>553</v>
      </c>
      <c r="M1493" s="458" t="s">
        <v>553</v>
      </c>
      <c r="N1493" s="458">
        <v>0.14599999999999999</v>
      </c>
      <c r="O1493" s="459">
        <v>0</v>
      </c>
      <c r="P1493" s="460"/>
      <c r="Q1493" s="453">
        <v>1</v>
      </c>
      <c r="R1493" s="458">
        <v>0.14599999999999999</v>
      </c>
      <c r="S1493" s="461">
        <v>7630</v>
      </c>
      <c r="T1493" s="461">
        <v>7630</v>
      </c>
      <c r="U1493" s="462" t="s">
        <v>553</v>
      </c>
      <c r="V1493" s="463"/>
      <c r="W1493" s="716" t="e">
        <f t="shared" si="55"/>
        <v>#DIV/0!</v>
      </c>
      <c r="Z1493" s="739">
        <f t="shared" si="56"/>
        <v>0</v>
      </c>
    </row>
    <row r="1494" spans="1:26" s="365" customFormat="1" ht="12.65" customHeight="1">
      <c r="A1494" s="452"/>
      <c r="B1494" s="452" t="s">
        <v>843</v>
      </c>
      <c r="C1494" s="453" t="s">
        <v>453</v>
      </c>
      <c r="D1494" s="454" t="s">
        <v>860</v>
      </c>
      <c r="E1494" s="455" t="s">
        <v>861</v>
      </c>
      <c r="F1494" s="454" t="s">
        <v>790</v>
      </c>
      <c r="G1494" s="454"/>
      <c r="H1494" s="454" t="s">
        <v>791</v>
      </c>
      <c r="I1494" s="453">
        <v>2024</v>
      </c>
      <c r="J1494" s="453">
        <v>11</v>
      </c>
      <c r="K1494" s="456">
        <v>45652</v>
      </c>
      <c r="L1494" s="457" t="s">
        <v>553</v>
      </c>
      <c r="M1494" s="458" t="s">
        <v>553</v>
      </c>
      <c r="N1494" s="458">
        <v>0.32</v>
      </c>
      <c r="O1494" s="459">
        <v>0</v>
      </c>
      <c r="P1494" s="460"/>
      <c r="Q1494" s="453">
        <v>1</v>
      </c>
      <c r="R1494" s="458">
        <v>0.32</v>
      </c>
      <c r="S1494" s="461">
        <v>7830</v>
      </c>
      <c r="T1494" s="461">
        <v>7830</v>
      </c>
      <c r="U1494" s="462" t="s">
        <v>553</v>
      </c>
      <c r="V1494" s="463"/>
      <c r="W1494" s="716" t="e">
        <f t="shared" si="55"/>
        <v>#DIV/0!</v>
      </c>
      <c r="Z1494" s="739">
        <f t="shared" si="56"/>
        <v>0</v>
      </c>
    </row>
    <row r="1495" spans="1:26" s="365" customFormat="1" ht="12.65" customHeight="1">
      <c r="A1495" s="452"/>
      <c r="B1495" s="452" t="s">
        <v>843</v>
      </c>
      <c r="C1495" s="453" t="s">
        <v>453</v>
      </c>
      <c r="D1495" s="454" t="s">
        <v>862</v>
      </c>
      <c r="E1495" s="455" t="s">
        <v>863</v>
      </c>
      <c r="F1495" s="454" t="s">
        <v>790</v>
      </c>
      <c r="G1495" s="454"/>
      <c r="H1495" s="454" t="s">
        <v>791</v>
      </c>
      <c r="I1495" s="453">
        <v>2024</v>
      </c>
      <c r="J1495" s="453">
        <v>11</v>
      </c>
      <c r="K1495" s="456">
        <v>45652</v>
      </c>
      <c r="L1495" s="457" t="s">
        <v>553</v>
      </c>
      <c r="M1495" s="458" t="s">
        <v>553</v>
      </c>
      <c r="N1495" s="458">
        <v>0.24299999999999999</v>
      </c>
      <c r="O1495" s="459">
        <v>0</v>
      </c>
      <c r="P1495" s="460"/>
      <c r="Q1495" s="453">
        <v>1</v>
      </c>
      <c r="R1495" s="458">
        <v>0.24299999999999999</v>
      </c>
      <c r="S1495" s="461">
        <v>7830</v>
      </c>
      <c r="T1495" s="461">
        <v>7830</v>
      </c>
      <c r="U1495" s="462" t="s">
        <v>553</v>
      </c>
      <c r="V1495" s="463"/>
      <c r="W1495" s="716" t="e">
        <f t="shared" si="55"/>
        <v>#DIV/0!</v>
      </c>
      <c r="Z1495" s="739">
        <f t="shared" si="56"/>
        <v>0</v>
      </c>
    </row>
    <row r="1496" spans="1:26" s="365" customFormat="1" ht="12.65" customHeight="1">
      <c r="A1496" s="452"/>
      <c r="B1496" s="452" t="s">
        <v>843</v>
      </c>
      <c r="C1496" s="453" t="s">
        <v>453</v>
      </c>
      <c r="D1496" s="454" t="s">
        <v>864</v>
      </c>
      <c r="E1496" s="455" t="s">
        <v>865</v>
      </c>
      <c r="F1496" s="454" t="s">
        <v>790</v>
      </c>
      <c r="G1496" s="454"/>
      <c r="H1496" s="454" t="s">
        <v>791</v>
      </c>
      <c r="I1496" s="453">
        <v>2024</v>
      </c>
      <c r="J1496" s="453">
        <v>11</v>
      </c>
      <c r="K1496" s="456">
        <v>45652</v>
      </c>
      <c r="L1496" s="457" t="s">
        <v>553</v>
      </c>
      <c r="M1496" s="458" t="s">
        <v>553</v>
      </c>
      <c r="N1496" s="458">
        <v>0.61199999999999999</v>
      </c>
      <c r="O1496" s="459">
        <v>0</v>
      </c>
      <c r="P1496" s="460"/>
      <c r="Q1496" s="453">
        <v>1</v>
      </c>
      <c r="R1496" s="458">
        <v>0.61199999999999999</v>
      </c>
      <c r="S1496" s="461">
        <v>7830</v>
      </c>
      <c r="T1496" s="461">
        <v>7830</v>
      </c>
      <c r="U1496" s="462" t="s">
        <v>553</v>
      </c>
      <c r="V1496" s="463"/>
      <c r="W1496" s="716" t="e">
        <f t="shared" si="55"/>
        <v>#DIV/0!</v>
      </c>
      <c r="Z1496" s="739">
        <f t="shared" si="56"/>
        <v>0</v>
      </c>
    </row>
    <row r="1497" spans="1:26" s="365" customFormat="1" ht="12.65" customHeight="1">
      <c r="A1497" s="452"/>
      <c r="B1497" s="452" t="s">
        <v>843</v>
      </c>
      <c r="C1497" s="453" t="s">
        <v>453</v>
      </c>
      <c r="D1497" s="454" t="s">
        <v>866</v>
      </c>
      <c r="E1497" s="455" t="s">
        <v>867</v>
      </c>
      <c r="F1497" s="454" t="s">
        <v>790</v>
      </c>
      <c r="G1497" s="454"/>
      <c r="H1497" s="454" t="s">
        <v>791</v>
      </c>
      <c r="I1497" s="453">
        <v>2024</v>
      </c>
      <c r="J1497" s="453">
        <v>11</v>
      </c>
      <c r="K1497" s="456">
        <v>45652</v>
      </c>
      <c r="L1497" s="457" t="s">
        <v>553</v>
      </c>
      <c r="M1497" s="458" t="s">
        <v>553</v>
      </c>
      <c r="N1497" s="458">
        <v>1.1839999999999999</v>
      </c>
      <c r="O1497" s="459">
        <v>0</v>
      </c>
      <c r="P1497" s="460"/>
      <c r="Q1497" s="453">
        <v>1</v>
      </c>
      <c r="R1497" s="458">
        <v>1.1839999999999999</v>
      </c>
      <c r="S1497" s="461">
        <v>7430</v>
      </c>
      <c r="T1497" s="461">
        <v>7430</v>
      </c>
      <c r="U1497" s="462" t="s">
        <v>553</v>
      </c>
      <c r="V1497" s="463"/>
      <c r="W1497" s="716" t="e">
        <f t="shared" si="55"/>
        <v>#DIV/0!</v>
      </c>
      <c r="Z1497" s="739">
        <f t="shared" si="56"/>
        <v>0</v>
      </c>
    </row>
    <row r="1498" spans="1:26" s="365" customFormat="1" ht="12.65" customHeight="1">
      <c r="A1498" s="452"/>
      <c r="B1498" s="452" t="s">
        <v>843</v>
      </c>
      <c r="C1498" s="453" t="s">
        <v>453</v>
      </c>
      <c r="D1498" s="454" t="s">
        <v>868</v>
      </c>
      <c r="E1498" s="455" t="s">
        <v>869</v>
      </c>
      <c r="F1498" s="454" t="s">
        <v>790</v>
      </c>
      <c r="G1498" s="454"/>
      <c r="H1498" s="454" t="s">
        <v>791</v>
      </c>
      <c r="I1498" s="453">
        <v>2024</v>
      </c>
      <c r="J1498" s="453">
        <v>11</v>
      </c>
      <c r="K1498" s="456">
        <v>45652</v>
      </c>
      <c r="L1498" s="457" t="s">
        <v>553</v>
      </c>
      <c r="M1498" s="458" t="s">
        <v>553</v>
      </c>
      <c r="N1498" s="458">
        <v>0.27200000000000002</v>
      </c>
      <c r="O1498" s="459">
        <v>0</v>
      </c>
      <c r="P1498" s="460"/>
      <c r="Q1498" s="453">
        <v>1</v>
      </c>
      <c r="R1498" s="458">
        <v>0.27200000000000002</v>
      </c>
      <c r="S1498" s="461">
        <v>7830</v>
      </c>
      <c r="T1498" s="461">
        <v>7830</v>
      </c>
      <c r="U1498" s="462" t="s">
        <v>553</v>
      </c>
      <c r="V1498" s="463"/>
      <c r="W1498" s="716" t="e">
        <f t="shared" si="55"/>
        <v>#DIV/0!</v>
      </c>
      <c r="Z1498" s="739">
        <f t="shared" si="56"/>
        <v>0</v>
      </c>
    </row>
    <row r="1499" spans="1:26" s="365" customFormat="1" ht="12.65" customHeight="1">
      <c r="A1499" s="284" t="s">
        <v>405</v>
      </c>
      <c r="B1499" s="452" t="s">
        <v>870</v>
      </c>
      <c r="C1499" s="453" t="s">
        <v>435</v>
      </c>
      <c r="D1499" s="454" t="s">
        <v>871</v>
      </c>
      <c r="E1499" s="455" t="s">
        <v>872</v>
      </c>
      <c r="F1499" s="454" t="s">
        <v>790</v>
      </c>
      <c r="G1499" s="454"/>
      <c r="H1499" s="454" t="s">
        <v>791</v>
      </c>
      <c r="I1499" s="453">
        <v>2024</v>
      </c>
      <c r="J1499" s="453">
        <v>11</v>
      </c>
      <c r="K1499" s="456">
        <v>45652</v>
      </c>
      <c r="L1499" s="457" t="s">
        <v>553</v>
      </c>
      <c r="M1499" s="458" t="s">
        <v>553</v>
      </c>
      <c r="N1499" s="458">
        <v>0.35</v>
      </c>
      <c r="O1499" s="459">
        <v>0</v>
      </c>
      <c r="P1499" s="460"/>
      <c r="Q1499" s="453">
        <v>1</v>
      </c>
      <c r="R1499" s="458">
        <v>0.35</v>
      </c>
      <c r="S1499" s="464">
        <v>2000</v>
      </c>
      <c r="T1499" s="461">
        <v>2800</v>
      </c>
      <c r="U1499" s="462" t="s">
        <v>553</v>
      </c>
      <c r="V1499" s="463"/>
      <c r="W1499" s="716" t="e">
        <f t="shared" si="55"/>
        <v>#DIV/0!</v>
      </c>
      <c r="Z1499" s="739">
        <f t="shared" si="56"/>
        <v>0</v>
      </c>
    </row>
    <row r="1500" spans="1:26" s="365" customFormat="1" ht="12.65" customHeight="1">
      <c r="A1500" s="284" t="s">
        <v>405</v>
      </c>
      <c r="B1500" s="452" t="s">
        <v>870</v>
      </c>
      <c r="C1500" s="453" t="s">
        <v>435</v>
      </c>
      <c r="D1500" s="454" t="s">
        <v>873</v>
      </c>
      <c r="E1500" s="455" t="s">
        <v>874</v>
      </c>
      <c r="F1500" s="454" t="s">
        <v>790</v>
      </c>
      <c r="G1500" s="454"/>
      <c r="H1500" s="454" t="s">
        <v>791</v>
      </c>
      <c r="I1500" s="453">
        <v>2024</v>
      </c>
      <c r="J1500" s="453">
        <v>11</v>
      </c>
      <c r="K1500" s="456">
        <v>45652</v>
      </c>
      <c r="L1500" s="457" t="s">
        <v>553</v>
      </c>
      <c r="M1500" s="458" t="s">
        <v>553</v>
      </c>
      <c r="N1500" s="458">
        <v>8.6999999999999994E-2</v>
      </c>
      <c r="O1500" s="459">
        <v>0</v>
      </c>
      <c r="P1500" s="460"/>
      <c r="Q1500" s="453">
        <v>1</v>
      </c>
      <c r="R1500" s="458">
        <v>8.6999999999999994E-2</v>
      </c>
      <c r="S1500" s="464">
        <v>4100</v>
      </c>
      <c r="T1500" s="461">
        <v>4100</v>
      </c>
      <c r="U1500" s="462" t="s">
        <v>553</v>
      </c>
      <c r="V1500" s="463"/>
      <c r="W1500" s="716" t="e">
        <f t="shared" si="55"/>
        <v>#DIV/0!</v>
      </c>
      <c r="Z1500" s="739">
        <f t="shared" si="56"/>
        <v>0</v>
      </c>
    </row>
    <row r="1501" spans="1:26" s="365" customFormat="1" ht="12.65" customHeight="1">
      <c r="A1501" s="284" t="s">
        <v>405</v>
      </c>
      <c r="B1501" s="452" t="s">
        <v>870</v>
      </c>
      <c r="C1501" s="453" t="s">
        <v>435</v>
      </c>
      <c r="D1501" s="454" t="s">
        <v>871</v>
      </c>
      <c r="E1501" s="455" t="s">
        <v>875</v>
      </c>
      <c r="F1501" s="454" t="s">
        <v>790</v>
      </c>
      <c r="G1501" s="454"/>
      <c r="H1501" s="454" t="s">
        <v>791</v>
      </c>
      <c r="I1501" s="453">
        <v>2024</v>
      </c>
      <c r="J1501" s="453">
        <v>11</v>
      </c>
      <c r="K1501" s="456">
        <v>45652</v>
      </c>
      <c r="L1501" s="457" t="s">
        <v>553</v>
      </c>
      <c r="M1501" s="458" t="s">
        <v>553</v>
      </c>
      <c r="N1501" s="458">
        <v>0.35</v>
      </c>
      <c r="O1501" s="459">
        <v>0</v>
      </c>
      <c r="P1501" s="460"/>
      <c r="Q1501" s="453">
        <v>1</v>
      </c>
      <c r="R1501" s="458">
        <v>0.35</v>
      </c>
      <c r="S1501" s="464">
        <v>350</v>
      </c>
      <c r="T1501" s="461">
        <v>700</v>
      </c>
      <c r="U1501" s="462" t="s">
        <v>553</v>
      </c>
      <c r="V1501" s="463"/>
      <c r="W1501" s="716" t="e">
        <f t="shared" si="55"/>
        <v>#DIV/0!</v>
      </c>
      <c r="Z1501" s="739">
        <f t="shared" si="56"/>
        <v>0</v>
      </c>
    </row>
    <row r="1502" spans="1:26" s="365" customFormat="1" ht="12.65" customHeight="1">
      <c r="A1502" s="284" t="s">
        <v>405</v>
      </c>
      <c r="B1502" s="452" t="s">
        <v>870</v>
      </c>
      <c r="C1502" s="453" t="s">
        <v>435</v>
      </c>
      <c r="D1502" s="454" t="s">
        <v>876</v>
      </c>
      <c r="E1502" s="455" t="s">
        <v>877</v>
      </c>
      <c r="F1502" s="454" t="s">
        <v>790</v>
      </c>
      <c r="G1502" s="454"/>
      <c r="H1502" s="454" t="s">
        <v>791</v>
      </c>
      <c r="I1502" s="453">
        <v>2024</v>
      </c>
      <c r="J1502" s="453">
        <v>11</v>
      </c>
      <c r="K1502" s="456">
        <v>45652</v>
      </c>
      <c r="L1502" s="457" t="s">
        <v>553</v>
      </c>
      <c r="M1502" s="458" t="s">
        <v>553</v>
      </c>
      <c r="N1502" s="458">
        <v>8.5000000000000006E-2</v>
      </c>
      <c r="O1502" s="459">
        <v>0</v>
      </c>
      <c r="P1502" s="460"/>
      <c r="Q1502" s="453">
        <v>1</v>
      </c>
      <c r="R1502" s="458">
        <v>8.5000000000000006E-2</v>
      </c>
      <c r="S1502" s="464">
        <v>4100</v>
      </c>
      <c r="T1502" s="461">
        <v>7100</v>
      </c>
      <c r="U1502" s="462" t="s">
        <v>553</v>
      </c>
      <c r="V1502" s="463"/>
      <c r="W1502" s="716" t="e">
        <f t="shared" si="55"/>
        <v>#DIV/0!</v>
      </c>
      <c r="Z1502" s="739">
        <f t="shared" si="56"/>
        <v>0</v>
      </c>
    </row>
    <row r="1503" spans="1:26" s="365" customFormat="1" ht="12.65" customHeight="1">
      <c r="A1503" s="284" t="s">
        <v>405</v>
      </c>
      <c r="B1503" s="452" t="s">
        <v>870</v>
      </c>
      <c r="C1503" s="453" t="s">
        <v>435</v>
      </c>
      <c r="D1503" s="454" t="s">
        <v>878</v>
      </c>
      <c r="E1503" s="455" t="s">
        <v>879</v>
      </c>
      <c r="F1503" s="454" t="s">
        <v>790</v>
      </c>
      <c r="G1503" s="454"/>
      <c r="H1503" s="454" t="s">
        <v>791</v>
      </c>
      <c r="I1503" s="453">
        <v>2024</v>
      </c>
      <c r="J1503" s="453">
        <v>11</v>
      </c>
      <c r="K1503" s="456">
        <v>45652</v>
      </c>
      <c r="L1503" s="457" t="s">
        <v>553</v>
      </c>
      <c r="M1503" s="458" t="s">
        <v>553</v>
      </c>
      <c r="N1503" s="458">
        <v>6.3E-2</v>
      </c>
      <c r="O1503" s="459">
        <v>0</v>
      </c>
      <c r="P1503" s="460"/>
      <c r="Q1503" s="453">
        <v>1</v>
      </c>
      <c r="R1503" s="458">
        <v>6.3E-2</v>
      </c>
      <c r="S1503" s="464">
        <v>4100</v>
      </c>
      <c r="T1503" s="461">
        <v>5900</v>
      </c>
      <c r="U1503" s="462" t="s">
        <v>553</v>
      </c>
      <c r="V1503" s="463"/>
      <c r="W1503" s="716" t="e">
        <f t="shared" si="55"/>
        <v>#DIV/0!</v>
      </c>
      <c r="Z1503" s="739">
        <f t="shared" si="56"/>
        <v>0</v>
      </c>
    </row>
    <row r="1504" spans="1:26" s="365" customFormat="1" ht="12.65" customHeight="1">
      <c r="A1504" s="284" t="s">
        <v>405</v>
      </c>
      <c r="B1504" s="452" t="s">
        <v>870</v>
      </c>
      <c r="C1504" s="453" t="s">
        <v>435</v>
      </c>
      <c r="D1504" s="454" t="s">
        <v>871</v>
      </c>
      <c r="E1504" s="455" t="s">
        <v>880</v>
      </c>
      <c r="F1504" s="454" t="s">
        <v>790</v>
      </c>
      <c r="G1504" s="454"/>
      <c r="H1504" s="454" t="s">
        <v>791</v>
      </c>
      <c r="I1504" s="453">
        <v>2024</v>
      </c>
      <c r="J1504" s="453">
        <v>11</v>
      </c>
      <c r="K1504" s="456">
        <v>45652</v>
      </c>
      <c r="L1504" s="457" t="s">
        <v>553</v>
      </c>
      <c r="M1504" s="458" t="s">
        <v>553</v>
      </c>
      <c r="N1504" s="458">
        <v>0.35</v>
      </c>
      <c r="O1504" s="459">
        <v>0</v>
      </c>
      <c r="P1504" s="460"/>
      <c r="Q1504" s="453">
        <v>1</v>
      </c>
      <c r="R1504" s="458">
        <v>0.35</v>
      </c>
      <c r="S1504" s="464">
        <v>350</v>
      </c>
      <c r="T1504" s="461">
        <v>700</v>
      </c>
      <c r="U1504" s="462" t="s">
        <v>553</v>
      </c>
      <c r="V1504" s="463"/>
      <c r="W1504" s="716" t="e">
        <f t="shared" si="55"/>
        <v>#DIV/0!</v>
      </c>
      <c r="Z1504" s="739">
        <f t="shared" si="56"/>
        <v>0</v>
      </c>
    </row>
    <row r="1505" spans="1:26" s="365" customFormat="1" ht="12.65" customHeight="1">
      <c r="A1505" s="284" t="s">
        <v>405</v>
      </c>
      <c r="B1505" s="452" t="s">
        <v>870</v>
      </c>
      <c r="C1505" s="453" t="s">
        <v>435</v>
      </c>
      <c r="D1505" s="454" t="s">
        <v>871</v>
      </c>
      <c r="E1505" s="455" t="s">
        <v>881</v>
      </c>
      <c r="F1505" s="454" t="s">
        <v>790</v>
      </c>
      <c r="G1505" s="454"/>
      <c r="H1505" s="454" t="s">
        <v>791</v>
      </c>
      <c r="I1505" s="453">
        <v>2024</v>
      </c>
      <c r="J1505" s="453">
        <v>11</v>
      </c>
      <c r="K1505" s="456">
        <v>45652</v>
      </c>
      <c r="L1505" s="457" t="s">
        <v>553</v>
      </c>
      <c r="M1505" s="458" t="s">
        <v>553</v>
      </c>
      <c r="N1505" s="458">
        <v>0.35</v>
      </c>
      <c r="O1505" s="459">
        <v>0</v>
      </c>
      <c r="P1505" s="460"/>
      <c r="Q1505" s="453">
        <v>1</v>
      </c>
      <c r="R1505" s="458">
        <v>0.35</v>
      </c>
      <c r="S1505" s="464">
        <v>350</v>
      </c>
      <c r="T1505" s="461">
        <v>700</v>
      </c>
      <c r="U1505" s="462" t="s">
        <v>553</v>
      </c>
      <c r="V1505" s="463"/>
      <c r="W1505" s="716" t="e">
        <f t="shared" si="55"/>
        <v>#DIV/0!</v>
      </c>
      <c r="Z1505" s="739">
        <f t="shared" si="56"/>
        <v>0</v>
      </c>
    </row>
    <row r="1506" spans="1:26" s="365" customFormat="1" ht="12.65" customHeight="1">
      <c r="A1506" s="284" t="s">
        <v>405</v>
      </c>
      <c r="B1506" s="452" t="s">
        <v>870</v>
      </c>
      <c r="C1506" s="453" t="s">
        <v>435</v>
      </c>
      <c r="D1506" s="454" t="s">
        <v>871</v>
      </c>
      <c r="E1506" s="455" t="s">
        <v>882</v>
      </c>
      <c r="F1506" s="454" t="s">
        <v>790</v>
      </c>
      <c r="G1506" s="454"/>
      <c r="H1506" s="454" t="s">
        <v>791</v>
      </c>
      <c r="I1506" s="453">
        <v>2024</v>
      </c>
      <c r="J1506" s="453">
        <v>11</v>
      </c>
      <c r="K1506" s="456">
        <v>45652</v>
      </c>
      <c r="L1506" s="457" t="s">
        <v>553</v>
      </c>
      <c r="M1506" s="458" t="s">
        <v>553</v>
      </c>
      <c r="N1506" s="458">
        <v>0.35</v>
      </c>
      <c r="O1506" s="459">
        <v>0</v>
      </c>
      <c r="P1506" s="460"/>
      <c r="Q1506" s="453">
        <v>1</v>
      </c>
      <c r="R1506" s="458">
        <v>0.35</v>
      </c>
      <c r="S1506" s="464">
        <v>350</v>
      </c>
      <c r="T1506" s="461">
        <v>700</v>
      </c>
      <c r="U1506" s="462" t="s">
        <v>553</v>
      </c>
      <c r="V1506" s="463"/>
      <c r="W1506" s="716" t="e">
        <f t="shared" si="55"/>
        <v>#DIV/0!</v>
      </c>
      <c r="Z1506" s="739">
        <f t="shared" si="56"/>
        <v>0</v>
      </c>
    </row>
    <row r="1507" spans="1:26" s="365" customFormat="1" ht="12.65" customHeight="1">
      <c r="A1507" s="284" t="s">
        <v>405</v>
      </c>
      <c r="B1507" s="452" t="s">
        <v>870</v>
      </c>
      <c r="C1507" s="453" t="s">
        <v>435</v>
      </c>
      <c r="D1507" s="454" t="s">
        <v>871</v>
      </c>
      <c r="E1507" s="455" t="s">
        <v>883</v>
      </c>
      <c r="F1507" s="454" t="s">
        <v>790</v>
      </c>
      <c r="G1507" s="454"/>
      <c r="H1507" s="454" t="s">
        <v>791</v>
      </c>
      <c r="I1507" s="453">
        <v>2024</v>
      </c>
      <c r="J1507" s="453">
        <v>11</v>
      </c>
      <c r="K1507" s="456">
        <v>45652</v>
      </c>
      <c r="L1507" s="457" t="s">
        <v>553</v>
      </c>
      <c r="M1507" s="458" t="s">
        <v>553</v>
      </c>
      <c r="N1507" s="458">
        <v>0.35</v>
      </c>
      <c r="O1507" s="459">
        <v>0</v>
      </c>
      <c r="P1507" s="460"/>
      <c r="Q1507" s="453">
        <v>1</v>
      </c>
      <c r="R1507" s="458">
        <v>0.35</v>
      </c>
      <c r="S1507" s="464">
        <v>350</v>
      </c>
      <c r="T1507" s="461">
        <v>700</v>
      </c>
      <c r="U1507" s="462" t="s">
        <v>553</v>
      </c>
      <c r="V1507" s="463"/>
      <c r="W1507" s="716" t="e">
        <f t="shared" si="55"/>
        <v>#DIV/0!</v>
      </c>
      <c r="Z1507" s="739">
        <f t="shared" si="56"/>
        <v>0</v>
      </c>
    </row>
    <row r="1508" spans="1:26" s="365" customFormat="1" ht="12.65" customHeight="1">
      <c r="A1508" s="284" t="s">
        <v>405</v>
      </c>
      <c r="B1508" s="452" t="s">
        <v>870</v>
      </c>
      <c r="C1508" s="453" t="s">
        <v>435</v>
      </c>
      <c r="D1508" s="454" t="s">
        <v>871</v>
      </c>
      <c r="E1508" s="455" t="s">
        <v>884</v>
      </c>
      <c r="F1508" s="454" t="s">
        <v>790</v>
      </c>
      <c r="G1508" s="454"/>
      <c r="H1508" s="454" t="s">
        <v>791</v>
      </c>
      <c r="I1508" s="453">
        <v>2024</v>
      </c>
      <c r="J1508" s="453">
        <v>11</v>
      </c>
      <c r="K1508" s="456">
        <v>45652</v>
      </c>
      <c r="L1508" s="457" t="s">
        <v>553</v>
      </c>
      <c r="M1508" s="458" t="s">
        <v>553</v>
      </c>
      <c r="N1508" s="458">
        <v>0.35</v>
      </c>
      <c r="O1508" s="459">
        <v>0</v>
      </c>
      <c r="P1508" s="460"/>
      <c r="Q1508" s="453">
        <v>1</v>
      </c>
      <c r="R1508" s="458">
        <v>0.35</v>
      </c>
      <c r="S1508" s="464">
        <v>350</v>
      </c>
      <c r="T1508" s="461">
        <v>700</v>
      </c>
      <c r="U1508" s="462" t="s">
        <v>553</v>
      </c>
      <c r="V1508" s="463"/>
      <c r="W1508" s="716" t="e">
        <f t="shared" si="55"/>
        <v>#DIV/0!</v>
      </c>
      <c r="Z1508" s="739">
        <f t="shared" si="56"/>
        <v>0</v>
      </c>
    </row>
    <row r="1509" spans="1:26" s="365" customFormat="1" ht="12.65" customHeight="1">
      <c r="A1509" s="284" t="s">
        <v>141</v>
      </c>
      <c r="B1509" s="452" t="s">
        <v>683</v>
      </c>
      <c r="C1509" s="453" t="s">
        <v>435</v>
      </c>
      <c r="D1509" s="454" t="s">
        <v>835</v>
      </c>
      <c r="E1509" s="455" t="s">
        <v>836</v>
      </c>
      <c r="F1509" s="454" t="s">
        <v>790</v>
      </c>
      <c r="G1509" s="454"/>
      <c r="H1509" s="454" t="s">
        <v>791</v>
      </c>
      <c r="I1509" s="453">
        <v>2024</v>
      </c>
      <c r="J1509" s="453">
        <v>11</v>
      </c>
      <c r="K1509" s="456">
        <v>45652</v>
      </c>
      <c r="L1509" s="457" t="s">
        <v>553</v>
      </c>
      <c r="M1509" s="458" t="s">
        <v>553</v>
      </c>
      <c r="N1509" s="458">
        <v>0.41</v>
      </c>
      <c r="O1509" s="459">
        <v>0</v>
      </c>
      <c r="P1509" s="460"/>
      <c r="Q1509" s="453">
        <v>1</v>
      </c>
      <c r="R1509" s="458">
        <v>0.41</v>
      </c>
      <c r="S1509" s="464">
        <v>6200</v>
      </c>
      <c r="T1509" s="461">
        <v>111930</v>
      </c>
      <c r="U1509" s="462" t="s">
        <v>553</v>
      </c>
      <c r="V1509" s="463"/>
      <c r="W1509" s="716" t="e">
        <f t="shared" si="55"/>
        <v>#DIV/0!</v>
      </c>
      <c r="Z1509" s="739">
        <f t="shared" si="56"/>
        <v>0</v>
      </c>
    </row>
    <row r="1510" spans="1:26" s="365" customFormat="1" ht="12.65" customHeight="1">
      <c r="A1510" s="284" t="s">
        <v>141</v>
      </c>
      <c r="B1510" s="452" t="s">
        <v>683</v>
      </c>
      <c r="C1510" s="453" t="s">
        <v>435</v>
      </c>
      <c r="D1510" s="454" t="s">
        <v>885</v>
      </c>
      <c r="E1510" s="455" t="s">
        <v>886</v>
      </c>
      <c r="F1510" s="454" t="s">
        <v>790</v>
      </c>
      <c r="G1510" s="454"/>
      <c r="H1510" s="454" t="s">
        <v>791</v>
      </c>
      <c r="I1510" s="453">
        <v>2024</v>
      </c>
      <c r="J1510" s="453">
        <v>11</v>
      </c>
      <c r="K1510" s="456">
        <v>45652</v>
      </c>
      <c r="L1510" s="457" t="s">
        <v>553</v>
      </c>
      <c r="M1510" s="458" t="s">
        <v>553</v>
      </c>
      <c r="N1510" s="458">
        <v>4.4999999999999998E-2</v>
      </c>
      <c r="O1510" s="459">
        <v>0</v>
      </c>
      <c r="P1510" s="460"/>
      <c r="Q1510" s="453">
        <v>1</v>
      </c>
      <c r="R1510" s="458">
        <v>4.4999999999999998E-2</v>
      </c>
      <c r="S1510" s="464">
        <v>1500</v>
      </c>
      <c r="T1510" s="461">
        <v>76180</v>
      </c>
      <c r="U1510" s="462" t="s">
        <v>553</v>
      </c>
      <c r="V1510" s="463"/>
      <c r="W1510" s="716" t="e">
        <f t="shared" si="55"/>
        <v>#DIV/0!</v>
      </c>
      <c r="Z1510" s="739">
        <f t="shared" si="56"/>
        <v>0</v>
      </c>
    </row>
    <row r="1511" spans="1:26" s="365" customFormat="1" ht="12.65" customHeight="1">
      <c r="A1511" s="452"/>
      <c r="B1511" s="452" t="s">
        <v>484</v>
      </c>
      <c r="C1511" s="453" t="s">
        <v>453</v>
      </c>
      <c r="D1511" s="454" t="s">
        <v>797</v>
      </c>
      <c r="E1511" s="455" t="s">
        <v>798</v>
      </c>
      <c r="F1511" s="454" t="s">
        <v>790</v>
      </c>
      <c r="G1511" s="454"/>
      <c r="H1511" s="454" t="s">
        <v>791</v>
      </c>
      <c r="I1511" s="453">
        <v>2024</v>
      </c>
      <c r="J1511" s="453">
        <v>12</v>
      </c>
      <c r="K1511" s="456">
        <v>45665</v>
      </c>
      <c r="L1511" s="457"/>
      <c r="M1511" s="458"/>
      <c r="N1511" s="458">
        <v>0.06</v>
      </c>
      <c r="O1511" s="459"/>
      <c r="P1511" s="460"/>
      <c r="Q1511" s="453">
        <v>1</v>
      </c>
      <c r="R1511" s="458">
        <v>0.06</v>
      </c>
      <c r="S1511" s="461">
        <v>3000</v>
      </c>
      <c r="T1511" s="461">
        <v>336850</v>
      </c>
      <c r="U1511" s="462"/>
      <c r="V1511" s="463"/>
      <c r="W1511" s="716" t="e">
        <f t="shared" si="55"/>
        <v>#DIV/0!</v>
      </c>
      <c r="Z1511" s="739">
        <f t="shared" si="56"/>
        <v>0</v>
      </c>
    </row>
    <row r="1512" spans="1:26" s="365" customFormat="1" ht="12.65" customHeight="1">
      <c r="A1512" s="452"/>
      <c r="B1512" s="452" t="s">
        <v>452</v>
      </c>
      <c r="C1512" s="453" t="s">
        <v>453</v>
      </c>
      <c r="D1512" s="454" t="s">
        <v>795</v>
      </c>
      <c r="E1512" s="455" t="s">
        <v>796</v>
      </c>
      <c r="F1512" s="454" t="s">
        <v>790</v>
      </c>
      <c r="G1512" s="454"/>
      <c r="H1512" s="454" t="s">
        <v>791</v>
      </c>
      <c r="I1512" s="453">
        <v>2024</v>
      </c>
      <c r="J1512" s="453">
        <v>12</v>
      </c>
      <c r="K1512" s="456">
        <v>45665</v>
      </c>
      <c r="L1512" s="457"/>
      <c r="M1512" s="458"/>
      <c r="N1512" s="458">
        <v>0.56999999999999995</v>
      </c>
      <c r="O1512" s="459"/>
      <c r="P1512" s="460"/>
      <c r="Q1512" s="453">
        <v>1</v>
      </c>
      <c r="R1512" s="458">
        <v>0.56999999999999995</v>
      </c>
      <c r="S1512" s="461">
        <v>3000</v>
      </c>
      <c r="T1512" s="461">
        <v>46747</v>
      </c>
      <c r="U1512" s="462"/>
      <c r="V1512" s="463"/>
      <c r="W1512" s="716" t="e">
        <f t="shared" si="55"/>
        <v>#DIV/0!</v>
      </c>
      <c r="Z1512" s="739">
        <f t="shared" si="56"/>
        <v>0</v>
      </c>
    </row>
    <row r="1513" spans="1:26" s="365" customFormat="1" ht="12.65" customHeight="1">
      <c r="A1513" s="452"/>
      <c r="B1513" s="452" t="s">
        <v>452</v>
      </c>
      <c r="C1513" s="453" t="s">
        <v>453</v>
      </c>
      <c r="D1513" s="454" t="s">
        <v>788</v>
      </c>
      <c r="E1513" s="455" t="s">
        <v>789</v>
      </c>
      <c r="F1513" s="454" t="s">
        <v>790</v>
      </c>
      <c r="G1513" s="454"/>
      <c r="H1513" s="454" t="s">
        <v>791</v>
      </c>
      <c r="I1513" s="453">
        <v>2024</v>
      </c>
      <c r="J1513" s="453">
        <v>12</v>
      </c>
      <c r="K1513" s="456">
        <v>45665</v>
      </c>
      <c r="L1513" s="457"/>
      <c r="M1513" s="458"/>
      <c r="N1513" s="458">
        <v>0.34</v>
      </c>
      <c r="O1513" s="459"/>
      <c r="P1513" s="460"/>
      <c r="Q1513" s="453">
        <v>1</v>
      </c>
      <c r="R1513" s="458">
        <v>0.34</v>
      </c>
      <c r="S1513" s="461">
        <v>16717</v>
      </c>
      <c r="T1513" s="461">
        <v>64247</v>
      </c>
      <c r="U1513" s="462"/>
      <c r="V1513" s="463"/>
      <c r="W1513" s="716" t="e">
        <f t="shared" si="55"/>
        <v>#DIV/0!</v>
      </c>
      <c r="Z1513" s="739">
        <f t="shared" si="56"/>
        <v>0</v>
      </c>
    </row>
    <row r="1514" spans="1:26" s="365" customFormat="1" ht="12.65" customHeight="1">
      <c r="A1514" s="452"/>
      <c r="B1514" s="452" t="s">
        <v>452</v>
      </c>
      <c r="C1514" s="453" t="s">
        <v>453</v>
      </c>
      <c r="D1514" s="454" t="s">
        <v>803</v>
      </c>
      <c r="E1514" s="455" t="s">
        <v>804</v>
      </c>
      <c r="F1514" s="454" t="s">
        <v>790</v>
      </c>
      <c r="G1514" s="454"/>
      <c r="H1514" s="454" t="s">
        <v>791</v>
      </c>
      <c r="I1514" s="453">
        <v>2024</v>
      </c>
      <c r="J1514" s="453">
        <v>12</v>
      </c>
      <c r="K1514" s="456">
        <v>45665</v>
      </c>
      <c r="L1514" s="457"/>
      <c r="M1514" s="458"/>
      <c r="N1514" s="458">
        <v>0.49</v>
      </c>
      <c r="O1514" s="459"/>
      <c r="P1514" s="460"/>
      <c r="Q1514" s="453">
        <v>1</v>
      </c>
      <c r="R1514" s="458">
        <v>0.49</v>
      </c>
      <c r="S1514" s="461">
        <v>20780</v>
      </c>
      <c r="T1514" s="461">
        <v>473300</v>
      </c>
      <c r="U1514" s="462"/>
      <c r="V1514" s="463"/>
      <c r="W1514" s="716" t="e">
        <f t="shared" si="55"/>
        <v>#DIV/0!</v>
      </c>
      <c r="Z1514" s="739">
        <f t="shared" si="56"/>
        <v>0</v>
      </c>
    </row>
    <row r="1515" spans="1:26" s="365" customFormat="1" ht="12.65" customHeight="1">
      <c r="A1515" s="452"/>
      <c r="B1515" s="452" t="s">
        <v>452</v>
      </c>
      <c r="C1515" s="453" t="s">
        <v>453</v>
      </c>
      <c r="D1515" s="454" t="s">
        <v>803</v>
      </c>
      <c r="E1515" s="455" t="s">
        <v>804</v>
      </c>
      <c r="F1515" s="454" t="s">
        <v>790</v>
      </c>
      <c r="G1515" s="454"/>
      <c r="H1515" s="454" t="s">
        <v>791</v>
      </c>
      <c r="I1515" s="453">
        <v>2024</v>
      </c>
      <c r="J1515" s="453">
        <v>12</v>
      </c>
      <c r="K1515" s="456">
        <v>45665</v>
      </c>
      <c r="L1515" s="457"/>
      <c r="M1515" s="458"/>
      <c r="N1515" s="458">
        <v>0.49</v>
      </c>
      <c r="O1515" s="459"/>
      <c r="P1515" s="460"/>
      <c r="Q1515" s="453">
        <v>1</v>
      </c>
      <c r="R1515" s="458">
        <v>0.49</v>
      </c>
      <c r="S1515" s="461">
        <v>8620</v>
      </c>
      <c r="T1515" s="461">
        <v>452520</v>
      </c>
      <c r="U1515" s="462"/>
      <c r="V1515" s="463"/>
      <c r="W1515" s="716" t="e">
        <f t="shared" si="55"/>
        <v>#DIV/0!</v>
      </c>
      <c r="Z1515" s="739">
        <f t="shared" si="56"/>
        <v>0</v>
      </c>
    </row>
    <row r="1516" spans="1:26" s="365" customFormat="1" ht="12.65" customHeight="1">
      <c r="A1516" s="452"/>
      <c r="B1516" s="452" t="s">
        <v>452</v>
      </c>
      <c r="C1516" s="453" t="s">
        <v>453</v>
      </c>
      <c r="D1516" s="454" t="s">
        <v>803</v>
      </c>
      <c r="E1516" s="455" t="s">
        <v>804</v>
      </c>
      <c r="F1516" s="454" t="s">
        <v>790</v>
      </c>
      <c r="G1516" s="454"/>
      <c r="H1516" s="454" t="s">
        <v>791</v>
      </c>
      <c r="I1516" s="453">
        <v>2024</v>
      </c>
      <c r="J1516" s="453">
        <v>12</v>
      </c>
      <c r="K1516" s="456">
        <v>45665</v>
      </c>
      <c r="L1516" s="457"/>
      <c r="M1516" s="458"/>
      <c r="N1516" s="458">
        <v>0.49</v>
      </c>
      <c r="O1516" s="459"/>
      <c r="P1516" s="460"/>
      <c r="Q1516" s="453">
        <v>1</v>
      </c>
      <c r="R1516" s="458">
        <v>0.49</v>
      </c>
      <c r="S1516" s="461">
        <v>86400</v>
      </c>
      <c r="T1516" s="461">
        <v>443900</v>
      </c>
      <c r="U1516" s="462"/>
      <c r="V1516" s="463"/>
      <c r="W1516" s="716" t="e">
        <f t="shared" si="55"/>
        <v>#DIV/0!</v>
      </c>
      <c r="Z1516" s="739">
        <f t="shared" si="56"/>
        <v>0</v>
      </c>
    </row>
    <row r="1517" spans="1:26" s="365" customFormat="1" ht="12.65" customHeight="1">
      <c r="A1517" s="452"/>
      <c r="B1517" s="452" t="s">
        <v>452</v>
      </c>
      <c r="C1517" s="453" t="s">
        <v>453</v>
      </c>
      <c r="D1517" s="454" t="s">
        <v>805</v>
      </c>
      <c r="E1517" s="455" t="s">
        <v>806</v>
      </c>
      <c r="F1517" s="454" t="s">
        <v>790</v>
      </c>
      <c r="G1517" s="454"/>
      <c r="H1517" s="454" t="s">
        <v>791</v>
      </c>
      <c r="I1517" s="453">
        <v>2024</v>
      </c>
      <c r="J1517" s="453">
        <v>12</v>
      </c>
      <c r="K1517" s="456">
        <v>45665</v>
      </c>
      <c r="L1517" s="457"/>
      <c r="M1517" s="458"/>
      <c r="N1517" s="458">
        <v>0.08</v>
      </c>
      <c r="O1517" s="459"/>
      <c r="P1517" s="460"/>
      <c r="Q1517" s="453">
        <v>1</v>
      </c>
      <c r="R1517" s="458">
        <v>0.08</v>
      </c>
      <c r="S1517" s="461">
        <v>400</v>
      </c>
      <c r="T1517" s="461">
        <v>448110</v>
      </c>
      <c r="U1517" s="462"/>
      <c r="V1517" s="463"/>
      <c r="W1517" s="716" t="e">
        <f t="shared" si="55"/>
        <v>#DIV/0!</v>
      </c>
      <c r="Z1517" s="739">
        <f t="shared" si="56"/>
        <v>0</v>
      </c>
    </row>
    <row r="1518" spans="1:26" s="365" customFormat="1" ht="12.65" customHeight="1">
      <c r="A1518" s="452"/>
      <c r="B1518" s="452" t="s">
        <v>452</v>
      </c>
      <c r="C1518" s="453" t="s">
        <v>453</v>
      </c>
      <c r="D1518" s="454" t="s">
        <v>805</v>
      </c>
      <c r="E1518" s="455" t="s">
        <v>806</v>
      </c>
      <c r="F1518" s="454" t="s">
        <v>790</v>
      </c>
      <c r="G1518" s="454"/>
      <c r="H1518" s="454" t="s">
        <v>791</v>
      </c>
      <c r="I1518" s="453">
        <v>2024</v>
      </c>
      <c r="J1518" s="453">
        <v>12</v>
      </c>
      <c r="K1518" s="456">
        <v>45665</v>
      </c>
      <c r="L1518" s="457"/>
      <c r="M1518" s="458"/>
      <c r="N1518" s="458">
        <v>0.08</v>
      </c>
      <c r="O1518" s="459"/>
      <c r="P1518" s="460"/>
      <c r="Q1518" s="453">
        <v>1</v>
      </c>
      <c r="R1518" s="458">
        <v>0.08</v>
      </c>
      <c r="S1518" s="461">
        <v>50000</v>
      </c>
      <c r="T1518" s="461">
        <v>447710</v>
      </c>
      <c r="U1518" s="462"/>
      <c r="V1518" s="463"/>
      <c r="W1518" s="716" t="e">
        <f t="shared" si="55"/>
        <v>#DIV/0!</v>
      </c>
      <c r="Z1518" s="739">
        <f t="shared" si="56"/>
        <v>0</v>
      </c>
    </row>
    <row r="1519" spans="1:26" s="365" customFormat="1" ht="12.65" customHeight="1">
      <c r="A1519" s="452"/>
      <c r="B1519" s="452" t="s">
        <v>452</v>
      </c>
      <c r="C1519" s="453" t="s">
        <v>453</v>
      </c>
      <c r="D1519" s="454" t="s">
        <v>805</v>
      </c>
      <c r="E1519" s="455" t="s">
        <v>806</v>
      </c>
      <c r="F1519" s="454" t="s">
        <v>790</v>
      </c>
      <c r="G1519" s="454"/>
      <c r="H1519" s="454" t="s">
        <v>791</v>
      </c>
      <c r="I1519" s="453">
        <v>2024</v>
      </c>
      <c r="J1519" s="453">
        <v>12</v>
      </c>
      <c r="K1519" s="456">
        <v>45665</v>
      </c>
      <c r="L1519" s="457"/>
      <c r="M1519" s="458"/>
      <c r="N1519" s="458">
        <v>0.08</v>
      </c>
      <c r="O1519" s="459"/>
      <c r="P1519" s="460"/>
      <c r="Q1519" s="453">
        <v>1</v>
      </c>
      <c r="R1519" s="458">
        <v>0.08</v>
      </c>
      <c r="S1519" s="461">
        <v>2100</v>
      </c>
      <c r="T1519" s="461">
        <v>397710</v>
      </c>
      <c r="U1519" s="462"/>
      <c r="V1519" s="463"/>
      <c r="W1519" s="716" t="e">
        <f t="shared" si="55"/>
        <v>#DIV/0!</v>
      </c>
      <c r="Z1519" s="739">
        <f t="shared" si="56"/>
        <v>0</v>
      </c>
    </row>
    <row r="1520" spans="1:26" s="365" customFormat="1" ht="12.65" customHeight="1">
      <c r="A1520" s="452"/>
      <c r="B1520" s="452" t="s">
        <v>452</v>
      </c>
      <c r="C1520" s="453" t="s">
        <v>453</v>
      </c>
      <c r="D1520" s="454" t="s">
        <v>825</v>
      </c>
      <c r="E1520" s="455" t="s">
        <v>826</v>
      </c>
      <c r="F1520" s="454" t="s">
        <v>790</v>
      </c>
      <c r="G1520" s="454"/>
      <c r="H1520" s="454" t="s">
        <v>791</v>
      </c>
      <c r="I1520" s="453">
        <v>2024</v>
      </c>
      <c r="J1520" s="453">
        <v>12</v>
      </c>
      <c r="K1520" s="456">
        <v>45665</v>
      </c>
      <c r="L1520" s="457"/>
      <c r="M1520" s="458"/>
      <c r="N1520" s="458">
        <v>6.5000000000000002E-2</v>
      </c>
      <c r="O1520" s="459"/>
      <c r="P1520" s="460"/>
      <c r="Q1520" s="453">
        <v>1</v>
      </c>
      <c r="R1520" s="458">
        <v>6.5000000000000002E-2</v>
      </c>
      <c r="S1520" s="461">
        <v>31354</v>
      </c>
      <c r="T1520" s="461">
        <v>1180000</v>
      </c>
      <c r="U1520" s="462"/>
      <c r="V1520" s="463"/>
      <c r="W1520" s="716" t="e">
        <f t="shared" si="55"/>
        <v>#DIV/0!</v>
      </c>
      <c r="Z1520" s="739">
        <f t="shared" si="56"/>
        <v>0</v>
      </c>
    </row>
    <row r="1521" spans="1:26" s="365" customFormat="1" ht="12.65" customHeight="1">
      <c r="A1521" s="452"/>
      <c r="B1521" s="452" t="s">
        <v>452</v>
      </c>
      <c r="C1521" s="453" t="s">
        <v>453</v>
      </c>
      <c r="D1521" s="454" t="s">
        <v>825</v>
      </c>
      <c r="E1521" s="455" t="s">
        <v>826</v>
      </c>
      <c r="F1521" s="454" t="s">
        <v>790</v>
      </c>
      <c r="G1521" s="454"/>
      <c r="H1521" s="454" t="s">
        <v>791</v>
      </c>
      <c r="I1521" s="453">
        <v>2024</v>
      </c>
      <c r="J1521" s="453">
        <v>12</v>
      </c>
      <c r="K1521" s="456">
        <v>45665</v>
      </c>
      <c r="L1521" s="457"/>
      <c r="M1521" s="458"/>
      <c r="N1521" s="458">
        <v>6.5000000000000002E-2</v>
      </c>
      <c r="O1521" s="459"/>
      <c r="P1521" s="460"/>
      <c r="Q1521" s="453">
        <v>1</v>
      </c>
      <c r="R1521" s="458">
        <v>6.5000000000000002E-2</v>
      </c>
      <c r="S1521" s="461">
        <v>60000</v>
      </c>
      <c r="T1521" s="461">
        <v>1148646</v>
      </c>
      <c r="U1521" s="462"/>
      <c r="V1521" s="463"/>
      <c r="W1521" s="716" t="e">
        <f t="shared" si="55"/>
        <v>#DIV/0!</v>
      </c>
      <c r="Z1521" s="739">
        <f t="shared" si="56"/>
        <v>0</v>
      </c>
    </row>
    <row r="1522" spans="1:26" s="365" customFormat="1" ht="12.65" customHeight="1">
      <c r="A1522" s="452"/>
      <c r="B1522" s="452" t="s">
        <v>452</v>
      </c>
      <c r="C1522" s="453" t="s">
        <v>453</v>
      </c>
      <c r="D1522" s="454" t="s">
        <v>821</v>
      </c>
      <c r="E1522" s="455" t="s">
        <v>822</v>
      </c>
      <c r="F1522" s="454" t="s">
        <v>790</v>
      </c>
      <c r="G1522" s="454"/>
      <c r="H1522" s="454" t="s">
        <v>791</v>
      </c>
      <c r="I1522" s="453">
        <v>2024</v>
      </c>
      <c r="J1522" s="453">
        <v>12</v>
      </c>
      <c r="K1522" s="456">
        <v>45665</v>
      </c>
      <c r="L1522" s="457"/>
      <c r="M1522" s="458"/>
      <c r="N1522" s="458">
        <v>7.4999999999999997E-2</v>
      </c>
      <c r="O1522" s="459"/>
      <c r="P1522" s="460"/>
      <c r="Q1522" s="453">
        <v>1</v>
      </c>
      <c r="R1522" s="458">
        <v>7.4999999999999997E-2</v>
      </c>
      <c r="S1522" s="461">
        <v>36019</v>
      </c>
      <c r="T1522" s="461">
        <v>330757</v>
      </c>
      <c r="U1522" s="462"/>
      <c r="V1522" s="463"/>
      <c r="W1522" s="716" t="e">
        <f t="shared" si="55"/>
        <v>#DIV/0!</v>
      </c>
      <c r="Z1522" s="739">
        <f t="shared" si="56"/>
        <v>0</v>
      </c>
    </row>
    <row r="1523" spans="1:26" s="365" customFormat="1" ht="12.65" customHeight="1">
      <c r="A1523" s="452"/>
      <c r="B1523" s="452" t="s">
        <v>452</v>
      </c>
      <c r="C1523" s="453" t="s">
        <v>453</v>
      </c>
      <c r="D1523" s="454" t="s">
        <v>825</v>
      </c>
      <c r="E1523" s="455" t="s">
        <v>826</v>
      </c>
      <c r="F1523" s="454" t="s">
        <v>790</v>
      </c>
      <c r="G1523" s="454"/>
      <c r="H1523" s="454" t="s">
        <v>791</v>
      </c>
      <c r="I1523" s="453">
        <v>2024</v>
      </c>
      <c r="J1523" s="453">
        <v>12</v>
      </c>
      <c r="K1523" s="456">
        <v>45665</v>
      </c>
      <c r="L1523" s="457"/>
      <c r="M1523" s="458"/>
      <c r="N1523" s="458">
        <v>6.5000000000000002E-2</v>
      </c>
      <c r="O1523" s="459"/>
      <c r="P1523" s="460"/>
      <c r="Q1523" s="453">
        <v>1</v>
      </c>
      <c r="R1523" s="458">
        <v>6.5000000000000002E-2</v>
      </c>
      <c r="S1523" s="461">
        <v>190000</v>
      </c>
      <c r="T1523" s="461">
        <v>1088646</v>
      </c>
      <c r="U1523" s="462"/>
      <c r="V1523" s="463"/>
      <c r="W1523" s="716" t="e">
        <f t="shared" si="55"/>
        <v>#DIV/0!</v>
      </c>
      <c r="Z1523" s="739">
        <f t="shared" si="56"/>
        <v>0</v>
      </c>
    </row>
    <row r="1524" spans="1:26" s="365" customFormat="1" ht="12.65" customHeight="1">
      <c r="A1524" s="452"/>
      <c r="B1524" s="452" t="s">
        <v>452</v>
      </c>
      <c r="C1524" s="453" t="s">
        <v>453</v>
      </c>
      <c r="D1524" s="454" t="s">
        <v>827</v>
      </c>
      <c r="E1524" s="455" t="s">
        <v>828</v>
      </c>
      <c r="F1524" s="454" t="s">
        <v>790</v>
      </c>
      <c r="G1524" s="454"/>
      <c r="H1524" s="454" t="s">
        <v>791</v>
      </c>
      <c r="I1524" s="453">
        <v>2024</v>
      </c>
      <c r="J1524" s="453">
        <v>12</v>
      </c>
      <c r="K1524" s="456">
        <v>45665</v>
      </c>
      <c r="L1524" s="457"/>
      <c r="M1524" s="458"/>
      <c r="N1524" s="458">
        <v>6.5000000000000002E-2</v>
      </c>
      <c r="O1524" s="459"/>
      <c r="P1524" s="460"/>
      <c r="Q1524" s="453">
        <v>1</v>
      </c>
      <c r="R1524" s="458">
        <v>6.5000000000000002E-2</v>
      </c>
      <c r="S1524" s="461">
        <v>28000</v>
      </c>
      <c r="T1524" s="461">
        <v>624033</v>
      </c>
      <c r="U1524" s="462"/>
      <c r="V1524" s="463"/>
      <c r="W1524" s="716" t="e">
        <f t="shared" si="55"/>
        <v>#DIV/0!</v>
      </c>
      <c r="Z1524" s="739">
        <f t="shared" si="56"/>
        <v>0</v>
      </c>
    </row>
    <row r="1525" spans="1:26" s="365" customFormat="1" ht="12.65" customHeight="1">
      <c r="A1525" s="452"/>
      <c r="B1525" s="452" t="s">
        <v>452</v>
      </c>
      <c r="C1525" s="453" t="s">
        <v>453</v>
      </c>
      <c r="D1525" s="454" t="s">
        <v>827</v>
      </c>
      <c r="E1525" s="455" t="s">
        <v>828</v>
      </c>
      <c r="F1525" s="454" t="s">
        <v>790</v>
      </c>
      <c r="G1525" s="454"/>
      <c r="H1525" s="454" t="s">
        <v>791</v>
      </c>
      <c r="I1525" s="453">
        <v>2024</v>
      </c>
      <c r="J1525" s="453">
        <v>12</v>
      </c>
      <c r="K1525" s="456">
        <v>45665</v>
      </c>
      <c r="L1525" s="457"/>
      <c r="M1525" s="458"/>
      <c r="N1525" s="458">
        <v>6.5000000000000002E-2</v>
      </c>
      <c r="O1525" s="459"/>
      <c r="P1525" s="460"/>
      <c r="Q1525" s="453">
        <v>1</v>
      </c>
      <c r="R1525" s="458">
        <v>6.5000000000000002E-2</v>
      </c>
      <c r="S1525" s="461">
        <v>105738</v>
      </c>
      <c r="T1525" s="461">
        <v>596033</v>
      </c>
      <c r="U1525" s="462"/>
      <c r="V1525" s="463"/>
      <c r="W1525" s="716" t="e">
        <f t="shared" si="55"/>
        <v>#DIV/0!</v>
      </c>
      <c r="Z1525" s="739">
        <f t="shared" si="56"/>
        <v>0</v>
      </c>
    </row>
    <row r="1526" spans="1:26" s="365" customFormat="1" ht="12.65" customHeight="1">
      <c r="A1526" s="452"/>
      <c r="B1526" s="452" t="s">
        <v>452</v>
      </c>
      <c r="C1526" s="453" t="s">
        <v>453</v>
      </c>
      <c r="D1526" s="454" t="s">
        <v>823</v>
      </c>
      <c r="E1526" s="455" t="s">
        <v>824</v>
      </c>
      <c r="F1526" s="454" t="s">
        <v>790</v>
      </c>
      <c r="G1526" s="454"/>
      <c r="H1526" s="454" t="s">
        <v>791</v>
      </c>
      <c r="I1526" s="453">
        <v>2024</v>
      </c>
      <c r="J1526" s="453">
        <v>12</v>
      </c>
      <c r="K1526" s="456">
        <v>45665</v>
      </c>
      <c r="L1526" s="457"/>
      <c r="M1526" s="458"/>
      <c r="N1526" s="458">
        <v>8.7999999999999995E-2</v>
      </c>
      <c r="O1526" s="459"/>
      <c r="P1526" s="460"/>
      <c r="Q1526" s="453">
        <v>1</v>
      </c>
      <c r="R1526" s="458">
        <v>8.7999999999999995E-2</v>
      </c>
      <c r="S1526" s="461">
        <v>16898</v>
      </c>
      <c r="T1526" s="461">
        <v>291384</v>
      </c>
      <c r="U1526" s="462"/>
      <c r="V1526" s="463"/>
      <c r="W1526" s="716" t="e">
        <f t="shared" si="55"/>
        <v>#DIV/0!</v>
      </c>
      <c r="Z1526" s="739">
        <f t="shared" si="56"/>
        <v>0</v>
      </c>
    </row>
    <row r="1527" spans="1:26" s="365" customFormat="1" ht="12.65" customHeight="1">
      <c r="A1527" s="452"/>
      <c r="B1527" s="452" t="s">
        <v>452</v>
      </c>
      <c r="C1527" s="453" t="s">
        <v>453</v>
      </c>
      <c r="D1527" s="454" t="s">
        <v>823</v>
      </c>
      <c r="E1527" s="455" t="s">
        <v>824</v>
      </c>
      <c r="F1527" s="454" t="s">
        <v>790</v>
      </c>
      <c r="G1527" s="454"/>
      <c r="H1527" s="454" t="s">
        <v>791</v>
      </c>
      <c r="I1527" s="453">
        <v>2024</v>
      </c>
      <c r="J1527" s="453">
        <v>12</v>
      </c>
      <c r="K1527" s="456">
        <v>45665</v>
      </c>
      <c r="L1527" s="457"/>
      <c r="M1527" s="458"/>
      <c r="N1527" s="458">
        <v>8.7999999999999995E-2</v>
      </c>
      <c r="O1527" s="459"/>
      <c r="P1527" s="460"/>
      <c r="Q1527" s="453">
        <v>1</v>
      </c>
      <c r="R1527" s="458">
        <v>8.7999999999999995E-2</v>
      </c>
      <c r="S1527" s="461">
        <v>41000</v>
      </c>
      <c r="T1527" s="461">
        <v>274486</v>
      </c>
      <c r="U1527" s="462"/>
      <c r="V1527" s="463"/>
      <c r="W1527" s="716" t="e">
        <f t="shared" si="55"/>
        <v>#DIV/0!</v>
      </c>
      <c r="Z1527" s="739">
        <f t="shared" si="56"/>
        <v>0</v>
      </c>
    </row>
    <row r="1528" spans="1:26" s="365" customFormat="1" ht="12.65" customHeight="1">
      <c r="A1528" s="452"/>
      <c r="B1528" s="452" t="s">
        <v>452</v>
      </c>
      <c r="C1528" s="453" t="s">
        <v>453</v>
      </c>
      <c r="D1528" s="454" t="s">
        <v>817</v>
      </c>
      <c r="E1528" s="455" t="s">
        <v>818</v>
      </c>
      <c r="F1528" s="454" t="s">
        <v>790</v>
      </c>
      <c r="G1528" s="454"/>
      <c r="H1528" s="454" t="s">
        <v>791</v>
      </c>
      <c r="I1528" s="453">
        <v>2024</v>
      </c>
      <c r="J1528" s="453">
        <v>12</v>
      </c>
      <c r="K1528" s="456">
        <v>45665</v>
      </c>
      <c r="L1528" s="457"/>
      <c r="M1528" s="458"/>
      <c r="N1528" s="458">
        <v>0.97</v>
      </c>
      <c r="O1528" s="459"/>
      <c r="P1528" s="460"/>
      <c r="Q1528" s="453">
        <v>1</v>
      </c>
      <c r="R1528" s="458">
        <v>0.97</v>
      </c>
      <c r="S1528" s="461">
        <v>93078</v>
      </c>
      <c r="T1528" s="461">
        <v>336965</v>
      </c>
      <c r="U1528" s="462"/>
      <c r="V1528" s="463"/>
      <c r="W1528" s="716" t="e">
        <f t="shared" si="55"/>
        <v>#DIV/0!</v>
      </c>
      <c r="Z1528" s="739">
        <f t="shared" si="56"/>
        <v>0</v>
      </c>
    </row>
    <row r="1529" spans="1:26" s="365" customFormat="1" ht="12.65" customHeight="1">
      <c r="A1529" s="452"/>
      <c r="B1529" s="452" t="s">
        <v>452</v>
      </c>
      <c r="C1529" s="453" t="s">
        <v>453</v>
      </c>
      <c r="D1529" s="454" t="s">
        <v>793</v>
      </c>
      <c r="E1529" s="455" t="s">
        <v>794</v>
      </c>
      <c r="F1529" s="454" t="s">
        <v>790</v>
      </c>
      <c r="G1529" s="454"/>
      <c r="H1529" s="454" t="s">
        <v>791</v>
      </c>
      <c r="I1529" s="453">
        <v>2024</v>
      </c>
      <c r="J1529" s="453">
        <v>12</v>
      </c>
      <c r="K1529" s="456">
        <v>45665</v>
      </c>
      <c r="L1529" s="457"/>
      <c r="M1529" s="458"/>
      <c r="N1529" s="458">
        <v>0.31</v>
      </c>
      <c r="O1529" s="459"/>
      <c r="P1529" s="460"/>
      <c r="Q1529" s="453">
        <v>1</v>
      </c>
      <c r="R1529" s="458">
        <v>0.31</v>
      </c>
      <c r="S1529" s="461">
        <v>8713</v>
      </c>
      <c r="T1529" s="461">
        <v>48003</v>
      </c>
      <c r="U1529" s="462"/>
      <c r="V1529" s="463"/>
      <c r="W1529" s="716" t="e">
        <f t="shared" si="55"/>
        <v>#DIV/0!</v>
      </c>
      <c r="Z1529" s="739">
        <f t="shared" si="56"/>
        <v>0</v>
      </c>
    </row>
    <row r="1530" spans="1:26" s="365" customFormat="1" ht="12.65" customHeight="1">
      <c r="A1530" s="452"/>
      <c r="B1530" s="452" t="s">
        <v>452</v>
      </c>
      <c r="C1530" s="453" t="s">
        <v>453</v>
      </c>
      <c r="D1530" s="454" t="s">
        <v>807</v>
      </c>
      <c r="E1530" s="455" t="s">
        <v>808</v>
      </c>
      <c r="F1530" s="454" t="s">
        <v>790</v>
      </c>
      <c r="G1530" s="454"/>
      <c r="H1530" s="454" t="s">
        <v>791</v>
      </c>
      <c r="I1530" s="453">
        <v>2024</v>
      </c>
      <c r="J1530" s="453">
        <v>12</v>
      </c>
      <c r="K1530" s="456">
        <v>45665</v>
      </c>
      <c r="L1530" s="457"/>
      <c r="M1530" s="458"/>
      <c r="N1530" s="458">
        <v>4.4999999999999998E-2</v>
      </c>
      <c r="O1530" s="459"/>
      <c r="P1530" s="460"/>
      <c r="Q1530" s="453">
        <v>1</v>
      </c>
      <c r="R1530" s="458">
        <v>4.4999999999999998E-2</v>
      </c>
      <c r="S1530" s="461">
        <v>59209</v>
      </c>
      <c r="T1530" s="461">
        <v>277960</v>
      </c>
      <c r="U1530" s="462"/>
      <c r="V1530" s="463"/>
      <c r="W1530" s="716" t="e">
        <f t="shared" si="55"/>
        <v>#DIV/0!</v>
      </c>
      <c r="Z1530" s="739">
        <f t="shared" si="56"/>
        <v>0</v>
      </c>
    </row>
    <row r="1531" spans="1:26" s="365" customFormat="1" ht="12.65" customHeight="1">
      <c r="A1531" s="452"/>
      <c r="B1531" s="452" t="s">
        <v>452</v>
      </c>
      <c r="C1531" s="453" t="s">
        <v>453</v>
      </c>
      <c r="D1531" s="454" t="s">
        <v>811</v>
      </c>
      <c r="E1531" s="455" t="s">
        <v>812</v>
      </c>
      <c r="F1531" s="454" t="s">
        <v>790</v>
      </c>
      <c r="G1531" s="454"/>
      <c r="H1531" s="454" t="s">
        <v>791</v>
      </c>
      <c r="I1531" s="453">
        <v>2024</v>
      </c>
      <c r="J1531" s="453">
        <v>12</v>
      </c>
      <c r="K1531" s="456">
        <v>45665</v>
      </c>
      <c r="L1531" s="457"/>
      <c r="M1531" s="458"/>
      <c r="N1531" s="458">
        <v>7.4999999999999997E-2</v>
      </c>
      <c r="O1531" s="459"/>
      <c r="P1531" s="460"/>
      <c r="Q1531" s="453">
        <v>1</v>
      </c>
      <c r="R1531" s="458">
        <v>7.4999999999999997E-2</v>
      </c>
      <c r="S1531" s="461">
        <v>37171</v>
      </c>
      <c r="T1531" s="461">
        <v>244067</v>
      </c>
      <c r="U1531" s="462"/>
      <c r="V1531" s="463"/>
      <c r="W1531" s="716" t="e">
        <f t="shared" si="55"/>
        <v>#DIV/0!</v>
      </c>
      <c r="Z1531" s="739">
        <f t="shared" si="56"/>
        <v>0</v>
      </c>
    </row>
    <row r="1532" spans="1:26" s="365" customFormat="1" ht="12.65" customHeight="1">
      <c r="A1532" s="452"/>
      <c r="B1532" s="452" t="s">
        <v>452</v>
      </c>
      <c r="C1532" s="453" t="s">
        <v>453</v>
      </c>
      <c r="D1532" s="454" t="s">
        <v>788</v>
      </c>
      <c r="E1532" s="455" t="s">
        <v>789</v>
      </c>
      <c r="F1532" s="454" t="s">
        <v>790</v>
      </c>
      <c r="G1532" s="454"/>
      <c r="H1532" s="454" t="s">
        <v>791</v>
      </c>
      <c r="I1532" s="453">
        <v>2024</v>
      </c>
      <c r="J1532" s="453">
        <v>12</v>
      </c>
      <c r="K1532" s="456">
        <v>45665</v>
      </c>
      <c r="L1532" s="457"/>
      <c r="M1532" s="458"/>
      <c r="N1532" s="458">
        <v>0.34</v>
      </c>
      <c r="O1532" s="459"/>
      <c r="P1532" s="460"/>
      <c r="Q1532" s="453">
        <v>1</v>
      </c>
      <c r="R1532" s="458">
        <v>0.34</v>
      </c>
      <c r="S1532" s="461">
        <v>2668</v>
      </c>
      <c r="T1532" s="461">
        <v>47530</v>
      </c>
      <c r="U1532" s="462"/>
      <c r="V1532" s="463"/>
      <c r="W1532" s="716" t="e">
        <f t="shared" si="55"/>
        <v>#DIV/0!</v>
      </c>
      <c r="Z1532" s="739">
        <f t="shared" si="56"/>
        <v>0</v>
      </c>
    </row>
    <row r="1533" spans="1:26" s="365" customFormat="1" ht="12.65" customHeight="1">
      <c r="A1533" s="452"/>
      <c r="B1533" s="452" t="s">
        <v>452</v>
      </c>
      <c r="C1533" s="453" t="s">
        <v>453</v>
      </c>
      <c r="D1533" s="454" t="s">
        <v>788</v>
      </c>
      <c r="E1533" s="455" t="s">
        <v>789</v>
      </c>
      <c r="F1533" s="454" t="s">
        <v>790</v>
      </c>
      <c r="G1533" s="454"/>
      <c r="H1533" s="454" t="s">
        <v>791</v>
      </c>
      <c r="I1533" s="453">
        <v>2024</v>
      </c>
      <c r="J1533" s="453">
        <v>12</v>
      </c>
      <c r="K1533" s="456">
        <v>45665</v>
      </c>
      <c r="L1533" s="457"/>
      <c r="M1533" s="458"/>
      <c r="N1533" s="458">
        <v>0.34</v>
      </c>
      <c r="O1533" s="459"/>
      <c r="P1533" s="460"/>
      <c r="Q1533" s="453">
        <v>1</v>
      </c>
      <c r="R1533" s="458">
        <v>0.34</v>
      </c>
      <c r="S1533" s="461">
        <v>10759</v>
      </c>
      <c r="T1533" s="461">
        <v>44862</v>
      </c>
      <c r="U1533" s="462"/>
      <c r="V1533" s="463"/>
      <c r="W1533" s="716" t="e">
        <f t="shared" si="55"/>
        <v>#DIV/0!</v>
      </c>
      <c r="Z1533" s="739">
        <f t="shared" si="56"/>
        <v>0</v>
      </c>
    </row>
    <row r="1534" spans="1:26" s="365" customFormat="1" ht="12.65" customHeight="1">
      <c r="A1534" s="452"/>
      <c r="B1534" s="452" t="s">
        <v>452</v>
      </c>
      <c r="C1534" s="453" t="s">
        <v>453</v>
      </c>
      <c r="D1534" s="454" t="s">
        <v>831</v>
      </c>
      <c r="E1534" s="455" t="s">
        <v>832</v>
      </c>
      <c r="F1534" s="454" t="s">
        <v>790</v>
      </c>
      <c r="G1534" s="454"/>
      <c r="H1534" s="454" t="s">
        <v>791</v>
      </c>
      <c r="I1534" s="453">
        <v>2024</v>
      </c>
      <c r="J1534" s="453">
        <v>12</v>
      </c>
      <c r="K1534" s="456">
        <v>45665</v>
      </c>
      <c r="L1534" s="457"/>
      <c r="M1534" s="458"/>
      <c r="N1534" s="458">
        <v>0.05</v>
      </c>
      <c r="O1534" s="459"/>
      <c r="P1534" s="460"/>
      <c r="Q1534" s="453">
        <v>1</v>
      </c>
      <c r="R1534" s="458">
        <v>0.05</v>
      </c>
      <c r="S1534" s="461">
        <v>20000</v>
      </c>
      <c r="T1534" s="461">
        <v>334946</v>
      </c>
      <c r="U1534" s="462"/>
      <c r="V1534" s="463"/>
      <c r="W1534" s="716" t="e">
        <f t="shared" si="55"/>
        <v>#DIV/0!</v>
      </c>
      <c r="Z1534" s="739">
        <f t="shared" si="56"/>
        <v>0</v>
      </c>
    </row>
    <row r="1535" spans="1:26" s="365" customFormat="1" ht="12.65" customHeight="1">
      <c r="A1535" s="452"/>
      <c r="B1535" s="452" t="s">
        <v>452</v>
      </c>
      <c r="C1535" s="453" t="s">
        <v>453</v>
      </c>
      <c r="D1535" s="454" t="s">
        <v>831</v>
      </c>
      <c r="E1535" s="455" t="s">
        <v>832</v>
      </c>
      <c r="F1535" s="454" t="s">
        <v>790</v>
      </c>
      <c r="G1535" s="454"/>
      <c r="H1535" s="454" t="s">
        <v>791</v>
      </c>
      <c r="I1535" s="453">
        <v>2024</v>
      </c>
      <c r="J1535" s="453">
        <v>12</v>
      </c>
      <c r="K1535" s="456">
        <v>45665</v>
      </c>
      <c r="L1535" s="457"/>
      <c r="M1535" s="458"/>
      <c r="N1535" s="458">
        <v>0.05</v>
      </c>
      <c r="O1535" s="459"/>
      <c r="P1535" s="460"/>
      <c r="Q1535" s="453">
        <v>1</v>
      </c>
      <c r="R1535" s="458">
        <v>0.05</v>
      </c>
      <c r="S1535" s="461">
        <v>50000</v>
      </c>
      <c r="T1535" s="461">
        <v>314946</v>
      </c>
      <c r="U1535" s="462"/>
      <c r="V1535" s="463"/>
      <c r="W1535" s="716" t="e">
        <f t="shared" si="55"/>
        <v>#DIV/0!</v>
      </c>
      <c r="Z1535" s="739">
        <f t="shared" si="56"/>
        <v>0</v>
      </c>
    </row>
    <row r="1536" spans="1:26" s="365" customFormat="1" ht="12.65" customHeight="1">
      <c r="A1536" s="452"/>
      <c r="B1536" s="452" t="s">
        <v>452</v>
      </c>
      <c r="C1536" s="453" t="s">
        <v>453</v>
      </c>
      <c r="D1536" s="454" t="s">
        <v>815</v>
      </c>
      <c r="E1536" s="455" t="s">
        <v>816</v>
      </c>
      <c r="F1536" s="454" t="s">
        <v>790</v>
      </c>
      <c r="G1536" s="454"/>
      <c r="H1536" s="454" t="s">
        <v>791</v>
      </c>
      <c r="I1536" s="453">
        <v>2024</v>
      </c>
      <c r="J1536" s="453">
        <v>12</v>
      </c>
      <c r="K1536" s="456">
        <v>45665</v>
      </c>
      <c r="L1536" s="457"/>
      <c r="M1536" s="458"/>
      <c r="N1536" s="458">
        <v>9.8000000000000004E-2</v>
      </c>
      <c r="O1536" s="459"/>
      <c r="P1536" s="460"/>
      <c r="Q1536" s="453">
        <v>1</v>
      </c>
      <c r="R1536" s="458">
        <v>9.8000000000000004E-2</v>
      </c>
      <c r="S1536" s="461">
        <v>60000</v>
      </c>
      <c r="T1536" s="461">
        <v>410876</v>
      </c>
      <c r="U1536" s="462"/>
      <c r="V1536" s="463"/>
      <c r="W1536" s="716" t="e">
        <f t="shared" si="55"/>
        <v>#DIV/0!</v>
      </c>
      <c r="Z1536" s="739">
        <f t="shared" si="56"/>
        <v>0</v>
      </c>
    </row>
    <row r="1537" spans="1:26" s="365" customFormat="1" ht="12.65" customHeight="1">
      <c r="A1537" s="452"/>
      <c r="B1537" s="452" t="s">
        <v>452</v>
      </c>
      <c r="C1537" s="453" t="s">
        <v>453</v>
      </c>
      <c r="D1537" s="454" t="s">
        <v>827</v>
      </c>
      <c r="E1537" s="455" t="s">
        <v>828</v>
      </c>
      <c r="F1537" s="454" t="s">
        <v>790</v>
      </c>
      <c r="G1537" s="454"/>
      <c r="H1537" s="454" t="s">
        <v>791</v>
      </c>
      <c r="I1537" s="453">
        <v>2024</v>
      </c>
      <c r="J1537" s="453">
        <v>12</v>
      </c>
      <c r="K1537" s="456">
        <v>45665</v>
      </c>
      <c r="L1537" s="457"/>
      <c r="M1537" s="458"/>
      <c r="N1537" s="458">
        <v>6.5000000000000002E-2</v>
      </c>
      <c r="O1537" s="459"/>
      <c r="P1537" s="460"/>
      <c r="Q1537" s="453">
        <v>1</v>
      </c>
      <c r="R1537" s="458">
        <v>6.5000000000000002E-2</v>
      </c>
      <c r="S1537" s="461">
        <v>28000</v>
      </c>
      <c r="T1537" s="461">
        <v>490295</v>
      </c>
      <c r="U1537" s="462"/>
      <c r="V1537" s="463"/>
      <c r="W1537" s="716" t="e">
        <f t="shared" si="55"/>
        <v>#DIV/0!</v>
      </c>
      <c r="Z1537" s="739">
        <f t="shared" si="56"/>
        <v>0</v>
      </c>
    </row>
    <row r="1538" spans="1:26" s="365" customFormat="1" ht="12.65" customHeight="1">
      <c r="A1538" s="452"/>
      <c r="B1538" s="452" t="s">
        <v>452</v>
      </c>
      <c r="C1538" s="453" t="s">
        <v>453</v>
      </c>
      <c r="D1538" s="454" t="s">
        <v>813</v>
      </c>
      <c r="E1538" s="455" t="s">
        <v>814</v>
      </c>
      <c r="F1538" s="454" t="s">
        <v>790</v>
      </c>
      <c r="G1538" s="454"/>
      <c r="H1538" s="454" t="s">
        <v>791</v>
      </c>
      <c r="I1538" s="453">
        <v>2024</v>
      </c>
      <c r="J1538" s="453">
        <v>12</v>
      </c>
      <c r="K1538" s="456">
        <v>45665</v>
      </c>
      <c r="L1538" s="457"/>
      <c r="M1538" s="458"/>
      <c r="N1538" s="458">
        <v>0.128</v>
      </c>
      <c r="O1538" s="459"/>
      <c r="P1538" s="460"/>
      <c r="Q1538" s="453">
        <v>1</v>
      </c>
      <c r="R1538" s="458">
        <v>0.128</v>
      </c>
      <c r="S1538" s="461">
        <v>85000</v>
      </c>
      <c r="T1538" s="461">
        <v>474319</v>
      </c>
      <c r="U1538" s="462"/>
      <c r="V1538" s="463"/>
      <c r="W1538" s="716" t="e">
        <f t="shared" ref="W1538:W1601" si="57">V1538/$AB$1</f>
        <v>#DIV/0!</v>
      </c>
      <c r="Z1538" s="739">
        <f t="shared" si="56"/>
        <v>0</v>
      </c>
    </row>
    <row r="1539" spans="1:26" s="365" customFormat="1" ht="12.65" customHeight="1">
      <c r="A1539" s="452"/>
      <c r="B1539" s="452" t="s">
        <v>452</v>
      </c>
      <c r="C1539" s="453" t="s">
        <v>453</v>
      </c>
      <c r="D1539" s="454" t="s">
        <v>825</v>
      </c>
      <c r="E1539" s="455" t="s">
        <v>826</v>
      </c>
      <c r="F1539" s="454" t="s">
        <v>790</v>
      </c>
      <c r="G1539" s="454"/>
      <c r="H1539" s="454" t="s">
        <v>791</v>
      </c>
      <c r="I1539" s="453">
        <v>2024</v>
      </c>
      <c r="J1539" s="453">
        <v>12</v>
      </c>
      <c r="K1539" s="456">
        <v>45665</v>
      </c>
      <c r="L1539" s="457"/>
      <c r="M1539" s="458"/>
      <c r="N1539" s="458">
        <v>6.5000000000000002E-2</v>
      </c>
      <c r="O1539" s="459"/>
      <c r="P1539" s="460"/>
      <c r="Q1539" s="453">
        <v>1</v>
      </c>
      <c r="R1539" s="458">
        <v>6.5000000000000002E-2</v>
      </c>
      <c r="S1539" s="461">
        <v>37898</v>
      </c>
      <c r="T1539" s="461">
        <v>898646</v>
      </c>
      <c r="U1539" s="462"/>
      <c r="V1539" s="463"/>
      <c r="W1539" s="716" t="e">
        <f t="shared" si="57"/>
        <v>#DIV/0!</v>
      </c>
      <c r="Z1539" s="739">
        <f t="shared" ref="Z1539:Z1602" si="58">O1539*S1539</f>
        <v>0</v>
      </c>
    </row>
    <row r="1540" spans="1:26" s="365" customFormat="1" ht="12.65" customHeight="1">
      <c r="A1540" s="452"/>
      <c r="B1540" s="452" t="s">
        <v>452</v>
      </c>
      <c r="C1540" s="453" t="s">
        <v>453</v>
      </c>
      <c r="D1540" s="454" t="s">
        <v>825</v>
      </c>
      <c r="E1540" s="455" t="s">
        <v>826</v>
      </c>
      <c r="F1540" s="454" t="s">
        <v>790</v>
      </c>
      <c r="G1540" s="454"/>
      <c r="H1540" s="454" t="s">
        <v>791</v>
      </c>
      <c r="I1540" s="453">
        <v>2024</v>
      </c>
      <c r="J1540" s="453">
        <v>12</v>
      </c>
      <c r="K1540" s="456">
        <v>45665</v>
      </c>
      <c r="L1540" s="457"/>
      <c r="M1540" s="458"/>
      <c r="N1540" s="458">
        <v>6.5000000000000002E-2</v>
      </c>
      <c r="O1540" s="459"/>
      <c r="P1540" s="460"/>
      <c r="Q1540" s="453">
        <v>1</v>
      </c>
      <c r="R1540" s="458">
        <v>6.5000000000000002E-2</v>
      </c>
      <c r="S1540" s="461">
        <v>208646</v>
      </c>
      <c r="T1540" s="461">
        <v>860748</v>
      </c>
      <c r="U1540" s="462"/>
      <c r="V1540" s="463"/>
      <c r="W1540" s="716" t="e">
        <f t="shared" si="57"/>
        <v>#DIV/0!</v>
      </c>
      <c r="Z1540" s="739">
        <f t="shared" si="58"/>
        <v>0</v>
      </c>
    </row>
    <row r="1541" spans="1:26" s="365" customFormat="1" ht="12.65" customHeight="1">
      <c r="A1541" s="452"/>
      <c r="B1541" s="452" t="s">
        <v>452</v>
      </c>
      <c r="C1541" s="453" t="s">
        <v>453</v>
      </c>
      <c r="D1541" s="454" t="s">
        <v>827</v>
      </c>
      <c r="E1541" s="455" t="s">
        <v>828</v>
      </c>
      <c r="F1541" s="454" t="s">
        <v>790</v>
      </c>
      <c r="G1541" s="454"/>
      <c r="H1541" s="454" t="s">
        <v>791</v>
      </c>
      <c r="I1541" s="453">
        <v>2024</v>
      </c>
      <c r="J1541" s="453">
        <v>12</v>
      </c>
      <c r="K1541" s="456">
        <v>45665</v>
      </c>
      <c r="L1541" s="457"/>
      <c r="M1541" s="458"/>
      <c r="N1541" s="458">
        <v>6.5000000000000002E-2</v>
      </c>
      <c r="O1541" s="459"/>
      <c r="P1541" s="460"/>
      <c r="Q1541" s="453">
        <v>1</v>
      </c>
      <c r="R1541" s="458">
        <v>6.5000000000000002E-2</v>
      </c>
      <c r="S1541" s="461">
        <v>54264</v>
      </c>
      <c r="T1541" s="461">
        <v>462295</v>
      </c>
      <c r="U1541" s="462"/>
      <c r="V1541" s="463"/>
      <c r="W1541" s="716" t="e">
        <f t="shared" si="57"/>
        <v>#DIV/0!</v>
      </c>
      <c r="Z1541" s="739">
        <f t="shared" si="58"/>
        <v>0</v>
      </c>
    </row>
    <row r="1542" spans="1:26" s="365" customFormat="1" ht="12.65" customHeight="1">
      <c r="A1542" s="452"/>
      <c r="B1542" s="452" t="s">
        <v>452</v>
      </c>
      <c r="C1542" s="453" t="s">
        <v>453</v>
      </c>
      <c r="D1542" s="454" t="s">
        <v>821</v>
      </c>
      <c r="E1542" s="455" t="s">
        <v>822</v>
      </c>
      <c r="F1542" s="454" t="s">
        <v>790</v>
      </c>
      <c r="G1542" s="454"/>
      <c r="H1542" s="454" t="s">
        <v>791</v>
      </c>
      <c r="I1542" s="453">
        <v>2024</v>
      </c>
      <c r="J1542" s="453">
        <v>12</v>
      </c>
      <c r="K1542" s="456">
        <v>45665</v>
      </c>
      <c r="L1542" s="457"/>
      <c r="M1542" s="458"/>
      <c r="N1542" s="458">
        <v>7.4999999999999997E-2</v>
      </c>
      <c r="O1542" s="459"/>
      <c r="P1542" s="460"/>
      <c r="Q1542" s="453">
        <v>1</v>
      </c>
      <c r="R1542" s="458">
        <v>7.4999999999999997E-2</v>
      </c>
      <c r="S1542" s="461">
        <v>29430</v>
      </c>
      <c r="T1542" s="461">
        <v>294738</v>
      </c>
      <c r="U1542" s="462"/>
      <c r="V1542" s="463"/>
      <c r="W1542" s="716" t="e">
        <f t="shared" si="57"/>
        <v>#DIV/0!</v>
      </c>
      <c r="Z1542" s="739">
        <f t="shared" si="58"/>
        <v>0</v>
      </c>
    </row>
    <row r="1543" spans="1:26" s="365" customFormat="1" ht="12.65" customHeight="1">
      <c r="A1543" s="452"/>
      <c r="B1543" s="452" t="s">
        <v>452</v>
      </c>
      <c r="C1543" s="453" t="s">
        <v>453</v>
      </c>
      <c r="D1543" s="454" t="s">
        <v>823</v>
      </c>
      <c r="E1543" s="455" t="s">
        <v>824</v>
      </c>
      <c r="F1543" s="454" t="s">
        <v>790</v>
      </c>
      <c r="G1543" s="454"/>
      <c r="H1543" s="454" t="s">
        <v>791</v>
      </c>
      <c r="I1543" s="453">
        <v>2024</v>
      </c>
      <c r="J1543" s="453">
        <v>12</v>
      </c>
      <c r="K1543" s="456">
        <v>45665</v>
      </c>
      <c r="L1543" s="457"/>
      <c r="M1543" s="458"/>
      <c r="N1543" s="458">
        <v>8.7999999999999995E-2</v>
      </c>
      <c r="O1543" s="459"/>
      <c r="P1543" s="460"/>
      <c r="Q1543" s="453">
        <v>1</v>
      </c>
      <c r="R1543" s="458">
        <v>8.7999999999999995E-2</v>
      </c>
      <c r="S1543" s="461">
        <v>24977</v>
      </c>
      <c r="T1543" s="461">
        <v>233486</v>
      </c>
      <c r="U1543" s="462"/>
      <c r="V1543" s="463"/>
      <c r="W1543" s="716" t="e">
        <f t="shared" si="57"/>
        <v>#DIV/0!</v>
      </c>
      <c r="Z1543" s="739">
        <f t="shared" si="58"/>
        <v>0</v>
      </c>
    </row>
    <row r="1544" spans="1:26" s="365" customFormat="1" ht="12.65" customHeight="1">
      <c r="A1544" s="452"/>
      <c r="B1544" s="452" t="s">
        <v>452</v>
      </c>
      <c r="C1544" s="453" t="s">
        <v>453</v>
      </c>
      <c r="D1544" s="454" t="s">
        <v>817</v>
      </c>
      <c r="E1544" s="455" t="s">
        <v>818</v>
      </c>
      <c r="F1544" s="454" t="s">
        <v>790</v>
      </c>
      <c r="G1544" s="454"/>
      <c r="H1544" s="454" t="s">
        <v>791</v>
      </c>
      <c r="I1544" s="453">
        <v>2024</v>
      </c>
      <c r="J1544" s="453">
        <v>12</v>
      </c>
      <c r="K1544" s="456">
        <v>45665</v>
      </c>
      <c r="L1544" s="457"/>
      <c r="M1544" s="458"/>
      <c r="N1544" s="458">
        <v>0.97</v>
      </c>
      <c r="O1544" s="459"/>
      <c r="P1544" s="460"/>
      <c r="Q1544" s="453">
        <v>1</v>
      </c>
      <c r="R1544" s="458">
        <v>0.97</v>
      </c>
      <c r="S1544" s="461">
        <v>3948</v>
      </c>
      <c r="T1544" s="461">
        <v>243887</v>
      </c>
      <c r="U1544" s="462"/>
      <c r="V1544" s="463"/>
      <c r="W1544" s="716" t="e">
        <f t="shared" si="57"/>
        <v>#DIV/0!</v>
      </c>
      <c r="Z1544" s="739">
        <f t="shared" si="58"/>
        <v>0</v>
      </c>
    </row>
    <row r="1545" spans="1:26" s="365" customFormat="1" ht="12.65" customHeight="1">
      <c r="A1545" s="452"/>
      <c r="B1545" s="452" t="s">
        <v>452</v>
      </c>
      <c r="C1545" s="453" t="s">
        <v>453</v>
      </c>
      <c r="D1545" s="454" t="s">
        <v>817</v>
      </c>
      <c r="E1545" s="455" t="s">
        <v>818</v>
      </c>
      <c r="F1545" s="454" t="s">
        <v>790</v>
      </c>
      <c r="G1545" s="454"/>
      <c r="H1545" s="454" t="s">
        <v>791</v>
      </c>
      <c r="I1545" s="453">
        <v>2024</v>
      </c>
      <c r="J1545" s="453">
        <v>12</v>
      </c>
      <c r="K1545" s="456">
        <v>45665</v>
      </c>
      <c r="L1545" s="457"/>
      <c r="M1545" s="458"/>
      <c r="N1545" s="458">
        <v>0.97</v>
      </c>
      <c r="O1545" s="459"/>
      <c r="P1545" s="460"/>
      <c r="Q1545" s="453">
        <v>1</v>
      </c>
      <c r="R1545" s="458">
        <v>0.97</v>
      </c>
      <c r="S1545" s="461">
        <v>60000</v>
      </c>
      <c r="T1545" s="461">
        <v>239939</v>
      </c>
      <c r="U1545" s="462"/>
      <c r="V1545" s="463"/>
      <c r="W1545" s="716" t="e">
        <f t="shared" si="57"/>
        <v>#DIV/0!</v>
      </c>
      <c r="Z1545" s="739">
        <f t="shared" si="58"/>
        <v>0</v>
      </c>
    </row>
    <row r="1546" spans="1:26" s="365" customFormat="1" ht="12.65" customHeight="1">
      <c r="A1546" s="452"/>
      <c r="B1546" s="452" t="s">
        <v>452</v>
      </c>
      <c r="C1546" s="453" t="s">
        <v>453</v>
      </c>
      <c r="D1546" s="454" t="s">
        <v>817</v>
      </c>
      <c r="E1546" s="455" t="s">
        <v>818</v>
      </c>
      <c r="F1546" s="454" t="s">
        <v>790</v>
      </c>
      <c r="G1546" s="454"/>
      <c r="H1546" s="454" t="s">
        <v>791</v>
      </c>
      <c r="I1546" s="453">
        <v>2024</v>
      </c>
      <c r="J1546" s="453">
        <v>12</v>
      </c>
      <c r="K1546" s="456">
        <v>45665</v>
      </c>
      <c r="L1546" s="457"/>
      <c r="M1546" s="458"/>
      <c r="N1546" s="458">
        <v>0.97</v>
      </c>
      <c r="O1546" s="459"/>
      <c r="P1546" s="460"/>
      <c r="Q1546" s="453">
        <v>1</v>
      </c>
      <c r="R1546" s="458">
        <v>0.97</v>
      </c>
      <c r="S1546" s="461">
        <v>12887</v>
      </c>
      <c r="T1546" s="461">
        <v>179939</v>
      </c>
      <c r="U1546" s="462"/>
      <c r="V1546" s="463"/>
      <c r="W1546" s="716" t="e">
        <f t="shared" si="57"/>
        <v>#DIV/0!</v>
      </c>
      <c r="Z1546" s="739">
        <f t="shared" si="58"/>
        <v>0</v>
      </c>
    </row>
    <row r="1547" spans="1:26" s="365" customFormat="1" ht="12.65" customHeight="1">
      <c r="A1547" s="452"/>
      <c r="B1547" s="452" t="s">
        <v>452</v>
      </c>
      <c r="C1547" s="453" t="s">
        <v>453</v>
      </c>
      <c r="D1547" s="454" t="s">
        <v>809</v>
      </c>
      <c r="E1547" s="455" t="s">
        <v>810</v>
      </c>
      <c r="F1547" s="454" t="s">
        <v>790</v>
      </c>
      <c r="G1547" s="454"/>
      <c r="H1547" s="454" t="s">
        <v>791</v>
      </c>
      <c r="I1547" s="453">
        <v>2024</v>
      </c>
      <c r="J1547" s="453">
        <v>12</v>
      </c>
      <c r="K1547" s="456">
        <v>45665</v>
      </c>
      <c r="L1547" s="457"/>
      <c r="M1547" s="458"/>
      <c r="N1547" s="458">
        <v>6.8000000000000005E-2</v>
      </c>
      <c r="O1547" s="459"/>
      <c r="P1547" s="460"/>
      <c r="Q1547" s="453">
        <v>1</v>
      </c>
      <c r="R1547" s="458">
        <v>6.8000000000000005E-2</v>
      </c>
      <c r="S1547" s="461">
        <v>30479</v>
      </c>
      <c r="T1547" s="461">
        <v>70834</v>
      </c>
      <c r="U1547" s="462"/>
      <c r="V1547" s="463"/>
      <c r="W1547" s="716" t="e">
        <f t="shared" si="57"/>
        <v>#DIV/0!</v>
      </c>
      <c r="Z1547" s="739">
        <f t="shared" si="58"/>
        <v>0</v>
      </c>
    </row>
    <row r="1548" spans="1:26" s="365" customFormat="1" ht="12.65" customHeight="1">
      <c r="A1548" s="452"/>
      <c r="B1548" s="452" t="s">
        <v>452</v>
      </c>
      <c r="C1548" s="453" t="s">
        <v>453</v>
      </c>
      <c r="D1548" s="454" t="s">
        <v>807</v>
      </c>
      <c r="E1548" s="455" t="s">
        <v>808</v>
      </c>
      <c r="F1548" s="454" t="s">
        <v>790</v>
      </c>
      <c r="G1548" s="454"/>
      <c r="H1548" s="454" t="s">
        <v>791</v>
      </c>
      <c r="I1548" s="453">
        <v>2024</v>
      </c>
      <c r="J1548" s="453">
        <v>12</v>
      </c>
      <c r="K1548" s="456">
        <v>45665</v>
      </c>
      <c r="L1548" s="457"/>
      <c r="M1548" s="458"/>
      <c r="N1548" s="458">
        <v>4.4999999999999998E-2</v>
      </c>
      <c r="O1548" s="459"/>
      <c r="P1548" s="460"/>
      <c r="Q1548" s="453">
        <v>1</v>
      </c>
      <c r="R1548" s="458">
        <v>4.4999999999999998E-2</v>
      </c>
      <c r="S1548" s="461">
        <v>77153</v>
      </c>
      <c r="T1548" s="461">
        <v>218751</v>
      </c>
      <c r="U1548" s="462"/>
      <c r="V1548" s="463"/>
      <c r="W1548" s="716" t="e">
        <f t="shared" si="57"/>
        <v>#DIV/0!</v>
      </c>
      <c r="Z1548" s="739">
        <f t="shared" si="58"/>
        <v>0</v>
      </c>
    </row>
    <row r="1549" spans="1:26" s="365" customFormat="1" ht="12.65" customHeight="1">
      <c r="A1549" s="452"/>
      <c r="B1549" s="452" t="s">
        <v>452</v>
      </c>
      <c r="C1549" s="453" t="s">
        <v>453</v>
      </c>
      <c r="D1549" s="454" t="s">
        <v>799</v>
      </c>
      <c r="E1549" s="455" t="s">
        <v>800</v>
      </c>
      <c r="F1549" s="454" t="s">
        <v>790</v>
      </c>
      <c r="G1549" s="454"/>
      <c r="H1549" s="454" t="s">
        <v>791</v>
      </c>
      <c r="I1549" s="453">
        <v>2024</v>
      </c>
      <c r="J1549" s="453">
        <v>12</v>
      </c>
      <c r="K1549" s="456">
        <v>45665</v>
      </c>
      <c r="L1549" s="457"/>
      <c r="M1549" s="458"/>
      <c r="N1549" s="458">
        <v>0.64600000000000002</v>
      </c>
      <c r="O1549" s="459"/>
      <c r="P1549" s="460"/>
      <c r="Q1549" s="453">
        <v>1</v>
      </c>
      <c r="R1549" s="458">
        <v>0.64600000000000002</v>
      </c>
      <c r="S1549" s="461">
        <v>14270</v>
      </c>
      <c r="T1549" s="461">
        <v>68181</v>
      </c>
      <c r="U1549" s="462"/>
      <c r="V1549" s="463"/>
      <c r="W1549" s="716" t="e">
        <f t="shared" si="57"/>
        <v>#DIV/0!</v>
      </c>
      <c r="Z1549" s="739">
        <f t="shared" si="58"/>
        <v>0</v>
      </c>
    </row>
    <row r="1550" spans="1:26" s="365" customFormat="1" ht="12.65" customHeight="1">
      <c r="A1550" s="452"/>
      <c r="B1550" s="452" t="s">
        <v>452</v>
      </c>
      <c r="C1550" s="453" t="s">
        <v>453</v>
      </c>
      <c r="D1550" s="454" t="s">
        <v>811</v>
      </c>
      <c r="E1550" s="455" t="s">
        <v>812</v>
      </c>
      <c r="F1550" s="454" t="s">
        <v>790</v>
      </c>
      <c r="G1550" s="454"/>
      <c r="H1550" s="454" t="s">
        <v>791</v>
      </c>
      <c r="I1550" s="453">
        <v>2024</v>
      </c>
      <c r="J1550" s="453">
        <v>12</v>
      </c>
      <c r="K1550" s="456">
        <v>45665</v>
      </c>
      <c r="L1550" s="457"/>
      <c r="M1550" s="458"/>
      <c r="N1550" s="458">
        <v>7.4999999999999997E-2</v>
      </c>
      <c r="O1550" s="459"/>
      <c r="P1550" s="460"/>
      <c r="Q1550" s="453">
        <v>1</v>
      </c>
      <c r="R1550" s="458">
        <v>7.4999999999999997E-2</v>
      </c>
      <c r="S1550" s="461">
        <v>11521</v>
      </c>
      <c r="T1550" s="461">
        <v>206896</v>
      </c>
      <c r="U1550" s="462"/>
      <c r="V1550" s="463"/>
      <c r="W1550" s="716" t="e">
        <f t="shared" si="57"/>
        <v>#DIV/0!</v>
      </c>
      <c r="Z1550" s="739">
        <f t="shared" si="58"/>
        <v>0</v>
      </c>
    </row>
    <row r="1551" spans="1:26" s="365" customFormat="1" ht="12.65" customHeight="1">
      <c r="A1551" s="452"/>
      <c r="B1551" s="452" t="s">
        <v>452</v>
      </c>
      <c r="C1551" s="453" t="s">
        <v>453</v>
      </c>
      <c r="D1551" s="454" t="s">
        <v>788</v>
      </c>
      <c r="E1551" s="455" t="s">
        <v>789</v>
      </c>
      <c r="F1551" s="454" t="s">
        <v>790</v>
      </c>
      <c r="G1551" s="454"/>
      <c r="H1551" s="454" t="s">
        <v>791</v>
      </c>
      <c r="I1551" s="453">
        <v>2024</v>
      </c>
      <c r="J1551" s="453">
        <v>12</v>
      </c>
      <c r="K1551" s="456">
        <v>45665</v>
      </c>
      <c r="L1551" s="457"/>
      <c r="M1551" s="458"/>
      <c r="N1551" s="458">
        <v>0.34</v>
      </c>
      <c r="O1551" s="459"/>
      <c r="P1551" s="460"/>
      <c r="Q1551" s="453">
        <v>1</v>
      </c>
      <c r="R1551" s="458">
        <v>0.34</v>
      </c>
      <c r="S1551" s="461">
        <v>2403</v>
      </c>
      <c r="T1551" s="461">
        <v>34103</v>
      </c>
      <c r="U1551" s="462"/>
      <c r="V1551" s="463"/>
      <c r="W1551" s="716" t="e">
        <f t="shared" si="57"/>
        <v>#DIV/0!</v>
      </c>
      <c r="Z1551" s="739">
        <f t="shared" si="58"/>
        <v>0</v>
      </c>
    </row>
    <row r="1552" spans="1:26" s="365" customFormat="1" ht="12.65" customHeight="1">
      <c r="A1552" s="452"/>
      <c r="B1552" s="452" t="s">
        <v>452</v>
      </c>
      <c r="C1552" s="453" t="s">
        <v>453</v>
      </c>
      <c r="D1552" s="454" t="s">
        <v>803</v>
      </c>
      <c r="E1552" s="455" t="s">
        <v>804</v>
      </c>
      <c r="F1552" s="454" t="s">
        <v>790</v>
      </c>
      <c r="G1552" s="454"/>
      <c r="H1552" s="454" t="s">
        <v>791</v>
      </c>
      <c r="I1552" s="453">
        <v>2024</v>
      </c>
      <c r="J1552" s="453">
        <v>12</v>
      </c>
      <c r="K1552" s="456">
        <v>45665</v>
      </c>
      <c r="L1552" s="457"/>
      <c r="M1552" s="458"/>
      <c r="N1552" s="458">
        <v>0.49</v>
      </c>
      <c r="O1552" s="459"/>
      <c r="P1552" s="460"/>
      <c r="Q1552" s="453">
        <v>1</v>
      </c>
      <c r="R1552" s="458">
        <v>0.49</v>
      </c>
      <c r="S1552" s="461">
        <v>8820</v>
      </c>
      <c r="T1552" s="461">
        <v>357500</v>
      </c>
      <c r="U1552" s="462"/>
      <c r="V1552" s="463"/>
      <c r="W1552" s="716" t="e">
        <f t="shared" si="57"/>
        <v>#DIV/0!</v>
      </c>
      <c r="Z1552" s="739">
        <f t="shared" si="58"/>
        <v>0</v>
      </c>
    </row>
    <row r="1553" spans="1:26" s="365" customFormat="1" ht="12.65" customHeight="1">
      <c r="A1553" s="452"/>
      <c r="B1553" s="452" t="s">
        <v>452</v>
      </c>
      <c r="C1553" s="453" t="s">
        <v>453</v>
      </c>
      <c r="D1553" s="454" t="s">
        <v>797</v>
      </c>
      <c r="E1553" s="455" t="s">
        <v>798</v>
      </c>
      <c r="F1553" s="454" t="s">
        <v>790</v>
      </c>
      <c r="G1553" s="454"/>
      <c r="H1553" s="454" t="s">
        <v>791</v>
      </c>
      <c r="I1553" s="453">
        <v>2024</v>
      </c>
      <c r="J1553" s="453">
        <v>12</v>
      </c>
      <c r="K1553" s="456">
        <v>45665</v>
      </c>
      <c r="L1553" s="457"/>
      <c r="M1553" s="458"/>
      <c r="N1553" s="458">
        <v>0.06</v>
      </c>
      <c r="O1553" s="459"/>
      <c r="P1553" s="460"/>
      <c r="Q1553" s="453">
        <v>1</v>
      </c>
      <c r="R1553" s="458">
        <v>0.06</v>
      </c>
      <c r="S1553" s="461">
        <v>45000</v>
      </c>
      <c r="T1553" s="461">
        <v>333850</v>
      </c>
      <c r="U1553" s="462"/>
      <c r="V1553" s="463"/>
      <c r="W1553" s="716" t="e">
        <f t="shared" si="57"/>
        <v>#DIV/0!</v>
      </c>
      <c r="Z1553" s="739">
        <f t="shared" si="58"/>
        <v>0</v>
      </c>
    </row>
    <row r="1554" spans="1:26" s="365" customFormat="1" ht="12.65" customHeight="1">
      <c r="A1554" s="452"/>
      <c r="B1554" s="452" t="s">
        <v>452</v>
      </c>
      <c r="C1554" s="453" t="s">
        <v>453</v>
      </c>
      <c r="D1554" s="454" t="s">
        <v>805</v>
      </c>
      <c r="E1554" s="455" t="s">
        <v>806</v>
      </c>
      <c r="F1554" s="454" t="s">
        <v>790</v>
      </c>
      <c r="G1554" s="454"/>
      <c r="H1554" s="454" t="s">
        <v>791</v>
      </c>
      <c r="I1554" s="453">
        <v>2024</v>
      </c>
      <c r="J1554" s="453">
        <v>12</v>
      </c>
      <c r="K1554" s="456">
        <v>45665</v>
      </c>
      <c r="L1554" s="457"/>
      <c r="M1554" s="458"/>
      <c r="N1554" s="458">
        <v>0.08</v>
      </c>
      <c r="O1554" s="459"/>
      <c r="P1554" s="460"/>
      <c r="Q1554" s="453">
        <v>1</v>
      </c>
      <c r="R1554" s="458">
        <v>0.08</v>
      </c>
      <c r="S1554" s="461">
        <v>37100</v>
      </c>
      <c r="T1554" s="461">
        <v>395610</v>
      </c>
      <c r="U1554" s="462"/>
      <c r="V1554" s="463"/>
      <c r="W1554" s="716" t="e">
        <f t="shared" si="57"/>
        <v>#DIV/0!</v>
      </c>
      <c r="Z1554" s="739">
        <f t="shared" si="58"/>
        <v>0</v>
      </c>
    </row>
    <row r="1555" spans="1:26" s="365" customFormat="1" ht="12.65" customHeight="1">
      <c r="A1555" s="452"/>
      <c r="B1555" s="452" t="s">
        <v>452</v>
      </c>
      <c r="C1555" s="453" t="s">
        <v>453</v>
      </c>
      <c r="D1555" s="454" t="s">
        <v>803</v>
      </c>
      <c r="E1555" s="455" t="s">
        <v>804</v>
      </c>
      <c r="F1555" s="454" t="s">
        <v>790</v>
      </c>
      <c r="G1555" s="454"/>
      <c r="H1555" s="454" t="s">
        <v>791</v>
      </c>
      <c r="I1555" s="453">
        <v>2024</v>
      </c>
      <c r="J1555" s="453">
        <v>12</v>
      </c>
      <c r="K1555" s="456">
        <v>45665</v>
      </c>
      <c r="L1555" s="457"/>
      <c r="M1555" s="458"/>
      <c r="N1555" s="458">
        <v>0.49</v>
      </c>
      <c r="O1555" s="459"/>
      <c r="P1555" s="460"/>
      <c r="Q1555" s="453">
        <v>1</v>
      </c>
      <c r="R1555" s="458">
        <v>0.49</v>
      </c>
      <c r="S1555" s="461">
        <v>7380</v>
      </c>
      <c r="T1555" s="461">
        <v>348680</v>
      </c>
      <c r="U1555" s="462"/>
      <c r="V1555" s="463"/>
      <c r="W1555" s="716" t="e">
        <f t="shared" si="57"/>
        <v>#DIV/0!</v>
      </c>
      <c r="Z1555" s="739">
        <f t="shared" si="58"/>
        <v>0</v>
      </c>
    </row>
    <row r="1556" spans="1:26" s="365" customFormat="1" ht="12.65" customHeight="1">
      <c r="A1556" s="452"/>
      <c r="B1556" s="452" t="s">
        <v>452</v>
      </c>
      <c r="C1556" s="453" t="s">
        <v>453</v>
      </c>
      <c r="D1556" s="454" t="s">
        <v>831</v>
      </c>
      <c r="E1556" s="455" t="s">
        <v>832</v>
      </c>
      <c r="F1556" s="454" t="s">
        <v>790</v>
      </c>
      <c r="G1556" s="454"/>
      <c r="H1556" s="454" t="s">
        <v>791</v>
      </c>
      <c r="I1556" s="453">
        <v>2024</v>
      </c>
      <c r="J1556" s="453">
        <v>12</v>
      </c>
      <c r="K1556" s="456">
        <v>45665</v>
      </c>
      <c r="L1556" s="457"/>
      <c r="M1556" s="458"/>
      <c r="N1556" s="458">
        <v>0.05</v>
      </c>
      <c r="O1556" s="459"/>
      <c r="P1556" s="460"/>
      <c r="Q1556" s="453">
        <v>1</v>
      </c>
      <c r="R1556" s="458">
        <v>0.05</v>
      </c>
      <c r="S1556" s="461">
        <v>59000</v>
      </c>
      <c r="T1556" s="461">
        <v>264946</v>
      </c>
      <c r="U1556" s="462"/>
      <c r="V1556" s="463"/>
      <c r="W1556" s="716" t="e">
        <f t="shared" si="57"/>
        <v>#DIV/0!</v>
      </c>
      <c r="Z1556" s="739">
        <f t="shared" si="58"/>
        <v>0</v>
      </c>
    </row>
    <row r="1557" spans="1:26" s="365" customFormat="1" ht="12.65" customHeight="1">
      <c r="A1557" s="452"/>
      <c r="B1557" s="452" t="s">
        <v>452</v>
      </c>
      <c r="C1557" s="453" t="s">
        <v>453</v>
      </c>
      <c r="D1557" s="454" t="s">
        <v>831</v>
      </c>
      <c r="E1557" s="455" t="s">
        <v>832</v>
      </c>
      <c r="F1557" s="454" t="s">
        <v>790</v>
      </c>
      <c r="G1557" s="454"/>
      <c r="H1557" s="454" t="s">
        <v>791</v>
      </c>
      <c r="I1557" s="453">
        <v>2024</v>
      </c>
      <c r="J1557" s="453">
        <v>12</v>
      </c>
      <c r="K1557" s="456">
        <v>45665</v>
      </c>
      <c r="L1557" s="457"/>
      <c r="M1557" s="458"/>
      <c r="N1557" s="458">
        <v>0.05</v>
      </c>
      <c r="O1557" s="459"/>
      <c r="P1557" s="460"/>
      <c r="Q1557" s="453">
        <v>1</v>
      </c>
      <c r="R1557" s="458">
        <v>0.05</v>
      </c>
      <c r="S1557" s="461">
        <v>20000</v>
      </c>
      <c r="T1557" s="461">
        <v>205946</v>
      </c>
      <c r="U1557" s="462"/>
      <c r="V1557" s="463"/>
      <c r="W1557" s="716" t="e">
        <f t="shared" si="57"/>
        <v>#DIV/0!</v>
      </c>
      <c r="Z1557" s="739">
        <f t="shared" si="58"/>
        <v>0</v>
      </c>
    </row>
    <row r="1558" spans="1:26" s="365" customFormat="1" ht="12.65" customHeight="1">
      <c r="A1558" s="452"/>
      <c r="B1558" s="452" t="s">
        <v>484</v>
      </c>
      <c r="C1558" s="453" t="s">
        <v>453</v>
      </c>
      <c r="D1558" s="454" t="s">
        <v>833</v>
      </c>
      <c r="E1558" s="455" t="s">
        <v>834</v>
      </c>
      <c r="F1558" s="454" t="s">
        <v>790</v>
      </c>
      <c r="G1558" s="454"/>
      <c r="H1558" s="454" t="s">
        <v>791</v>
      </c>
      <c r="I1558" s="453">
        <v>2024</v>
      </c>
      <c r="J1558" s="453">
        <v>12</v>
      </c>
      <c r="K1558" s="456">
        <v>45665</v>
      </c>
      <c r="L1558" s="457"/>
      <c r="M1558" s="458"/>
      <c r="N1558" s="458">
        <v>8.2000000000000003E-2</v>
      </c>
      <c r="O1558" s="459"/>
      <c r="P1558" s="460"/>
      <c r="Q1558" s="453">
        <v>1</v>
      </c>
      <c r="R1558" s="458">
        <v>8.2000000000000003E-2</v>
      </c>
      <c r="S1558" s="461">
        <v>42000</v>
      </c>
      <c r="T1558" s="461">
        <v>166823</v>
      </c>
      <c r="U1558" s="462"/>
      <c r="V1558" s="463"/>
      <c r="W1558" s="716" t="e">
        <f t="shared" si="57"/>
        <v>#DIV/0!</v>
      </c>
      <c r="Z1558" s="739">
        <f t="shared" si="58"/>
        <v>0</v>
      </c>
    </row>
    <row r="1559" spans="1:26" s="365" customFormat="1" ht="12.65" customHeight="1">
      <c r="A1559" s="452"/>
      <c r="B1559" s="452" t="s">
        <v>452</v>
      </c>
      <c r="C1559" s="453" t="s">
        <v>453</v>
      </c>
      <c r="D1559" s="454" t="s">
        <v>815</v>
      </c>
      <c r="E1559" s="455" t="s">
        <v>816</v>
      </c>
      <c r="F1559" s="454" t="s">
        <v>790</v>
      </c>
      <c r="G1559" s="454"/>
      <c r="H1559" s="454" t="s">
        <v>791</v>
      </c>
      <c r="I1559" s="453">
        <v>2024</v>
      </c>
      <c r="J1559" s="453">
        <v>12</v>
      </c>
      <c r="K1559" s="456">
        <v>45665</v>
      </c>
      <c r="L1559" s="457"/>
      <c r="M1559" s="458"/>
      <c r="N1559" s="458">
        <v>9.8000000000000004E-2</v>
      </c>
      <c r="O1559" s="459"/>
      <c r="P1559" s="460"/>
      <c r="Q1559" s="453">
        <v>1</v>
      </c>
      <c r="R1559" s="458">
        <v>9.8000000000000004E-2</v>
      </c>
      <c r="S1559" s="461">
        <v>95000</v>
      </c>
      <c r="T1559" s="461">
        <v>350876</v>
      </c>
      <c r="U1559" s="462"/>
      <c r="V1559" s="463"/>
      <c r="W1559" s="716" t="e">
        <f t="shared" si="57"/>
        <v>#DIV/0!</v>
      </c>
      <c r="Z1559" s="739">
        <f t="shared" si="58"/>
        <v>0</v>
      </c>
    </row>
    <row r="1560" spans="1:26" s="365" customFormat="1" ht="12.65" customHeight="1">
      <c r="A1560" s="452"/>
      <c r="B1560" s="452" t="s">
        <v>452</v>
      </c>
      <c r="C1560" s="453" t="s">
        <v>453</v>
      </c>
      <c r="D1560" s="454" t="s">
        <v>813</v>
      </c>
      <c r="E1560" s="455" t="s">
        <v>814</v>
      </c>
      <c r="F1560" s="454" t="s">
        <v>790</v>
      </c>
      <c r="G1560" s="454"/>
      <c r="H1560" s="454" t="s">
        <v>791</v>
      </c>
      <c r="I1560" s="453">
        <v>2024</v>
      </c>
      <c r="J1560" s="453">
        <v>12</v>
      </c>
      <c r="K1560" s="456">
        <v>45665</v>
      </c>
      <c r="L1560" s="457"/>
      <c r="M1560" s="458"/>
      <c r="N1560" s="458">
        <v>0.128</v>
      </c>
      <c r="O1560" s="459"/>
      <c r="P1560" s="460"/>
      <c r="Q1560" s="453">
        <v>1</v>
      </c>
      <c r="R1560" s="458">
        <v>0.128</v>
      </c>
      <c r="S1560" s="461">
        <v>90000</v>
      </c>
      <c r="T1560" s="461">
        <v>389319</v>
      </c>
      <c r="U1560" s="462"/>
      <c r="V1560" s="463"/>
      <c r="W1560" s="716" t="e">
        <f t="shared" si="57"/>
        <v>#DIV/0!</v>
      </c>
      <c r="Z1560" s="739">
        <f t="shared" si="58"/>
        <v>0</v>
      </c>
    </row>
    <row r="1561" spans="1:26" s="365" customFormat="1" ht="12.65" customHeight="1">
      <c r="A1561" s="452"/>
      <c r="B1561" s="452" t="s">
        <v>484</v>
      </c>
      <c r="C1561" s="453" t="s">
        <v>453</v>
      </c>
      <c r="D1561" s="454" t="s">
        <v>799</v>
      </c>
      <c r="E1561" s="455" t="s">
        <v>800</v>
      </c>
      <c r="F1561" s="454" t="s">
        <v>790</v>
      </c>
      <c r="G1561" s="454"/>
      <c r="H1561" s="454" t="s">
        <v>791</v>
      </c>
      <c r="I1561" s="453">
        <v>2024</v>
      </c>
      <c r="J1561" s="453">
        <v>12</v>
      </c>
      <c r="K1561" s="456">
        <v>45665</v>
      </c>
      <c r="L1561" s="457"/>
      <c r="M1561" s="458"/>
      <c r="N1561" s="458">
        <v>0.64600000000000002</v>
      </c>
      <c r="O1561" s="459"/>
      <c r="P1561" s="460"/>
      <c r="Q1561" s="453">
        <v>1</v>
      </c>
      <c r="R1561" s="458">
        <v>0.64600000000000002</v>
      </c>
      <c r="S1561" s="461">
        <v>35730</v>
      </c>
      <c r="T1561" s="461">
        <v>53911</v>
      </c>
      <c r="U1561" s="462"/>
      <c r="V1561" s="463"/>
      <c r="W1561" s="716" t="e">
        <f t="shared" si="57"/>
        <v>#DIV/0!</v>
      </c>
      <c r="Z1561" s="739">
        <f t="shared" si="58"/>
        <v>0</v>
      </c>
    </row>
    <row r="1562" spans="1:26" s="365" customFormat="1" ht="12.65" customHeight="1">
      <c r="A1562" s="452"/>
      <c r="B1562" s="452" t="s">
        <v>452</v>
      </c>
      <c r="C1562" s="453" t="s">
        <v>453</v>
      </c>
      <c r="D1562" s="454" t="s">
        <v>807</v>
      </c>
      <c r="E1562" s="455" t="s">
        <v>808</v>
      </c>
      <c r="F1562" s="454" t="s">
        <v>790</v>
      </c>
      <c r="G1562" s="454"/>
      <c r="H1562" s="454" t="s">
        <v>791</v>
      </c>
      <c r="I1562" s="453">
        <v>2024</v>
      </c>
      <c r="J1562" s="453">
        <v>12</v>
      </c>
      <c r="K1562" s="456">
        <v>45665</v>
      </c>
      <c r="L1562" s="457"/>
      <c r="M1562" s="458"/>
      <c r="N1562" s="458">
        <v>4.4999999999999998E-2</v>
      </c>
      <c r="O1562" s="459"/>
      <c r="P1562" s="460"/>
      <c r="Q1562" s="453">
        <v>1</v>
      </c>
      <c r="R1562" s="458">
        <v>4.4999999999999998E-2</v>
      </c>
      <c r="S1562" s="461">
        <v>37053</v>
      </c>
      <c r="T1562" s="461">
        <v>141598</v>
      </c>
      <c r="U1562" s="462"/>
      <c r="V1562" s="463"/>
      <c r="W1562" s="716" t="e">
        <f t="shared" si="57"/>
        <v>#DIV/0!</v>
      </c>
      <c r="Z1562" s="739">
        <f t="shared" si="58"/>
        <v>0</v>
      </c>
    </row>
    <row r="1563" spans="1:26" s="365" customFormat="1" ht="12.65" customHeight="1">
      <c r="A1563" s="452"/>
      <c r="B1563" s="452" t="s">
        <v>452</v>
      </c>
      <c r="C1563" s="453" t="s">
        <v>453</v>
      </c>
      <c r="D1563" s="454" t="s">
        <v>795</v>
      </c>
      <c r="E1563" s="455" t="s">
        <v>796</v>
      </c>
      <c r="F1563" s="454" t="s">
        <v>790</v>
      </c>
      <c r="G1563" s="454"/>
      <c r="H1563" s="454" t="s">
        <v>791</v>
      </c>
      <c r="I1563" s="453">
        <v>2024</v>
      </c>
      <c r="J1563" s="453">
        <v>12</v>
      </c>
      <c r="K1563" s="456">
        <v>45665</v>
      </c>
      <c r="L1563" s="457"/>
      <c r="M1563" s="458"/>
      <c r="N1563" s="458">
        <v>0.56999999999999995</v>
      </c>
      <c r="O1563" s="459"/>
      <c r="P1563" s="460"/>
      <c r="Q1563" s="453">
        <v>1</v>
      </c>
      <c r="R1563" s="458">
        <v>0.56999999999999995</v>
      </c>
      <c r="S1563" s="461">
        <v>3425</v>
      </c>
      <c r="T1563" s="461">
        <v>43747</v>
      </c>
      <c r="U1563" s="462"/>
      <c r="V1563" s="463"/>
      <c r="W1563" s="716" t="e">
        <f t="shared" si="57"/>
        <v>#DIV/0!</v>
      </c>
      <c r="Z1563" s="739">
        <f t="shared" si="58"/>
        <v>0</v>
      </c>
    </row>
    <row r="1564" spans="1:26" s="365" customFormat="1" ht="12.65" customHeight="1">
      <c r="A1564" s="452"/>
      <c r="B1564" s="452" t="s">
        <v>452</v>
      </c>
      <c r="C1564" s="453" t="s">
        <v>453</v>
      </c>
      <c r="D1564" s="454" t="s">
        <v>793</v>
      </c>
      <c r="E1564" s="455" t="s">
        <v>794</v>
      </c>
      <c r="F1564" s="454" t="s">
        <v>790</v>
      </c>
      <c r="G1564" s="454"/>
      <c r="H1564" s="454" t="s">
        <v>791</v>
      </c>
      <c r="I1564" s="453">
        <v>2024</v>
      </c>
      <c r="J1564" s="453">
        <v>12</v>
      </c>
      <c r="K1564" s="456">
        <v>45665</v>
      </c>
      <c r="L1564" s="457"/>
      <c r="M1564" s="458"/>
      <c r="N1564" s="458">
        <v>0.31</v>
      </c>
      <c r="O1564" s="459"/>
      <c r="P1564" s="460"/>
      <c r="Q1564" s="453">
        <v>1</v>
      </c>
      <c r="R1564" s="458">
        <v>0.31</v>
      </c>
      <c r="S1564" s="461">
        <v>13287</v>
      </c>
      <c r="T1564" s="461">
        <v>39290</v>
      </c>
      <c r="U1564" s="462"/>
      <c r="V1564" s="463"/>
      <c r="W1564" s="716" t="e">
        <f t="shared" si="57"/>
        <v>#DIV/0!</v>
      </c>
      <c r="Z1564" s="739">
        <f t="shared" si="58"/>
        <v>0</v>
      </c>
    </row>
    <row r="1565" spans="1:26" s="365" customFormat="1" ht="12.65" customHeight="1">
      <c r="A1565" s="452"/>
      <c r="B1565" s="452" t="s">
        <v>452</v>
      </c>
      <c r="C1565" s="453" t="s">
        <v>453</v>
      </c>
      <c r="D1565" s="454" t="s">
        <v>809</v>
      </c>
      <c r="E1565" s="455" t="s">
        <v>810</v>
      </c>
      <c r="F1565" s="454" t="s">
        <v>790</v>
      </c>
      <c r="G1565" s="454"/>
      <c r="H1565" s="454" t="s">
        <v>791</v>
      </c>
      <c r="I1565" s="453">
        <v>2024</v>
      </c>
      <c r="J1565" s="453">
        <v>12</v>
      </c>
      <c r="K1565" s="456">
        <v>45665</v>
      </c>
      <c r="L1565" s="457"/>
      <c r="M1565" s="458"/>
      <c r="N1565" s="458">
        <v>6.8000000000000005E-2</v>
      </c>
      <c r="O1565" s="459"/>
      <c r="P1565" s="460"/>
      <c r="Q1565" s="453">
        <v>1</v>
      </c>
      <c r="R1565" s="458">
        <v>6.8000000000000005E-2</v>
      </c>
      <c r="S1565" s="461">
        <v>39521</v>
      </c>
      <c r="T1565" s="461">
        <v>40355</v>
      </c>
      <c r="U1565" s="462"/>
      <c r="V1565" s="463"/>
      <c r="W1565" s="716" t="e">
        <f t="shared" si="57"/>
        <v>#DIV/0!</v>
      </c>
      <c r="Z1565" s="739">
        <f t="shared" si="58"/>
        <v>0</v>
      </c>
    </row>
    <row r="1566" spans="1:26" s="365" customFormat="1" ht="12.65" customHeight="1">
      <c r="A1566" s="452"/>
      <c r="B1566" s="452" t="s">
        <v>452</v>
      </c>
      <c r="C1566" s="453" t="s">
        <v>453</v>
      </c>
      <c r="D1566" s="454" t="s">
        <v>827</v>
      </c>
      <c r="E1566" s="455" t="s">
        <v>828</v>
      </c>
      <c r="F1566" s="454" t="s">
        <v>790</v>
      </c>
      <c r="G1566" s="454"/>
      <c r="H1566" s="454" t="s">
        <v>791</v>
      </c>
      <c r="I1566" s="453">
        <v>2024</v>
      </c>
      <c r="J1566" s="453">
        <v>12</v>
      </c>
      <c r="K1566" s="456">
        <v>45665</v>
      </c>
      <c r="L1566" s="457"/>
      <c r="M1566" s="458"/>
      <c r="N1566" s="458">
        <v>6.5000000000000002E-2</v>
      </c>
      <c r="O1566" s="459"/>
      <c r="P1566" s="460"/>
      <c r="Q1566" s="453">
        <v>1</v>
      </c>
      <c r="R1566" s="458">
        <v>6.5000000000000002E-2</v>
      </c>
      <c r="S1566" s="461">
        <v>68873</v>
      </c>
      <c r="T1566" s="461">
        <v>408031</v>
      </c>
      <c r="U1566" s="462"/>
      <c r="V1566" s="463"/>
      <c r="W1566" s="716" t="e">
        <f t="shared" si="57"/>
        <v>#DIV/0!</v>
      </c>
      <c r="Z1566" s="739">
        <f t="shared" si="58"/>
        <v>0</v>
      </c>
    </row>
    <row r="1567" spans="1:26" s="365" customFormat="1" ht="12.65" customHeight="1">
      <c r="A1567" s="452"/>
      <c r="B1567" s="452" t="s">
        <v>452</v>
      </c>
      <c r="C1567" s="453" t="s">
        <v>453</v>
      </c>
      <c r="D1567" s="454" t="s">
        <v>817</v>
      </c>
      <c r="E1567" s="455" t="s">
        <v>818</v>
      </c>
      <c r="F1567" s="454" t="s">
        <v>790</v>
      </c>
      <c r="G1567" s="454"/>
      <c r="H1567" s="454" t="s">
        <v>791</v>
      </c>
      <c r="I1567" s="453">
        <v>2024</v>
      </c>
      <c r="J1567" s="453">
        <v>12</v>
      </c>
      <c r="K1567" s="456">
        <v>45665</v>
      </c>
      <c r="L1567" s="457"/>
      <c r="M1567" s="458"/>
      <c r="N1567" s="458">
        <v>0.97</v>
      </c>
      <c r="O1567" s="459"/>
      <c r="P1567" s="460"/>
      <c r="Q1567" s="453">
        <v>1</v>
      </c>
      <c r="R1567" s="458">
        <v>0.97</v>
      </c>
      <c r="S1567" s="461">
        <v>45000</v>
      </c>
      <c r="T1567" s="461">
        <v>167052</v>
      </c>
      <c r="U1567" s="462"/>
      <c r="V1567" s="463"/>
      <c r="W1567" s="716" t="e">
        <f t="shared" si="57"/>
        <v>#DIV/0!</v>
      </c>
      <c r="Z1567" s="739">
        <f t="shared" si="58"/>
        <v>0</v>
      </c>
    </row>
    <row r="1568" spans="1:26" s="365" customFormat="1" ht="12.65" customHeight="1">
      <c r="A1568" s="452"/>
      <c r="B1568" s="452" t="s">
        <v>452</v>
      </c>
      <c r="C1568" s="453" t="s">
        <v>453</v>
      </c>
      <c r="D1568" s="454" t="s">
        <v>817</v>
      </c>
      <c r="E1568" s="455" t="s">
        <v>818</v>
      </c>
      <c r="F1568" s="454" t="s">
        <v>790</v>
      </c>
      <c r="G1568" s="454"/>
      <c r="H1568" s="454" t="s">
        <v>791</v>
      </c>
      <c r="I1568" s="453">
        <v>2024</v>
      </c>
      <c r="J1568" s="453">
        <v>12</v>
      </c>
      <c r="K1568" s="456">
        <v>45665</v>
      </c>
      <c r="L1568" s="457"/>
      <c r="M1568" s="458"/>
      <c r="N1568" s="458">
        <v>0.97</v>
      </c>
      <c r="O1568" s="459"/>
      <c r="P1568" s="460"/>
      <c r="Q1568" s="453">
        <v>1</v>
      </c>
      <c r="R1568" s="458">
        <v>0.97</v>
      </c>
      <c r="S1568" s="461">
        <v>16052</v>
      </c>
      <c r="T1568" s="461">
        <v>122052</v>
      </c>
      <c r="U1568" s="462"/>
      <c r="V1568" s="463"/>
      <c r="W1568" s="716" t="e">
        <f t="shared" si="57"/>
        <v>#DIV/0!</v>
      </c>
      <c r="Z1568" s="739">
        <f t="shared" si="58"/>
        <v>0</v>
      </c>
    </row>
    <row r="1569" spans="1:26" s="365" customFormat="1" ht="12.65" customHeight="1">
      <c r="A1569" s="452"/>
      <c r="B1569" s="452" t="s">
        <v>452</v>
      </c>
      <c r="C1569" s="453" t="s">
        <v>453</v>
      </c>
      <c r="D1569" s="454" t="s">
        <v>821</v>
      </c>
      <c r="E1569" s="455" t="s">
        <v>822</v>
      </c>
      <c r="F1569" s="454" t="s">
        <v>790</v>
      </c>
      <c r="G1569" s="454"/>
      <c r="H1569" s="454" t="s">
        <v>791</v>
      </c>
      <c r="I1569" s="453">
        <v>2024</v>
      </c>
      <c r="J1569" s="453">
        <v>12</v>
      </c>
      <c r="K1569" s="456">
        <v>45665</v>
      </c>
      <c r="L1569" s="457"/>
      <c r="M1569" s="458"/>
      <c r="N1569" s="458">
        <v>7.4999999999999997E-2</v>
      </c>
      <c r="O1569" s="459"/>
      <c r="P1569" s="460"/>
      <c r="Q1569" s="453">
        <v>1</v>
      </c>
      <c r="R1569" s="458">
        <v>7.4999999999999997E-2</v>
      </c>
      <c r="S1569" s="461">
        <v>24000</v>
      </c>
      <c r="T1569" s="461">
        <v>265308</v>
      </c>
      <c r="U1569" s="462"/>
      <c r="V1569" s="463"/>
      <c r="W1569" s="716" t="e">
        <f t="shared" si="57"/>
        <v>#DIV/0!</v>
      </c>
      <c r="Z1569" s="739">
        <f t="shared" si="58"/>
        <v>0</v>
      </c>
    </row>
    <row r="1570" spans="1:26" s="365" customFormat="1" ht="12.65" customHeight="1">
      <c r="A1570" s="452"/>
      <c r="B1570" s="452" t="s">
        <v>452</v>
      </c>
      <c r="C1570" s="453" t="s">
        <v>453</v>
      </c>
      <c r="D1570" s="454" t="s">
        <v>825</v>
      </c>
      <c r="E1570" s="455" t="s">
        <v>826</v>
      </c>
      <c r="F1570" s="454" t="s">
        <v>790</v>
      </c>
      <c r="G1570" s="454"/>
      <c r="H1570" s="454" t="s">
        <v>791</v>
      </c>
      <c r="I1570" s="453">
        <v>2024</v>
      </c>
      <c r="J1570" s="453">
        <v>12</v>
      </c>
      <c r="K1570" s="456">
        <v>45665</v>
      </c>
      <c r="L1570" s="457"/>
      <c r="M1570" s="458"/>
      <c r="N1570" s="458">
        <v>6.5000000000000002E-2</v>
      </c>
      <c r="O1570" s="459"/>
      <c r="P1570" s="460"/>
      <c r="Q1570" s="453">
        <v>1</v>
      </c>
      <c r="R1570" s="458">
        <v>6.5000000000000002E-2</v>
      </c>
      <c r="S1570" s="461">
        <v>127102</v>
      </c>
      <c r="T1570" s="461">
        <v>652102</v>
      </c>
      <c r="U1570" s="462"/>
      <c r="V1570" s="463"/>
      <c r="W1570" s="716" t="e">
        <f t="shared" si="57"/>
        <v>#DIV/0!</v>
      </c>
      <c r="Z1570" s="739">
        <f t="shared" si="58"/>
        <v>0</v>
      </c>
    </row>
    <row r="1571" spans="1:26" s="365" customFormat="1" ht="12.65" customHeight="1">
      <c r="A1571" s="452"/>
      <c r="B1571" s="452" t="s">
        <v>452</v>
      </c>
      <c r="C1571" s="453" t="s">
        <v>453</v>
      </c>
      <c r="D1571" s="454" t="s">
        <v>788</v>
      </c>
      <c r="E1571" s="455" t="s">
        <v>789</v>
      </c>
      <c r="F1571" s="454" t="s">
        <v>790</v>
      </c>
      <c r="G1571" s="454"/>
      <c r="H1571" s="454" t="s">
        <v>791</v>
      </c>
      <c r="I1571" s="453">
        <v>2024</v>
      </c>
      <c r="J1571" s="453">
        <v>12</v>
      </c>
      <c r="K1571" s="456">
        <v>45665</v>
      </c>
      <c r="L1571" s="457"/>
      <c r="M1571" s="458"/>
      <c r="N1571" s="458">
        <v>0.34</v>
      </c>
      <c r="O1571" s="459"/>
      <c r="P1571" s="460"/>
      <c r="Q1571" s="453">
        <v>1</v>
      </c>
      <c r="R1571" s="458">
        <v>0.34</v>
      </c>
      <c r="S1571" s="461">
        <v>5346</v>
      </c>
      <c r="T1571" s="461">
        <v>31700</v>
      </c>
      <c r="U1571" s="462"/>
      <c r="V1571" s="463"/>
      <c r="W1571" s="716" t="e">
        <f t="shared" si="57"/>
        <v>#DIV/0!</v>
      </c>
      <c r="Z1571" s="739">
        <f t="shared" si="58"/>
        <v>0</v>
      </c>
    </row>
    <row r="1572" spans="1:26" s="365" customFormat="1" ht="12.65" customHeight="1">
      <c r="A1572" s="452"/>
      <c r="B1572" s="452" t="s">
        <v>484</v>
      </c>
      <c r="C1572" s="453" t="s">
        <v>453</v>
      </c>
      <c r="D1572" s="454" t="s">
        <v>833</v>
      </c>
      <c r="E1572" s="455" t="s">
        <v>834</v>
      </c>
      <c r="F1572" s="454" t="s">
        <v>790</v>
      </c>
      <c r="G1572" s="454"/>
      <c r="H1572" s="454" t="s">
        <v>791</v>
      </c>
      <c r="I1572" s="453">
        <v>2024</v>
      </c>
      <c r="J1572" s="453">
        <v>12</v>
      </c>
      <c r="K1572" s="456">
        <v>45665</v>
      </c>
      <c r="L1572" s="457"/>
      <c r="M1572" s="458"/>
      <c r="N1572" s="458">
        <v>8.2000000000000003E-2</v>
      </c>
      <c r="O1572" s="459"/>
      <c r="P1572" s="460"/>
      <c r="Q1572" s="453">
        <v>1</v>
      </c>
      <c r="R1572" s="458">
        <v>8.2000000000000003E-2</v>
      </c>
      <c r="S1572" s="461">
        <v>49000</v>
      </c>
      <c r="T1572" s="461">
        <v>124823</v>
      </c>
      <c r="U1572" s="462"/>
      <c r="V1572" s="463"/>
      <c r="W1572" s="716" t="e">
        <f t="shared" si="57"/>
        <v>#DIV/0!</v>
      </c>
      <c r="Z1572" s="739">
        <f t="shared" si="58"/>
        <v>0</v>
      </c>
    </row>
    <row r="1573" spans="1:26" s="365" customFormat="1" ht="12.65" customHeight="1">
      <c r="A1573" s="452"/>
      <c r="B1573" s="452" t="s">
        <v>484</v>
      </c>
      <c r="C1573" s="453" t="s">
        <v>453</v>
      </c>
      <c r="D1573" s="454" t="s">
        <v>797</v>
      </c>
      <c r="E1573" s="455" t="s">
        <v>798</v>
      </c>
      <c r="F1573" s="454" t="s">
        <v>790</v>
      </c>
      <c r="G1573" s="454"/>
      <c r="H1573" s="454" t="s">
        <v>791</v>
      </c>
      <c r="I1573" s="453">
        <v>2024</v>
      </c>
      <c r="J1573" s="453">
        <v>12</v>
      </c>
      <c r="K1573" s="456">
        <v>45665</v>
      </c>
      <c r="L1573" s="457"/>
      <c r="M1573" s="458"/>
      <c r="N1573" s="458">
        <v>0.06</v>
      </c>
      <c r="O1573" s="459"/>
      <c r="P1573" s="460"/>
      <c r="Q1573" s="453">
        <v>1</v>
      </c>
      <c r="R1573" s="458">
        <v>0.06</v>
      </c>
      <c r="S1573" s="461">
        <v>5250</v>
      </c>
      <c r="T1573" s="461">
        <v>288850</v>
      </c>
      <c r="U1573" s="462"/>
      <c r="V1573" s="463"/>
      <c r="W1573" s="716" t="e">
        <f t="shared" si="57"/>
        <v>#DIV/0!</v>
      </c>
      <c r="Z1573" s="739">
        <f t="shared" si="58"/>
        <v>0</v>
      </c>
    </row>
    <row r="1574" spans="1:26" s="365" customFormat="1" ht="12.65" customHeight="1">
      <c r="A1574" s="452"/>
      <c r="B1574" s="452" t="s">
        <v>452</v>
      </c>
      <c r="C1574" s="453" t="s">
        <v>453</v>
      </c>
      <c r="D1574" s="454" t="s">
        <v>813</v>
      </c>
      <c r="E1574" s="455" t="s">
        <v>814</v>
      </c>
      <c r="F1574" s="454" t="s">
        <v>790</v>
      </c>
      <c r="G1574" s="454"/>
      <c r="H1574" s="454" t="s">
        <v>791</v>
      </c>
      <c r="I1574" s="453">
        <v>2024</v>
      </c>
      <c r="J1574" s="453">
        <v>12</v>
      </c>
      <c r="K1574" s="456">
        <v>45665</v>
      </c>
      <c r="L1574" s="457"/>
      <c r="M1574" s="458"/>
      <c r="N1574" s="458">
        <v>0.128</v>
      </c>
      <c r="O1574" s="459"/>
      <c r="P1574" s="460"/>
      <c r="Q1574" s="453">
        <v>1</v>
      </c>
      <c r="R1574" s="458">
        <v>0.128</v>
      </c>
      <c r="S1574" s="461">
        <v>85000</v>
      </c>
      <c r="T1574" s="461">
        <v>299319</v>
      </c>
      <c r="U1574" s="462"/>
      <c r="V1574" s="463"/>
      <c r="W1574" s="716" t="e">
        <f t="shared" si="57"/>
        <v>#DIV/0!</v>
      </c>
      <c r="Z1574" s="739">
        <f t="shared" si="58"/>
        <v>0</v>
      </c>
    </row>
    <row r="1575" spans="1:26" s="365" customFormat="1" ht="12.65" customHeight="1">
      <c r="A1575" s="452"/>
      <c r="B1575" s="452" t="s">
        <v>452</v>
      </c>
      <c r="C1575" s="453" t="s">
        <v>453</v>
      </c>
      <c r="D1575" s="454" t="s">
        <v>803</v>
      </c>
      <c r="E1575" s="455" t="s">
        <v>804</v>
      </c>
      <c r="F1575" s="454" t="s">
        <v>790</v>
      </c>
      <c r="G1575" s="454"/>
      <c r="H1575" s="454" t="s">
        <v>791</v>
      </c>
      <c r="I1575" s="453">
        <v>2024</v>
      </c>
      <c r="J1575" s="453">
        <v>12</v>
      </c>
      <c r="K1575" s="456">
        <v>45665</v>
      </c>
      <c r="L1575" s="457"/>
      <c r="M1575" s="458"/>
      <c r="N1575" s="458">
        <v>0.49</v>
      </c>
      <c r="O1575" s="459"/>
      <c r="P1575" s="460"/>
      <c r="Q1575" s="453">
        <v>1</v>
      </c>
      <c r="R1575" s="458">
        <v>0.49</v>
      </c>
      <c r="S1575" s="461">
        <v>29980</v>
      </c>
      <c r="T1575" s="461">
        <v>341300</v>
      </c>
      <c r="U1575" s="462"/>
      <c r="V1575" s="463"/>
      <c r="W1575" s="716" t="e">
        <f t="shared" si="57"/>
        <v>#DIV/0!</v>
      </c>
      <c r="Z1575" s="739">
        <f t="shared" si="58"/>
        <v>0</v>
      </c>
    </row>
    <row r="1576" spans="1:26" s="365" customFormat="1" ht="12.65" customHeight="1">
      <c r="A1576" s="452"/>
      <c r="B1576" s="452" t="s">
        <v>452</v>
      </c>
      <c r="C1576" s="453" t="s">
        <v>453</v>
      </c>
      <c r="D1576" s="454" t="s">
        <v>803</v>
      </c>
      <c r="E1576" s="455" t="s">
        <v>804</v>
      </c>
      <c r="F1576" s="454" t="s">
        <v>790</v>
      </c>
      <c r="G1576" s="454"/>
      <c r="H1576" s="454" t="s">
        <v>791</v>
      </c>
      <c r="I1576" s="453">
        <v>2024</v>
      </c>
      <c r="J1576" s="453">
        <v>12</v>
      </c>
      <c r="K1576" s="456">
        <v>45665</v>
      </c>
      <c r="L1576" s="457"/>
      <c r="M1576" s="458"/>
      <c r="N1576" s="458">
        <v>0.49</v>
      </c>
      <c r="O1576" s="459"/>
      <c r="P1576" s="460"/>
      <c r="Q1576" s="453">
        <v>1</v>
      </c>
      <c r="R1576" s="458">
        <v>0.49</v>
      </c>
      <c r="S1576" s="461">
        <v>60620</v>
      </c>
      <c r="T1576" s="461">
        <v>311320</v>
      </c>
      <c r="U1576" s="462"/>
      <c r="V1576" s="463"/>
      <c r="W1576" s="716" t="e">
        <f t="shared" si="57"/>
        <v>#DIV/0!</v>
      </c>
      <c r="Z1576" s="739">
        <f t="shared" si="58"/>
        <v>0</v>
      </c>
    </row>
    <row r="1577" spans="1:26" s="365" customFormat="1" ht="12.65" customHeight="1">
      <c r="A1577" s="452"/>
      <c r="B1577" s="452" t="s">
        <v>484</v>
      </c>
      <c r="C1577" s="453" t="s">
        <v>453</v>
      </c>
      <c r="D1577" s="454" t="s">
        <v>797</v>
      </c>
      <c r="E1577" s="455" t="s">
        <v>798</v>
      </c>
      <c r="F1577" s="454" t="s">
        <v>790</v>
      </c>
      <c r="G1577" s="454"/>
      <c r="H1577" s="454" t="s">
        <v>791</v>
      </c>
      <c r="I1577" s="453">
        <v>2024</v>
      </c>
      <c r="J1577" s="453">
        <v>12</v>
      </c>
      <c r="K1577" s="456">
        <v>45665</v>
      </c>
      <c r="L1577" s="457"/>
      <c r="M1577" s="458"/>
      <c r="N1577" s="458">
        <v>0.06</v>
      </c>
      <c r="O1577" s="459"/>
      <c r="P1577" s="460"/>
      <c r="Q1577" s="453">
        <v>1</v>
      </c>
      <c r="R1577" s="458">
        <v>0.06</v>
      </c>
      <c r="S1577" s="461">
        <v>52000</v>
      </c>
      <c r="T1577" s="461">
        <v>283600</v>
      </c>
      <c r="U1577" s="462"/>
      <c r="V1577" s="463"/>
      <c r="W1577" s="716" t="e">
        <f t="shared" si="57"/>
        <v>#DIV/0!</v>
      </c>
      <c r="Z1577" s="739">
        <f t="shared" si="58"/>
        <v>0</v>
      </c>
    </row>
    <row r="1578" spans="1:26" s="365" customFormat="1" ht="12.65" customHeight="1">
      <c r="A1578" s="452"/>
      <c r="B1578" s="452" t="s">
        <v>484</v>
      </c>
      <c r="C1578" s="453" t="s">
        <v>453</v>
      </c>
      <c r="D1578" s="454" t="s">
        <v>797</v>
      </c>
      <c r="E1578" s="455" t="s">
        <v>798</v>
      </c>
      <c r="F1578" s="454" t="s">
        <v>790</v>
      </c>
      <c r="G1578" s="454"/>
      <c r="H1578" s="454" t="s">
        <v>791</v>
      </c>
      <c r="I1578" s="453">
        <v>2024</v>
      </c>
      <c r="J1578" s="453">
        <v>12</v>
      </c>
      <c r="K1578" s="456">
        <v>45665</v>
      </c>
      <c r="L1578" s="457"/>
      <c r="M1578" s="458"/>
      <c r="N1578" s="458">
        <v>0.06</v>
      </c>
      <c r="O1578" s="459"/>
      <c r="P1578" s="460"/>
      <c r="Q1578" s="453">
        <v>1</v>
      </c>
      <c r="R1578" s="458">
        <v>0.06</v>
      </c>
      <c r="S1578" s="461">
        <v>38600</v>
      </c>
      <c r="T1578" s="461">
        <v>231600</v>
      </c>
      <c r="U1578" s="462"/>
      <c r="V1578" s="463"/>
      <c r="W1578" s="716" t="e">
        <f t="shared" si="57"/>
        <v>#DIV/0!</v>
      </c>
      <c r="Z1578" s="739">
        <f t="shared" si="58"/>
        <v>0</v>
      </c>
    </row>
    <row r="1579" spans="1:26" s="365" customFormat="1" ht="12.65" customHeight="1">
      <c r="A1579" s="452"/>
      <c r="B1579" s="452" t="s">
        <v>452</v>
      </c>
      <c r="C1579" s="453" t="s">
        <v>453</v>
      </c>
      <c r="D1579" s="454" t="s">
        <v>803</v>
      </c>
      <c r="E1579" s="455" t="s">
        <v>804</v>
      </c>
      <c r="F1579" s="454" t="s">
        <v>790</v>
      </c>
      <c r="G1579" s="454"/>
      <c r="H1579" s="454" t="s">
        <v>791</v>
      </c>
      <c r="I1579" s="453">
        <v>2024</v>
      </c>
      <c r="J1579" s="453">
        <v>12</v>
      </c>
      <c r="K1579" s="456">
        <v>45665</v>
      </c>
      <c r="L1579" s="457"/>
      <c r="M1579" s="458"/>
      <c r="N1579" s="458">
        <v>0.49</v>
      </c>
      <c r="O1579" s="459"/>
      <c r="P1579" s="460"/>
      <c r="Q1579" s="453">
        <v>1</v>
      </c>
      <c r="R1579" s="458">
        <v>0.49</v>
      </c>
      <c r="S1579" s="461">
        <v>68700</v>
      </c>
      <c r="T1579" s="461">
        <v>250700</v>
      </c>
      <c r="U1579" s="462"/>
      <c r="V1579" s="463"/>
      <c r="W1579" s="716" t="e">
        <f t="shared" si="57"/>
        <v>#DIV/0!</v>
      </c>
      <c r="Z1579" s="739">
        <f t="shared" si="58"/>
        <v>0</v>
      </c>
    </row>
    <row r="1580" spans="1:26" s="365" customFormat="1" ht="12.65" customHeight="1">
      <c r="A1580" s="452"/>
      <c r="B1580" s="452" t="s">
        <v>452</v>
      </c>
      <c r="C1580" s="453" t="s">
        <v>453</v>
      </c>
      <c r="D1580" s="454" t="s">
        <v>813</v>
      </c>
      <c r="E1580" s="455" t="s">
        <v>814</v>
      </c>
      <c r="F1580" s="454" t="s">
        <v>790</v>
      </c>
      <c r="G1580" s="454"/>
      <c r="H1580" s="454" t="s">
        <v>791</v>
      </c>
      <c r="I1580" s="453">
        <v>2024</v>
      </c>
      <c r="J1580" s="453">
        <v>12</v>
      </c>
      <c r="K1580" s="456">
        <v>45665</v>
      </c>
      <c r="L1580" s="457"/>
      <c r="M1580" s="458"/>
      <c r="N1580" s="458">
        <v>0.128</v>
      </c>
      <c r="O1580" s="459"/>
      <c r="P1580" s="460"/>
      <c r="Q1580" s="453">
        <v>1</v>
      </c>
      <c r="R1580" s="458">
        <v>0.128</v>
      </c>
      <c r="S1580" s="461">
        <v>10000</v>
      </c>
      <c r="T1580" s="461">
        <v>214319</v>
      </c>
      <c r="U1580" s="462"/>
      <c r="V1580" s="463"/>
      <c r="W1580" s="716" t="e">
        <f t="shared" si="57"/>
        <v>#DIV/0!</v>
      </c>
      <c r="Z1580" s="739">
        <f t="shared" si="58"/>
        <v>0</v>
      </c>
    </row>
    <row r="1581" spans="1:26" s="365" customFormat="1" ht="12.65" customHeight="1">
      <c r="A1581" s="452"/>
      <c r="B1581" s="452" t="s">
        <v>452</v>
      </c>
      <c r="C1581" s="453" t="s">
        <v>453</v>
      </c>
      <c r="D1581" s="454" t="s">
        <v>817</v>
      </c>
      <c r="E1581" s="455" t="s">
        <v>818</v>
      </c>
      <c r="F1581" s="454" t="s">
        <v>790</v>
      </c>
      <c r="G1581" s="454"/>
      <c r="H1581" s="454" t="s">
        <v>791</v>
      </c>
      <c r="I1581" s="453">
        <v>2024</v>
      </c>
      <c r="J1581" s="453">
        <v>12</v>
      </c>
      <c r="K1581" s="456">
        <v>45665</v>
      </c>
      <c r="L1581" s="457"/>
      <c r="M1581" s="458"/>
      <c r="N1581" s="458">
        <v>0.97</v>
      </c>
      <c r="O1581" s="459"/>
      <c r="P1581" s="460"/>
      <c r="Q1581" s="453">
        <v>1</v>
      </c>
      <c r="R1581" s="458">
        <v>0.97</v>
      </c>
      <c r="S1581" s="461">
        <v>39636</v>
      </c>
      <c r="T1581" s="461">
        <v>106000</v>
      </c>
      <c r="U1581" s="462"/>
      <c r="V1581" s="463"/>
      <c r="W1581" s="716" t="e">
        <f t="shared" si="57"/>
        <v>#DIV/0!</v>
      </c>
      <c r="Z1581" s="739">
        <f t="shared" si="58"/>
        <v>0</v>
      </c>
    </row>
    <row r="1582" spans="1:26" s="365" customFormat="1" ht="12.65" customHeight="1">
      <c r="A1582" s="452"/>
      <c r="B1582" s="452" t="s">
        <v>787</v>
      </c>
      <c r="C1582" s="453" t="s">
        <v>453</v>
      </c>
      <c r="D1582" s="454" t="s">
        <v>795</v>
      </c>
      <c r="E1582" s="455" t="s">
        <v>796</v>
      </c>
      <c r="F1582" s="454" t="s">
        <v>790</v>
      </c>
      <c r="G1582" s="454"/>
      <c r="H1582" s="454" t="s">
        <v>791</v>
      </c>
      <c r="I1582" s="453">
        <v>2024</v>
      </c>
      <c r="J1582" s="453">
        <v>12</v>
      </c>
      <c r="K1582" s="456">
        <v>45665</v>
      </c>
      <c r="L1582" s="457"/>
      <c r="M1582" s="458"/>
      <c r="N1582" s="458">
        <v>0.56999999999999995</v>
      </c>
      <c r="O1582" s="459"/>
      <c r="P1582" s="460"/>
      <c r="Q1582" s="453">
        <v>1</v>
      </c>
      <c r="R1582" s="458">
        <v>0.56999999999999995</v>
      </c>
      <c r="S1582" s="461">
        <v>3575</v>
      </c>
      <c r="T1582" s="461">
        <v>40322</v>
      </c>
      <c r="U1582" s="462"/>
      <c r="V1582" s="463"/>
      <c r="W1582" s="716" t="e">
        <f t="shared" si="57"/>
        <v>#DIV/0!</v>
      </c>
      <c r="Z1582" s="739">
        <f t="shared" si="58"/>
        <v>0</v>
      </c>
    </row>
    <row r="1583" spans="1:26" s="365" customFormat="1" ht="12.65" customHeight="1">
      <c r="A1583" s="452"/>
      <c r="B1583" s="452" t="s">
        <v>452</v>
      </c>
      <c r="C1583" s="453" t="s">
        <v>453</v>
      </c>
      <c r="D1583" s="454" t="s">
        <v>813</v>
      </c>
      <c r="E1583" s="455" t="s">
        <v>814</v>
      </c>
      <c r="F1583" s="454" t="s">
        <v>790</v>
      </c>
      <c r="G1583" s="454"/>
      <c r="H1583" s="454" t="s">
        <v>791</v>
      </c>
      <c r="I1583" s="453">
        <v>2024</v>
      </c>
      <c r="J1583" s="453">
        <v>12</v>
      </c>
      <c r="K1583" s="456">
        <v>45665</v>
      </c>
      <c r="L1583" s="457"/>
      <c r="M1583" s="458"/>
      <c r="N1583" s="458">
        <v>0.128</v>
      </c>
      <c r="O1583" s="459"/>
      <c r="P1583" s="460"/>
      <c r="Q1583" s="453">
        <v>1</v>
      </c>
      <c r="R1583" s="458">
        <v>0.128</v>
      </c>
      <c r="S1583" s="461">
        <v>46276</v>
      </c>
      <c r="T1583" s="461">
        <v>204319</v>
      </c>
      <c r="U1583" s="462"/>
      <c r="V1583" s="463"/>
      <c r="W1583" s="716" t="e">
        <f t="shared" si="57"/>
        <v>#DIV/0!</v>
      </c>
      <c r="Z1583" s="739">
        <f t="shared" si="58"/>
        <v>0</v>
      </c>
    </row>
    <row r="1584" spans="1:26" s="365" customFormat="1" ht="12.65" customHeight="1">
      <c r="A1584" s="452"/>
      <c r="B1584" s="452" t="s">
        <v>452</v>
      </c>
      <c r="C1584" s="453" t="s">
        <v>453</v>
      </c>
      <c r="D1584" s="454" t="s">
        <v>803</v>
      </c>
      <c r="E1584" s="455" t="s">
        <v>804</v>
      </c>
      <c r="F1584" s="454" t="s">
        <v>790</v>
      </c>
      <c r="G1584" s="454"/>
      <c r="H1584" s="454" t="s">
        <v>791</v>
      </c>
      <c r="I1584" s="453">
        <v>2024</v>
      </c>
      <c r="J1584" s="453">
        <v>12</v>
      </c>
      <c r="K1584" s="456">
        <v>45665</v>
      </c>
      <c r="L1584" s="457"/>
      <c r="M1584" s="458"/>
      <c r="N1584" s="458">
        <v>0.49</v>
      </c>
      <c r="O1584" s="459"/>
      <c r="P1584" s="460"/>
      <c r="Q1584" s="453">
        <v>1</v>
      </c>
      <c r="R1584" s="458">
        <v>0.49</v>
      </c>
      <c r="S1584" s="461">
        <v>6620</v>
      </c>
      <c r="T1584" s="461">
        <v>182000</v>
      </c>
      <c r="U1584" s="462"/>
      <c r="V1584" s="463"/>
      <c r="W1584" s="716" t="e">
        <f t="shared" si="57"/>
        <v>#DIV/0!</v>
      </c>
      <c r="Z1584" s="739">
        <f t="shared" si="58"/>
        <v>0</v>
      </c>
    </row>
    <row r="1585" spans="1:26" s="365" customFormat="1" ht="12.65" customHeight="1">
      <c r="A1585" s="452"/>
      <c r="B1585" s="452" t="s">
        <v>452</v>
      </c>
      <c r="C1585" s="453" t="s">
        <v>453</v>
      </c>
      <c r="D1585" s="454" t="s">
        <v>817</v>
      </c>
      <c r="E1585" s="455" t="s">
        <v>818</v>
      </c>
      <c r="F1585" s="454" t="s">
        <v>790</v>
      </c>
      <c r="G1585" s="454"/>
      <c r="H1585" s="454" t="s">
        <v>791</v>
      </c>
      <c r="I1585" s="453">
        <v>2024</v>
      </c>
      <c r="J1585" s="453">
        <v>12</v>
      </c>
      <c r="K1585" s="456">
        <v>45665</v>
      </c>
      <c r="L1585" s="457"/>
      <c r="M1585" s="458"/>
      <c r="N1585" s="458">
        <v>0.97</v>
      </c>
      <c r="O1585" s="459"/>
      <c r="P1585" s="460"/>
      <c r="Q1585" s="453">
        <v>1</v>
      </c>
      <c r="R1585" s="458">
        <v>0.97</v>
      </c>
      <c r="S1585" s="461">
        <v>26364</v>
      </c>
      <c r="T1585" s="461">
        <v>66364</v>
      </c>
      <c r="U1585" s="462"/>
      <c r="V1585" s="463"/>
      <c r="W1585" s="716" t="e">
        <f t="shared" si="57"/>
        <v>#DIV/0!</v>
      </c>
      <c r="Z1585" s="739">
        <f t="shared" si="58"/>
        <v>0</v>
      </c>
    </row>
    <row r="1586" spans="1:26" s="365" customFormat="1" ht="12.65" customHeight="1">
      <c r="A1586" s="452"/>
      <c r="B1586" s="452" t="s">
        <v>787</v>
      </c>
      <c r="C1586" s="453" t="s">
        <v>453</v>
      </c>
      <c r="D1586" s="454" t="s">
        <v>788</v>
      </c>
      <c r="E1586" s="455" t="s">
        <v>789</v>
      </c>
      <c r="F1586" s="454" t="s">
        <v>790</v>
      </c>
      <c r="G1586" s="454"/>
      <c r="H1586" s="454" t="s">
        <v>791</v>
      </c>
      <c r="I1586" s="453">
        <v>2024</v>
      </c>
      <c r="J1586" s="453">
        <v>12</v>
      </c>
      <c r="K1586" s="456">
        <v>45665</v>
      </c>
      <c r="L1586" s="457"/>
      <c r="M1586" s="458"/>
      <c r="N1586" s="458">
        <v>0.34</v>
      </c>
      <c r="O1586" s="459"/>
      <c r="P1586" s="460"/>
      <c r="Q1586" s="453">
        <v>1</v>
      </c>
      <c r="R1586" s="458">
        <v>0.34</v>
      </c>
      <c r="S1586" s="461">
        <v>4583</v>
      </c>
      <c r="T1586" s="461">
        <v>26354</v>
      </c>
      <c r="U1586" s="462"/>
      <c r="V1586" s="463"/>
      <c r="W1586" s="716" t="e">
        <f t="shared" si="57"/>
        <v>#DIV/0!</v>
      </c>
      <c r="Z1586" s="739">
        <f t="shared" si="58"/>
        <v>0</v>
      </c>
    </row>
    <row r="1587" spans="1:26" s="365" customFormat="1" ht="12.65" customHeight="1">
      <c r="A1587" s="452"/>
      <c r="B1587" s="452" t="s">
        <v>484</v>
      </c>
      <c r="C1587" s="453" t="s">
        <v>453</v>
      </c>
      <c r="D1587" s="454" t="s">
        <v>833</v>
      </c>
      <c r="E1587" s="455" t="s">
        <v>834</v>
      </c>
      <c r="F1587" s="454" t="s">
        <v>790</v>
      </c>
      <c r="G1587" s="454"/>
      <c r="H1587" s="454" t="s">
        <v>791</v>
      </c>
      <c r="I1587" s="453">
        <v>2024</v>
      </c>
      <c r="J1587" s="453">
        <v>12</v>
      </c>
      <c r="K1587" s="456">
        <v>45665</v>
      </c>
      <c r="L1587" s="457"/>
      <c r="M1587" s="458"/>
      <c r="N1587" s="458">
        <v>8.2000000000000003E-2</v>
      </c>
      <c r="O1587" s="459"/>
      <c r="P1587" s="460"/>
      <c r="Q1587" s="453">
        <v>1</v>
      </c>
      <c r="R1587" s="458">
        <v>8.2000000000000003E-2</v>
      </c>
      <c r="S1587" s="461">
        <v>22823</v>
      </c>
      <c r="T1587" s="461">
        <v>75823</v>
      </c>
      <c r="U1587" s="462"/>
      <c r="V1587" s="463"/>
      <c r="W1587" s="716" t="e">
        <f t="shared" si="57"/>
        <v>#DIV/0!</v>
      </c>
      <c r="Z1587" s="739">
        <f t="shared" si="58"/>
        <v>0</v>
      </c>
    </row>
    <row r="1588" spans="1:26" s="365" customFormat="1" ht="12.65" customHeight="1">
      <c r="A1588" s="452"/>
      <c r="B1588" s="452" t="s">
        <v>452</v>
      </c>
      <c r="C1588" s="453" t="s">
        <v>453</v>
      </c>
      <c r="D1588" s="454" t="s">
        <v>827</v>
      </c>
      <c r="E1588" s="455" t="s">
        <v>828</v>
      </c>
      <c r="F1588" s="454" t="s">
        <v>790</v>
      </c>
      <c r="G1588" s="454"/>
      <c r="H1588" s="454" t="s">
        <v>791</v>
      </c>
      <c r="I1588" s="453">
        <v>2024</v>
      </c>
      <c r="J1588" s="453">
        <v>12</v>
      </c>
      <c r="K1588" s="456">
        <v>45665</v>
      </c>
      <c r="L1588" s="457"/>
      <c r="M1588" s="458"/>
      <c r="N1588" s="458">
        <v>6.5000000000000002E-2</v>
      </c>
      <c r="O1588" s="459"/>
      <c r="P1588" s="460"/>
      <c r="Q1588" s="453">
        <v>1</v>
      </c>
      <c r="R1588" s="458">
        <v>6.5000000000000002E-2</v>
      </c>
      <c r="S1588" s="461">
        <v>1112</v>
      </c>
      <c r="T1588" s="461">
        <v>339158</v>
      </c>
      <c r="U1588" s="462"/>
      <c r="V1588" s="463"/>
      <c r="W1588" s="716" t="e">
        <f t="shared" si="57"/>
        <v>#DIV/0!</v>
      </c>
      <c r="Z1588" s="739">
        <f t="shared" si="58"/>
        <v>0</v>
      </c>
    </row>
    <row r="1589" spans="1:26" s="365" customFormat="1" ht="12.65" customHeight="1">
      <c r="A1589" s="452"/>
      <c r="B1589" s="452" t="s">
        <v>452</v>
      </c>
      <c r="C1589" s="453" t="s">
        <v>453</v>
      </c>
      <c r="D1589" s="454" t="s">
        <v>823</v>
      </c>
      <c r="E1589" s="455" t="s">
        <v>824</v>
      </c>
      <c r="F1589" s="454" t="s">
        <v>790</v>
      </c>
      <c r="G1589" s="454"/>
      <c r="H1589" s="454" t="s">
        <v>791</v>
      </c>
      <c r="I1589" s="453">
        <v>2024</v>
      </c>
      <c r="J1589" s="453">
        <v>12</v>
      </c>
      <c r="K1589" s="456">
        <v>45665</v>
      </c>
      <c r="L1589" s="457"/>
      <c r="M1589" s="458"/>
      <c r="N1589" s="458">
        <v>8.7999999999999995E-2</v>
      </c>
      <c r="O1589" s="459"/>
      <c r="P1589" s="460"/>
      <c r="Q1589" s="453">
        <v>1</v>
      </c>
      <c r="R1589" s="458">
        <v>8.7999999999999995E-2</v>
      </c>
      <c r="S1589" s="461">
        <v>21740</v>
      </c>
      <c r="T1589" s="461">
        <v>208509</v>
      </c>
      <c r="U1589" s="462"/>
      <c r="V1589" s="463"/>
      <c r="W1589" s="716" t="e">
        <f t="shared" si="57"/>
        <v>#DIV/0!</v>
      </c>
      <c r="Z1589" s="739">
        <f t="shared" si="58"/>
        <v>0</v>
      </c>
    </row>
    <row r="1590" spans="1:26" s="365" customFormat="1" ht="12.65" customHeight="1">
      <c r="A1590" s="452"/>
      <c r="B1590" s="452" t="s">
        <v>452</v>
      </c>
      <c r="C1590" s="453" t="s">
        <v>453</v>
      </c>
      <c r="D1590" s="454" t="s">
        <v>803</v>
      </c>
      <c r="E1590" s="455" t="s">
        <v>804</v>
      </c>
      <c r="F1590" s="454" t="s">
        <v>790</v>
      </c>
      <c r="G1590" s="454"/>
      <c r="H1590" s="454" t="s">
        <v>791</v>
      </c>
      <c r="I1590" s="453">
        <v>2024</v>
      </c>
      <c r="J1590" s="453">
        <v>12</v>
      </c>
      <c r="K1590" s="456">
        <v>45665</v>
      </c>
      <c r="L1590" s="457"/>
      <c r="M1590" s="458"/>
      <c r="N1590" s="458">
        <v>0.49</v>
      </c>
      <c r="O1590" s="459"/>
      <c r="P1590" s="460"/>
      <c r="Q1590" s="453">
        <v>1</v>
      </c>
      <c r="R1590" s="458">
        <v>0.49</v>
      </c>
      <c r="S1590" s="461">
        <v>29380</v>
      </c>
      <c r="T1590" s="461">
        <v>175380</v>
      </c>
      <c r="U1590" s="462"/>
      <c r="V1590" s="463"/>
      <c r="W1590" s="716" t="e">
        <f t="shared" si="57"/>
        <v>#DIV/0!</v>
      </c>
      <c r="Z1590" s="739">
        <f t="shared" si="58"/>
        <v>0</v>
      </c>
    </row>
    <row r="1591" spans="1:26" s="365" customFormat="1" ht="12.65" customHeight="1">
      <c r="A1591" s="452"/>
      <c r="B1591" s="452" t="s">
        <v>452</v>
      </c>
      <c r="C1591" s="453" t="s">
        <v>453</v>
      </c>
      <c r="D1591" s="454" t="s">
        <v>805</v>
      </c>
      <c r="E1591" s="455" t="s">
        <v>806</v>
      </c>
      <c r="F1591" s="454" t="s">
        <v>790</v>
      </c>
      <c r="G1591" s="454"/>
      <c r="H1591" s="454" t="s">
        <v>791</v>
      </c>
      <c r="I1591" s="453">
        <v>2024</v>
      </c>
      <c r="J1591" s="453">
        <v>12</v>
      </c>
      <c r="K1591" s="456">
        <v>45665</v>
      </c>
      <c r="L1591" s="457"/>
      <c r="M1591" s="458"/>
      <c r="N1591" s="458">
        <v>0.08</v>
      </c>
      <c r="O1591" s="459"/>
      <c r="P1591" s="460"/>
      <c r="Q1591" s="453">
        <v>1</v>
      </c>
      <c r="R1591" s="458">
        <v>0.08</v>
      </c>
      <c r="S1591" s="461">
        <v>40500</v>
      </c>
      <c r="T1591" s="461">
        <v>358510</v>
      </c>
      <c r="U1591" s="462"/>
      <c r="V1591" s="463"/>
      <c r="W1591" s="716" t="e">
        <f t="shared" si="57"/>
        <v>#DIV/0!</v>
      </c>
      <c r="Z1591" s="739">
        <f t="shared" si="58"/>
        <v>0</v>
      </c>
    </row>
    <row r="1592" spans="1:26" s="365" customFormat="1" ht="12.65" customHeight="1">
      <c r="A1592" s="452"/>
      <c r="B1592" s="452" t="s">
        <v>452</v>
      </c>
      <c r="C1592" s="453" t="s">
        <v>453</v>
      </c>
      <c r="D1592" s="454" t="s">
        <v>805</v>
      </c>
      <c r="E1592" s="455" t="s">
        <v>806</v>
      </c>
      <c r="F1592" s="454" t="s">
        <v>790</v>
      </c>
      <c r="G1592" s="454"/>
      <c r="H1592" s="454" t="s">
        <v>791</v>
      </c>
      <c r="I1592" s="453">
        <v>2024</v>
      </c>
      <c r="J1592" s="453">
        <v>12</v>
      </c>
      <c r="K1592" s="456">
        <v>45665</v>
      </c>
      <c r="L1592" s="457"/>
      <c r="M1592" s="458"/>
      <c r="N1592" s="458">
        <v>0.08</v>
      </c>
      <c r="O1592" s="459"/>
      <c r="P1592" s="460"/>
      <c r="Q1592" s="453">
        <v>1</v>
      </c>
      <c r="R1592" s="458">
        <v>0.08</v>
      </c>
      <c r="S1592" s="461">
        <v>57400</v>
      </c>
      <c r="T1592" s="461">
        <v>318010</v>
      </c>
      <c r="U1592" s="462"/>
      <c r="V1592" s="463"/>
      <c r="W1592" s="716" t="e">
        <f t="shared" si="57"/>
        <v>#DIV/0!</v>
      </c>
      <c r="Z1592" s="739">
        <f t="shared" si="58"/>
        <v>0</v>
      </c>
    </row>
    <row r="1593" spans="1:26" s="365" customFormat="1" ht="12.65" customHeight="1">
      <c r="A1593" s="452"/>
      <c r="B1593" s="452" t="s">
        <v>452</v>
      </c>
      <c r="C1593" s="453" t="s">
        <v>453</v>
      </c>
      <c r="D1593" s="454" t="s">
        <v>823</v>
      </c>
      <c r="E1593" s="455" t="s">
        <v>824</v>
      </c>
      <c r="F1593" s="454" t="s">
        <v>790</v>
      </c>
      <c r="G1593" s="454"/>
      <c r="H1593" s="454" t="s">
        <v>791</v>
      </c>
      <c r="I1593" s="453">
        <v>2024</v>
      </c>
      <c r="J1593" s="453">
        <v>12</v>
      </c>
      <c r="K1593" s="456">
        <v>45665</v>
      </c>
      <c r="L1593" s="457"/>
      <c r="M1593" s="458"/>
      <c r="N1593" s="458">
        <v>8.7999999999999995E-2</v>
      </c>
      <c r="O1593" s="459"/>
      <c r="P1593" s="460"/>
      <c r="Q1593" s="453">
        <v>1</v>
      </c>
      <c r="R1593" s="458">
        <v>8.7999999999999995E-2</v>
      </c>
      <c r="S1593" s="461">
        <v>62769</v>
      </c>
      <c r="T1593" s="461">
        <v>186769</v>
      </c>
      <c r="U1593" s="462"/>
      <c r="V1593" s="463"/>
      <c r="W1593" s="716" t="e">
        <f t="shared" si="57"/>
        <v>#DIV/0!</v>
      </c>
      <c r="Z1593" s="739">
        <f t="shared" si="58"/>
        <v>0</v>
      </c>
    </row>
    <row r="1594" spans="1:26" s="365" customFormat="1" ht="12.65" customHeight="1">
      <c r="A1594" s="452"/>
      <c r="B1594" s="452" t="s">
        <v>452</v>
      </c>
      <c r="C1594" s="453" t="s">
        <v>453</v>
      </c>
      <c r="D1594" s="454" t="s">
        <v>821</v>
      </c>
      <c r="E1594" s="455" t="s">
        <v>822</v>
      </c>
      <c r="F1594" s="454" t="s">
        <v>790</v>
      </c>
      <c r="G1594" s="454"/>
      <c r="H1594" s="454" t="s">
        <v>791</v>
      </c>
      <c r="I1594" s="453">
        <v>2024</v>
      </c>
      <c r="J1594" s="453">
        <v>12</v>
      </c>
      <c r="K1594" s="456">
        <v>45665</v>
      </c>
      <c r="L1594" s="457"/>
      <c r="M1594" s="458"/>
      <c r="N1594" s="458">
        <v>7.4999999999999997E-2</v>
      </c>
      <c r="O1594" s="459"/>
      <c r="P1594" s="460"/>
      <c r="Q1594" s="453">
        <v>1</v>
      </c>
      <c r="R1594" s="458">
        <v>7.4999999999999997E-2</v>
      </c>
      <c r="S1594" s="461">
        <v>40000</v>
      </c>
      <c r="T1594" s="461">
        <v>241308</v>
      </c>
      <c r="U1594" s="462"/>
      <c r="V1594" s="463"/>
      <c r="W1594" s="716" t="e">
        <f t="shared" si="57"/>
        <v>#DIV/0!</v>
      </c>
      <c r="Z1594" s="739">
        <f t="shared" si="58"/>
        <v>0</v>
      </c>
    </row>
    <row r="1595" spans="1:26" s="365" customFormat="1" ht="12.65" customHeight="1">
      <c r="A1595" s="452"/>
      <c r="B1595" s="452" t="s">
        <v>452</v>
      </c>
      <c r="C1595" s="453" t="s">
        <v>453</v>
      </c>
      <c r="D1595" s="454" t="s">
        <v>827</v>
      </c>
      <c r="E1595" s="455" t="s">
        <v>828</v>
      </c>
      <c r="F1595" s="454" t="s">
        <v>790</v>
      </c>
      <c r="G1595" s="454"/>
      <c r="H1595" s="454" t="s">
        <v>791</v>
      </c>
      <c r="I1595" s="453">
        <v>2024</v>
      </c>
      <c r="J1595" s="453">
        <v>12</v>
      </c>
      <c r="K1595" s="456">
        <v>45665</v>
      </c>
      <c r="L1595" s="457"/>
      <c r="M1595" s="458"/>
      <c r="N1595" s="458">
        <v>6.5000000000000002E-2</v>
      </c>
      <c r="O1595" s="459"/>
      <c r="P1595" s="460"/>
      <c r="Q1595" s="453">
        <v>1</v>
      </c>
      <c r="R1595" s="458">
        <v>6.5000000000000002E-2</v>
      </c>
      <c r="S1595" s="461">
        <v>30000</v>
      </c>
      <c r="T1595" s="461">
        <v>338046</v>
      </c>
      <c r="U1595" s="462"/>
      <c r="V1595" s="463"/>
      <c r="W1595" s="716" t="e">
        <f t="shared" si="57"/>
        <v>#DIV/0!</v>
      </c>
      <c r="Z1595" s="739">
        <f t="shared" si="58"/>
        <v>0</v>
      </c>
    </row>
    <row r="1596" spans="1:26" s="365" customFormat="1" ht="12.65" customHeight="1">
      <c r="A1596" s="452"/>
      <c r="B1596" s="452" t="s">
        <v>452</v>
      </c>
      <c r="C1596" s="453" t="s">
        <v>453</v>
      </c>
      <c r="D1596" s="454" t="s">
        <v>827</v>
      </c>
      <c r="E1596" s="455" t="s">
        <v>828</v>
      </c>
      <c r="F1596" s="454" t="s">
        <v>790</v>
      </c>
      <c r="G1596" s="454"/>
      <c r="H1596" s="454" t="s">
        <v>791</v>
      </c>
      <c r="I1596" s="453">
        <v>2024</v>
      </c>
      <c r="J1596" s="453">
        <v>12</v>
      </c>
      <c r="K1596" s="456">
        <v>45665</v>
      </c>
      <c r="L1596" s="457"/>
      <c r="M1596" s="458"/>
      <c r="N1596" s="458">
        <v>6.5000000000000002E-2</v>
      </c>
      <c r="O1596" s="459"/>
      <c r="P1596" s="460"/>
      <c r="Q1596" s="453">
        <v>1</v>
      </c>
      <c r="R1596" s="458">
        <v>6.5000000000000002E-2</v>
      </c>
      <c r="S1596" s="461">
        <v>18888</v>
      </c>
      <c r="T1596" s="461">
        <v>308046</v>
      </c>
      <c r="U1596" s="462"/>
      <c r="V1596" s="463"/>
      <c r="W1596" s="716" t="e">
        <f t="shared" si="57"/>
        <v>#DIV/0!</v>
      </c>
      <c r="Z1596" s="739">
        <f t="shared" si="58"/>
        <v>0</v>
      </c>
    </row>
    <row r="1597" spans="1:26" s="365" customFormat="1" ht="12.65" customHeight="1">
      <c r="A1597" s="452"/>
      <c r="B1597" s="452" t="s">
        <v>843</v>
      </c>
      <c r="C1597" s="453" t="s">
        <v>453</v>
      </c>
      <c r="D1597" s="454" t="s">
        <v>868</v>
      </c>
      <c r="E1597" s="455" t="s">
        <v>887</v>
      </c>
      <c r="F1597" s="454" t="s">
        <v>790</v>
      </c>
      <c r="G1597" s="454"/>
      <c r="H1597" s="454" t="s">
        <v>791</v>
      </c>
      <c r="I1597" s="453">
        <v>2024</v>
      </c>
      <c r="J1597" s="453">
        <v>12</v>
      </c>
      <c r="K1597" s="456">
        <v>45665</v>
      </c>
      <c r="L1597" s="457"/>
      <c r="M1597" s="458"/>
      <c r="N1597" s="458">
        <v>0.313</v>
      </c>
      <c r="O1597" s="459"/>
      <c r="P1597" s="460"/>
      <c r="Q1597" s="453">
        <v>1</v>
      </c>
      <c r="R1597" s="458">
        <v>0.313</v>
      </c>
      <c r="S1597" s="461">
        <v>3400</v>
      </c>
      <c r="T1597" s="461">
        <v>7647</v>
      </c>
      <c r="U1597" s="462"/>
      <c r="V1597" s="463"/>
      <c r="W1597" s="716" t="e">
        <f t="shared" si="57"/>
        <v>#DIV/0!</v>
      </c>
      <c r="Z1597" s="739">
        <f t="shared" si="58"/>
        <v>0</v>
      </c>
    </row>
    <row r="1598" spans="1:26" s="365" customFormat="1" ht="12.65" customHeight="1">
      <c r="A1598" s="452"/>
      <c r="B1598" s="452" t="s">
        <v>843</v>
      </c>
      <c r="C1598" s="453" t="s">
        <v>453</v>
      </c>
      <c r="D1598" s="454" t="s">
        <v>854</v>
      </c>
      <c r="E1598" s="455" t="s">
        <v>888</v>
      </c>
      <c r="F1598" s="454" t="s">
        <v>790</v>
      </c>
      <c r="G1598" s="454"/>
      <c r="H1598" s="454" t="s">
        <v>791</v>
      </c>
      <c r="I1598" s="453">
        <v>2024</v>
      </c>
      <c r="J1598" s="453">
        <v>12</v>
      </c>
      <c r="K1598" s="456">
        <v>45665</v>
      </c>
      <c r="L1598" s="457"/>
      <c r="M1598" s="458"/>
      <c r="N1598" s="458">
        <v>9.8000000000000004E-2</v>
      </c>
      <c r="O1598" s="459"/>
      <c r="P1598" s="460"/>
      <c r="Q1598" s="453">
        <v>1</v>
      </c>
      <c r="R1598" s="458">
        <v>9.8000000000000004E-2</v>
      </c>
      <c r="S1598" s="461">
        <v>10000</v>
      </c>
      <c r="T1598" s="461">
        <v>18494</v>
      </c>
      <c r="U1598" s="462"/>
      <c r="V1598" s="463"/>
      <c r="W1598" s="716" t="e">
        <f t="shared" si="57"/>
        <v>#DIV/0!</v>
      </c>
      <c r="Z1598" s="739">
        <f t="shared" si="58"/>
        <v>0</v>
      </c>
    </row>
    <row r="1599" spans="1:26" s="365" customFormat="1" ht="12.65" customHeight="1">
      <c r="A1599" s="452"/>
      <c r="B1599" s="452" t="s">
        <v>843</v>
      </c>
      <c r="C1599" s="453" t="s">
        <v>453</v>
      </c>
      <c r="D1599" s="454" t="s">
        <v>850</v>
      </c>
      <c r="E1599" s="455" t="s">
        <v>889</v>
      </c>
      <c r="F1599" s="454" t="s">
        <v>790</v>
      </c>
      <c r="G1599" s="454"/>
      <c r="H1599" s="454" t="s">
        <v>791</v>
      </c>
      <c r="I1599" s="453">
        <v>2024</v>
      </c>
      <c r="J1599" s="453">
        <v>12</v>
      </c>
      <c r="K1599" s="456">
        <v>45665</v>
      </c>
      <c r="L1599" s="457"/>
      <c r="M1599" s="458"/>
      <c r="N1599" s="458">
        <v>0.05</v>
      </c>
      <c r="O1599" s="459"/>
      <c r="P1599" s="460"/>
      <c r="Q1599" s="453">
        <v>1</v>
      </c>
      <c r="R1599" s="458">
        <v>0.05</v>
      </c>
      <c r="S1599" s="461">
        <v>4000</v>
      </c>
      <c r="T1599" s="461">
        <v>8247</v>
      </c>
      <c r="U1599" s="462"/>
      <c r="V1599" s="463"/>
      <c r="W1599" s="716" t="e">
        <f t="shared" si="57"/>
        <v>#DIV/0!</v>
      </c>
      <c r="Z1599" s="739">
        <f t="shared" si="58"/>
        <v>0</v>
      </c>
    </row>
    <row r="1600" spans="1:26" s="365" customFormat="1" ht="12.65" customHeight="1">
      <c r="A1600" s="452"/>
      <c r="B1600" s="452" t="s">
        <v>843</v>
      </c>
      <c r="C1600" s="453" t="s">
        <v>453</v>
      </c>
      <c r="D1600" s="454" t="s">
        <v>846</v>
      </c>
      <c r="E1600" s="455" t="s">
        <v>890</v>
      </c>
      <c r="F1600" s="454" t="s">
        <v>790</v>
      </c>
      <c r="G1600" s="454"/>
      <c r="H1600" s="454" t="s">
        <v>791</v>
      </c>
      <c r="I1600" s="453">
        <v>2024</v>
      </c>
      <c r="J1600" s="453">
        <v>12</v>
      </c>
      <c r="K1600" s="456">
        <v>45665</v>
      </c>
      <c r="L1600" s="457"/>
      <c r="M1600" s="458"/>
      <c r="N1600" s="458">
        <v>8.7999999999999995E-2</v>
      </c>
      <c r="O1600" s="459"/>
      <c r="P1600" s="460"/>
      <c r="Q1600" s="453">
        <v>1</v>
      </c>
      <c r="R1600" s="458">
        <v>8.7999999999999995E-2</v>
      </c>
      <c r="S1600" s="461">
        <v>3400</v>
      </c>
      <c r="T1600" s="461">
        <v>7647</v>
      </c>
      <c r="U1600" s="462"/>
      <c r="V1600" s="463"/>
      <c r="W1600" s="716" t="e">
        <f t="shared" si="57"/>
        <v>#DIV/0!</v>
      </c>
      <c r="Z1600" s="739">
        <f t="shared" si="58"/>
        <v>0</v>
      </c>
    </row>
    <row r="1601" spans="1:26" s="365" customFormat="1" ht="12.65" customHeight="1">
      <c r="A1601" s="452"/>
      <c r="B1601" s="452" t="s">
        <v>843</v>
      </c>
      <c r="C1601" s="453" t="s">
        <v>453</v>
      </c>
      <c r="D1601" s="454" t="s">
        <v>862</v>
      </c>
      <c r="E1601" s="455" t="s">
        <v>891</v>
      </c>
      <c r="F1601" s="454" t="s">
        <v>790</v>
      </c>
      <c r="G1601" s="454"/>
      <c r="H1601" s="454" t="s">
        <v>791</v>
      </c>
      <c r="I1601" s="453">
        <v>2024</v>
      </c>
      <c r="J1601" s="453">
        <v>12</v>
      </c>
      <c r="K1601" s="456">
        <v>45665</v>
      </c>
      <c r="L1601" s="457"/>
      <c r="M1601" s="458"/>
      <c r="N1601" s="458">
        <v>0.28000000000000003</v>
      </c>
      <c r="O1601" s="459"/>
      <c r="P1601" s="460"/>
      <c r="Q1601" s="453">
        <v>1</v>
      </c>
      <c r="R1601" s="458">
        <v>0.28000000000000003</v>
      </c>
      <c r="S1601" s="461">
        <v>3400</v>
      </c>
      <c r="T1601" s="461">
        <v>7647</v>
      </c>
      <c r="U1601" s="462"/>
      <c r="V1601" s="463"/>
      <c r="W1601" s="716" t="e">
        <f t="shared" si="57"/>
        <v>#DIV/0!</v>
      </c>
      <c r="Z1601" s="739">
        <f t="shared" si="58"/>
        <v>0</v>
      </c>
    </row>
    <row r="1602" spans="1:26" s="365" customFormat="1" ht="12.65" customHeight="1">
      <c r="A1602" s="452"/>
      <c r="B1602" s="452" t="s">
        <v>843</v>
      </c>
      <c r="C1602" s="453" t="s">
        <v>453</v>
      </c>
      <c r="D1602" s="454" t="s">
        <v>844</v>
      </c>
      <c r="E1602" s="455" t="s">
        <v>892</v>
      </c>
      <c r="F1602" s="454" t="s">
        <v>790</v>
      </c>
      <c r="G1602" s="454"/>
      <c r="H1602" s="454" t="s">
        <v>791</v>
      </c>
      <c r="I1602" s="453">
        <v>2024</v>
      </c>
      <c r="J1602" s="453">
        <v>12</v>
      </c>
      <c r="K1602" s="456">
        <v>45665</v>
      </c>
      <c r="L1602" s="457"/>
      <c r="M1602" s="458"/>
      <c r="N1602" s="458">
        <v>0.75</v>
      </c>
      <c r="O1602" s="459"/>
      <c r="P1602" s="460"/>
      <c r="Q1602" s="453">
        <v>1</v>
      </c>
      <c r="R1602" s="458">
        <v>0.75</v>
      </c>
      <c r="S1602" s="461">
        <v>5000</v>
      </c>
      <c r="T1602" s="461">
        <v>9247</v>
      </c>
      <c r="U1602" s="462"/>
      <c r="V1602" s="463"/>
      <c r="W1602" s="716" t="e">
        <f t="shared" ref="W1602:W1665" si="59">V1602/$AB$1</f>
        <v>#DIV/0!</v>
      </c>
      <c r="Z1602" s="739">
        <f t="shared" si="58"/>
        <v>0</v>
      </c>
    </row>
    <row r="1603" spans="1:26" s="365" customFormat="1" ht="12.65" customHeight="1">
      <c r="A1603" s="452"/>
      <c r="B1603" s="452" t="s">
        <v>843</v>
      </c>
      <c r="C1603" s="453" t="s">
        <v>453</v>
      </c>
      <c r="D1603" s="454" t="s">
        <v>848</v>
      </c>
      <c r="E1603" s="455" t="s">
        <v>893</v>
      </c>
      <c r="F1603" s="454" t="s">
        <v>790</v>
      </c>
      <c r="G1603" s="454"/>
      <c r="H1603" s="454" t="s">
        <v>791</v>
      </c>
      <c r="I1603" s="453">
        <v>2024</v>
      </c>
      <c r="J1603" s="453">
        <v>12</v>
      </c>
      <c r="K1603" s="456">
        <v>45665</v>
      </c>
      <c r="L1603" s="457"/>
      <c r="M1603" s="458"/>
      <c r="N1603" s="458">
        <v>5.8999999999999997E-2</v>
      </c>
      <c r="O1603" s="459"/>
      <c r="P1603" s="460"/>
      <c r="Q1603" s="453">
        <v>1</v>
      </c>
      <c r="R1603" s="458">
        <v>5.8999999999999997E-2</v>
      </c>
      <c r="S1603" s="461">
        <v>3200</v>
      </c>
      <c r="T1603" s="461">
        <v>7447</v>
      </c>
      <c r="U1603" s="462"/>
      <c r="V1603" s="463"/>
      <c r="W1603" s="716" t="e">
        <f t="shared" si="59"/>
        <v>#DIV/0!</v>
      </c>
      <c r="Z1603" s="739">
        <f t="shared" ref="Z1603:Z1666" si="60">O1603*S1603</f>
        <v>0</v>
      </c>
    </row>
    <row r="1604" spans="1:26" s="365" customFormat="1" ht="12.65" customHeight="1">
      <c r="A1604" s="452"/>
      <c r="B1604" s="452" t="s">
        <v>843</v>
      </c>
      <c r="C1604" s="453" t="s">
        <v>453</v>
      </c>
      <c r="D1604" s="454" t="s">
        <v>858</v>
      </c>
      <c r="E1604" s="455" t="s">
        <v>894</v>
      </c>
      <c r="F1604" s="454" t="s">
        <v>790</v>
      </c>
      <c r="G1604" s="454"/>
      <c r="H1604" s="454" t="s">
        <v>791</v>
      </c>
      <c r="I1604" s="453">
        <v>2024</v>
      </c>
      <c r="J1604" s="453">
        <v>12</v>
      </c>
      <c r="K1604" s="456">
        <v>45665</v>
      </c>
      <c r="L1604" s="457"/>
      <c r="M1604" s="458"/>
      <c r="N1604" s="458">
        <v>0.14599999999999999</v>
      </c>
      <c r="O1604" s="459"/>
      <c r="P1604" s="460"/>
      <c r="Q1604" s="453">
        <v>1</v>
      </c>
      <c r="R1604" s="458">
        <v>0.14599999999999999</v>
      </c>
      <c r="S1604" s="461">
        <v>3500</v>
      </c>
      <c r="T1604" s="461">
        <v>7747</v>
      </c>
      <c r="U1604" s="462"/>
      <c r="V1604" s="463"/>
      <c r="W1604" s="716" t="e">
        <f t="shared" si="59"/>
        <v>#DIV/0!</v>
      </c>
      <c r="Z1604" s="739">
        <f t="shared" si="60"/>
        <v>0</v>
      </c>
    </row>
    <row r="1605" spans="1:26" s="365" customFormat="1" ht="12.65" customHeight="1">
      <c r="A1605" s="452"/>
      <c r="B1605" s="452" t="s">
        <v>843</v>
      </c>
      <c r="C1605" s="453" t="s">
        <v>453</v>
      </c>
      <c r="D1605" s="454" t="s">
        <v>852</v>
      </c>
      <c r="E1605" s="455" t="s">
        <v>895</v>
      </c>
      <c r="F1605" s="454" t="s">
        <v>790</v>
      </c>
      <c r="G1605" s="454"/>
      <c r="H1605" s="454" t="s">
        <v>791</v>
      </c>
      <c r="I1605" s="453">
        <v>2024</v>
      </c>
      <c r="J1605" s="453">
        <v>12</v>
      </c>
      <c r="K1605" s="456">
        <v>45665</v>
      </c>
      <c r="L1605" s="457"/>
      <c r="M1605" s="458"/>
      <c r="N1605" s="458">
        <v>0.08</v>
      </c>
      <c r="O1605" s="459"/>
      <c r="P1605" s="460"/>
      <c r="Q1605" s="453">
        <v>1</v>
      </c>
      <c r="R1605" s="458">
        <v>0.08</v>
      </c>
      <c r="S1605" s="461">
        <v>2300</v>
      </c>
      <c r="T1605" s="461">
        <v>6547</v>
      </c>
      <c r="U1605" s="462"/>
      <c r="V1605" s="463"/>
      <c r="W1605" s="716" t="e">
        <f t="shared" si="59"/>
        <v>#DIV/0!</v>
      </c>
      <c r="Z1605" s="739">
        <f t="shared" si="60"/>
        <v>0</v>
      </c>
    </row>
    <row r="1606" spans="1:26" s="365" customFormat="1" ht="12.65" customHeight="1">
      <c r="A1606" s="452"/>
      <c r="B1606" s="452" t="s">
        <v>843</v>
      </c>
      <c r="C1606" s="453" t="s">
        <v>453</v>
      </c>
      <c r="D1606" s="454" t="s">
        <v>864</v>
      </c>
      <c r="E1606" s="455" t="s">
        <v>896</v>
      </c>
      <c r="F1606" s="454" t="s">
        <v>790</v>
      </c>
      <c r="G1606" s="454"/>
      <c r="H1606" s="454" t="s">
        <v>791</v>
      </c>
      <c r="I1606" s="453">
        <v>2024</v>
      </c>
      <c r="J1606" s="453">
        <v>12</v>
      </c>
      <c r="K1606" s="456">
        <v>45665</v>
      </c>
      <c r="L1606" s="457"/>
      <c r="M1606" s="458"/>
      <c r="N1606" s="458">
        <v>0.65500000000000003</v>
      </c>
      <c r="O1606" s="459"/>
      <c r="P1606" s="460"/>
      <c r="Q1606" s="453">
        <v>1</v>
      </c>
      <c r="R1606" s="458">
        <v>0.65500000000000003</v>
      </c>
      <c r="S1606" s="461">
        <v>2900</v>
      </c>
      <c r="T1606" s="461">
        <v>7147</v>
      </c>
      <c r="U1606" s="462"/>
      <c r="V1606" s="463"/>
      <c r="W1606" s="716" t="e">
        <f t="shared" si="59"/>
        <v>#DIV/0!</v>
      </c>
      <c r="Z1606" s="739">
        <f t="shared" si="60"/>
        <v>0</v>
      </c>
    </row>
    <row r="1607" spans="1:26" s="365" customFormat="1" ht="12.65" customHeight="1">
      <c r="A1607" s="452"/>
      <c r="B1607" s="452" t="s">
        <v>843</v>
      </c>
      <c r="C1607" s="453" t="s">
        <v>453</v>
      </c>
      <c r="D1607" s="454" t="s">
        <v>860</v>
      </c>
      <c r="E1607" s="455" t="s">
        <v>897</v>
      </c>
      <c r="F1607" s="454" t="s">
        <v>790</v>
      </c>
      <c r="G1607" s="454"/>
      <c r="H1607" s="454" t="s">
        <v>791</v>
      </c>
      <c r="I1607" s="453">
        <v>2024</v>
      </c>
      <c r="J1607" s="453">
        <v>12</v>
      </c>
      <c r="K1607" s="456">
        <v>45665</v>
      </c>
      <c r="L1607" s="457"/>
      <c r="M1607" s="458"/>
      <c r="N1607" s="458">
        <v>0.34200000000000003</v>
      </c>
      <c r="O1607" s="459"/>
      <c r="P1607" s="460"/>
      <c r="Q1607" s="453">
        <v>1</v>
      </c>
      <c r="R1607" s="458">
        <v>0.34200000000000003</v>
      </c>
      <c r="S1607" s="461">
        <v>3400</v>
      </c>
      <c r="T1607" s="461">
        <v>7647</v>
      </c>
      <c r="U1607" s="462"/>
      <c r="V1607" s="463"/>
      <c r="W1607" s="716" t="e">
        <f t="shared" si="59"/>
        <v>#DIV/0!</v>
      </c>
      <c r="Z1607" s="739">
        <f t="shared" si="60"/>
        <v>0</v>
      </c>
    </row>
    <row r="1608" spans="1:26" s="365" customFormat="1" ht="12.65" customHeight="1">
      <c r="A1608" s="452"/>
      <c r="B1608" s="452" t="s">
        <v>843</v>
      </c>
      <c r="C1608" s="453" t="s">
        <v>453</v>
      </c>
      <c r="D1608" s="454" t="s">
        <v>856</v>
      </c>
      <c r="E1608" s="455" t="s">
        <v>898</v>
      </c>
      <c r="F1608" s="454" t="s">
        <v>790</v>
      </c>
      <c r="G1608" s="454"/>
      <c r="H1608" s="454" t="s">
        <v>791</v>
      </c>
      <c r="I1608" s="453">
        <v>2024</v>
      </c>
      <c r="J1608" s="453">
        <v>12</v>
      </c>
      <c r="K1608" s="456">
        <v>45665</v>
      </c>
      <c r="L1608" s="457"/>
      <c r="M1608" s="458"/>
      <c r="N1608" s="458">
        <v>9.8000000000000004E-2</v>
      </c>
      <c r="O1608" s="459"/>
      <c r="P1608" s="460"/>
      <c r="Q1608" s="453">
        <v>1</v>
      </c>
      <c r="R1608" s="458">
        <v>9.8000000000000004E-2</v>
      </c>
      <c r="S1608" s="461">
        <v>3000</v>
      </c>
      <c r="T1608" s="461">
        <v>12994</v>
      </c>
      <c r="U1608" s="462"/>
      <c r="V1608" s="463"/>
      <c r="W1608" s="716" t="e">
        <f t="shared" si="59"/>
        <v>#DIV/0!</v>
      </c>
      <c r="Z1608" s="739">
        <f t="shared" si="60"/>
        <v>0</v>
      </c>
    </row>
    <row r="1609" spans="1:26" s="365" customFormat="1" ht="12.65" customHeight="1">
      <c r="A1609" s="284" t="s">
        <v>139</v>
      </c>
      <c r="B1609" s="452" t="s">
        <v>539</v>
      </c>
      <c r="C1609" s="453" t="s">
        <v>435</v>
      </c>
      <c r="D1609" s="454" t="s">
        <v>839</v>
      </c>
      <c r="E1609" s="455" t="s">
        <v>840</v>
      </c>
      <c r="F1609" s="454" t="s">
        <v>790</v>
      </c>
      <c r="G1609" s="454"/>
      <c r="H1609" s="454" t="s">
        <v>791</v>
      </c>
      <c r="I1609" s="453">
        <v>2024</v>
      </c>
      <c r="J1609" s="453">
        <v>12</v>
      </c>
      <c r="K1609" s="456">
        <v>45665</v>
      </c>
      <c r="L1609" s="457"/>
      <c r="M1609" s="458"/>
      <c r="N1609" s="458">
        <v>0.3</v>
      </c>
      <c r="O1609" s="459"/>
      <c r="P1609" s="460"/>
      <c r="Q1609" s="453">
        <v>1</v>
      </c>
      <c r="R1609" s="458">
        <v>0.3</v>
      </c>
      <c r="S1609" s="461">
        <v>8020</v>
      </c>
      <c r="T1609" s="461">
        <v>16370</v>
      </c>
      <c r="U1609" s="462"/>
      <c r="V1609" s="463"/>
      <c r="W1609" s="716" t="e">
        <f t="shared" si="59"/>
        <v>#DIV/0!</v>
      </c>
      <c r="Z1609" s="739">
        <f t="shared" si="60"/>
        <v>0</v>
      </c>
    </row>
    <row r="1610" spans="1:26" s="365" customFormat="1" ht="12.65" customHeight="1">
      <c r="A1610" s="284" t="s">
        <v>141</v>
      </c>
      <c r="B1610" s="452" t="s">
        <v>683</v>
      </c>
      <c r="C1610" s="453" t="s">
        <v>453</v>
      </c>
      <c r="D1610" s="454" t="s">
        <v>835</v>
      </c>
      <c r="E1610" s="455" t="s">
        <v>836</v>
      </c>
      <c r="F1610" s="454" t="s">
        <v>790</v>
      </c>
      <c r="G1610" s="454"/>
      <c r="H1610" s="454" t="s">
        <v>791</v>
      </c>
      <c r="I1610" s="453">
        <v>2024</v>
      </c>
      <c r="J1610" s="453">
        <v>12</v>
      </c>
      <c r="K1610" s="456">
        <v>45665</v>
      </c>
      <c r="L1610" s="457"/>
      <c r="M1610" s="458"/>
      <c r="N1610" s="458">
        <v>0.41</v>
      </c>
      <c r="O1610" s="459"/>
      <c r="P1610" s="460"/>
      <c r="Q1610" s="453">
        <v>1</v>
      </c>
      <c r="R1610" s="458">
        <v>0.41</v>
      </c>
      <c r="S1610" s="461">
        <v>4000</v>
      </c>
      <c r="T1610" s="461">
        <v>105730</v>
      </c>
      <c r="U1610" s="462"/>
      <c r="V1610" s="463"/>
      <c r="W1610" s="716" t="e">
        <f t="shared" si="59"/>
        <v>#DIV/0!</v>
      </c>
      <c r="Z1610" s="739">
        <f t="shared" si="60"/>
        <v>0</v>
      </c>
    </row>
    <row r="1611" spans="1:26" s="365" customFormat="1" ht="12.65" customHeight="1">
      <c r="A1611" s="284" t="s">
        <v>141</v>
      </c>
      <c r="B1611" s="452" t="s">
        <v>683</v>
      </c>
      <c r="C1611" s="453" t="s">
        <v>435</v>
      </c>
      <c r="D1611" s="454" t="s">
        <v>841</v>
      </c>
      <c r="E1611" s="455" t="s">
        <v>842</v>
      </c>
      <c r="F1611" s="454" t="s">
        <v>790</v>
      </c>
      <c r="G1611" s="454"/>
      <c r="H1611" s="454" t="s">
        <v>791</v>
      </c>
      <c r="I1611" s="453">
        <v>2024</v>
      </c>
      <c r="J1611" s="453">
        <v>12</v>
      </c>
      <c r="K1611" s="456">
        <v>45665</v>
      </c>
      <c r="L1611" s="457"/>
      <c r="M1611" s="458"/>
      <c r="N1611" s="458">
        <v>8.2000000000000003E-2</v>
      </c>
      <c r="O1611" s="459"/>
      <c r="P1611" s="460"/>
      <c r="Q1611" s="453">
        <v>1</v>
      </c>
      <c r="R1611" s="458">
        <v>8.2000000000000003E-2</v>
      </c>
      <c r="S1611" s="461">
        <v>4000</v>
      </c>
      <c r="T1611" s="461">
        <v>106930</v>
      </c>
      <c r="U1611" s="462"/>
      <c r="V1611" s="463"/>
      <c r="W1611" s="716" t="e">
        <f t="shared" si="59"/>
        <v>#DIV/0!</v>
      </c>
      <c r="Z1611" s="739">
        <f t="shared" si="60"/>
        <v>0</v>
      </c>
    </row>
    <row r="1612" spans="1:26" s="365" customFormat="1" ht="12.65" customHeight="1">
      <c r="A1612" s="210" t="s">
        <v>410</v>
      </c>
      <c r="B1612" s="452" t="s">
        <v>899</v>
      </c>
      <c r="C1612" s="453" t="s">
        <v>453</v>
      </c>
      <c r="D1612" s="454" t="s">
        <v>900</v>
      </c>
      <c r="E1612" s="455" t="s">
        <v>901</v>
      </c>
      <c r="F1612" s="454" t="s">
        <v>790</v>
      </c>
      <c r="G1612" s="454"/>
      <c r="H1612" s="454" t="s">
        <v>791</v>
      </c>
      <c r="I1612" s="453">
        <v>2024</v>
      </c>
      <c r="J1612" s="453">
        <v>12</v>
      </c>
      <c r="K1612" s="456">
        <v>45665</v>
      </c>
      <c r="L1612" s="457"/>
      <c r="M1612" s="458"/>
      <c r="N1612" s="458">
        <v>8.6999999999999994E-2</v>
      </c>
      <c r="O1612" s="459"/>
      <c r="P1612" s="460"/>
      <c r="Q1612" s="453">
        <v>1</v>
      </c>
      <c r="R1612" s="458">
        <v>8.6999999999999994E-2</v>
      </c>
      <c r="S1612" s="461">
        <v>500</v>
      </c>
      <c r="T1612" s="461">
        <v>500</v>
      </c>
      <c r="U1612" s="462"/>
      <c r="V1612" s="463"/>
      <c r="W1612" s="716" t="e">
        <f t="shared" si="59"/>
        <v>#DIV/0!</v>
      </c>
      <c r="Z1612" s="739">
        <f t="shared" si="60"/>
        <v>0</v>
      </c>
    </row>
    <row r="1613" spans="1:26" s="365" customFormat="1" ht="12.65" customHeight="1">
      <c r="A1613" s="452"/>
      <c r="B1613" s="452" t="s">
        <v>902</v>
      </c>
      <c r="C1613" s="453" t="s">
        <v>453</v>
      </c>
      <c r="D1613" s="454" t="s">
        <v>903</v>
      </c>
      <c r="E1613" s="455" t="s">
        <v>904</v>
      </c>
      <c r="F1613" s="454" t="s">
        <v>790</v>
      </c>
      <c r="G1613" s="454"/>
      <c r="H1613" s="454" t="s">
        <v>791</v>
      </c>
      <c r="I1613" s="453">
        <v>2024</v>
      </c>
      <c r="J1613" s="453">
        <v>12</v>
      </c>
      <c r="K1613" s="456">
        <v>45665</v>
      </c>
      <c r="L1613" s="457"/>
      <c r="M1613" s="458"/>
      <c r="N1613" s="458">
        <v>0.34</v>
      </c>
      <c r="O1613" s="459"/>
      <c r="P1613" s="460"/>
      <c r="Q1613" s="453">
        <v>1</v>
      </c>
      <c r="R1613" s="458">
        <v>0.34</v>
      </c>
      <c r="S1613" s="461">
        <v>4000</v>
      </c>
      <c r="T1613" s="461">
        <v>4000</v>
      </c>
      <c r="U1613" s="462"/>
      <c r="V1613" s="463"/>
      <c r="W1613" s="716" t="e">
        <f t="shared" si="59"/>
        <v>#DIV/0!</v>
      </c>
      <c r="Z1613" s="739">
        <f t="shared" si="60"/>
        <v>0</v>
      </c>
    </row>
    <row r="1614" spans="1:26" s="365" customFormat="1" ht="12.65" customHeight="1">
      <c r="A1614" s="452"/>
      <c r="B1614" s="452" t="s">
        <v>843</v>
      </c>
      <c r="C1614" s="453" t="s">
        <v>453</v>
      </c>
      <c r="D1614" s="454" t="s">
        <v>905</v>
      </c>
      <c r="E1614" s="455" t="s">
        <v>906</v>
      </c>
      <c r="F1614" s="454" t="s">
        <v>790</v>
      </c>
      <c r="G1614" s="454"/>
      <c r="H1614" s="454" t="s">
        <v>791</v>
      </c>
      <c r="I1614" s="453">
        <v>2024</v>
      </c>
      <c r="J1614" s="453">
        <v>12</v>
      </c>
      <c r="K1614" s="456">
        <v>45665</v>
      </c>
      <c r="L1614" s="457"/>
      <c r="M1614" s="458"/>
      <c r="N1614" s="458">
        <v>0.26700000000000002</v>
      </c>
      <c r="O1614" s="459"/>
      <c r="P1614" s="460"/>
      <c r="Q1614" s="453">
        <v>1</v>
      </c>
      <c r="R1614" s="458">
        <v>0.26700000000000002</v>
      </c>
      <c r="S1614" s="461">
        <v>4000</v>
      </c>
      <c r="T1614" s="461">
        <v>4000</v>
      </c>
      <c r="U1614" s="462"/>
      <c r="V1614" s="463"/>
      <c r="W1614" s="716" t="e">
        <f t="shared" si="59"/>
        <v>#DIV/0!</v>
      </c>
      <c r="Z1614" s="739">
        <f t="shared" si="60"/>
        <v>0</v>
      </c>
    </row>
    <row r="1615" spans="1:26" s="365" customFormat="1" ht="12.65" customHeight="1">
      <c r="A1615" s="452"/>
      <c r="B1615" s="452" t="s">
        <v>902</v>
      </c>
      <c r="C1615" s="453" t="s">
        <v>453</v>
      </c>
      <c r="D1615" s="454" t="s">
        <v>907</v>
      </c>
      <c r="E1615" s="455" t="s">
        <v>908</v>
      </c>
      <c r="F1615" s="454" t="s">
        <v>790</v>
      </c>
      <c r="G1615" s="454"/>
      <c r="H1615" s="454" t="s">
        <v>791</v>
      </c>
      <c r="I1615" s="453">
        <v>2024</v>
      </c>
      <c r="J1615" s="453">
        <v>12</v>
      </c>
      <c r="K1615" s="456">
        <v>45665</v>
      </c>
      <c r="L1615" s="457"/>
      <c r="M1615" s="458"/>
      <c r="N1615" s="458">
        <v>3.9E-2</v>
      </c>
      <c r="O1615" s="459"/>
      <c r="P1615" s="460"/>
      <c r="Q1615" s="453">
        <v>1</v>
      </c>
      <c r="R1615" s="458">
        <v>3.9E-2</v>
      </c>
      <c r="S1615" s="461">
        <v>4000</v>
      </c>
      <c r="T1615" s="461">
        <v>4000</v>
      </c>
      <c r="U1615" s="462"/>
      <c r="V1615" s="463"/>
      <c r="W1615" s="716" t="e">
        <f t="shared" si="59"/>
        <v>#DIV/0!</v>
      </c>
      <c r="Z1615" s="739">
        <f t="shared" si="60"/>
        <v>0</v>
      </c>
    </row>
    <row r="1616" spans="1:26" s="365" customFormat="1" ht="12.65" customHeight="1">
      <c r="A1616" s="452"/>
      <c r="B1616" s="452" t="s">
        <v>843</v>
      </c>
      <c r="C1616" s="453" t="s">
        <v>453</v>
      </c>
      <c r="D1616" s="454" t="s">
        <v>909</v>
      </c>
      <c r="E1616" s="455" t="s">
        <v>910</v>
      </c>
      <c r="F1616" s="454" t="s">
        <v>790</v>
      </c>
      <c r="G1616" s="454"/>
      <c r="H1616" s="454" t="s">
        <v>791</v>
      </c>
      <c r="I1616" s="453">
        <v>2024</v>
      </c>
      <c r="J1616" s="453">
        <v>12</v>
      </c>
      <c r="K1616" s="456">
        <v>45665</v>
      </c>
      <c r="L1616" s="457"/>
      <c r="M1616" s="458"/>
      <c r="N1616" s="458">
        <v>0.379</v>
      </c>
      <c r="O1616" s="459"/>
      <c r="P1616" s="460"/>
      <c r="Q1616" s="453">
        <v>1</v>
      </c>
      <c r="R1616" s="458">
        <v>0.379</v>
      </c>
      <c r="S1616" s="461">
        <v>4000</v>
      </c>
      <c r="T1616" s="461">
        <v>4000</v>
      </c>
      <c r="U1616" s="462"/>
      <c r="V1616" s="463"/>
      <c r="W1616" s="716" t="e">
        <f t="shared" si="59"/>
        <v>#DIV/0!</v>
      </c>
      <c r="Z1616" s="739">
        <f t="shared" si="60"/>
        <v>0</v>
      </c>
    </row>
    <row r="1617" spans="1:26" s="365" customFormat="1" ht="12.65" customHeight="1">
      <c r="A1617" s="452"/>
      <c r="B1617" s="452" t="s">
        <v>843</v>
      </c>
      <c r="C1617" s="453" t="s">
        <v>453</v>
      </c>
      <c r="D1617" s="454" t="s">
        <v>911</v>
      </c>
      <c r="E1617" s="455" t="s">
        <v>912</v>
      </c>
      <c r="F1617" s="454" t="s">
        <v>790</v>
      </c>
      <c r="G1617" s="454"/>
      <c r="H1617" s="454" t="s">
        <v>791</v>
      </c>
      <c r="I1617" s="453">
        <v>2024</v>
      </c>
      <c r="J1617" s="453">
        <v>12</v>
      </c>
      <c r="K1617" s="456">
        <v>45665</v>
      </c>
      <c r="L1617" s="457"/>
      <c r="M1617" s="458"/>
      <c r="N1617" s="458">
        <v>0.184</v>
      </c>
      <c r="O1617" s="459"/>
      <c r="P1617" s="460"/>
      <c r="Q1617" s="453">
        <v>1</v>
      </c>
      <c r="R1617" s="458">
        <v>0.184</v>
      </c>
      <c r="S1617" s="461">
        <v>4000</v>
      </c>
      <c r="T1617" s="461">
        <v>4000</v>
      </c>
      <c r="U1617" s="462"/>
      <c r="V1617" s="463"/>
      <c r="W1617" s="716" t="e">
        <f t="shared" si="59"/>
        <v>#DIV/0!</v>
      </c>
      <c r="Z1617" s="739">
        <f t="shared" si="60"/>
        <v>0</v>
      </c>
    </row>
    <row r="1618" spans="1:26" s="365" customFormat="1" ht="12.65" customHeight="1">
      <c r="A1618" s="452"/>
      <c r="B1618" s="452" t="s">
        <v>843</v>
      </c>
      <c r="C1618" s="453" t="s">
        <v>453</v>
      </c>
      <c r="D1618" s="454" t="s">
        <v>913</v>
      </c>
      <c r="E1618" s="455" t="s">
        <v>914</v>
      </c>
      <c r="F1618" s="454" t="s">
        <v>790</v>
      </c>
      <c r="G1618" s="454"/>
      <c r="H1618" s="454" t="s">
        <v>791</v>
      </c>
      <c r="I1618" s="453">
        <v>2024</v>
      </c>
      <c r="J1618" s="453">
        <v>12</v>
      </c>
      <c r="K1618" s="456">
        <v>45665</v>
      </c>
      <c r="L1618" s="457"/>
      <c r="M1618" s="458"/>
      <c r="N1618" s="458">
        <v>3.4000000000000002E-2</v>
      </c>
      <c r="O1618" s="459"/>
      <c r="P1618" s="460"/>
      <c r="Q1618" s="453">
        <v>1</v>
      </c>
      <c r="R1618" s="458">
        <v>3.4000000000000002E-2</v>
      </c>
      <c r="S1618" s="461">
        <v>8000</v>
      </c>
      <c r="T1618" s="461">
        <v>8000</v>
      </c>
      <c r="U1618" s="462"/>
      <c r="V1618" s="463"/>
      <c r="W1618" s="716" t="e">
        <f t="shared" si="59"/>
        <v>#DIV/0!</v>
      </c>
      <c r="Z1618" s="739">
        <f t="shared" si="60"/>
        <v>0</v>
      </c>
    </row>
    <row r="1619" spans="1:26" s="365" customFormat="1" ht="12.65" customHeight="1">
      <c r="A1619" s="452"/>
      <c r="B1619" s="452" t="s">
        <v>902</v>
      </c>
      <c r="C1619" s="453" t="s">
        <v>453</v>
      </c>
      <c r="D1619" s="454" t="s">
        <v>915</v>
      </c>
      <c r="E1619" s="455" t="s">
        <v>916</v>
      </c>
      <c r="F1619" s="454" t="s">
        <v>790</v>
      </c>
      <c r="G1619" s="454"/>
      <c r="H1619" s="454" t="s">
        <v>791</v>
      </c>
      <c r="I1619" s="453">
        <v>2024</v>
      </c>
      <c r="J1619" s="453">
        <v>12</v>
      </c>
      <c r="K1619" s="456">
        <v>45665</v>
      </c>
      <c r="L1619" s="457"/>
      <c r="M1619" s="458"/>
      <c r="N1619" s="458">
        <v>5.6000000000000001E-2</v>
      </c>
      <c r="O1619" s="459"/>
      <c r="P1619" s="460"/>
      <c r="Q1619" s="453">
        <v>1</v>
      </c>
      <c r="R1619" s="458">
        <v>5.6000000000000001E-2</v>
      </c>
      <c r="S1619" s="461">
        <v>4000</v>
      </c>
      <c r="T1619" s="461">
        <v>4000</v>
      </c>
      <c r="U1619" s="462"/>
      <c r="V1619" s="463"/>
      <c r="W1619" s="716" t="e">
        <f t="shared" si="59"/>
        <v>#DIV/0!</v>
      </c>
      <c r="Z1619" s="739">
        <f t="shared" si="60"/>
        <v>0</v>
      </c>
    </row>
    <row r="1620" spans="1:26" s="365" customFormat="1" ht="12.65" customHeight="1">
      <c r="A1620" s="452"/>
      <c r="B1620" s="452" t="s">
        <v>843</v>
      </c>
      <c r="C1620" s="453" t="s">
        <v>453</v>
      </c>
      <c r="D1620" s="454" t="s">
        <v>917</v>
      </c>
      <c r="E1620" s="455" t="s">
        <v>918</v>
      </c>
      <c r="F1620" s="454" t="s">
        <v>790</v>
      </c>
      <c r="G1620" s="454"/>
      <c r="H1620" s="454" t="s">
        <v>791</v>
      </c>
      <c r="I1620" s="453">
        <v>2024</v>
      </c>
      <c r="J1620" s="453">
        <v>12</v>
      </c>
      <c r="K1620" s="456">
        <v>45665</v>
      </c>
      <c r="L1620" s="457"/>
      <c r="M1620" s="458"/>
      <c r="N1620" s="458">
        <v>9.5000000000000001E-2</v>
      </c>
      <c r="O1620" s="459"/>
      <c r="P1620" s="460"/>
      <c r="Q1620" s="453">
        <v>1</v>
      </c>
      <c r="R1620" s="458">
        <v>9.5000000000000001E-2</v>
      </c>
      <c r="S1620" s="461">
        <v>4000</v>
      </c>
      <c r="T1620" s="461">
        <v>4000</v>
      </c>
      <c r="U1620" s="462"/>
      <c r="V1620" s="463"/>
      <c r="W1620" s="716" t="e">
        <f t="shared" si="59"/>
        <v>#DIV/0!</v>
      </c>
      <c r="Z1620" s="739">
        <f t="shared" si="60"/>
        <v>0</v>
      </c>
    </row>
    <row r="1621" spans="1:26" s="365" customFormat="1" ht="12.65" customHeight="1">
      <c r="A1621" s="452"/>
      <c r="B1621" s="452" t="s">
        <v>902</v>
      </c>
      <c r="C1621" s="453" t="s">
        <v>453</v>
      </c>
      <c r="D1621" s="454" t="s">
        <v>919</v>
      </c>
      <c r="E1621" s="455" t="s">
        <v>920</v>
      </c>
      <c r="F1621" s="454" t="s">
        <v>790</v>
      </c>
      <c r="G1621" s="454"/>
      <c r="H1621" s="454" t="s">
        <v>791</v>
      </c>
      <c r="I1621" s="453">
        <v>2024</v>
      </c>
      <c r="J1621" s="453">
        <v>12</v>
      </c>
      <c r="K1621" s="456">
        <v>45665</v>
      </c>
      <c r="L1621" s="457"/>
      <c r="M1621" s="458"/>
      <c r="N1621" s="458">
        <v>6.4000000000000001E-2</v>
      </c>
      <c r="O1621" s="459"/>
      <c r="P1621" s="460"/>
      <c r="Q1621" s="453">
        <v>1</v>
      </c>
      <c r="R1621" s="458">
        <v>6.4000000000000001E-2</v>
      </c>
      <c r="S1621" s="461">
        <v>4000</v>
      </c>
      <c r="T1621" s="461">
        <v>4000</v>
      </c>
      <c r="U1621" s="462"/>
      <c r="V1621" s="463"/>
      <c r="W1621" s="716" t="e">
        <f t="shared" si="59"/>
        <v>#DIV/0!</v>
      </c>
      <c r="Z1621" s="739">
        <f t="shared" si="60"/>
        <v>0</v>
      </c>
    </row>
    <row r="1622" spans="1:26" s="365" customFormat="1" ht="12.65" customHeight="1">
      <c r="A1622" s="452"/>
      <c r="B1622" s="452" t="s">
        <v>843</v>
      </c>
      <c r="C1622" s="453" t="s">
        <v>453</v>
      </c>
      <c r="D1622" s="454" t="s">
        <v>921</v>
      </c>
      <c r="E1622" s="455" t="s">
        <v>922</v>
      </c>
      <c r="F1622" s="454" t="s">
        <v>790</v>
      </c>
      <c r="G1622" s="454"/>
      <c r="H1622" s="454" t="s">
        <v>791</v>
      </c>
      <c r="I1622" s="453">
        <v>2024</v>
      </c>
      <c r="J1622" s="453">
        <v>12</v>
      </c>
      <c r="K1622" s="456">
        <v>45665</v>
      </c>
      <c r="L1622" s="457"/>
      <c r="M1622" s="458"/>
      <c r="N1622" s="458">
        <v>9.2999999999999999E-2</v>
      </c>
      <c r="O1622" s="459"/>
      <c r="P1622" s="460"/>
      <c r="Q1622" s="453">
        <v>1</v>
      </c>
      <c r="R1622" s="458">
        <v>9.2999999999999999E-2</v>
      </c>
      <c r="S1622" s="461">
        <v>4000</v>
      </c>
      <c r="T1622" s="461">
        <v>4000</v>
      </c>
      <c r="U1622" s="462"/>
      <c r="V1622" s="463"/>
      <c r="W1622" s="716" t="e">
        <f t="shared" si="59"/>
        <v>#DIV/0!</v>
      </c>
      <c r="Z1622" s="739">
        <f t="shared" si="60"/>
        <v>0</v>
      </c>
    </row>
    <row r="1623" spans="1:26" s="365" customFormat="1" ht="12.65" customHeight="1">
      <c r="A1623" s="452"/>
      <c r="B1623" s="452" t="s">
        <v>902</v>
      </c>
      <c r="C1623" s="453" t="s">
        <v>453</v>
      </c>
      <c r="D1623" s="454" t="s">
        <v>923</v>
      </c>
      <c r="E1623" s="455" t="s">
        <v>924</v>
      </c>
      <c r="F1623" s="454" t="s">
        <v>790</v>
      </c>
      <c r="G1623" s="454"/>
      <c r="H1623" s="454" t="s">
        <v>791</v>
      </c>
      <c r="I1623" s="453">
        <v>2024</v>
      </c>
      <c r="J1623" s="453">
        <v>12</v>
      </c>
      <c r="K1623" s="456">
        <v>45665</v>
      </c>
      <c r="L1623" s="457"/>
      <c r="M1623" s="458"/>
      <c r="N1623" s="458">
        <v>0.56299999999999994</v>
      </c>
      <c r="O1623" s="459"/>
      <c r="P1623" s="460"/>
      <c r="Q1623" s="453">
        <v>1</v>
      </c>
      <c r="R1623" s="458">
        <v>0.56299999999999994</v>
      </c>
      <c r="S1623" s="461">
        <v>4000</v>
      </c>
      <c r="T1623" s="461">
        <v>4000</v>
      </c>
      <c r="U1623" s="462"/>
      <c r="V1623" s="463"/>
      <c r="W1623" s="716" t="e">
        <f t="shared" si="59"/>
        <v>#DIV/0!</v>
      </c>
      <c r="Z1623" s="739">
        <f t="shared" si="60"/>
        <v>0</v>
      </c>
    </row>
    <row r="1624" spans="1:26" s="365" customFormat="1" ht="12.65" customHeight="1">
      <c r="A1624" s="452"/>
      <c r="B1624" s="452" t="s">
        <v>843</v>
      </c>
      <c r="C1624" s="453" t="s">
        <v>453</v>
      </c>
      <c r="D1624" s="454" t="s">
        <v>925</v>
      </c>
      <c r="E1624" s="455" t="s">
        <v>926</v>
      </c>
      <c r="F1624" s="454" t="s">
        <v>790</v>
      </c>
      <c r="G1624" s="454"/>
      <c r="H1624" s="454" t="s">
        <v>791</v>
      </c>
      <c r="I1624" s="453">
        <v>2024</v>
      </c>
      <c r="J1624" s="453">
        <v>12</v>
      </c>
      <c r="K1624" s="456">
        <v>45665</v>
      </c>
      <c r="L1624" s="457"/>
      <c r="M1624" s="458"/>
      <c r="N1624" s="458">
        <v>0.155</v>
      </c>
      <c r="O1624" s="459"/>
      <c r="P1624" s="460"/>
      <c r="Q1624" s="453">
        <v>1</v>
      </c>
      <c r="R1624" s="458">
        <v>0.155</v>
      </c>
      <c r="S1624" s="461">
        <v>4000</v>
      </c>
      <c r="T1624" s="461">
        <v>4000</v>
      </c>
      <c r="U1624" s="462"/>
      <c r="V1624" s="463"/>
      <c r="W1624" s="716" t="e">
        <f t="shared" si="59"/>
        <v>#DIV/0!</v>
      </c>
      <c r="Z1624" s="739">
        <f t="shared" si="60"/>
        <v>0</v>
      </c>
    </row>
    <row r="1625" spans="1:26" s="365" customFormat="1" ht="12.65" customHeight="1">
      <c r="A1625" s="452"/>
      <c r="B1625" s="452" t="s">
        <v>843</v>
      </c>
      <c r="C1625" s="453" t="s">
        <v>453</v>
      </c>
      <c r="D1625" s="454" t="s">
        <v>927</v>
      </c>
      <c r="E1625" s="455" t="s">
        <v>928</v>
      </c>
      <c r="F1625" s="454" t="s">
        <v>790</v>
      </c>
      <c r="G1625" s="454"/>
      <c r="H1625" s="454" t="s">
        <v>791</v>
      </c>
      <c r="I1625" s="453">
        <v>2024</v>
      </c>
      <c r="J1625" s="453">
        <v>12</v>
      </c>
      <c r="K1625" s="456">
        <v>45665</v>
      </c>
      <c r="L1625" s="457"/>
      <c r="M1625" s="458"/>
      <c r="N1625" s="458">
        <v>0.15</v>
      </c>
      <c r="O1625" s="459"/>
      <c r="P1625" s="460"/>
      <c r="Q1625" s="453">
        <v>1</v>
      </c>
      <c r="R1625" s="458">
        <v>0.15</v>
      </c>
      <c r="S1625" s="461">
        <v>8000</v>
      </c>
      <c r="T1625" s="461">
        <v>8000</v>
      </c>
      <c r="U1625" s="462"/>
      <c r="V1625" s="463"/>
      <c r="W1625" s="716" t="e">
        <f t="shared" si="59"/>
        <v>#DIV/0!</v>
      </c>
      <c r="Z1625" s="739">
        <f t="shared" si="60"/>
        <v>0</v>
      </c>
    </row>
    <row r="1626" spans="1:26" s="365" customFormat="1" ht="12.65" customHeight="1">
      <c r="A1626" s="452"/>
      <c r="B1626" s="452" t="s">
        <v>902</v>
      </c>
      <c r="C1626" s="453" t="s">
        <v>453</v>
      </c>
      <c r="D1626" s="454" t="s">
        <v>929</v>
      </c>
      <c r="E1626" s="455" t="s">
        <v>930</v>
      </c>
      <c r="F1626" s="454" t="s">
        <v>790</v>
      </c>
      <c r="G1626" s="454"/>
      <c r="H1626" s="454" t="s">
        <v>791</v>
      </c>
      <c r="I1626" s="453">
        <v>2024</v>
      </c>
      <c r="J1626" s="453">
        <v>12</v>
      </c>
      <c r="K1626" s="456">
        <v>45665</v>
      </c>
      <c r="L1626" s="457"/>
      <c r="M1626" s="458"/>
      <c r="N1626" s="458">
        <v>0.107</v>
      </c>
      <c r="O1626" s="459"/>
      <c r="P1626" s="460"/>
      <c r="Q1626" s="453">
        <v>1</v>
      </c>
      <c r="R1626" s="458">
        <v>0.107</v>
      </c>
      <c r="S1626" s="461">
        <v>4000</v>
      </c>
      <c r="T1626" s="461">
        <v>6500</v>
      </c>
      <c r="U1626" s="462"/>
      <c r="V1626" s="463"/>
      <c r="W1626" s="716" t="e">
        <f t="shared" si="59"/>
        <v>#DIV/0!</v>
      </c>
      <c r="Z1626" s="739">
        <f t="shared" si="60"/>
        <v>0</v>
      </c>
    </row>
    <row r="1627" spans="1:26" s="365" customFormat="1" ht="12.65" customHeight="1">
      <c r="A1627" s="452"/>
      <c r="B1627" s="452" t="s">
        <v>843</v>
      </c>
      <c r="C1627" s="453" t="s">
        <v>453</v>
      </c>
      <c r="D1627" s="454" t="s">
        <v>931</v>
      </c>
      <c r="E1627" s="455" t="s">
        <v>932</v>
      </c>
      <c r="F1627" s="454" t="s">
        <v>790</v>
      </c>
      <c r="G1627" s="454"/>
      <c r="H1627" s="454" t="s">
        <v>791</v>
      </c>
      <c r="I1627" s="453">
        <v>2024</v>
      </c>
      <c r="J1627" s="453">
        <v>12</v>
      </c>
      <c r="K1627" s="456">
        <v>45665</v>
      </c>
      <c r="L1627" s="457"/>
      <c r="M1627" s="458"/>
      <c r="N1627" s="458">
        <v>6.3E-2</v>
      </c>
      <c r="O1627" s="459"/>
      <c r="P1627" s="460"/>
      <c r="Q1627" s="453">
        <v>1</v>
      </c>
      <c r="R1627" s="458">
        <v>6.3E-2</v>
      </c>
      <c r="S1627" s="461">
        <v>4000</v>
      </c>
      <c r="T1627" s="461">
        <v>4000</v>
      </c>
      <c r="U1627" s="462"/>
      <c r="V1627" s="463"/>
      <c r="W1627" s="716" t="e">
        <f t="shared" si="59"/>
        <v>#DIV/0!</v>
      </c>
      <c r="Z1627" s="739">
        <f t="shared" si="60"/>
        <v>0</v>
      </c>
    </row>
    <row r="1628" spans="1:26" s="365" customFormat="1" ht="12.65" customHeight="1">
      <c r="A1628" s="452"/>
      <c r="B1628" s="452" t="s">
        <v>902</v>
      </c>
      <c r="C1628" s="453" t="s">
        <v>453</v>
      </c>
      <c r="D1628" s="454" t="s">
        <v>933</v>
      </c>
      <c r="E1628" s="455" t="s">
        <v>934</v>
      </c>
      <c r="F1628" s="454" t="s">
        <v>790</v>
      </c>
      <c r="G1628" s="454"/>
      <c r="H1628" s="454" t="s">
        <v>791</v>
      </c>
      <c r="I1628" s="453">
        <v>2024</v>
      </c>
      <c r="J1628" s="453">
        <v>12</v>
      </c>
      <c r="K1628" s="456">
        <v>45665</v>
      </c>
      <c r="L1628" s="457"/>
      <c r="M1628" s="458"/>
      <c r="N1628" s="458">
        <v>9.2999999999999999E-2</v>
      </c>
      <c r="O1628" s="459"/>
      <c r="P1628" s="460"/>
      <c r="Q1628" s="453">
        <v>1</v>
      </c>
      <c r="R1628" s="458">
        <v>9.2999999999999999E-2</v>
      </c>
      <c r="S1628" s="461">
        <v>4000</v>
      </c>
      <c r="T1628" s="461">
        <v>4000</v>
      </c>
      <c r="U1628" s="462"/>
      <c r="V1628" s="463"/>
      <c r="W1628" s="716" t="e">
        <f t="shared" si="59"/>
        <v>#DIV/0!</v>
      </c>
      <c r="Z1628" s="739">
        <f t="shared" si="60"/>
        <v>0</v>
      </c>
    </row>
    <row r="1629" spans="1:26" s="365" customFormat="1" ht="12.65" customHeight="1">
      <c r="A1629" s="452"/>
      <c r="B1629" s="452" t="s">
        <v>902</v>
      </c>
      <c r="C1629" s="453" t="s">
        <v>453</v>
      </c>
      <c r="D1629" s="454" t="s">
        <v>935</v>
      </c>
      <c r="E1629" s="455" t="s">
        <v>936</v>
      </c>
      <c r="F1629" s="454" t="s">
        <v>790</v>
      </c>
      <c r="G1629" s="454"/>
      <c r="H1629" s="454" t="s">
        <v>791</v>
      </c>
      <c r="I1629" s="453">
        <v>2024</v>
      </c>
      <c r="J1629" s="453">
        <v>12</v>
      </c>
      <c r="K1629" s="456">
        <v>45665</v>
      </c>
      <c r="L1629" s="457"/>
      <c r="M1629" s="458"/>
      <c r="N1629" s="458">
        <v>0.44700000000000001</v>
      </c>
      <c r="O1629" s="459"/>
      <c r="P1629" s="460"/>
      <c r="Q1629" s="453">
        <v>1</v>
      </c>
      <c r="R1629" s="458">
        <v>0.44700000000000001</v>
      </c>
      <c r="S1629" s="461">
        <v>4000</v>
      </c>
      <c r="T1629" s="461">
        <v>4000</v>
      </c>
      <c r="U1629" s="462"/>
      <c r="V1629" s="463"/>
      <c r="W1629" s="716" t="e">
        <f t="shared" si="59"/>
        <v>#DIV/0!</v>
      </c>
      <c r="Z1629" s="739">
        <f t="shared" si="60"/>
        <v>0</v>
      </c>
    </row>
    <row r="1630" spans="1:26" s="365" customFormat="1" ht="12.65" customHeight="1">
      <c r="A1630" s="452"/>
      <c r="B1630" s="452" t="s">
        <v>902</v>
      </c>
      <c r="C1630" s="453" t="s">
        <v>453</v>
      </c>
      <c r="D1630" s="454" t="s">
        <v>937</v>
      </c>
      <c r="E1630" s="455" t="s">
        <v>938</v>
      </c>
      <c r="F1630" s="454" t="s">
        <v>790</v>
      </c>
      <c r="G1630" s="454"/>
      <c r="H1630" s="454" t="s">
        <v>791</v>
      </c>
      <c r="I1630" s="453">
        <v>2024</v>
      </c>
      <c r="J1630" s="453">
        <v>12</v>
      </c>
      <c r="K1630" s="456">
        <v>45665</v>
      </c>
      <c r="L1630" s="457"/>
      <c r="M1630" s="458"/>
      <c r="N1630" s="458">
        <v>8.3000000000000004E-2</v>
      </c>
      <c r="O1630" s="459"/>
      <c r="P1630" s="460"/>
      <c r="Q1630" s="453">
        <v>1</v>
      </c>
      <c r="R1630" s="458">
        <v>8.3000000000000004E-2</v>
      </c>
      <c r="S1630" s="461">
        <v>4000</v>
      </c>
      <c r="T1630" s="461">
        <v>6500</v>
      </c>
      <c r="U1630" s="462"/>
      <c r="V1630" s="463"/>
      <c r="W1630" s="716" t="e">
        <f t="shared" si="59"/>
        <v>#DIV/0!</v>
      </c>
      <c r="Z1630" s="739">
        <f t="shared" si="60"/>
        <v>0</v>
      </c>
    </row>
    <row r="1631" spans="1:26" s="365" customFormat="1" ht="12.65" customHeight="1">
      <c r="A1631" s="452"/>
      <c r="B1631" s="452" t="s">
        <v>902</v>
      </c>
      <c r="C1631" s="453" t="s">
        <v>453</v>
      </c>
      <c r="D1631" s="454" t="s">
        <v>939</v>
      </c>
      <c r="E1631" s="455" t="s">
        <v>940</v>
      </c>
      <c r="F1631" s="454" t="s">
        <v>790</v>
      </c>
      <c r="G1631" s="454"/>
      <c r="H1631" s="454" t="s">
        <v>791</v>
      </c>
      <c r="I1631" s="453">
        <v>2024</v>
      </c>
      <c r="J1631" s="453">
        <v>12</v>
      </c>
      <c r="K1631" s="456">
        <v>45665</v>
      </c>
      <c r="L1631" s="457"/>
      <c r="M1631" s="458"/>
      <c r="N1631" s="458">
        <v>0.23</v>
      </c>
      <c r="O1631" s="459"/>
      <c r="P1631" s="460"/>
      <c r="Q1631" s="453">
        <v>1</v>
      </c>
      <c r="R1631" s="458">
        <v>0.23</v>
      </c>
      <c r="S1631" s="461">
        <v>4000</v>
      </c>
      <c r="T1631" s="461">
        <v>4000</v>
      </c>
      <c r="U1631" s="462"/>
      <c r="V1631" s="463"/>
      <c r="W1631" s="716" t="e">
        <f t="shared" si="59"/>
        <v>#DIV/0!</v>
      </c>
      <c r="Z1631" s="739">
        <f t="shared" si="60"/>
        <v>0</v>
      </c>
    </row>
    <row r="1632" spans="1:26" s="365" customFormat="1" ht="12.65" customHeight="1">
      <c r="A1632" s="452"/>
      <c r="B1632" s="452" t="s">
        <v>843</v>
      </c>
      <c r="C1632" s="453" t="s">
        <v>453</v>
      </c>
      <c r="D1632" s="454" t="s">
        <v>856</v>
      </c>
      <c r="E1632" s="455" t="s">
        <v>941</v>
      </c>
      <c r="F1632" s="454" t="s">
        <v>790</v>
      </c>
      <c r="G1632" s="454"/>
      <c r="H1632" s="454" t="s">
        <v>791</v>
      </c>
      <c r="I1632" s="453">
        <v>2024</v>
      </c>
      <c r="J1632" s="453">
        <v>12</v>
      </c>
      <c r="K1632" s="456">
        <v>45665</v>
      </c>
      <c r="L1632" s="457"/>
      <c r="M1632" s="458"/>
      <c r="N1632" s="458">
        <v>9.1999999999999998E-2</v>
      </c>
      <c r="O1632" s="459"/>
      <c r="P1632" s="460"/>
      <c r="Q1632" s="453">
        <v>1</v>
      </c>
      <c r="R1632" s="458">
        <v>9.1999999999999998E-2</v>
      </c>
      <c r="S1632" s="461">
        <v>8000</v>
      </c>
      <c r="T1632" s="461">
        <v>8000</v>
      </c>
      <c r="U1632" s="462"/>
      <c r="V1632" s="463"/>
      <c r="W1632" s="716" t="e">
        <f t="shared" si="59"/>
        <v>#DIV/0!</v>
      </c>
      <c r="Z1632" s="739">
        <f t="shared" si="60"/>
        <v>0</v>
      </c>
    </row>
    <row r="1633" spans="1:26" s="365" customFormat="1" ht="12.65" customHeight="1">
      <c r="A1633" s="284" t="s">
        <v>405</v>
      </c>
      <c r="B1633" s="452" t="s">
        <v>870</v>
      </c>
      <c r="C1633" s="453" t="s">
        <v>435</v>
      </c>
      <c r="D1633" s="454" t="s">
        <v>876</v>
      </c>
      <c r="E1633" s="455" t="s">
        <v>877</v>
      </c>
      <c r="F1633" s="454" t="s">
        <v>790</v>
      </c>
      <c r="G1633" s="454"/>
      <c r="H1633" s="454" t="s">
        <v>791</v>
      </c>
      <c r="I1633" s="453">
        <v>2024</v>
      </c>
      <c r="J1633" s="453">
        <v>12</v>
      </c>
      <c r="K1633" s="456">
        <v>45665</v>
      </c>
      <c r="L1633" s="457"/>
      <c r="M1633" s="458"/>
      <c r="N1633" s="458">
        <v>8.5000000000000006E-2</v>
      </c>
      <c r="O1633" s="459"/>
      <c r="P1633" s="460"/>
      <c r="Q1633" s="453">
        <v>1</v>
      </c>
      <c r="R1633" s="458">
        <v>8.5000000000000006E-2</v>
      </c>
      <c r="S1633" s="464">
        <v>1200</v>
      </c>
      <c r="T1633" s="461">
        <v>3000</v>
      </c>
      <c r="U1633" s="462"/>
      <c r="V1633" s="463"/>
      <c r="W1633" s="716" t="e">
        <f t="shared" si="59"/>
        <v>#DIV/0!</v>
      </c>
      <c r="Z1633" s="739">
        <f t="shared" si="60"/>
        <v>0</v>
      </c>
    </row>
    <row r="1634" spans="1:26" s="365" customFormat="1" ht="12.65" customHeight="1">
      <c r="A1634" s="284" t="s">
        <v>141</v>
      </c>
      <c r="B1634" s="452" t="s">
        <v>683</v>
      </c>
      <c r="C1634" s="453" t="s">
        <v>435</v>
      </c>
      <c r="D1634" s="454" t="s">
        <v>841</v>
      </c>
      <c r="E1634" s="455" t="s">
        <v>842</v>
      </c>
      <c r="F1634" s="454" t="s">
        <v>790</v>
      </c>
      <c r="G1634" s="454"/>
      <c r="H1634" s="454" t="s">
        <v>791</v>
      </c>
      <c r="I1634" s="453">
        <v>2024</v>
      </c>
      <c r="J1634" s="453">
        <v>12</v>
      </c>
      <c r="K1634" s="456">
        <v>45665</v>
      </c>
      <c r="L1634" s="457"/>
      <c r="M1634" s="458"/>
      <c r="N1634" s="458">
        <v>5.2999999999999999E-2</v>
      </c>
      <c r="O1634" s="459"/>
      <c r="P1634" s="460"/>
      <c r="Q1634" s="453">
        <v>1</v>
      </c>
      <c r="R1634" s="458">
        <v>5.2999999999999999E-2</v>
      </c>
      <c r="S1634" s="464">
        <v>13650</v>
      </c>
      <c r="T1634" s="461">
        <v>102930</v>
      </c>
      <c r="U1634" s="462"/>
      <c r="V1634" s="463"/>
      <c r="W1634" s="716" t="e">
        <f t="shared" si="59"/>
        <v>#DIV/0!</v>
      </c>
      <c r="Z1634" s="739">
        <f t="shared" si="60"/>
        <v>0</v>
      </c>
    </row>
    <row r="1635" spans="1:26" s="365" customFormat="1" ht="12.65" customHeight="1">
      <c r="A1635" s="284" t="s">
        <v>141</v>
      </c>
      <c r="B1635" s="452" t="s">
        <v>683</v>
      </c>
      <c r="C1635" s="453" t="s">
        <v>435</v>
      </c>
      <c r="D1635" s="454" t="s">
        <v>835</v>
      </c>
      <c r="E1635" s="455" t="s">
        <v>836</v>
      </c>
      <c r="F1635" s="454" t="s">
        <v>790</v>
      </c>
      <c r="G1635" s="454"/>
      <c r="H1635" s="454" t="s">
        <v>791</v>
      </c>
      <c r="I1635" s="453">
        <v>2024</v>
      </c>
      <c r="J1635" s="453">
        <v>12</v>
      </c>
      <c r="K1635" s="456">
        <v>45665</v>
      </c>
      <c r="L1635" s="457"/>
      <c r="M1635" s="458"/>
      <c r="N1635" s="458">
        <v>0.41</v>
      </c>
      <c r="O1635" s="459"/>
      <c r="P1635" s="460"/>
      <c r="Q1635" s="453">
        <v>1</v>
      </c>
      <c r="R1635" s="458">
        <v>0.41</v>
      </c>
      <c r="S1635" s="464">
        <v>13650</v>
      </c>
      <c r="T1635" s="461">
        <v>101730</v>
      </c>
      <c r="U1635" s="462"/>
      <c r="V1635" s="463"/>
      <c r="W1635" s="716" t="e">
        <f t="shared" si="59"/>
        <v>#DIV/0!</v>
      </c>
      <c r="Z1635" s="739">
        <f t="shared" si="60"/>
        <v>0</v>
      </c>
    </row>
    <row r="1636" spans="1:26" s="365" customFormat="1" ht="12.65" customHeight="1">
      <c r="A1636" s="284" t="s">
        <v>141</v>
      </c>
      <c r="B1636" s="452" t="s">
        <v>683</v>
      </c>
      <c r="C1636" s="453" t="s">
        <v>435</v>
      </c>
      <c r="D1636" s="454" t="s">
        <v>841</v>
      </c>
      <c r="E1636" s="455" t="s">
        <v>842</v>
      </c>
      <c r="F1636" s="454" t="s">
        <v>790</v>
      </c>
      <c r="G1636" s="454"/>
      <c r="H1636" s="454" t="s">
        <v>791</v>
      </c>
      <c r="I1636" s="453">
        <v>2024</v>
      </c>
      <c r="J1636" s="453">
        <v>12</v>
      </c>
      <c r="K1636" s="456">
        <v>45665</v>
      </c>
      <c r="L1636" s="457"/>
      <c r="M1636" s="458"/>
      <c r="N1636" s="458">
        <v>5.2999999999999999E-2</v>
      </c>
      <c r="O1636" s="459"/>
      <c r="P1636" s="460"/>
      <c r="Q1636" s="453">
        <v>1</v>
      </c>
      <c r="R1636" s="458">
        <v>5.2999999999999999E-2</v>
      </c>
      <c r="S1636" s="464">
        <v>18400</v>
      </c>
      <c r="T1636" s="461">
        <v>89280</v>
      </c>
      <c r="U1636" s="462"/>
      <c r="V1636" s="463"/>
      <c r="W1636" s="716" t="e">
        <f t="shared" si="59"/>
        <v>#DIV/0!</v>
      </c>
      <c r="Z1636" s="739">
        <f t="shared" si="60"/>
        <v>0</v>
      </c>
    </row>
    <row r="1637" spans="1:26" s="365" customFormat="1" ht="12.65" customHeight="1">
      <c r="A1637" s="284" t="s">
        <v>141</v>
      </c>
      <c r="B1637" s="452" t="s">
        <v>683</v>
      </c>
      <c r="C1637" s="453" t="s">
        <v>435</v>
      </c>
      <c r="D1637" s="454" t="s">
        <v>835</v>
      </c>
      <c r="E1637" s="455" t="s">
        <v>836</v>
      </c>
      <c r="F1637" s="454" t="s">
        <v>790</v>
      </c>
      <c r="G1637" s="454"/>
      <c r="H1637" s="454" t="s">
        <v>791</v>
      </c>
      <c r="I1637" s="453">
        <v>2024</v>
      </c>
      <c r="J1637" s="453">
        <v>12</v>
      </c>
      <c r="K1637" s="456">
        <v>45665</v>
      </c>
      <c r="L1637" s="457"/>
      <c r="M1637" s="458"/>
      <c r="N1637" s="458">
        <v>0.41</v>
      </c>
      <c r="O1637" s="459"/>
      <c r="P1637" s="460"/>
      <c r="Q1637" s="453">
        <v>1</v>
      </c>
      <c r="R1637" s="458">
        <v>0.41</v>
      </c>
      <c r="S1637" s="464">
        <v>40000</v>
      </c>
      <c r="T1637" s="461">
        <v>88080</v>
      </c>
      <c r="U1637" s="462"/>
      <c r="V1637" s="463"/>
      <c r="W1637" s="716" t="e">
        <f t="shared" si="59"/>
        <v>#DIV/0!</v>
      </c>
      <c r="Z1637" s="739">
        <f t="shared" si="60"/>
        <v>0</v>
      </c>
    </row>
    <row r="1638" spans="1:26" s="365" customFormat="1" ht="12.65" customHeight="1">
      <c r="A1638" s="284" t="s">
        <v>405</v>
      </c>
      <c r="B1638" s="452" t="s">
        <v>870</v>
      </c>
      <c r="C1638" s="453" t="s">
        <v>435</v>
      </c>
      <c r="D1638" s="454" t="s">
        <v>871</v>
      </c>
      <c r="E1638" s="455" t="s">
        <v>875</v>
      </c>
      <c r="F1638" s="454" t="s">
        <v>790</v>
      </c>
      <c r="G1638" s="454"/>
      <c r="H1638" s="454" t="s">
        <v>791</v>
      </c>
      <c r="I1638" s="453">
        <v>2024</v>
      </c>
      <c r="J1638" s="453">
        <v>12</v>
      </c>
      <c r="K1638" s="456">
        <v>45665</v>
      </c>
      <c r="L1638" s="457"/>
      <c r="M1638" s="458"/>
      <c r="N1638" s="458">
        <v>0.35</v>
      </c>
      <c r="O1638" s="459"/>
      <c r="P1638" s="460"/>
      <c r="Q1638" s="453">
        <v>1</v>
      </c>
      <c r="R1638" s="458">
        <v>0.35</v>
      </c>
      <c r="S1638" s="464">
        <v>150</v>
      </c>
      <c r="T1638" s="461">
        <v>350</v>
      </c>
      <c r="U1638" s="462"/>
      <c r="V1638" s="463"/>
      <c r="W1638" s="716" t="e">
        <f t="shared" si="59"/>
        <v>#DIV/0!</v>
      </c>
      <c r="Z1638" s="739">
        <f t="shared" si="60"/>
        <v>0</v>
      </c>
    </row>
    <row r="1639" spans="1:26" s="365" customFormat="1" ht="12.65" customHeight="1">
      <c r="A1639" s="284" t="s">
        <v>405</v>
      </c>
      <c r="B1639" s="452" t="s">
        <v>870</v>
      </c>
      <c r="C1639" s="453" t="s">
        <v>435</v>
      </c>
      <c r="D1639" s="454" t="s">
        <v>871</v>
      </c>
      <c r="E1639" s="455" t="s">
        <v>872</v>
      </c>
      <c r="F1639" s="454" t="s">
        <v>790</v>
      </c>
      <c r="G1639" s="454"/>
      <c r="H1639" s="454" t="s">
        <v>791</v>
      </c>
      <c r="I1639" s="453">
        <v>2024</v>
      </c>
      <c r="J1639" s="453">
        <v>12</v>
      </c>
      <c r="K1639" s="456">
        <v>45665</v>
      </c>
      <c r="L1639" s="457"/>
      <c r="M1639" s="458"/>
      <c r="N1639" s="458">
        <v>0.35</v>
      </c>
      <c r="O1639" s="459"/>
      <c r="P1639" s="460"/>
      <c r="Q1639" s="453">
        <v>1</v>
      </c>
      <c r="R1639" s="458">
        <v>0.35</v>
      </c>
      <c r="S1639" s="464">
        <v>600</v>
      </c>
      <c r="T1639" s="461">
        <v>800</v>
      </c>
      <c r="U1639" s="462"/>
      <c r="V1639" s="463"/>
      <c r="W1639" s="716" t="e">
        <f t="shared" si="59"/>
        <v>#DIV/0!</v>
      </c>
      <c r="Z1639" s="739">
        <f t="shared" si="60"/>
        <v>0</v>
      </c>
    </row>
    <row r="1640" spans="1:26" s="365" customFormat="1" ht="12.65" customHeight="1">
      <c r="A1640" s="284" t="s">
        <v>405</v>
      </c>
      <c r="B1640" s="452" t="s">
        <v>870</v>
      </c>
      <c r="C1640" s="453" t="s">
        <v>435</v>
      </c>
      <c r="D1640" s="454" t="s">
        <v>871</v>
      </c>
      <c r="E1640" s="455" t="s">
        <v>884</v>
      </c>
      <c r="F1640" s="454" t="s">
        <v>790</v>
      </c>
      <c r="G1640" s="454"/>
      <c r="H1640" s="454" t="s">
        <v>791</v>
      </c>
      <c r="I1640" s="453">
        <v>2024</v>
      </c>
      <c r="J1640" s="453">
        <v>12</v>
      </c>
      <c r="K1640" s="456">
        <v>45665</v>
      </c>
      <c r="L1640" s="457"/>
      <c r="M1640" s="458"/>
      <c r="N1640" s="458">
        <v>0.35</v>
      </c>
      <c r="O1640" s="459"/>
      <c r="P1640" s="460"/>
      <c r="Q1640" s="453">
        <v>1</v>
      </c>
      <c r="R1640" s="458">
        <v>0.35</v>
      </c>
      <c r="S1640" s="464">
        <v>150</v>
      </c>
      <c r="T1640" s="461">
        <v>350</v>
      </c>
      <c r="U1640" s="462"/>
      <c r="V1640" s="463"/>
      <c r="W1640" s="716" t="e">
        <f t="shared" si="59"/>
        <v>#DIV/0!</v>
      </c>
      <c r="Z1640" s="739">
        <f t="shared" si="60"/>
        <v>0</v>
      </c>
    </row>
    <row r="1641" spans="1:26" s="365" customFormat="1" ht="12.65" customHeight="1">
      <c r="A1641" s="284" t="s">
        <v>405</v>
      </c>
      <c r="B1641" s="452" t="s">
        <v>870</v>
      </c>
      <c r="C1641" s="453" t="s">
        <v>435</v>
      </c>
      <c r="D1641" s="454" t="s">
        <v>871</v>
      </c>
      <c r="E1641" s="455" t="s">
        <v>881</v>
      </c>
      <c r="F1641" s="454" t="s">
        <v>790</v>
      </c>
      <c r="G1641" s="454"/>
      <c r="H1641" s="454" t="s">
        <v>791</v>
      </c>
      <c r="I1641" s="453">
        <v>2024</v>
      </c>
      <c r="J1641" s="453">
        <v>12</v>
      </c>
      <c r="K1641" s="456">
        <v>45665</v>
      </c>
      <c r="L1641" s="457"/>
      <c r="M1641" s="458"/>
      <c r="N1641" s="458">
        <v>0.35</v>
      </c>
      <c r="O1641" s="459"/>
      <c r="P1641" s="460"/>
      <c r="Q1641" s="453">
        <v>1</v>
      </c>
      <c r="R1641" s="458">
        <v>0.35</v>
      </c>
      <c r="S1641" s="464">
        <v>150</v>
      </c>
      <c r="T1641" s="461">
        <v>350</v>
      </c>
      <c r="U1641" s="462"/>
      <c r="V1641" s="463"/>
      <c r="W1641" s="716" t="e">
        <f t="shared" si="59"/>
        <v>#DIV/0!</v>
      </c>
      <c r="Z1641" s="739">
        <f t="shared" si="60"/>
        <v>0</v>
      </c>
    </row>
    <row r="1642" spans="1:26" s="365" customFormat="1" ht="12.65" customHeight="1">
      <c r="A1642" s="284" t="s">
        <v>405</v>
      </c>
      <c r="B1642" s="452" t="s">
        <v>870</v>
      </c>
      <c r="C1642" s="453" t="s">
        <v>435</v>
      </c>
      <c r="D1642" s="454" t="s">
        <v>871</v>
      </c>
      <c r="E1642" s="455" t="s">
        <v>882</v>
      </c>
      <c r="F1642" s="454" t="s">
        <v>790</v>
      </c>
      <c r="G1642" s="454"/>
      <c r="H1642" s="454" t="s">
        <v>791</v>
      </c>
      <c r="I1642" s="453">
        <v>2024</v>
      </c>
      <c r="J1642" s="453">
        <v>12</v>
      </c>
      <c r="K1642" s="456">
        <v>45665</v>
      </c>
      <c r="L1642" s="457"/>
      <c r="M1642" s="458"/>
      <c r="N1642" s="458">
        <v>0.35</v>
      </c>
      <c r="O1642" s="459"/>
      <c r="P1642" s="460"/>
      <c r="Q1642" s="453">
        <v>1</v>
      </c>
      <c r="R1642" s="458">
        <v>0.35</v>
      </c>
      <c r="S1642" s="464">
        <v>150</v>
      </c>
      <c r="T1642" s="461">
        <v>350</v>
      </c>
      <c r="U1642" s="462"/>
      <c r="V1642" s="463"/>
      <c r="W1642" s="716" t="e">
        <f t="shared" si="59"/>
        <v>#DIV/0!</v>
      </c>
      <c r="Z1642" s="739">
        <f t="shared" si="60"/>
        <v>0</v>
      </c>
    </row>
    <row r="1643" spans="1:26" s="365" customFormat="1" ht="12.65" customHeight="1">
      <c r="A1643" s="284" t="s">
        <v>405</v>
      </c>
      <c r="B1643" s="452" t="s">
        <v>870</v>
      </c>
      <c r="C1643" s="453" t="s">
        <v>435</v>
      </c>
      <c r="D1643" s="454" t="s">
        <v>871</v>
      </c>
      <c r="E1643" s="455" t="s">
        <v>883</v>
      </c>
      <c r="F1643" s="454" t="s">
        <v>790</v>
      </c>
      <c r="G1643" s="454"/>
      <c r="H1643" s="454" t="s">
        <v>791</v>
      </c>
      <c r="I1643" s="453">
        <v>2024</v>
      </c>
      <c r="J1643" s="453">
        <v>12</v>
      </c>
      <c r="K1643" s="456">
        <v>45665</v>
      </c>
      <c r="L1643" s="457"/>
      <c r="M1643" s="458"/>
      <c r="N1643" s="458">
        <v>0.35</v>
      </c>
      <c r="O1643" s="459"/>
      <c r="P1643" s="460"/>
      <c r="Q1643" s="453">
        <v>1</v>
      </c>
      <c r="R1643" s="458">
        <v>0.35</v>
      </c>
      <c r="S1643" s="464">
        <v>150</v>
      </c>
      <c r="T1643" s="461">
        <v>350</v>
      </c>
      <c r="U1643" s="462"/>
      <c r="V1643" s="463"/>
      <c r="W1643" s="716" t="e">
        <f t="shared" si="59"/>
        <v>#DIV/0!</v>
      </c>
      <c r="Z1643" s="739">
        <f t="shared" si="60"/>
        <v>0</v>
      </c>
    </row>
    <row r="1644" spans="1:26" s="365" customFormat="1" ht="12.65" customHeight="1">
      <c r="A1644" s="284" t="s">
        <v>405</v>
      </c>
      <c r="B1644" s="452" t="s">
        <v>870</v>
      </c>
      <c r="C1644" s="453" t="s">
        <v>435</v>
      </c>
      <c r="D1644" s="454" t="s">
        <v>871</v>
      </c>
      <c r="E1644" s="455" t="s">
        <v>880</v>
      </c>
      <c r="F1644" s="454" t="s">
        <v>790</v>
      </c>
      <c r="G1644" s="454"/>
      <c r="H1644" s="454" t="s">
        <v>791</v>
      </c>
      <c r="I1644" s="453">
        <v>2024</v>
      </c>
      <c r="J1644" s="453">
        <v>12</v>
      </c>
      <c r="K1644" s="456">
        <v>45665</v>
      </c>
      <c r="L1644" s="457"/>
      <c r="M1644" s="458"/>
      <c r="N1644" s="458">
        <v>0.35</v>
      </c>
      <c r="O1644" s="459"/>
      <c r="P1644" s="460"/>
      <c r="Q1644" s="453">
        <v>1</v>
      </c>
      <c r="R1644" s="458">
        <v>0.35</v>
      </c>
      <c r="S1644" s="464">
        <v>150</v>
      </c>
      <c r="T1644" s="461">
        <v>350</v>
      </c>
      <c r="U1644" s="462"/>
      <c r="V1644" s="463"/>
      <c r="W1644" s="716" t="e">
        <f t="shared" si="59"/>
        <v>#DIV/0!</v>
      </c>
      <c r="Z1644" s="739">
        <f t="shared" si="60"/>
        <v>0</v>
      </c>
    </row>
    <row r="1645" spans="1:26" s="365" customFormat="1" ht="12.65" customHeight="1">
      <c r="A1645" s="284" t="s">
        <v>139</v>
      </c>
      <c r="B1645" s="452" t="s">
        <v>539</v>
      </c>
      <c r="C1645" s="453" t="s">
        <v>435</v>
      </c>
      <c r="D1645" s="454" t="s">
        <v>839</v>
      </c>
      <c r="E1645" s="455" t="s">
        <v>840</v>
      </c>
      <c r="F1645" s="454" t="s">
        <v>790</v>
      </c>
      <c r="G1645" s="454"/>
      <c r="H1645" s="454" t="s">
        <v>791</v>
      </c>
      <c r="I1645" s="453">
        <v>2024</v>
      </c>
      <c r="J1645" s="453">
        <v>12</v>
      </c>
      <c r="K1645" s="456">
        <v>45665</v>
      </c>
      <c r="L1645" s="457"/>
      <c r="M1645" s="458"/>
      <c r="N1645" s="458">
        <v>0.3</v>
      </c>
      <c r="O1645" s="459"/>
      <c r="P1645" s="460"/>
      <c r="Q1645" s="453">
        <v>1</v>
      </c>
      <c r="R1645" s="458">
        <v>0.3</v>
      </c>
      <c r="S1645" s="464">
        <v>6630</v>
      </c>
      <c r="T1645" s="461">
        <v>8350</v>
      </c>
      <c r="U1645" s="462"/>
      <c r="V1645" s="463"/>
      <c r="W1645" s="716" t="e">
        <f t="shared" si="59"/>
        <v>#DIV/0!</v>
      </c>
      <c r="Z1645" s="739">
        <f t="shared" si="60"/>
        <v>0</v>
      </c>
    </row>
    <row r="1646" spans="1:26" s="365" customFormat="1" ht="12.65" customHeight="1">
      <c r="A1646" s="284" t="s">
        <v>139</v>
      </c>
      <c r="B1646" s="452" t="s">
        <v>539</v>
      </c>
      <c r="C1646" s="453" t="s">
        <v>435</v>
      </c>
      <c r="D1646" s="454" t="s">
        <v>839</v>
      </c>
      <c r="E1646" s="455" t="s">
        <v>840</v>
      </c>
      <c r="F1646" s="454" t="s">
        <v>790</v>
      </c>
      <c r="G1646" s="454"/>
      <c r="H1646" s="454" t="s">
        <v>791</v>
      </c>
      <c r="I1646" s="453">
        <v>2024</v>
      </c>
      <c r="J1646" s="453">
        <v>12</v>
      </c>
      <c r="K1646" s="456">
        <v>45665</v>
      </c>
      <c r="L1646" s="457"/>
      <c r="M1646" s="458"/>
      <c r="N1646" s="458">
        <v>0.3</v>
      </c>
      <c r="O1646" s="459"/>
      <c r="P1646" s="460"/>
      <c r="Q1646" s="453">
        <v>1</v>
      </c>
      <c r="R1646" s="458">
        <v>0.3</v>
      </c>
      <c r="S1646" s="464">
        <v>500</v>
      </c>
      <c r="T1646" s="461">
        <v>1720</v>
      </c>
      <c r="U1646" s="462"/>
      <c r="V1646" s="463"/>
      <c r="W1646" s="716" t="e">
        <f t="shared" si="59"/>
        <v>#DIV/0!</v>
      </c>
      <c r="Z1646" s="739">
        <f t="shared" si="60"/>
        <v>0</v>
      </c>
    </row>
    <row r="1647" spans="1:26" s="365" customFormat="1" ht="12.65" customHeight="1">
      <c r="A1647" s="284" t="s">
        <v>141</v>
      </c>
      <c r="B1647" s="452" t="s">
        <v>683</v>
      </c>
      <c r="C1647" s="453" t="s">
        <v>435</v>
      </c>
      <c r="D1647" s="454" t="s">
        <v>885</v>
      </c>
      <c r="E1647" s="455" t="s">
        <v>886</v>
      </c>
      <c r="F1647" s="454" t="s">
        <v>790</v>
      </c>
      <c r="G1647" s="454"/>
      <c r="H1647" s="454" t="s">
        <v>791</v>
      </c>
      <c r="I1647" s="453">
        <v>2024</v>
      </c>
      <c r="J1647" s="453">
        <v>12</v>
      </c>
      <c r="K1647" s="456">
        <v>45665</v>
      </c>
      <c r="L1647" s="457"/>
      <c r="M1647" s="458"/>
      <c r="N1647" s="458">
        <v>4.4999999999999998E-2</v>
      </c>
      <c r="O1647" s="459"/>
      <c r="P1647" s="460"/>
      <c r="Q1647" s="453">
        <v>1</v>
      </c>
      <c r="R1647" s="458">
        <v>4.4999999999999998E-2</v>
      </c>
      <c r="S1647" s="464">
        <v>9260</v>
      </c>
      <c r="T1647" s="461">
        <v>74680</v>
      </c>
      <c r="U1647" s="462"/>
      <c r="V1647" s="463"/>
      <c r="W1647" s="716" t="e">
        <f t="shared" si="59"/>
        <v>#DIV/0!</v>
      </c>
      <c r="Z1647" s="739">
        <f t="shared" si="60"/>
        <v>0</v>
      </c>
    </row>
    <row r="1648" spans="1:26" s="365" customFormat="1" ht="12.65" customHeight="1">
      <c r="A1648" s="452"/>
      <c r="B1648" s="452" t="s">
        <v>902</v>
      </c>
      <c r="C1648" s="453" t="s">
        <v>453</v>
      </c>
      <c r="D1648" s="454" t="s">
        <v>942</v>
      </c>
      <c r="E1648" s="455" t="s">
        <v>943</v>
      </c>
      <c r="F1648" s="454" t="s">
        <v>790</v>
      </c>
      <c r="G1648" s="454"/>
      <c r="H1648" s="454" t="s">
        <v>791</v>
      </c>
      <c r="I1648" s="453">
        <v>2024</v>
      </c>
      <c r="J1648" s="453">
        <v>12</v>
      </c>
      <c r="K1648" s="456">
        <v>45665</v>
      </c>
      <c r="L1648" s="457"/>
      <c r="M1648" s="458"/>
      <c r="N1648" s="458">
        <v>0.25</v>
      </c>
      <c r="O1648" s="459"/>
      <c r="P1648" s="460"/>
      <c r="Q1648" s="453">
        <v>1</v>
      </c>
      <c r="R1648" s="458">
        <v>0.25</v>
      </c>
      <c r="S1648" s="461">
        <v>4000</v>
      </c>
      <c r="T1648" s="461">
        <v>4000</v>
      </c>
      <c r="U1648" s="462"/>
      <c r="V1648" s="463"/>
      <c r="W1648" s="716" t="e">
        <f t="shared" si="59"/>
        <v>#DIV/0!</v>
      </c>
      <c r="Z1648" s="739">
        <f t="shared" si="60"/>
        <v>0</v>
      </c>
    </row>
    <row r="1649" spans="1:26" s="365" customFormat="1" ht="12.65" customHeight="1">
      <c r="A1649" s="452"/>
      <c r="B1649" s="452" t="s">
        <v>843</v>
      </c>
      <c r="C1649" s="453" t="s">
        <v>453</v>
      </c>
      <c r="D1649" s="454" t="s">
        <v>856</v>
      </c>
      <c r="E1649" s="455" t="s">
        <v>898</v>
      </c>
      <c r="F1649" s="454" t="s">
        <v>790</v>
      </c>
      <c r="G1649" s="454"/>
      <c r="H1649" s="454" t="s">
        <v>791</v>
      </c>
      <c r="I1649" s="453">
        <v>2024</v>
      </c>
      <c r="J1649" s="453">
        <v>12</v>
      </c>
      <c r="K1649" s="456">
        <v>45665</v>
      </c>
      <c r="L1649" s="457"/>
      <c r="M1649" s="458"/>
      <c r="N1649" s="458">
        <v>9.8000000000000004E-2</v>
      </c>
      <c r="O1649" s="459"/>
      <c r="P1649" s="460"/>
      <c r="Q1649" s="453">
        <v>1</v>
      </c>
      <c r="R1649" s="458">
        <v>9.8000000000000004E-2</v>
      </c>
      <c r="S1649" s="461">
        <v>1500</v>
      </c>
      <c r="T1649" s="461">
        <v>9994</v>
      </c>
      <c r="U1649" s="462"/>
      <c r="V1649" s="463"/>
      <c r="W1649" s="716" t="e">
        <f t="shared" si="59"/>
        <v>#DIV/0!</v>
      </c>
      <c r="Z1649" s="739">
        <f t="shared" si="60"/>
        <v>0</v>
      </c>
    </row>
    <row r="1650" spans="1:26" s="365" customFormat="1" ht="12.65" customHeight="1">
      <c r="A1650" s="284" t="s">
        <v>141</v>
      </c>
      <c r="B1650" s="452" t="s">
        <v>683</v>
      </c>
      <c r="C1650" s="453" t="s">
        <v>435</v>
      </c>
      <c r="D1650" s="454" t="s">
        <v>841</v>
      </c>
      <c r="E1650" s="455" t="s">
        <v>842</v>
      </c>
      <c r="F1650" s="454" t="s">
        <v>790</v>
      </c>
      <c r="G1650" s="454"/>
      <c r="H1650" s="454" t="s">
        <v>791</v>
      </c>
      <c r="I1650" s="453">
        <v>2024</v>
      </c>
      <c r="J1650" s="453">
        <v>12</v>
      </c>
      <c r="K1650" s="456">
        <v>45665</v>
      </c>
      <c r="L1650" s="457"/>
      <c r="M1650" s="458"/>
      <c r="N1650" s="458">
        <v>5.2999999999999999E-2</v>
      </c>
      <c r="O1650" s="459"/>
      <c r="P1650" s="460"/>
      <c r="Q1650" s="453">
        <v>1</v>
      </c>
      <c r="R1650" s="458">
        <v>5.2999999999999999E-2</v>
      </c>
      <c r="S1650" s="464">
        <v>21600</v>
      </c>
      <c r="T1650" s="461">
        <v>70880</v>
      </c>
      <c r="U1650" s="462"/>
      <c r="V1650" s="463"/>
      <c r="W1650" s="716" t="e">
        <f t="shared" si="59"/>
        <v>#DIV/0!</v>
      </c>
      <c r="Z1650" s="739">
        <f t="shared" si="60"/>
        <v>0</v>
      </c>
    </row>
    <row r="1651" spans="1:26" s="365" customFormat="1" ht="12.65" customHeight="1">
      <c r="A1651" s="284" t="s">
        <v>141</v>
      </c>
      <c r="B1651" s="452" t="s">
        <v>683</v>
      </c>
      <c r="C1651" s="453" t="s">
        <v>435</v>
      </c>
      <c r="D1651" s="454" t="s">
        <v>885</v>
      </c>
      <c r="E1651" s="455" t="s">
        <v>886</v>
      </c>
      <c r="F1651" s="454" t="s">
        <v>790</v>
      </c>
      <c r="G1651" s="454"/>
      <c r="H1651" s="454" t="s">
        <v>791</v>
      </c>
      <c r="I1651" s="453">
        <v>2024</v>
      </c>
      <c r="J1651" s="453">
        <v>12</v>
      </c>
      <c r="K1651" s="456">
        <v>45665</v>
      </c>
      <c r="L1651" s="457"/>
      <c r="M1651" s="458"/>
      <c r="N1651" s="458">
        <v>4.4999999999999998E-2</v>
      </c>
      <c r="O1651" s="459"/>
      <c r="P1651" s="460"/>
      <c r="Q1651" s="453">
        <v>1</v>
      </c>
      <c r="R1651" s="458">
        <v>4.4999999999999998E-2</v>
      </c>
      <c r="S1651" s="464">
        <v>6820</v>
      </c>
      <c r="T1651" s="461">
        <v>65420</v>
      </c>
      <c r="U1651" s="462"/>
      <c r="V1651" s="463"/>
      <c r="W1651" s="716" t="e">
        <f t="shared" si="59"/>
        <v>#DIV/0!</v>
      </c>
      <c r="Z1651" s="739">
        <f t="shared" si="60"/>
        <v>0</v>
      </c>
    </row>
    <row r="1652" spans="1:26" s="365" customFormat="1" ht="12.65" customHeight="1">
      <c r="A1652" s="284" t="s">
        <v>141</v>
      </c>
      <c r="B1652" s="452" t="s">
        <v>683</v>
      </c>
      <c r="C1652" s="453" t="s">
        <v>435</v>
      </c>
      <c r="D1652" s="454" t="s">
        <v>944</v>
      </c>
      <c r="E1652" s="455" t="s">
        <v>945</v>
      </c>
      <c r="F1652" s="454" t="s">
        <v>790</v>
      </c>
      <c r="G1652" s="454"/>
      <c r="H1652" s="454" t="s">
        <v>791</v>
      </c>
      <c r="I1652" s="453">
        <v>2024</v>
      </c>
      <c r="J1652" s="453">
        <v>12</v>
      </c>
      <c r="K1652" s="456">
        <v>45665</v>
      </c>
      <c r="L1652" s="457"/>
      <c r="M1652" s="458"/>
      <c r="N1652" s="458">
        <v>9.5000000000000001E-2</v>
      </c>
      <c r="O1652" s="459"/>
      <c r="P1652" s="460"/>
      <c r="Q1652" s="453">
        <v>1</v>
      </c>
      <c r="R1652" s="458">
        <v>9.5000000000000001E-2</v>
      </c>
      <c r="S1652" s="464">
        <v>2980</v>
      </c>
      <c r="T1652" s="461">
        <v>189540</v>
      </c>
      <c r="U1652" s="462"/>
      <c r="V1652" s="463"/>
      <c r="W1652" s="716" t="e">
        <f t="shared" si="59"/>
        <v>#DIV/0!</v>
      </c>
      <c r="Z1652" s="739">
        <f t="shared" si="60"/>
        <v>0</v>
      </c>
    </row>
    <row r="1653" spans="1:26" s="365" customFormat="1" ht="12.65" customHeight="1">
      <c r="A1653" s="284" t="s">
        <v>141</v>
      </c>
      <c r="B1653" s="452" t="s">
        <v>683</v>
      </c>
      <c r="C1653" s="453" t="s">
        <v>435</v>
      </c>
      <c r="D1653" s="454" t="s">
        <v>944</v>
      </c>
      <c r="E1653" s="455" t="s">
        <v>945</v>
      </c>
      <c r="F1653" s="454" t="s">
        <v>790</v>
      </c>
      <c r="G1653" s="454"/>
      <c r="H1653" s="454" t="s">
        <v>791</v>
      </c>
      <c r="I1653" s="453">
        <v>2024</v>
      </c>
      <c r="J1653" s="453">
        <v>12</v>
      </c>
      <c r="K1653" s="456">
        <v>45665</v>
      </c>
      <c r="L1653" s="457"/>
      <c r="M1653" s="458"/>
      <c r="N1653" s="458">
        <v>9.5000000000000001E-2</v>
      </c>
      <c r="O1653" s="459"/>
      <c r="P1653" s="460"/>
      <c r="Q1653" s="453">
        <v>1</v>
      </c>
      <c r="R1653" s="458">
        <v>9.5000000000000001E-2</v>
      </c>
      <c r="S1653" s="464">
        <v>68960</v>
      </c>
      <c r="T1653" s="461">
        <v>186560</v>
      </c>
      <c r="U1653" s="462"/>
      <c r="V1653" s="463"/>
      <c r="W1653" s="716" t="e">
        <f t="shared" si="59"/>
        <v>#DIV/0!</v>
      </c>
      <c r="Z1653" s="739">
        <f t="shared" si="60"/>
        <v>0</v>
      </c>
    </row>
    <row r="1654" spans="1:26" s="365" customFormat="1" ht="12.65" customHeight="1">
      <c r="A1654" s="452"/>
      <c r="B1654" s="452" t="s">
        <v>902</v>
      </c>
      <c r="C1654" s="453" t="s">
        <v>453</v>
      </c>
      <c r="D1654" s="454" t="s">
        <v>937</v>
      </c>
      <c r="E1654" s="455" t="s">
        <v>938</v>
      </c>
      <c r="F1654" s="454" t="s">
        <v>790</v>
      </c>
      <c r="G1654" s="454"/>
      <c r="H1654" s="454" t="s">
        <v>791</v>
      </c>
      <c r="I1654" s="453">
        <v>2024</v>
      </c>
      <c r="J1654" s="453">
        <v>12</v>
      </c>
      <c r="K1654" s="456">
        <v>45665</v>
      </c>
      <c r="L1654" s="457"/>
      <c r="M1654" s="458"/>
      <c r="N1654" s="458">
        <v>8.5000000000000006E-2</v>
      </c>
      <c r="O1654" s="459"/>
      <c r="P1654" s="460"/>
      <c r="Q1654" s="453">
        <v>1</v>
      </c>
      <c r="R1654" s="458">
        <v>8.5000000000000006E-2</v>
      </c>
      <c r="S1654" s="461">
        <v>2500</v>
      </c>
      <c r="T1654" s="461">
        <v>2500</v>
      </c>
      <c r="U1654" s="462"/>
      <c r="V1654" s="463"/>
      <c r="W1654" s="716" t="e">
        <f t="shared" si="59"/>
        <v>#DIV/0!</v>
      </c>
      <c r="Z1654" s="739">
        <f t="shared" si="60"/>
        <v>0</v>
      </c>
    </row>
    <row r="1655" spans="1:26" s="365" customFormat="1" ht="12.65" customHeight="1">
      <c r="A1655" s="452"/>
      <c r="B1655" s="452" t="s">
        <v>902</v>
      </c>
      <c r="C1655" s="453" t="s">
        <v>453</v>
      </c>
      <c r="D1655" s="454" t="s">
        <v>946</v>
      </c>
      <c r="E1655" s="455" t="s">
        <v>947</v>
      </c>
      <c r="F1655" s="454" t="s">
        <v>790</v>
      </c>
      <c r="G1655" s="454"/>
      <c r="H1655" s="454" t="s">
        <v>791</v>
      </c>
      <c r="I1655" s="453">
        <v>2024</v>
      </c>
      <c r="J1655" s="453">
        <v>12</v>
      </c>
      <c r="K1655" s="456">
        <v>45665</v>
      </c>
      <c r="L1655" s="457"/>
      <c r="M1655" s="458"/>
      <c r="N1655" s="458">
        <v>0.24</v>
      </c>
      <c r="O1655" s="459"/>
      <c r="P1655" s="460"/>
      <c r="Q1655" s="453">
        <v>1</v>
      </c>
      <c r="R1655" s="458">
        <v>0.24</v>
      </c>
      <c r="S1655" s="461">
        <v>2500</v>
      </c>
      <c r="T1655" s="461">
        <v>2500</v>
      </c>
      <c r="U1655" s="462"/>
      <c r="V1655" s="463"/>
      <c r="W1655" s="716" t="e">
        <f t="shared" si="59"/>
        <v>#DIV/0!</v>
      </c>
      <c r="Z1655" s="739">
        <f t="shared" si="60"/>
        <v>0</v>
      </c>
    </row>
    <row r="1656" spans="1:26" s="365" customFormat="1" ht="12.65" customHeight="1">
      <c r="A1656" s="452"/>
      <c r="B1656" s="452" t="s">
        <v>902</v>
      </c>
      <c r="C1656" s="453" t="s">
        <v>453</v>
      </c>
      <c r="D1656" s="454" t="s">
        <v>948</v>
      </c>
      <c r="E1656" s="455" t="s">
        <v>949</v>
      </c>
      <c r="F1656" s="454" t="s">
        <v>790</v>
      </c>
      <c r="G1656" s="454"/>
      <c r="H1656" s="454" t="s">
        <v>791</v>
      </c>
      <c r="I1656" s="453">
        <v>2024</v>
      </c>
      <c r="J1656" s="453">
        <v>12</v>
      </c>
      <c r="K1656" s="456">
        <v>45665</v>
      </c>
      <c r="L1656" s="457"/>
      <c r="M1656" s="458"/>
      <c r="N1656" s="458">
        <v>3.5000000000000003E-2</v>
      </c>
      <c r="O1656" s="459"/>
      <c r="P1656" s="460"/>
      <c r="Q1656" s="453">
        <v>1</v>
      </c>
      <c r="R1656" s="458">
        <v>3.5000000000000003E-2</v>
      </c>
      <c r="S1656" s="461">
        <v>2500</v>
      </c>
      <c r="T1656" s="461">
        <v>2500</v>
      </c>
      <c r="U1656" s="462"/>
      <c r="V1656" s="463"/>
      <c r="W1656" s="716" t="e">
        <f t="shared" si="59"/>
        <v>#DIV/0!</v>
      </c>
      <c r="Z1656" s="739">
        <f t="shared" si="60"/>
        <v>0</v>
      </c>
    </row>
    <row r="1657" spans="1:26" s="365" customFormat="1" ht="12.65" customHeight="1">
      <c r="A1657" s="452"/>
      <c r="B1657" s="452" t="s">
        <v>902</v>
      </c>
      <c r="C1657" s="453" t="s">
        <v>453</v>
      </c>
      <c r="D1657" s="454" t="s">
        <v>950</v>
      </c>
      <c r="E1657" s="455" t="s">
        <v>951</v>
      </c>
      <c r="F1657" s="454" t="s">
        <v>790</v>
      </c>
      <c r="G1657" s="454"/>
      <c r="H1657" s="454" t="s">
        <v>791</v>
      </c>
      <c r="I1657" s="453">
        <v>2024</v>
      </c>
      <c r="J1657" s="453">
        <v>12</v>
      </c>
      <c r="K1657" s="456">
        <v>45665</v>
      </c>
      <c r="L1657" s="457"/>
      <c r="M1657" s="458"/>
      <c r="N1657" s="458">
        <v>6.6000000000000003E-2</v>
      </c>
      <c r="O1657" s="459"/>
      <c r="P1657" s="460"/>
      <c r="Q1657" s="453">
        <v>1</v>
      </c>
      <c r="R1657" s="458">
        <v>6.6000000000000003E-2</v>
      </c>
      <c r="S1657" s="461">
        <v>2500</v>
      </c>
      <c r="T1657" s="461">
        <v>2500</v>
      </c>
      <c r="U1657" s="462"/>
      <c r="V1657" s="463"/>
      <c r="W1657" s="716" t="e">
        <f t="shared" si="59"/>
        <v>#DIV/0!</v>
      </c>
      <c r="Z1657" s="739">
        <f t="shared" si="60"/>
        <v>0</v>
      </c>
    </row>
    <row r="1658" spans="1:26" s="365" customFormat="1" ht="12.65" customHeight="1">
      <c r="A1658" s="452"/>
      <c r="B1658" s="452" t="s">
        <v>902</v>
      </c>
      <c r="C1658" s="453" t="s">
        <v>453</v>
      </c>
      <c r="D1658" s="454" t="s">
        <v>952</v>
      </c>
      <c r="E1658" s="455" t="s">
        <v>953</v>
      </c>
      <c r="F1658" s="454" t="s">
        <v>790</v>
      </c>
      <c r="G1658" s="454"/>
      <c r="H1658" s="454" t="s">
        <v>791</v>
      </c>
      <c r="I1658" s="453">
        <v>2024</v>
      </c>
      <c r="J1658" s="453">
        <v>12</v>
      </c>
      <c r="K1658" s="456">
        <v>45665</v>
      </c>
      <c r="L1658" s="457"/>
      <c r="M1658" s="458"/>
      <c r="N1658" s="458">
        <v>0.39</v>
      </c>
      <c r="O1658" s="459"/>
      <c r="P1658" s="460"/>
      <c r="Q1658" s="453">
        <v>1</v>
      </c>
      <c r="R1658" s="458">
        <v>0.39</v>
      </c>
      <c r="S1658" s="461">
        <v>2500</v>
      </c>
      <c r="T1658" s="461">
        <v>2500</v>
      </c>
      <c r="U1658" s="462"/>
      <c r="V1658" s="463"/>
      <c r="W1658" s="716" t="e">
        <f t="shared" si="59"/>
        <v>#DIV/0!</v>
      </c>
      <c r="Z1658" s="739">
        <f t="shared" si="60"/>
        <v>0</v>
      </c>
    </row>
    <row r="1659" spans="1:26" s="365" customFormat="1" ht="12.65" customHeight="1">
      <c r="A1659" s="452"/>
      <c r="B1659" s="452" t="s">
        <v>902</v>
      </c>
      <c r="C1659" s="453" t="s">
        <v>453</v>
      </c>
      <c r="D1659" s="454" t="s">
        <v>954</v>
      </c>
      <c r="E1659" s="455" t="s">
        <v>955</v>
      </c>
      <c r="F1659" s="454" t="s">
        <v>790</v>
      </c>
      <c r="G1659" s="454"/>
      <c r="H1659" s="454" t="s">
        <v>791</v>
      </c>
      <c r="I1659" s="453">
        <v>2024</v>
      </c>
      <c r="J1659" s="453">
        <v>12</v>
      </c>
      <c r="K1659" s="456">
        <v>45665</v>
      </c>
      <c r="L1659" s="457"/>
      <c r="M1659" s="458"/>
      <c r="N1659" s="458">
        <v>0.16</v>
      </c>
      <c r="O1659" s="459"/>
      <c r="P1659" s="460"/>
      <c r="Q1659" s="453">
        <v>1</v>
      </c>
      <c r="R1659" s="458">
        <v>0.16</v>
      </c>
      <c r="S1659" s="461">
        <v>2500</v>
      </c>
      <c r="T1659" s="461">
        <v>2500</v>
      </c>
      <c r="U1659" s="462"/>
      <c r="V1659" s="463"/>
      <c r="W1659" s="716" t="e">
        <f t="shared" si="59"/>
        <v>#DIV/0!</v>
      </c>
      <c r="Z1659" s="739">
        <f t="shared" si="60"/>
        <v>0</v>
      </c>
    </row>
    <row r="1660" spans="1:26" s="365" customFormat="1" ht="12.65" customHeight="1">
      <c r="A1660" s="452"/>
      <c r="B1660" s="452" t="s">
        <v>902</v>
      </c>
      <c r="C1660" s="453" t="s">
        <v>453</v>
      </c>
      <c r="D1660" s="454" t="s">
        <v>956</v>
      </c>
      <c r="E1660" s="455" t="s">
        <v>957</v>
      </c>
      <c r="F1660" s="454" t="s">
        <v>790</v>
      </c>
      <c r="G1660" s="454"/>
      <c r="H1660" s="454" t="s">
        <v>791</v>
      </c>
      <c r="I1660" s="453">
        <v>2024</v>
      </c>
      <c r="J1660" s="453">
        <v>12</v>
      </c>
      <c r="K1660" s="456">
        <v>45665</v>
      </c>
      <c r="L1660" s="457"/>
      <c r="M1660" s="458"/>
      <c r="N1660" s="458">
        <v>0.19</v>
      </c>
      <c r="O1660" s="459"/>
      <c r="P1660" s="460"/>
      <c r="Q1660" s="453">
        <v>1</v>
      </c>
      <c r="R1660" s="458">
        <v>0.19</v>
      </c>
      <c r="S1660" s="461">
        <v>2500</v>
      </c>
      <c r="T1660" s="461">
        <v>2500</v>
      </c>
      <c r="U1660" s="462"/>
      <c r="V1660" s="463"/>
      <c r="W1660" s="716" t="e">
        <f t="shared" si="59"/>
        <v>#DIV/0!</v>
      </c>
      <c r="Z1660" s="739">
        <f t="shared" si="60"/>
        <v>0</v>
      </c>
    </row>
    <row r="1661" spans="1:26" s="365" customFormat="1" ht="12.65" customHeight="1">
      <c r="A1661" s="452"/>
      <c r="B1661" s="452" t="s">
        <v>902</v>
      </c>
      <c r="C1661" s="453" t="s">
        <v>453</v>
      </c>
      <c r="D1661" s="454" t="s">
        <v>958</v>
      </c>
      <c r="E1661" s="455" t="s">
        <v>959</v>
      </c>
      <c r="F1661" s="454" t="s">
        <v>790</v>
      </c>
      <c r="G1661" s="454"/>
      <c r="H1661" s="454" t="s">
        <v>791</v>
      </c>
      <c r="I1661" s="453">
        <v>2024</v>
      </c>
      <c r="J1661" s="453">
        <v>12</v>
      </c>
      <c r="K1661" s="456">
        <v>45665</v>
      </c>
      <c r="L1661" s="457"/>
      <c r="M1661" s="458"/>
      <c r="N1661" s="458">
        <v>0.41</v>
      </c>
      <c r="O1661" s="459"/>
      <c r="P1661" s="460"/>
      <c r="Q1661" s="453">
        <v>1</v>
      </c>
      <c r="R1661" s="458">
        <v>0.41</v>
      </c>
      <c r="S1661" s="461">
        <v>2500</v>
      </c>
      <c r="T1661" s="461">
        <v>2500</v>
      </c>
      <c r="U1661" s="462"/>
      <c r="V1661" s="463"/>
      <c r="W1661" s="716" t="e">
        <f t="shared" si="59"/>
        <v>#DIV/0!</v>
      </c>
      <c r="Z1661" s="739">
        <f t="shared" si="60"/>
        <v>0</v>
      </c>
    </row>
    <row r="1662" spans="1:26" s="365" customFormat="1" ht="12.65" customHeight="1">
      <c r="A1662" s="452"/>
      <c r="B1662" s="452" t="s">
        <v>902</v>
      </c>
      <c r="C1662" s="453" t="s">
        <v>453</v>
      </c>
      <c r="D1662" s="454" t="s">
        <v>960</v>
      </c>
      <c r="E1662" s="455" t="s">
        <v>961</v>
      </c>
      <c r="F1662" s="454" t="s">
        <v>790</v>
      </c>
      <c r="G1662" s="454"/>
      <c r="H1662" s="454" t="s">
        <v>791</v>
      </c>
      <c r="I1662" s="453">
        <v>2024</v>
      </c>
      <c r="J1662" s="453">
        <v>12</v>
      </c>
      <c r="K1662" s="456">
        <v>45665</v>
      </c>
      <c r="L1662" s="457"/>
      <c r="M1662" s="458"/>
      <c r="N1662" s="458">
        <v>9.6000000000000002E-2</v>
      </c>
      <c r="O1662" s="459"/>
      <c r="P1662" s="460"/>
      <c r="Q1662" s="453">
        <v>1</v>
      </c>
      <c r="R1662" s="458">
        <v>9.6000000000000002E-2</v>
      </c>
      <c r="S1662" s="461">
        <v>2500</v>
      </c>
      <c r="T1662" s="461">
        <v>2500</v>
      </c>
      <c r="U1662" s="462"/>
      <c r="V1662" s="463"/>
      <c r="W1662" s="716" t="e">
        <f t="shared" si="59"/>
        <v>#DIV/0!</v>
      </c>
      <c r="Z1662" s="739">
        <f t="shared" si="60"/>
        <v>0</v>
      </c>
    </row>
    <row r="1663" spans="1:26" s="365" customFormat="1" ht="12.65" customHeight="1">
      <c r="A1663" s="452"/>
      <c r="B1663" s="452" t="s">
        <v>902</v>
      </c>
      <c r="C1663" s="453" t="s">
        <v>453</v>
      </c>
      <c r="D1663" s="454" t="s">
        <v>962</v>
      </c>
      <c r="E1663" s="455" t="s">
        <v>963</v>
      </c>
      <c r="F1663" s="454" t="s">
        <v>790</v>
      </c>
      <c r="G1663" s="454"/>
      <c r="H1663" s="454" t="s">
        <v>791</v>
      </c>
      <c r="I1663" s="453">
        <v>2024</v>
      </c>
      <c r="J1663" s="453">
        <v>12</v>
      </c>
      <c r="K1663" s="456">
        <v>45665</v>
      </c>
      <c r="L1663" s="457"/>
      <c r="M1663" s="458"/>
      <c r="N1663" s="458">
        <v>9.8000000000000004E-2</v>
      </c>
      <c r="O1663" s="459"/>
      <c r="P1663" s="460"/>
      <c r="Q1663" s="453">
        <v>1</v>
      </c>
      <c r="R1663" s="458">
        <v>9.8000000000000004E-2</v>
      </c>
      <c r="S1663" s="461">
        <v>2500</v>
      </c>
      <c r="T1663" s="461">
        <v>2500</v>
      </c>
      <c r="U1663" s="462"/>
      <c r="V1663" s="463"/>
      <c r="W1663" s="716" t="e">
        <f t="shared" si="59"/>
        <v>#DIV/0!</v>
      </c>
      <c r="Z1663" s="739">
        <f t="shared" si="60"/>
        <v>0</v>
      </c>
    </row>
    <row r="1664" spans="1:26" s="365" customFormat="1" ht="12.65" customHeight="1">
      <c r="A1664" s="452"/>
      <c r="B1664" s="452" t="s">
        <v>902</v>
      </c>
      <c r="C1664" s="453" t="s">
        <v>453</v>
      </c>
      <c r="D1664" s="454" t="s">
        <v>964</v>
      </c>
      <c r="E1664" s="455" t="s">
        <v>965</v>
      </c>
      <c r="F1664" s="454" t="s">
        <v>790</v>
      </c>
      <c r="G1664" s="454"/>
      <c r="H1664" s="454" t="s">
        <v>791</v>
      </c>
      <c r="I1664" s="453">
        <v>2024</v>
      </c>
      <c r="J1664" s="453">
        <v>12</v>
      </c>
      <c r="K1664" s="456">
        <v>45665</v>
      </c>
      <c r="L1664" s="457"/>
      <c r="M1664" s="458"/>
      <c r="N1664" s="458">
        <v>0.04</v>
      </c>
      <c r="O1664" s="459"/>
      <c r="P1664" s="460"/>
      <c r="Q1664" s="453">
        <v>1</v>
      </c>
      <c r="R1664" s="458">
        <v>0.04</v>
      </c>
      <c r="S1664" s="461">
        <v>2500</v>
      </c>
      <c r="T1664" s="461">
        <v>2500</v>
      </c>
      <c r="U1664" s="462"/>
      <c r="V1664" s="463"/>
      <c r="W1664" s="716" t="e">
        <f t="shared" si="59"/>
        <v>#DIV/0!</v>
      </c>
      <c r="Z1664" s="739">
        <f t="shared" si="60"/>
        <v>0</v>
      </c>
    </row>
    <row r="1665" spans="1:26" s="365" customFormat="1" ht="12.65" customHeight="1">
      <c r="A1665" s="452"/>
      <c r="B1665" s="452" t="s">
        <v>902</v>
      </c>
      <c r="C1665" s="453" t="s">
        <v>453</v>
      </c>
      <c r="D1665" s="454" t="s">
        <v>966</v>
      </c>
      <c r="E1665" s="455" t="s">
        <v>967</v>
      </c>
      <c r="F1665" s="454" t="s">
        <v>790</v>
      </c>
      <c r="G1665" s="454"/>
      <c r="H1665" s="454" t="s">
        <v>791</v>
      </c>
      <c r="I1665" s="453">
        <v>2024</v>
      </c>
      <c r="J1665" s="453">
        <v>12</v>
      </c>
      <c r="K1665" s="456">
        <v>45665</v>
      </c>
      <c r="L1665" s="457"/>
      <c r="M1665" s="458"/>
      <c r="N1665" s="458">
        <v>0.27500000000000002</v>
      </c>
      <c r="O1665" s="459"/>
      <c r="P1665" s="460"/>
      <c r="Q1665" s="453">
        <v>1</v>
      </c>
      <c r="R1665" s="458">
        <v>0.27500000000000002</v>
      </c>
      <c r="S1665" s="461">
        <v>2500</v>
      </c>
      <c r="T1665" s="461">
        <v>2500</v>
      </c>
      <c r="U1665" s="462"/>
      <c r="V1665" s="463"/>
      <c r="W1665" s="716" t="e">
        <f t="shared" si="59"/>
        <v>#DIV/0!</v>
      </c>
      <c r="Z1665" s="739">
        <f t="shared" si="60"/>
        <v>0</v>
      </c>
    </row>
    <row r="1666" spans="1:26" s="365" customFormat="1" ht="12.65" customHeight="1">
      <c r="A1666" s="452"/>
      <c r="B1666" s="452" t="s">
        <v>902</v>
      </c>
      <c r="C1666" s="453" t="s">
        <v>453</v>
      </c>
      <c r="D1666" s="454" t="s">
        <v>968</v>
      </c>
      <c r="E1666" s="455" t="s">
        <v>969</v>
      </c>
      <c r="F1666" s="454" t="s">
        <v>790</v>
      </c>
      <c r="G1666" s="454"/>
      <c r="H1666" s="454" t="s">
        <v>791</v>
      </c>
      <c r="I1666" s="453">
        <v>2024</v>
      </c>
      <c r="J1666" s="453">
        <v>12</v>
      </c>
      <c r="K1666" s="456">
        <v>45665</v>
      </c>
      <c r="L1666" s="457"/>
      <c r="M1666" s="458"/>
      <c r="N1666" s="458">
        <v>0.12</v>
      </c>
      <c r="O1666" s="459"/>
      <c r="P1666" s="460"/>
      <c r="Q1666" s="453">
        <v>1</v>
      </c>
      <c r="R1666" s="458">
        <v>0.12</v>
      </c>
      <c r="S1666" s="461">
        <v>2500</v>
      </c>
      <c r="T1666" s="461">
        <v>2500</v>
      </c>
      <c r="U1666" s="462"/>
      <c r="V1666" s="463"/>
      <c r="W1666" s="716" t="e">
        <f t="shared" ref="W1666:W1729" si="61">V1666/$AB$1</f>
        <v>#DIV/0!</v>
      </c>
      <c r="Z1666" s="739">
        <f t="shared" si="60"/>
        <v>0</v>
      </c>
    </row>
    <row r="1667" spans="1:26" s="365" customFormat="1" ht="12.65" customHeight="1">
      <c r="A1667" s="452"/>
      <c r="B1667" s="452" t="s">
        <v>902</v>
      </c>
      <c r="C1667" s="453" t="s">
        <v>453</v>
      </c>
      <c r="D1667" s="454" t="s">
        <v>970</v>
      </c>
      <c r="E1667" s="455" t="s">
        <v>971</v>
      </c>
      <c r="F1667" s="454" t="s">
        <v>790</v>
      </c>
      <c r="G1667" s="454"/>
      <c r="H1667" s="454" t="s">
        <v>791</v>
      </c>
      <c r="I1667" s="453">
        <v>2024</v>
      </c>
      <c r="J1667" s="453">
        <v>12</v>
      </c>
      <c r="K1667" s="456">
        <v>45665</v>
      </c>
      <c r="L1667" s="457"/>
      <c r="M1667" s="458"/>
      <c r="N1667" s="458">
        <v>0.09</v>
      </c>
      <c r="O1667" s="459"/>
      <c r="P1667" s="460"/>
      <c r="Q1667" s="453">
        <v>1</v>
      </c>
      <c r="R1667" s="458">
        <v>0.09</v>
      </c>
      <c r="S1667" s="461">
        <v>2500</v>
      </c>
      <c r="T1667" s="461">
        <v>2500</v>
      </c>
      <c r="U1667" s="462"/>
      <c r="V1667" s="463"/>
      <c r="W1667" s="716" t="e">
        <f t="shared" si="61"/>
        <v>#DIV/0!</v>
      </c>
      <c r="Z1667" s="739">
        <f t="shared" ref="Z1667:Z1730" si="62">O1667*S1667</f>
        <v>0</v>
      </c>
    </row>
    <row r="1668" spans="1:26" s="365" customFormat="1" ht="12.65" customHeight="1">
      <c r="A1668" s="452"/>
      <c r="B1668" s="452" t="s">
        <v>902</v>
      </c>
      <c r="C1668" s="453" t="s">
        <v>453</v>
      </c>
      <c r="D1668" s="454" t="s">
        <v>972</v>
      </c>
      <c r="E1668" s="455" t="s">
        <v>973</v>
      </c>
      <c r="F1668" s="454" t="s">
        <v>790</v>
      </c>
      <c r="G1668" s="454"/>
      <c r="H1668" s="454" t="s">
        <v>791</v>
      </c>
      <c r="I1668" s="453">
        <v>2024</v>
      </c>
      <c r="J1668" s="453">
        <v>12</v>
      </c>
      <c r="K1668" s="456">
        <v>45665</v>
      </c>
      <c r="L1668" s="457"/>
      <c r="M1668" s="458"/>
      <c r="N1668" s="458">
        <v>3.5000000000000003E-2</v>
      </c>
      <c r="O1668" s="459"/>
      <c r="P1668" s="460"/>
      <c r="Q1668" s="453">
        <v>1</v>
      </c>
      <c r="R1668" s="458">
        <v>3.5000000000000003E-2</v>
      </c>
      <c r="S1668" s="461">
        <v>2500</v>
      </c>
      <c r="T1668" s="461">
        <v>2500</v>
      </c>
      <c r="U1668" s="462"/>
      <c r="V1668" s="463"/>
      <c r="W1668" s="716" t="e">
        <f t="shared" si="61"/>
        <v>#DIV/0!</v>
      </c>
      <c r="Z1668" s="739">
        <f t="shared" si="62"/>
        <v>0</v>
      </c>
    </row>
    <row r="1669" spans="1:26" s="365" customFormat="1" ht="12.65" customHeight="1">
      <c r="A1669" s="452"/>
      <c r="B1669" s="452" t="s">
        <v>902</v>
      </c>
      <c r="C1669" s="453" t="s">
        <v>453</v>
      </c>
      <c r="D1669" s="454" t="s">
        <v>929</v>
      </c>
      <c r="E1669" s="455" t="s">
        <v>930</v>
      </c>
      <c r="F1669" s="454" t="s">
        <v>790</v>
      </c>
      <c r="G1669" s="454"/>
      <c r="H1669" s="454" t="s">
        <v>791</v>
      </c>
      <c r="I1669" s="453">
        <v>2024</v>
      </c>
      <c r="J1669" s="453">
        <v>12</v>
      </c>
      <c r="K1669" s="456">
        <v>45665</v>
      </c>
      <c r="L1669" s="457"/>
      <c r="M1669" s="458"/>
      <c r="N1669" s="458">
        <v>0.11</v>
      </c>
      <c r="O1669" s="459"/>
      <c r="P1669" s="460"/>
      <c r="Q1669" s="453">
        <v>1</v>
      </c>
      <c r="R1669" s="458">
        <v>0.11</v>
      </c>
      <c r="S1669" s="461">
        <v>2500</v>
      </c>
      <c r="T1669" s="461">
        <v>2500</v>
      </c>
      <c r="U1669" s="462"/>
      <c r="V1669" s="463"/>
      <c r="W1669" s="716" t="e">
        <f t="shared" si="61"/>
        <v>#DIV/0!</v>
      </c>
      <c r="Z1669" s="739">
        <f t="shared" si="62"/>
        <v>0</v>
      </c>
    </row>
    <row r="1670" spans="1:26" s="365" customFormat="1" ht="12.65" customHeight="1">
      <c r="A1670" s="452"/>
      <c r="B1670" s="452" t="s">
        <v>902</v>
      </c>
      <c r="C1670" s="453" t="s">
        <v>453</v>
      </c>
      <c r="D1670" s="454" t="s">
        <v>974</v>
      </c>
      <c r="E1670" s="455" t="s">
        <v>975</v>
      </c>
      <c r="F1670" s="454" t="s">
        <v>790</v>
      </c>
      <c r="G1670" s="454"/>
      <c r="H1670" s="454" t="s">
        <v>791</v>
      </c>
      <c r="I1670" s="453">
        <v>2024</v>
      </c>
      <c r="J1670" s="453">
        <v>12</v>
      </c>
      <c r="K1670" s="456">
        <v>45665</v>
      </c>
      <c r="L1670" s="457"/>
      <c r="M1670" s="458"/>
      <c r="N1670" s="458">
        <v>9.5000000000000001E-2</v>
      </c>
      <c r="O1670" s="459"/>
      <c r="P1670" s="460"/>
      <c r="Q1670" s="453">
        <v>1</v>
      </c>
      <c r="R1670" s="458">
        <v>9.5000000000000001E-2</v>
      </c>
      <c r="S1670" s="461">
        <v>5000</v>
      </c>
      <c r="T1670" s="461">
        <v>5000</v>
      </c>
      <c r="U1670" s="462"/>
      <c r="V1670" s="463"/>
      <c r="W1670" s="716" t="e">
        <f t="shared" si="61"/>
        <v>#DIV/0!</v>
      </c>
      <c r="Z1670" s="739">
        <f t="shared" si="62"/>
        <v>0</v>
      </c>
    </row>
    <row r="1671" spans="1:26" s="365" customFormat="1" ht="12.65" customHeight="1">
      <c r="A1671" s="284" t="s">
        <v>139</v>
      </c>
      <c r="B1671" s="452" t="s">
        <v>539</v>
      </c>
      <c r="C1671" s="453" t="s">
        <v>435</v>
      </c>
      <c r="D1671" s="454" t="s">
        <v>839</v>
      </c>
      <c r="E1671" s="455" t="s">
        <v>976</v>
      </c>
      <c r="F1671" s="454" t="s">
        <v>790</v>
      </c>
      <c r="G1671" s="454"/>
      <c r="H1671" s="454" t="s">
        <v>791</v>
      </c>
      <c r="I1671" s="453">
        <v>2024</v>
      </c>
      <c r="J1671" s="453">
        <v>12</v>
      </c>
      <c r="K1671" s="456">
        <v>45665</v>
      </c>
      <c r="L1671" s="457"/>
      <c r="M1671" s="458"/>
      <c r="N1671" s="458">
        <v>0.3</v>
      </c>
      <c r="O1671" s="459"/>
      <c r="P1671" s="460"/>
      <c r="Q1671" s="453">
        <v>1</v>
      </c>
      <c r="R1671" s="458">
        <v>0.3</v>
      </c>
      <c r="S1671" s="461">
        <v>500</v>
      </c>
      <c r="T1671" s="461">
        <v>500</v>
      </c>
      <c r="U1671" s="462"/>
      <c r="V1671" s="463"/>
      <c r="W1671" s="716" t="e">
        <f t="shared" si="61"/>
        <v>#DIV/0!</v>
      </c>
      <c r="Z1671" s="739">
        <f t="shared" si="62"/>
        <v>0</v>
      </c>
    </row>
    <row r="1672" spans="1:26" s="365" customFormat="1" ht="12.65" customHeight="1">
      <c r="A1672" s="284" t="s">
        <v>139</v>
      </c>
      <c r="B1672" s="452" t="s">
        <v>539</v>
      </c>
      <c r="C1672" s="453" t="s">
        <v>435</v>
      </c>
      <c r="D1672" s="454" t="s">
        <v>839</v>
      </c>
      <c r="E1672" s="455" t="s">
        <v>977</v>
      </c>
      <c r="F1672" s="454" t="s">
        <v>790</v>
      </c>
      <c r="G1672" s="454"/>
      <c r="H1672" s="454" t="s">
        <v>791</v>
      </c>
      <c r="I1672" s="453">
        <v>2024</v>
      </c>
      <c r="J1672" s="453">
        <v>12</v>
      </c>
      <c r="K1672" s="456">
        <v>45665</v>
      </c>
      <c r="L1672" s="457"/>
      <c r="M1672" s="458"/>
      <c r="N1672" s="458">
        <v>0.3</v>
      </c>
      <c r="O1672" s="459"/>
      <c r="P1672" s="460"/>
      <c r="Q1672" s="453">
        <v>1</v>
      </c>
      <c r="R1672" s="458">
        <v>0.3</v>
      </c>
      <c r="S1672" s="461">
        <v>500</v>
      </c>
      <c r="T1672" s="461">
        <v>700</v>
      </c>
      <c r="U1672" s="462"/>
      <c r="V1672" s="463"/>
      <c r="W1672" s="716" t="e">
        <f t="shared" si="61"/>
        <v>#DIV/0!</v>
      </c>
      <c r="Z1672" s="739">
        <f t="shared" si="62"/>
        <v>0</v>
      </c>
    </row>
    <row r="1673" spans="1:26" s="365" customFormat="1" ht="12.65" customHeight="1">
      <c r="A1673" s="284" t="s">
        <v>139</v>
      </c>
      <c r="B1673" s="452" t="s">
        <v>539</v>
      </c>
      <c r="C1673" s="453" t="s">
        <v>435</v>
      </c>
      <c r="D1673" s="454" t="s">
        <v>839</v>
      </c>
      <c r="E1673" s="455" t="s">
        <v>978</v>
      </c>
      <c r="F1673" s="454" t="s">
        <v>790</v>
      </c>
      <c r="G1673" s="454"/>
      <c r="H1673" s="454" t="s">
        <v>791</v>
      </c>
      <c r="I1673" s="453">
        <v>2024</v>
      </c>
      <c r="J1673" s="453">
        <v>12</v>
      </c>
      <c r="K1673" s="456">
        <v>45665</v>
      </c>
      <c r="L1673" s="457"/>
      <c r="M1673" s="458"/>
      <c r="N1673" s="458">
        <v>0.3</v>
      </c>
      <c r="O1673" s="459"/>
      <c r="P1673" s="460"/>
      <c r="Q1673" s="453">
        <v>1</v>
      </c>
      <c r="R1673" s="458">
        <v>0.3</v>
      </c>
      <c r="S1673" s="461">
        <v>500</v>
      </c>
      <c r="T1673" s="461">
        <v>500</v>
      </c>
      <c r="U1673" s="462"/>
      <c r="V1673" s="463"/>
      <c r="W1673" s="716" t="e">
        <f t="shared" si="61"/>
        <v>#DIV/0!</v>
      </c>
      <c r="Z1673" s="739">
        <f t="shared" si="62"/>
        <v>0</v>
      </c>
    </row>
    <row r="1674" spans="1:26" s="365" customFormat="1" ht="12.65" customHeight="1">
      <c r="A1674" s="284" t="s">
        <v>139</v>
      </c>
      <c r="B1674" s="452" t="s">
        <v>539</v>
      </c>
      <c r="C1674" s="453" t="s">
        <v>435</v>
      </c>
      <c r="D1674" s="454" t="s">
        <v>839</v>
      </c>
      <c r="E1674" s="455" t="s">
        <v>979</v>
      </c>
      <c r="F1674" s="454" t="s">
        <v>790</v>
      </c>
      <c r="G1674" s="454"/>
      <c r="H1674" s="454" t="s">
        <v>791</v>
      </c>
      <c r="I1674" s="453">
        <v>2024</v>
      </c>
      <c r="J1674" s="453">
        <v>12</v>
      </c>
      <c r="K1674" s="456">
        <v>45665</v>
      </c>
      <c r="L1674" s="457"/>
      <c r="M1674" s="458"/>
      <c r="N1674" s="458">
        <v>0.3</v>
      </c>
      <c r="O1674" s="459"/>
      <c r="P1674" s="460"/>
      <c r="Q1674" s="453">
        <v>1</v>
      </c>
      <c r="R1674" s="458">
        <v>0.3</v>
      </c>
      <c r="S1674" s="461">
        <v>500</v>
      </c>
      <c r="T1674" s="461">
        <v>700</v>
      </c>
      <c r="U1674" s="462"/>
      <c r="V1674" s="463"/>
      <c r="W1674" s="716" t="e">
        <f t="shared" si="61"/>
        <v>#DIV/0!</v>
      </c>
      <c r="Z1674" s="739">
        <f t="shared" si="62"/>
        <v>0</v>
      </c>
    </row>
    <row r="1675" spans="1:26" s="365" customFormat="1" ht="12.65" customHeight="1">
      <c r="A1675" s="284" t="s">
        <v>139</v>
      </c>
      <c r="B1675" s="452" t="s">
        <v>539</v>
      </c>
      <c r="C1675" s="453" t="s">
        <v>435</v>
      </c>
      <c r="D1675" s="454" t="s">
        <v>839</v>
      </c>
      <c r="E1675" s="455" t="s">
        <v>980</v>
      </c>
      <c r="F1675" s="454" t="s">
        <v>790</v>
      </c>
      <c r="G1675" s="454"/>
      <c r="H1675" s="454" t="s">
        <v>791</v>
      </c>
      <c r="I1675" s="453">
        <v>2024</v>
      </c>
      <c r="J1675" s="453">
        <v>12</v>
      </c>
      <c r="K1675" s="456">
        <v>45665</v>
      </c>
      <c r="L1675" s="457"/>
      <c r="M1675" s="458"/>
      <c r="N1675" s="458">
        <v>0.3</v>
      </c>
      <c r="O1675" s="459"/>
      <c r="P1675" s="460"/>
      <c r="Q1675" s="453">
        <v>1</v>
      </c>
      <c r="R1675" s="458">
        <v>0.3</v>
      </c>
      <c r="S1675" s="461">
        <v>500</v>
      </c>
      <c r="T1675" s="461">
        <v>500</v>
      </c>
      <c r="U1675" s="462"/>
      <c r="V1675" s="463"/>
      <c r="W1675" s="716" t="e">
        <f t="shared" si="61"/>
        <v>#DIV/0!</v>
      </c>
      <c r="Z1675" s="739">
        <f t="shared" si="62"/>
        <v>0</v>
      </c>
    </row>
    <row r="1676" spans="1:26" s="365" customFormat="1" ht="12.65" customHeight="1">
      <c r="A1676" s="284" t="s">
        <v>139</v>
      </c>
      <c r="B1676" s="452" t="s">
        <v>539</v>
      </c>
      <c r="C1676" s="453" t="s">
        <v>435</v>
      </c>
      <c r="D1676" s="454" t="s">
        <v>839</v>
      </c>
      <c r="E1676" s="455" t="s">
        <v>981</v>
      </c>
      <c r="F1676" s="454" t="s">
        <v>790</v>
      </c>
      <c r="G1676" s="454"/>
      <c r="H1676" s="454" t="s">
        <v>791</v>
      </c>
      <c r="I1676" s="453">
        <v>2024</v>
      </c>
      <c r="J1676" s="453">
        <v>12</v>
      </c>
      <c r="K1676" s="456">
        <v>45665</v>
      </c>
      <c r="L1676" s="457"/>
      <c r="M1676" s="458"/>
      <c r="N1676" s="458">
        <v>0.3</v>
      </c>
      <c r="O1676" s="459"/>
      <c r="P1676" s="460"/>
      <c r="Q1676" s="453">
        <v>1</v>
      </c>
      <c r="R1676" s="458">
        <v>0.3</v>
      </c>
      <c r="S1676" s="461">
        <v>500</v>
      </c>
      <c r="T1676" s="461">
        <v>500</v>
      </c>
      <c r="U1676" s="462"/>
      <c r="V1676" s="463"/>
      <c r="W1676" s="716" t="e">
        <f t="shared" si="61"/>
        <v>#DIV/0!</v>
      </c>
      <c r="Z1676" s="739">
        <f t="shared" si="62"/>
        <v>0</v>
      </c>
    </row>
    <row r="1677" spans="1:26" s="365" customFormat="1" ht="12.65" customHeight="1">
      <c r="A1677" s="284" t="s">
        <v>139</v>
      </c>
      <c r="B1677" s="452" t="s">
        <v>539</v>
      </c>
      <c r="C1677" s="453" t="s">
        <v>435</v>
      </c>
      <c r="D1677" s="454" t="s">
        <v>839</v>
      </c>
      <c r="E1677" s="455" t="s">
        <v>840</v>
      </c>
      <c r="F1677" s="454" t="s">
        <v>790</v>
      </c>
      <c r="G1677" s="454"/>
      <c r="H1677" s="454" t="s">
        <v>791</v>
      </c>
      <c r="I1677" s="453">
        <v>2024</v>
      </c>
      <c r="J1677" s="453">
        <v>12</v>
      </c>
      <c r="K1677" s="456">
        <v>45665</v>
      </c>
      <c r="L1677" s="457"/>
      <c r="M1677" s="458"/>
      <c r="N1677" s="458">
        <v>0.3</v>
      </c>
      <c r="O1677" s="459"/>
      <c r="P1677" s="460"/>
      <c r="Q1677" s="453">
        <v>1</v>
      </c>
      <c r="R1677" s="458">
        <v>0.3</v>
      </c>
      <c r="S1677" s="461">
        <v>1220</v>
      </c>
      <c r="T1677" s="461">
        <v>1220</v>
      </c>
      <c r="U1677" s="462"/>
      <c r="V1677" s="463"/>
      <c r="W1677" s="716" t="e">
        <f t="shared" si="61"/>
        <v>#DIV/0!</v>
      </c>
      <c r="Z1677" s="739">
        <f t="shared" si="62"/>
        <v>0</v>
      </c>
    </row>
    <row r="1678" spans="1:26" s="365" customFormat="1" ht="12.65" customHeight="1">
      <c r="A1678" s="452"/>
      <c r="B1678" s="452" t="s">
        <v>843</v>
      </c>
      <c r="C1678" s="453" t="s">
        <v>453</v>
      </c>
      <c r="D1678" s="454" t="s">
        <v>866</v>
      </c>
      <c r="E1678" s="455" t="s">
        <v>982</v>
      </c>
      <c r="F1678" s="454" t="s">
        <v>790</v>
      </c>
      <c r="G1678" s="454"/>
      <c r="H1678" s="454" t="s">
        <v>791</v>
      </c>
      <c r="I1678" s="453">
        <v>2024</v>
      </c>
      <c r="J1678" s="453">
        <v>12</v>
      </c>
      <c r="K1678" s="456">
        <v>45665</v>
      </c>
      <c r="L1678" s="457"/>
      <c r="M1678" s="458"/>
      <c r="N1678" s="458">
        <v>1.1839999999999999</v>
      </c>
      <c r="O1678" s="459"/>
      <c r="P1678" s="460"/>
      <c r="Q1678" s="453">
        <v>1</v>
      </c>
      <c r="R1678" s="458">
        <v>1.1839999999999999</v>
      </c>
      <c r="S1678" s="461">
        <v>7800</v>
      </c>
      <c r="T1678" s="461">
        <v>15790</v>
      </c>
      <c r="U1678" s="462"/>
      <c r="V1678" s="463"/>
      <c r="W1678" s="716" t="e">
        <f t="shared" si="61"/>
        <v>#DIV/0!</v>
      </c>
      <c r="Z1678" s="739">
        <f t="shared" si="62"/>
        <v>0</v>
      </c>
    </row>
    <row r="1679" spans="1:26" s="365" customFormat="1" ht="12.65" customHeight="1">
      <c r="A1679" s="452"/>
      <c r="B1679" s="452" t="s">
        <v>452</v>
      </c>
      <c r="C1679" s="453" t="s">
        <v>453</v>
      </c>
      <c r="D1679" s="454" t="s">
        <v>788</v>
      </c>
      <c r="E1679" s="455" t="s">
        <v>789</v>
      </c>
      <c r="F1679" s="454" t="s">
        <v>790</v>
      </c>
      <c r="G1679" s="454"/>
      <c r="H1679" s="454" t="s">
        <v>791</v>
      </c>
      <c r="I1679" s="453">
        <v>2025</v>
      </c>
      <c r="J1679" s="453">
        <v>1</v>
      </c>
      <c r="K1679" s="456">
        <v>45336</v>
      </c>
      <c r="L1679" s="457"/>
      <c r="M1679" s="458"/>
      <c r="N1679" s="458">
        <v>0.34</v>
      </c>
      <c r="O1679" s="459"/>
      <c r="P1679" s="460"/>
      <c r="Q1679" s="453">
        <v>1</v>
      </c>
      <c r="R1679" s="458">
        <v>0.34</v>
      </c>
      <c r="S1679" s="461">
        <v>21771</v>
      </c>
      <c r="T1679" s="461">
        <v>21771</v>
      </c>
      <c r="U1679" s="462"/>
      <c r="V1679" s="463"/>
      <c r="W1679" s="716" t="e">
        <f t="shared" si="61"/>
        <v>#DIV/0!</v>
      </c>
      <c r="Z1679" s="739">
        <f t="shared" si="62"/>
        <v>0</v>
      </c>
    </row>
    <row r="1680" spans="1:26" s="365" customFormat="1" ht="12.65" customHeight="1">
      <c r="A1680" s="452"/>
      <c r="B1680" s="452" t="s">
        <v>452</v>
      </c>
      <c r="C1680" s="453" t="s">
        <v>453</v>
      </c>
      <c r="D1680" s="454" t="s">
        <v>803</v>
      </c>
      <c r="E1680" s="455" t="s">
        <v>804</v>
      </c>
      <c r="F1680" s="454" t="s">
        <v>790</v>
      </c>
      <c r="G1680" s="454"/>
      <c r="H1680" s="454" t="s">
        <v>791</v>
      </c>
      <c r="I1680" s="453">
        <v>2025</v>
      </c>
      <c r="J1680" s="453">
        <v>1</v>
      </c>
      <c r="K1680" s="456">
        <v>45336</v>
      </c>
      <c r="L1680" s="457"/>
      <c r="M1680" s="458"/>
      <c r="N1680" s="458">
        <v>0.49</v>
      </c>
      <c r="O1680" s="459"/>
      <c r="P1680" s="460"/>
      <c r="Q1680" s="453">
        <v>1</v>
      </c>
      <c r="R1680" s="458">
        <v>0.49</v>
      </c>
      <c r="S1680" s="461">
        <v>146000</v>
      </c>
      <c r="T1680" s="461">
        <v>146000</v>
      </c>
      <c r="U1680" s="462"/>
      <c r="V1680" s="463"/>
      <c r="W1680" s="716" t="e">
        <f t="shared" si="61"/>
        <v>#DIV/0!</v>
      </c>
      <c r="Z1680" s="739">
        <f t="shared" si="62"/>
        <v>0</v>
      </c>
    </row>
    <row r="1681" spans="1:26" s="365" customFormat="1" ht="12.65" customHeight="1">
      <c r="A1681" s="452"/>
      <c r="B1681" s="452" t="s">
        <v>452</v>
      </c>
      <c r="C1681" s="453" t="s">
        <v>453</v>
      </c>
      <c r="D1681" s="454" t="s">
        <v>805</v>
      </c>
      <c r="E1681" s="455" t="s">
        <v>806</v>
      </c>
      <c r="F1681" s="454" t="s">
        <v>790</v>
      </c>
      <c r="G1681" s="454"/>
      <c r="H1681" s="454" t="s">
        <v>791</v>
      </c>
      <c r="I1681" s="453">
        <v>2025</v>
      </c>
      <c r="J1681" s="453">
        <v>1</v>
      </c>
      <c r="K1681" s="456">
        <v>45336</v>
      </c>
      <c r="L1681" s="457"/>
      <c r="M1681" s="458"/>
      <c r="N1681" s="458">
        <v>0.08</v>
      </c>
      <c r="O1681" s="459"/>
      <c r="P1681" s="460"/>
      <c r="Q1681" s="453">
        <v>1</v>
      </c>
      <c r="R1681" s="458">
        <v>0.08</v>
      </c>
      <c r="S1681" s="461">
        <v>260610</v>
      </c>
      <c r="T1681" s="461">
        <v>260610</v>
      </c>
      <c r="U1681" s="462"/>
      <c r="V1681" s="463"/>
      <c r="W1681" s="716" t="e">
        <f t="shared" si="61"/>
        <v>#DIV/0!</v>
      </c>
      <c r="Z1681" s="739">
        <f t="shared" si="62"/>
        <v>0</v>
      </c>
    </row>
    <row r="1682" spans="1:26" s="365" customFormat="1" ht="12.65" customHeight="1">
      <c r="A1682" s="452"/>
      <c r="B1682" s="452" t="s">
        <v>452</v>
      </c>
      <c r="C1682" s="453" t="s">
        <v>453</v>
      </c>
      <c r="D1682" s="454" t="s">
        <v>793</v>
      </c>
      <c r="E1682" s="455" t="s">
        <v>794</v>
      </c>
      <c r="F1682" s="454" t="s">
        <v>790</v>
      </c>
      <c r="G1682" s="454"/>
      <c r="H1682" s="454" t="s">
        <v>791</v>
      </c>
      <c r="I1682" s="453">
        <v>2025</v>
      </c>
      <c r="J1682" s="453">
        <v>1</v>
      </c>
      <c r="K1682" s="456">
        <v>45336</v>
      </c>
      <c r="L1682" s="457"/>
      <c r="M1682" s="458"/>
      <c r="N1682" s="458">
        <v>0.31</v>
      </c>
      <c r="O1682" s="459"/>
      <c r="P1682" s="460"/>
      <c r="Q1682" s="453">
        <v>1</v>
      </c>
      <c r="R1682" s="458">
        <v>0.31</v>
      </c>
      <c r="S1682" s="461">
        <v>26003</v>
      </c>
      <c r="T1682" s="461">
        <v>26003</v>
      </c>
      <c r="U1682" s="462"/>
      <c r="V1682" s="463"/>
      <c r="W1682" s="716" t="e">
        <f t="shared" si="61"/>
        <v>#DIV/0!</v>
      </c>
      <c r="Z1682" s="739">
        <f t="shared" si="62"/>
        <v>0</v>
      </c>
    </row>
    <row r="1683" spans="1:26" s="365" customFormat="1" ht="12.65" customHeight="1">
      <c r="A1683" s="452"/>
      <c r="B1683" s="452" t="s">
        <v>452</v>
      </c>
      <c r="C1683" s="453" t="s">
        <v>453</v>
      </c>
      <c r="D1683" s="454" t="s">
        <v>795</v>
      </c>
      <c r="E1683" s="455" t="s">
        <v>796</v>
      </c>
      <c r="F1683" s="454" t="s">
        <v>790</v>
      </c>
      <c r="G1683" s="454"/>
      <c r="H1683" s="454" t="s">
        <v>791</v>
      </c>
      <c r="I1683" s="453">
        <v>2025</v>
      </c>
      <c r="J1683" s="453">
        <v>1</v>
      </c>
      <c r="K1683" s="456">
        <v>45336</v>
      </c>
      <c r="L1683" s="457"/>
      <c r="M1683" s="458"/>
      <c r="N1683" s="458">
        <v>0.56999999999999995</v>
      </c>
      <c r="O1683" s="459"/>
      <c r="P1683" s="460"/>
      <c r="Q1683" s="453">
        <v>1</v>
      </c>
      <c r="R1683" s="458">
        <v>0.56999999999999995</v>
      </c>
      <c r="S1683" s="461">
        <v>36747</v>
      </c>
      <c r="T1683" s="461">
        <v>36747</v>
      </c>
      <c r="U1683" s="462"/>
      <c r="V1683" s="463"/>
      <c r="W1683" s="716" t="e">
        <f t="shared" si="61"/>
        <v>#DIV/0!</v>
      </c>
      <c r="Z1683" s="739">
        <f t="shared" si="62"/>
        <v>0</v>
      </c>
    </row>
    <row r="1684" spans="1:26" s="365" customFormat="1" ht="12.65" customHeight="1">
      <c r="A1684" s="452"/>
      <c r="B1684" s="452" t="s">
        <v>452</v>
      </c>
      <c r="C1684" s="453" t="s">
        <v>453</v>
      </c>
      <c r="D1684" s="454" t="s">
        <v>807</v>
      </c>
      <c r="E1684" s="455" t="s">
        <v>808</v>
      </c>
      <c r="F1684" s="454" t="s">
        <v>790</v>
      </c>
      <c r="G1684" s="454"/>
      <c r="H1684" s="454" t="s">
        <v>791</v>
      </c>
      <c r="I1684" s="453">
        <v>2025</v>
      </c>
      <c r="J1684" s="453">
        <v>1</v>
      </c>
      <c r="K1684" s="456">
        <v>45336</v>
      </c>
      <c r="L1684" s="457"/>
      <c r="M1684" s="458"/>
      <c r="N1684" s="458">
        <v>4.4999999999999998E-2</v>
      </c>
      <c r="O1684" s="459"/>
      <c r="P1684" s="460"/>
      <c r="Q1684" s="453">
        <v>1</v>
      </c>
      <c r="R1684" s="458">
        <v>4.4999999999999998E-2</v>
      </c>
      <c r="S1684" s="461">
        <v>104545</v>
      </c>
      <c r="T1684" s="461">
        <v>104545</v>
      </c>
      <c r="U1684" s="462"/>
      <c r="V1684" s="463"/>
      <c r="W1684" s="716" t="e">
        <f t="shared" si="61"/>
        <v>#DIV/0!</v>
      </c>
      <c r="Z1684" s="739">
        <f t="shared" si="62"/>
        <v>0</v>
      </c>
    </row>
    <row r="1685" spans="1:26" s="365" customFormat="1" ht="12.65" customHeight="1">
      <c r="A1685" s="452"/>
      <c r="B1685" s="452" t="s">
        <v>452</v>
      </c>
      <c r="C1685" s="453" t="s">
        <v>453</v>
      </c>
      <c r="D1685" s="454" t="s">
        <v>831</v>
      </c>
      <c r="E1685" s="455" t="s">
        <v>832</v>
      </c>
      <c r="F1685" s="454" t="s">
        <v>790</v>
      </c>
      <c r="G1685" s="454"/>
      <c r="H1685" s="454" t="s">
        <v>791</v>
      </c>
      <c r="I1685" s="453">
        <v>2025</v>
      </c>
      <c r="J1685" s="453">
        <v>1</v>
      </c>
      <c r="K1685" s="456">
        <v>45336</v>
      </c>
      <c r="L1685" s="457"/>
      <c r="M1685" s="458"/>
      <c r="N1685" s="458">
        <v>6.8000000000000005E-2</v>
      </c>
      <c r="O1685" s="459"/>
      <c r="P1685" s="460"/>
      <c r="Q1685" s="453">
        <v>1</v>
      </c>
      <c r="R1685" s="458">
        <v>6.8000000000000005E-2</v>
      </c>
      <c r="S1685" s="461">
        <v>185946</v>
      </c>
      <c r="T1685" s="461">
        <v>185946</v>
      </c>
      <c r="U1685" s="462"/>
      <c r="V1685" s="463"/>
      <c r="W1685" s="716" t="e">
        <f t="shared" si="61"/>
        <v>#DIV/0!</v>
      </c>
      <c r="Z1685" s="739">
        <f t="shared" si="62"/>
        <v>0</v>
      </c>
    </row>
    <row r="1686" spans="1:26" s="365" customFormat="1" ht="12.65" customHeight="1">
      <c r="A1686" s="452"/>
      <c r="B1686" s="452" t="s">
        <v>452</v>
      </c>
      <c r="C1686" s="453" t="s">
        <v>453</v>
      </c>
      <c r="D1686" s="454" t="s">
        <v>827</v>
      </c>
      <c r="E1686" s="455" t="s">
        <v>828</v>
      </c>
      <c r="F1686" s="454" t="s">
        <v>790</v>
      </c>
      <c r="G1686" s="454"/>
      <c r="H1686" s="454" t="s">
        <v>791</v>
      </c>
      <c r="I1686" s="453">
        <v>2025</v>
      </c>
      <c r="J1686" s="453">
        <v>1</v>
      </c>
      <c r="K1686" s="456">
        <v>45336</v>
      </c>
      <c r="L1686" s="457"/>
      <c r="M1686" s="458"/>
      <c r="N1686" s="458">
        <v>6.5000000000000002E-2</v>
      </c>
      <c r="O1686" s="459"/>
      <c r="P1686" s="460"/>
      <c r="Q1686" s="453">
        <v>1</v>
      </c>
      <c r="R1686" s="458">
        <v>6.5000000000000002E-2</v>
      </c>
      <c r="S1686" s="461">
        <v>289158</v>
      </c>
      <c r="T1686" s="461">
        <v>289158</v>
      </c>
      <c r="U1686" s="462"/>
      <c r="V1686" s="463"/>
      <c r="W1686" s="716" t="e">
        <f t="shared" si="61"/>
        <v>#DIV/0!</v>
      </c>
      <c r="Z1686" s="739">
        <f t="shared" si="62"/>
        <v>0</v>
      </c>
    </row>
    <row r="1687" spans="1:26" s="365" customFormat="1" ht="12.65" customHeight="1">
      <c r="A1687" s="452"/>
      <c r="B1687" s="452" t="s">
        <v>452</v>
      </c>
      <c r="C1687" s="453" t="s">
        <v>453</v>
      </c>
      <c r="D1687" s="454" t="s">
        <v>809</v>
      </c>
      <c r="E1687" s="455" t="s">
        <v>810</v>
      </c>
      <c r="F1687" s="454" t="s">
        <v>790</v>
      </c>
      <c r="G1687" s="454"/>
      <c r="H1687" s="454" t="s">
        <v>791</v>
      </c>
      <c r="I1687" s="453">
        <v>2025</v>
      </c>
      <c r="J1687" s="453">
        <v>1</v>
      </c>
      <c r="K1687" s="456">
        <v>45336</v>
      </c>
      <c r="L1687" s="457"/>
      <c r="M1687" s="458"/>
      <c r="N1687" s="458">
        <v>3.3000000000000002E-2</v>
      </c>
      <c r="O1687" s="459"/>
      <c r="P1687" s="460"/>
      <c r="Q1687" s="453">
        <v>1</v>
      </c>
      <c r="R1687" s="458">
        <v>3.3000000000000002E-2</v>
      </c>
      <c r="S1687" s="461">
        <v>834</v>
      </c>
      <c r="T1687" s="461">
        <v>834</v>
      </c>
      <c r="U1687" s="462"/>
      <c r="V1687" s="463"/>
      <c r="W1687" s="716" t="e">
        <f t="shared" si="61"/>
        <v>#DIV/0!</v>
      </c>
      <c r="Z1687" s="739">
        <f t="shared" si="62"/>
        <v>0</v>
      </c>
    </row>
    <row r="1688" spans="1:26" s="365" customFormat="1" ht="12.65" customHeight="1">
      <c r="A1688" s="452"/>
      <c r="B1688" s="452" t="s">
        <v>452</v>
      </c>
      <c r="C1688" s="453" t="s">
        <v>453</v>
      </c>
      <c r="D1688" s="454" t="s">
        <v>825</v>
      </c>
      <c r="E1688" s="455" t="s">
        <v>826</v>
      </c>
      <c r="F1688" s="454" t="s">
        <v>790</v>
      </c>
      <c r="G1688" s="454"/>
      <c r="H1688" s="454" t="s">
        <v>791</v>
      </c>
      <c r="I1688" s="453">
        <v>2025</v>
      </c>
      <c r="J1688" s="453">
        <v>1</v>
      </c>
      <c r="K1688" s="456">
        <v>45336</v>
      </c>
      <c r="L1688" s="457"/>
      <c r="M1688" s="458"/>
      <c r="N1688" s="458">
        <v>6.5000000000000002E-2</v>
      </c>
      <c r="O1688" s="459"/>
      <c r="P1688" s="460"/>
      <c r="Q1688" s="453">
        <v>1</v>
      </c>
      <c r="R1688" s="458">
        <v>6.5000000000000002E-2</v>
      </c>
      <c r="S1688" s="461">
        <v>525000</v>
      </c>
      <c r="T1688" s="461">
        <v>525000</v>
      </c>
      <c r="U1688" s="462"/>
      <c r="V1688" s="463"/>
      <c r="W1688" s="716" t="e">
        <f t="shared" si="61"/>
        <v>#DIV/0!</v>
      </c>
      <c r="Z1688" s="739">
        <f t="shared" si="62"/>
        <v>0</v>
      </c>
    </row>
    <row r="1689" spans="1:26" s="365" customFormat="1" ht="12.65" customHeight="1">
      <c r="A1689" s="452"/>
      <c r="B1689" s="452" t="s">
        <v>452</v>
      </c>
      <c r="C1689" s="453" t="s">
        <v>453</v>
      </c>
      <c r="D1689" s="454" t="s">
        <v>811</v>
      </c>
      <c r="E1689" s="455" t="s">
        <v>812</v>
      </c>
      <c r="F1689" s="454" t="s">
        <v>790</v>
      </c>
      <c r="G1689" s="454"/>
      <c r="H1689" s="454" t="s">
        <v>791</v>
      </c>
      <c r="I1689" s="453">
        <v>2025</v>
      </c>
      <c r="J1689" s="453">
        <v>1</v>
      </c>
      <c r="K1689" s="456">
        <v>45336</v>
      </c>
      <c r="L1689" s="457"/>
      <c r="M1689" s="458"/>
      <c r="N1689" s="458">
        <v>7.4999999999999997E-2</v>
      </c>
      <c r="O1689" s="459"/>
      <c r="P1689" s="460"/>
      <c r="Q1689" s="453">
        <v>1</v>
      </c>
      <c r="R1689" s="458">
        <v>7.4999999999999997E-2</v>
      </c>
      <c r="S1689" s="461">
        <v>195375</v>
      </c>
      <c r="T1689" s="461">
        <v>195375</v>
      </c>
      <c r="U1689" s="462"/>
      <c r="V1689" s="463"/>
      <c r="W1689" s="716" t="e">
        <f t="shared" si="61"/>
        <v>#DIV/0!</v>
      </c>
      <c r="Z1689" s="739">
        <f t="shared" si="62"/>
        <v>0</v>
      </c>
    </row>
    <row r="1690" spans="1:26" s="365" customFormat="1" ht="12.65" customHeight="1">
      <c r="A1690" s="452"/>
      <c r="B1690" s="452" t="s">
        <v>452</v>
      </c>
      <c r="C1690" s="453" t="s">
        <v>453</v>
      </c>
      <c r="D1690" s="454" t="s">
        <v>813</v>
      </c>
      <c r="E1690" s="455" t="s">
        <v>814</v>
      </c>
      <c r="F1690" s="454" t="s">
        <v>790</v>
      </c>
      <c r="G1690" s="454"/>
      <c r="H1690" s="454" t="s">
        <v>791</v>
      </c>
      <c r="I1690" s="453">
        <v>2025</v>
      </c>
      <c r="J1690" s="453">
        <v>1</v>
      </c>
      <c r="K1690" s="456">
        <v>45336</v>
      </c>
      <c r="L1690" s="457"/>
      <c r="M1690" s="458"/>
      <c r="N1690" s="458">
        <v>0.128</v>
      </c>
      <c r="O1690" s="459"/>
      <c r="P1690" s="460"/>
      <c r="Q1690" s="453">
        <v>1</v>
      </c>
      <c r="R1690" s="458">
        <v>0.128</v>
      </c>
      <c r="S1690" s="461">
        <v>158043</v>
      </c>
      <c r="T1690" s="461">
        <v>158043</v>
      </c>
      <c r="U1690" s="462"/>
      <c r="V1690" s="463"/>
      <c r="W1690" s="716" t="e">
        <f t="shared" si="61"/>
        <v>#DIV/0!</v>
      </c>
      <c r="Z1690" s="739">
        <f t="shared" si="62"/>
        <v>0</v>
      </c>
    </row>
    <row r="1691" spans="1:26" s="365" customFormat="1" ht="12.65" customHeight="1">
      <c r="A1691" s="452"/>
      <c r="B1691" s="452" t="s">
        <v>452</v>
      </c>
      <c r="C1691" s="453" t="s">
        <v>453</v>
      </c>
      <c r="D1691" s="454" t="s">
        <v>815</v>
      </c>
      <c r="E1691" s="455" t="s">
        <v>816</v>
      </c>
      <c r="F1691" s="454" t="s">
        <v>790</v>
      </c>
      <c r="G1691" s="454"/>
      <c r="H1691" s="454" t="s">
        <v>791</v>
      </c>
      <c r="I1691" s="453">
        <v>2025</v>
      </c>
      <c r="J1691" s="453">
        <v>1</v>
      </c>
      <c r="K1691" s="456">
        <v>45336</v>
      </c>
      <c r="L1691" s="457"/>
      <c r="M1691" s="458"/>
      <c r="N1691" s="458">
        <v>9.8000000000000004E-2</v>
      </c>
      <c r="O1691" s="459"/>
      <c r="P1691" s="460"/>
      <c r="Q1691" s="453">
        <v>1</v>
      </c>
      <c r="R1691" s="458">
        <v>9.8000000000000004E-2</v>
      </c>
      <c r="S1691" s="461">
        <v>255876</v>
      </c>
      <c r="T1691" s="461">
        <v>255876</v>
      </c>
      <c r="U1691" s="462"/>
      <c r="V1691" s="463"/>
      <c r="W1691" s="716" t="e">
        <f t="shared" si="61"/>
        <v>#DIV/0!</v>
      </c>
      <c r="Z1691" s="739">
        <f t="shared" si="62"/>
        <v>0</v>
      </c>
    </row>
    <row r="1692" spans="1:26" s="365" customFormat="1" ht="12.65" customHeight="1">
      <c r="A1692" s="452"/>
      <c r="B1692" s="452" t="s">
        <v>452</v>
      </c>
      <c r="C1692" s="453" t="s">
        <v>453</v>
      </c>
      <c r="D1692" s="454" t="s">
        <v>817</v>
      </c>
      <c r="E1692" s="455" t="s">
        <v>818</v>
      </c>
      <c r="F1692" s="454" t="s">
        <v>790</v>
      </c>
      <c r="G1692" s="454"/>
      <c r="H1692" s="454" t="s">
        <v>791</v>
      </c>
      <c r="I1692" s="453">
        <v>2025</v>
      </c>
      <c r="J1692" s="453">
        <v>1</v>
      </c>
      <c r="K1692" s="456">
        <v>45336</v>
      </c>
      <c r="L1692" s="457"/>
      <c r="M1692" s="458"/>
      <c r="N1692" s="458">
        <v>0.97</v>
      </c>
      <c r="O1692" s="459"/>
      <c r="P1692" s="460"/>
      <c r="Q1692" s="453">
        <v>1</v>
      </c>
      <c r="R1692" s="458">
        <v>0.97</v>
      </c>
      <c r="S1692" s="461">
        <v>40000</v>
      </c>
      <c r="T1692" s="461">
        <v>40000</v>
      </c>
      <c r="U1692" s="462"/>
      <c r="V1692" s="463"/>
      <c r="W1692" s="716" t="e">
        <f t="shared" si="61"/>
        <v>#DIV/0!</v>
      </c>
      <c r="Z1692" s="739">
        <f t="shared" si="62"/>
        <v>0</v>
      </c>
    </row>
    <row r="1693" spans="1:26" s="365" customFormat="1" ht="12.65" customHeight="1">
      <c r="A1693" s="452"/>
      <c r="B1693" s="452" t="s">
        <v>484</v>
      </c>
      <c r="C1693" s="453" t="s">
        <v>453</v>
      </c>
      <c r="D1693" s="454" t="s">
        <v>797</v>
      </c>
      <c r="E1693" s="455" t="s">
        <v>798</v>
      </c>
      <c r="F1693" s="454" t="s">
        <v>790</v>
      </c>
      <c r="G1693" s="454"/>
      <c r="H1693" s="454" t="s">
        <v>791</v>
      </c>
      <c r="I1693" s="453">
        <v>2025</v>
      </c>
      <c r="J1693" s="453">
        <v>1</v>
      </c>
      <c r="K1693" s="456">
        <v>45336</v>
      </c>
      <c r="L1693" s="457"/>
      <c r="M1693" s="458"/>
      <c r="N1693" s="458">
        <v>0.06</v>
      </c>
      <c r="O1693" s="459"/>
      <c r="P1693" s="460"/>
      <c r="Q1693" s="453">
        <v>1</v>
      </c>
      <c r="R1693" s="458">
        <v>0.06</v>
      </c>
      <c r="S1693" s="461">
        <v>193000</v>
      </c>
      <c r="T1693" s="461">
        <v>193000</v>
      </c>
      <c r="U1693" s="462"/>
      <c r="V1693" s="463"/>
      <c r="W1693" s="716" t="e">
        <f t="shared" si="61"/>
        <v>#DIV/0!</v>
      </c>
      <c r="Z1693" s="739">
        <f t="shared" si="62"/>
        <v>0</v>
      </c>
    </row>
    <row r="1694" spans="1:26" s="365" customFormat="1" ht="12.65" customHeight="1">
      <c r="A1694" s="452"/>
      <c r="B1694" s="452" t="s">
        <v>484</v>
      </c>
      <c r="C1694" s="453" t="s">
        <v>453</v>
      </c>
      <c r="D1694" s="454" t="s">
        <v>799</v>
      </c>
      <c r="E1694" s="455" t="s">
        <v>800</v>
      </c>
      <c r="F1694" s="454" t="s">
        <v>790</v>
      </c>
      <c r="G1694" s="454"/>
      <c r="H1694" s="454" t="s">
        <v>791</v>
      </c>
      <c r="I1694" s="453">
        <v>2025</v>
      </c>
      <c r="J1694" s="453">
        <v>1</v>
      </c>
      <c r="K1694" s="456">
        <v>45336</v>
      </c>
      <c r="L1694" s="457"/>
      <c r="M1694" s="458"/>
      <c r="N1694" s="458">
        <v>0.64600000000000002</v>
      </c>
      <c r="O1694" s="459"/>
      <c r="P1694" s="460"/>
      <c r="Q1694" s="453">
        <v>1</v>
      </c>
      <c r="R1694" s="458">
        <v>0.64600000000000002</v>
      </c>
      <c r="S1694" s="461">
        <v>18181</v>
      </c>
      <c r="T1694" s="461">
        <v>18181</v>
      </c>
      <c r="U1694" s="462"/>
      <c r="V1694" s="463"/>
      <c r="W1694" s="716" t="e">
        <f t="shared" si="61"/>
        <v>#DIV/0!</v>
      </c>
      <c r="Z1694" s="739">
        <f t="shared" si="62"/>
        <v>0</v>
      </c>
    </row>
    <row r="1695" spans="1:26" s="365" customFormat="1" ht="12.65" customHeight="1">
      <c r="A1695" s="452"/>
      <c r="B1695" s="452" t="s">
        <v>484</v>
      </c>
      <c r="C1695" s="453" t="s">
        <v>453</v>
      </c>
      <c r="D1695" s="454" t="s">
        <v>833</v>
      </c>
      <c r="E1695" s="455" t="s">
        <v>834</v>
      </c>
      <c r="F1695" s="454" t="s">
        <v>790</v>
      </c>
      <c r="G1695" s="454"/>
      <c r="H1695" s="454" t="s">
        <v>791</v>
      </c>
      <c r="I1695" s="453">
        <v>2025</v>
      </c>
      <c r="J1695" s="453">
        <v>1</v>
      </c>
      <c r="K1695" s="456">
        <v>45336</v>
      </c>
      <c r="L1695" s="457"/>
      <c r="M1695" s="458"/>
      <c r="N1695" s="458">
        <v>8.2000000000000003E-2</v>
      </c>
      <c r="O1695" s="459"/>
      <c r="P1695" s="460"/>
      <c r="Q1695" s="453">
        <v>1</v>
      </c>
      <c r="R1695" s="458">
        <v>8.2000000000000003E-2</v>
      </c>
      <c r="S1695" s="461">
        <v>53000</v>
      </c>
      <c r="T1695" s="461">
        <v>53000</v>
      </c>
      <c r="U1695" s="462"/>
      <c r="V1695" s="463"/>
      <c r="W1695" s="716" t="e">
        <f t="shared" si="61"/>
        <v>#DIV/0!</v>
      </c>
      <c r="Z1695" s="739">
        <f t="shared" si="62"/>
        <v>0</v>
      </c>
    </row>
    <row r="1696" spans="1:26" s="365" customFormat="1" ht="12.65" customHeight="1">
      <c r="A1696" s="452"/>
      <c r="B1696" s="452" t="s">
        <v>452</v>
      </c>
      <c r="C1696" s="453" t="s">
        <v>453</v>
      </c>
      <c r="D1696" s="454" t="s">
        <v>821</v>
      </c>
      <c r="E1696" s="455" t="s">
        <v>822</v>
      </c>
      <c r="F1696" s="454" t="s">
        <v>790</v>
      </c>
      <c r="G1696" s="454"/>
      <c r="H1696" s="454" t="s">
        <v>791</v>
      </c>
      <c r="I1696" s="453">
        <v>2025</v>
      </c>
      <c r="J1696" s="453">
        <v>1</v>
      </c>
      <c r="K1696" s="456">
        <v>45336</v>
      </c>
      <c r="L1696" s="457"/>
      <c r="M1696" s="458"/>
      <c r="N1696" s="458">
        <v>7.4999999999999997E-2</v>
      </c>
      <c r="O1696" s="459"/>
      <c r="P1696" s="460"/>
      <c r="Q1696" s="453">
        <v>1</v>
      </c>
      <c r="R1696" s="458">
        <v>7.4999999999999997E-2</v>
      </c>
      <c r="S1696" s="461">
        <v>201308</v>
      </c>
      <c r="T1696" s="461">
        <v>201308</v>
      </c>
      <c r="U1696" s="462"/>
      <c r="V1696" s="463"/>
      <c r="W1696" s="716" t="e">
        <f t="shared" si="61"/>
        <v>#DIV/0!</v>
      </c>
      <c r="Z1696" s="739">
        <f t="shared" si="62"/>
        <v>0</v>
      </c>
    </row>
    <row r="1697" spans="1:26" s="365" customFormat="1" ht="12.65" customHeight="1">
      <c r="A1697" s="452"/>
      <c r="B1697" s="452" t="s">
        <v>452</v>
      </c>
      <c r="C1697" s="453" t="s">
        <v>453</v>
      </c>
      <c r="D1697" s="454" t="s">
        <v>823</v>
      </c>
      <c r="E1697" s="455" t="s">
        <v>824</v>
      </c>
      <c r="F1697" s="454" t="s">
        <v>790</v>
      </c>
      <c r="G1697" s="454"/>
      <c r="H1697" s="454" t="s">
        <v>791</v>
      </c>
      <c r="I1697" s="453">
        <v>2025</v>
      </c>
      <c r="J1697" s="453">
        <v>1</v>
      </c>
      <c r="K1697" s="456">
        <v>45336</v>
      </c>
      <c r="L1697" s="457"/>
      <c r="M1697" s="458"/>
      <c r="N1697" s="458">
        <v>8.7999999999999995E-2</v>
      </c>
      <c r="O1697" s="459"/>
      <c r="P1697" s="460"/>
      <c r="Q1697" s="453">
        <v>1</v>
      </c>
      <c r="R1697" s="458">
        <v>8.7999999999999995E-2</v>
      </c>
      <c r="S1697" s="461">
        <v>124000</v>
      </c>
      <c r="T1697" s="461">
        <v>124000</v>
      </c>
      <c r="U1697" s="462"/>
      <c r="V1697" s="463"/>
      <c r="W1697" s="716" t="e">
        <f t="shared" si="61"/>
        <v>#DIV/0!</v>
      </c>
      <c r="Z1697" s="739">
        <f t="shared" si="62"/>
        <v>0</v>
      </c>
    </row>
    <row r="1698" spans="1:26" s="365" customFormat="1" ht="12.65" customHeight="1">
      <c r="A1698" s="284" t="s">
        <v>141</v>
      </c>
      <c r="B1698" s="452" t="s">
        <v>683</v>
      </c>
      <c r="C1698" s="453" t="s">
        <v>435</v>
      </c>
      <c r="D1698" s="454" t="s">
        <v>841</v>
      </c>
      <c r="E1698" s="455" t="s">
        <v>842</v>
      </c>
      <c r="F1698" s="454" t="s">
        <v>790</v>
      </c>
      <c r="G1698" s="454"/>
      <c r="H1698" s="454" t="s">
        <v>791</v>
      </c>
      <c r="I1698" s="453">
        <v>2025</v>
      </c>
      <c r="J1698" s="453">
        <v>1</v>
      </c>
      <c r="K1698" s="456">
        <v>45336</v>
      </c>
      <c r="L1698" s="457"/>
      <c r="M1698" s="458"/>
      <c r="N1698" s="458">
        <v>8.2000000000000003E-2</v>
      </c>
      <c r="O1698" s="459"/>
      <c r="P1698" s="460"/>
      <c r="Q1698" s="453">
        <v>1</v>
      </c>
      <c r="R1698" s="458">
        <v>8.2000000000000003E-2</v>
      </c>
      <c r="S1698" s="461">
        <v>49280</v>
      </c>
      <c r="T1698" s="461">
        <v>49280</v>
      </c>
      <c r="U1698" s="462"/>
      <c r="V1698" s="463"/>
      <c r="W1698" s="716" t="e">
        <f t="shared" si="61"/>
        <v>#DIV/0!</v>
      </c>
      <c r="Z1698" s="739">
        <f t="shared" si="62"/>
        <v>0</v>
      </c>
    </row>
    <row r="1699" spans="1:26" s="365" customFormat="1" ht="12.65" customHeight="1">
      <c r="A1699" s="284" t="s">
        <v>141</v>
      </c>
      <c r="B1699" s="452" t="s">
        <v>683</v>
      </c>
      <c r="C1699" s="453" t="s">
        <v>435</v>
      </c>
      <c r="D1699" s="454" t="s">
        <v>944</v>
      </c>
      <c r="E1699" s="455" t="s">
        <v>945</v>
      </c>
      <c r="F1699" s="454" t="s">
        <v>790</v>
      </c>
      <c r="G1699" s="454"/>
      <c r="H1699" s="454" t="s">
        <v>791</v>
      </c>
      <c r="I1699" s="453">
        <v>2025</v>
      </c>
      <c r="J1699" s="453">
        <v>1</v>
      </c>
      <c r="K1699" s="456">
        <v>45336</v>
      </c>
      <c r="L1699" s="457"/>
      <c r="M1699" s="458"/>
      <c r="N1699" s="458">
        <v>9.5000000000000001E-2</v>
      </c>
      <c r="O1699" s="459"/>
      <c r="P1699" s="460"/>
      <c r="Q1699" s="453">
        <v>1</v>
      </c>
      <c r="R1699" s="458">
        <v>9.5000000000000001E-2</v>
      </c>
      <c r="S1699" s="461">
        <v>117600</v>
      </c>
      <c r="T1699" s="461">
        <v>117600</v>
      </c>
      <c r="U1699" s="462"/>
      <c r="V1699" s="463"/>
      <c r="W1699" s="716" t="e">
        <f t="shared" si="61"/>
        <v>#DIV/0!</v>
      </c>
      <c r="Z1699" s="739">
        <f t="shared" si="62"/>
        <v>0</v>
      </c>
    </row>
    <row r="1700" spans="1:26" s="365" customFormat="1" ht="12.65" customHeight="1">
      <c r="A1700" s="284" t="s">
        <v>141</v>
      </c>
      <c r="B1700" s="452" t="s">
        <v>683</v>
      </c>
      <c r="C1700" s="453" t="s">
        <v>435</v>
      </c>
      <c r="D1700" s="454" t="s">
        <v>983</v>
      </c>
      <c r="E1700" s="455" t="s">
        <v>984</v>
      </c>
      <c r="F1700" s="454" t="s">
        <v>790</v>
      </c>
      <c r="G1700" s="454"/>
      <c r="H1700" s="454" t="s">
        <v>791</v>
      </c>
      <c r="I1700" s="453">
        <v>2025</v>
      </c>
      <c r="J1700" s="453">
        <v>1</v>
      </c>
      <c r="K1700" s="456">
        <v>45336</v>
      </c>
      <c r="L1700" s="457"/>
      <c r="M1700" s="458"/>
      <c r="N1700" s="458">
        <v>0.03</v>
      </c>
      <c r="O1700" s="459"/>
      <c r="P1700" s="460"/>
      <c r="Q1700" s="453">
        <v>1</v>
      </c>
      <c r="R1700" s="458">
        <v>0.03</v>
      </c>
      <c r="S1700" s="461">
        <v>39610</v>
      </c>
      <c r="T1700" s="461">
        <v>39610</v>
      </c>
      <c r="U1700" s="462"/>
      <c r="V1700" s="463"/>
      <c r="W1700" s="716" t="e">
        <f t="shared" si="61"/>
        <v>#DIV/0!</v>
      </c>
      <c r="Z1700" s="739">
        <f t="shared" si="62"/>
        <v>0</v>
      </c>
    </row>
    <row r="1701" spans="1:26" s="365" customFormat="1" ht="12.65" customHeight="1">
      <c r="A1701" s="284" t="s">
        <v>141</v>
      </c>
      <c r="B1701" s="452" t="s">
        <v>683</v>
      </c>
      <c r="C1701" s="453" t="s">
        <v>435</v>
      </c>
      <c r="D1701" s="454" t="s">
        <v>835</v>
      </c>
      <c r="E1701" s="455" t="s">
        <v>836</v>
      </c>
      <c r="F1701" s="454" t="s">
        <v>790</v>
      </c>
      <c r="G1701" s="454"/>
      <c r="H1701" s="454" t="s">
        <v>791</v>
      </c>
      <c r="I1701" s="453">
        <v>2025</v>
      </c>
      <c r="J1701" s="453">
        <v>1</v>
      </c>
      <c r="K1701" s="456">
        <v>45336</v>
      </c>
      <c r="L1701" s="457"/>
      <c r="M1701" s="458"/>
      <c r="N1701" s="458">
        <v>0.41</v>
      </c>
      <c r="O1701" s="459"/>
      <c r="P1701" s="460"/>
      <c r="Q1701" s="453">
        <v>1</v>
      </c>
      <c r="R1701" s="458">
        <v>0.41</v>
      </c>
      <c r="S1701" s="461">
        <v>48080</v>
      </c>
      <c r="T1701" s="461">
        <v>48080</v>
      </c>
      <c r="U1701" s="462"/>
      <c r="V1701" s="463"/>
      <c r="W1701" s="716" t="e">
        <f t="shared" si="61"/>
        <v>#DIV/0!</v>
      </c>
      <c r="Z1701" s="739">
        <f t="shared" si="62"/>
        <v>0</v>
      </c>
    </row>
    <row r="1702" spans="1:26" s="365" customFormat="1" ht="12.65" customHeight="1">
      <c r="A1702" s="284" t="s">
        <v>141</v>
      </c>
      <c r="B1702" s="452" t="s">
        <v>683</v>
      </c>
      <c r="C1702" s="453" t="s">
        <v>435</v>
      </c>
      <c r="D1702" s="454" t="s">
        <v>885</v>
      </c>
      <c r="E1702" s="455" t="s">
        <v>886</v>
      </c>
      <c r="F1702" s="454" t="s">
        <v>790</v>
      </c>
      <c r="G1702" s="454"/>
      <c r="H1702" s="454" t="s">
        <v>791</v>
      </c>
      <c r="I1702" s="453">
        <v>2025</v>
      </c>
      <c r="J1702" s="453">
        <v>1</v>
      </c>
      <c r="K1702" s="456">
        <v>45336</v>
      </c>
      <c r="L1702" s="457"/>
      <c r="M1702" s="458"/>
      <c r="N1702" s="458">
        <v>4.4999999999999998E-2</v>
      </c>
      <c r="O1702" s="459"/>
      <c r="P1702" s="460"/>
      <c r="Q1702" s="453">
        <v>1</v>
      </c>
      <c r="R1702" s="458">
        <v>4.4999999999999998E-2</v>
      </c>
      <c r="S1702" s="461">
        <v>58600</v>
      </c>
      <c r="T1702" s="461">
        <v>58600</v>
      </c>
      <c r="U1702" s="462"/>
      <c r="V1702" s="463"/>
      <c r="W1702" s="716" t="e">
        <f t="shared" si="61"/>
        <v>#DIV/0!</v>
      </c>
      <c r="Z1702" s="739">
        <f t="shared" si="62"/>
        <v>0</v>
      </c>
    </row>
    <row r="1703" spans="1:26" s="365" customFormat="1" ht="12.65" customHeight="1">
      <c r="A1703" s="452"/>
      <c r="B1703" s="452" t="s">
        <v>843</v>
      </c>
      <c r="C1703" s="453" t="s">
        <v>453</v>
      </c>
      <c r="D1703" s="454" t="s">
        <v>850</v>
      </c>
      <c r="E1703" s="455" t="s">
        <v>889</v>
      </c>
      <c r="F1703" s="454" t="s">
        <v>790</v>
      </c>
      <c r="G1703" s="454"/>
      <c r="H1703" s="454" t="s">
        <v>791</v>
      </c>
      <c r="I1703" s="453">
        <v>2025</v>
      </c>
      <c r="J1703" s="453">
        <v>1</v>
      </c>
      <c r="K1703" s="456">
        <v>45336</v>
      </c>
      <c r="L1703" s="457"/>
      <c r="M1703" s="458"/>
      <c r="N1703" s="458">
        <v>0.05</v>
      </c>
      <c r="O1703" s="459"/>
      <c r="P1703" s="460"/>
      <c r="Q1703" s="453">
        <v>1</v>
      </c>
      <c r="R1703" s="458">
        <v>0.05</v>
      </c>
      <c r="S1703" s="461">
        <v>4247</v>
      </c>
      <c r="T1703" s="461">
        <v>4247</v>
      </c>
      <c r="U1703" s="462"/>
      <c r="V1703" s="463"/>
      <c r="W1703" s="716" t="e">
        <f t="shared" si="61"/>
        <v>#DIV/0!</v>
      </c>
      <c r="Z1703" s="739">
        <f t="shared" si="62"/>
        <v>0</v>
      </c>
    </row>
    <row r="1704" spans="1:26" s="365" customFormat="1" ht="12.65" customHeight="1">
      <c r="A1704" s="452"/>
      <c r="B1704" s="452" t="s">
        <v>843</v>
      </c>
      <c r="C1704" s="453" t="s">
        <v>453</v>
      </c>
      <c r="D1704" s="454" t="s">
        <v>848</v>
      </c>
      <c r="E1704" s="455" t="s">
        <v>893</v>
      </c>
      <c r="F1704" s="454" t="s">
        <v>790</v>
      </c>
      <c r="G1704" s="454"/>
      <c r="H1704" s="454" t="s">
        <v>791</v>
      </c>
      <c r="I1704" s="453">
        <v>2025</v>
      </c>
      <c r="J1704" s="453">
        <v>1</v>
      </c>
      <c r="K1704" s="456">
        <v>45336</v>
      </c>
      <c r="L1704" s="457"/>
      <c r="M1704" s="458"/>
      <c r="N1704" s="458">
        <v>5.8999999999999997E-2</v>
      </c>
      <c r="O1704" s="459"/>
      <c r="P1704" s="460"/>
      <c r="Q1704" s="453">
        <v>1</v>
      </c>
      <c r="R1704" s="458">
        <v>5.8999999999999997E-2</v>
      </c>
      <c r="S1704" s="461">
        <v>4247</v>
      </c>
      <c r="T1704" s="461">
        <v>4247</v>
      </c>
      <c r="U1704" s="462"/>
      <c r="V1704" s="463"/>
      <c r="W1704" s="716" t="e">
        <f t="shared" si="61"/>
        <v>#DIV/0!</v>
      </c>
      <c r="Z1704" s="739">
        <f t="shared" si="62"/>
        <v>0</v>
      </c>
    </row>
    <row r="1705" spans="1:26" s="365" customFormat="1" ht="12.65" customHeight="1">
      <c r="A1705" s="452"/>
      <c r="B1705" s="452" t="s">
        <v>843</v>
      </c>
      <c r="C1705" s="453" t="s">
        <v>453</v>
      </c>
      <c r="D1705" s="454" t="s">
        <v>846</v>
      </c>
      <c r="E1705" s="455" t="s">
        <v>890</v>
      </c>
      <c r="F1705" s="454" t="s">
        <v>790</v>
      </c>
      <c r="G1705" s="454"/>
      <c r="H1705" s="454" t="s">
        <v>791</v>
      </c>
      <c r="I1705" s="453">
        <v>2025</v>
      </c>
      <c r="J1705" s="453">
        <v>1</v>
      </c>
      <c r="K1705" s="456">
        <v>45336</v>
      </c>
      <c r="L1705" s="457"/>
      <c r="M1705" s="458"/>
      <c r="N1705" s="458">
        <v>8.7999999999999995E-2</v>
      </c>
      <c r="O1705" s="459"/>
      <c r="P1705" s="460"/>
      <c r="Q1705" s="453">
        <v>1</v>
      </c>
      <c r="R1705" s="458">
        <v>8.7999999999999995E-2</v>
      </c>
      <c r="S1705" s="461">
        <v>4247</v>
      </c>
      <c r="T1705" s="461">
        <v>4247</v>
      </c>
      <c r="U1705" s="462"/>
      <c r="V1705" s="463"/>
      <c r="W1705" s="716" t="e">
        <f t="shared" si="61"/>
        <v>#DIV/0!</v>
      </c>
      <c r="Z1705" s="739">
        <f t="shared" si="62"/>
        <v>0</v>
      </c>
    </row>
    <row r="1706" spans="1:26" s="365" customFormat="1" ht="12.65" customHeight="1">
      <c r="A1706" s="452"/>
      <c r="B1706" s="452" t="s">
        <v>843</v>
      </c>
      <c r="C1706" s="453" t="s">
        <v>453</v>
      </c>
      <c r="D1706" s="454" t="s">
        <v>854</v>
      </c>
      <c r="E1706" s="455" t="s">
        <v>888</v>
      </c>
      <c r="F1706" s="454" t="s">
        <v>790</v>
      </c>
      <c r="G1706" s="454"/>
      <c r="H1706" s="454" t="s">
        <v>791</v>
      </c>
      <c r="I1706" s="453">
        <v>2025</v>
      </c>
      <c r="J1706" s="453">
        <v>1</v>
      </c>
      <c r="K1706" s="456">
        <v>45336</v>
      </c>
      <c r="L1706" s="457"/>
      <c r="M1706" s="458"/>
      <c r="N1706" s="458">
        <v>9.8000000000000004E-2</v>
      </c>
      <c r="O1706" s="459"/>
      <c r="P1706" s="460"/>
      <c r="Q1706" s="453">
        <v>1</v>
      </c>
      <c r="R1706" s="458">
        <v>9.8000000000000004E-2</v>
      </c>
      <c r="S1706" s="461">
        <v>8494</v>
      </c>
      <c r="T1706" s="461">
        <v>8494</v>
      </c>
      <c r="U1706" s="462"/>
      <c r="V1706" s="463"/>
      <c r="W1706" s="716" t="e">
        <f t="shared" si="61"/>
        <v>#DIV/0!</v>
      </c>
      <c r="Z1706" s="739">
        <f t="shared" si="62"/>
        <v>0</v>
      </c>
    </row>
    <row r="1707" spans="1:26" s="365" customFormat="1" ht="12.65" customHeight="1">
      <c r="A1707" s="452"/>
      <c r="B1707" s="452" t="s">
        <v>843</v>
      </c>
      <c r="C1707" s="453" t="s">
        <v>453</v>
      </c>
      <c r="D1707" s="454" t="s">
        <v>864</v>
      </c>
      <c r="E1707" s="455" t="s">
        <v>896</v>
      </c>
      <c r="F1707" s="454" t="s">
        <v>790</v>
      </c>
      <c r="G1707" s="454"/>
      <c r="H1707" s="454" t="s">
        <v>791</v>
      </c>
      <c r="I1707" s="453">
        <v>2025</v>
      </c>
      <c r="J1707" s="453">
        <v>1</v>
      </c>
      <c r="K1707" s="456">
        <v>45336</v>
      </c>
      <c r="L1707" s="457"/>
      <c r="M1707" s="458"/>
      <c r="N1707" s="458">
        <v>0.65500000000000003</v>
      </c>
      <c r="O1707" s="459"/>
      <c r="P1707" s="460"/>
      <c r="Q1707" s="453">
        <v>1</v>
      </c>
      <c r="R1707" s="458">
        <v>0.65500000000000003</v>
      </c>
      <c r="S1707" s="461">
        <v>4247</v>
      </c>
      <c r="T1707" s="461">
        <v>4247</v>
      </c>
      <c r="U1707" s="462"/>
      <c r="V1707" s="463"/>
      <c r="W1707" s="716" t="e">
        <f t="shared" si="61"/>
        <v>#DIV/0!</v>
      </c>
      <c r="Z1707" s="739">
        <f t="shared" si="62"/>
        <v>0</v>
      </c>
    </row>
    <row r="1708" spans="1:26" s="365" customFormat="1" ht="12.65" customHeight="1">
      <c r="A1708" s="452"/>
      <c r="B1708" s="452" t="s">
        <v>843</v>
      </c>
      <c r="C1708" s="453" t="s">
        <v>453</v>
      </c>
      <c r="D1708" s="454" t="s">
        <v>860</v>
      </c>
      <c r="E1708" s="455" t="s">
        <v>897</v>
      </c>
      <c r="F1708" s="454" t="s">
        <v>790</v>
      </c>
      <c r="G1708" s="454"/>
      <c r="H1708" s="454" t="s">
        <v>791</v>
      </c>
      <c r="I1708" s="453">
        <v>2025</v>
      </c>
      <c r="J1708" s="453">
        <v>1</v>
      </c>
      <c r="K1708" s="456">
        <v>45336</v>
      </c>
      <c r="L1708" s="457"/>
      <c r="M1708" s="458"/>
      <c r="N1708" s="458">
        <v>0.34200000000000003</v>
      </c>
      <c r="O1708" s="459"/>
      <c r="P1708" s="460"/>
      <c r="Q1708" s="453">
        <v>1</v>
      </c>
      <c r="R1708" s="458">
        <v>0.34200000000000003</v>
      </c>
      <c r="S1708" s="461">
        <v>4247</v>
      </c>
      <c r="T1708" s="461">
        <v>4247</v>
      </c>
      <c r="U1708" s="462"/>
      <c r="V1708" s="463"/>
      <c r="W1708" s="716" t="e">
        <f t="shared" si="61"/>
        <v>#DIV/0!</v>
      </c>
      <c r="Z1708" s="739">
        <f t="shared" si="62"/>
        <v>0</v>
      </c>
    </row>
    <row r="1709" spans="1:26" s="365" customFormat="1" ht="12.65" customHeight="1">
      <c r="A1709" s="452"/>
      <c r="B1709" s="452" t="s">
        <v>843</v>
      </c>
      <c r="C1709" s="453" t="s">
        <v>453</v>
      </c>
      <c r="D1709" s="454" t="s">
        <v>868</v>
      </c>
      <c r="E1709" s="455" t="s">
        <v>887</v>
      </c>
      <c r="F1709" s="454" t="s">
        <v>790</v>
      </c>
      <c r="G1709" s="454"/>
      <c r="H1709" s="454" t="s">
        <v>791</v>
      </c>
      <c r="I1709" s="453">
        <v>2025</v>
      </c>
      <c r="J1709" s="453">
        <v>1</v>
      </c>
      <c r="K1709" s="456">
        <v>45336</v>
      </c>
      <c r="L1709" s="457"/>
      <c r="M1709" s="458"/>
      <c r="N1709" s="458">
        <v>0.313</v>
      </c>
      <c r="O1709" s="459"/>
      <c r="P1709" s="460"/>
      <c r="Q1709" s="453">
        <v>1</v>
      </c>
      <c r="R1709" s="458">
        <v>0.313</v>
      </c>
      <c r="S1709" s="461">
        <v>4247</v>
      </c>
      <c r="T1709" s="461">
        <v>4247</v>
      </c>
      <c r="U1709" s="462"/>
      <c r="V1709" s="463"/>
      <c r="W1709" s="716" t="e">
        <f t="shared" si="61"/>
        <v>#DIV/0!</v>
      </c>
      <c r="Z1709" s="739">
        <f t="shared" si="62"/>
        <v>0</v>
      </c>
    </row>
    <row r="1710" spans="1:26" s="365" customFormat="1" ht="12.65" customHeight="1">
      <c r="A1710" s="452"/>
      <c r="B1710" s="452" t="s">
        <v>843</v>
      </c>
      <c r="C1710" s="453" t="s">
        <v>453</v>
      </c>
      <c r="D1710" s="454" t="s">
        <v>862</v>
      </c>
      <c r="E1710" s="455" t="s">
        <v>891</v>
      </c>
      <c r="F1710" s="454" t="s">
        <v>790</v>
      </c>
      <c r="G1710" s="454"/>
      <c r="H1710" s="454" t="s">
        <v>791</v>
      </c>
      <c r="I1710" s="453">
        <v>2025</v>
      </c>
      <c r="J1710" s="453">
        <v>1</v>
      </c>
      <c r="K1710" s="456">
        <v>45336</v>
      </c>
      <c r="L1710" s="457"/>
      <c r="M1710" s="458"/>
      <c r="N1710" s="458">
        <v>0.28000000000000003</v>
      </c>
      <c r="O1710" s="459"/>
      <c r="P1710" s="460"/>
      <c r="Q1710" s="453">
        <v>1</v>
      </c>
      <c r="R1710" s="458">
        <v>0.28000000000000003</v>
      </c>
      <c r="S1710" s="461">
        <v>4247</v>
      </c>
      <c r="T1710" s="461">
        <v>4247</v>
      </c>
      <c r="U1710" s="462"/>
      <c r="V1710" s="463"/>
      <c r="W1710" s="716" t="e">
        <f t="shared" si="61"/>
        <v>#DIV/0!</v>
      </c>
      <c r="Z1710" s="739">
        <f t="shared" si="62"/>
        <v>0</v>
      </c>
    </row>
    <row r="1711" spans="1:26" s="365" customFormat="1" ht="12.65" customHeight="1">
      <c r="A1711" s="452"/>
      <c r="B1711" s="452" t="s">
        <v>843</v>
      </c>
      <c r="C1711" s="453" t="s">
        <v>453</v>
      </c>
      <c r="D1711" s="454" t="s">
        <v>844</v>
      </c>
      <c r="E1711" s="455" t="s">
        <v>892</v>
      </c>
      <c r="F1711" s="454" t="s">
        <v>790</v>
      </c>
      <c r="G1711" s="454"/>
      <c r="H1711" s="454" t="s">
        <v>791</v>
      </c>
      <c r="I1711" s="453">
        <v>2025</v>
      </c>
      <c r="J1711" s="453">
        <v>1</v>
      </c>
      <c r="K1711" s="456">
        <v>45336</v>
      </c>
      <c r="L1711" s="457"/>
      <c r="M1711" s="458"/>
      <c r="N1711" s="458">
        <v>0.75</v>
      </c>
      <c r="O1711" s="459"/>
      <c r="P1711" s="460"/>
      <c r="Q1711" s="453">
        <v>1</v>
      </c>
      <c r="R1711" s="458">
        <v>0.75</v>
      </c>
      <c r="S1711" s="461">
        <v>4247</v>
      </c>
      <c r="T1711" s="461">
        <v>4247</v>
      </c>
      <c r="U1711" s="462"/>
      <c r="V1711" s="463"/>
      <c r="W1711" s="716" t="e">
        <f t="shared" si="61"/>
        <v>#DIV/0!</v>
      </c>
      <c r="Z1711" s="739">
        <f t="shared" si="62"/>
        <v>0</v>
      </c>
    </row>
    <row r="1712" spans="1:26" s="365" customFormat="1" ht="12.65" customHeight="1">
      <c r="A1712" s="452"/>
      <c r="B1712" s="452" t="s">
        <v>843</v>
      </c>
      <c r="C1712" s="453" t="s">
        <v>453</v>
      </c>
      <c r="D1712" s="454" t="s">
        <v>866</v>
      </c>
      <c r="E1712" s="455" t="s">
        <v>982</v>
      </c>
      <c r="F1712" s="454" t="s">
        <v>790</v>
      </c>
      <c r="G1712" s="454"/>
      <c r="H1712" s="454" t="s">
        <v>791</v>
      </c>
      <c r="I1712" s="453">
        <v>2025</v>
      </c>
      <c r="J1712" s="453">
        <v>1</v>
      </c>
      <c r="K1712" s="456">
        <v>45336</v>
      </c>
      <c r="L1712" s="457"/>
      <c r="M1712" s="458"/>
      <c r="N1712" s="458">
        <v>1.1839999999999999</v>
      </c>
      <c r="O1712" s="459"/>
      <c r="P1712" s="460"/>
      <c r="Q1712" s="453">
        <v>1</v>
      </c>
      <c r="R1712" s="458">
        <v>1.1839999999999999</v>
      </c>
      <c r="S1712" s="461">
        <v>7990</v>
      </c>
      <c r="T1712" s="461">
        <v>7990</v>
      </c>
      <c r="U1712" s="462"/>
      <c r="V1712" s="463"/>
      <c r="W1712" s="716" t="e">
        <f t="shared" si="61"/>
        <v>#DIV/0!</v>
      </c>
      <c r="Z1712" s="739">
        <f t="shared" si="62"/>
        <v>0</v>
      </c>
    </row>
    <row r="1713" spans="1:26" s="365" customFormat="1" ht="12.65" customHeight="1">
      <c r="A1713" s="452"/>
      <c r="B1713" s="452" t="s">
        <v>843</v>
      </c>
      <c r="C1713" s="453" t="s">
        <v>453</v>
      </c>
      <c r="D1713" s="454" t="s">
        <v>852</v>
      </c>
      <c r="E1713" s="455" t="s">
        <v>895</v>
      </c>
      <c r="F1713" s="454" t="s">
        <v>790</v>
      </c>
      <c r="G1713" s="454"/>
      <c r="H1713" s="454" t="s">
        <v>791</v>
      </c>
      <c r="I1713" s="453">
        <v>2025</v>
      </c>
      <c r="J1713" s="453">
        <v>1</v>
      </c>
      <c r="K1713" s="456">
        <v>45336</v>
      </c>
      <c r="L1713" s="457"/>
      <c r="M1713" s="458"/>
      <c r="N1713" s="458">
        <v>0.08</v>
      </c>
      <c r="O1713" s="459"/>
      <c r="P1713" s="460"/>
      <c r="Q1713" s="453">
        <v>1</v>
      </c>
      <c r="R1713" s="458">
        <v>0.08</v>
      </c>
      <c r="S1713" s="461">
        <v>4247</v>
      </c>
      <c r="T1713" s="461">
        <v>4247</v>
      </c>
      <c r="U1713" s="462"/>
      <c r="V1713" s="463"/>
      <c r="W1713" s="716" t="e">
        <f t="shared" si="61"/>
        <v>#DIV/0!</v>
      </c>
      <c r="Z1713" s="739">
        <f t="shared" si="62"/>
        <v>0</v>
      </c>
    </row>
    <row r="1714" spans="1:26" s="365" customFormat="1" ht="12.65" customHeight="1">
      <c r="A1714" s="452"/>
      <c r="B1714" s="452" t="s">
        <v>843</v>
      </c>
      <c r="C1714" s="453" t="s">
        <v>453</v>
      </c>
      <c r="D1714" s="454" t="s">
        <v>858</v>
      </c>
      <c r="E1714" s="455" t="s">
        <v>894</v>
      </c>
      <c r="F1714" s="454" t="s">
        <v>790</v>
      </c>
      <c r="G1714" s="454"/>
      <c r="H1714" s="454" t="s">
        <v>791</v>
      </c>
      <c r="I1714" s="453">
        <v>2025</v>
      </c>
      <c r="J1714" s="453">
        <v>1</v>
      </c>
      <c r="K1714" s="456">
        <v>45336</v>
      </c>
      <c r="L1714" s="457"/>
      <c r="M1714" s="458"/>
      <c r="N1714" s="458">
        <v>0.14599999999999999</v>
      </c>
      <c r="O1714" s="459"/>
      <c r="P1714" s="460"/>
      <c r="Q1714" s="453">
        <v>1</v>
      </c>
      <c r="R1714" s="458">
        <v>0.14599999999999999</v>
      </c>
      <c r="S1714" s="461">
        <v>4247</v>
      </c>
      <c r="T1714" s="461">
        <v>4247</v>
      </c>
      <c r="U1714" s="462"/>
      <c r="V1714" s="463"/>
      <c r="W1714" s="716" t="e">
        <f t="shared" si="61"/>
        <v>#DIV/0!</v>
      </c>
      <c r="Z1714" s="739">
        <f t="shared" si="62"/>
        <v>0</v>
      </c>
    </row>
    <row r="1715" spans="1:26" s="365" customFormat="1" ht="12.65" customHeight="1">
      <c r="A1715" s="452"/>
      <c r="B1715" s="452" t="s">
        <v>843</v>
      </c>
      <c r="C1715" s="453" t="s">
        <v>453</v>
      </c>
      <c r="D1715" s="454" t="s">
        <v>856</v>
      </c>
      <c r="E1715" s="455" t="s">
        <v>898</v>
      </c>
      <c r="F1715" s="454" t="s">
        <v>790</v>
      </c>
      <c r="G1715" s="454"/>
      <c r="H1715" s="454" t="s">
        <v>791</v>
      </c>
      <c r="I1715" s="453">
        <v>2025</v>
      </c>
      <c r="J1715" s="453">
        <v>1</v>
      </c>
      <c r="K1715" s="456">
        <v>45336</v>
      </c>
      <c r="L1715" s="457"/>
      <c r="M1715" s="458"/>
      <c r="N1715" s="458">
        <v>9.8000000000000004E-2</v>
      </c>
      <c r="O1715" s="459"/>
      <c r="P1715" s="460"/>
      <c r="Q1715" s="453">
        <v>1</v>
      </c>
      <c r="R1715" s="458">
        <v>9.8000000000000004E-2</v>
      </c>
      <c r="S1715" s="461">
        <v>8494</v>
      </c>
      <c r="T1715" s="461">
        <v>8494</v>
      </c>
      <c r="U1715" s="462"/>
      <c r="V1715" s="463"/>
      <c r="W1715" s="716" t="e">
        <f t="shared" si="61"/>
        <v>#DIV/0!</v>
      </c>
      <c r="Z1715" s="739">
        <f t="shared" si="62"/>
        <v>0</v>
      </c>
    </row>
    <row r="1716" spans="1:26" s="365" customFormat="1" ht="12.65" customHeight="1">
      <c r="A1716" s="284" t="s">
        <v>405</v>
      </c>
      <c r="B1716" s="452" t="s">
        <v>870</v>
      </c>
      <c r="C1716" s="453" t="s">
        <v>435</v>
      </c>
      <c r="D1716" s="454" t="s">
        <v>871</v>
      </c>
      <c r="E1716" s="455" t="s">
        <v>872</v>
      </c>
      <c r="F1716" s="454" t="s">
        <v>790</v>
      </c>
      <c r="G1716" s="454"/>
      <c r="H1716" s="454" t="s">
        <v>791</v>
      </c>
      <c r="I1716" s="453">
        <v>2025</v>
      </c>
      <c r="J1716" s="453">
        <v>1</v>
      </c>
      <c r="K1716" s="456">
        <v>45336</v>
      </c>
      <c r="L1716" s="457"/>
      <c r="M1716" s="458"/>
      <c r="N1716" s="458">
        <v>0.35</v>
      </c>
      <c r="O1716" s="459"/>
      <c r="P1716" s="460"/>
      <c r="Q1716" s="453">
        <v>1</v>
      </c>
      <c r="R1716" s="458">
        <v>0.35</v>
      </c>
      <c r="S1716" s="461">
        <v>200</v>
      </c>
      <c r="T1716" s="461">
        <v>200</v>
      </c>
      <c r="U1716" s="462"/>
      <c r="V1716" s="463"/>
      <c r="W1716" s="716" t="e">
        <f t="shared" si="61"/>
        <v>#DIV/0!</v>
      </c>
      <c r="Z1716" s="739">
        <f t="shared" si="62"/>
        <v>0</v>
      </c>
    </row>
    <row r="1717" spans="1:26" s="365" customFormat="1" ht="12.65" customHeight="1">
      <c r="A1717" s="284" t="s">
        <v>405</v>
      </c>
      <c r="B1717" s="452" t="s">
        <v>870</v>
      </c>
      <c r="C1717" s="453" t="s">
        <v>435</v>
      </c>
      <c r="D1717" s="454" t="s">
        <v>871</v>
      </c>
      <c r="E1717" s="455" t="s">
        <v>875</v>
      </c>
      <c r="F1717" s="454" t="s">
        <v>790</v>
      </c>
      <c r="G1717" s="454"/>
      <c r="H1717" s="454" t="s">
        <v>791</v>
      </c>
      <c r="I1717" s="453">
        <v>2025</v>
      </c>
      <c r="J1717" s="453">
        <v>1</v>
      </c>
      <c r="K1717" s="456">
        <v>45336</v>
      </c>
      <c r="L1717" s="457"/>
      <c r="M1717" s="458"/>
      <c r="N1717" s="458">
        <v>0.35</v>
      </c>
      <c r="O1717" s="459"/>
      <c r="P1717" s="460"/>
      <c r="Q1717" s="453">
        <v>1</v>
      </c>
      <c r="R1717" s="458">
        <v>0.35</v>
      </c>
      <c r="S1717" s="461">
        <v>200</v>
      </c>
      <c r="T1717" s="461">
        <v>200</v>
      </c>
      <c r="U1717" s="462"/>
      <c r="V1717" s="463"/>
      <c r="W1717" s="716" t="e">
        <f t="shared" si="61"/>
        <v>#DIV/0!</v>
      </c>
      <c r="Z1717" s="739">
        <f t="shared" si="62"/>
        <v>0</v>
      </c>
    </row>
    <row r="1718" spans="1:26" s="365" customFormat="1" ht="12.65" customHeight="1">
      <c r="A1718" s="284" t="s">
        <v>405</v>
      </c>
      <c r="B1718" s="452" t="s">
        <v>870</v>
      </c>
      <c r="C1718" s="453" t="s">
        <v>435</v>
      </c>
      <c r="D1718" s="454" t="s">
        <v>871</v>
      </c>
      <c r="E1718" s="455" t="s">
        <v>881</v>
      </c>
      <c r="F1718" s="454" t="s">
        <v>790</v>
      </c>
      <c r="G1718" s="454"/>
      <c r="H1718" s="454" t="s">
        <v>791</v>
      </c>
      <c r="I1718" s="453">
        <v>2025</v>
      </c>
      <c r="J1718" s="453">
        <v>1</v>
      </c>
      <c r="K1718" s="456">
        <v>45336</v>
      </c>
      <c r="L1718" s="457"/>
      <c r="M1718" s="458"/>
      <c r="N1718" s="458">
        <v>0.35</v>
      </c>
      <c r="O1718" s="459"/>
      <c r="P1718" s="460"/>
      <c r="Q1718" s="453">
        <v>1</v>
      </c>
      <c r="R1718" s="458">
        <v>0.35</v>
      </c>
      <c r="S1718" s="461">
        <v>200</v>
      </c>
      <c r="T1718" s="461">
        <v>200</v>
      </c>
      <c r="U1718" s="462"/>
      <c r="V1718" s="463"/>
      <c r="W1718" s="716" t="e">
        <f t="shared" si="61"/>
        <v>#DIV/0!</v>
      </c>
      <c r="Z1718" s="739">
        <f t="shared" si="62"/>
        <v>0</v>
      </c>
    </row>
    <row r="1719" spans="1:26" s="365" customFormat="1" ht="12.65" customHeight="1">
      <c r="A1719" s="284" t="s">
        <v>405</v>
      </c>
      <c r="B1719" s="452" t="s">
        <v>870</v>
      </c>
      <c r="C1719" s="453" t="s">
        <v>435</v>
      </c>
      <c r="D1719" s="454" t="s">
        <v>871</v>
      </c>
      <c r="E1719" s="455" t="s">
        <v>883</v>
      </c>
      <c r="F1719" s="454" t="s">
        <v>790</v>
      </c>
      <c r="G1719" s="454"/>
      <c r="H1719" s="454" t="s">
        <v>791</v>
      </c>
      <c r="I1719" s="453">
        <v>2025</v>
      </c>
      <c r="J1719" s="453">
        <v>1</v>
      </c>
      <c r="K1719" s="456">
        <v>45336</v>
      </c>
      <c r="L1719" s="457"/>
      <c r="M1719" s="458"/>
      <c r="N1719" s="458">
        <v>0.35</v>
      </c>
      <c r="O1719" s="459"/>
      <c r="P1719" s="460"/>
      <c r="Q1719" s="453">
        <v>1</v>
      </c>
      <c r="R1719" s="458">
        <v>0.35</v>
      </c>
      <c r="S1719" s="461">
        <v>200</v>
      </c>
      <c r="T1719" s="461">
        <v>200</v>
      </c>
      <c r="U1719" s="462"/>
      <c r="V1719" s="463"/>
      <c r="W1719" s="716" t="e">
        <f t="shared" si="61"/>
        <v>#DIV/0!</v>
      </c>
      <c r="Z1719" s="739">
        <f t="shared" si="62"/>
        <v>0</v>
      </c>
    </row>
    <row r="1720" spans="1:26" s="365" customFormat="1" ht="12.65" customHeight="1">
      <c r="A1720" s="284" t="s">
        <v>405</v>
      </c>
      <c r="B1720" s="452" t="s">
        <v>870</v>
      </c>
      <c r="C1720" s="453" t="s">
        <v>435</v>
      </c>
      <c r="D1720" s="454" t="s">
        <v>871</v>
      </c>
      <c r="E1720" s="455" t="s">
        <v>880</v>
      </c>
      <c r="F1720" s="454" t="s">
        <v>790</v>
      </c>
      <c r="G1720" s="454"/>
      <c r="H1720" s="454" t="s">
        <v>791</v>
      </c>
      <c r="I1720" s="453">
        <v>2025</v>
      </c>
      <c r="J1720" s="453">
        <v>1</v>
      </c>
      <c r="K1720" s="456">
        <v>45336</v>
      </c>
      <c r="L1720" s="457"/>
      <c r="M1720" s="458"/>
      <c r="N1720" s="458">
        <v>0.35</v>
      </c>
      <c r="O1720" s="459"/>
      <c r="P1720" s="460"/>
      <c r="Q1720" s="453">
        <v>1</v>
      </c>
      <c r="R1720" s="458">
        <v>0.35</v>
      </c>
      <c r="S1720" s="461">
        <v>200</v>
      </c>
      <c r="T1720" s="461">
        <v>200</v>
      </c>
      <c r="U1720" s="462"/>
      <c r="V1720" s="463"/>
      <c r="W1720" s="716" t="e">
        <f t="shared" si="61"/>
        <v>#DIV/0!</v>
      </c>
      <c r="Z1720" s="739">
        <f t="shared" si="62"/>
        <v>0</v>
      </c>
    </row>
    <row r="1721" spans="1:26" s="365" customFormat="1" ht="12.65" customHeight="1">
      <c r="A1721" s="284" t="s">
        <v>405</v>
      </c>
      <c r="B1721" s="452" t="s">
        <v>870</v>
      </c>
      <c r="C1721" s="453" t="s">
        <v>435</v>
      </c>
      <c r="D1721" s="454" t="s">
        <v>871</v>
      </c>
      <c r="E1721" s="455" t="s">
        <v>882</v>
      </c>
      <c r="F1721" s="454" t="s">
        <v>790</v>
      </c>
      <c r="G1721" s="454"/>
      <c r="H1721" s="454" t="s">
        <v>791</v>
      </c>
      <c r="I1721" s="453">
        <v>2025</v>
      </c>
      <c r="J1721" s="453">
        <v>1</v>
      </c>
      <c r="K1721" s="456">
        <v>45336</v>
      </c>
      <c r="L1721" s="457"/>
      <c r="M1721" s="458"/>
      <c r="N1721" s="458">
        <v>0.35</v>
      </c>
      <c r="O1721" s="459"/>
      <c r="P1721" s="460"/>
      <c r="Q1721" s="453">
        <v>1</v>
      </c>
      <c r="R1721" s="458">
        <v>0.35</v>
      </c>
      <c r="S1721" s="461">
        <v>200</v>
      </c>
      <c r="T1721" s="461">
        <v>200</v>
      </c>
      <c r="U1721" s="462"/>
      <c r="V1721" s="463"/>
      <c r="W1721" s="716" t="e">
        <f t="shared" si="61"/>
        <v>#DIV/0!</v>
      </c>
      <c r="Z1721" s="739">
        <f t="shared" si="62"/>
        <v>0</v>
      </c>
    </row>
    <row r="1722" spans="1:26" s="365" customFormat="1" ht="12.65" customHeight="1">
      <c r="A1722" s="284" t="s">
        <v>405</v>
      </c>
      <c r="B1722" s="452" t="s">
        <v>870</v>
      </c>
      <c r="C1722" s="453" t="s">
        <v>435</v>
      </c>
      <c r="D1722" s="454" t="s">
        <v>871</v>
      </c>
      <c r="E1722" s="455" t="s">
        <v>884</v>
      </c>
      <c r="F1722" s="454" t="s">
        <v>790</v>
      </c>
      <c r="G1722" s="454"/>
      <c r="H1722" s="454" t="s">
        <v>791</v>
      </c>
      <c r="I1722" s="453">
        <v>2025</v>
      </c>
      <c r="J1722" s="453">
        <v>1</v>
      </c>
      <c r="K1722" s="456">
        <v>45336</v>
      </c>
      <c r="L1722" s="457"/>
      <c r="M1722" s="458"/>
      <c r="N1722" s="458">
        <v>0.35</v>
      </c>
      <c r="O1722" s="459"/>
      <c r="P1722" s="460"/>
      <c r="Q1722" s="453">
        <v>1</v>
      </c>
      <c r="R1722" s="458">
        <v>0.35</v>
      </c>
      <c r="S1722" s="461">
        <v>200</v>
      </c>
      <c r="T1722" s="461">
        <v>200</v>
      </c>
      <c r="U1722" s="462"/>
      <c r="V1722" s="463"/>
      <c r="W1722" s="716" t="e">
        <f t="shared" si="61"/>
        <v>#DIV/0!</v>
      </c>
      <c r="Z1722" s="739">
        <f t="shared" si="62"/>
        <v>0</v>
      </c>
    </row>
    <row r="1723" spans="1:26" s="365" customFormat="1" ht="12.65" customHeight="1">
      <c r="A1723" s="284" t="s">
        <v>405</v>
      </c>
      <c r="B1723" s="452" t="s">
        <v>870</v>
      </c>
      <c r="C1723" s="453" t="s">
        <v>435</v>
      </c>
      <c r="D1723" s="454" t="s">
        <v>876</v>
      </c>
      <c r="E1723" s="455" t="s">
        <v>877</v>
      </c>
      <c r="F1723" s="454" t="s">
        <v>790</v>
      </c>
      <c r="G1723" s="454"/>
      <c r="H1723" s="454" t="s">
        <v>791</v>
      </c>
      <c r="I1723" s="453">
        <v>2025</v>
      </c>
      <c r="J1723" s="453">
        <v>1</v>
      </c>
      <c r="K1723" s="456">
        <v>45336</v>
      </c>
      <c r="L1723" s="457"/>
      <c r="M1723" s="458"/>
      <c r="N1723" s="458">
        <v>8.5000000000000006E-2</v>
      </c>
      <c r="O1723" s="459"/>
      <c r="P1723" s="460"/>
      <c r="Q1723" s="453">
        <v>1</v>
      </c>
      <c r="R1723" s="458">
        <v>8.5000000000000006E-2</v>
      </c>
      <c r="S1723" s="461">
        <v>1800</v>
      </c>
      <c r="T1723" s="461">
        <v>1800</v>
      </c>
      <c r="U1723" s="462"/>
      <c r="V1723" s="463"/>
      <c r="W1723" s="716" t="e">
        <f t="shared" si="61"/>
        <v>#DIV/0!</v>
      </c>
      <c r="Z1723" s="739">
        <f t="shared" si="62"/>
        <v>0</v>
      </c>
    </row>
    <row r="1724" spans="1:26" s="365" customFormat="1" ht="12.65" customHeight="1">
      <c r="A1724" s="284" t="s">
        <v>405</v>
      </c>
      <c r="B1724" s="452" t="s">
        <v>870</v>
      </c>
      <c r="C1724" s="453" t="s">
        <v>435</v>
      </c>
      <c r="D1724" s="454" t="s">
        <v>878</v>
      </c>
      <c r="E1724" s="455" t="s">
        <v>879</v>
      </c>
      <c r="F1724" s="454" t="s">
        <v>790</v>
      </c>
      <c r="G1724" s="454"/>
      <c r="H1724" s="454" t="s">
        <v>791</v>
      </c>
      <c r="I1724" s="453">
        <v>2025</v>
      </c>
      <c r="J1724" s="453">
        <v>1</v>
      </c>
      <c r="K1724" s="456">
        <v>45336</v>
      </c>
      <c r="L1724" s="457"/>
      <c r="M1724" s="458"/>
      <c r="N1724" s="458">
        <v>6.3E-2</v>
      </c>
      <c r="O1724" s="459"/>
      <c r="P1724" s="460"/>
      <c r="Q1724" s="453">
        <v>1</v>
      </c>
      <c r="R1724" s="458">
        <v>6.3E-2</v>
      </c>
      <c r="S1724" s="461">
        <v>1800</v>
      </c>
      <c r="T1724" s="461">
        <v>1800</v>
      </c>
      <c r="U1724" s="462"/>
      <c r="V1724" s="463"/>
      <c r="W1724" s="716" t="e">
        <f t="shared" si="61"/>
        <v>#DIV/0!</v>
      </c>
      <c r="Z1724" s="739">
        <f t="shared" si="62"/>
        <v>0</v>
      </c>
    </row>
    <row r="1725" spans="1:26" s="365" customFormat="1" ht="12.65" customHeight="1">
      <c r="A1725" s="284" t="s">
        <v>139</v>
      </c>
      <c r="B1725" s="452" t="s">
        <v>539</v>
      </c>
      <c r="C1725" s="453" t="s">
        <v>435</v>
      </c>
      <c r="D1725" s="454" t="s">
        <v>839</v>
      </c>
      <c r="E1725" s="455" t="s">
        <v>977</v>
      </c>
      <c r="F1725" s="454" t="s">
        <v>790</v>
      </c>
      <c r="G1725" s="454"/>
      <c r="H1725" s="454" t="s">
        <v>791</v>
      </c>
      <c r="I1725" s="453">
        <v>2025</v>
      </c>
      <c r="J1725" s="453">
        <v>1</v>
      </c>
      <c r="K1725" s="456">
        <v>45336</v>
      </c>
      <c r="L1725" s="457"/>
      <c r="M1725" s="458"/>
      <c r="N1725" s="458">
        <v>0.3</v>
      </c>
      <c r="O1725" s="459"/>
      <c r="P1725" s="460"/>
      <c r="Q1725" s="453">
        <v>1</v>
      </c>
      <c r="R1725" s="458">
        <v>0.3</v>
      </c>
      <c r="S1725" s="461">
        <v>200</v>
      </c>
      <c r="T1725" s="461">
        <v>200</v>
      </c>
      <c r="U1725" s="462"/>
      <c r="V1725" s="463"/>
      <c r="W1725" s="716" t="e">
        <f t="shared" si="61"/>
        <v>#DIV/0!</v>
      </c>
      <c r="Z1725" s="739">
        <f t="shared" si="62"/>
        <v>0</v>
      </c>
    </row>
    <row r="1726" spans="1:26" s="365" customFormat="1" ht="12.65" customHeight="1">
      <c r="A1726" s="284" t="s">
        <v>139</v>
      </c>
      <c r="B1726" s="452" t="s">
        <v>539</v>
      </c>
      <c r="C1726" s="453" t="s">
        <v>435</v>
      </c>
      <c r="D1726" s="454" t="s">
        <v>839</v>
      </c>
      <c r="E1726" s="455" t="s">
        <v>979</v>
      </c>
      <c r="F1726" s="454" t="s">
        <v>790</v>
      </c>
      <c r="G1726" s="454"/>
      <c r="H1726" s="454" t="s">
        <v>791</v>
      </c>
      <c r="I1726" s="453">
        <v>2025</v>
      </c>
      <c r="J1726" s="453">
        <v>1</v>
      </c>
      <c r="K1726" s="456">
        <v>45336</v>
      </c>
      <c r="L1726" s="457"/>
      <c r="M1726" s="458"/>
      <c r="N1726" s="458">
        <v>0.3</v>
      </c>
      <c r="O1726" s="459"/>
      <c r="P1726" s="460"/>
      <c r="Q1726" s="453">
        <v>1</v>
      </c>
      <c r="R1726" s="458">
        <v>0.3</v>
      </c>
      <c r="S1726" s="461">
        <v>200</v>
      </c>
      <c r="T1726" s="461">
        <v>200</v>
      </c>
      <c r="U1726" s="462"/>
      <c r="V1726" s="463"/>
      <c r="W1726" s="716" t="e">
        <f t="shared" si="61"/>
        <v>#DIV/0!</v>
      </c>
      <c r="Z1726" s="739">
        <f t="shared" si="62"/>
        <v>0</v>
      </c>
    </row>
    <row r="1727" spans="1:26" s="365" customFormat="1" ht="12.65" customHeight="1">
      <c r="A1727" s="325" t="s">
        <v>66</v>
      </c>
      <c r="B1727" s="452" t="s">
        <v>985</v>
      </c>
      <c r="C1727" s="453" t="s">
        <v>449</v>
      </c>
      <c r="D1727" s="454" t="s">
        <v>986</v>
      </c>
      <c r="E1727" s="455" t="s">
        <v>987</v>
      </c>
      <c r="F1727" s="454" t="s">
        <v>988</v>
      </c>
      <c r="G1727" s="454" t="s">
        <v>989</v>
      </c>
      <c r="H1727" s="454" t="s">
        <v>439</v>
      </c>
      <c r="I1727" s="453">
        <v>2023</v>
      </c>
      <c r="J1727" s="453">
        <v>12</v>
      </c>
      <c r="K1727" s="456">
        <v>45590</v>
      </c>
      <c r="L1727" s="457">
        <v>0.5</v>
      </c>
      <c r="M1727" s="458">
        <v>0.313524986358025</v>
      </c>
      <c r="N1727" s="458">
        <v>0.334774986358025</v>
      </c>
      <c r="O1727" s="459">
        <v>2.1249999999999991E-2</v>
      </c>
      <c r="P1727" s="460">
        <v>1.0624999999999996E-2</v>
      </c>
      <c r="Q1727" s="453">
        <v>1</v>
      </c>
      <c r="R1727" s="458">
        <v>0.313524986358025</v>
      </c>
      <c r="S1727" s="461">
        <v>30954490</v>
      </c>
      <c r="T1727" s="461">
        <v>30954490</v>
      </c>
      <c r="U1727" s="462">
        <v>4760000</v>
      </c>
      <c r="V1727" s="463">
        <v>4102217.0875000004</v>
      </c>
      <c r="W1727" s="716" t="e">
        <f t="shared" si="61"/>
        <v>#DIV/0!</v>
      </c>
      <c r="Z1727" s="739">
        <f t="shared" si="62"/>
        <v>657782.91249999974</v>
      </c>
    </row>
    <row r="1728" spans="1:26" s="365" customFormat="1" ht="12.65" customHeight="1">
      <c r="A1728" s="325" t="s">
        <v>66</v>
      </c>
      <c r="B1728" s="452" t="s">
        <v>985</v>
      </c>
      <c r="C1728" s="453" t="s">
        <v>449</v>
      </c>
      <c r="D1728" s="454" t="s">
        <v>990</v>
      </c>
      <c r="E1728" s="455" t="s">
        <v>991</v>
      </c>
      <c r="F1728" s="454" t="s">
        <v>988</v>
      </c>
      <c r="G1728" s="454" t="s">
        <v>989</v>
      </c>
      <c r="H1728" s="454" t="s">
        <v>439</v>
      </c>
      <c r="I1728" s="453">
        <v>2023</v>
      </c>
      <c r="J1728" s="453">
        <v>12</v>
      </c>
      <c r="K1728" s="456">
        <v>45590</v>
      </c>
      <c r="L1728" s="457">
        <v>0.5</v>
      </c>
      <c r="M1728" s="458">
        <v>4.21539321081182E-2</v>
      </c>
      <c r="N1728" s="458">
        <v>5.6528932108118199E-2</v>
      </c>
      <c r="O1728" s="459">
        <v>1.4374999999999999E-2</v>
      </c>
      <c r="P1728" s="460">
        <v>7.1874999999999994E-3</v>
      </c>
      <c r="Q1728" s="453">
        <v>1</v>
      </c>
      <c r="R1728" s="458">
        <v>4.21539321081182E-2</v>
      </c>
      <c r="S1728" s="461">
        <v>27721346</v>
      </c>
      <c r="T1728" s="461">
        <v>27721346</v>
      </c>
      <c r="U1728" s="462">
        <v>3450000</v>
      </c>
      <c r="V1728" s="463">
        <v>3051505.6512500001</v>
      </c>
      <c r="W1728" s="716" t="e">
        <f t="shared" si="61"/>
        <v>#DIV/0!</v>
      </c>
      <c r="Z1728" s="739">
        <f t="shared" si="62"/>
        <v>398494.34874999995</v>
      </c>
    </row>
    <row r="1729" spans="1:26" s="365" customFormat="1" ht="12.65" customHeight="1">
      <c r="A1729" s="325" t="s">
        <v>66</v>
      </c>
      <c r="B1729" s="452" t="s">
        <v>985</v>
      </c>
      <c r="C1729" s="453" t="s">
        <v>449</v>
      </c>
      <c r="D1729" s="454" t="s">
        <v>992</v>
      </c>
      <c r="E1729" s="455" t="s">
        <v>993</v>
      </c>
      <c r="F1729" s="454" t="s">
        <v>988</v>
      </c>
      <c r="G1729" s="454" t="s">
        <v>989</v>
      </c>
      <c r="H1729" s="454" t="s">
        <v>439</v>
      </c>
      <c r="I1729" s="453">
        <v>2023</v>
      </c>
      <c r="J1729" s="453">
        <v>12</v>
      </c>
      <c r="K1729" s="456">
        <v>45590</v>
      </c>
      <c r="L1729" s="457">
        <v>0.5</v>
      </c>
      <c r="M1729" s="458">
        <v>7.2210434624191605E-2</v>
      </c>
      <c r="N1729" s="458">
        <v>8.7793767957524901E-2</v>
      </c>
      <c r="O1729" s="459">
        <v>1.5583333333333296E-2</v>
      </c>
      <c r="P1729" s="460">
        <v>7.7916666666666481E-3</v>
      </c>
      <c r="Q1729" s="453">
        <v>1</v>
      </c>
      <c r="R1729" s="458">
        <v>7.2210434624191605E-2</v>
      </c>
      <c r="S1729" s="461">
        <v>30135782</v>
      </c>
      <c r="T1729" s="461">
        <v>30135782</v>
      </c>
      <c r="U1729" s="462">
        <v>3740000</v>
      </c>
      <c r="V1729" s="463">
        <v>3270384.0638333345</v>
      </c>
      <c r="W1729" s="716" t="e">
        <f t="shared" si="61"/>
        <v>#DIV/0!</v>
      </c>
      <c r="Z1729" s="739">
        <f t="shared" si="62"/>
        <v>469615.93616666558</v>
      </c>
    </row>
    <row r="1730" spans="1:26" s="365" customFormat="1" ht="12.65" customHeight="1">
      <c r="A1730" s="325" t="s">
        <v>66</v>
      </c>
      <c r="B1730" s="452" t="s">
        <v>985</v>
      </c>
      <c r="C1730" s="453" t="s">
        <v>449</v>
      </c>
      <c r="D1730" s="454" t="s">
        <v>994</v>
      </c>
      <c r="E1730" s="455" t="s">
        <v>995</v>
      </c>
      <c r="F1730" s="454" t="s">
        <v>988</v>
      </c>
      <c r="G1730" s="454" t="s">
        <v>989</v>
      </c>
      <c r="H1730" s="454" t="s">
        <v>439</v>
      </c>
      <c r="I1730" s="453">
        <v>2023</v>
      </c>
      <c r="J1730" s="453">
        <v>12</v>
      </c>
      <c r="K1730" s="456">
        <v>45590</v>
      </c>
      <c r="L1730" s="457">
        <v>0.5</v>
      </c>
      <c r="M1730" s="458">
        <v>6.6190725348954399E-2</v>
      </c>
      <c r="N1730" s="458">
        <v>8.0565725348954398E-2</v>
      </c>
      <c r="O1730" s="459">
        <v>1.4374999999999999E-2</v>
      </c>
      <c r="P1730" s="460">
        <v>7.1874999999999994E-3</v>
      </c>
      <c r="Q1730" s="453">
        <v>1</v>
      </c>
      <c r="R1730" s="458">
        <v>6.6190725348954399E-2</v>
      </c>
      <c r="S1730" s="461">
        <v>15794015</v>
      </c>
      <c r="T1730" s="461">
        <v>15794015</v>
      </c>
      <c r="U1730" s="462">
        <v>3450000</v>
      </c>
      <c r="V1730" s="463">
        <v>3222961.0343749998</v>
      </c>
      <c r="W1730" s="716" t="e">
        <f t="shared" ref="W1730:W1793" si="63">V1730/$AB$1</f>
        <v>#DIV/0!</v>
      </c>
      <c r="Z1730" s="739">
        <f t="shared" si="62"/>
        <v>227038.96562499998</v>
      </c>
    </row>
    <row r="1731" spans="1:26" s="365" customFormat="1" ht="12.65" customHeight="1">
      <c r="A1731" s="325" t="s">
        <v>66</v>
      </c>
      <c r="B1731" s="452" t="s">
        <v>985</v>
      </c>
      <c r="C1731" s="453" t="s">
        <v>449</v>
      </c>
      <c r="D1731" s="454" t="s">
        <v>996</v>
      </c>
      <c r="E1731" s="455" t="s">
        <v>997</v>
      </c>
      <c r="F1731" s="454" t="s">
        <v>988</v>
      </c>
      <c r="G1731" s="454" t="s">
        <v>989</v>
      </c>
      <c r="H1731" s="454" t="s">
        <v>439</v>
      </c>
      <c r="I1731" s="453">
        <v>2023</v>
      </c>
      <c r="J1731" s="453">
        <v>12</v>
      </c>
      <c r="K1731" s="456">
        <v>45590</v>
      </c>
      <c r="L1731" s="457">
        <v>0.5</v>
      </c>
      <c r="M1731" s="458">
        <v>3.8519575097127702E-2</v>
      </c>
      <c r="N1731" s="458">
        <v>5.2686241763794397E-2</v>
      </c>
      <c r="O1731" s="459">
        <v>1.4166666666666695E-2</v>
      </c>
      <c r="P1731" s="460">
        <v>7.0833333333333477E-3</v>
      </c>
      <c r="Q1731" s="453">
        <v>1</v>
      </c>
      <c r="R1731" s="458">
        <v>3.8519575097127702E-2</v>
      </c>
      <c r="S1731" s="461">
        <v>42312050</v>
      </c>
      <c r="T1731" s="461">
        <v>42312050</v>
      </c>
      <c r="U1731" s="462">
        <v>3400000</v>
      </c>
      <c r="V1731" s="463">
        <v>2800579.2916666656</v>
      </c>
      <c r="W1731" s="716" t="e">
        <f t="shared" si="63"/>
        <v>#DIV/0!</v>
      </c>
      <c r="Z1731" s="739">
        <f t="shared" ref="Z1731:Z1794" si="64">O1731*S1731</f>
        <v>599420.70833333454</v>
      </c>
    </row>
    <row r="1732" spans="1:26" s="365" customFormat="1" ht="12.65" customHeight="1">
      <c r="A1732" s="325" t="s">
        <v>66</v>
      </c>
      <c r="B1732" s="452" t="s">
        <v>985</v>
      </c>
      <c r="C1732" s="453" t="s">
        <v>449</v>
      </c>
      <c r="D1732" s="454" t="s">
        <v>986</v>
      </c>
      <c r="E1732" s="455" t="s">
        <v>987</v>
      </c>
      <c r="F1732" s="454" t="s">
        <v>988</v>
      </c>
      <c r="G1732" s="454" t="s">
        <v>989</v>
      </c>
      <c r="H1732" s="454" t="s">
        <v>439</v>
      </c>
      <c r="I1732" s="453">
        <v>2024</v>
      </c>
      <c r="J1732" s="453">
        <v>1</v>
      </c>
      <c r="K1732" s="456">
        <v>45590</v>
      </c>
      <c r="L1732" s="457">
        <v>0.5</v>
      </c>
      <c r="M1732" s="458">
        <v>0.313524986358025</v>
      </c>
      <c r="N1732" s="458">
        <v>0.334774986358025</v>
      </c>
      <c r="O1732" s="459">
        <v>2.1249999999999991E-2</v>
      </c>
      <c r="P1732" s="460">
        <v>1.0624999999999996E-2</v>
      </c>
      <c r="Q1732" s="453">
        <v>1</v>
      </c>
      <c r="R1732" s="458">
        <v>0.313524986358025</v>
      </c>
      <c r="S1732" s="464">
        <v>2479038</v>
      </c>
      <c r="T1732" s="461">
        <v>33433528</v>
      </c>
      <c r="U1732" s="462">
        <v>4760000</v>
      </c>
      <c r="V1732" s="463">
        <v>4049537.5300000003</v>
      </c>
      <c r="W1732" s="716" t="e">
        <f t="shared" si="63"/>
        <v>#DIV/0!</v>
      </c>
      <c r="Z1732" s="739">
        <f t="shared" si="64"/>
        <v>52679.557499999981</v>
      </c>
    </row>
    <row r="1733" spans="1:26" s="365" customFormat="1" ht="12.65" customHeight="1">
      <c r="A1733" s="325" t="s">
        <v>66</v>
      </c>
      <c r="B1733" s="452" t="s">
        <v>985</v>
      </c>
      <c r="C1733" s="453" t="s">
        <v>449</v>
      </c>
      <c r="D1733" s="454" t="s">
        <v>990</v>
      </c>
      <c r="E1733" s="455" t="s">
        <v>991</v>
      </c>
      <c r="F1733" s="454" t="s">
        <v>988</v>
      </c>
      <c r="G1733" s="454" t="s">
        <v>989</v>
      </c>
      <c r="H1733" s="454" t="s">
        <v>439</v>
      </c>
      <c r="I1733" s="453">
        <v>2024</v>
      </c>
      <c r="J1733" s="453">
        <v>1</v>
      </c>
      <c r="K1733" s="456">
        <v>45590</v>
      </c>
      <c r="L1733" s="457">
        <v>0.5</v>
      </c>
      <c r="M1733" s="458">
        <v>4.21539321081182E-2</v>
      </c>
      <c r="N1733" s="458">
        <v>5.6528932108118199E-2</v>
      </c>
      <c r="O1733" s="459">
        <v>1.4374999999999999E-2</v>
      </c>
      <c r="P1733" s="460">
        <v>7.1874999999999994E-3</v>
      </c>
      <c r="Q1733" s="453">
        <v>1</v>
      </c>
      <c r="R1733" s="458">
        <v>4.21539321081182E-2</v>
      </c>
      <c r="S1733" s="464">
        <v>2530321</v>
      </c>
      <c r="T1733" s="461">
        <v>30251667</v>
      </c>
      <c r="U1733" s="462">
        <v>3450000</v>
      </c>
      <c r="V1733" s="463">
        <v>3015132.2868750002</v>
      </c>
      <c r="W1733" s="716" t="e">
        <f t="shared" si="63"/>
        <v>#DIV/0!</v>
      </c>
      <c r="Z1733" s="739">
        <f t="shared" si="64"/>
        <v>36373.364374999997</v>
      </c>
    </row>
    <row r="1734" spans="1:26" s="365" customFormat="1" ht="12.65" customHeight="1">
      <c r="A1734" s="325" t="s">
        <v>66</v>
      </c>
      <c r="B1734" s="452" t="s">
        <v>985</v>
      </c>
      <c r="C1734" s="453" t="s">
        <v>449</v>
      </c>
      <c r="D1734" s="454" t="s">
        <v>992</v>
      </c>
      <c r="E1734" s="455" t="s">
        <v>993</v>
      </c>
      <c r="F1734" s="454" t="s">
        <v>988</v>
      </c>
      <c r="G1734" s="454" t="s">
        <v>989</v>
      </c>
      <c r="H1734" s="454" t="s">
        <v>439</v>
      </c>
      <c r="I1734" s="453">
        <v>2024</v>
      </c>
      <c r="J1734" s="453">
        <v>1</v>
      </c>
      <c r="K1734" s="456">
        <v>45590</v>
      </c>
      <c r="L1734" s="457">
        <v>0.5</v>
      </c>
      <c r="M1734" s="458">
        <v>7.2210434624191605E-2</v>
      </c>
      <c r="N1734" s="458">
        <v>8.7793767957524901E-2</v>
      </c>
      <c r="O1734" s="459">
        <v>1.5583333333333296E-2</v>
      </c>
      <c r="P1734" s="460">
        <v>7.7916666666666481E-3</v>
      </c>
      <c r="Q1734" s="453">
        <v>1</v>
      </c>
      <c r="R1734" s="458">
        <v>7.2210434624191605E-2</v>
      </c>
      <c r="S1734" s="464">
        <v>2184407</v>
      </c>
      <c r="T1734" s="461">
        <v>32320189</v>
      </c>
      <c r="U1734" s="462">
        <v>3740000</v>
      </c>
      <c r="V1734" s="463">
        <v>3236343.721416668</v>
      </c>
      <c r="W1734" s="716" t="e">
        <f t="shared" si="63"/>
        <v>#DIV/0!</v>
      </c>
      <c r="Z1734" s="739">
        <f t="shared" si="64"/>
        <v>34040.342416666586</v>
      </c>
    </row>
    <row r="1735" spans="1:26" s="365" customFormat="1" ht="12.65" customHeight="1">
      <c r="A1735" s="325" t="s">
        <v>66</v>
      </c>
      <c r="B1735" s="452" t="s">
        <v>985</v>
      </c>
      <c r="C1735" s="453" t="s">
        <v>449</v>
      </c>
      <c r="D1735" s="454" t="s">
        <v>994</v>
      </c>
      <c r="E1735" s="455" t="s">
        <v>995</v>
      </c>
      <c r="F1735" s="454" t="s">
        <v>988</v>
      </c>
      <c r="G1735" s="454" t="s">
        <v>989</v>
      </c>
      <c r="H1735" s="454" t="s">
        <v>439</v>
      </c>
      <c r="I1735" s="453">
        <v>2024</v>
      </c>
      <c r="J1735" s="453">
        <v>1</v>
      </c>
      <c r="K1735" s="456">
        <v>45590</v>
      </c>
      <c r="L1735" s="457">
        <v>0.5</v>
      </c>
      <c r="M1735" s="458">
        <v>6.6190725348954399E-2</v>
      </c>
      <c r="N1735" s="458">
        <v>8.0565725348954398E-2</v>
      </c>
      <c r="O1735" s="459">
        <v>1.4374999999999999E-2</v>
      </c>
      <c r="P1735" s="460">
        <v>7.1874999999999994E-3</v>
      </c>
      <c r="Q1735" s="453">
        <v>1</v>
      </c>
      <c r="R1735" s="458">
        <v>6.6190725348954399E-2</v>
      </c>
      <c r="S1735" s="464">
        <v>2258856</v>
      </c>
      <c r="T1735" s="461">
        <v>18052871</v>
      </c>
      <c r="U1735" s="462">
        <v>3450000</v>
      </c>
      <c r="V1735" s="463">
        <v>3190489.9793750001</v>
      </c>
      <c r="W1735" s="716" t="e">
        <f t="shared" si="63"/>
        <v>#DIV/0!</v>
      </c>
      <c r="Z1735" s="739">
        <f t="shared" si="64"/>
        <v>32471.054999999997</v>
      </c>
    </row>
    <row r="1736" spans="1:26" s="365" customFormat="1" ht="12.65" customHeight="1">
      <c r="A1736" s="325" t="s">
        <v>66</v>
      </c>
      <c r="B1736" s="452" t="s">
        <v>985</v>
      </c>
      <c r="C1736" s="453" t="s">
        <v>449</v>
      </c>
      <c r="D1736" s="454" t="s">
        <v>996</v>
      </c>
      <c r="E1736" s="455" t="s">
        <v>997</v>
      </c>
      <c r="F1736" s="454" t="s">
        <v>988</v>
      </c>
      <c r="G1736" s="454" t="s">
        <v>989</v>
      </c>
      <c r="H1736" s="454" t="s">
        <v>439</v>
      </c>
      <c r="I1736" s="453">
        <v>2024</v>
      </c>
      <c r="J1736" s="453">
        <v>1</v>
      </c>
      <c r="K1736" s="456">
        <v>45590</v>
      </c>
      <c r="L1736" s="457">
        <v>0.5</v>
      </c>
      <c r="M1736" s="458">
        <v>3.8519575097127702E-2</v>
      </c>
      <c r="N1736" s="458">
        <v>5.2686241763794397E-2</v>
      </c>
      <c r="O1736" s="459">
        <v>1.4166666666666695E-2</v>
      </c>
      <c r="P1736" s="460">
        <v>7.0833333333333477E-3</v>
      </c>
      <c r="Q1736" s="453">
        <v>1</v>
      </c>
      <c r="R1736" s="458">
        <v>3.8519575097127702E-2</v>
      </c>
      <c r="S1736" s="464">
        <v>1792586</v>
      </c>
      <c r="T1736" s="461">
        <v>44104636</v>
      </c>
      <c r="U1736" s="462">
        <v>3400000</v>
      </c>
      <c r="V1736" s="463">
        <v>2775184.3233333323</v>
      </c>
      <c r="W1736" s="716" t="e">
        <f t="shared" si="63"/>
        <v>#DIV/0!</v>
      </c>
      <c r="Z1736" s="739">
        <f t="shared" si="64"/>
        <v>25394.968333333385</v>
      </c>
    </row>
    <row r="1737" spans="1:26" s="365" customFormat="1" ht="12.65" customHeight="1">
      <c r="A1737" s="325" t="s">
        <v>66</v>
      </c>
      <c r="B1737" s="452" t="s">
        <v>985</v>
      </c>
      <c r="C1737" s="453" t="s">
        <v>449</v>
      </c>
      <c r="D1737" s="454" t="s">
        <v>986</v>
      </c>
      <c r="E1737" s="455" t="s">
        <v>987</v>
      </c>
      <c r="F1737" s="454" t="s">
        <v>988</v>
      </c>
      <c r="G1737" s="454" t="s">
        <v>989</v>
      </c>
      <c r="H1737" s="454" t="s">
        <v>439</v>
      </c>
      <c r="I1737" s="453">
        <v>2024</v>
      </c>
      <c r="J1737" s="453">
        <v>2</v>
      </c>
      <c r="K1737" s="456">
        <v>45590</v>
      </c>
      <c r="L1737" s="457">
        <v>0.5</v>
      </c>
      <c r="M1737" s="458">
        <v>0.313524986358025</v>
      </c>
      <c r="N1737" s="458">
        <v>0.334774986358025</v>
      </c>
      <c r="O1737" s="459">
        <v>2.1249999999999991E-2</v>
      </c>
      <c r="P1737" s="460">
        <v>1.0624999999999996E-2</v>
      </c>
      <c r="Q1737" s="453">
        <v>1</v>
      </c>
      <c r="R1737" s="458">
        <v>0.313524986358025</v>
      </c>
      <c r="S1737" s="464">
        <v>1002816</v>
      </c>
      <c r="T1737" s="461">
        <v>34436344</v>
      </c>
      <c r="U1737" s="462">
        <v>4760000</v>
      </c>
      <c r="V1737" s="463">
        <v>4028227.6900000004</v>
      </c>
      <c r="W1737" s="716" t="e">
        <f t="shared" si="63"/>
        <v>#DIV/0!</v>
      </c>
      <c r="Z1737" s="739">
        <f t="shared" si="64"/>
        <v>21309.839999999993</v>
      </c>
    </row>
    <row r="1738" spans="1:26" s="365" customFormat="1" ht="12.65" customHeight="1">
      <c r="A1738" s="325" t="s">
        <v>66</v>
      </c>
      <c r="B1738" s="452" t="s">
        <v>985</v>
      </c>
      <c r="C1738" s="453" t="s">
        <v>449</v>
      </c>
      <c r="D1738" s="454" t="s">
        <v>990</v>
      </c>
      <c r="E1738" s="455" t="s">
        <v>991</v>
      </c>
      <c r="F1738" s="454" t="s">
        <v>988</v>
      </c>
      <c r="G1738" s="454" t="s">
        <v>989</v>
      </c>
      <c r="H1738" s="454" t="s">
        <v>439</v>
      </c>
      <c r="I1738" s="453">
        <v>2024</v>
      </c>
      <c r="J1738" s="453">
        <v>2</v>
      </c>
      <c r="K1738" s="456">
        <v>45590</v>
      </c>
      <c r="L1738" s="457">
        <v>0.5</v>
      </c>
      <c r="M1738" s="458">
        <v>4.21539321081182E-2</v>
      </c>
      <c r="N1738" s="458">
        <v>5.6528932108118199E-2</v>
      </c>
      <c r="O1738" s="459">
        <v>1.4374999999999999E-2</v>
      </c>
      <c r="P1738" s="460">
        <v>7.1874999999999994E-3</v>
      </c>
      <c r="Q1738" s="453">
        <v>1</v>
      </c>
      <c r="R1738" s="458">
        <v>4.21539321081182E-2</v>
      </c>
      <c r="S1738" s="464">
        <v>1600000</v>
      </c>
      <c r="T1738" s="461">
        <v>31851667</v>
      </c>
      <c r="U1738" s="462">
        <v>3450000</v>
      </c>
      <c r="V1738" s="463">
        <v>2992132.2868750002</v>
      </c>
      <c r="W1738" s="716" t="e">
        <f t="shared" si="63"/>
        <v>#DIV/0!</v>
      </c>
      <c r="Z1738" s="739">
        <f t="shared" si="64"/>
        <v>23000</v>
      </c>
    </row>
    <row r="1739" spans="1:26" s="365" customFormat="1" ht="12.65" customHeight="1">
      <c r="A1739" s="325" t="s">
        <v>66</v>
      </c>
      <c r="B1739" s="452" t="s">
        <v>985</v>
      </c>
      <c r="C1739" s="453" t="s">
        <v>449</v>
      </c>
      <c r="D1739" s="454" t="s">
        <v>992</v>
      </c>
      <c r="E1739" s="455" t="s">
        <v>993</v>
      </c>
      <c r="F1739" s="454" t="s">
        <v>988</v>
      </c>
      <c r="G1739" s="454" t="s">
        <v>989</v>
      </c>
      <c r="H1739" s="454" t="s">
        <v>439</v>
      </c>
      <c r="I1739" s="453">
        <v>2024</v>
      </c>
      <c r="J1739" s="453">
        <v>2</v>
      </c>
      <c r="K1739" s="456">
        <v>45590</v>
      </c>
      <c r="L1739" s="457">
        <v>0.5</v>
      </c>
      <c r="M1739" s="458">
        <v>7.2210434624191605E-2</v>
      </c>
      <c r="N1739" s="458">
        <v>8.7793767957524901E-2</v>
      </c>
      <c r="O1739" s="459">
        <v>1.5583333333333296E-2</v>
      </c>
      <c r="P1739" s="460">
        <v>7.7916666666666481E-3</v>
      </c>
      <c r="Q1739" s="453">
        <v>1</v>
      </c>
      <c r="R1739" s="458">
        <v>7.2210434624191605E-2</v>
      </c>
      <c r="S1739" s="464">
        <v>1332000</v>
      </c>
      <c r="T1739" s="461">
        <v>33652189</v>
      </c>
      <c r="U1739" s="462">
        <v>3740000</v>
      </c>
      <c r="V1739" s="463">
        <v>3215586.721416668</v>
      </c>
      <c r="W1739" s="716" t="e">
        <f t="shared" si="63"/>
        <v>#DIV/0!</v>
      </c>
      <c r="Z1739" s="739">
        <f t="shared" si="64"/>
        <v>20756.999999999949</v>
      </c>
    </row>
    <row r="1740" spans="1:26" s="365" customFormat="1" ht="12.65" customHeight="1">
      <c r="A1740" s="325" t="s">
        <v>66</v>
      </c>
      <c r="B1740" s="452" t="s">
        <v>985</v>
      </c>
      <c r="C1740" s="453" t="s">
        <v>449</v>
      </c>
      <c r="D1740" s="454" t="s">
        <v>994</v>
      </c>
      <c r="E1740" s="455" t="s">
        <v>995</v>
      </c>
      <c r="F1740" s="454" t="s">
        <v>988</v>
      </c>
      <c r="G1740" s="454" t="s">
        <v>989</v>
      </c>
      <c r="H1740" s="454" t="s">
        <v>439</v>
      </c>
      <c r="I1740" s="453">
        <v>2024</v>
      </c>
      <c r="J1740" s="453">
        <v>2</v>
      </c>
      <c r="K1740" s="456">
        <v>45590</v>
      </c>
      <c r="L1740" s="457">
        <v>0.5</v>
      </c>
      <c r="M1740" s="458">
        <v>6.6190725348954399E-2</v>
      </c>
      <c r="N1740" s="458">
        <v>8.0565725348954398E-2</v>
      </c>
      <c r="O1740" s="459">
        <v>1.4374999999999999E-2</v>
      </c>
      <c r="P1740" s="460">
        <v>7.1874999999999994E-3</v>
      </c>
      <c r="Q1740" s="453">
        <v>1</v>
      </c>
      <c r="R1740" s="458">
        <v>6.6190725348954399E-2</v>
      </c>
      <c r="S1740" s="464">
        <v>1095430</v>
      </c>
      <c r="T1740" s="461">
        <v>19148301</v>
      </c>
      <c r="U1740" s="462">
        <v>3450000</v>
      </c>
      <c r="V1740" s="463">
        <v>3174743.1731250002</v>
      </c>
      <c r="W1740" s="716" t="e">
        <f t="shared" si="63"/>
        <v>#DIV/0!</v>
      </c>
      <c r="Z1740" s="739">
        <f t="shared" si="64"/>
        <v>15746.80625</v>
      </c>
    </row>
    <row r="1741" spans="1:26" s="365" customFormat="1" ht="12.65" customHeight="1">
      <c r="A1741" s="325" t="s">
        <v>66</v>
      </c>
      <c r="B1741" s="452" t="s">
        <v>985</v>
      </c>
      <c r="C1741" s="453" t="s">
        <v>449</v>
      </c>
      <c r="D1741" s="454" t="s">
        <v>996</v>
      </c>
      <c r="E1741" s="455" t="s">
        <v>997</v>
      </c>
      <c r="F1741" s="454" t="s">
        <v>988</v>
      </c>
      <c r="G1741" s="454" t="s">
        <v>989</v>
      </c>
      <c r="H1741" s="454" t="s">
        <v>439</v>
      </c>
      <c r="I1741" s="453">
        <v>2024</v>
      </c>
      <c r="J1741" s="453">
        <v>2</v>
      </c>
      <c r="K1741" s="456">
        <v>45590</v>
      </c>
      <c r="L1741" s="457">
        <v>0.5</v>
      </c>
      <c r="M1741" s="458">
        <v>3.8519575097127702E-2</v>
      </c>
      <c r="N1741" s="458">
        <v>5.2686241763794397E-2</v>
      </c>
      <c r="O1741" s="459">
        <v>1.4166666666666695E-2</v>
      </c>
      <c r="P1741" s="460">
        <v>7.0833333333333477E-3</v>
      </c>
      <c r="Q1741" s="453">
        <v>1</v>
      </c>
      <c r="R1741" s="458">
        <v>3.8519575097127702E-2</v>
      </c>
      <c r="S1741" s="464">
        <v>1241998</v>
      </c>
      <c r="T1741" s="461">
        <v>45346634</v>
      </c>
      <c r="U1741" s="462">
        <v>3400000</v>
      </c>
      <c r="V1741" s="463">
        <v>2757589.3516666656</v>
      </c>
      <c r="W1741" s="716" t="e">
        <f t="shared" si="63"/>
        <v>#DIV/0!</v>
      </c>
      <c r="Z1741" s="739">
        <f t="shared" si="64"/>
        <v>17594.971666666701</v>
      </c>
    </row>
    <row r="1742" spans="1:26" s="365" customFormat="1" ht="12.65" customHeight="1">
      <c r="A1742" s="325" t="s">
        <v>66</v>
      </c>
      <c r="B1742" s="452" t="s">
        <v>985</v>
      </c>
      <c r="C1742" s="453" t="s">
        <v>449</v>
      </c>
      <c r="D1742" s="454" t="s">
        <v>986</v>
      </c>
      <c r="E1742" s="455" t="s">
        <v>987</v>
      </c>
      <c r="F1742" s="454" t="s">
        <v>988</v>
      </c>
      <c r="G1742" s="454" t="s">
        <v>989</v>
      </c>
      <c r="H1742" s="454" t="s">
        <v>439</v>
      </c>
      <c r="I1742" s="453">
        <v>2024</v>
      </c>
      <c r="J1742" s="453">
        <v>3</v>
      </c>
      <c r="K1742" s="456">
        <v>45590</v>
      </c>
      <c r="L1742" s="457">
        <v>0.5</v>
      </c>
      <c r="M1742" s="458">
        <v>0.313524986358025</v>
      </c>
      <c r="N1742" s="458">
        <v>0.334774986358025</v>
      </c>
      <c r="O1742" s="459">
        <v>2.1249999999999991E-2</v>
      </c>
      <c r="P1742" s="460">
        <v>1.0624999999999996E-2</v>
      </c>
      <c r="Q1742" s="453">
        <v>1</v>
      </c>
      <c r="R1742" s="458">
        <v>0.313524986358025</v>
      </c>
      <c r="S1742" s="464">
        <v>3074296</v>
      </c>
      <c r="T1742" s="461">
        <v>37510640</v>
      </c>
      <c r="U1742" s="462">
        <v>4760000</v>
      </c>
      <c r="V1742" s="463">
        <v>3962898.9000000004</v>
      </c>
      <c r="W1742" s="716" t="e">
        <f t="shared" si="63"/>
        <v>#DIV/0!</v>
      </c>
      <c r="Z1742" s="739">
        <f t="shared" si="64"/>
        <v>65328.789999999972</v>
      </c>
    </row>
    <row r="1743" spans="1:26" s="365" customFormat="1" ht="12.65" customHeight="1">
      <c r="A1743" s="325" t="s">
        <v>66</v>
      </c>
      <c r="B1743" s="452" t="s">
        <v>985</v>
      </c>
      <c r="C1743" s="453" t="s">
        <v>449</v>
      </c>
      <c r="D1743" s="454" t="s">
        <v>990</v>
      </c>
      <c r="E1743" s="455" t="s">
        <v>991</v>
      </c>
      <c r="F1743" s="454" t="s">
        <v>988</v>
      </c>
      <c r="G1743" s="454" t="s">
        <v>989</v>
      </c>
      <c r="H1743" s="454" t="s">
        <v>439</v>
      </c>
      <c r="I1743" s="453">
        <v>2024</v>
      </c>
      <c r="J1743" s="453">
        <v>3</v>
      </c>
      <c r="K1743" s="456">
        <v>45590</v>
      </c>
      <c r="L1743" s="457">
        <v>0.5</v>
      </c>
      <c r="M1743" s="458">
        <v>4.21539321081182E-2</v>
      </c>
      <c r="N1743" s="458">
        <v>5.6528932108118199E-2</v>
      </c>
      <c r="O1743" s="459">
        <v>1.4374999999999999E-2</v>
      </c>
      <c r="P1743" s="460">
        <v>7.1874999999999994E-3</v>
      </c>
      <c r="Q1743" s="453">
        <v>1</v>
      </c>
      <c r="R1743" s="458">
        <v>4.21539321081182E-2</v>
      </c>
      <c r="S1743" s="464">
        <v>1600000</v>
      </c>
      <c r="T1743" s="461">
        <v>33451667</v>
      </c>
      <c r="U1743" s="462">
        <v>3450000</v>
      </c>
      <c r="V1743" s="463">
        <v>2969132.2868750002</v>
      </c>
      <c r="W1743" s="716" t="e">
        <f t="shared" si="63"/>
        <v>#DIV/0!</v>
      </c>
      <c r="Z1743" s="739">
        <f t="shared" si="64"/>
        <v>23000</v>
      </c>
    </row>
    <row r="1744" spans="1:26" s="365" customFormat="1" ht="12.65" customHeight="1">
      <c r="A1744" s="325" t="s">
        <v>66</v>
      </c>
      <c r="B1744" s="452" t="s">
        <v>985</v>
      </c>
      <c r="C1744" s="453" t="s">
        <v>449</v>
      </c>
      <c r="D1744" s="454" t="s">
        <v>992</v>
      </c>
      <c r="E1744" s="455" t="s">
        <v>993</v>
      </c>
      <c r="F1744" s="454" t="s">
        <v>988</v>
      </c>
      <c r="G1744" s="454" t="s">
        <v>989</v>
      </c>
      <c r="H1744" s="454" t="s">
        <v>439</v>
      </c>
      <c r="I1744" s="453">
        <v>2024</v>
      </c>
      <c r="J1744" s="453">
        <v>3</v>
      </c>
      <c r="K1744" s="456">
        <v>45590</v>
      </c>
      <c r="L1744" s="457">
        <v>0.5</v>
      </c>
      <c r="M1744" s="458">
        <v>7.2210434624191605E-2</v>
      </c>
      <c r="N1744" s="458">
        <v>8.7793767957524901E-2</v>
      </c>
      <c r="O1744" s="459">
        <v>1.5583333333333296E-2</v>
      </c>
      <c r="P1744" s="460">
        <v>7.7916666666666481E-3</v>
      </c>
      <c r="Q1744" s="453">
        <v>1</v>
      </c>
      <c r="R1744" s="458">
        <v>7.2210434624191605E-2</v>
      </c>
      <c r="S1744" s="464">
        <v>2536763</v>
      </c>
      <c r="T1744" s="461">
        <v>36188952</v>
      </c>
      <c r="U1744" s="462">
        <v>3740000</v>
      </c>
      <c r="V1744" s="463">
        <v>3176055.4980000015</v>
      </c>
      <c r="W1744" s="716" t="e">
        <f t="shared" si="63"/>
        <v>#DIV/0!</v>
      </c>
      <c r="Z1744" s="739">
        <f t="shared" si="64"/>
        <v>39531.223416666573</v>
      </c>
    </row>
    <row r="1745" spans="1:26" s="365" customFormat="1" ht="12.65" customHeight="1">
      <c r="A1745" s="325" t="s">
        <v>66</v>
      </c>
      <c r="B1745" s="452" t="s">
        <v>985</v>
      </c>
      <c r="C1745" s="453" t="s">
        <v>449</v>
      </c>
      <c r="D1745" s="454" t="s">
        <v>994</v>
      </c>
      <c r="E1745" s="455" t="s">
        <v>995</v>
      </c>
      <c r="F1745" s="454" t="s">
        <v>988</v>
      </c>
      <c r="G1745" s="454" t="s">
        <v>989</v>
      </c>
      <c r="H1745" s="454" t="s">
        <v>439</v>
      </c>
      <c r="I1745" s="453">
        <v>2024</v>
      </c>
      <c r="J1745" s="453">
        <v>3</v>
      </c>
      <c r="K1745" s="456">
        <v>45590</v>
      </c>
      <c r="L1745" s="457">
        <v>0.5</v>
      </c>
      <c r="M1745" s="458">
        <v>6.6190725348954399E-2</v>
      </c>
      <c r="N1745" s="458">
        <v>8.0565725348954398E-2</v>
      </c>
      <c r="O1745" s="459">
        <v>1.4374999999999999E-2</v>
      </c>
      <c r="P1745" s="460">
        <v>7.1874999999999994E-3</v>
      </c>
      <c r="Q1745" s="453">
        <v>1</v>
      </c>
      <c r="R1745" s="458">
        <v>6.6190725348954399E-2</v>
      </c>
      <c r="S1745" s="464">
        <v>2974654</v>
      </c>
      <c r="T1745" s="461">
        <v>22122955</v>
      </c>
      <c r="U1745" s="462">
        <v>3450000</v>
      </c>
      <c r="V1745" s="463">
        <v>3131982.5218750001</v>
      </c>
      <c r="W1745" s="716" t="e">
        <f t="shared" si="63"/>
        <v>#DIV/0!</v>
      </c>
      <c r="Z1745" s="739">
        <f t="shared" si="64"/>
        <v>42760.651249999995</v>
      </c>
    </row>
    <row r="1746" spans="1:26" s="365" customFormat="1" ht="12.65" customHeight="1">
      <c r="A1746" s="325" t="s">
        <v>66</v>
      </c>
      <c r="B1746" s="452" t="s">
        <v>985</v>
      </c>
      <c r="C1746" s="453" t="s">
        <v>449</v>
      </c>
      <c r="D1746" s="454" t="s">
        <v>996</v>
      </c>
      <c r="E1746" s="455" t="s">
        <v>997</v>
      </c>
      <c r="F1746" s="454" t="s">
        <v>988</v>
      </c>
      <c r="G1746" s="454" t="s">
        <v>989</v>
      </c>
      <c r="H1746" s="454" t="s">
        <v>439</v>
      </c>
      <c r="I1746" s="453">
        <v>2024</v>
      </c>
      <c r="J1746" s="453">
        <v>3</v>
      </c>
      <c r="K1746" s="456">
        <v>45590</v>
      </c>
      <c r="L1746" s="457">
        <v>0.5</v>
      </c>
      <c r="M1746" s="458">
        <v>3.8519575097127702E-2</v>
      </c>
      <c r="N1746" s="458">
        <v>5.2686241763794397E-2</v>
      </c>
      <c r="O1746" s="459">
        <v>1.4166666666666695E-2</v>
      </c>
      <c r="P1746" s="460">
        <v>7.0833333333333477E-3</v>
      </c>
      <c r="Q1746" s="453">
        <v>1</v>
      </c>
      <c r="R1746" s="458">
        <v>3.8519575097127702E-2</v>
      </c>
      <c r="S1746" s="464">
        <v>2919409</v>
      </c>
      <c r="T1746" s="461">
        <v>48266043</v>
      </c>
      <c r="U1746" s="462">
        <v>3400000</v>
      </c>
      <c r="V1746" s="463">
        <v>2716231.0574999987</v>
      </c>
      <c r="W1746" s="716" t="e">
        <f t="shared" si="63"/>
        <v>#DIV/0!</v>
      </c>
      <c r="Z1746" s="739">
        <f t="shared" si="64"/>
        <v>41358.294166666754</v>
      </c>
    </row>
    <row r="1747" spans="1:26" s="365" customFormat="1" ht="12.65" customHeight="1">
      <c r="A1747" s="325" t="s">
        <v>66</v>
      </c>
      <c r="B1747" s="452" t="s">
        <v>985</v>
      </c>
      <c r="C1747" s="453" t="s">
        <v>449</v>
      </c>
      <c r="D1747" s="454" t="s">
        <v>986</v>
      </c>
      <c r="E1747" s="455" t="s">
        <v>987</v>
      </c>
      <c r="F1747" s="454" t="s">
        <v>988</v>
      </c>
      <c r="G1747" s="454" t="s">
        <v>989</v>
      </c>
      <c r="H1747" s="454" t="s">
        <v>439</v>
      </c>
      <c r="I1747" s="453">
        <v>2024</v>
      </c>
      <c r="J1747" s="453">
        <v>4</v>
      </c>
      <c r="K1747" s="456">
        <v>45590</v>
      </c>
      <c r="L1747" s="457">
        <v>0.5</v>
      </c>
      <c r="M1747" s="458">
        <v>0.313524986358025</v>
      </c>
      <c r="N1747" s="458">
        <v>0.334774986358025</v>
      </c>
      <c r="O1747" s="459">
        <v>2.1249999999999991E-2</v>
      </c>
      <c r="P1747" s="460">
        <v>1.0624999999999996E-2</v>
      </c>
      <c r="Q1747" s="453">
        <v>1</v>
      </c>
      <c r="R1747" s="458">
        <v>0.313524986358025</v>
      </c>
      <c r="S1747" s="464">
        <v>2735456</v>
      </c>
      <c r="T1747" s="461">
        <v>40246096</v>
      </c>
      <c r="U1747" s="462">
        <v>4760000</v>
      </c>
      <c r="V1747" s="463">
        <v>3904770.4600000004</v>
      </c>
      <c r="W1747" s="716" t="e">
        <f t="shared" si="63"/>
        <v>#DIV/0!</v>
      </c>
      <c r="Z1747" s="739">
        <f t="shared" si="64"/>
        <v>58128.439999999973</v>
      </c>
    </row>
    <row r="1748" spans="1:26" s="365" customFormat="1" ht="12.65" customHeight="1">
      <c r="A1748" s="325" t="s">
        <v>66</v>
      </c>
      <c r="B1748" s="452" t="s">
        <v>985</v>
      </c>
      <c r="C1748" s="453" t="s">
        <v>449</v>
      </c>
      <c r="D1748" s="454" t="s">
        <v>990</v>
      </c>
      <c r="E1748" s="455" t="s">
        <v>991</v>
      </c>
      <c r="F1748" s="454" t="s">
        <v>988</v>
      </c>
      <c r="G1748" s="454" t="s">
        <v>989</v>
      </c>
      <c r="H1748" s="454" t="s">
        <v>439</v>
      </c>
      <c r="I1748" s="453">
        <v>2024</v>
      </c>
      <c r="J1748" s="453">
        <v>4</v>
      </c>
      <c r="K1748" s="456">
        <v>45590</v>
      </c>
      <c r="L1748" s="457">
        <v>0.5</v>
      </c>
      <c r="M1748" s="458">
        <v>4.21539321081182E-2</v>
      </c>
      <c r="N1748" s="458">
        <v>5.6528932108118199E-2</v>
      </c>
      <c r="O1748" s="459">
        <v>1.4374999999999999E-2</v>
      </c>
      <c r="P1748" s="460">
        <v>7.1874999999999994E-3</v>
      </c>
      <c r="Q1748" s="453">
        <v>1</v>
      </c>
      <c r="R1748" s="458">
        <v>4.21539321081182E-2</v>
      </c>
      <c r="S1748" s="464">
        <v>2637609</v>
      </c>
      <c r="T1748" s="461">
        <v>36089276</v>
      </c>
      <c r="U1748" s="462">
        <v>3450000</v>
      </c>
      <c r="V1748" s="463">
        <v>2931216.6575000002</v>
      </c>
      <c r="W1748" s="716" t="e">
        <f t="shared" si="63"/>
        <v>#DIV/0!</v>
      </c>
      <c r="Z1748" s="739">
        <f t="shared" si="64"/>
        <v>37915.629374999997</v>
      </c>
    </row>
    <row r="1749" spans="1:26" s="365" customFormat="1" ht="12.65" customHeight="1">
      <c r="A1749" s="325" t="s">
        <v>66</v>
      </c>
      <c r="B1749" s="452" t="s">
        <v>985</v>
      </c>
      <c r="C1749" s="453" t="s">
        <v>449</v>
      </c>
      <c r="D1749" s="454" t="s">
        <v>992</v>
      </c>
      <c r="E1749" s="455" t="s">
        <v>993</v>
      </c>
      <c r="F1749" s="454" t="s">
        <v>988</v>
      </c>
      <c r="G1749" s="454" t="s">
        <v>989</v>
      </c>
      <c r="H1749" s="454" t="s">
        <v>439</v>
      </c>
      <c r="I1749" s="453">
        <v>2024</v>
      </c>
      <c r="J1749" s="453">
        <v>4</v>
      </c>
      <c r="K1749" s="456">
        <v>45590</v>
      </c>
      <c r="L1749" s="457">
        <v>0.5</v>
      </c>
      <c r="M1749" s="458">
        <v>7.2210434624191605E-2</v>
      </c>
      <c r="N1749" s="458">
        <v>8.7793767957524901E-2</v>
      </c>
      <c r="O1749" s="459">
        <v>1.5583333333333296E-2</v>
      </c>
      <c r="P1749" s="460">
        <v>7.7916666666666481E-3</v>
      </c>
      <c r="Q1749" s="453">
        <v>1</v>
      </c>
      <c r="R1749" s="458">
        <v>7.2210434624191605E-2</v>
      </c>
      <c r="S1749" s="464">
        <v>3487788</v>
      </c>
      <c r="T1749" s="461">
        <v>39676740</v>
      </c>
      <c r="U1749" s="462">
        <v>3740000</v>
      </c>
      <c r="V1749" s="463">
        <v>3121704.1350000016</v>
      </c>
      <c r="W1749" s="716" t="e">
        <f t="shared" si="63"/>
        <v>#DIV/0!</v>
      </c>
      <c r="Z1749" s="739">
        <f t="shared" si="64"/>
        <v>54351.362999999874</v>
      </c>
    </row>
    <row r="1750" spans="1:26" s="365" customFormat="1" ht="12.65" customHeight="1">
      <c r="A1750" s="325" t="s">
        <v>66</v>
      </c>
      <c r="B1750" s="452" t="s">
        <v>985</v>
      </c>
      <c r="C1750" s="453" t="s">
        <v>449</v>
      </c>
      <c r="D1750" s="454" t="s">
        <v>994</v>
      </c>
      <c r="E1750" s="455" t="s">
        <v>995</v>
      </c>
      <c r="F1750" s="454" t="s">
        <v>988</v>
      </c>
      <c r="G1750" s="454" t="s">
        <v>989</v>
      </c>
      <c r="H1750" s="454" t="s">
        <v>439</v>
      </c>
      <c r="I1750" s="453">
        <v>2024</v>
      </c>
      <c r="J1750" s="453">
        <v>4</v>
      </c>
      <c r="K1750" s="456">
        <v>45590</v>
      </c>
      <c r="L1750" s="457">
        <v>0.5</v>
      </c>
      <c r="M1750" s="458">
        <v>6.6190725348954399E-2</v>
      </c>
      <c r="N1750" s="458">
        <v>8.0565725348954398E-2</v>
      </c>
      <c r="O1750" s="459">
        <v>1.4374999999999999E-2</v>
      </c>
      <c r="P1750" s="460">
        <v>7.1874999999999994E-3</v>
      </c>
      <c r="Q1750" s="453">
        <v>1</v>
      </c>
      <c r="R1750" s="458">
        <v>6.6190725348954399E-2</v>
      </c>
      <c r="S1750" s="464">
        <v>3256281</v>
      </c>
      <c r="T1750" s="461">
        <v>25379236</v>
      </c>
      <c r="U1750" s="462">
        <v>3450000</v>
      </c>
      <c r="V1750" s="463">
        <v>3085173.4824999999</v>
      </c>
      <c r="W1750" s="716" t="e">
        <f t="shared" si="63"/>
        <v>#DIV/0!</v>
      </c>
      <c r="Z1750" s="739">
        <f t="shared" si="64"/>
        <v>46809.039374999993</v>
      </c>
    </row>
    <row r="1751" spans="1:26" s="365" customFormat="1" ht="12.65" customHeight="1">
      <c r="A1751" s="325" t="s">
        <v>66</v>
      </c>
      <c r="B1751" s="452" t="s">
        <v>985</v>
      </c>
      <c r="C1751" s="453" t="s">
        <v>449</v>
      </c>
      <c r="D1751" s="454" t="s">
        <v>996</v>
      </c>
      <c r="E1751" s="455" t="s">
        <v>997</v>
      </c>
      <c r="F1751" s="454" t="s">
        <v>988</v>
      </c>
      <c r="G1751" s="454" t="s">
        <v>989</v>
      </c>
      <c r="H1751" s="454" t="s">
        <v>439</v>
      </c>
      <c r="I1751" s="453">
        <v>2024</v>
      </c>
      <c r="J1751" s="453">
        <v>4</v>
      </c>
      <c r="K1751" s="456">
        <v>45590</v>
      </c>
      <c r="L1751" s="457">
        <v>0.5</v>
      </c>
      <c r="M1751" s="458">
        <v>3.8519575097127702E-2</v>
      </c>
      <c r="N1751" s="458">
        <v>5.2686241763794397E-2</v>
      </c>
      <c r="O1751" s="459">
        <v>1.4166666666666695E-2</v>
      </c>
      <c r="P1751" s="460">
        <v>7.0833333333333477E-3</v>
      </c>
      <c r="Q1751" s="453">
        <v>1</v>
      </c>
      <c r="R1751" s="458">
        <v>3.8519575097127702E-2</v>
      </c>
      <c r="S1751" s="464">
        <v>3335589</v>
      </c>
      <c r="T1751" s="461">
        <v>51601632</v>
      </c>
      <c r="U1751" s="462">
        <v>3400000</v>
      </c>
      <c r="V1751" s="463">
        <v>2668976.8799999985</v>
      </c>
      <c r="W1751" s="716" t="e">
        <f t="shared" si="63"/>
        <v>#DIV/0!</v>
      </c>
      <c r="Z1751" s="739">
        <f t="shared" si="64"/>
        <v>47254.177500000093</v>
      </c>
    </row>
    <row r="1752" spans="1:26" s="365" customFormat="1" ht="12.65" customHeight="1">
      <c r="A1752" s="325" t="s">
        <v>66</v>
      </c>
      <c r="B1752" s="452" t="s">
        <v>985</v>
      </c>
      <c r="C1752" s="453" t="s">
        <v>449</v>
      </c>
      <c r="D1752" s="454" t="s">
        <v>986</v>
      </c>
      <c r="E1752" s="455" t="s">
        <v>987</v>
      </c>
      <c r="F1752" s="454" t="s">
        <v>988</v>
      </c>
      <c r="G1752" s="454" t="s">
        <v>989</v>
      </c>
      <c r="H1752" s="454" t="s">
        <v>439</v>
      </c>
      <c r="I1752" s="453">
        <v>2024</v>
      </c>
      <c r="J1752" s="453">
        <v>5</v>
      </c>
      <c r="K1752" s="456">
        <v>45590</v>
      </c>
      <c r="L1752" s="457">
        <v>0.5</v>
      </c>
      <c r="M1752" s="458">
        <v>0.313524986358025</v>
      </c>
      <c r="N1752" s="458">
        <v>0.334774986358025</v>
      </c>
      <c r="O1752" s="459">
        <v>2.1249999999999991E-2</v>
      </c>
      <c r="P1752" s="460">
        <v>1.0624999999999996E-2</v>
      </c>
      <c r="Q1752" s="453">
        <v>1</v>
      </c>
      <c r="R1752" s="458">
        <v>0.313524986358025</v>
      </c>
      <c r="S1752" s="464">
        <v>2634181</v>
      </c>
      <c r="T1752" s="461">
        <v>42880277</v>
      </c>
      <c r="U1752" s="462">
        <v>4760000</v>
      </c>
      <c r="V1752" s="463">
        <v>3848794.1137500005</v>
      </c>
      <c r="W1752" s="716" t="e">
        <f t="shared" si="63"/>
        <v>#DIV/0!</v>
      </c>
      <c r="Z1752" s="739">
        <f t="shared" si="64"/>
        <v>55976.346249999973</v>
      </c>
    </row>
    <row r="1753" spans="1:26" s="365" customFormat="1" ht="12.65" customHeight="1">
      <c r="A1753" s="325" t="s">
        <v>66</v>
      </c>
      <c r="B1753" s="452" t="s">
        <v>985</v>
      </c>
      <c r="C1753" s="453" t="s">
        <v>449</v>
      </c>
      <c r="D1753" s="454" t="s">
        <v>990</v>
      </c>
      <c r="E1753" s="455" t="s">
        <v>991</v>
      </c>
      <c r="F1753" s="454" t="s">
        <v>988</v>
      </c>
      <c r="G1753" s="454" t="s">
        <v>989</v>
      </c>
      <c r="H1753" s="454" t="s">
        <v>439</v>
      </c>
      <c r="I1753" s="453">
        <v>2024</v>
      </c>
      <c r="J1753" s="453">
        <v>5</v>
      </c>
      <c r="K1753" s="456">
        <v>45590</v>
      </c>
      <c r="L1753" s="457">
        <v>0.5</v>
      </c>
      <c r="M1753" s="458">
        <v>4.21539321081182E-2</v>
      </c>
      <c r="N1753" s="458">
        <v>5.6528932108118199E-2</v>
      </c>
      <c r="O1753" s="459">
        <v>1.4374999999999999E-2</v>
      </c>
      <c r="P1753" s="460">
        <v>7.1874999999999994E-3</v>
      </c>
      <c r="Q1753" s="453">
        <v>1</v>
      </c>
      <c r="R1753" s="458">
        <v>4.21539321081182E-2</v>
      </c>
      <c r="S1753" s="464">
        <v>2144000</v>
      </c>
      <c r="T1753" s="461">
        <v>38233276</v>
      </c>
      <c r="U1753" s="462">
        <v>3450000</v>
      </c>
      <c r="V1753" s="463">
        <v>2900396.6575000002</v>
      </c>
      <c r="W1753" s="716" t="e">
        <f t="shared" si="63"/>
        <v>#DIV/0!</v>
      </c>
      <c r="Z1753" s="739">
        <f t="shared" si="64"/>
        <v>30819.999999999996</v>
      </c>
    </row>
    <row r="1754" spans="1:26" s="365" customFormat="1" ht="12.65" customHeight="1">
      <c r="A1754" s="325" t="s">
        <v>66</v>
      </c>
      <c r="B1754" s="452" t="s">
        <v>985</v>
      </c>
      <c r="C1754" s="453" t="s">
        <v>449</v>
      </c>
      <c r="D1754" s="454" t="s">
        <v>992</v>
      </c>
      <c r="E1754" s="455" t="s">
        <v>993</v>
      </c>
      <c r="F1754" s="454" t="s">
        <v>988</v>
      </c>
      <c r="G1754" s="454" t="s">
        <v>989</v>
      </c>
      <c r="H1754" s="454" t="s">
        <v>439</v>
      </c>
      <c r="I1754" s="453">
        <v>2024</v>
      </c>
      <c r="J1754" s="453">
        <v>5</v>
      </c>
      <c r="K1754" s="456">
        <v>45590</v>
      </c>
      <c r="L1754" s="457">
        <v>0.5</v>
      </c>
      <c r="M1754" s="458">
        <v>7.2210434624191605E-2</v>
      </c>
      <c r="N1754" s="458">
        <v>8.7793767957524901E-2</v>
      </c>
      <c r="O1754" s="459">
        <v>1.5583333333333296E-2</v>
      </c>
      <c r="P1754" s="460">
        <v>7.7916666666666481E-3</v>
      </c>
      <c r="Q1754" s="453">
        <v>1</v>
      </c>
      <c r="R1754" s="458">
        <v>7.2210434624191605E-2</v>
      </c>
      <c r="S1754" s="464">
        <v>2496000</v>
      </c>
      <c r="T1754" s="461">
        <v>42172740</v>
      </c>
      <c r="U1754" s="462">
        <v>3740000</v>
      </c>
      <c r="V1754" s="463">
        <v>3082808.1350000016</v>
      </c>
      <c r="W1754" s="716" t="e">
        <f t="shared" si="63"/>
        <v>#DIV/0!</v>
      </c>
      <c r="Z1754" s="739">
        <f t="shared" si="64"/>
        <v>38895.999999999905</v>
      </c>
    </row>
    <row r="1755" spans="1:26" s="365" customFormat="1" ht="12.65" customHeight="1">
      <c r="A1755" s="325" t="s">
        <v>66</v>
      </c>
      <c r="B1755" s="452" t="s">
        <v>985</v>
      </c>
      <c r="C1755" s="453" t="s">
        <v>449</v>
      </c>
      <c r="D1755" s="454" t="s">
        <v>994</v>
      </c>
      <c r="E1755" s="455" t="s">
        <v>995</v>
      </c>
      <c r="F1755" s="454" t="s">
        <v>988</v>
      </c>
      <c r="G1755" s="454" t="s">
        <v>989</v>
      </c>
      <c r="H1755" s="454" t="s">
        <v>439</v>
      </c>
      <c r="I1755" s="453">
        <v>2024</v>
      </c>
      <c r="J1755" s="453">
        <v>5</v>
      </c>
      <c r="K1755" s="456">
        <v>45590</v>
      </c>
      <c r="L1755" s="457">
        <v>0.5</v>
      </c>
      <c r="M1755" s="458">
        <v>6.6190725348954399E-2</v>
      </c>
      <c r="N1755" s="458">
        <v>8.0565725348954398E-2</v>
      </c>
      <c r="O1755" s="459">
        <v>1.4374999999999999E-2</v>
      </c>
      <c r="P1755" s="460">
        <v>7.1874999999999994E-3</v>
      </c>
      <c r="Q1755" s="453">
        <v>1</v>
      </c>
      <c r="R1755" s="458">
        <v>6.6190725348954399E-2</v>
      </c>
      <c r="S1755" s="464">
        <v>1677466</v>
      </c>
      <c r="T1755" s="461">
        <v>27056702</v>
      </c>
      <c r="U1755" s="462">
        <v>3450000</v>
      </c>
      <c r="V1755" s="463">
        <v>3061059.9087499999</v>
      </c>
      <c r="W1755" s="716" t="e">
        <f t="shared" si="63"/>
        <v>#DIV/0!</v>
      </c>
      <c r="Z1755" s="739">
        <f t="shared" si="64"/>
        <v>24113.57375</v>
      </c>
    </row>
    <row r="1756" spans="1:26" s="365" customFormat="1" ht="12.65" customHeight="1">
      <c r="A1756" s="325" t="s">
        <v>66</v>
      </c>
      <c r="B1756" s="452" t="s">
        <v>985</v>
      </c>
      <c r="C1756" s="453" t="s">
        <v>449</v>
      </c>
      <c r="D1756" s="454" t="s">
        <v>996</v>
      </c>
      <c r="E1756" s="455" t="s">
        <v>997</v>
      </c>
      <c r="F1756" s="454" t="s">
        <v>988</v>
      </c>
      <c r="G1756" s="454" t="s">
        <v>989</v>
      </c>
      <c r="H1756" s="454" t="s">
        <v>439</v>
      </c>
      <c r="I1756" s="453">
        <v>2024</v>
      </c>
      <c r="J1756" s="453">
        <v>5</v>
      </c>
      <c r="K1756" s="456">
        <v>45590</v>
      </c>
      <c r="L1756" s="457">
        <v>0.5</v>
      </c>
      <c r="M1756" s="458">
        <v>3.8519575097127702E-2</v>
      </c>
      <c r="N1756" s="458">
        <v>5.2686241763794397E-2</v>
      </c>
      <c r="O1756" s="459">
        <v>1.4166666666666695E-2</v>
      </c>
      <c r="P1756" s="460">
        <v>7.0833333333333477E-3</v>
      </c>
      <c r="Q1756" s="453">
        <v>1</v>
      </c>
      <c r="R1756" s="458">
        <v>3.8519575097127702E-2</v>
      </c>
      <c r="S1756" s="464">
        <v>2104764</v>
      </c>
      <c r="T1756" s="461">
        <v>53706396</v>
      </c>
      <c r="U1756" s="462">
        <v>3400000</v>
      </c>
      <c r="V1756" s="463">
        <v>2639159.3899999987</v>
      </c>
      <c r="W1756" s="716" t="e">
        <f t="shared" si="63"/>
        <v>#DIV/0!</v>
      </c>
      <c r="Z1756" s="739">
        <f t="shared" si="64"/>
        <v>29817.49000000006</v>
      </c>
    </row>
    <row r="1757" spans="1:26" s="365" customFormat="1" ht="12.65" customHeight="1">
      <c r="A1757" s="325" t="s">
        <v>66</v>
      </c>
      <c r="B1757" s="452" t="s">
        <v>985</v>
      </c>
      <c r="C1757" s="453" t="s">
        <v>449</v>
      </c>
      <c r="D1757" s="454" t="s">
        <v>986</v>
      </c>
      <c r="E1757" s="455" t="s">
        <v>987</v>
      </c>
      <c r="F1757" s="454" t="s">
        <v>988</v>
      </c>
      <c r="G1757" s="454" t="s">
        <v>989</v>
      </c>
      <c r="H1757" s="454" t="s">
        <v>439</v>
      </c>
      <c r="I1757" s="453">
        <v>2024</v>
      </c>
      <c r="J1757" s="453">
        <v>6</v>
      </c>
      <c r="K1757" s="456">
        <v>45590</v>
      </c>
      <c r="L1757" s="457">
        <v>0.5</v>
      </c>
      <c r="M1757" s="458">
        <v>0.313524986358025</v>
      </c>
      <c r="N1757" s="458">
        <v>0.334774986358025</v>
      </c>
      <c r="O1757" s="459">
        <v>2.1249999999999991E-2</v>
      </c>
      <c r="P1757" s="460">
        <v>1.0624999999999996E-2</v>
      </c>
      <c r="Q1757" s="453">
        <v>1</v>
      </c>
      <c r="R1757" s="458">
        <v>0.313524986358025</v>
      </c>
      <c r="S1757" s="464">
        <v>1470881</v>
      </c>
      <c r="T1757" s="461">
        <v>44351158</v>
      </c>
      <c r="U1757" s="462">
        <v>4760000</v>
      </c>
      <c r="V1757" s="463">
        <v>3817537.8925000005</v>
      </c>
      <c r="W1757" s="716" t="e">
        <f t="shared" si="63"/>
        <v>#DIV/0!</v>
      </c>
      <c r="Z1757" s="739">
        <f t="shared" si="64"/>
        <v>31256.221249999988</v>
      </c>
    </row>
    <row r="1758" spans="1:26" s="365" customFormat="1" ht="12.65" customHeight="1">
      <c r="A1758" s="325" t="s">
        <v>66</v>
      </c>
      <c r="B1758" s="452" t="s">
        <v>985</v>
      </c>
      <c r="C1758" s="453" t="s">
        <v>449</v>
      </c>
      <c r="D1758" s="454" t="s">
        <v>990</v>
      </c>
      <c r="E1758" s="455" t="s">
        <v>991</v>
      </c>
      <c r="F1758" s="454" t="s">
        <v>988</v>
      </c>
      <c r="G1758" s="454" t="s">
        <v>989</v>
      </c>
      <c r="H1758" s="454" t="s">
        <v>439</v>
      </c>
      <c r="I1758" s="453">
        <v>2024</v>
      </c>
      <c r="J1758" s="453">
        <v>6</v>
      </c>
      <c r="K1758" s="456">
        <v>45590</v>
      </c>
      <c r="L1758" s="457">
        <v>0.5</v>
      </c>
      <c r="M1758" s="458">
        <v>4.21539321081182E-2</v>
      </c>
      <c r="N1758" s="458">
        <v>5.6528932108118199E-2</v>
      </c>
      <c r="O1758" s="459">
        <v>1.4374999999999999E-2</v>
      </c>
      <c r="P1758" s="460">
        <v>7.1874999999999994E-3</v>
      </c>
      <c r="Q1758" s="453">
        <v>1</v>
      </c>
      <c r="R1758" s="458">
        <v>4.21539321081182E-2</v>
      </c>
      <c r="S1758" s="464">
        <v>1127988</v>
      </c>
      <c r="T1758" s="461">
        <v>39361264</v>
      </c>
      <c r="U1758" s="462">
        <v>3450000</v>
      </c>
      <c r="V1758" s="463">
        <v>2884181.83</v>
      </c>
      <c r="W1758" s="716" t="e">
        <f t="shared" si="63"/>
        <v>#DIV/0!</v>
      </c>
      <c r="Z1758" s="739">
        <f t="shared" si="64"/>
        <v>16214.827499999999</v>
      </c>
    </row>
    <row r="1759" spans="1:26" s="365" customFormat="1" ht="12.65" customHeight="1">
      <c r="A1759" s="325" t="s">
        <v>66</v>
      </c>
      <c r="B1759" s="452" t="s">
        <v>985</v>
      </c>
      <c r="C1759" s="453" t="s">
        <v>449</v>
      </c>
      <c r="D1759" s="454" t="s">
        <v>992</v>
      </c>
      <c r="E1759" s="455" t="s">
        <v>993</v>
      </c>
      <c r="F1759" s="454" t="s">
        <v>988</v>
      </c>
      <c r="G1759" s="454" t="s">
        <v>989</v>
      </c>
      <c r="H1759" s="454" t="s">
        <v>439</v>
      </c>
      <c r="I1759" s="453">
        <v>2024</v>
      </c>
      <c r="J1759" s="453">
        <v>6</v>
      </c>
      <c r="K1759" s="456">
        <v>45590</v>
      </c>
      <c r="L1759" s="457">
        <v>0.5</v>
      </c>
      <c r="M1759" s="458">
        <v>7.2210434624191605E-2</v>
      </c>
      <c r="N1759" s="458">
        <v>8.7793767957524901E-2</v>
      </c>
      <c r="O1759" s="459">
        <v>1.5583333333333296E-2</v>
      </c>
      <c r="P1759" s="460">
        <v>7.7916666666666481E-3</v>
      </c>
      <c r="Q1759" s="453">
        <v>1</v>
      </c>
      <c r="R1759" s="458">
        <v>7.2210434624191605E-2</v>
      </c>
      <c r="S1759" s="464">
        <v>1990000</v>
      </c>
      <c r="T1759" s="461">
        <v>44162740</v>
      </c>
      <c r="U1759" s="462">
        <v>3740000</v>
      </c>
      <c r="V1759" s="463">
        <v>3051797.3016666682</v>
      </c>
      <c r="W1759" s="716" t="e">
        <f t="shared" si="63"/>
        <v>#DIV/0!</v>
      </c>
      <c r="Z1759" s="739">
        <f t="shared" si="64"/>
        <v>31010.833333333259</v>
      </c>
    </row>
    <row r="1760" spans="1:26" s="365" customFormat="1" ht="12.65" customHeight="1">
      <c r="A1760" s="325" t="s">
        <v>66</v>
      </c>
      <c r="B1760" s="452" t="s">
        <v>985</v>
      </c>
      <c r="C1760" s="453" t="s">
        <v>449</v>
      </c>
      <c r="D1760" s="454" t="s">
        <v>994</v>
      </c>
      <c r="E1760" s="455" t="s">
        <v>995</v>
      </c>
      <c r="F1760" s="454" t="s">
        <v>988</v>
      </c>
      <c r="G1760" s="454" t="s">
        <v>989</v>
      </c>
      <c r="H1760" s="454" t="s">
        <v>439</v>
      </c>
      <c r="I1760" s="453">
        <v>2024</v>
      </c>
      <c r="J1760" s="453">
        <v>6</v>
      </c>
      <c r="K1760" s="456">
        <v>45590</v>
      </c>
      <c r="L1760" s="457">
        <v>0.5</v>
      </c>
      <c r="M1760" s="458">
        <v>6.6190725348954399E-2</v>
      </c>
      <c r="N1760" s="458">
        <v>8.0565725348954398E-2</v>
      </c>
      <c r="O1760" s="459">
        <v>1.4374999999999999E-2</v>
      </c>
      <c r="P1760" s="460">
        <v>7.1874999999999994E-3</v>
      </c>
      <c r="Q1760" s="453">
        <v>1</v>
      </c>
      <c r="R1760" s="458">
        <v>6.6190725348954399E-2</v>
      </c>
      <c r="S1760" s="464">
        <v>1467161</v>
      </c>
      <c r="T1760" s="461">
        <v>28523863</v>
      </c>
      <c r="U1760" s="462">
        <v>3450000</v>
      </c>
      <c r="V1760" s="463">
        <v>3039969.4693749999</v>
      </c>
      <c r="W1760" s="716" t="e">
        <f t="shared" si="63"/>
        <v>#DIV/0!</v>
      </c>
      <c r="Z1760" s="739">
        <f t="shared" si="64"/>
        <v>21090.439374999998</v>
      </c>
    </row>
    <row r="1761" spans="1:26" s="365" customFormat="1" ht="12.65" customHeight="1">
      <c r="A1761" s="325" t="s">
        <v>66</v>
      </c>
      <c r="B1761" s="452" t="s">
        <v>985</v>
      </c>
      <c r="C1761" s="453" t="s">
        <v>449</v>
      </c>
      <c r="D1761" s="454" t="s">
        <v>996</v>
      </c>
      <c r="E1761" s="455" t="s">
        <v>997</v>
      </c>
      <c r="F1761" s="454" t="s">
        <v>988</v>
      </c>
      <c r="G1761" s="454" t="s">
        <v>989</v>
      </c>
      <c r="H1761" s="454" t="s">
        <v>439</v>
      </c>
      <c r="I1761" s="453">
        <v>2024</v>
      </c>
      <c r="J1761" s="453">
        <v>6</v>
      </c>
      <c r="K1761" s="456">
        <v>45590</v>
      </c>
      <c r="L1761" s="457">
        <v>0.5</v>
      </c>
      <c r="M1761" s="458">
        <v>3.8519575097127702E-2</v>
      </c>
      <c r="N1761" s="458">
        <v>5.2686241763794397E-2</v>
      </c>
      <c r="O1761" s="459">
        <v>1.4166666666666695E-2</v>
      </c>
      <c r="P1761" s="460">
        <v>7.0833333333333477E-3</v>
      </c>
      <c r="Q1761" s="453">
        <v>1</v>
      </c>
      <c r="R1761" s="458">
        <v>3.8519575097127702E-2</v>
      </c>
      <c r="S1761" s="464">
        <v>1441694</v>
      </c>
      <c r="T1761" s="461">
        <v>55148090</v>
      </c>
      <c r="U1761" s="462">
        <v>3400000</v>
      </c>
      <c r="V1761" s="463">
        <v>2618735.3916666652</v>
      </c>
      <c r="W1761" s="716" t="e">
        <f t="shared" si="63"/>
        <v>#DIV/0!</v>
      </c>
      <c r="Z1761" s="739">
        <f t="shared" si="64"/>
        <v>20423.998333333373</v>
      </c>
    </row>
    <row r="1762" spans="1:26" s="365" customFormat="1" ht="12.65" customHeight="1">
      <c r="A1762" s="325" t="s">
        <v>66</v>
      </c>
      <c r="B1762" s="452" t="s">
        <v>985</v>
      </c>
      <c r="C1762" s="453" t="s">
        <v>449</v>
      </c>
      <c r="D1762" s="454" t="s">
        <v>986</v>
      </c>
      <c r="E1762" s="455" t="s">
        <v>987</v>
      </c>
      <c r="F1762" s="454" t="s">
        <v>988</v>
      </c>
      <c r="G1762" s="454" t="s">
        <v>989</v>
      </c>
      <c r="H1762" s="454" t="s">
        <v>439</v>
      </c>
      <c r="I1762" s="453">
        <v>2024</v>
      </c>
      <c r="J1762" s="453">
        <v>7</v>
      </c>
      <c r="K1762" s="456">
        <v>45590</v>
      </c>
      <c r="L1762" s="457">
        <v>0.5</v>
      </c>
      <c r="M1762" s="458">
        <v>0.313524986358025</v>
      </c>
      <c r="N1762" s="458">
        <v>0.334774986358025</v>
      </c>
      <c r="O1762" s="459">
        <v>2.1249999999999991E-2</v>
      </c>
      <c r="P1762" s="460">
        <v>1.0624999999999996E-2</v>
      </c>
      <c r="Q1762" s="453">
        <v>1</v>
      </c>
      <c r="R1762" s="458">
        <v>0.313524986358025</v>
      </c>
      <c r="S1762" s="464">
        <v>722665</v>
      </c>
      <c r="T1762" s="461">
        <v>45073823</v>
      </c>
      <c r="U1762" s="462">
        <v>4760000</v>
      </c>
      <c r="V1762" s="463">
        <v>3802181.2612500004</v>
      </c>
      <c r="W1762" s="716" t="e">
        <f t="shared" si="63"/>
        <v>#DIV/0!</v>
      </c>
      <c r="Z1762" s="739">
        <f t="shared" si="64"/>
        <v>15356.631249999993</v>
      </c>
    </row>
    <row r="1763" spans="1:26" s="365" customFormat="1" ht="12.65" customHeight="1">
      <c r="A1763" s="325" t="s">
        <v>66</v>
      </c>
      <c r="B1763" s="452" t="s">
        <v>985</v>
      </c>
      <c r="C1763" s="453" t="s">
        <v>449</v>
      </c>
      <c r="D1763" s="454" t="s">
        <v>990</v>
      </c>
      <c r="E1763" s="455" t="s">
        <v>991</v>
      </c>
      <c r="F1763" s="454" t="s">
        <v>988</v>
      </c>
      <c r="G1763" s="454" t="s">
        <v>989</v>
      </c>
      <c r="H1763" s="454" t="s">
        <v>439</v>
      </c>
      <c r="I1763" s="453">
        <v>2024</v>
      </c>
      <c r="J1763" s="453">
        <v>7</v>
      </c>
      <c r="K1763" s="456">
        <v>45590</v>
      </c>
      <c r="L1763" s="457">
        <v>0.5</v>
      </c>
      <c r="M1763" s="458">
        <v>4.21539321081182E-2</v>
      </c>
      <c r="N1763" s="458">
        <v>5.6528932108118199E-2</v>
      </c>
      <c r="O1763" s="459">
        <v>1.4374999999999999E-2</v>
      </c>
      <c r="P1763" s="460">
        <v>7.1874999999999994E-3</v>
      </c>
      <c r="Q1763" s="453">
        <v>1</v>
      </c>
      <c r="R1763" s="458">
        <v>4.21539321081182E-2</v>
      </c>
      <c r="S1763" s="464">
        <v>299449</v>
      </c>
      <c r="T1763" s="461">
        <v>39660713</v>
      </c>
      <c r="U1763" s="462">
        <v>3450000</v>
      </c>
      <c r="V1763" s="463">
        <v>2879877.2506249999</v>
      </c>
      <c r="W1763" s="716" t="e">
        <f t="shared" si="63"/>
        <v>#DIV/0!</v>
      </c>
      <c r="Z1763" s="739">
        <f t="shared" si="64"/>
        <v>4304.5793749999993</v>
      </c>
    </row>
    <row r="1764" spans="1:26" s="365" customFormat="1" ht="12.65" customHeight="1">
      <c r="A1764" s="325" t="s">
        <v>66</v>
      </c>
      <c r="B1764" s="452" t="s">
        <v>985</v>
      </c>
      <c r="C1764" s="453" t="s">
        <v>449</v>
      </c>
      <c r="D1764" s="454" t="s">
        <v>992</v>
      </c>
      <c r="E1764" s="455" t="s">
        <v>993</v>
      </c>
      <c r="F1764" s="454" t="s">
        <v>988</v>
      </c>
      <c r="G1764" s="454" t="s">
        <v>989</v>
      </c>
      <c r="H1764" s="454" t="s">
        <v>439</v>
      </c>
      <c r="I1764" s="453">
        <v>2024</v>
      </c>
      <c r="J1764" s="453">
        <v>7</v>
      </c>
      <c r="K1764" s="456">
        <v>45590</v>
      </c>
      <c r="L1764" s="457">
        <v>0.5</v>
      </c>
      <c r="M1764" s="458">
        <v>7.2210434624191605E-2</v>
      </c>
      <c r="N1764" s="458">
        <v>8.7793767957524901E-2</v>
      </c>
      <c r="O1764" s="459">
        <v>1.5583333333333296E-2</v>
      </c>
      <c r="P1764" s="460">
        <v>7.7916666666666481E-3</v>
      </c>
      <c r="Q1764" s="453">
        <v>1</v>
      </c>
      <c r="R1764" s="458">
        <v>7.2210434624191605E-2</v>
      </c>
      <c r="S1764" s="464">
        <v>795458</v>
      </c>
      <c r="T1764" s="461">
        <v>44958198</v>
      </c>
      <c r="U1764" s="462">
        <v>3740000</v>
      </c>
      <c r="V1764" s="463">
        <v>3039401.4145000018</v>
      </c>
      <c r="W1764" s="716" t="e">
        <f t="shared" si="63"/>
        <v>#DIV/0!</v>
      </c>
      <c r="Z1764" s="739">
        <f t="shared" si="64"/>
        <v>12395.887166666636</v>
      </c>
    </row>
    <row r="1765" spans="1:26" s="365" customFormat="1" ht="12.65" customHeight="1">
      <c r="A1765" s="325" t="s">
        <v>66</v>
      </c>
      <c r="B1765" s="452" t="s">
        <v>985</v>
      </c>
      <c r="C1765" s="453" t="s">
        <v>449</v>
      </c>
      <c r="D1765" s="454" t="s">
        <v>994</v>
      </c>
      <c r="E1765" s="455" t="s">
        <v>995</v>
      </c>
      <c r="F1765" s="454" t="s">
        <v>988</v>
      </c>
      <c r="G1765" s="454" t="s">
        <v>989</v>
      </c>
      <c r="H1765" s="454" t="s">
        <v>439</v>
      </c>
      <c r="I1765" s="453">
        <v>2024</v>
      </c>
      <c r="J1765" s="453">
        <v>7</v>
      </c>
      <c r="K1765" s="456">
        <v>45590</v>
      </c>
      <c r="L1765" s="457">
        <v>0.5</v>
      </c>
      <c r="M1765" s="458">
        <v>6.6190725348954399E-2</v>
      </c>
      <c r="N1765" s="458">
        <v>8.0565725348954398E-2</v>
      </c>
      <c r="O1765" s="459">
        <v>1.4374999999999999E-2</v>
      </c>
      <c r="P1765" s="460">
        <v>7.1874999999999994E-3</v>
      </c>
      <c r="Q1765" s="453">
        <v>1</v>
      </c>
      <c r="R1765" s="458">
        <v>6.6190725348954399E-2</v>
      </c>
      <c r="S1765" s="464">
        <v>647397</v>
      </c>
      <c r="T1765" s="461">
        <v>29171260</v>
      </c>
      <c r="U1765" s="462">
        <v>3450000</v>
      </c>
      <c r="V1765" s="463">
        <v>3030663.1375000002</v>
      </c>
      <c r="W1765" s="716" t="e">
        <f t="shared" si="63"/>
        <v>#DIV/0!</v>
      </c>
      <c r="Z1765" s="739">
        <f t="shared" si="64"/>
        <v>9306.3318749999999</v>
      </c>
    </row>
    <row r="1766" spans="1:26" s="365" customFormat="1" ht="12.65" customHeight="1">
      <c r="A1766" s="325" t="s">
        <v>66</v>
      </c>
      <c r="B1766" s="452" t="s">
        <v>985</v>
      </c>
      <c r="C1766" s="453" t="s">
        <v>449</v>
      </c>
      <c r="D1766" s="454" t="s">
        <v>996</v>
      </c>
      <c r="E1766" s="455" t="s">
        <v>997</v>
      </c>
      <c r="F1766" s="454" t="s">
        <v>988</v>
      </c>
      <c r="G1766" s="454" t="s">
        <v>989</v>
      </c>
      <c r="H1766" s="454" t="s">
        <v>439</v>
      </c>
      <c r="I1766" s="453">
        <v>2024</v>
      </c>
      <c r="J1766" s="453">
        <v>7</v>
      </c>
      <c r="K1766" s="456">
        <v>45590</v>
      </c>
      <c r="L1766" s="457">
        <v>0.5</v>
      </c>
      <c r="M1766" s="458">
        <v>3.8519575097127702E-2</v>
      </c>
      <c r="N1766" s="458">
        <v>5.2686241763794397E-2</v>
      </c>
      <c r="O1766" s="459">
        <v>1.4166666666666695E-2</v>
      </c>
      <c r="P1766" s="460">
        <v>7.0833333333333477E-3</v>
      </c>
      <c r="Q1766" s="453">
        <v>1</v>
      </c>
      <c r="R1766" s="458">
        <v>3.8519575097127702E-2</v>
      </c>
      <c r="S1766" s="464">
        <v>597126</v>
      </c>
      <c r="T1766" s="461">
        <v>55745216</v>
      </c>
      <c r="U1766" s="462">
        <v>3400000</v>
      </c>
      <c r="V1766" s="463">
        <v>2610276.1066666651</v>
      </c>
      <c r="W1766" s="716" t="e">
        <f t="shared" si="63"/>
        <v>#DIV/0!</v>
      </c>
      <c r="Z1766" s="739">
        <f t="shared" si="64"/>
        <v>8459.285000000018</v>
      </c>
    </row>
    <row r="1767" spans="1:26" s="365" customFormat="1" ht="12.65" customHeight="1">
      <c r="A1767" s="325" t="s">
        <v>66</v>
      </c>
      <c r="B1767" s="452" t="s">
        <v>985</v>
      </c>
      <c r="C1767" s="453" t="s">
        <v>449</v>
      </c>
      <c r="D1767" s="454" t="s">
        <v>986</v>
      </c>
      <c r="E1767" s="455" t="s">
        <v>987</v>
      </c>
      <c r="F1767" s="454" t="s">
        <v>988</v>
      </c>
      <c r="G1767" s="454" t="s">
        <v>989</v>
      </c>
      <c r="H1767" s="454" t="s">
        <v>439</v>
      </c>
      <c r="I1767" s="453">
        <v>2024</v>
      </c>
      <c r="J1767" s="453">
        <v>8</v>
      </c>
      <c r="K1767" s="456">
        <v>45590</v>
      </c>
      <c r="L1767" s="457">
        <v>0.5</v>
      </c>
      <c r="M1767" s="458">
        <v>0.313524986358025</v>
      </c>
      <c r="N1767" s="458">
        <v>0.334774986358025</v>
      </c>
      <c r="O1767" s="459">
        <v>2.1249999999999991E-2</v>
      </c>
      <c r="P1767" s="460">
        <v>1.0624999999999996E-2</v>
      </c>
      <c r="Q1767" s="453">
        <v>1</v>
      </c>
      <c r="R1767" s="458">
        <v>0.313524986358025</v>
      </c>
      <c r="S1767" s="464">
        <v>332325</v>
      </c>
      <c r="T1767" s="461">
        <v>45406148</v>
      </c>
      <c r="U1767" s="462">
        <v>4760000</v>
      </c>
      <c r="V1767" s="463">
        <v>3795119.3550000004</v>
      </c>
      <c r="W1767" s="716" t="e">
        <f t="shared" si="63"/>
        <v>#DIV/0!</v>
      </c>
      <c r="Z1767" s="739">
        <f t="shared" si="64"/>
        <v>7061.9062499999973</v>
      </c>
    </row>
    <row r="1768" spans="1:26" s="365" customFormat="1" ht="12.65" customHeight="1">
      <c r="A1768" s="325" t="s">
        <v>66</v>
      </c>
      <c r="B1768" s="452" t="s">
        <v>985</v>
      </c>
      <c r="C1768" s="453" t="s">
        <v>449</v>
      </c>
      <c r="D1768" s="454" t="s">
        <v>990</v>
      </c>
      <c r="E1768" s="455" t="s">
        <v>991</v>
      </c>
      <c r="F1768" s="454" t="s">
        <v>988</v>
      </c>
      <c r="G1768" s="454" t="s">
        <v>989</v>
      </c>
      <c r="H1768" s="454" t="s">
        <v>439</v>
      </c>
      <c r="I1768" s="453">
        <v>2024</v>
      </c>
      <c r="J1768" s="453">
        <v>8</v>
      </c>
      <c r="K1768" s="456">
        <v>45590</v>
      </c>
      <c r="L1768" s="457">
        <v>0.5</v>
      </c>
      <c r="M1768" s="458">
        <v>4.21539321081182E-2</v>
      </c>
      <c r="N1768" s="458">
        <v>5.6528932108118199E-2</v>
      </c>
      <c r="O1768" s="459">
        <v>1.4374999999999999E-2</v>
      </c>
      <c r="P1768" s="460">
        <v>7.1874999999999994E-3</v>
      </c>
      <c r="Q1768" s="453">
        <v>1</v>
      </c>
      <c r="R1768" s="458">
        <v>4.21539321081182E-2</v>
      </c>
      <c r="S1768" s="464">
        <v>370587</v>
      </c>
      <c r="T1768" s="461">
        <v>40031300</v>
      </c>
      <c r="U1768" s="462">
        <v>3450000</v>
      </c>
      <c r="V1768" s="463">
        <v>2874550.0625</v>
      </c>
      <c r="W1768" s="716" t="e">
        <f t="shared" si="63"/>
        <v>#DIV/0!</v>
      </c>
      <c r="Z1768" s="739">
        <f t="shared" si="64"/>
        <v>5327.1881249999997</v>
      </c>
    </row>
    <row r="1769" spans="1:26" s="365" customFormat="1" ht="12.65" customHeight="1">
      <c r="A1769" s="325" t="s">
        <v>66</v>
      </c>
      <c r="B1769" s="452" t="s">
        <v>985</v>
      </c>
      <c r="C1769" s="453" t="s">
        <v>449</v>
      </c>
      <c r="D1769" s="454" t="s">
        <v>992</v>
      </c>
      <c r="E1769" s="455" t="s">
        <v>993</v>
      </c>
      <c r="F1769" s="454" t="s">
        <v>988</v>
      </c>
      <c r="G1769" s="454" t="s">
        <v>989</v>
      </c>
      <c r="H1769" s="454" t="s">
        <v>439</v>
      </c>
      <c r="I1769" s="453">
        <v>2024</v>
      </c>
      <c r="J1769" s="453">
        <v>8</v>
      </c>
      <c r="K1769" s="456">
        <v>45590</v>
      </c>
      <c r="L1769" s="457">
        <v>0.5</v>
      </c>
      <c r="M1769" s="458">
        <v>7.2210434624191605E-2</v>
      </c>
      <c r="N1769" s="458">
        <v>8.7793767957524901E-2</v>
      </c>
      <c r="O1769" s="459">
        <v>1.5583333333333296E-2</v>
      </c>
      <c r="P1769" s="460">
        <v>7.7916666666666481E-3</v>
      </c>
      <c r="Q1769" s="453">
        <v>1</v>
      </c>
      <c r="R1769" s="458">
        <v>7.2210434624191605E-2</v>
      </c>
      <c r="S1769" s="464">
        <v>355052</v>
      </c>
      <c r="T1769" s="461">
        <v>45313250</v>
      </c>
      <c r="U1769" s="462">
        <v>3740000</v>
      </c>
      <c r="V1769" s="463">
        <v>3033868.5208333349</v>
      </c>
      <c r="W1769" s="716" t="e">
        <f t="shared" si="63"/>
        <v>#DIV/0!</v>
      </c>
      <c r="Z1769" s="739">
        <f t="shared" si="64"/>
        <v>5532.8936666666532</v>
      </c>
    </row>
    <row r="1770" spans="1:26" s="365" customFormat="1" ht="12.65" customHeight="1">
      <c r="A1770" s="325" t="s">
        <v>66</v>
      </c>
      <c r="B1770" s="452" t="s">
        <v>985</v>
      </c>
      <c r="C1770" s="453" t="s">
        <v>449</v>
      </c>
      <c r="D1770" s="454" t="s">
        <v>994</v>
      </c>
      <c r="E1770" s="455" t="s">
        <v>995</v>
      </c>
      <c r="F1770" s="454" t="s">
        <v>988</v>
      </c>
      <c r="G1770" s="454" t="s">
        <v>989</v>
      </c>
      <c r="H1770" s="454" t="s">
        <v>439</v>
      </c>
      <c r="I1770" s="453">
        <v>2024</v>
      </c>
      <c r="J1770" s="453">
        <v>8</v>
      </c>
      <c r="K1770" s="456">
        <v>45590</v>
      </c>
      <c r="L1770" s="457">
        <v>0.5</v>
      </c>
      <c r="M1770" s="458">
        <v>6.6190725348954399E-2</v>
      </c>
      <c r="N1770" s="458">
        <v>8.0565725348954398E-2</v>
      </c>
      <c r="O1770" s="459">
        <v>1.4374999999999999E-2</v>
      </c>
      <c r="P1770" s="460">
        <v>7.1874999999999994E-3</v>
      </c>
      <c r="Q1770" s="453">
        <v>1</v>
      </c>
      <c r="R1770" s="458">
        <v>6.6190725348954399E-2</v>
      </c>
      <c r="S1770" s="464">
        <v>349098</v>
      </c>
      <c r="T1770" s="461">
        <v>29520358</v>
      </c>
      <c r="U1770" s="462">
        <v>3450000</v>
      </c>
      <c r="V1770" s="463">
        <v>3025644.8537499998</v>
      </c>
      <c r="W1770" s="716" t="e">
        <f t="shared" si="63"/>
        <v>#DIV/0!</v>
      </c>
      <c r="Z1770" s="739">
        <f t="shared" si="64"/>
        <v>5018.2837499999996</v>
      </c>
    </row>
    <row r="1771" spans="1:26" s="365" customFormat="1" ht="12.65" customHeight="1">
      <c r="A1771" s="325" t="s">
        <v>66</v>
      </c>
      <c r="B1771" s="452" t="s">
        <v>985</v>
      </c>
      <c r="C1771" s="453" t="s">
        <v>449</v>
      </c>
      <c r="D1771" s="454" t="s">
        <v>996</v>
      </c>
      <c r="E1771" s="455" t="s">
        <v>997</v>
      </c>
      <c r="F1771" s="454" t="s">
        <v>988</v>
      </c>
      <c r="G1771" s="454" t="s">
        <v>989</v>
      </c>
      <c r="H1771" s="454" t="s">
        <v>439</v>
      </c>
      <c r="I1771" s="453">
        <v>2024</v>
      </c>
      <c r="J1771" s="453">
        <v>8</v>
      </c>
      <c r="K1771" s="456">
        <v>45590</v>
      </c>
      <c r="L1771" s="457">
        <v>0.5</v>
      </c>
      <c r="M1771" s="458">
        <v>3.8519575097127702E-2</v>
      </c>
      <c r="N1771" s="458">
        <v>5.2686241763794397E-2</v>
      </c>
      <c r="O1771" s="459">
        <v>1.4166666666666695E-2</v>
      </c>
      <c r="P1771" s="460">
        <v>7.0833333333333477E-3</v>
      </c>
      <c r="Q1771" s="453">
        <v>1</v>
      </c>
      <c r="R1771" s="458">
        <v>3.8519575097127702E-2</v>
      </c>
      <c r="S1771" s="464">
        <v>380203</v>
      </c>
      <c r="T1771" s="461">
        <v>56125419</v>
      </c>
      <c r="U1771" s="462">
        <v>3400000</v>
      </c>
      <c r="V1771" s="463">
        <v>2604889.8974999981</v>
      </c>
      <c r="W1771" s="716" t="e">
        <f t="shared" si="63"/>
        <v>#DIV/0!</v>
      </c>
      <c r="Z1771" s="739">
        <f t="shared" si="64"/>
        <v>5386.2091666666774</v>
      </c>
    </row>
    <row r="1772" spans="1:26" s="365" customFormat="1" ht="12.65" customHeight="1">
      <c r="A1772" s="325" t="s">
        <v>66</v>
      </c>
      <c r="B1772" s="452" t="s">
        <v>985</v>
      </c>
      <c r="C1772" s="453" t="s">
        <v>449</v>
      </c>
      <c r="D1772" s="454" t="s">
        <v>986</v>
      </c>
      <c r="E1772" s="455" t="s">
        <v>987</v>
      </c>
      <c r="F1772" s="454" t="s">
        <v>988</v>
      </c>
      <c r="G1772" s="454" t="s">
        <v>989</v>
      </c>
      <c r="H1772" s="454" t="s">
        <v>439</v>
      </c>
      <c r="I1772" s="453">
        <v>2024</v>
      </c>
      <c r="J1772" s="453">
        <v>9</v>
      </c>
      <c r="K1772" s="456">
        <v>45590</v>
      </c>
      <c r="L1772" s="457">
        <v>0.5</v>
      </c>
      <c r="M1772" s="458">
        <v>0.313524986358025</v>
      </c>
      <c r="N1772" s="458">
        <v>0.334774986358025</v>
      </c>
      <c r="O1772" s="459">
        <v>2.1249999999999991E-2</v>
      </c>
      <c r="P1772" s="460">
        <v>1.0624999999999996E-2</v>
      </c>
      <c r="Q1772" s="453">
        <v>1</v>
      </c>
      <c r="R1772" s="458">
        <v>0.313524986358025</v>
      </c>
      <c r="S1772" s="464">
        <v>142424</v>
      </c>
      <c r="T1772" s="461">
        <v>45548572</v>
      </c>
      <c r="U1772" s="462">
        <v>4760000</v>
      </c>
      <c r="V1772" s="463">
        <v>3792092.8450000007</v>
      </c>
      <c r="W1772" s="716" t="e">
        <f t="shared" si="63"/>
        <v>#DIV/0!</v>
      </c>
      <c r="Z1772" s="739">
        <f t="shared" si="64"/>
        <v>3026.5099999999989</v>
      </c>
    </row>
    <row r="1773" spans="1:26" s="365" customFormat="1" ht="12.65" customHeight="1">
      <c r="A1773" s="325" t="s">
        <v>66</v>
      </c>
      <c r="B1773" s="452" t="s">
        <v>985</v>
      </c>
      <c r="C1773" s="453" t="s">
        <v>449</v>
      </c>
      <c r="D1773" s="454" t="s">
        <v>990</v>
      </c>
      <c r="E1773" s="455" t="s">
        <v>991</v>
      </c>
      <c r="F1773" s="454" t="s">
        <v>988</v>
      </c>
      <c r="G1773" s="454" t="s">
        <v>989</v>
      </c>
      <c r="H1773" s="454" t="s">
        <v>439</v>
      </c>
      <c r="I1773" s="453">
        <v>2024</v>
      </c>
      <c r="J1773" s="453">
        <v>9</v>
      </c>
      <c r="K1773" s="456">
        <v>45590</v>
      </c>
      <c r="L1773" s="457">
        <v>0.5</v>
      </c>
      <c r="M1773" s="458">
        <v>4.21539321081182E-2</v>
      </c>
      <c r="N1773" s="458">
        <v>5.6528932108118199E-2</v>
      </c>
      <c r="O1773" s="459">
        <v>1.4374999999999999E-2</v>
      </c>
      <c r="P1773" s="460">
        <v>7.1874999999999994E-3</v>
      </c>
      <c r="Q1773" s="453">
        <v>1</v>
      </c>
      <c r="R1773" s="458">
        <v>4.21539321081182E-2</v>
      </c>
      <c r="S1773" s="464">
        <v>158822</v>
      </c>
      <c r="T1773" s="461">
        <v>40190122</v>
      </c>
      <c r="U1773" s="462">
        <v>3450000</v>
      </c>
      <c r="V1773" s="463">
        <v>2872266.9962499999</v>
      </c>
      <c r="W1773" s="716" t="e">
        <f t="shared" si="63"/>
        <v>#DIV/0!</v>
      </c>
      <c r="Z1773" s="739">
        <f t="shared" si="64"/>
        <v>2283.0662499999999</v>
      </c>
    </row>
    <row r="1774" spans="1:26" s="365" customFormat="1" ht="12.65" customHeight="1">
      <c r="A1774" s="325" t="s">
        <v>66</v>
      </c>
      <c r="B1774" s="452" t="s">
        <v>985</v>
      </c>
      <c r="C1774" s="453" t="s">
        <v>449</v>
      </c>
      <c r="D1774" s="454" t="s">
        <v>992</v>
      </c>
      <c r="E1774" s="455" t="s">
        <v>993</v>
      </c>
      <c r="F1774" s="454" t="s">
        <v>988</v>
      </c>
      <c r="G1774" s="454" t="s">
        <v>989</v>
      </c>
      <c r="H1774" s="454" t="s">
        <v>439</v>
      </c>
      <c r="I1774" s="453">
        <v>2024</v>
      </c>
      <c r="J1774" s="453">
        <v>9</v>
      </c>
      <c r="K1774" s="456">
        <v>45590</v>
      </c>
      <c r="L1774" s="457">
        <v>0.5</v>
      </c>
      <c r="M1774" s="458">
        <v>7.2210434624191605E-2</v>
      </c>
      <c r="N1774" s="458">
        <v>8.7793767957524901E-2</v>
      </c>
      <c r="O1774" s="459">
        <v>1.5583333333333296E-2</v>
      </c>
      <c r="P1774" s="460">
        <v>7.7916666666666481E-3</v>
      </c>
      <c r="Q1774" s="453">
        <v>1</v>
      </c>
      <c r="R1774" s="458">
        <v>7.2210434624191605E-2</v>
      </c>
      <c r="S1774" s="464">
        <v>152164</v>
      </c>
      <c r="T1774" s="461">
        <v>45465414</v>
      </c>
      <c r="U1774" s="462">
        <v>3740000</v>
      </c>
      <c r="V1774" s="463">
        <v>3031497.2985000014</v>
      </c>
      <c r="W1774" s="716" t="e">
        <f t="shared" si="63"/>
        <v>#DIV/0!</v>
      </c>
      <c r="Z1774" s="739">
        <f t="shared" si="64"/>
        <v>2371.2223333333277</v>
      </c>
    </row>
    <row r="1775" spans="1:26" s="365" customFormat="1" ht="12.65" customHeight="1">
      <c r="A1775" s="325" t="s">
        <v>66</v>
      </c>
      <c r="B1775" s="452" t="s">
        <v>985</v>
      </c>
      <c r="C1775" s="453" t="s">
        <v>449</v>
      </c>
      <c r="D1775" s="454" t="s">
        <v>994</v>
      </c>
      <c r="E1775" s="455" t="s">
        <v>995</v>
      </c>
      <c r="F1775" s="454" t="s">
        <v>988</v>
      </c>
      <c r="G1775" s="454" t="s">
        <v>989</v>
      </c>
      <c r="H1775" s="454" t="s">
        <v>439</v>
      </c>
      <c r="I1775" s="453">
        <v>2024</v>
      </c>
      <c r="J1775" s="453">
        <v>9</v>
      </c>
      <c r="K1775" s="456">
        <v>45590</v>
      </c>
      <c r="L1775" s="457">
        <v>0.5</v>
      </c>
      <c r="M1775" s="458">
        <v>6.6190725348954399E-2</v>
      </c>
      <c r="N1775" s="458">
        <v>8.0565725348954398E-2</v>
      </c>
      <c r="O1775" s="459">
        <v>1.4374999999999999E-2</v>
      </c>
      <c r="P1775" s="460">
        <v>7.1874999999999994E-3</v>
      </c>
      <c r="Q1775" s="453">
        <v>1</v>
      </c>
      <c r="R1775" s="458">
        <v>6.6190725348954399E-2</v>
      </c>
      <c r="S1775" s="464">
        <v>149898</v>
      </c>
      <c r="T1775" s="461">
        <v>29670256</v>
      </c>
      <c r="U1775" s="462">
        <v>3450000</v>
      </c>
      <c r="V1775" s="463">
        <v>3023490.07</v>
      </c>
      <c r="W1775" s="716" t="e">
        <f t="shared" si="63"/>
        <v>#DIV/0!</v>
      </c>
      <c r="Z1775" s="739">
        <f t="shared" si="64"/>
        <v>2154.7837500000001</v>
      </c>
    </row>
    <row r="1776" spans="1:26" s="365" customFormat="1" ht="12.65" customHeight="1">
      <c r="A1776" s="325" t="s">
        <v>66</v>
      </c>
      <c r="B1776" s="452" t="s">
        <v>985</v>
      </c>
      <c r="C1776" s="453" t="s">
        <v>449</v>
      </c>
      <c r="D1776" s="454" t="s">
        <v>996</v>
      </c>
      <c r="E1776" s="455" t="s">
        <v>997</v>
      </c>
      <c r="F1776" s="454" t="s">
        <v>988</v>
      </c>
      <c r="G1776" s="454" t="s">
        <v>989</v>
      </c>
      <c r="H1776" s="454" t="s">
        <v>439</v>
      </c>
      <c r="I1776" s="453">
        <v>2024</v>
      </c>
      <c r="J1776" s="453">
        <v>9</v>
      </c>
      <c r="K1776" s="456">
        <v>45590</v>
      </c>
      <c r="L1776" s="457">
        <v>0.5</v>
      </c>
      <c r="M1776" s="458">
        <v>3.8519575097127702E-2</v>
      </c>
      <c r="N1776" s="458">
        <v>5.2686241763794397E-2</v>
      </c>
      <c r="O1776" s="459">
        <v>1.4166666666666695E-2</v>
      </c>
      <c r="P1776" s="460">
        <v>7.0833333333333477E-3</v>
      </c>
      <c r="Q1776" s="453">
        <v>1</v>
      </c>
      <c r="R1776" s="458">
        <v>3.8519575097127702E-2</v>
      </c>
      <c r="S1776" s="464">
        <v>162943</v>
      </c>
      <c r="T1776" s="461">
        <v>56288362</v>
      </c>
      <c r="U1776" s="462">
        <v>3400000</v>
      </c>
      <c r="V1776" s="463">
        <v>2602581.5383333317</v>
      </c>
      <c r="W1776" s="716" t="e">
        <f t="shared" si="63"/>
        <v>#DIV/0!</v>
      </c>
      <c r="Z1776" s="739">
        <f t="shared" si="64"/>
        <v>2308.3591666666712</v>
      </c>
    </row>
    <row r="1777" spans="1:26" s="365" customFormat="1" ht="12.65" customHeight="1">
      <c r="A1777" s="284" t="s">
        <v>68</v>
      </c>
      <c r="B1777" s="452" t="s">
        <v>998</v>
      </c>
      <c r="C1777" s="453" t="s">
        <v>435</v>
      </c>
      <c r="D1777" s="454" t="s">
        <v>999</v>
      </c>
      <c r="E1777" s="455" t="s">
        <v>1000</v>
      </c>
      <c r="F1777" s="454" t="s">
        <v>988</v>
      </c>
      <c r="G1777" s="454" t="s">
        <v>1001</v>
      </c>
      <c r="H1777" s="454" t="s">
        <v>439</v>
      </c>
      <c r="I1777" s="453">
        <v>2023</v>
      </c>
      <c r="J1777" s="453">
        <v>12</v>
      </c>
      <c r="K1777" s="456">
        <v>45590</v>
      </c>
      <c r="L1777" s="457">
        <v>1</v>
      </c>
      <c r="M1777" s="458">
        <v>2.3583408602377398</v>
      </c>
      <c r="N1777" s="458">
        <v>2.3583408602377398</v>
      </c>
      <c r="O1777" s="459">
        <v>0</v>
      </c>
      <c r="P1777" s="460">
        <v>0</v>
      </c>
      <c r="Q1777" s="453">
        <v>1</v>
      </c>
      <c r="R1777" s="458">
        <v>2.3583408602377398</v>
      </c>
      <c r="S1777" s="461">
        <v>3350</v>
      </c>
      <c r="T1777" s="461">
        <v>3350</v>
      </c>
      <c r="U1777" s="462">
        <v>0</v>
      </c>
      <c r="V1777" s="463">
        <v>0</v>
      </c>
      <c r="W1777" s="716" t="e">
        <f t="shared" si="63"/>
        <v>#DIV/0!</v>
      </c>
      <c r="Z1777" s="739">
        <f t="shared" si="64"/>
        <v>0</v>
      </c>
    </row>
    <row r="1778" spans="1:26" s="365" customFormat="1" ht="12.65" customHeight="1">
      <c r="A1778" s="284" t="s">
        <v>68</v>
      </c>
      <c r="B1778" s="452" t="s">
        <v>998</v>
      </c>
      <c r="C1778" s="453" t="s">
        <v>435</v>
      </c>
      <c r="D1778" s="454" t="s">
        <v>731</v>
      </c>
      <c r="E1778" s="455" t="s">
        <v>1002</v>
      </c>
      <c r="F1778" s="454" t="s">
        <v>988</v>
      </c>
      <c r="G1778" s="454" t="s">
        <v>1001</v>
      </c>
      <c r="H1778" s="454" t="s">
        <v>439</v>
      </c>
      <c r="I1778" s="453">
        <v>2023</v>
      </c>
      <c r="J1778" s="453">
        <v>12</v>
      </c>
      <c r="K1778" s="456">
        <v>45590</v>
      </c>
      <c r="L1778" s="457">
        <v>1</v>
      </c>
      <c r="M1778" s="458">
        <v>2.31652727583774</v>
      </c>
      <c r="N1778" s="458">
        <v>2.31652727583774</v>
      </c>
      <c r="O1778" s="459">
        <v>0</v>
      </c>
      <c r="P1778" s="460">
        <v>0</v>
      </c>
      <c r="Q1778" s="453">
        <v>1</v>
      </c>
      <c r="R1778" s="458">
        <v>2.31652727583774</v>
      </c>
      <c r="S1778" s="461">
        <v>3794</v>
      </c>
      <c r="T1778" s="461">
        <v>3794</v>
      </c>
      <c r="U1778" s="462">
        <v>0</v>
      </c>
      <c r="V1778" s="463">
        <v>0</v>
      </c>
      <c r="W1778" s="716" t="e">
        <f t="shared" si="63"/>
        <v>#DIV/0!</v>
      </c>
      <c r="Z1778" s="739">
        <f t="shared" si="64"/>
        <v>0</v>
      </c>
    </row>
    <row r="1779" spans="1:26" s="365" customFormat="1" ht="12.65" customHeight="1">
      <c r="A1779" s="284" t="s">
        <v>68</v>
      </c>
      <c r="B1779" s="452" t="s">
        <v>998</v>
      </c>
      <c r="C1779" s="453" t="s">
        <v>435</v>
      </c>
      <c r="D1779" s="454" t="s">
        <v>444</v>
      </c>
      <c r="E1779" s="455" t="s">
        <v>1003</v>
      </c>
      <c r="F1779" s="454" t="s">
        <v>988</v>
      </c>
      <c r="G1779" s="454" t="s">
        <v>1001</v>
      </c>
      <c r="H1779" s="454" t="s">
        <v>439</v>
      </c>
      <c r="I1779" s="453">
        <v>2023</v>
      </c>
      <c r="J1779" s="453">
        <v>12</v>
      </c>
      <c r="K1779" s="456">
        <v>45590</v>
      </c>
      <c r="L1779" s="457">
        <v>1</v>
      </c>
      <c r="M1779" s="458">
        <v>0.37651638011816602</v>
      </c>
      <c r="N1779" s="458">
        <v>0.37651638011816602</v>
      </c>
      <c r="O1779" s="459">
        <v>0</v>
      </c>
      <c r="P1779" s="460">
        <v>0</v>
      </c>
      <c r="Q1779" s="453">
        <v>1</v>
      </c>
      <c r="R1779" s="458">
        <v>0.37651638011816602</v>
      </c>
      <c r="S1779" s="461">
        <v>4036</v>
      </c>
      <c r="T1779" s="461">
        <v>4036</v>
      </c>
      <c r="U1779" s="462">
        <v>0</v>
      </c>
      <c r="V1779" s="463">
        <v>0</v>
      </c>
      <c r="W1779" s="716" t="e">
        <f t="shared" si="63"/>
        <v>#DIV/0!</v>
      </c>
      <c r="Z1779" s="739">
        <f t="shared" si="64"/>
        <v>0</v>
      </c>
    </row>
    <row r="1780" spans="1:26" s="365" customFormat="1" ht="12.65" customHeight="1">
      <c r="A1780" s="284" t="s">
        <v>68</v>
      </c>
      <c r="B1780" s="452" t="s">
        <v>998</v>
      </c>
      <c r="C1780" s="453" t="s">
        <v>435</v>
      </c>
      <c r="D1780" s="454" t="s">
        <v>1004</v>
      </c>
      <c r="E1780" s="455" t="s">
        <v>1005</v>
      </c>
      <c r="F1780" s="454" t="s">
        <v>988</v>
      </c>
      <c r="G1780" s="454" t="s">
        <v>1001</v>
      </c>
      <c r="H1780" s="454" t="s">
        <v>439</v>
      </c>
      <c r="I1780" s="453">
        <v>2023</v>
      </c>
      <c r="J1780" s="453">
        <v>12</v>
      </c>
      <c r="K1780" s="456">
        <v>45590</v>
      </c>
      <c r="L1780" s="457">
        <v>1</v>
      </c>
      <c r="M1780" s="458">
        <v>0.37927344911816602</v>
      </c>
      <c r="N1780" s="458">
        <v>0.37927344911816602</v>
      </c>
      <c r="O1780" s="459">
        <v>0</v>
      </c>
      <c r="P1780" s="460">
        <v>0</v>
      </c>
      <c r="Q1780" s="453">
        <v>1</v>
      </c>
      <c r="R1780" s="458">
        <v>0.37927344911816602</v>
      </c>
      <c r="S1780" s="461">
        <v>4000</v>
      </c>
      <c r="T1780" s="461">
        <v>4000</v>
      </c>
      <c r="U1780" s="462">
        <v>0</v>
      </c>
      <c r="V1780" s="463">
        <v>0</v>
      </c>
      <c r="W1780" s="716" t="e">
        <f t="shared" si="63"/>
        <v>#DIV/0!</v>
      </c>
      <c r="Z1780" s="739">
        <f t="shared" si="64"/>
        <v>0</v>
      </c>
    </row>
    <row r="1781" spans="1:26" s="365" customFormat="1" ht="12.65" customHeight="1">
      <c r="A1781" s="284" t="s">
        <v>68</v>
      </c>
      <c r="B1781" s="452" t="s">
        <v>998</v>
      </c>
      <c r="C1781" s="453" t="s">
        <v>435</v>
      </c>
      <c r="D1781" s="454" t="s">
        <v>999</v>
      </c>
      <c r="E1781" s="455" t="s">
        <v>1000</v>
      </c>
      <c r="F1781" s="454" t="s">
        <v>988</v>
      </c>
      <c r="G1781" s="454" t="s">
        <v>1001</v>
      </c>
      <c r="H1781" s="454" t="s">
        <v>439</v>
      </c>
      <c r="I1781" s="453">
        <v>2024</v>
      </c>
      <c r="J1781" s="453">
        <v>1</v>
      </c>
      <c r="K1781" s="456">
        <v>45590</v>
      </c>
      <c r="L1781" s="457">
        <v>1</v>
      </c>
      <c r="M1781" s="458">
        <v>2.3583408602377398</v>
      </c>
      <c r="N1781" s="458">
        <v>2.3583408602377398</v>
      </c>
      <c r="O1781" s="459">
        <v>0</v>
      </c>
      <c r="P1781" s="460">
        <v>0</v>
      </c>
      <c r="Q1781" s="453">
        <v>1</v>
      </c>
      <c r="R1781" s="458">
        <v>2.3583408602377398</v>
      </c>
      <c r="S1781" s="464">
        <v>201800</v>
      </c>
      <c r="T1781" s="461">
        <v>205150</v>
      </c>
      <c r="U1781" s="462">
        <v>0</v>
      </c>
      <c r="V1781" s="463">
        <v>0</v>
      </c>
      <c r="W1781" s="716" t="e">
        <f t="shared" si="63"/>
        <v>#DIV/0!</v>
      </c>
      <c r="Z1781" s="739">
        <f t="shared" si="64"/>
        <v>0</v>
      </c>
    </row>
    <row r="1782" spans="1:26" s="365" customFormat="1" ht="12.65" customHeight="1">
      <c r="A1782" s="284" t="s">
        <v>68</v>
      </c>
      <c r="B1782" s="452" t="s">
        <v>998</v>
      </c>
      <c r="C1782" s="453" t="s">
        <v>435</v>
      </c>
      <c r="D1782" s="454" t="s">
        <v>731</v>
      </c>
      <c r="E1782" s="455" t="s">
        <v>1002</v>
      </c>
      <c r="F1782" s="454" t="s">
        <v>988</v>
      </c>
      <c r="G1782" s="454" t="s">
        <v>1001</v>
      </c>
      <c r="H1782" s="454" t="s">
        <v>439</v>
      </c>
      <c r="I1782" s="453">
        <v>2024</v>
      </c>
      <c r="J1782" s="453">
        <v>1</v>
      </c>
      <c r="K1782" s="456">
        <v>45590</v>
      </c>
      <c r="L1782" s="457">
        <v>1</v>
      </c>
      <c r="M1782" s="458">
        <v>2.31652727583774</v>
      </c>
      <c r="N1782" s="458">
        <v>2.31652727583774</v>
      </c>
      <c r="O1782" s="459">
        <v>0</v>
      </c>
      <c r="P1782" s="460">
        <v>0</v>
      </c>
      <c r="Q1782" s="453">
        <v>1</v>
      </c>
      <c r="R1782" s="458">
        <v>2.31652727583774</v>
      </c>
      <c r="S1782" s="464">
        <v>182616</v>
      </c>
      <c r="T1782" s="461">
        <v>186410</v>
      </c>
      <c r="U1782" s="462">
        <v>0</v>
      </c>
      <c r="V1782" s="463">
        <v>0</v>
      </c>
      <c r="W1782" s="716" t="e">
        <f t="shared" si="63"/>
        <v>#DIV/0!</v>
      </c>
      <c r="Z1782" s="739">
        <f t="shared" si="64"/>
        <v>0</v>
      </c>
    </row>
    <row r="1783" spans="1:26" s="365" customFormat="1" ht="12.65" customHeight="1">
      <c r="A1783" s="284" t="s">
        <v>68</v>
      </c>
      <c r="B1783" s="452" t="s">
        <v>998</v>
      </c>
      <c r="C1783" s="453" t="s">
        <v>435</v>
      </c>
      <c r="D1783" s="454" t="s">
        <v>444</v>
      </c>
      <c r="E1783" s="455" t="s">
        <v>1003</v>
      </c>
      <c r="F1783" s="454" t="s">
        <v>988</v>
      </c>
      <c r="G1783" s="454" t="s">
        <v>1001</v>
      </c>
      <c r="H1783" s="454" t="s">
        <v>439</v>
      </c>
      <c r="I1783" s="453">
        <v>2024</v>
      </c>
      <c r="J1783" s="453">
        <v>1</v>
      </c>
      <c r="K1783" s="456">
        <v>45590</v>
      </c>
      <c r="L1783" s="457">
        <v>1</v>
      </c>
      <c r="M1783" s="458">
        <v>0.37651638011816602</v>
      </c>
      <c r="N1783" s="458">
        <v>0.37651638011816602</v>
      </c>
      <c r="O1783" s="459">
        <v>0</v>
      </c>
      <c r="P1783" s="460">
        <v>0</v>
      </c>
      <c r="Q1783" s="453">
        <v>1</v>
      </c>
      <c r="R1783" s="458">
        <v>0.37651638011816602</v>
      </c>
      <c r="S1783" s="464">
        <v>185032</v>
      </c>
      <c r="T1783" s="461">
        <v>189068</v>
      </c>
      <c r="U1783" s="462">
        <v>0</v>
      </c>
      <c r="V1783" s="463">
        <v>0</v>
      </c>
      <c r="W1783" s="716" t="e">
        <f t="shared" si="63"/>
        <v>#DIV/0!</v>
      </c>
      <c r="Z1783" s="739">
        <f t="shared" si="64"/>
        <v>0</v>
      </c>
    </row>
    <row r="1784" spans="1:26" s="365" customFormat="1" ht="12.65" customHeight="1">
      <c r="A1784" s="284" t="s">
        <v>68</v>
      </c>
      <c r="B1784" s="452" t="s">
        <v>998</v>
      </c>
      <c r="C1784" s="453" t="s">
        <v>435</v>
      </c>
      <c r="D1784" s="454" t="s">
        <v>1004</v>
      </c>
      <c r="E1784" s="455" t="s">
        <v>1005</v>
      </c>
      <c r="F1784" s="454" t="s">
        <v>988</v>
      </c>
      <c r="G1784" s="454" t="s">
        <v>1001</v>
      </c>
      <c r="H1784" s="454" t="s">
        <v>439</v>
      </c>
      <c r="I1784" s="453">
        <v>2024</v>
      </c>
      <c r="J1784" s="453">
        <v>1</v>
      </c>
      <c r="K1784" s="456">
        <v>45590</v>
      </c>
      <c r="L1784" s="457">
        <v>1</v>
      </c>
      <c r="M1784" s="458">
        <v>0.37927344911816602</v>
      </c>
      <c r="N1784" s="458">
        <v>0.37927344911816602</v>
      </c>
      <c r="O1784" s="459">
        <v>0</v>
      </c>
      <c r="P1784" s="460">
        <v>0</v>
      </c>
      <c r="Q1784" s="453">
        <v>1</v>
      </c>
      <c r="R1784" s="458">
        <v>0.37927344911816602</v>
      </c>
      <c r="S1784" s="464">
        <v>286070</v>
      </c>
      <c r="T1784" s="461">
        <v>290070</v>
      </c>
      <c r="U1784" s="462">
        <v>0</v>
      </c>
      <c r="V1784" s="463">
        <v>0</v>
      </c>
      <c r="W1784" s="716" t="e">
        <f t="shared" si="63"/>
        <v>#DIV/0!</v>
      </c>
      <c r="Z1784" s="739">
        <f t="shared" si="64"/>
        <v>0</v>
      </c>
    </row>
    <row r="1785" spans="1:26" s="365" customFormat="1" ht="12.65" customHeight="1">
      <c r="A1785" s="284" t="s">
        <v>68</v>
      </c>
      <c r="B1785" s="452" t="s">
        <v>998</v>
      </c>
      <c r="C1785" s="453" t="s">
        <v>435</v>
      </c>
      <c r="D1785" s="454" t="s">
        <v>999</v>
      </c>
      <c r="E1785" s="455" t="s">
        <v>1000</v>
      </c>
      <c r="F1785" s="454" t="s">
        <v>988</v>
      </c>
      <c r="G1785" s="454" t="s">
        <v>1001</v>
      </c>
      <c r="H1785" s="454" t="s">
        <v>439</v>
      </c>
      <c r="I1785" s="453">
        <v>2024</v>
      </c>
      <c r="J1785" s="453">
        <v>2</v>
      </c>
      <c r="K1785" s="456">
        <v>45590</v>
      </c>
      <c r="L1785" s="457">
        <v>1</v>
      </c>
      <c r="M1785" s="458">
        <v>2.3583408602377398</v>
      </c>
      <c r="N1785" s="458">
        <v>2.3583408602377398</v>
      </c>
      <c r="O1785" s="459">
        <v>0</v>
      </c>
      <c r="P1785" s="460">
        <v>0</v>
      </c>
      <c r="Q1785" s="453">
        <v>1</v>
      </c>
      <c r="R1785" s="458">
        <v>2.3583408602377398</v>
      </c>
      <c r="S1785" s="464">
        <v>10445</v>
      </c>
      <c r="T1785" s="461">
        <v>215595</v>
      </c>
      <c r="U1785" s="462">
        <v>0</v>
      </c>
      <c r="V1785" s="463">
        <v>0</v>
      </c>
      <c r="W1785" s="716" t="e">
        <f t="shared" si="63"/>
        <v>#DIV/0!</v>
      </c>
      <c r="Z1785" s="739">
        <f t="shared" si="64"/>
        <v>0</v>
      </c>
    </row>
    <row r="1786" spans="1:26" s="365" customFormat="1" ht="12.65" customHeight="1">
      <c r="A1786" s="284" t="s">
        <v>68</v>
      </c>
      <c r="B1786" s="452" t="s">
        <v>998</v>
      </c>
      <c r="C1786" s="453" t="s">
        <v>435</v>
      </c>
      <c r="D1786" s="454" t="s">
        <v>731</v>
      </c>
      <c r="E1786" s="455" t="s">
        <v>1002</v>
      </c>
      <c r="F1786" s="454" t="s">
        <v>988</v>
      </c>
      <c r="G1786" s="454" t="s">
        <v>1001</v>
      </c>
      <c r="H1786" s="454" t="s">
        <v>439</v>
      </c>
      <c r="I1786" s="453">
        <v>2024</v>
      </c>
      <c r="J1786" s="453">
        <v>2</v>
      </c>
      <c r="K1786" s="456">
        <v>45590</v>
      </c>
      <c r="L1786" s="457">
        <v>1</v>
      </c>
      <c r="M1786" s="458">
        <v>2.31652727583774</v>
      </c>
      <c r="N1786" s="458">
        <v>2.31652727583774</v>
      </c>
      <c r="O1786" s="459">
        <v>0</v>
      </c>
      <c r="P1786" s="460">
        <v>0</v>
      </c>
      <c r="Q1786" s="453">
        <v>1</v>
      </c>
      <c r="R1786" s="458">
        <v>2.31652727583774</v>
      </c>
      <c r="S1786" s="464">
        <v>110305</v>
      </c>
      <c r="T1786" s="461">
        <v>296715</v>
      </c>
      <c r="U1786" s="462">
        <v>0</v>
      </c>
      <c r="V1786" s="463">
        <v>0</v>
      </c>
      <c r="W1786" s="716" t="e">
        <f t="shared" si="63"/>
        <v>#DIV/0!</v>
      </c>
      <c r="Z1786" s="739">
        <f t="shared" si="64"/>
        <v>0</v>
      </c>
    </row>
    <row r="1787" spans="1:26" s="365" customFormat="1" ht="12.65" customHeight="1">
      <c r="A1787" s="284" t="s">
        <v>68</v>
      </c>
      <c r="B1787" s="452" t="s">
        <v>998</v>
      </c>
      <c r="C1787" s="453" t="s">
        <v>435</v>
      </c>
      <c r="D1787" s="454" t="s">
        <v>444</v>
      </c>
      <c r="E1787" s="455" t="s">
        <v>1003</v>
      </c>
      <c r="F1787" s="454" t="s">
        <v>988</v>
      </c>
      <c r="G1787" s="454" t="s">
        <v>1001</v>
      </c>
      <c r="H1787" s="454" t="s">
        <v>439</v>
      </c>
      <c r="I1787" s="453">
        <v>2024</v>
      </c>
      <c r="J1787" s="453">
        <v>2</v>
      </c>
      <c r="K1787" s="456">
        <v>45590</v>
      </c>
      <c r="L1787" s="457">
        <v>1</v>
      </c>
      <c r="M1787" s="458">
        <v>0.37651638011816602</v>
      </c>
      <c r="N1787" s="458">
        <v>0.37651638011816602</v>
      </c>
      <c r="O1787" s="459">
        <v>0</v>
      </c>
      <c r="P1787" s="460">
        <v>0</v>
      </c>
      <c r="Q1787" s="453">
        <v>1</v>
      </c>
      <c r="R1787" s="458">
        <v>0.37651638011816602</v>
      </c>
      <c r="S1787" s="464">
        <v>45462</v>
      </c>
      <c r="T1787" s="461">
        <v>234530</v>
      </c>
      <c r="U1787" s="462">
        <v>0</v>
      </c>
      <c r="V1787" s="463">
        <v>0</v>
      </c>
      <c r="W1787" s="716" t="e">
        <f t="shared" si="63"/>
        <v>#DIV/0!</v>
      </c>
      <c r="Z1787" s="739">
        <f t="shared" si="64"/>
        <v>0</v>
      </c>
    </row>
    <row r="1788" spans="1:26" s="365" customFormat="1" ht="12.65" customHeight="1">
      <c r="A1788" s="284" t="s">
        <v>68</v>
      </c>
      <c r="B1788" s="452" t="s">
        <v>998</v>
      </c>
      <c r="C1788" s="453" t="s">
        <v>435</v>
      </c>
      <c r="D1788" s="454" t="s">
        <v>1004</v>
      </c>
      <c r="E1788" s="455" t="s">
        <v>1005</v>
      </c>
      <c r="F1788" s="454" t="s">
        <v>988</v>
      </c>
      <c r="G1788" s="454" t="s">
        <v>1001</v>
      </c>
      <c r="H1788" s="454" t="s">
        <v>439</v>
      </c>
      <c r="I1788" s="453">
        <v>2024</v>
      </c>
      <c r="J1788" s="453">
        <v>2</v>
      </c>
      <c r="K1788" s="456">
        <v>45590</v>
      </c>
      <c r="L1788" s="457">
        <v>1</v>
      </c>
      <c r="M1788" s="458">
        <v>0.37927344911816602</v>
      </c>
      <c r="N1788" s="458">
        <v>0.37927344911816602</v>
      </c>
      <c r="O1788" s="459">
        <v>0</v>
      </c>
      <c r="P1788" s="460">
        <v>0</v>
      </c>
      <c r="Q1788" s="453">
        <v>1</v>
      </c>
      <c r="R1788" s="458">
        <v>0.37927344911816602</v>
      </c>
      <c r="S1788" s="464">
        <v>33000</v>
      </c>
      <c r="T1788" s="461">
        <v>323070</v>
      </c>
      <c r="U1788" s="462">
        <v>0</v>
      </c>
      <c r="V1788" s="463">
        <v>0</v>
      </c>
      <c r="W1788" s="716" t="e">
        <f t="shared" si="63"/>
        <v>#DIV/0!</v>
      </c>
      <c r="Z1788" s="739">
        <f t="shared" si="64"/>
        <v>0</v>
      </c>
    </row>
    <row r="1789" spans="1:26" s="365" customFormat="1" ht="12.65" customHeight="1">
      <c r="A1789" s="284" t="s">
        <v>68</v>
      </c>
      <c r="B1789" s="452" t="s">
        <v>998</v>
      </c>
      <c r="C1789" s="453" t="s">
        <v>435</v>
      </c>
      <c r="D1789" s="454" t="s">
        <v>999</v>
      </c>
      <c r="E1789" s="455" t="s">
        <v>1000</v>
      </c>
      <c r="F1789" s="454" t="s">
        <v>988</v>
      </c>
      <c r="G1789" s="454" t="s">
        <v>1001</v>
      </c>
      <c r="H1789" s="454" t="s">
        <v>439</v>
      </c>
      <c r="I1789" s="453">
        <v>2024</v>
      </c>
      <c r="J1789" s="453">
        <v>3</v>
      </c>
      <c r="K1789" s="456">
        <v>45590</v>
      </c>
      <c r="L1789" s="457">
        <v>1</v>
      </c>
      <c r="M1789" s="458">
        <v>2.3583408602377398</v>
      </c>
      <c r="N1789" s="458">
        <v>2.3583408602377398</v>
      </c>
      <c r="O1789" s="459">
        <v>0</v>
      </c>
      <c r="P1789" s="460">
        <v>0</v>
      </c>
      <c r="Q1789" s="453">
        <v>1</v>
      </c>
      <c r="R1789" s="458">
        <v>2.3583408602377398</v>
      </c>
      <c r="S1789" s="464">
        <v>88849</v>
      </c>
      <c r="T1789" s="461">
        <v>304444</v>
      </c>
      <c r="U1789" s="462">
        <v>0</v>
      </c>
      <c r="V1789" s="463">
        <v>0</v>
      </c>
      <c r="W1789" s="716" t="e">
        <f t="shared" si="63"/>
        <v>#DIV/0!</v>
      </c>
      <c r="Z1789" s="739">
        <f t="shared" si="64"/>
        <v>0</v>
      </c>
    </row>
    <row r="1790" spans="1:26" s="365" customFormat="1" ht="12.65" customHeight="1">
      <c r="A1790" s="284" t="s">
        <v>68</v>
      </c>
      <c r="B1790" s="452" t="s">
        <v>998</v>
      </c>
      <c r="C1790" s="453" t="s">
        <v>435</v>
      </c>
      <c r="D1790" s="454" t="s">
        <v>731</v>
      </c>
      <c r="E1790" s="455" t="s">
        <v>1002</v>
      </c>
      <c r="F1790" s="454" t="s">
        <v>988</v>
      </c>
      <c r="G1790" s="454" t="s">
        <v>1001</v>
      </c>
      <c r="H1790" s="454" t="s">
        <v>439</v>
      </c>
      <c r="I1790" s="453">
        <v>2024</v>
      </c>
      <c r="J1790" s="453">
        <v>3</v>
      </c>
      <c r="K1790" s="456">
        <v>45590</v>
      </c>
      <c r="L1790" s="457">
        <v>1</v>
      </c>
      <c r="M1790" s="458">
        <v>2.31652727583774</v>
      </c>
      <c r="N1790" s="458">
        <v>2.31652727583774</v>
      </c>
      <c r="O1790" s="459">
        <v>0</v>
      </c>
      <c r="P1790" s="460">
        <v>0</v>
      </c>
      <c r="Q1790" s="453">
        <v>1</v>
      </c>
      <c r="R1790" s="458">
        <v>2.31652727583774</v>
      </c>
      <c r="S1790" s="464">
        <v>23024</v>
      </c>
      <c r="T1790" s="461">
        <v>319739</v>
      </c>
      <c r="U1790" s="462">
        <v>0</v>
      </c>
      <c r="V1790" s="463">
        <v>0</v>
      </c>
      <c r="W1790" s="716" t="e">
        <f t="shared" si="63"/>
        <v>#DIV/0!</v>
      </c>
      <c r="Z1790" s="739">
        <f t="shared" si="64"/>
        <v>0</v>
      </c>
    </row>
    <row r="1791" spans="1:26" s="365" customFormat="1" ht="12.65" customHeight="1">
      <c r="A1791" s="284" t="s">
        <v>68</v>
      </c>
      <c r="B1791" s="452" t="s">
        <v>998</v>
      </c>
      <c r="C1791" s="453" t="s">
        <v>435</v>
      </c>
      <c r="D1791" s="454" t="s">
        <v>444</v>
      </c>
      <c r="E1791" s="455" t="s">
        <v>1003</v>
      </c>
      <c r="F1791" s="454" t="s">
        <v>988</v>
      </c>
      <c r="G1791" s="454" t="s">
        <v>1001</v>
      </c>
      <c r="H1791" s="454" t="s">
        <v>439</v>
      </c>
      <c r="I1791" s="453">
        <v>2024</v>
      </c>
      <c r="J1791" s="453">
        <v>3</v>
      </c>
      <c r="K1791" s="456">
        <v>45590</v>
      </c>
      <c r="L1791" s="457">
        <v>1</v>
      </c>
      <c r="M1791" s="458">
        <v>0.37651638011816602</v>
      </c>
      <c r="N1791" s="458">
        <v>0.37651638011816602</v>
      </c>
      <c r="O1791" s="459">
        <v>0</v>
      </c>
      <c r="P1791" s="460">
        <v>0</v>
      </c>
      <c r="Q1791" s="453">
        <v>1</v>
      </c>
      <c r="R1791" s="458">
        <v>0.37651638011816602</v>
      </c>
      <c r="S1791" s="464">
        <v>74845</v>
      </c>
      <c r="T1791" s="461">
        <v>309375</v>
      </c>
      <c r="U1791" s="462">
        <v>0</v>
      </c>
      <c r="V1791" s="463">
        <v>0</v>
      </c>
      <c r="W1791" s="716" t="e">
        <f t="shared" si="63"/>
        <v>#DIV/0!</v>
      </c>
      <c r="Z1791" s="739">
        <f t="shared" si="64"/>
        <v>0</v>
      </c>
    </row>
    <row r="1792" spans="1:26" s="365" customFormat="1" ht="12.65" customHeight="1">
      <c r="A1792" s="284" t="s">
        <v>68</v>
      </c>
      <c r="B1792" s="452" t="s">
        <v>998</v>
      </c>
      <c r="C1792" s="453" t="s">
        <v>435</v>
      </c>
      <c r="D1792" s="454" t="s">
        <v>1004</v>
      </c>
      <c r="E1792" s="455" t="s">
        <v>1005</v>
      </c>
      <c r="F1792" s="454" t="s">
        <v>988</v>
      </c>
      <c r="G1792" s="454" t="s">
        <v>1001</v>
      </c>
      <c r="H1792" s="454" t="s">
        <v>439</v>
      </c>
      <c r="I1792" s="453">
        <v>2024</v>
      </c>
      <c r="J1792" s="453">
        <v>3</v>
      </c>
      <c r="K1792" s="456">
        <v>45590</v>
      </c>
      <c r="L1792" s="457">
        <v>1</v>
      </c>
      <c r="M1792" s="458">
        <v>0.37927344911816602</v>
      </c>
      <c r="N1792" s="458">
        <v>0.37927344911816602</v>
      </c>
      <c r="O1792" s="459">
        <v>0</v>
      </c>
      <c r="P1792" s="460">
        <v>0</v>
      </c>
      <c r="Q1792" s="453">
        <v>1</v>
      </c>
      <c r="R1792" s="458">
        <v>0.37927344911816602</v>
      </c>
      <c r="S1792" s="464">
        <v>0</v>
      </c>
      <c r="T1792" s="461">
        <v>323070</v>
      </c>
      <c r="U1792" s="462">
        <v>0</v>
      </c>
      <c r="V1792" s="463">
        <v>0</v>
      </c>
      <c r="W1792" s="716" t="e">
        <f t="shared" si="63"/>
        <v>#DIV/0!</v>
      </c>
      <c r="Z1792" s="739">
        <f t="shared" si="64"/>
        <v>0</v>
      </c>
    </row>
    <row r="1793" spans="1:26" s="365" customFormat="1" ht="12.65" customHeight="1">
      <c r="A1793" s="284" t="s">
        <v>68</v>
      </c>
      <c r="B1793" s="452" t="s">
        <v>998</v>
      </c>
      <c r="C1793" s="453" t="s">
        <v>435</v>
      </c>
      <c r="D1793" s="454" t="s">
        <v>999</v>
      </c>
      <c r="E1793" s="455" t="s">
        <v>1000</v>
      </c>
      <c r="F1793" s="454" t="s">
        <v>988</v>
      </c>
      <c r="G1793" s="454" t="s">
        <v>1001</v>
      </c>
      <c r="H1793" s="454" t="s">
        <v>439</v>
      </c>
      <c r="I1793" s="453">
        <v>2024</v>
      </c>
      <c r="J1793" s="453">
        <v>4</v>
      </c>
      <c r="K1793" s="456">
        <v>45590</v>
      </c>
      <c r="L1793" s="457">
        <v>1</v>
      </c>
      <c r="M1793" s="458">
        <v>2.3583408602377398</v>
      </c>
      <c r="N1793" s="458">
        <v>2.3583408602377398</v>
      </c>
      <c r="O1793" s="459">
        <v>0</v>
      </c>
      <c r="P1793" s="460">
        <v>0</v>
      </c>
      <c r="Q1793" s="453">
        <v>1</v>
      </c>
      <c r="R1793" s="458">
        <v>2.3583408602377398</v>
      </c>
      <c r="S1793" s="464">
        <v>0</v>
      </c>
      <c r="T1793" s="461">
        <v>304444</v>
      </c>
      <c r="U1793" s="462">
        <v>0</v>
      </c>
      <c r="V1793" s="463">
        <v>0</v>
      </c>
      <c r="W1793" s="716" t="e">
        <f t="shared" si="63"/>
        <v>#DIV/0!</v>
      </c>
      <c r="Z1793" s="739">
        <f t="shared" si="64"/>
        <v>0</v>
      </c>
    </row>
    <row r="1794" spans="1:26" s="365" customFormat="1" ht="12.65" customHeight="1">
      <c r="A1794" s="284" t="s">
        <v>68</v>
      </c>
      <c r="B1794" s="452" t="s">
        <v>998</v>
      </c>
      <c r="C1794" s="453" t="s">
        <v>435</v>
      </c>
      <c r="D1794" s="454" t="s">
        <v>731</v>
      </c>
      <c r="E1794" s="455" t="s">
        <v>1002</v>
      </c>
      <c r="F1794" s="454" t="s">
        <v>988</v>
      </c>
      <c r="G1794" s="454" t="s">
        <v>1001</v>
      </c>
      <c r="H1794" s="454" t="s">
        <v>439</v>
      </c>
      <c r="I1794" s="453">
        <v>2024</v>
      </c>
      <c r="J1794" s="453">
        <v>4</v>
      </c>
      <c r="K1794" s="456">
        <v>45590</v>
      </c>
      <c r="L1794" s="457">
        <v>1</v>
      </c>
      <c r="M1794" s="458">
        <v>2.31652727583774</v>
      </c>
      <c r="N1794" s="458">
        <v>2.31652727583774</v>
      </c>
      <c r="O1794" s="459">
        <v>0</v>
      </c>
      <c r="P1794" s="460">
        <v>0</v>
      </c>
      <c r="Q1794" s="453">
        <v>1</v>
      </c>
      <c r="R1794" s="458">
        <v>2.31652727583774</v>
      </c>
      <c r="S1794" s="464">
        <v>0</v>
      </c>
      <c r="T1794" s="461">
        <v>319739</v>
      </c>
      <c r="U1794" s="462">
        <v>0</v>
      </c>
      <c r="V1794" s="463">
        <v>0</v>
      </c>
      <c r="W1794" s="716" t="e">
        <f t="shared" ref="W1794:W1857" si="65">V1794/$AB$1</f>
        <v>#DIV/0!</v>
      </c>
      <c r="Z1794" s="739">
        <f t="shared" si="64"/>
        <v>0</v>
      </c>
    </row>
    <row r="1795" spans="1:26" s="365" customFormat="1" ht="12.65" customHeight="1">
      <c r="A1795" s="284" t="s">
        <v>68</v>
      </c>
      <c r="B1795" s="452" t="s">
        <v>998</v>
      </c>
      <c r="C1795" s="453" t="s">
        <v>435</v>
      </c>
      <c r="D1795" s="454" t="s">
        <v>444</v>
      </c>
      <c r="E1795" s="455" t="s">
        <v>1003</v>
      </c>
      <c r="F1795" s="454" t="s">
        <v>988</v>
      </c>
      <c r="G1795" s="454" t="s">
        <v>1001</v>
      </c>
      <c r="H1795" s="454" t="s">
        <v>439</v>
      </c>
      <c r="I1795" s="453">
        <v>2024</v>
      </c>
      <c r="J1795" s="453">
        <v>4</v>
      </c>
      <c r="K1795" s="456">
        <v>45590</v>
      </c>
      <c r="L1795" s="457">
        <v>1</v>
      </c>
      <c r="M1795" s="458">
        <v>0.37651638011816602</v>
      </c>
      <c r="N1795" s="458">
        <v>0.37651638011816602</v>
      </c>
      <c r="O1795" s="459">
        <v>0</v>
      </c>
      <c r="P1795" s="460">
        <v>0</v>
      </c>
      <c r="Q1795" s="453">
        <v>1</v>
      </c>
      <c r="R1795" s="458">
        <v>0.37651638011816602</v>
      </c>
      <c r="S1795" s="464">
        <v>0</v>
      </c>
      <c r="T1795" s="461">
        <v>309375</v>
      </c>
      <c r="U1795" s="462">
        <v>0</v>
      </c>
      <c r="V1795" s="463">
        <v>0</v>
      </c>
      <c r="W1795" s="716" t="e">
        <f t="shared" si="65"/>
        <v>#DIV/0!</v>
      </c>
      <c r="Z1795" s="739">
        <f t="shared" ref="Z1795:Z1858" si="66">O1795*S1795</f>
        <v>0</v>
      </c>
    </row>
    <row r="1796" spans="1:26" s="365" customFormat="1" ht="12.65" customHeight="1">
      <c r="A1796" s="284" t="s">
        <v>68</v>
      </c>
      <c r="B1796" s="452" t="s">
        <v>998</v>
      </c>
      <c r="C1796" s="453" t="s">
        <v>435</v>
      </c>
      <c r="D1796" s="454" t="s">
        <v>1004</v>
      </c>
      <c r="E1796" s="455" t="s">
        <v>1005</v>
      </c>
      <c r="F1796" s="454" t="s">
        <v>988</v>
      </c>
      <c r="G1796" s="454" t="s">
        <v>1001</v>
      </c>
      <c r="H1796" s="454" t="s">
        <v>439</v>
      </c>
      <c r="I1796" s="453">
        <v>2024</v>
      </c>
      <c r="J1796" s="453">
        <v>4</v>
      </c>
      <c r="K1796" s="456">
        <v>45590</v>
      </c>
      <c r="L1796" s="457">
        <v>1</v>
      </c>
      <c r="M1796" s="458">
        <v>0.37927344911816602</v>
      </c>
      <c r="N1796" s="458">
        <v>0.37927344911816602</v>
      </c>
      <c r="O1796" s="459">
        <v>0</v>
      </c>
      <c r="P1796" s="460">
        <v>0</v>
      </c>
      <c r="Q1796" s="453">
        <v>1</v>
      </c>
      <c r="R1796" s="458">
        <v>0.37927344911816602</v>
      </c>
      <c r="S1796" s="464">
        <v>0</v>
      </c>
      <c r="T1796" s="461">
        <v>323070</v>
      </c>
      <c r="U1796" s="462">
        <v>0</v>
      </c>
      <c r="V1796" s="463">
        <v>0</v>
      </c>
      <c r="W1796" s="716" t="e">
        <f t="shared" si="65"/>
        <v>#DIV/0!</v>
      </c>
      <c r="Z1796" s="739">
        <f t="shared" si="66"/>
        <v>0</v>
      </c>
    </row>
    <row r="1797" spans="1:26" s="365" customFormat="1" ht="12.65" customHeight="1">
      <c r="A1797" s="284" t="s">
        <v>68</v>
      </c>
      <c r="B1797" s="452" t="s">
        <v>998</v>
      </c>
      <c r="C1797" s="453" t="s">
        <v>435</v>
      </c>
      <c r="D1797" s="454" t="s">
        <v>999</v>
      </c>
      <c r="E1797" s="455" t="s">
        <v>1000</v>
      </c>
      <c r="F1797" s="454" t="s">
        <v>988</v>
      </c>
      <c r="G1797" s="454" t="s">
        <v>1001</v>
      </c>
      <c r="H1797" s="454" t="s">
        <v>439</v>
      </c>
      <c r="I1797" s="453">
        <v>2024</v>
      </c>
      <c r="J1797" s="453">
        <v>5</v>
      </c>
      <c r="K1797" s="456">
        <v>45590</v>
      </c>
      <c r="L1797" s="457">
        <v>1</v>
      </c>
      <c r="M1797" s="458">
        <v>2.3583408602377398</v>
      </c>
      <c r="N1797" s="458">
        <v>2.3583408602377398</v>
      </c>
      <c r="O1797" s="459">
        <v>0</v>
      </c>
      <c r="P1797" s="460">
        <v>0</v>
      </c>
      <c r="Q1797" s="453">
        <v>1</v>
      </c>
      <c r="R1797" s="458">
        <v>2.3583408602377398</v>
      </c>
      <c r="S1797" s="464">
        <v>169904</v>
      </c>
      <c r="T1797" s="461">
        <v>474348</v>
      </c>
      <c r="U1797" s="462">
        <v>0</v>
      </c>
      <c r="V1797" s="463">
        <v>0</v>
      </c>
      <c r="W1797" s="716" t="e">
        <f t="shared" si="65"/>
        <v>#DIV/0!</v>
      </c>
      <c r="Z1797" s="739">
        <f t="shared" si="66"/>
        <v>0</v>
      </c>
    </row>
    <row r="1798" spans="1:26" s="365" customFormat="1" ht="12.65" customHeight="1">
      <c r="A1798" s="284" t="s">
        <v>68</v>
      </c>
      <c r="B1798" s="452" t="s">
        <v>998</v>
      </c>
      <c r="C1798" s="453" t="s">
        <v>435</v>
      </c>
      <c r="D1798" s="454" t="s">
        <v>731</v>
      </c>
      <c r="E1798" s="455" t="s">
        <v>1002</v>
      </c>
      <c r="F1798" s="454" t="s">
        <v>988</v>
      </c>
      <c r="G1798" s="454" t="s">
        <v>1001</v>
      </c>
      <c r="H1798" s="454" t="s">
        <v>439</v>
      </c>
      <c r="I1798" s="453">
        <v>2024</v>
      </c>
      <c r="J1798" s="453">
        <v>5</v>
      </c>
      <c r="K1798" s="456">
        <v>45590</v>
      </c>
      <c r="L1798" s="457">
        <v>1</v>
      </c>
      <c r="M1798" s="458">
        <v>2.31652727583774</v>
      </c>
      <c r="N1798" s="458">
        <v>2.31652727583774</v>
      </c>
      <c r="O1798" s="459">
        <v>0</v>
      </c>
      <c r="P1798" s="460">
        <v>0</v>
      </c>
      <c r="Q1798" s="453">
        <v>1</v>
      </c>
      <c r="R1798" s="458">
        <v>2.31652727583774</v>
      </c>
      <c r="S1798" s="464">
        <v>199544</v>
      </c>
      <c r="T1798" s="461">
        <v>519283</v>
      </c>
      <c r="U1798" s="462">
        <v>0</v>
      </c>
      <c r="V1798" s="463">
        <v>0</v>
      </c>
      <c r="W1798" s="716" t="e">
        <f t="shared" si="65"/>
        <v>#DIV/0!</v>
      </c>
      <c r="Z1798" s="739">
        <f t="shared" si="66"/>
        <v>0</v>
      </c>
    </row>
    <row r="1799" spans="1:26" s="365" customFormat="1" ht="12.65" customHeight="1">
      <c r="A1799" s="284" t="s">
        <v>68</v>
      </c>
      <c r="B1799" s="452" t="s">
        <v>998</v>
      </c>
      <c r="C1799" s="453" t="s">
        <v>435</v>
      </c>
      <c r="D1799" s="454" t="s">
        <v>444</v>
      </c>
      <c r="E1799" s="455" t="s">
        <v>1003</v>
      </c>
      <c r="F1799" s="454" t="s">
        <v>988</v>
      </c>
      <c r="G1799" s="454" t="s">
        <v>1001</v>
      </c>
      <c r="H1799" s="454" t="s">
        <v>439</v>
      </c>
      <c r="I1799" s="453">
        <v>2024</v>
      </c>
      <c r="J1799" s="453">
        <v>5</v>
      </c>
      <c r="K1799" s="456">
        <v>45590</v>
      </c>
      <c r="L1799" s="457">
        <v>1</v>
      </c>
      <c r="M1799" s="458">
        <v>0.37651638011816602</v>
      </c>
      <c r="N1799" s="458">
        <v>0.37651638011816602</v>
      </c>
      <c r="O1799" s="459">
        <v>0</v>
      </c>
      <c r="P1799" s="460">
        <v>0</v>
      </c>
      <c r="Q1799" s="453">
        <v>1</v>
      </c>
      <c r="R1799" s="458">
        <v>0.37651638011816602</v>
      </c>
      <c r="S1799" s="464">
        <v>191283</v>
      </c>
      <c r="T1799" s="461">
        <v>500658</v>
      </c>
      <c r="U1799" s="462">
        <v>0</v>
      </c>
      <c r="V1799" s="463">
        <v>0</v>
      </c>
      <c r="W1799" s="716" t="e">
        <f t="shared" si="65"/>
        <v>#DIV/0!</v>
      </c>
      <c r="Z1799" s="739">
        <f t="shared" si="66"/>
        <v>0</v>
      </c>
    </row>
    <row r="1800" spans="1:26" s="365" customFormat="1" ht="12.65" customHeight="1">
      <c r="A1800" s="284" t="s">
        <v>68</v>
      </c>
      <c r="B1800" s="452" t="s">
        <v>998</v>
      </c>
      <c r="C1800" s="453" t="s">
        <v>435</v>
      </c>
      <c r="D1800" s="454" t="s">
        <v>1004</v>
      </c>
      <c r="E1800" s="455" t="s">
        <v>1005</v>
      </c>
      <c r="F1800" s="454" t="s">
        <v>988</v>
      </c>
      <c r="G1800" s="454" t="s">
        <v>1001</v>
      </c>
      <c r="H1800" s="454" t="s">
        <v>439</v>
      </c>
      <c r="I1800" s="453">
        <v>2024</v>
      </c>
      <c r="J1800" s="453">
        <v>5</v>
      </c>
      <c r="K1800" s="456">
        <v>45590</v>
      </c>
      <c r="L1800" s="457">
        <v>1</v>
      </c>
      <c r="M1800" s="458">
        <v>0.37927344911816602</v>
      </c>
      <c r="N1800" s="458">
        <v>0.37927344911816602</v>
      </c>
      <c r="O1800" s="459">
        <v>0</v>
      </c>
      <c r="P1800" s="460">
        <v>0</v>
      </c>
      <c r="Q1800" s="453">
        <v>1</v>
      </c>
      <c r="R1800" s="458">
        <v>0.37927344911816602</v>
      </c>
      <c r="S1800" s="464">
        <v>292000</v>
      </c>
      <c r="T1800" s="461">
        <v>615070</v>
      </c>
      <c r="U1800" s="462">
        <v>0</v>
      </c>
      <c r="V1800" s="463">
        <v>0</v>
      </c>
      <c r="W1800" s="716" t="e">
        <f t="shared" si="65"/>
        <v>#DIV/0!</v>
      </c>
      <c r="Z1800" s="739">
        <f t="shared" si="66"/>
        <v>0</v>
      </c>
    </row>
    <row r="1801" spans="1:26" s="365" customFormat="1" ht="12.65" customHeight="1">
      <c r="A1801" s="284" t="s">
        <v>68</v>
      </c>
      <c r="B1801" s="452" t="s">
        <v>998</v>
      </c>
      <c r="C1801" s="453" t="s">
        <v>435</v>
      </c>
      <c r="D1801" s="454" t="s">
        <v>999</v>
      </c>
      <c r="E1801" s="455" t="s">
        <v>1000</v>
      </c>
      <c r="F1801" s="454" t="s">
        <v>988</v>
      </c>
      <c r="G1801" s="454" t="s">
        <v>1001</v>
      </c>
      <c r="H1801" s="454" t="s">
        <v>439</v>
      </c>
      <c r="I1801" s="453">
        <v>2024</v>
      </c>
      <c r="J1801" s="453">
        <v>6</v>
      </c>
      <c r="K1801" s="456">
        <v>45590</v>
      </c>
      <c r="L1801" s="457">
        <v>1</v>
      </c>
      <c r="M1801" s="458">
        <v>2.3583408602377398</v>
      </c>
      <c r="N1801" s="458">
        <v>2.3583408602377398</v>
      </c>
      <c r="O1801" s="459">
        <v>0</v>
      </c>
      <c r="P1801" s="460">
        <v>0</v>
      </c>
      <c r="Q1801" s="453">
        <v>1</v>
      </c>
      <c r="R1801" s="458">
        <v>2.3583408602377398</v>
      </c>
      <c r="S1801" s="464">
        <v>92599</v>
      </c>
      <c r="T1801" s="461">
        <v>566947</v>
      </c>
      <c r="U1801" s="462">
        <v>0</v>
      </c>
      <c r="V1801" s="463">
        <v>0</v>
      </c>
      <c r="W1801" s="716" t="e">
        <f t="shared" si="65"/>
        <v>#DIV/0!</v>
      </c>
      <c r="Z1801" s="739">
        <f t="shared" si="66"/>
        <v>0</v>
      </c>
    </row>
    <row r="1802" spans="1:26" s="365" customFormat="1" ht="12.65" customHeight="1">
      <c r="A1802" s="284" t="s">
        <v>68</v>
      </c>
      <c r="B1802" s="452" t="s">
        <v>998</v>
      </c>
      <c r="C1802" s="453" t="s">
        <v>435</v>
      </c>
      <c r="D1802" s="454" t="s">
        <v>731</v>
      </c>
      <c r="E1802" s="455" t="s">
        <v>1002</v>
      </c>
      <c r="F1802" s="454" t="s">
        <v>988</v>
      </c>
      <c r="G1802" s="454" t="s">
        <v>1001</v>
      </c>
      <c r="H1802" s="454" t="s">
        <v>439</v>
      </c>
      <c r="I1802" s="453">
        <v>2024</v>
      </c>
      <c r="J1802" s="453">
        <v>6</v>
      </c>
      <c r="K1802" s="456">
        <v>45590</v>
      </c>
      <c r="L1802" s="457">
        <v>1</v>
      </c>
      <c r="M1802" s="458">
        <v>2.31652727583774</v>
      </c>
      <c r="N1802" s="458">
        <v>2.31652727583774</v>
      </c>
      <c r="O1802" s="459">
        <v>0</v>
      </c>
      <c r="P1802" s="460">
        <v>0</v>
      </c>
      <c r="Q1802" s="453">
        <v>1</v>
      </c>
      <c r="R1802" s="458">
        <v>2.31652727583774</v>
      </c>
      <c r="S1802" s="464">
        <v>132609</v>
      </c>
      <c r="T1802" s="461">
        <v>651892</v>
      </c>
      <c r="U1802" s="462">
        <v>0</v>
      </c>
      <c r="V1802" s="463">
        <v>0</v>
      </c>
      <c r="W1802" s="716" t="e">
        <f t="shared" si="65"/>
        <v>#DIV/0!</v>
      </c>
      <c r="Z1802" s="739">
        <f t="shared" si="66"/>
        <v>0</v>
      </c>
    </row>
    <row r="1803" spans="1:26" s="365" customFormat="1" ht="12.65" customHeight="1">
      <c r="A1803" s="284" t="s">
        <v>68</v>
      </c>
      <c r="B1803" s="452" t="s">
        <v>998</v>
      </c>
      <c r="C1803" s="453" t="s">
        <v>435</v>
      </c>
      <c r="D1803" s="454" t="s">
        <v>444</v>
      </c>
      <c r="E1803" s="455" t="s">
        <v>1003</v>
      </c>
      <c r="F1803" s="454" t="s">
        <v>988</v>
      </c>
      <c r="G1803" s="454" t="s">
        <v>1001</v>
      </c>
      <c r="H1803" s="454" t="s">
        <v>439</v>
      </c>
      <c r="I1803" s="453">
        <v>2024</v>
      </c>
      <c r="J1803" s="453">
        <v>6</v>
      </c>
      <c r="K1803" s="456">
        <v>45590</v>
      </c>
      <c r="L1803" s="457">
        <v>1</v>
      </c>
      <c r="M1803" s="458">
        <v>0.37651638011816602</v>
      </c>
      <c r="N1803" s="458">
        <v>0.37651638011816602</v>
      </c>
      <c r="O1803" s="459">
        <v>0</v>
      </c>
      <c r="P1803" s="460">
        <v>0</v>
      </c>
      <c r="Q1803" s="453">
        <v>1</v>
      </c>
      <c r="R1803" s="458">
        <v>0.37651638011816602</v>
      </c>
      <c r="S1803" s="464">
        <v>118241</v>
      </c>
      <c r="T1803" s="461">
        <v>618899</v>
      </c>
      <c r="U1803" s="462">
        <v>0</v>
      </c>
      <c r="V1803" s="463">
        <v>0</v>
      </c>
      <c r="W1803" s="716" t="e">
        <f t="shared" si="65"/>
        <v>#DIV/0!</v>
      </c>
      <c r="Z1803" s="739">
        <f t="shared" si="66"/>
        <v>0</v>
      </c>
    </row>
    <row r="1804" spans="1:26" s="365" customFormat="1" ht="12.65" customHeight="1">
      <c r="A1804" s="284" t="s">
        <v>68</v>
      </c>
      <c r="B1804" s="452" t="s">
        <v>998</v>
      </c>
      <c r="C1804" s="453" t="s">
        <v>435</v>
      </c>
      <c r="D1804" s="454" t="s">
        <v>1004</v>
      </c>
      <c r="E1804" s="455" t="s">
        <v>1005</v>
      </c>
      <c r="F1804" s="454" t="s">
        <v>988</v>
      </c>
      <c r="G1804" s="454" t="s">
        <v>1001</v>
      </c>
      <c r="H1804" s="454" t="s">
        <v>439</v>
      </c>
      <c r="I1804" s="453">
        <v>2024</v>
      </c>
      <c r="J1804" s="453">
        <v>6</v>
      </c>
      <c r="K1804" s="456">
        <v>45590</v>
      </c>
      <c r="L1804" s="457">
        <v>1</v>
      </c>
      <c r="M1804" s="458">
        <v>0.37927344911816602</v>
      </c>
      <c r="N1804" s="458">
        <v>0.37927344911816602</v>
      </c>
      <c r="O1804" s="459">
        <v>0</v>
      </c>
      <c r="P1804" s="460">
        <v>0</v>
      </c>
      <c r="Q1804" s="453">
        <v>1</v>
      </c>
      <c r="R1804" s="458">
        <v>0.37927344911816602</v>
      </c>
      <c r="S1804" s="464">
        <v>0</v>
      </c>
      <c r="T1804" s="461">
        <v>615070</v>
      </c>
      <c r="U1804" s="462">
        <v>0</v>
      </c>
      <c r="V1804" s="463">
        <v>0</v>
      </c>
      <c r="W1804" s="716" t="e">
        <f t="shared" si="65"/>
        <v>#DIV/0!</v>
      </c>
      <c r="Z1804" s="739">
        <f t="shared" si="66"/>
        <v>0</v>
      </c>
    </row>
    <row r="1805" spans="1:26" s="365" customFormat="1" ht="12.65" customHeight="1">
      <c r="A1805" s="284" t="s">
        <v>68</v>
      </c>
      <c r="B1805" s="452" t="s">
        <v>998</v>
      </c>
      <c r="C1805" s="453" t="s">
        <v>435</v>
      </c>
      <c r="D1805" s="454" t="s">
        <v>999</v>
      </c>
      <c r="E1805" s="455" t="s">
        <v>1000</v>
      </c>
      <c r="F1805" s="454" t="s">
        <v>988</v>
      </c>
      <c r="G1805" s="454" t="s">
        <v>1001</v>
      </c>
      <c r="H1805" s="454" t="s">
        <v>439</v>
      </c>
      <c r="I1805" s="453">
        <v>2024</v>
      </c>
      <c r="J1805" s="453">
        <v>7</v>
      </c>
      <c r="K1805" s="456">
        <v>45590</v>
      </c>
      <c r="L1805" s="457">
        <v>1</v>
      </c>
      <c r="M1805" s="458">
        <v>2.3583408602377398</v>
      </c>
      <c r="N1805" s="458">
        <v>2.3583408602377398</v>
      </c>
      <c r="O1805" s="459">
        <v>0</v>
      </c>
      <c r="P1805" s="460">
        <v>0</v>
      </c>
      <c r="Q1805" s="453">
        <v>1</v>
      </c>
      <c r="R1805" s="458">
        <v>2.3583408602377398</v>
      </c>
      <c r="S1805" s="464">
        <v>43876</v>
      </c>
      <c r="T1805" s="461">
        <v>610823</v>
      </c>
      <c r="U1805" s="462">
        <v>0</v>
      </c>
      <c r="V1805" s="463">
        <v>0</v>
      </c>
      <c r="W1805" s="716" t="e">
        <f t="shared" si="65"/>
        <v>#DIV/0!</v>
      </c>
      <c r="Z1805" s="739">
        <f t="shared" si="66"/>
        <v>0</v>
      </c>
    </row>
    <row r="1806" spans="1:26" s="365" customFormat="1" ht="12.65" customHeight="1">
      <c r="A1806" s="284" t="s">
        <v>68</v>
      </c>
      <c r="B1806" s="452" t="s">
        <v>998</v>
      </c>
      <c r="C1806" s="453" t="s">
        <v>435</v>
      </c>
      <c r="D1806" s="454" t="s">
        <v>731</v>
      </c>
      <c r="E1806" s="455" t="s">
        <v>1002</v>
      </c>
      <c r="F1806" s="454" t="s">
        <v>988</v>
      </c>
      <c r="G1806" s="454" t="s">
        <v>1001</v>
      </c>
      <c r="H1806" s="454" t="s">
        <v>439</v>
      </c>
      <c r="I1806" s="453">
        <v>2024</v>
      </c>
      <c r="J1806" s="453">
        <v>7</v>
      </c>
      <c r="K1806" s="456">
        <v>45590</v>
      </c>
      <c r="L1806" s="457">
        <v>1</v>
      </c>
      <c r="M1806" s="458">
        <v>2.31652727583774</v>
      </c>
      <c r="N1806" s="458">
        <v>2.31652727583774</v>
      </c>
      <c r="O1806" s="459">
        <v>0</v>
      </c>
      <c r="P1806" s="460">
        <v>0</v>
      </c>
      <c r="Q1806" s="453">
        <v>1</v>
      </c>
      <c r="R1806" s="458">
        <v>2.31652727583774</v>
      </c>
      <c r="S1806" s="464">
        <v>35090</v>
      </c>
      <c r="T1806" s="461">
        <v>686982</v>
      </c>
      <c r="U1806" s="462">
        <v>0</v>
      </c>
      <c r="V1806" s="463">
        <v>0</v>
      </c>
      <c r="W1806" s="716" t="e">
        <f t="shared" si="65"/>
        <v>#DIV/0!</v>
      </c>
      <c r="Z1806" s="739">
        <f t="shared" si="66"/>
        <v>0</v>
      </c>
    </row>
    <row r="1807" spans="1:26" s="365" customFormat="1" ht="12.65" customHeight="1">
      <c r="A1807" s="284" t="s">
        <v>68</v>
      </c>
      <c r="B1807" s="452" t="s">
        <v>998</v>
      </c>
      <c r="C1807" s="453" t="s">
        <v>435</v>
      </c>
      <c r="D1807" s="454" t="s">
        <v>444</v>
      </c>
      <c r="E1807" s="455" t="s">
        <v>1003</v>
      </c>
      <c r="F1807" s="454" t="s">
        <v>988</v>
      </c>
      <c r="G1807" s="454" t="s">
        <v>1001</v>
      </c>
      <c r="H1807" s="454" t="s">
        <v>439</v>
      </c>
      <c r="I1807" s="453">
        <v>2024</v>
      </c>
      <c r="J1807" s="453">
        <v>7</v>
      </c>
      <c r="K1807" s="456">
        <v>45590</v>
      </c>
      <c r="L1807" s="457">
        <v>1</v>
      </c>
      <c r="M1807" s="458">
        <v>0.37651638011816602</v>
      </c>
      <c r="N1807" s="458">
        <v>0.37651638011816602</v>
      </c>
      <c r="O1807" s="459">
        <v>0</v>
      </c>
      <c r="P1807" s="460">
        <v>0</v>
      </c>
      <c r="Q1807" s="453">
        <v>1</v>
      </c>
      <c r="R1807" s="458">
        <v>0.37651638011816602</v>
      </c>
      <c r="S1807" s="464">
        <v>46292</v>
      </c>
      <c r="T1807" s="461">
        <v>665191</v>
      </c>
      <c r="U1807" s="462">
        <v>0</v>
      </c>
      <c r="V1807" s="463">
        <v>0</v>
      </c>
      <c r="W1807" s="716" t="e">
        <f t="shared" si="65"/>
        <v>#DIV/0!</v>
      </c>
      <c r="Z1807" s="739">
        <f t="shared" si="66"/>
        <v>0</v>
      </c>
    </row>
    <row r="1808" spans="1:26" s="365" customFormat="1" ht="12.65" customHeight="1">
      <c r="A1808" s="284" t="s">
        <v>68</v>
      </c>
      <c r="B1808" s="452" t="s">
        <v>998</v>
      </c>
      <c r="C1808" s="453" t="s">
        <v>435</v>
      </c>
      <c r="D1808" s="454" t="s">
        <v>1004</v>
      </c>
      <c r="E1808" s="455" t="s">
        <v>1005</v>
      </c>
      <c r="F1808" s="454" t="s">
        <v>988</v>
      </c>
      <c r="G1808" s="454" t="s">
        <v>1001</v>
      </c>
      <c r="H1808" s="454" t="s">
        <v>439</v>
      </c>
      <c r="I1808" s="453">
        <v>2024</v>
      </c>
      <c r="J1808" s="453">
        <v>7</v>
      </c>
      <c r="K1808" s="456">
        <v>45590</v>
      </c>
      <c r="L1808" s="457">
        <v>1</v>
      </c>
      <c r="M1808" s="458">
        <v>0.37927344911816602</v>
      </c>
      <c r="N1808" s="458">
        <v>0.37927344911816602</v>
      </c>
      <c r="O1808" s="459">
        <v>0</v>
      </c>
      <c r="P1808" s="460">
        <v>0</v>
      </c>
      <c r="Q1808" s="453">
        <v>1</v>
      </c>
      <c r="R1808" s="458">
        <v>0.37927344911816602</v>
      </c>
      <c r="S1808" s="464">
        <v>40000</v>
      </c>
      <c r="T1808" s="461">
        <v>655070</v>
      </c>
      <c r="U1808" s="462">
        <v>0</v>
      </c>
      <c r="V1808" s="463">
        <v>0</v>
      </c>
      <c r="W1808" s="716" t="e">
        <f t="shared" si="65"/>
        <v>#DIV/0!</v>
      </c>
      <c r="Z1808" s="739">
        <f t="shared" si="66"/>
        <v>0</v>
      </c>
    </row>
    <row r="1809" spans="1:26" s="365" customFormat="1" ht="12.65" customHeight="1">
      <c r="A1809" s="284" t="s">
        <v>68</v>
      </c>
      <c r="B1809" s="452" t="s">
        <v>998</v>
      </c>
      <c r="C1809" s="453" t="s">
        <v>435</v>
      </c>
      <c r="D1809" s="454" t="s">
        <v>999</v>
      </c>
      <c r="E1809" s="455" t="s">
        <v>1000</v>
      </c>
      <c r="F1809" s="454" t="s">
        <v>988</v>
      </c>
      <c r="G1809" s="454" t="s">
        <v>1001</v>
      </c>
      <c r="H1809" s="454" t="s">
        <v>439</v>
      </c>
      <c r="I1809" s="453">
        <v>2024</v>
      </c>
      <c r="J1809" s="453">
        <v>8</v>
      </c>
      <c r="K1809" s="456">
        <v>45590</v>
      </c>
      <c r="L1809" s="457">
        <v>1</v>
      </c>
      <c r="M1809" s="458">
        <v>2.3583408602377398</v>
      </c>
      <c r="N1809" s="458">
        <v>2.3583408602377398</v>
      </c>
      <c r="O1809" s="459">
        <v>0</v>
      </c>
      <c r="P1809" s="460">
        <v>0</v>
      </c>
      <c r="Q1809" s="453">
        <v>1</v>
      </c>
      <c r="R1809" s="458">
        <v>2.3583408602377398</v>
      </c>
      <c r="S1809" s="464">
        <v>33780</v>
      </c>
      <c r="T1809" s="461">
        <v>644603</v>
      </c>
      <c r="U1809" s="462">
        <v>0</v>
      </c>
      <c r="V1809" s="463">
        <v>0</v>
      </c>
      <c r="W1809" s="716" t="e">
        <f t="shared" si="65"/>
        <v>#DIV/0!</v>
      </c>
      <c r="Z1809" s="739">
        <f t="shared" si="66"/>
        <v>0</v>
      </c>
    </row>
    <row r="1810" spans="1:26" s="365" customFormat="1" ht="12.65" customHeight="1">
      <c r="A1810" s="284" t="s">
        <v>68</v>
      </c>
      <c r="B1810" s="452" t="s">
        <v>998</v>
      </c>
      <c r="C1810" s="453" t="s">
        <v>435</v>
      </c>
      <c r="D1810" s="454" t="s">
        <v>731</v>
      </c>
      <c r="E1810" s="455" t="s">
        <v>1002</v>
      </c>
      <c r="F1810" s="454" t="s">
        <v>988</v>
      </c>
      <c r="G1810" s="454" t="s">
        <v>1001</v>
      </c>
      <c r="H1810" s="454" t="s">
        <v>439</v>
      </c>
      <c r="I1810" s="453">
        <v>2024</v>
      </c>
      <c r="J1810" s="453">
        <v>8</v>
      </c>
      <c r="K1810" s="456">
        <v>45590</v>
      </c>
      <c r="L1810" s="457">
        <v>1</v>
      </c>
      <c r="M1810" s="458">
        <v>2.31652727583774</v>
      </c>
      <c r="N1810" s="458">
        <v>2.31652727583774</v>
      </c>
      <c r="O1810" s="459">
        <v>0</v>
      </c>
      <c r="P1810" s="460">
        <v>0</v>
      </c>
      <c r="Q1810" s="453">
        <v>1</v>
      </c>
      <c r="R1810" s="458">
        <v>2.31652727583774</v>
      </c>
      <c r="S1810" s="464">
        <v>0</v>
      </c>
      <c r="T1810" s="461">
        <v>686982</v>
      </c>
      <c r="U1810" s="462">
        <v>0</v>
      </c>
      <c r="V1810" s="463">
        <v>0</v>
      </c>
      <c r="W1810" s="716" t="e">
        <f t="shared" si="65"/>
        <v>#DIV/0!</v>
      </c>
      <c r="Z1810" s="739">
        <f t="shared" si="66"/>
        <v>0</v>
      </c>
    </row>
    <row r="1811" spans="1:26" s="365" customFormat="1" ht="12.65" customHeight="1">
      <c r="A1811" s="284" t="s">
        <v>68</v>
      </c>
      <c r="B1811" s="452" t="s">
        <v>998</v>
      </c>
      <c r="C1811" s="453" t="s">
        <v>435</v>
      </c>
      <c r="D1811" s="454" t="s">
        <v>444</v>
      </c>
      <c r="E1811" s="455" t="s">
        <v>1003</v>
      </c>
      <c r="F1811" s="454" t="s">
        <v>988</v>
      </c>
      <c r="G1811" s="454" t="s">
        <v>1001</v>
      </c>
      <c r="H1811" s="454" t="s">
        <v>439</v>
      </c>
      <c r="I1811" s="453">
        <v>2024</v>
      </c>
      <c r="J1811" s="453">
        <v>8</v>
      </c>
      <c r="K1811" s="456">
        <v>45590</v>
      </c>
      <c r="L1811" s="457">
        <v>1</v>
      </c>
      <c r="M1811" s="458">
        <v>0.37651638011816602</v>
      </c>
      <c r="N1811" s="458">
        <v>0.37651638011816602</v>
      </c>
      <c r="O1811" s="459">
        <v>0</v>
      </c>
      <c r="P1811" s="460">
        <v>0</v>
      </c>
      <c r="Q1811" s="453">
        <v>1</v>
      </c>
      <c r="R1811" s="458">
        <v>0.37651638011816602</v>
      </c>
      <c r="S1811" s="464">
        <v>0</v>
      </c>
      <c r="T1811" s="461">
        <v>665191</v>
      </c>
      <c r="U1811" s="462">
        <v>0</v>
      </c>
      <c r="V1811" s="463">
        <v>0</v>
      </c>
      <c r="W1811" s="716" t="e">
        <f t="shared" si="65"/>
        <v>#DIV/0!</v>
      </c>
      <c r="Z1811" s="739">
        <f t="shared" si="66"/>
        <v>0</v>
      </c>
    </row>
    <row r="1812" spans="1:26" s="365" customFormat="1" ht="12.65" customHeight="1">
      <c r="A1812" s="284" t="s">
        <v>68</v>
      </c>
      <c r="B1812" s="452" t="s">
        <v>998</v>
      </c>
      <c r="C1812" s="453" t="s">
        <v>435</v>
      </c>
      <c r="D1812" s="454" t="s">
        <v>1004</v>
      </c>
      <c r="E1812" s="455" t="s">
        <v>1005</v>
      </c>
      <c r="F1812" s="454" t="s">
        <v>988</v>
      </c>
      <c r="G1812" s="454" t="s">
        <v>1001</v>
      </c>
      <c r="H1812" s="454" t="s">
        <v>439</v>
      </c>
      <c r="I1812" s="453">
        <v>2024</v>
      </c>
      <c r="J1812" s="453">
        <v>8</v>
      </c>
      <c r="K1812" s="456">
        <v>45590</v>
      </c>
      <c r="L1812" s="457">
        <v>1</v>
      </c>
      <c r="M1812" s="458">
        <v>0.37927344911816602</v>
      </c>
      <c r="N1812" s="458">
        <v>0.37927344911816602</v>
      </c>
      <c r="O1812" s="459">
        <v>0</v>
      </c>
      <c r="P1812" s="460">
        <v>0</v>
      </c>
      <c r="Q1812" s="453">
        <v>1</v>
      </c>
      <c r="R1812" s="458">
        <v>0.37927344911816602</v>
      </c>
      <c r="S1812" s="464">
        <v>0</v>
      </c>
      <c r="T1812" s="461">
        <v>655070</v>
      </c>
      <c r="U1812" s="462">
        <v>0</v>
      </c>
      <c r="V1812" s="463">
        <v>0</v>
      </c>
      <c r="W1812" s="716" t="e">
        <f t="shared" si="65"/>
        <v>#DIV/0!</v>
      </c>
      <c r="Z1812" s="739">
        <f t="shared" si="66"/>
        <v>0</v>
      </c>
    </row>
    <row r="1813" spans="1:26" s="365" customFormat="1" ht="12.65" customHeight="1">
      <c r="A1813" s="284" t="s">
        <v>68</v>
      </c>
      <c r="B1813" s="452" t="s">
        <v>998</v>
      </c>
      <c r="C1813" s="453" t="s">
        <v>435</v>
      </c>
      <c r="D1813" s="454" t="s">
        <v>999</v>
      </c>
      <c r="E1813" s="455" t="s">
        <v>1000</v>
      </c>
      <c r="F1813" s="454" t="s">
        <v>988</v>
      </c>
      <c r="G1813" s="454" t="s">
        <v>1001</v>
      </c>
      <c r="H1813" s="454" t="s">
        <v>439</v>
      </c>
      <c r="I1813" s="453">
        <v>2024</v>
      </c>
      <c r="J1813" s="453">
        <v>9</v>
      </c>
      <c r="K1813" s="456">
        <v>45590</v>
      </c>
      <c r="L1813" s="457">
        <v>1</v>
      </c>
      <c r="M1813" s="458">
        <v>2.3583408602377398</v>
      </c>
      <c r="N1813" s="458">
        <v>2.3583408602377398</v>
      </c>
      <c r="O1813" s="459">
        <v>0</v>
      </c>
      <c r="P1813" s="460">
        <v>0</v>
      </c>
      <c r="Q1813" s="453">
        <v>1</v>
      </c>
      <c r="R1813" s="458">
        <v>2.3583408602377398</v>
      </c>
      <c r="S1813" s="464">
        <v>0</v>
      </c>
      <c r="T1813" s="461">
        <v>644603</v>
      </c>
      <c r="U1813" s="462">
        <v>0</v>
      </c>
      <c r="V1813" s="463">
        <v>0</v>
      </c>
      <c r="W1813" s="716" t="e">
        <f t="shared" si="65"/>
        <v>#DIV/0!</v>
      </c>
      <c r="Z1813" s="739">
        <f t="shared" si="66"/>
        <v>0</v>
      </c>
    </row>
    <row r="1814" spans="1:26" s="365" customFormat="1" ht="12.65" customHeight="1">
      <c r="A1814" s="284" t="s">
        <v>68</v>
      </c>
      <c r="B1814" s="452" t="s">
        <v>998</v>
      </c>
      <c r="C1814" s="453" t="s">
        <v>435</v>
      </c>
      <c r="D1814" s="454" t="s">
        <v>731</v>
      </c>
      <c r="E1814" s="455" t="s">
        <v>1002</v>
      </c>
      <c r="F1814" s="454" t="s">
        <v>988</v>
      </c>
      <c r="G1814" s="454" t="s">
        <v>1001</v>
      </c>
      <c r="H1814" s="454" t="s">
        <v>439</v>
      </c>
      <c r="I1814" s="453">
        <v>2024</v>
      </c>
      <c r="J1814" s="453">
        <v>9</v>
      </c>
      <c r="K1814" s="456">
        <v>45590</v>
      </c>
      <c r="L1814" s="457">
        <v>1</v>
      </c>
      <c r="M1814" s="458">
        <v>2.31652727583774</v>
      </c>
      <c r="N1814" s="458">
        <v>2.31652727583774</v>
      </c>
      <c r="O1814" s="459">
        <v>0</v>
      </c>
      <c r="P1814" s="460">
        <v>0</v>
      </c>
      <c r="Q1814" s="453">
        <v>1</v>
      </c>
      <c r="R1814" s="458">
        <v>2.31652727583774</v>
      </c>
      <c r="S1814" s="464">
        <v>0</v>
      </c>
      <c r="T1814" s="461">
        <v>686982</v>
      </c>
      <c r="U1814" s="462">
        <v>0</v>
      </c>
      <c r="V1814" s="463">
        <v>0</v>
      </c>
      <c r="W1814" s="716" t="e">
        <f t="shared" si="65"/>
        <v>#DIV/0!</v>
      </c>
      <c r="Z1814" s="739">
        <f t="shared" si="66"/>
        <v>0</v>
      </c>
    </row>
    <row r="1815" spans="1:26" s="365" customFormat="1" ht="12.65" customHeight="1">
      <c r="A1815" s="284" t="s">
        <v>68</v>
      </c>
      <c r="B1815" s="452" t="s">
        <v>998</v>
      </c>
      <c r="C1815" s="453" t="s">
        <v>435</v>
      </c>
      <c r="D1815" s="454" t="s">
        <v>444</v>
      </c>
      <c r="E1815" s="455" t="s">
        <v>1003</v>
      </c>
      <c r="F1815" s="454" t="s">
        <v>988</v>
      </c>
      <c r="G1815" s="454" t="s">
        <v>1001</v>
      </c>
      <c r="H1815" s="454" t="s">
        <v>439</v>
      </c>
      <c r="I1815" s="453">
        <v>2024</v>
      </c>
      <c r="J1815" s="453">
        <v>9</v>
      </c>
      <c r="K1815" s="456">
        <v>45590</v>
      </c>
      <c r="L1815" s="457">
        <v>1</v>
      </c>
      <c r="M1815" s="458">
        <v>0.37651638011816602</v>
      </c>
      <c r="N1815" s="458">
        <v>0.37651638011816602</v>
      </c>
      <c r="O1815" s="459">
        <v>0</v>
      </c>
      <c r="P1815" s="460">
        <v>0</v>
      </c>
      <c r="Q1815" s="453">
        <v>1</v>
      </c>
      <c r="R1815" s="458">
        <v>0.37651638011816602</v>
      </c>
      <c r="S1815" s="464">
        <v>0</v>
      </c>
      <c r="T1815" s="461">
        <v>665191</v>
      </c>
      <c r="U1815" s="462">
        <v>0</v>
      </c>
      <c r="V1815" s="463">
        <v>0</v>
      </c>
      <c r="W1815" s="716" t="e">
        <f t="shared" si="65"/>
        <v>#DIV/0!</v>
      </c>
      <c r="Z1815" s="739">
        <f t="shared" si="66"/>
        <v>0</v>
      </c>
    </row>
    <row r="1816" spans="1:26" s="365" customFormat="1" ht="12.65" customHeight="1">
      <c r="A1816" s="284" t="s">
        <v>68</v>
      </c>
      <c r="B1816" s="452" t="s">
        <v>998</v>
      </c>
      <c r="C1816" s="453" t="s">
        <v>435</v>
      </c>
      <c r="D1816" s="454" t="s">
        <v>1004</v>
      </c>
      <c r="E1816" s="455" t="s">
        <v>1005</v>
      </c>
      <c r="F1816" s="454" t="s">
        <v>988</v>
      </c>
      <c r="G1816" s="454" t="s">
        <v>1001</v>
      </c>
      <c r="H1816" s="454" t="s">
        <v>439</v>
      </c>
      <c r="I1816" s="453">
        <v>2024</v>
      </c>
      <c r="J1816" s="453">
        <v>9</v>
      </c>
      <c r="K1816" s="456">
        <v>45590</v>
      </c>
      <c r="L1816" s="457">
        <v>1</v>
      </c>
      <c r="M1816" s="458">
        <v>0.37927344911816602</v>
      </c>
      <c r="N1816" s="458">
        <v>0.37927344911816602</v>
      </c>
      <c r="O1816" s="459">
        <v>0</v>
      </c>
      <c r="P1816" s="460">
        <v>0</v>
      </c>
      <c r="Q1816" s="453">
        <v>1</v>
      </c>
      <c r="R1816" s="458">
        <v>0.37927344911816602</v>
      </c>
      <c r="S1816" s="464">
        <v>0</v>
      </c>
      <c r="T1816" s="461">
        <v>655070</v>
      </c>
      <c r="U1816" s="462">
        <v>0</v>
      </c>
      <c r="V1816" s="463">
        <v>0</v>
      </c>
      <c r="W1816" s="716" t="e">
        <f t="shared" si="65"/>
        <v>#DIV/0!</v>
      </c>
      <c r="Z1816" s="739">
        <f t="shared" si="66"/>
        <v>0</v>
      </c>
    </row>
    <row r="1817" spans="1:26" s="365" customFormat="1" ht="12.65" customHeight="1">
      <c r="A1817" s="452" t="s">
        <v>114</v>
      </c>
      <c r="B1817" s="452" t="s">
        <v>434</v>
      </c>
      <c r="C1817" s="453" t="s">
        <v>435</v>
      </c>
      <c r="D1817" s="454" t="s">
        <v>436</v>
      </c>
      <c r="E1817" s="455" t="s">
        <v>1006</v>
      </c>
      <c r="F1817" s="454" t="s">
        <v>988</v>
      </c>
      <c r="G1817" s="454" t="s">
        <v>1001</v>
      </c>
      <c r="H1817" s="454" t="s">
        <v>439</v>
      </c>
      <c r="I1817" s="453">
        <v>2024</v>
      </c>
      <c r="J1817" s="453">
        <v>5</v>
      </c>
      <c r="K1817" s="456">
        <v>45590</v>
      </c>
      <c r="L1817" s="457">
        <v>0.3</v>
      </c>
      <c r="M1817" s="458">
        <v>1.8774416082318</v>
      </c>
      <c r="N1817" s="458">
        <v>1.9124416082318001</v>
      </c>
      <c r="O1817" s="459">
        <v>3.5000000000000142E-2</v>
      </c>
      <c r="P1817" s="460">
        <v>1.0500000000000042E-2</v>
      </c>
      <c r="Q1817" s="453">
        <v>1</v>
      </c>
      <c r="R1817" s="458">
        <v>1.8774416082318</v>
      </c>
      <c r="S1817" s="464">
        <v>3937</v>
      </c>
      <c r="T1817" s="461">
        <v>3937</v>
      </c>
      <c r="U1817" s="462">
        <v>280000</v>
      </c>
      <c r="V1817" s="463">
        <v>279862.20500000002</v>
      </c>
      <c r="W1817" s="716" t="e">
        <f t="shared" si="65"/>
        <v>#DIV/0!</v>
      </c>
      <c r="Z1817" s="739">
        <f t="shared" si="66"/>
        <v>137.79500000000056</v>
      </c>
    </row>
    <row r="1818" spans="1:26" s="365" customFormat="1" ht="12.65" customHeight="1">
      <c r="A1818" s="452" t="s">
        <v>114</v>
      </c>
      <c r="B1818" s="452" t="s">
        <v>434</v>
      </c>
      <c r="C1818" s="453" t="s">
        <v>435</v>
      </c>
      <c r="D1818" s="454" t="s">
        <v>440</v>
      </c>
      <c r="E1818" s="455" t="s">
        <v>1007</v>
      </c>
      <c r="F1818" s="454" t="s">
        <v>988</v>
      </c>
      <c r="G1818" s="454" t="s">
        <v>1001</v>
      </c>
      <c r="H1818" s="454" t="s">
        <v>439</v>
      </c>
      <c r="I1818" s="453">
        <v>2024</v>
      </c>
      <c r="J1818" s="453">
        <v>5</v>
      </c>
      <c r="K1818" s="456">
        <v>45590</v>
      </c>
      <c r="L1818" s="457">
        <v>0.3</v>
      </c>
      <c r="M1818" s="458">
        <v>0.27335792652733598</v>
      </c>
      <c r="N1818" s="458">
        <v>0.33085792652733598</v>
      </c>
      <c r="O1818" s="459">
        <v>5.7499999999999996E-2</v>
      </c>
      <c r="P1818" s="460">
        <v>1.7249999999999998E-2</v>
      </c>
      <c r="Q1818" s="453">
        <v>1</v>
      </c>
      <c r="R1818" s="458">
        <v>0.27335792652733598</v>
      </c>
      <c r="S1818" s="464">
        <v>3950</v>
      </c>
      <c r="T1818" s="461">
        <v>3950</v>
      </c>
      <c r="U1818" s="462">
        <v>460000</v>
      </c>
      <c r="V1818" s="463">
        <v>459772.875</v>
      </c>
      <c r="W1818" s="716" t="e">
        <f t="shared" si="65"/>
        <v>#DIV/0!</v>
      </c>
      <c r="Z1818" s="739">
        <f t="shared" si="66"/>
        <v>227.12499999999997</v>
      </c>
    </row>
    <row r="1819" spans="1:26" s="365" customFormat="1" ht="12.65" customHeight="1">
      <c r="A1819" s="452" t="s">
        <v>114</v>
      </c>
      <c r="B1819" s="452" t="s">
        <v>434</v>
      </c>
      <c r="C1819" s="453" t="s">
        <v>435</v>
      </c>
      <c r="D1819" s="454" t="s">
        <v>442</v>
      </c>
      <c r="E1819" s="455" t="s">
        <v>443</v>
      </c>
      <c r="F1819" s="454" t="s">
        <v>988</v>
      </c>
      <c r="G1819" s="454" t="s">
        <v>1001</v>
      </c>
      <c r="H1819" s="454" t="s">
        <v>439</v>
      </c>
      <c r="I1819" s="453">
        <v>2024</v>
      </c>
      <c r="J1819" s="453">
        <v>5</v>
      </c>
      <c r="K1819" s="456">
        <v>45590</v>
      </c>
      <c r="L1819" s="457">
        <v>0.3</v>
      </c>
      <c r="M1819" s="458">
        <v>0.20453293319930799</v>
      </c>
      <c r="N1819" s="458">
        <v>0.23078293319930801</v>
      </c>
      <c r="O1819" s="459">
        <v>2.6250000000000023E-2</v>
      </c>
      <c r="P1819" s="460">
        <v>7.875000000000007E-3</v>
      </c>
      <c r="Q1819" s="453">
        <v>1</v>
      </c>
      <c r="R1819" s="458">
        <v>0.20453293319930799</v>
      </c>
      <c r="S1819" s="464">
        <v>3600</v>
      </c>
      <c r="T1819" s="461">
        <v>3600</v>
      </c>
      <c r="U1819" s="462">
        <v>420000</v>
      </c>
      <c r="V1819" s="463">
        <v>419905.5</v>
      </c>
      <c r="W1819" s="716" t="e">
        <f t="shared" si="65"/>
        <v>#DIV/0!</v>
      </c>
      <c r="Z1819" s="739">
        <f t="shared" si="66"/>
        <v>94.500000000000085</v>
      </c>
    </row>
    <row r="1820" spans="1:26" s="365" customFormat="1" ht="12.65" customHeight="1">
      <c r="A1820" s="452" t="s">
        <v>114</v>
      </c>
      <c r="B1820" s="452" t="s">
        <v>434</v>
      </c>
      <c r="C1820" s="453" t="s">
        <v>435</v>
      </c>
      <c r="D1820" s="454" t="s">
        <v>444</v>
      </c>
      <c r="E1820" s="455" t="s">
        <v>1008</v>
      </c>
      <c r="F1820" s="454" t="s">
        <v>988</v>
      </c>
      <c r="G1820" s="454" t="s">
        <v>1001</v>
      </c>
      <c r="H1820" s="454" t="s">
        <v>439</v>
      </c>
      <c r="I1820" s="453">
        <v>2024</v>
      </c>
      <c r="J1820" s="453">
        <v>5</v>
      </c>
      <c r="K1820" s="456">
        <v>45590</v>
      </c>
      <c r="L1820" s="457">
        <v>0.3</v>
      </c>
      <c r="M1820" s="458">
        <v>0.120262750041086</v>
      </c>
      <c r="N1820" s="458">
        <v>0.14526275004108599</v>
      </c>
      <c r="O1820" s="459">
        <v>2.4999999999999994E-2</v>
      </c>
      <c r="P1820" s="460">
        <v>7.499999999999998E-3</v>
      </c>
      <c r="Q1820" s="453">
        <v>1</v>
      </c>
      <c r="R1820" s="458">
        <v>0.120262750041086</v>
      </c>
      <c r="S1820" s="464">
        <v>3950</v>
      </c>
      <c r="T1820" s="461">
        <v>3950</v>
      </c>
      <c r="U1820" s="462">
        <v>400000</v>
      </c>
      <c r="V1820" s="463">
        <v>399901.25</v>
      </c>
      <c r="W1820" s="716" t="e">
        <f t="shared" si="65"/>
        <v>#DIV/0!</v>
      </c>
      <c r="Z1820" s="739">
        <f t="shared" si="66"/>
        <v>98.749999999999972</v>
      </c>
    </row>
    <row r="1821" spans="1:26" s="365" customFormat="1" ht="12.65" customHeight="1">
      <c r="A1821" s="452" t="s">
        <v>114</v>
      </c>
      <c r="B1821" s="452" t="s">
        <v>434</v>
      </c>
      <c r="C1821" s="453" t="s">
        <v>435</v>
      </c>
      <c r="D1821" s="454" t="s">
        <v>1009</v>
      </c>
      <c r="E1821" s="455" t="s">
        <v>447</v>
      </c>
      <c r="F1821" s="454" t="s">
        <v>988</v>
      </c>
      <c r="G1821" s="454" t="s">
        <v>1001</v>
      </c>
      <c r="H1821" s="454" t="s">
        <v>439</v>
      </c>
      <c r="I1821" s="453">
        <v>2024</v>
      </c>
      <c r="J1821" s="453">
        <v>5</v>
      </c>
      <c r="K1821" s="456">
        <v>45590</v>
      </c>
      <c r="L1821" s="457">
        <v>0.3</v>
      </c>
      <c r="M1821" s="458">
        <v>0.122488041645336</v>
      </c>
      <c r="N1821" s="458">
        <v>0.14748804164533599</v>
      </c>
      <c r="O1821" s="459">
        <v>2.4999999999999994E-2</v>
      </c>
      <c r="P1821" s="460">
        <v>7.499999999999998E-3</v>
      </c>
      <c r="Q1821" s="453">
        <v>1</v>
      </c>
      <c r="R1821" s="458">
        <v>0.122488041645336</v>
      </c>
      <c r="S1821" s="464">
        <v>3350</v>
      </c>
      <c r="T1821" s="461">
        <v>3350</v>
      </c>
      <c r="U1821" s="462">
        <v>400000</v>
      </c>
      <c r="V1821" s="463">
        <v>399916.25</v>
      </c>
      <c r="W1821" s="716" t="e">
        <f t="shared" si="65"/>
        <v>#DIV/0!</v>
      </c>
      <c r="Z1821" s="739">
        <f t="shared" si="66"/>
        <v>83.749999999999986</v>
      </c>
    </row>
    <row r="1822" spans="1:26" s="365" customFormat="1" ht="12.65" customHeight="1">
      <c r="A1822" s="452" t="s">
        <v>114</v>
      </c>
      <c r="B1822" s="452" t="s">
        <v>434</v>
      </c>
      <c r="C1822" s="453" t="s">
        <v>435</v>
      </c>
      <c r="D1822" s="454" t="s">
        <v>436</v>
      </c>
      <c r="E1822" s="455" t="s">
        <v>1006</v>
      </c>
      <c r="F1822" s="454" t="s">
        <v>988</v>
      </c>
      <c r="G1822" s="454" t="s">
        <v>1001</v>
      </c>
      <c r="H1822" s="454" t="s">
        <v>439</v>
      </c>
      <c r="I1822" s="453">
        <v>2024</v>
      </c>
      <c r="J1822" s="453">
        <v>6</v>
      </c>
      <c r="K1822" s="456">
        <v>45590</v>
      </c>
      <c r="L1822" s="457">
        <v>0.3</v>
      </c>
      <c r="M1822" s="458">
        <v>1.8774416082318</v>
      </c>
      <c r="N1822" s="458">
        <v>1.9124416082318001</v>
      </c>
      <c r="O1822" s="459">
        <v>3.5000000000000142E-2</v>
      </c>
      <c r="P1822" s="460">
        <v>1.0500000000000042E-2</v>
      </c>
      <c r="Q1822" s="453">
        <v>1</v>
      </c>
      <c r="R1822" s="458">
        <v>1.8774416082318</v>
      </c>
      <c r="S1822" s="464">
        <v>2300</v>
      </c>
      <c r="T1822" s="461">
        <v>6237</v>
      </c>
      <c r="U1822" s="462">
        <v>280000</v>
      </c>
      <c r="V1822" s="463">
        <v>279781.70500000002</v>
      </c>
      <c r="W1822" s="716" t="e">
        <f t="shared" si="65"/>
        <v>#DIV/0!</v>
      </c>
      <c r="Z1822" s="739">
        <f t="shared" si="66"/>
        <v>80.500000000000327</v>
      </c>
    </row>
    <row r="1823" spans="1:26" s="365" customFormat="1" ht="12.65" customHeight="1">
      <c r="A1823" s="452" t="s">
        <v>114</v>
      </c>
      <c r="B1823" s="452" t="s">
        <v>434</v>
      </c>
      <c r="C1823" s="453" t="s">
        <v>435</v>
      </c>
      <c r="D1823" s="454" t="s">
        <v>440</v>
      </c>
      <c r="E1823" s="455" t="s">
        <v>1007</v>
      </c>
      <c r="F1823" s="454" t="s">
        <v>988</v>
      </c>
      <c r="G1823" s="454" t="s">
        <v>1001</v>
      </c>
      <c r="H1823" s="454" t="s">
        <v>439</v>
      </c>
      <c r="I1823" s="453">
        <v>2024</v>
      </c>
      <c r="J1823" s="453">
        <v>6</v>
      </c>
      <c r="K1823" s="456">
        <v>45590</v>
      </c>
      <c r="L1823" s="457">
        <v>0.3</v>
      </c>
      <c r="M1823" s="458">
        <v>0.27335792652733598</v>
      </c>
      <c r="N1823" s="458">
        <v>0.33085792652733598</v>
      </c>
      <c r="O1823" s="459">
        <v>5.7499999999999996E-2</v>
      </c>
      <c r="P1823" s="460">
        <v>1.7249999999999998E-2</v>
      </c>
      <c r="Q1823" s="453">
        <v>1</v>
      </c>
      <c r="R1823" s="458">
        <v>0.27335792652733598</v>
      </c>
      <c r="S1823" s="464">
        <v>2300</v>
      </c>
      <c r="T1823" s="461">
        <v>6250</v>
      </c>
      <c r="U1823" s="462">
        <v>460000</v>
      </c>
      <c r="V1823" s="463">
        <v>459640.625</v>
      </c>
      <c r="W1823" s="716" t="e">
        <f t="shared" si="65"/>
        <v>#DIV/0!</v>
      </c>
      <c r="Z1823" s="739">
        <f t="shared" si="66"/>
        <v>132.25</v>
      </c>
    </row>
    <row r="1824" spans="1:26" s="365" customFormat="1" ht="12.65" customHeight="1">
      <c r="A1824" s="452" t="s">
        <v>114</v>
      </c>
      <c r="B1824" s="452" t="s">
        <v>434</v>
      </c>
      <c r="C1824" s="453" t="s">
        <v>435</v>
      </c>
      <c r="D1824" s="454" t="s">
        <v>442</v>
      </c>
      <c r="E1824" s="455" t="s">
        <v>443</v>
      </c>
      <c r="F1824" s="454" t="s">
        <v>988</v>
      </c>
      <c r="G1824" s="454" t="s">
        <v>1001</v>
      </c>
      <c r="H1824" s="454" t="s">
        <v>439</v>
      </c>
      <c r="I1824" s="453">
        <v>2024</v>
      </c>
      <c r="J1824" s="453">
        <v>6</v>
      </c>
      <c r="K1824" s="456">
        <v>45590</v>
      </c>
      <c r="L1824" s="457">
        <v>0.3</v>
      </c>
      <c r="M1824" s="458">
        <v>0.20453293319930799</v>
      </c>
      <c r="N1824" s="458">
        <v>0.23078293319930801</v>
      </c>
      <c r="O1824" s="459">
        <v>2.6250000000000023E-2</v>
      </c>
      <c r="P1824" s="460">
        <v>7.875000000000007E-3</v>
      </c>
      <c r="Q1824" s="453">
        <v>1</v>
      </c>
      <c r="R1824" s="458">
        <v>0.20453293319930799</v>
      </c>
      <c r="S1824" s="464">
        <v>12000</v>
      </c>
      <c r="T1824" s="461">
        <v>15600</v>
      </c>
      <c r="U1824" s="462">
        <v>420000</v>
      </c>
      <c r="V1824" s="463">
        <v>419590.5</v>
      </c>
      <c r="W1824" s="716" t="e">
        <f t="shared" si="65"/>
        <v>#DIV/0!</v>
      </c>
      <c r="Z1824" s="739">
        <f t="shared" si="66"/>
        <v>315.00000000000028</v>
      </c>
    </row>
    <row r="1825" spans="1:26" s="365" customFormat="1" ht="12.65" customHeight="1">
      <c r="A1825" s="452" t="s">
        <v>114</v>
      </c>
      <c r="B1825" s="452" t="s">
        <v>434</v>
      </c>
      <c r="C1825" s="453" t="s">
        <v>435</v>
      </c>
      <c r="D1825" s="454" t="s">
        <v>444</v>
      </c>
      <c r="E1825" s="455" t="s">
        <v>1008</v>
      </c>
      <c r="F1825" s="454" t="s">
        <v>988</v>
      </c>
      <c r="G1825" s="454" t="s">
        <v>1001</v>
      </c>
      <c r="H1825" s="454" t="s">
        <v>439</v>
      </c>
      <c r="I1825" s="453">
        <v>2024</v>
      </c>
      <c r="J1825" s="453">
        <v>6</v>
      </c>
      <c r="K1825" s="456">
        <v>45590</v>
      </c>
      <c r="L1825" s="457">
        <v>0.3</v>
      </c>
      <c r="M1825" s="458">
        <v>0.120262750041086</v>
      </c>
      <c r="N1825" s="458">
        <v>0.14526275004108599</v>
      </c>
      <c r="O1825" s="459">
        <v>2.4999999999999994E-2</v>
      </c>
      <c r="P1825" s="460">
        <v>7.499999999999998E-3</v>
      </c>
      <c r="Q1825" s="453">
        <v>1</v>
      </c>
      <c r="R1825" s="458">
        <v>0.120262750041086</v>
      </c>
      <c r="S1825" s="464">
        <v>1800</v>
      </c>
      <c r="T1825" s="461">
        <v>5750</v>
      </c>
      <c r="U1825" s="462">
        <v>400000</v>
      </c>
      <c r="V1825" s="463">
        <v>399856.25</v>
      </c>
      <c r="W1825" s="716" t="e">
        <f t="shared" si="65"/>
        <v>#DIV/0!</v>
      </c>
      <c r="Z1825" s="739">
        <f t="shared" si="66"/>
        <v>44.999999999999993</v>
      </c>
    </row>
    <row r="1826" spans="1:26" s="365" customFormat="1" ht="12.65" customHeight="1">
      <c r="A1826" s="452" t="s">
        <v>114</v>
      </c>
      <c r="B1826" s="452" t="s">
        <v>434</v>
      </c>
      <c r="C1826" s="453" t="s">
        <v>435</v>
      </c>
      <c r="D1826" s="454" t="s">
        <v>1009</v>
      </c>
      <c r="E1826" s="455" t="s">
        <v>447</v>
      </c>
      <c r="F1826" s="454" t="s">
        <v>988</v>
      </c>
      <c r="G1826" s="454" t="s">
        <v>1001</v>
      </c>
      <c r="H1826" s="454" t="s">
        <v>439</v>
      </c>
      <c r="I1826" s="453">
        <v>2024</v>
      </c>
      <c r="J1826" s="453">
        <v>6</v>
      </c>
      <c r="K1826" s="456">
        <v>45590</v>
      </c>
      <c r="L1826" s="457">
        <v>0.3</v>
      </c>
      <c r="M1826" s="458">
        <v>0.122488041645336</v>
      </c>
      <c r="N1826" s="458">
        <v>0.14748804164533599</v>
      </c>
      <c r="O1826" s="459">
        <v>2.4999999999999994E-2</v>
      </c>
      <c r="P1826" s="460">
        <v>7.499999999999998E-3</v>
      </c>
      <c r="Q1826" s="453">
        <v>1</v>
      </c>
      <c r="R1826" s="458">
        <v>0.122488041645336</v>
      </c>
      <c r="S1826" s="464">
        <v>0</v>
      </c>
      <c r="T1826" s="461">
        <v>3350</v>
      </c>
      <c r="U1826" s="462">
        <v>400000</v>
      </c>
      <c r="V1826" s="463">
        <v>399916.25</v>
      </c>
      <c r="W1826" s="716" t="e">
        <f t="shared" si="65"/>
        <v>#DIV/0!</v>
      </c>
      <c r="Z1826" s="739">
        <f t="shared" si="66"/>
        <v>0</v>
      </c>
    </row>
    <row r="1827" spans="1:26" s="365" customFormat="1" ht="12.65" customHeight="1">
      <c r="A1827" s="452" t="s">
        <v>114</v>
      </c>
      <c r="B1827" s="452" t="s">
        <v>434</v>
      </c>
      <c r="C1827" s="453" t="s">
        <v>435</v>
      </c>
      <c r="D1827" s="454" t="s">
        <v>436</v>
      </c>
      <c r="E1827" s="455" t="s">
        <v>1006</v>
      </c>
      <c r="F1827" s="454" t="s">
        <v>988</v>
      </c>
      <c r="G1827" s="454" t="s">
        <v>1001</v>
      </c>
      <c r="H1827" s="454" t="s">
        <v>439</v>
      </c>
      <c r="I1827" s="453">
        <v>2024</v>
      </c>
      <c r="J1827" s="453">
        <v>7</v>
      </c>
      <c r="K1827" s="456">
        <v>45590</v>
      </c>
      <c r="L1827" s="457">
        <v>0.3</v>
      </c>
      <c r="M1827" s="458">
        <v>1.8774416082318</v>
      </c>
      <c r="N1827" s="458">
        <v>1.9124416082318001</v>
      </c>
      <c r="O1827" s="459">
        <v>3.5000000000000142E-2</v>
      </c>
      <c r="P1827" s="460">
        <v>1.0500000000000042E-2</v>
      </c>
      <c r="Q1827" s="453">
        <v>1</v>
      </c>
      <c r="R1827" s="458">
        <v>1.8774416082318</v>
      </c>
      <c r="S1827" s="464">
        <v>23150</v>
      </c>
      <c r="T1827" s="461">
        <v>29387</v>
      </c>
      <c r="U1827" s="462">
        <v>280000</v>
      </c>
      <c r="V1827" s="463">
        <v>278971.45500000002</v>
      </c>
      <c r="W1827" s="716" t="e">
        <f t="shared" si="65"/>
        <v>#DIV/0!</v>
      </c>
      <c r="Z1827" s="739">
        <f t="shared" si="66"/>
        <v>810.2500000000033</v>
      </c>
    </row>
    <row r="1828" spans="1:26" s="365" customFormat="1" ht="12.65" customHeight="1">
      <c r="A1828" s="452" t="s">
        <v>114</v>
      </c>
      <c r="B1828" s="452" t="s">
        <v>434</v>
      </c>
      <c r="C1828" s="453" t="s">
        <v>435</v>
      </c>
      <c r="D1828" s="454" t="s">
        <v>440</v>
      </c>
      <c r="E1828" s="455" t="s">
        <v>1007</v>
      </c>
      <c r="F1828" s="454" t="s">
        <v>988</v>
      </c>
      <c r="G1828" s="454" t="s">
        <v>1001</v>
      </c>
      <c r="H1828" s="454" t="s">
        <v>439</v>
      </c>
      <c r="I1828" s="453">
        <v>2024</v>
      </c>
      <c r="J1828" s="453">
        <v>7</v>
      </c>
      <c r="K1828" s="456">
        <v>45590</v>
      </c>
      <c r="L1828" s="457">
        <v>0.3</v>
      </c>
      <c r="M1828" s="458">
        <v>0.27335792652733598</v>
      </c>
      <c r="N1828" s="458">
        <v>0.33085792652733598</v>
      </c>
      <c r="O1828" s="459">
        <v>5.7499999999999996E-2</v>
      </c>
      <c r="P1828" s="460">
        <v>1.7249999999999998E-2</v>
      </c>
      <c r="Q1828" s="453">
        <v>1</v>
      </c>
      <c r="R1828" s="458">
        <v>0.27335792652733598</v>
      </c>
      <c r="S1828" s="464">
        <v>111670</v>
      </c>
      <c r="T1828" s="461">
        <v>117920</v>
      </c>
      <c r="U1828" s="462">
        <v>460000</v>
      </c>
      <c r="V1828" s="463">
        <v>453219.6</v>
      </c>
      <c r="W1828" s="716" t="e">
        <f t="shared" si="65"/>
        <v>#DIV/0!</v>
      </c>
      <c r="Z1828" s="739">
        <f t="shared" si="66"/>
        <v>6421.0249999999996</v>
      </c>
    </row>
    <row r="1829" spans="1:26" s="365" customFormat="1" ht="12.65" customHeight="1">
      <c r="A1829" s="452" t="s">
        <v>114</v>
      </c>
      <c r="B1829" s="452" t="s">
        <v>434</v>
      </c>
      <c r="C1829" s="453" t="s">
        <v>435</v>
      </c>
      <c r="D1829" s="454" t="s">
        <v>442</v>
      </c>
      <c r="E1829" s="455" t="s">
        <v>443</v>
      </c>
      <c r="F1829" s="454" t="s">
        <v>988</v>
      </c>
      <c r="G1829" s="454" t="s">
        <v>1001</v>
      </c>
      <c r="H1829" s="454" t="s">
        <v>439</v>
      </c>
      <c r="I1829" s="453">
        <v>2024</v>
      </c>
      <c r="J1829" s="453">
        <v>7</v>
      </c>
      <c r="K1829" s="456">
        <v>45590</v>
      </c>
      <c r="L1829" s="457">
        <v>0.3</v>
      </c>
      <c r="M1829" s="458">
        <v>0.20453293319930799</v>
      </c>
      <c r="N1829" s="458">
        <v>0.23078293319930801</v>
      </c>
      <c r="O1829" s="459">
        <v>2.6250000000000023E-2</v>
      </c>
      <c r="P1829" s="460">
        <v>7.875000000000007E-3</v>
      </c>
      <c r="Q1829" s="453">
        <v>1</v>
      </c>
      <c r="R1829" s="458">
        <v>0.20453293319930799</v>
      </c>
      <c r="S1829" s="464">
        <v>139000</v>
      </c>
      <c r="T1829" s="461">
        <v>154600</v>
      </c>
      <c r="U1829" s="462">
        <v>420000</v>
      </c>
      <c r="V1829" s="463">
        <v>415941.75</v>
      </c>
      <c r="W1829" s="716" t="e">
        <f t="shared" si="65"/>
        <v>#DIV/0!</v>
      </c>
      <c r="Z1829" s="739">
        <f t="shared" si="66"/>
        <v>3648.7500000000032</v>
      </c>
    </row>
    <row r="1830" spans="1:26" s="365" customFormat="1" ht="12.65" customHeight="1">
      <c r="A1830" s="452" t="s">
        <v>114</v>
      </c>
      <c r="B1830" s="452" t="s">
        <v>434</v>
      </c>
      <c r="C1830" s="453" t="s">
        <v>435</v>
      </c>
      <c r="D1830" s="454" t="s">
        <v>444</v>
      </c>
      <c r="E1830" s="455" t="s">
        <v>1008</v>
      </c>
      <c r="F1830" s="454" t="s">
        <v>988</v>
      </c>
      <c r="G1830" s="454" t="s">
        <v>1001</v>
      </c>
      <c r="H1830" s="454" t="s">
        <v>439</v>
      </c>
      <c r="I1830" s="453">
        <v>2024</v>
      </c>
      <c r="J1830" s="453">
        <v>7</v>
      </c>
      <c r="K1830" s="456">
        <v>45590</v>
      </c>
      <c r="L1830" s="457">
        <v>0.3</v>
      </c>
      <c r="M1830" s="458">
        <v>0.120262750041086</v>
      </c>
      <c r="N1830" s="458">
        <v>0.14526275004108599</v>
      </c>
      <c r="O1830" s="459">
        <v>2.4999999999999994E-2</v>
      </c>
      <c r="P1830" s="460">
        <v>7.499999999999998E-3</v>
      </c>
      <c r="Q1830" s="453">
        <v>1</v>
      </c>
      <c r="R1830" s="458">
        <v>0.120262750041086</v>
      </c>
      <c r="S1830" s="464">
        <v>135940</v>
      </c>
      <c r="T1830" s="461">
        <v>141690</v>
      </c>
      <c r="U1830" s="462">
        <v>400000</v>
      </c>
      <c r="V1830" s="463">
        <v>396457.75</v>
      </c>
      <c r="W1830" s="716" t="e">
        <f t="shared" si="65"/>
        <v>#DIV/0!</v>
      </c>
      <c r="Z1830" s="739">
        <f t="shared" si="66"/>
        <v>3398.4999999999991</v>
      </c>
    </row>
    <row r="1831" spans="1:26" s="365" customFormat="1" ht="12.65" customHeight="1">
      <c r="A1831" s="452" t="s">
        <v>114</v>
      </c>
      <c r="B1831" s="452" t="s">
        <v>434</v>
      </c>
      <c r="C1831" s="453" t="s">
        <v>435</v>
      </c>
      <c r="D1831" s="454" t="s">
        <v>1009</v>
      </c>
      <c r="E1831" s="455" t="s">
        <v>447</v>
      </c>
      <c r="F1831" s="454" t="s">
        <v>988</v>
      </c>
      <c r="G1831" s="454" t="s">
        <v>1001</v>
      </c>
      <c r="H1831" s="454" t="s">
        <v>439</v>
      </c>
      <c r="I1831" s="453">
        <v>2024</v>
      </c>
      <c r="J1831" s="453">
        <v>7</v>
      </c>
      <c r="K1831" s="456">
        <v>45590</v>
      </c>
      <c r="L1831" s="457">
        <v>0.3</v>
      </c>
      <c r="M1831" s="458">
        <v>0.122488041645336</v>
      </c>
      <c r="N1831" s="458">
        <v>0.14748804164533599</v>
      </c>
      <c r="O1831" s="459">
        <v>2.4999999999999994E-2</v>
      </c>
      <c r="P1831" s="460">
        <v>7.499999999999998E-3</v>
      </c>
      <c r="Q1831" s="453">
        <v>1</v>
      </c>
      <c r="R1831" s="458">
        <v>0.122488041645336</v>
      </c>
      <c r="S1831" s="464">
        <v>313200</v>
      </c>
      <c r="T1831" s="461">
        <v>316550</v>
      </c>
      <c r="U1831" s="462">
        <v>400000</v>
      </c>
      <c r="V1831" s="463">
        <v>392086.25</v>
      </c>
      <c r="W1831" s="716" t="e">
        <f t="shared" si="65"/>
        <v>#DIV/0!</v>
      </c>
      <c r="Z1831" s="739">
        <f t="shared" si="66"/>
        <v>7829.9999999999982</v>
      </c>
    </row>
    <row r="1832" spans="1:26" s="365" customFormat="1" ht="12.65" customHeight="1">
      <c r="A1832" s="452" t="s">
        <v>114</v>
      </c>
      <c r="B1832" s="452" t="s">
        <v>434</v>
      </c>
      <c r="C1832" s="453" t="s">
        <v>435</v>
      </c>
      <c r="D1832" s="454" t="s">
        <v>436</v>
      </c>
      <c r="E1832" s="455" t="s">
        <v>1006</v>
      </c>
      <c r="F1832" s="454" t="s">
        <v>988</v>
      </c>
      <c r="G1832" s="454" t="s">
        <v>1001</v>
      </c>
      <c r="H1832" s="454" t="s">
        <v>439</v>
      </c>
      <c r="I1832" s="453">
        <v>2024</v>
      </c>
      <c r="J1832" s="453">
        <v>8</v>
      </c>
      <c r="K1832" s="456">
        <v>45590</v>
      </c>
      <c r="L1832" s="457">
        <v>0.3</v>
      </c>
      <c r="M1832" s="458">
        <v>1.8774416082318</v>
      </c>
      <c r="N1832" s="458">
        <v>1.9124416082318001</v>
      </c>
      <c r="O1832" s="459">
        <v>3.5000000000000142E-2</v>
      </c>
      <c r="P1832" s="460">
        <v>1.0500000000000042E-2</v>
      </c>
      <c r="Q1832" s="453">
        <v>1</v>
      </c>
      <c r="R1832" s="458">
        <v>1.8774416082318</v>
      </c>
      <c r="S1832" s="464">
        <v>214361</v>
      </c>
      <c r="T1832" s="461">
        <v>243748</v>
      </c>
      <c r="U1832" s="462">
        <v>280000</v>
      </c>
      <c r="V1832" s="463">
        <v>271468.81999999995</v>
      </c>
      <c r="W1832" s="716" t="e">
        <f t="shared" si="65"/>
        <v>#DIV/0!</v>
      </c>
      <c r="Z1832" s="739">
        <f t="shared" si="66"/>
        <v>7502.6350000000302</v>
      </c>
    </row>
    <row r="1833" spans="1:26" s="365" customFormat="1" ht="12.65" customHeight="1">
      <c r="A1833" s="452" t="s">
        <v>114</v>
      </c>
      <c r="B1833" s="452" t="s">
        <v>434</v>
      </c>
      <c r="C1833" s="453" t="s">
        <v>435</v>
      </c>
      <c r="D1833" s="454" t="s">
        <v>440</v>
      </c>
      <c r="E1833" s="455" t="s">
        <v>1007</v>
      </c>
      <c r="F1833" s="454" t="s">
        <v>988</v>
      </c>
      <c r="G1833" s="454" t="s">
        <v>1001</v>
      </c>
      <c r="H1833" s="454" t="s">
        <v>439</v>
      </c>
      <c r="I1833" s="453">
        <v>2024</v>
      </c>
      <c r="J1833" s="453">
        <v>8</v>
      </c>
      <c r="K1833" s="456">
        <v>45590</v>
      </c>
      <c r="L1833" s="457">
        <v>0.3</v>
      </c>
      <c r="M1833" s="458">
        <v>0.27335792652733598</v>
      </c>
      <c r="N1833" s="458">
        <v>0.33085792652733598</v>
      </c>
      <c r="O1833" s="459">
        <v>5.7499999999999996E-2</v>
      </c>
      <c r="P1833" s="460">
        <v>1.7249999999999998E-2</v>
      </c>
      <c r="Q1833" s="453">
        <v>1</v>
      </c>
      <c r="R1833" s="458">
        <v>0.27335792652733598</v>
      </c>
      <c r="S1833" s="464">
        <v>432465</v>
      </c>
      <c r="T1833" s="461">
        <v>550385</v>
      </c>
      <c r="U1833" s="462">
        <v>460000</v>
      </c>
      <c r="V1833" s="463">
        <v>428352.86249999999</v>
      </c>
      <c r="W1833" s="716" t="e">
        <f t="shared" si="65"/>
        <v>#DIV/0!</v>
      </c>
      <c r="Z1833" s="739">
        <f t="shared" si="66"/>
        <v>24866.737499999999</v>
      </c>
    </row>
    <row r="1834" spans="1:26" s="365" customFormat="1" ht="12.65" customHeight="1">
      <c r="A1834" s="452" t="s">
        <v>114</v>
      </c>
      <c r="B1834" s="452" t="s">
        <v>434</v>
      </c>
      <c r="C1834" s="453" t="s">
        <v>435</v>
      </c>
      <c r="D1834" s="454" t="s">
        <v>442</v>
      </c>
      <c r="E1834" s="455" t="s">
        <v>443</v>
      </c>
      <c r="F1834" s="454" t="s">
        <v>988</v>
      </c>
      <c r="G1834" s="454" t="s">
        <v>1001</v>
      </c>
      <c r="H1834" s="454" t="s">
        <v>439</v>
      </c>
      <c r="I1834" s="453">
        <v>2024</v>
      </c>
      <c r="J1834" s="453">
        <v>8</v>
      </c>
      <c r="K1834" s="456">
        <v>45590</v>
      </c>
      <c r="L1834" s="457">
        <v>0.3</v>
      </c>
      <c r="M1834" s="458">
        <v>0.20453293319930799</v>
      </c>
      <c r="N1834" s="458">
        <v>0.23078293319930801</v>
      </c>
      <c r="O1834" s="459">
        <v>2.6250000000000023E-2</v>
      </c>
      <c r="P1834" s="460">
        <v>7.875000000000007E-3</v>
      </c>
      <c r="Q1834" s="453">
        <v>1</v>
      </c>
      <c r="R1834" s="458">
        <v>0.20453293319930799</v>
      </c>
      <c r="S1834" s="464">
        <v>876117</v>
      </c>
      <c r="T1834" s="461">
        <v>1030717</v>
      </c>
      <c r="U1834" s="462">
        <v>420000</v>
      </c>
      <c r="V1834" s="463">
        <v>392943.67874999996</v>
      </c>
      <c r="W1834" s="716" t="e">
        <f t="shared" si="65"/>
        <v>#DIV/0!</v>
      </c>
      <c r="Z1834" s="739">
        <f t="shared" si="66"/>
        <v>22998.071250000019</v>
      </c>
    </row>
    <row r="1835" spans="1:26" s="365" customFormat="1" ht="12.65" customHeight="1">
      <c r="A1835" s="452" t="s">
        <v>114</v>
      </c>
      <c r="B1835" s="452" t="s">
        <v>434</v>
      </c>
      <c r="C1835" s="453" t="s">
        <v>435</v>
      </c>
      <c r="D1835" s="454" t="s">
        <v>444</v>
      </c>
      <c r="E1835" s="455" t="s">
        <v>1008</v>
      </c>
      <c r="F1835" s="454" t="s">
        <v>988</v>
      </c>
      <c r="G1835" s="454" t="s">
        <v>1001</v>
      </c>
      <c r="H1835" s="454" t="s">
        <v>439</v>
      </c>
      <c r="I1835" s="453">
        <v>2024</v>
      </c>
      <c r="J1835" s="453">
        <v>8</v>
      </c>
      <c r="K1835" s="456">
        <v>45590</v>
      </c>
      <c r="L1835" s="457">
        <v>0.3</v>
      </c>
      <c r="M1835" s="458">
        <v>0.120262750041086</v>
      </c>
      <c r="N1835" s="458">
        <v>0.14526275004108599</v>
      </c>
      <c r="O1835" s="459">
        <v>2.4999999999999994E-2</v>
      </c>
      <c r="P1835" s="460">
        <v>7.499999999999998E-3</v>
      </c>
      <c r="Q1835" s="453">
        <v>1</v>
      </c>
      <c r="R1835" s="458">
        <v>0.120262750041086</v>
      </c>
      <c r="S1835" s="464">
        <v>674635</v>
      </c>
      <c r="T1835" s="461">
        <v>816325</v>
      </c>
      <c r="U1835" s="462">
        <v>400000</v>
      </c>
      <c r="V1835" s="463">
        <v>379591.875</v>
      </c>
      <c r="W1835" s="716" t="e">
        <f t="shared" si="65"/>
        <v>#DIV/0!</v>
      </c>
      <c r="Z1835" s="739">
        <f t="shared" si="66"/>
        <v>16865.874999999996</v>
      </c>
    </row>
    <row r="1836" spans="1:26" s="365" customFormat="1" ht="12.65" customHeight="1">
      <c r="A1836" s="452" t="s">
        <v>114</v>
      </c>
      <c r="B1836" s="452" t="s">
        <v>434</v>
      </c>
      <c r="C1836" s="453" t="s">
        <v>435</v>
      </c>
      <c r="D1836" s="454" t="s">
        <v>1009</v>
      </c>
      <c r="E1836" s="455" t="s">
        <v>447</v>
      </c>
      <c r="F1836" s="454" t="s">
        <v>988</v>
      </c>
      <c r="G1836" s="454" t="s">
        <v>1001</v>
      </c>
      <c r="H1836" s="454" t="s">
        <v>439</v>
      </c>
      <c r="I1836" s="453">
        <v>2024</v>
      </c>
      <c r="J1836" s="453">
        <v>8</v>
      </c>
      <c r="K1836" s="456">
        <v>45590</v>
      </c>
      <c r="L1836" s="457">
        <v>0.3</v>
      </c>
      <c r="M1836" s="458">
        <v>0.122488041645336</v>
      </c>
      <c r="N1836" s="458">
        <v>0.14748804164533599</v>
      </c>
      <c r="O1836" s="459">
        <v>2.4999999999999994E-2</v>
      </c>
      <c r="P1836" s="460">
        <v>7.499999999999998E-3</v>
      </c>
      <c r="Q1836" s="453">
        <v>1</v>
      </c>
      <c r="R1836" s="458">
        <v>0.122488041645336</v>
      </c>
      <c r="S1836" s="464">
        <v>653125</v>
      </c>
      <c r="T1836" s="461">
        <v>969675</v>
      </c>
      <c r="U1836" s="462">
        <v>400000</v>
      </c>
      <c r="V1836" s="463">
        <v>375758.125</v>
      </c>
      <c r="W1836" s="716" t="e">
        <f t="shared" si="65"/>
        <v>#DIV/0!</v>
      </c>
      <c r="Z1836" s="739">
        <f t="shared" si="66"/>
        <v>16328.124999999996</v>
      </c>
    </row>
    <row r="1837" spans="1:26" s="365" customFormat="1" ht="12.65" customHeight="1">
      <c r="A1837" s="452" t="s">
        <v>114</v>
      </c>
      <c r="B1837" s="452" t="s">
        <v>434</v>
      </c>
      <c r="C1837" s="453" t="s">
        <v>435</v>
      </c>
      <c r="D1837" s="454" t="s">
        <v>436</v>
      </c>
      <c r="E1837" s="455" t="s">
        <v>1006</v>
      </c>
      <c r="F1837" s="454" t="s">
        <v>988</v>
      </c>
      <c r="G1837" s="454" t="s">
        <v>1001</v>
      </c>
      <c r="H1837" s="454" t="s">
        <v>439</v>
      </c>
      <c r="I1837" s="453">
        <v>2024</v>
      </c>
      <c r="J1837" s="453">
        <v>9</v>
      </c>
      <c r="K1837" s="456">
        <v>45590</v>
      </c>
      <c r="L1837" s="457">
        <v>0.3</v>
      </c>
      <c r="M1837" s="458">
        <v>1.8774416082318</v>
      </c>
      <c r="N1837" s="458">
        <v>1.9124416082318001</v>
      </c>
      <c r="O1837" s="459">
        <v>3.5000000000000142E-2</v>
      </c>
      <c r="P1837" s="460">
        <v>1.0500000000000042E-2</v>
      </c>
      <c r="Q1837" s="453">
        <v>1</v>
      </c>
      <c r="R1837" s="458">
        <v>1.8774416082318</v>
      </c>
      <c r="S1837" s="464">
        <v>246042</v>
      </c>
      <c r="T1837" s="461">
        <v>489790</v>
      </c>
      <c r="U1837" s="462">
        <v>280000</v>
      </c>
      <c r="V1837" s="463">
        <v>262857.34999999992</v>
      </c>
      <c r="W1837" s="716" t="e">
        <f t="shared" si="65"/>
        <v>#DIV/0!</v>
      </c>
      <c r="Z1837" s="739">
        <f t="shared" si="66"/>
        <v>8611.4700000000357</v>
      </c>
    </row>
    <row r="1838" spans="1:26" s="365" customFormat="1" ht="12.65" customHeight="1">
      <c r="A1838" s="452" t="s">
        <v>114</v>
      </c>
      <c r="B1838" s="452" t="s">
        <v>434</v>
      </c>
      <c r="C1838" s="453" t="s">
        <v>435</v>
      </c>
      <c r="D1838" s="454" t="s">
        <v>440</v>
      </c>
      <c r="E1838" s="455" t="s">
        <v>1007</v>
      </c>
      <c r="F1838" s="454" t="s">
        <v>988</v>
      </c>
      <c r="G1838" s="454" t="s">
        <v>1001</v>
      </c>
      <c r="H1838" s="454" t="s">
        <v>439</v>
      </c>
      <c r="I1838" s="453">
        <v>2024</v>
      </c>
      <c r="J1838" s="453">
        <v>9</v>
      </c>
      <c r="K1838" s="456">
        <v>45590</v>
      </c>
      <c r="L1838" s="457">
        <v>0.3</v>
      </c>
      <c r="M1838" s="458">
        <v>0.27335792652733598</v>
      </c>
      <c r="N1838" s="458">
        <v>0.33085792652733598</v>
      </c>
      <c r="O1838" s="459">
        <v>5.7499999999999996E-2</v>
      </c>
      <c r="P1838" s="460">
        <v>1.7249999999999998E-2</v>
      </c>
      <c r="Q1838" s="453">
        <v>1</v>
      </c>
      <c r="R1838" s="458">
        <v>0.27335792652733598</v>
      </c>
      <c r="S1838" s="464">
        <v>360351</v>
      </c>
      <c r="T1838" s="461">
        <v>910736</v>
      </c>
      <c r="U1838" s="462">
        <v>460000</v>
      </c>
      <c r="V1838" s="463">
        <v>407632.68</v>
      </c>
      <c r="W1838" s="716" t="e">
        <f t="shared" si="65"/>
        <v>#DIV/0!</v>
      </c>
      <c r="Z1838" s="739">
        <f t="shared" si="66"/>
        <v>20720.182499999999</v>
      </c>
    </row>
    <row r="1839" spans="1:26" s="365" customFormat="1" ht="12.65" customHeight="1">
      <c r="A1839" s="452" t="s">
        <v>114</v>
      </c>
      <c r="B1839" s="452" t="s">
        <v>434</v>
      </c>
      <c r="C1839" s="453" t="s">
        <v>435</v>
      </c>
      <c r="D1839" s="454" t="s">
        <v>442</v>
      </c>
      <c r="E1839" s="455" t="s">
        <v>443</v>
      </c>
      <c r="F1839" s="454" t="s">
        <v>988</v>
      </c>
      <c r="G1839" s="454" t="s">
        <v>1001</v>
      </c>
      <c r="H1839" s="454" t="s">
        <v>439</v>
      </c>
      <c r="I1839" s="453">
        <v>2024</v>
      </c>
      <c r="J1839" s="453">
        <v>9</v>
      </c>
      <c r="K1839" s="456">
        <v>45590</v>
      </c>
      <c r="L1839" s="457">
        <v>0.3</v>
      </c>
      <c r="M1839" s="458">
        <v>0.20453293319930799</v>
      </c>
      <c r="N1839" s="458">
        <v>0.23078293319930801</v>
      </c>
      <c r="O1839" s="459">
        <v>2.6250000000000023E-2</v>
      </c>
      <c r="P1839" s="460">
        <v>7.875000000000007E-3</v>
      </c>
      <c r="Q1839" s="453">
        <v>1</v>
      </c>
      <c r="R1839" s="458">
        <v>0.20453293319930799</v>
      </c>
      <c r="S1839" s="464">
        <v>833120</v>
      </c>
      <c r="T1839" s="461">
        <v>1863837</v>
      </c>
      <c r="U1839" s="462">
        <v>420000</v>
      </c>
      <c r="V1839" s="463">
        <v>371074.27874999994</v>
      </c>
      <c r="W1839" s="716" t="e">
        <f t="shared" si="65"/>
        <v>#DIV/0!</v>
      </c>
      <c r="Z1839" s="739">
        <f t="shared" si="66"/>
        <v>21869.40000000002</v>
      </c>
    </row>
    <row r="1840" spans="1:26" s="365" customFormat="1" ht="12.65" customHeight="1">
      <c r="A1840" s="452" t="s">
        <v>114</v>
      </c>
      <c r="B1840" s="452" t="s">
        <v>434</v>
      </c>
      <c r="C1840" s="453" t="s">
        <v>435</v>
      </c>
      <c r="D1840" s="454" t="s">
        <v>444</v>
      </c>
      <c r="E1840" s="455" t="s">
        <v>1008</v>
      </c>
      <c r="F1840" s="454" t="s">
        <v>988</v>
      </c>
      <c r="G1840" s="454" t="s">
        <v>1001</v>
      </c>
      <c r="H1840" s="454" t="s">
        <v>439</v>
      </c>
      <c r="I1840" s="453">
        <v>2024</v>
      </c>
      <c r="J1840" s="453">
        <v>9</v>
      </c>
      <c r="K1840" s="456">
        <v>45590</v>
      </c>
      <c r="L1840" s="457">
        <v>0.3</v>
      </c>
      <c r="M1840" s="458">
        <v>0.120262750041086</v>
      </c>
      <c r="N1840" s="458">
        <v>0.14526275004108599</v>
      </c>
      <c r="O1840" s="459">
        <v>2.4999999999999994E-2</v>
      </c>
      <c r="P1840" s="460">
        <v>7.499999999999998E-3</v>
      </c>
      <c r="Q1840" s="453">
        <v>1</v>
      </c>
      <c r="R1840" s="458">
        <v>0.120262750041086</v>
      </c>
      <c r="S1840" s="464">
        <v>733954</v>
      </c>
      <c r="T1840" s="461">
        <v>1550279</v>
      </c>
      <c r="U1840" s="462">
        <v>400000</v>
      </c>
      <c r="V1840" s="463">
        <v>361243.02500000002</v>
      </c>
      <c r="W1840" s="716" t="e">
        <f t="shared" si="65"/>
        <v>#DIV/0!</v>
      </c>
      <c r="Z1840" s="739">
        <f t="shared" si="66"/>
        <v>18348.849999999995</v>
      </c>
    </row>
    <row r="1841" spans="1:26" s="365" customFormat="1" ht="12.65" customHeight="1">
      <c r="A1841" s="452" t="s">
        <v>114</v>
      </c>
      <c r="B1841" s="452" t="s">
        <v>434</v>
      </c>
      <c r="C1841" s="453" t="s">
        <v>435</v>
      </c>
      <c r="D1841" s="454" t="s">
        <v>1009</v>
      </c>
      <c r="E1841" s="455" t="s">
        <v>447</v>
      </c>
      <c r="F1841" s="454" t="s">
        <v>988</v>
      </c>
      <c r="G1841" s="454" t="s">
        <v>1001</v>
      </c>
      <c r="H1841" s="454" t="s">
        <v>439</v>
      </c>
      <c r="I1841" s="453">
        <v>2024</v>
      </c>
      <c r="J1841" s="453">
        <v>9</v>
      </c>
      <c r="K1841" s="456">
        <v>45590</v>
      </c>
      <c r="L1841" s="457">
        <v>0.3</v>
      </c>
      <c r="M1841" s="458">
        <v>0.122488041645336</v>
      </c>
      <c r="N1841" s="458">
        <v>0.14748804164533599</v>
      </c>
      <c r="O1841" s="459">
        <v>2.4999999999999994E-2</v>
      </c>
      <c r="P1841" s="460">
        <v>7.499999999999998E-3</v>
      </c>
      <c r="Q1841" s="453">
        <v>1</v>
      </c>
      <c r="R1841" s="458">
        <v>0.122488041645336</v>
      </c>
      <c r="S1841" s="464">
        <v>875525</v>
      </c>
      <c r="T1841" s="461">
        <v>1845200</v>
      </c>
      <c r="U1841" s="462">
        <v>400000</v>
      </c>
      <c r="V1841" s="463">
        <v>353870</v>
      </c>
      <c r="W1841" s="716" t="e">
        <f t="shared" si="65"/>
        <v>#DIV/0!</v>
      </c>
      <c r="Z1841" s="739">
        <f t="shared" si="66"/>
        <v>21888.124999999996</v>
      </c>
    </row>
    <row r="1842" spans="1:26" s="365" customFormat="1" ht="12.65" customHeight="1">
      <c r="A1842" s="284" t="s">
        <v>398</v>
      </c>
      <c r="B1842" s="452" t="s">
        <v>52</v>
      </c>
      <c r="C1842" s="453" t="s">
        <v>554</v>
      </c>
      <c r="D1842" s="454" t="s">
        <v>1010</v>
      </c>
      <c r="E1842" s="455" t="s">
        <v>1011</v>
      </c>
      <c r="F1842" s="454" t="s">
        <v>988</v>
      </c>
      <c r="G1842" s="454" t="s">
        <v>1001</v>
      </c>
      <c r="H1842" s="454" t="s">
        <v>439</v>
      </c>
      <c r="I1842" s="453">
        <v>2023</v>
      </c>
      <c r="J1842" s="453">
        <v>3</v>
      </c>
      <c r="K1842" s="456">
        <v>45590</v>
      </c>
      <c r="L1842" s="457">
        <v>1</v>
      </c>
      <c r="M1842" s="458">
        <v>0.97679221076727096</v>
      </c>
      <c r="N1842" s="458">
        <v>0.97985471076727104</v>
      </c>
      <c r="O1842" s="459">
        <v>3.062500000000079E-3</v>
      </c>
      <c r="P1842" s="460">
        <v>3.062500000000079E-3</v>
      </c>
      <c r="Q1842" s="453">
        <v>1</v>
      </c>
      <c r="R1842" s="458">
        <v>0.97679221076727096</v>
      </c>
      <c r="S1842" s="461">
        <v>21270</v>
      </c>
      <c r="T1842" s="461">
        <v>21270</v>
      </c>
      <c r="U1842" s="462">
        <v>98000</v>
      </c>
      <c r="V1842" s="463">
        <v>97934.860625000001</v>
      </c>
      <c r="W1842" s="716" t="e">
        <f t="shared" si="65"/>
        <v>#DIV/0!</v>
      </c>
      <c r="Z1842" s="739">
        <f t="shared" si="66"/>
        <v>65.139375000001678</v>
      </c>
    </row>
    <row r="1843" spans="1:26" s="365" customFormat="1" ht="12.65" customHeight="1">
      <c r="A1843" s="284" t="s">
        <v>398</v>
      </c>
      <c r="B1843" s="452" t="s">
        <v>52</v>
      </c>
      <c r="C1843" s="453" t="s">
        <v>554</v>
      </c>
      <c r="D1843" s="454" t="s">
        <v>1010</v>
      </c>
      <c r="E1843" s="455" t="s">
        <v>1011</v>
      </c>
      <c r="F1843" s="454" t="s">
        <v>988</v>
      </c>
      <c r="G1843" s="454" t="s">
        <v>1001</v>
      </c>
      <c r="H1843" s="454" t="s">
        <v>439</v>
      </c>
      <c r="I1843" s="453">
        <v>2023</v>
      </c>
      <c r="J1843" s="453">
        <v>4</v>
      </c>
      <c r="K1843" s="456">
        <v>45590</v>
      </c>
      <c r="L1843" s="457">
        <v>1</v>
      </c>
      <c r="M1843" s="458">
        <v>0.97679221076727096</v>
      </c>
      <c r="N1843" s="458">
        <v>0.97985471076727104</v>
      </c>
      <c r="O1843" s="459">
        <v>3.062500000000079E-3</v>
      </c>
      <c r="P1843" s="460">
        <v>3.062500000000079E-3</v>
      </c>
      <c r="Q1843" s="453">
        <v>1</v>
      </c>
      <c r="R1843" s="458">
        <v>0.97679221076727096</v>
      </c>
      <c r="S1843" s="461">
        <v>3152752</v>
      </c>
      <c r="T1843" s="461">
        <v>3174022</v>
      </c>
      <c r="U1843" s="462">
        <v>98000</v>
      </c>
      <c r="V1843" s="463">
        <v>88279.557624999754</v>
      </c>
      <c r="W1843" s="716" t="e">
        <f t="shared" si="65"/>
        <v>#DIV/0!</v>
      </c>
      <c r="Z1843" s="739">
        <f t="shared" si="66"/>
        <v>9655.3030000002491</v>
      </c>
    </row>
    <row r="1844" spans="1:26" s="365" customFormat="1" ht="12.65" customHeight="1">
      <c r="A1844" s="284" t="s">
        <v>398</v>
      </c>
      <c r="B1844" s="452" t="s">
        <v>52</v>
      </c>
      <c r="C1844" s="453" t="s">
        <v>554</v>
      </c>
      <c r="D1844" s="454" t="s">
        <v>1010</v>
      </c>
      <c r="E1844" s="455" t="s">
        <v>1011</v>
      </c>
      <c r="F1844" s="454" t="s">
        <v>988</v>
      </c>
      <c r="G1844" s="454" t="s">
        <v>1001</v>
      </c>
      <c r="H1844" s="454" t="s">
        <v>439</v>
      </c>
      <c r="I1844" s="453">
        <v>2023</v>
      </c>
      <c r="J1844" s="453">
        <v>5</v>
      </c>
      <c r="K1844" s="456">
        <v>45590</v>
      </c>
      <c r="L1844" s="457">
        <v>1</v>
      </c>
      <c r="M1844" s="458">
        <v>0.97679221076727096</v>
      </c>
      <c r="N1844" s="458">
        <v>0.97985471076727104</v>
      </c>
      <c r="O1844" s="459">
        <v>3.062500000000079E-3</v>
      </c>
      <c r="P1844" s="460">
        <v>3.062500000000079E-3</v>
      </c>
      <c r="Q1844" s="453">
        <v>1</v>
      </c>
      <c r="R1844" s="458">
        <v>0.97679221076727096</v>
      </c>
      <c r="S1844" s="461">
        <v>1753316</v>
      </c>
      <c r="T1844" s="461">
        <v>4927338</v>
      </c>
      <c r="U1844" s="462">
        <v>98000</v>
      </c>
      <c r="V1844" s="463">
        <v>82910.027374999612</v>
      </c>
      <c r="W1844" s="716" t="e">
        <f t="shared" si="65"/>
        <v>#DIV/0!</v>
      </c>
      <c r="Z1844" s="739">
        <f t="shared" si="66"/>
        <v>5369.5302500001389</v>
      </c>
    </row>
    <row r="1845" spans="1:26" s="365" customFormat="1" ht="12.65" customHeight="1">
      <c r="A1845" s="284" t="s">
        <v>398</v>
      </c>
      <c r="B1845" s="452" t="s">
        <v>52</v>
      </c>
      <c r="C1845" s="453" t="s">
        <v>554</v>
      </c>
      <c r="D1845" s="454" t="s">
        <v>1010</v>
      </c>
      <c r="E1845" s="455" t="s">
        <v>1011</v>
      </c>
      <c r="F1845" s="454" t="s">
        <v>988</v>
      </c>
      <c r="G1845" s="454" t="s">
        <v>1001</v>
      </c>
      <c r="H1845" s="454" t="s">
        <v>439</v>
      </c>
      <c r="I1845" s="453">
        <v>2023</v>
      </c>
      <c r="J1845" s="453">
        <v>6</v>
      </c>
      <c r="K1845" s="456">
        <v>45590</v>
      </c>
      <c r="L1845" s="457">
        <v>1</v>
      </c>
      <c r="M1845" s="458">
        <v>0.97679221076727096</v>
      </c>
      <c r="N1845" s="458">
        <v>0.97985471076727104</v>
      </c>
      <c r="O1845" s="459">
        <v>3.062500000000079E-3</v>
      </c>
      <c r="P1845" s="460">
        <v>3.062500000000079E-3</v>
      </c>
      <c r="Q1845" s="453">
        <v>1</v>
      </c>
      <c r="R1845" s="458">
        <v>0.97679221076727096</v>
      </c>
      <c r="S1845" s="461">
        <v>367792</v>
      </c>
      <c r="T1845" s="461">
        <v>5295130</v>
      </c>
      <c r="U1845" s="462">
        <v>98000</v>
      </c>
      <c r="V1845" s="463">
        <v>81783.664374999586</v>
      </c>
      <c r="W1845" s="716" t="e">
        <f t="shared" si="65"/>
        <v>#DIV/0!</v>
      </c>
      <c r="Z1845" s="739">
        <f t="shared" si="66"/>
        <v>1126.3630000000292</v>
      </c>
    </row>
    <row r="1846" spans="1:26" s="365" customFormat="1" ht="12.65" customHeight="1">
      <c r="A1846" s="284" t="s">
        <v>398</v>
      </c>
      <c r="B1846" s="452" t="s">
        <v>52</v>
      </c>
      <c r="C1846" s="453" t="s">
        <v>554</v>
      </c>
      <c r="D1846" s="454" t="s">
        <v>1010</v>
      </c>
      <c r="E1846" s="455" t="s">
        <v>1011</v>
      </c>
      <c r="F1846" s="454" t="s">
        <v>988</v>
      </c>
      <c r="G1846" s="454" t="s">
        <v>1001</v>
      </c>
      <c r="H1846" s="454" t="s">
        <v>439</v>
      </c>
      <c r="I1846" s="453">
        <v>2023</v>
      </c>
      <c r="J1846" s="453">
        <v>7</v>
      </c>
      <c r="K1846" s="456">
        <v>45590</v>
      </c>
      <c r="L1846" s="457">
        <v>1</v>
      </c>
      <c r="M1846" s="458">
        <v>0.97679221076727096</v>
      </c>
      <c r="N1846" s="458">
        <v>0.97985471076727104</v>
      </c>
      <c r="O1846" s="459">
        <v>3.062500000000079E-3</v>
      </c>
      <c r="P1846" s="460">
        <v>3.062500000000079E-3</v>
      </c>
      <c r="Q1846" s="453">
        <v>1</v>
      </c>
      <c r="R1846" s="458">
        <v>0.97679221076727096</v>
      </c>
      <c r="S1846" s="461">
        <v>1991913</v>
      </c>
      <c r="T1846" s="461">
        <v>7287043</v>
      </c>
      <c r="U1846" s="462">
        <v>98000</v>
      </c>
      <c r="V1846" s="463">
        <v>75683.430812499428</v>
      </c>
      <c r="W1846" s="716" t="e">
        <f t="shared" si="65"/>
        <v>#DIV/0!</v>
      </c>
      <c r="Z1846" s="739">
        <f t="shared" si="66"/>
        <v>6100.2335625001579</v>
      </c>
    </row>
    <row r="1847" spans="1:26" s="365" customFormat="1" ht="12.65" customHeight="1">
      <c r="A1847" s="284" t="s">
        <v>398</v>
      </c>
      <c r="B1847" s="452" t="s">
        <v>52</v>
      </c>
      <c r="C1847" s="453" t="s">
        <v>554</v>
      </c>
      <c r="D1847" s="454" t="s">
        <v>1010</v>
      </c>
      <c r="E1847" s="455" t="s">
        <v>1011</v>
      </c>
      <c r="F1847" s="454" t="s">
        <v>988</v>
      </c>
      <c r="G1847" s="454" t="s">
        <v>1001</v>
      </c>
      <c r="H1847" s="454" t="s">
        <v>439</v>
      </c>
      <c r="I1847" s="453">
        <v>2023</v>
      </c>
      <c r="J1847" s="453">
        <v>8</v>
      </c>
      <c r="K1847" s="456">
        <v>45590</v>
      </c>
      <c r="L1847" s="457">
        <v>1</v>
      </c>
      <c r="M1847" s="458">
        <v>0.97679221076727096</v>
      </c>
      <c r="N1847" s="458">
        <v>0.97985471076727104</v>
      </c>
      <c r="O1847" s="459">
        <v>3.062500000000079E-3</v>
      </c>
      <c r="P1847" s="460">
        <v>3.062500000000079E-3</v>
      </c>
      <c r="Q1847" s="453">
        <v>1</v>
      </c>
      <c r="R1847" s="458">
        <v>0.97679221076727096</v>
      </c>
      <c r="S1847" s="461">
        <v>2159574</v>
      </c>
      <c r="T1847" s="461">
        <v>9446617</v>
      </c>
      <c r="U1847" s="462">
        <v>98000</v>
      </c>
      <c r="V1847" s="463">
        <v>69069.735437499257</v>
      </c>
      <c r="W1847" s="716" t="e">
        <f t="shared" si="65"/>
        <v>#DIV/0!</v>
      </c>
      <c r="Z1847" s="739">
        <f t="shared" si="66"/>
        <v>6613.6953750001703</v>
      </c>
    </row>
    <row r="1848" spans="1:26" s="365" customFormat="1" ht="12.65" customHeight="1">
      <c r="A1848" s="284" t="s">
        <v>398</v>
      </c>
      <c r="B1848" s="452" t="s">
        <v>52</v>
      </c>
      <c r="C1848" s="453" t="s">
        <v>554</v>
      </c>
      <c r="D1848" s="454" t="s">
        <v>1010</v>
      </c>
      <c r="E1848" s="455" t="s">
        <v>1011</v>
      </c>
      <c r="F1848" s="454" t="s">
        <v>988</v>
      </c>
      <c r="G1848" s="454" t="s">
        <v>1001</v>
      </c>
      <c r="H1848" s="454" t="s">
        <v>439</v>
      </c>
      <c r="I1848" s="453">
        <v>2023</v>
      </c>
      <c r="J1848" s="453">
        <v>9</v>
      </c>
      <c r="K1848" s="456">
        <v>45590</v>
      </c>
      <c r="L1848" s="457">
        <v>1</v>
      </c>
      <c r="M1848" s="458">
        <v>0.97679221076727096</v>
      </c>
      <c r="N1848" s="458">
        <v>0.97985471076727104</v>
      </c>
      <c r="O1848" s="459">
        <v>3.062500000000079E-3</v>
      </c>
      <c r="P1848" s="460">
        <v>3.062500000000079E-3</v>
      </c>
      <c r="Q1848" s="453">
        <v>1</v>
      </c>
      <c r="R1848" s="458">
        <v>0.97679221076727096</v>
      </c>
      <c r="S1848" s="461">
        <v>734433</v>
      </c>
      <c r="T1848" s="461">
        <v>10181050</v>
      </c>
      <c r="U1848" s="462">
        <v>98000</v>
      </c>
      <c r="V1848" s="463">
        <v>66820.534374999203</v>
      </c>
      <c r="W1848" s="716" t="e">
        <f t="shared" si="65"/>
        <v>#DIV/0!</v>
      </c>
      <c r="Z1848" s="739">
        <f t="shared" si="66"/>
        <v>2249.201062500058</v>
      </c>
    </row>
    <row r="1849" spans="1:26" s="365" customFormat="1" ht="12.65" customHeight="1">
      <c r="A1849" s="284" t="s">
        <v>398</v>
      </c>
      <c r="B1849" s="452" t="s">
        <v>52</v>
      </c>
      <c r="C1849" s="453" t="s">
        <v>554</v>
      </c>
      <c r="D1849" s="454" t="s">
        <v>1010</v>
      </c>
      <c r="E1849" s="455" t="s">
        <v>1011</v>
      </c>
      <c r="F1849" s="454" t="s">
        <v>988</v>
      </c>
      <c r="G1849" s="454" t="s">
        <v>1001</v>
      </c>
      <c r="H1849" s="454" t="s">
        <v>439</v>
      </c>
      <c r="I1849" s="453">
        <v>2024</v>
      </c>
      <c r="J1849" s="453">
        <v>9</v>
      </c>
      <c r="K1849" s="456">
        <v>45590</v>
      </c>
      <c r="L1849" s="457">
        <v>1</v>
      </c>
      <c r="M1849" s="458">
        <v>1.05412849674197</v>
      </c>
      <c r="N1849" s="458">
        <v>1.22365196079064</v>
      </c>
      <c r="O1849" s="459">
        <v>0.16952346404867003</v>
      </c>
      <c r="P1849" s="460">
        <v>0.16952346404867003</v>
      </c>
      <c r="Q1849" s="453">
        <v>1</v>
      </c>
      <c r="R1849" s="458">
        <v>1.05412849674197</v>
      </c>
      <c r="S1849" s="464">
        <v>0</v>
      </c>
      <c r="T1849" s="461">
        <v>0</v>
      </c>
      <c r="U1849" s="462">
        <v>4584750.8495575199</v>
      </c>
      <c r="V1849" s="463">
        <v>4584750.8495575199</v>
      </c>
      <c r="W1849" s="716" t="e">
        <f t="shared" si="65"/>
        <v>#DIV/0!</v>
      </c>
      <c r="Z1849" s="739">
        <f t="shared" si="66"/>
        <v>0</v>
      </c>
    </row>
    <row r="1850" spans="1:26" s="365" customFormat="1" ht="12.65" customHeight="1">
      <c r="A1850" s="284" t="s">
        <v>398</v>
      </c>
      <c r="B1850" s="452" t="s">
        <v>52</v>
      </c>
      <c r="C1850" s="453" t="s">
        <v>554</v>
      </c>
      <c r="D1850" s="454" t="s">
        <v>1010</v>
      </c>
      <c r="E1850" s="455" t="s">
        <v>1011</v>
      </c>
      <c r="F1850" s="454" t="s">
        <v>988</v>
      </c>
      <c r="G1850" s="454" t="s">
        <v>1001</v>
      </c>
      <c r="H1850" s="454" t="s">
        <v>439</v>
      </c>
      <c r="I1850" s="453">
        <v>2024</v>
      </c>
      <c r="J1850" s="453">
        <v>9</v>
      </c>
      <c r="K1850" s="456">
        <v>45590</v>
      </c>
      <c r="L1850" s="457">
        <v>1</v>
      </c>
      <c r="M1850" s="458">
        <v>1.17411721731226</v>
      </c>
      <c r="N1850" s="458">
        <v>1.3582877285124899</v>
      </c>
      <c r="O1850" s="459">
        <v>0.18417051120022987</v>
      </c>
      <c r="P1850" s="460">
        <v>0.18417051120022987</v>
      </c>
      <c r="Q1850" s="453">
        <v>1</v>
      </c>
      <c r="R1850" s="458">
        <v>1.17411721731226</v>
      </c>
      <c r="S1850" s="464">
        <v>0</v>
      </c>
      <c r="T1850" s="461">
        <v>0</v>
      </c>
      <c r="U1850" s="462">
        <v>3933456.3584070802</v>
      </c>
      <c r="V1850" s="463">
        <v>3933456.3584070802</v>
      </c>
      <c r="W1850" s="716" t="e">
        <f t="shared" si="65"/>
        <v>#DIV/0!</v>
      </c>
      <c r="Z1850" s="739">
        <f t="shared" si="66"/>
        <v>0</v>
      </c>
    </row>
    <row r="1851" spans="1:26" s="365" customFormat="1" ht="12.65" customHeight="1">
      <c r="A1851" s="452"/>
      <c r="B1851" s="452" t="s">
        <v>1012</v>
      </c>
      <c r="C1851" s="453" t="s">
        <v>453</v>
      </c>
      <c r="D1851" s="454" t="s">
        <v>1013</v>
      </c>
      <c r="E1851" s="455" t="s">
        <v>459</v>
      </c>
      <c r="F1851" s="454" t="s">
        <v>988</v>
      </c>
      <c r="G1851" s="454" t="s">
        <v>1014</v>
      </c>
      <c r="H1851" s="454" t="s">
        <v>439</v>
      </c>
      <c r="I1851" s="453">
        <v>2023</v>
      </c>
      <c r="J1851" s="453">
        <v>12</v>
      </c>
      <c r="K1851" s="456">
        <v>45590</v>
      </c>
      <c r="L1851" s="457">
        <v>0.4</v>
      </c>
      <c r="M1851" s="458">
        <v>2.3161999999999998</v>
      </c>
      <c r="N1851" s="458">
        <v>2.3536999999999999</v>
      </c>
      <c r="O1851" s="459">
        <v>3.7499999999999999E-2</v>
      </c>
      <c r="P1851" s="460">
        <v>1.4999999999999999E-2</v>
      </c>
      <c r="Q1851" s="453">
        <v>1</v>
      </c>
      <c r="R1851" s="458">
        <v>2.3161999999999998</v>
      </c>
      <c r="S1851" s="461">
        <v>374403</v>
      </c>
      <c r="T1851" s="461">
        <v>374403</v>
      </c>
      <c r="U1851" s="462">
        <v>105000</v>
      </c>
      <c r="V1851" s="463">
        <v>90959.887499999997</v>
      </c>
      <c r="W1851" s="716" t="e">
        <f t="shared" si="65"/>
        <v>#DIV/0!</v>
      </c>
      <c r="Z1851" s="739">
        <f t="shared" si="66"/>
        <v>14040.112499999999</v>
      </c>
    </row>
    <row r="1852" spans="1:26" s="365" customFormat="1" ht="12.65" customHeight="1">
      <c r="A1852" s="452"/>
      <c r="B1852" s="452" t="s">
        <v>1012</v>
      </c>
      <c r="C1852" s="453" t="s">
        <v>453</v>
      </c>
      <c r="D1852" s="454" t="s">
        <v>1015</v>
      </c>
      <c r="E1852" s="455" t="s">
        <v>461</v>
      </c>
      <c r="F1852" s="454" t="s">
        <v>988</v>
      </c>
      <c r="G1852" s="454" t="s">
        <v>1014</v>
      </c>
      <c r="H1852" s="454" t="s">
        <v>439</v>
      </c>
      <c r="I1852" s="453">
        <v>2023</v>
      </c>
      <c r="J1852" s="453">
        <v>12</v>
      </c>
      <c r="K1852" s="456">
        <v>45590</v>
      </c>
      <c r="L1852" s="457">
        <v>0.6</v>
      </c>
      <c r="M1852" s="458">
        <v>1.5443588135792305</v>
      </c>
      <c r="N1852" s="458">
        <v>1.6338826231030401</v>
      </c>
      <c r="O1852" s="459">
        <v>8.9523809523809506E-2</v>
      </c>
      <c r="P1852" s="460">
        <v>5.3714285714285701E-2</v>
      </c>
      <c r="Q1852" s="453">
        <v>1</v>
      </c>
      <c r="R1852" s="458">
        <v>1.5443588135792305</v>
      </c>
      <c r="S1852" s="461">
        <v>354871</v>
      </c>
      <c r="T1852" s="461">
        <v>354871</v>
      </c>
      <c r="U1852" s="462">
        <v>376000</v>
      </c>
      <c r="V1852" s="463">
        <v>344230.59619047621</v>
      </c>
      <c r="W1852" s="716" t="e">
        <f t="shared" si="65"/>
        <v>#DIV/0!</v>
      </c>
      <c r="Z1852" s="739">
        <f t="shared" si="66"/>
        <v>31769.403809523803</v>
      </c>
    </row>
    <row r="1853" spans="1:26" s="365" customFormat="1" ht="12.65" customHeight="1">
      <c r="A1853" s="452"/>
      <c r="B1853" s="452" t="s">
        <v>1012</v>
      </c>
      <c r="C1853" s="453" t="s">
        <v>453</v>
      </c>
      <c r="D1853" s="454" t="s">
        <v>444</v>
      </c>
      <c r="E1853" s="455" t="s">
        <v>522</v>
      </c>
      <c r="F1853" s="454" t="s">
        <v>988</v>
      </c>
      <c r="G1853" s="454" t="s">
        <v>1016</v>
      </c>
      <c r="H1853" s="454" t="s">
        <v>439</v>
      </c>
      <c r="I1853" s="453">
        <v>2023</v>
      </c>
      <c r="J1853" s="453">
        <v>12</v>
      </c>
      <c r="K1853" s="456">
        <v>45590</v>
      </c>
      <c r="L1853" s="457">
        <v>0.4</v>
      </c>
      <c r="M1853" s="458">
        <v>0.91622499999999985</v>
      </c>
      <c r="N1853" s="458">
        <v>1.1620999999999999</v>
      </c>
      <c r="O1853" s="459">
        <v>0.24587500000000001</v>
      </c>
      <c r="P1853" s="460">
        <v>9.8350000000000007E-2</v>
      </c>
      <c r="Q1853" s="453">
        <v>1</v>
      </c>
      <c r="R1853" s="458">
        <v>0.91622499999999985</v>
      </c>
      <c r="S1853" s="461">
        <v>495791</v>
      </c>
      <c r="T1853" s="461">
        <v>495791</v>
      </c>
      <c r="U1853" s="462">
        <v>98350</v>
      </c>
      <c r="V1853" s="463">
        <v>-23552.612125</v>
      </c>
      <c r="W1853" s="716" t="e">
        <f t="shared" si="65"/>
        <v>#DIV/0!</v>
      </c>
      <c r="Z1853" s="739">
        <f t="shared" si="66"/>
        <v>121902.612125</v>
      </c>
    </row>
    <row r="1854" spans="1:26" s="365" customFormat="1" ht="12.65" customHeight="1">
      <c r="A1854" s="452"/>
      <c r="B1854" s="452" t="s">
        <v>1012</v>
      </c>
      <c r="C1854" s="453" t="s">
        <v>453</v>
      </c>
      <c r="D1854" s="454" t="s">
        <v>1017</v>
      </c>
      <c r="E1854" s="455" t="s">
        <v>511</v>
      </c>
      <c r="F1854" s="454" t="s">
        <v>988</v>
      </c>
      <c r="G1854" s="454" t="s">
        <v>787</v>
      </c>
      <c r="H1854" s="454" t="s">
        <v>439</v>
      </c>
      <c r="I1854" s="453">
        <v>2023</v>
      </c>
      <c r="J1854" s="453">
        <v>12</v>
      </c>
      <c r="K1854" s="456">
        <v>45590</v>
      </c>
      <c r="L1854" s="457">
        <v>0.5</v>
      </c>
      <c r="M1854" s="458">
        <v>0.1278</v>
      </c>
      <c r="N1854" s="458">
        <v>0.15579999999999999</v>
      </c>
      <c r="O1854" s="459">
        <v>2.8000000000000001E-2</v>
      </c>
      <c r="P1854" s="460">
        <v>1.4E-2</v>
      </c>
      <c r="Q1854" s="453">
        <v>1</v>
      </c>
      <c r="R1854" s="458">
        <v>0.1278</v>
      </c>
      <c r="S1854" s="461">
        <v>457257</v>
      </c>
      <c r="T1854" s="461">
        <v>457257</v>
      </c>
      <c r="U1854" s="462">
        <v>110600</v>
      </c>
      <c r="V1854" s="463">
        <v>97796.804000000004</v>
      </c>
      <c r="W1854" s="716" t="e">
        <f t="shared" si="65"/>
        <v>#DIV/0!</v>
      </c>
      <c r="Z1854" s="739">
        <f t="shared" si="66"/>
        <v>12803.196</v>
      </c>
    </row>
    <row r="1855" spans="1:26" s="365" customFormat="1" ht="12.65" customHeight="1">
      <c r="A1855" s="452"/>
      <c r="B1855" s="452" t="s">
        <v>1012</v>
      </c>
      <c r="C1855" s="453" t="s">
        <v>453</v>
      </c>
      <c r="D1855" s="454" t="s">
        <v>1018</v>
      </c>
      <c r="E1855" s="455" t="s">
        <v>525</v>
      </c>
      <c r="F1855" s="454" t="s">
        <v>988</v>
      </c>
      <c r="G1855" s="454" t="s">
        <v>787</v>
      </c>
      <c r="H1855" s="454" t="s">
        <v>439</v>
      </c>
      <c r="I1855" s="453">
        <v>2023</v>
      </c>
      <c r="J1855" s="453">
        <v>12</v>
      </c>
      <c r="K1855" s="456">
        <v>45590</v>
      </c>
      <c r="L1855" s="457">
        <v>0.4</v>
      </c>
      <c r="M1855" s="458">
        <v>0.17249999999999999</v>
      </c>
      <c r="N1855" s="458">
        <v>0.41749999999999998</v>
      </c>
      <c r="O1855" s="459">
        <v>0.245</v>
      </c>
      <c r="P1855" s="460">
        <v>9.8000000000000004E-2</v>
      </c>
      <c r="Q1855" s="453">
        <v>1</v>
      </c>
      <c r="R1855" s="458">
        <v>0.17249999999999999</v>
      </c>
      <c r="S1855" s="461">
        <v>314717</v>
      </c>
      <c r="T1855" s="461">
        <v>314717</v>
      </c>
      <c r="U1855" s="462">
        <v>98000</v>
      </c>
      <c r="V1855" s="463">
        <v>20894.335000000006</v>
      </c>
      <c r="W1855" s="716" t="e">
        <f t="shared" si="65"/>
        <v>#DIV/0!</v>
      </c>
      <c r="Z1855" s="739">
        <f t="shared" si="66"/>
        <v>77105.664999999994</v>
      </c>
    </row>
    <row r="1856" spans="1:26" s="365" customFormat="1" ht="12.65" customHeight="1">
      <c r="A1856" s="452"/>
      <c r="B1856" s="452" t="s">
        <v>1012</v>
      </c>
      <c r="C1856" s="453" t="s">
        <v>453</v>
      </c>
      <c r="D1856" s="454" t="s">
        <v>1019</v>
      </c>
      <c r="E1856" s="455" t="s">
        <v>513</v>
      </c>
      <c r="F1856" s="454" t="s">
        <v>988</v>
      </c>
      <c r="G1856" s="454" t="s">
        <v>1014</v>
      </c>
      <c r="H1856" s="454" t="s">
        <v>439</v>
      </c>
      <c r="I1856" s="453">
        <v>2023</v>
      </c>
      <c r="J1856" s="453">
        <v>12</v>
      </c>
      <c r="K1856" s="456">
        <v>45590</v>
      </c>
      <c r="L1856" s="457">
        <v>0.5</v>
      </c>
      <c r="M1856" s="458">
        <v>0.1285</v>
      </c>
      <c r="N1856" s="458">
        <v>0.1565</v>
      </c>
      <c r="O1856" s="459">
        <v>2.8000000000000001E-2</v>
      </c>
      <c r="P1856" s="460">
        <v>1.4E-2</v>
      </c>
      <c r="Q1856" s="453">
        <v>1</v>
      </c>
      <c r="R1856" s="458">
        <v>0.1285</v>
      </c>
      <c r="S1856" s="461">
        <v>139080</v>
      </c>
      <c r="T1856" s="461">
        <v>139080</v>
      </c>
      <c r="U1856" s="462">
        <v>98000</v>
      </c>
      <c r="V1856" s="463">
        <v>94105.76</v>
      </c>
      <c r="W1856" s="716" t="e">
        <f t="shared" si="65"/>
        <v>#DIV/0!</v>
      </c>
      <c r="Z1856" s="739">
        <f t="shared" si="66"/>
        <v>3894.2400000000002</v>
      </c>
    </row>
    <row r="1857" spans="1:26" s="365" customFormat="1" ht="12.65" customHeight="1">
      <c r="A1857" s="452"/>
      <c r="B1857" s="452" t="s">
        <v>1012</v>
      </c>
      <c r="C1857" s="453" t="s">
        <v>453</v>
      </c>
      <c r="D1857" s="454" t="s">
        <v>1020</v>
      </c>
      <c r="E1857" s="455" t="s">
        <v>475</v>
      </c>
      <c r="F1857" s="454" t="s">
        <v>988</v>
      </c>
      <c r="G1857" s="454" t="s">
        <v>1014</v>
      </c>
      <c r="H1857" s="454" t="s">
        <v>439</v>
      </c>
      <c r="I1857" s="453">
        <v>2023</v>
      </c>
      <c r="J1857" s="453">
        <v>12</v>
      </c>
      <c r="K1857" s="456">
        <v>45590</v>
      </c>
      <c r="L1857" s="457">
        <v>0.6</v>
      </c>
      <c r="M1857" s="458">
        <v>2.5637000000000003</v>
      </c>
      <c r="N1857" s="458">
        <v>2.8972000000000002</v>
      </c>
      <c r="O1857" s="459">
        <v>0.33350000000000002</v>
      </c>
      <c r="P1857" s="460">
        <v>0.2001</v>
      </c>
      <c r="Q1857" s="453">
        <v>1</v>
      </c>
      <c r="R1857" s="458">
        <v>2.5637000000000003</v>
      </c>
      <c r="S1857" s="461">
        <v>450941</v>
      </c>
      <c r="T1857" s="461">
        <v>450941</v>
      </c>
      <c r="U1857" s="462">
        <v>200100</v>
      </c>
      <c r="V1857" s="463">
        <v>49711.176500000001</v>
      </c>
      <c r="W1857" s="716" t="e">
        <f t="shared" si="65"/>
        <v>#DIV/0!</v>
      </c>
      <c r="Z1857" s="739">
        <f t="shared" si="66"/>
        <v>150388.8235</v>
      </c>
    </row>
    <row r="1858" spans="1:26" s="365" customFormat="1" ht="12.65" customHeight="1">
      <c r="A1858" s="452"/>
      <c r="B1858" s="452" t="s">
        <v>1012</v>
      </c>
      <c r="C1858" s="453" t="s">
        <v>453</v>
      </c>
      <c r="D1858" s="454" t="s">
        <v>1021</v>
      </c>
      <c r="E1858" s="455" t="s">
        <v>515</v>
      </c>
      <c r="F1858" s="454" t="s">
        <v>988</v>
      </c>
      <c r="G1858" s="454" t="s">
        <v>1014</v>
      </c>
      <c r="H1858" s="454" t="s">
        <v>439</v>
      </c>
      <c r="I1858" s="453">
        <v>2023</v>
      </c>
      <c r="J1858" s="453">
        <v>12</v>
      </c>
      <c r="K1858" s="456">
        <v>45590</v>
      </c>
      <c r="L1858" s="457">
        <v>0.4</v>
      </c>
      <c r="M1858" s="458">
        <v>0.1608</v>
      </c>
      <c r="N1858" s="458">
        <v>0.1958</v>
      </c>
      <c r="O1858" s="459">
        <v>3.5000000000000003E-2</v>
      </c>
      <c r="P1858" s="460">
        <v>1.4000000000000002E-2</v>
      </c>
      <c r="Q1858" s="453">
        <v>1</v>
      </c>
      <c r="R1858" s="458">
        <v>0.1608</v>
      </c>
      <c r="S1858" s="461">
        <v>439705</v>
      </c>
      <c r="T1858" s="461">
        <v>439705</v>
      </c>
      <c r="U1858" s="462">
        <v>98000</v>
      </c>
      <c r="V1858" s="463">
        <v>82610.324999999997</v>
      </c>
      <c r="W1858" s="716" t="e">
        <f t="shared" ref="W1858:W1921" si="67">V1858/$AB$1</f>
        <v>#DIV/0!</v>
      </c>
      <c r="Z1858" s="739">
        <f t="shared" si="66"/>
        <v>15389.675000000001</v>
      </c>
    </row>
    <row r="1859" spans="1:26" s="365" customFormat="1" ht="12.65" customHeight="1">
      <c r="A1859" s="452"/>
      <c r="B1859" s="452" t="s">
        <v>1012</v>
      </c>
      <c r="C1859" s="453" t="s">
        <v>453</v>
      </c>
      <c r="D1859" s="454" t="s">
        <v>1022</v>
      </c>
      <c r="E1859" s="455" t="s">
        <v>508</v>
      </c>
      <c r="F1859" s="454" t="s">
        <v>988</v>
      </c>
      <c r="G1859" s="454" t="s">
        <v>1023</v>
      </c>
      <c r="H1859" s="454" t="s">
        <v>439</v>
      </c>
      <c r="I1859" s="453">
        <v>2023</v>
      </c>
      <c r="J1859" s="453">
        <v>12</v>
      </c>
      <c r="K1859" s="456">
        <v>45590</v>
      </c>
      <c r="L1859" s="457">
        <v>0.5</v>
      </c>
      <c r="M1859" s="458">
        <v>0.1227571428571429</v>
      </c>
      <c r="N1859" s="458">
        <v>0.16</v>
      </c>
      <c r="O1859" s="459">
        <v>3.7242857142857098E-2</v>
      </c>
      <c r="P1859" s="460">
        <v>1.8621428571428549E-2</v>
      </c>
      <c r="Q1859" s="453">
        <v>1</v>
      </c>
      <c r="R1859" s="458">
        <v>0.1227571428571429</v>
      </c>
      <c r="S1859" s="461">
        <v>502770</v>
      </c>
      <c r="T1859" s="461">
        <v>502770</v>
      </c>
      <c r="U1859" s="462">
        <v>130350</v>
      </c>
      <c r="V1859" s="463">
        <v>111625.40871428573</v>
      </c>
      <c r="W1859" s="716" t="e">
        <f t="shared" si="67"/>
        <v>#DIV/0!</v>
      </c>
      <c r="Z1859" s="739">
        <f t="shared" ref="Z1859:Z1922" si="68">O1859*S1859</f>
        <v>18724.591285714265</v>
      </c>
    </row>
    <row r="1860" spans="1:26" s="365" customFormat="1" ht="12.65" customHeight="1">
      <c r="A1860" s="452"/>
      <c r="B1860" s="452" t="s">
        <v>628</v>
      </c>
      <c r="C1860" s="453" t="s">
        <v>453</v>
      </c>
      <c r="D1860" s="454" t="s">
        <v>1017</v>
      </c>
      <c r="E1860" s="455" t="s">
        <v>479</v>
      </c>
      <c r="F1860" s="454" t="s">
        <v>988</v>
      </c>
      <c r="G1860" s="454" t="s">
        <v>1024</v>
      </c>
      <c r="H1860" s="454" t="s">
        <v>439</v>
      </c>
      <c r="I1860" s="453">
        <v>2023</v>
      </c>
      <c r="J1860" s="453">
        <v>12</v>
      </c>
      <c r="K1860" s="456">
        <v>45590</v>
      </c>
      <c r="L1860" s="457">
        <v>0.5</v>
      </c>
      <c r="M1860" s="458">
        <v>0.125588670602168</v>
      </c>
      <c r="N1860" s="458">
        <v>0.15358867060216799</v>
      </c>
      <c r="O1860" s="459">
        <v>2.8000000000000001E-2</v>
      </c>
      <c r="P1860" s="460">
        <v>1.4E-2</v>
      </c>
      <c r="Q1860" s="453">
        <v>1</v>
      </c>
      <c r="R1860" s="458">
        <v>0.125588670602168</v>
      </c>
      <c r="S1860" s="461">
        <v>86000</v>
      </c>
      <c r="T1860" s="461">
        <v>86000</v>
      </c>
      <c r="U1860" s="462">
        <v>98000</v>
      </c>
      <c r="V1860" s="463">
        <v>95592</v>
      </c>
      <c r="W1860" s="716" t="e">
        <f t="shared" si="67"/>
        <v>#DIV/0!</v>
      </c>
      <c r="Z1860" s="739">
        <f t="shared" si="68"/>
        <v>2408</v>
      </c>
    </row>
    <row r="1861" spans="1:26" s="365" customFormat="1" ht="12.65" customHeight="1">
      <c r="A1861" s="452"/>
      <c r="B1861" s="452" t="s">
        <v>628</v>
      </c>
      <c r="C1861" s="453" t="s">
        <v>453</v>
      </c>
      <c r="D1861" s="454" t="s">
        <v>1018</v>
      </c>
      <c r="E1861" s="455" t="s">
        <v>489</v>
      </c>
      <c r="F1861" s="454" t="s">
        <v>988</v>
      </c>
      <c r="G1861" s="454" t="s">
        <v>1025</v>
      </c>
      <c r="H1861" s="454" t="s">
        <v>439</v>
      </c>
      <c r="I1861" s="453">
        <v>2023</v>
      </c>
      <c r="J1861" s="453">
        <v>12</v>
      </c>
      <c r="K1861" s="456">
        <v>45590</v>
      </c>
      <c r="L1861" s="457">
        <v>0.4</v>
      </c>
      <c r="M1861" s="458">
        <v>0.27566008648311169</v>
      </c>
      <c r="N1861" s="458">
        <v>0.353993419816445</v>
      </c>
      <c r="O1861" s="459">
        <v>7.8333333333333297E-2</v>
      </c>
      <c r="P1861" s="460">
        <v>3.1333333333333317E-2</v>
      </c>
      <c r="Q1861" s="453">
        <v>1</v>
      </c>
      <c r="R1861" s="458">
        <v>0.27566008648311169</v>
      </c>
      <c r="S1861" s="461">
        <v>13608</v>
      </c>
      <c r="T1861" s="461">
        <v>13608</v>
      </c>
      <c r="U1861" s="462">
        <v>188000</v>
      </c>
      <c r="V1861" s="463">
        <v>186934.04</v>
      </c>
      <c r="W1861" s="716" t="e">
        <f t="shared" si="67"/>
        <v>#DIV/0!</v>
      </c>
      <c r="Z1861" s="739">
        <f t="shared" si="68"/>
        <v>1065.9599999999996</v>
      </c>
    </row>
    <row r="1862" spans="1:26" s="365" customFormat="1" ht="12.65" customHeight="1">
      <c r="A1862" s="452"/>
      <c r="B1862" s="452" t="s">
        <v>628</v>
      </c>
      <c r="C1862" s="453" t="s">
        <v>453</v>
      </c>
      <c r="D1862" s="454" t="s">
        <v>1026</v>
      </c>
      <c r="E1862" s="455" t="s">
        <v>487</v>
      </c>
      <c r="F1862" s="454" t="s">
        <v>988</v>
      </c>
      <c r="G1862" s="454" t="s">
        <v>484</v>
      </c>
      <c r="H1862" s="454" t="s">
        <v>439</v>
      </c>
      <c r="I1862" s="453">
        <v>2023</v>
      </c>
      <c r="J1862" s="453">
        <v>12</v>
      </c>
      <c r="K1862" s="456">
        <v>45590</v>
      </c>
      <c r="L1862" s="457">
        <v>0.4</v>
      </c>
      <c r="M1862" s="458">
        <v>0.80865388388102988</v>
      </c>
      <c r="N1862" s="458">
        <v>1.0756538838810299</v>
      </c>
      <c r="O1862" s="459">
        <v>0.26700000000000002</v>
      </c>
      <c r="P1862" s="460">
        <v>0.10680000000000001</v>
      </c>
      <c r="Q1862" s="453">
        <v>1</v>
      </c>
      <c r="R1862" s="458">
        <v>0.80865388388102988</v>
      </c>
      <c r="S1862" s="461">
        <v>32120</v>
      </c>
      <c r="T1862" s="461">
        <v>32120</v>
      </c>
      <c r="U1862" s="462">
        <v>640000</v>
      </c>
      <c r="V1862" s="463">
        <v>631423.96</v>
      </c>
      <c r="W1862" s="716" t="e">
        <f t="shared" si="67"/>
        <v>#DIV/0!</v>
      </c>
      <c r="Z1862" s="739">
        <f t="shared" si="68"/>
        <v>8576.0400000000009</v>
      </c>
    </row>
    <row r="1863" spans="1:26" s="365" customFormat="1" ht="12.65" customHeight="1">
      <c r="A1863" s="452"/>
      <c r="B1863" s="452" t="s">
        <v>628</v>
      </c>
      <c r="C1863" s="453" t="s">
        <v>453</v>
      </c>
      <c r="D1863" s="454" t="s">
        <v>1027</v>
      </c>
      <c r="E1863" s="455" t="s">
        <v>486</v>
      </c>
      <c r="F1863" s="454" t="s">
        <v>988</v>
      </c>
      <c r="G1863" s="454" t="s">
        <v>1028</v>
      </c>
      <c r="H1863" s="454" t="s">
        <v>439</v>
      </c>
      <c r="I1863" s="453">
        <v>2023</v>
      </c>
      <c r="J1863" s="453">
        <v>12</v>
      </c>
      <c r="K1863" s="456">
        <v>45590</v>
      </c>
      <c r="L1863" s="457">
        <v>0.6</v>
      </c>
      <c r="M1863" s="458">
        <v>0.61243323981863296</v>
      </c>
      <c r="N1863" s="458">
        <v>0.790433239818633</v>
      </c>
      <c r="O1863" s="459">
        <v>0.17799999999999999</v>
      </c>
      <c r="P1863" s="460">
        <v>0.10679999999999999</v>
      </c>
      <c r="Q1863" s="453">
        <v>1</v>
      </c>
      <c r="R1863" s="458">
        <v>0.61243323981863296</v>
      </c>
      <c r="S1863" s="461">
        <v>8940</v>
      </c>
      <c r="T1863" s="461">
        <v>8940</v>
      </c>
      <c r="U1863" s="462">
        <v>675296</v>
      </c>
      <c r="V1863" s="463">
        <v>673704.68</v>
      </c>
      <c r="W1863" s="716" t="e">
        <f t="shared" si="67"/>
        <v>#DIV/0!</v>
      </c>
      <c r="Z1863" s="739">
        <f t="shared" si="68"/>
        <v>1591.32</v>
      </c>
    </row>
    <row r="1864" spans="1:26" s="365" customFormat="1" ht="12.65" customHeight="1">
      <c r="A1864" s="452"/>
      <c r="B1864" s="452" t="s">
        <v>628</v>
      </c>
      <c r="C1864" s="453" t="s">
        <v>453</v>
      </c>
      <c r="D1864" s="454" t="s">
        <v>1029</v>
      </c>
      <c r="E1864" s="455" t="s">
        <v>493</v>
      </c>
      <c r="F1864" s="454" t="s">
        <v>988</v>
      </c>
      <c r="G1864" s="454" t="s">
        <v>484</v>
      </c>
      <c r="H1864" s="454" t="s">
        <v>439</v>
      </c>
      <c r="I1864" s="453">
        <v>2023</v>
      </c>
      <c r="J1864" s="453">
        <v>12</v>
      </c>
      <c r="K1864" s="456">
        <v>45590</v>
      </c>
      <c r="L1864" s="457">
        <v>0.5</v>
      </c>
      <c r="M1864" s="458">
        <v>0.29378086188436198</v>
      </c>
      <c r="N1864" s="458">
        <v>0.41711419521769499</v>
      </c>
      <c r="O1864" s="459">
        <v>0.123333333333333</v>
      </c>
      <c r="P1864" s="460">
        <v>6.1666666666666502E-2</v>
      </c>
      <c r="Q1864" s="453">
        <v>1</v>
      </c>
      <c r="R1864" s="458">
        <v>0.29378086188436198</v>
      </c>
      <c r="S1864" s="461">
        <v>78750</v>
      </c>
      <c r="T1864" s="461">
        <v>78750</v>
      </c>
      <c r="U1864" s="462">
        <v>370000</v>
      </c>
      <c r="V1864" s="463">
        <v>360287.5</v>
      </c>
      <c r="W1864" s="716" t="e">
        <f t="shared" si="67"/>
        <v>#DIV/0!</v>
      </c>
      <c r="Z1864" s="739">
        <f t="shared" si="68"/>
        <v>9712.4999999999745</v>
      </c>
    </row>
    <row r="1865" spans="1:26" s="365" customFormat="1" ht="12.65" customHeight="1">
      <c r="A1865" s="452"/>
      <c r="B1865" s="452" t="s">
        <v>628</v>
      </c>
      <c r="C1865" s="453" t="s">
        <v>453</v>
      </c>
      <c r="D1865" s="454" t="s">
        <v>444</v>
      </c>
      <c r="E1865" s="455" t="s">
        <v>491</v>
      </c>
      <c r="F1865" s="454" t="s">
        <v>988</v>
      </c>
      <c r="G1865" s="454" t="s">
        <v>484</v>
      </c>
      <c r="H1865" s="454" t="s">
        <v>439</v>
      </c>
      <c r="I1865" s="453">
        <v>2023</v>
      </c>
      <c r="J1865" s="453">
        <v>12</v>
      </c>
      <c r="K1865" s="456">
        <v>45590</v>
      </c>
      <c r="L1865" s="457">
        <v>0.5</v>
      </c>
      <c r="M1865" s="458">
        <v>1.0628666666666668</v>
      </c>
      <c r="N1865" s="458">
        <v>1.1322000000000001</v>
      </c>
      <c r="O1865" s="459">
        <v>6.9333333333333302E-2</v>
      </c>
      <c r="P1865" s="460">
        <v>3.4666666666666651E-2</v>
      </c>
      <c r="Q1865" s="453">
        <v>1</v>
      </c>
      <c r="R1865" s="458">
        <v>1.0628666666666668</v>
      </c>
      <c r="S1865" s="461">
        <v>17300</v>
      </c>
      <c r="T1865" s="461">
        <v>17300</v>
      </c>
      <c r="U1865" s="462">
        <v>484014</v>
      </c>
      <c r="V1865" s="463">
        <v>482814.53333333333</v>
      </c>
      <c r="W1865" s="716" t="e">
        <f t="shared" si="67"/>
        <v>#DIV/0!</v>
      </c>
      <c r="Z1865" s="739">
        <f t="shared" si="68"/>
        <v>1199.4666666666662</v>
      </c>
    </row>
    <row r="1866" spans="1:26" s="365" customFormat="1" ht="12.65" customHeight="1">
      <c r="A1866" s="452"/>
      <c r="B1866" s="452" t="s">
        <v>628</v>
      </c>
      <c r="C1866" s="453" t="s">
        <v>453</v>
      </c>
      <c r="D1866" s="454" t="s">
        <v>1009</v>
      </c>
      <c r="E1866" s="455" t="s">
        <v>495</v>
      </c>
      <c r="F1866" s="454" t="s">
        <v>988</v>
      </c>
      <c r="G1866" s="454" t="s">
        <v>484</v>
      </c>
      <c r="H1866" s="454" t="s">
        <v>439</v>
      </c>
      <c r="I1866" s="453">
        <v>2023</v>
      </c>
      <c r="J1866" s="453">
        <v>12</v>
      </c>
      <c r="K1866" s="456">
        <v>45590</v>
      </c>
      <c r="L1866" s="457">
        <v>0.4</v>
      </c>
      <c r="M1866" s="458">
        <v>0.41382922267354705</v>
      </c>
      <c r="N1866" s="458">
        <v>0.54316255600688002</v>
      </c>
      <c r="O1866" s="459">
        <v>0.12933333333333299</v>
      </c>
      <c r="P1866" s="460">
        <v>5.1733333333333201E-2</v>
      </c>
      <c r="Q1866" s="453">
        <v>1</v>
      </c>
      <c r="R1866" s="458">
        <v>0.41382922267354705</v>
      </c>
      <c r="S1866" s="461"/>
      <c r="T1866" s="461">
        <v>0</v>
      </c>
      <c r="U1866" s="462">
        <v>452729</v>
      </c>
      <c r="V1866" s="463">
        <v>452729</v>
      </c>
      <c r="W1866" s="716" t="e">
        <f t="shared" si="67"/>
        <v>#DIV/0!</v>
      </c>
      <c r="Z1866" s="739">
        <f t="shared" si="68"/>
        <v>0</v>
      </c>
    </row>
    <row r="1867" spans="1:26" s="365" customFormat="1" ht="12.65" customHeight="1">
      <c r="A1867" s="452"/>
      <c r="B1867" s="452" t="s">
        <v>1012</v>
      </c>
      <c r="C1867" s="453" t="s">
        <v>453</v>
      </c>
      <c r="D1867" s="454" t="s">
        <v>1013</v>
      </c>
      <c r="E1867" s="455" t="s">
        <v>459</v>
      </c>
      <c r="F1867" s="454" t="s">
        <v>988</v>
      </c>
      <c r="G1867" s="454" t="s">
        <v>1014</v>
      </c>
      <c r="H1867" s="454" t="s">
        <v>439</v>
      </c>
      <c r="I1867" s="453">
        <v>2024</v>
      </c>
      <c r="J1867" s="453">
        <v>1</v>
      </c>
      <c r="K1867" s="456">
        <v>45590</v>
      </c>
      <c r="L1867" s="457">
        <v>0.4</v>
      </c>
      <c r="M1867" s="458">
        <v>2.3161999999999998</v>
      </c>
      <c r="N1867" s="458">
        <v>2.3536999999999999</v>
      </c>
      <c r="O1867" s="459">
        <v>3.7499999999999999E-2</v>
      </c>
      <c r="P1867" s="460">
        <v>1.4999999999999999E-2</v>
      </c>
      <c r="Q1867" s="453">
        <v>1</v>
      </c>
      <c r="R1867" s="458">
        <v>2.3161999999999998</v>
      </c>
      <c r="S1867" s="461">
        <v>245439</v>
      </c>
      <c r="T1867" s="461">
        <v>619842</v>
      </c>
      <c r="U1867" s="462">
        <v>105000</v>
      </c>
      <c r="V1867" s="463">
        <v>81755.925000000003</v>
      </c>
      <c r="W1867" s="716" t="e">
        <f t="shared" si="67"/>
        <v>#DIV/0!</v>
      </c>
      <c r="Z1867" s="739">
        <f t="shared" si="68"/>
        <v>9203.9624999999996</v>
      </c>
    </row>
    <row r="1868" spans="1:26" s="365" customFormat="1" ht="12.65" customHeight="1">
      <c r="A1868" s="452"/>
      <c r="B1868" s="452" t="s">
        <v>1012</v>
      </c>
      <c r="C1868" s="453" t="s">
        <v>453</v>
      </c>
      <c r="D1868" s="454" t="s">
        <v>1015</v>
      </c>
      <c r="E1868" s="455" t="s">
        <v>461</v>
      </c>
      <c r="F1868" s="454" t="s">
        <v>988</v>
      </c>
      <c r="G1868" s="454" t="s">
        <v>1014</v>
      </c>
      <c r="H1868" s="454" t="s">
        <v>439</v>
      </c>
      <c r="I1868" s="453">
        <v>2024</v>
      </c>
      <c r="J1868" s="453">
        <v>1</v>
      </c>
      <c r="K1868" s="456">
        <v>45590</v>
      </c>
      <c r="L1868" s="457">
        <v>0.6</v>
      </c>
      <c r="M1868" s="458">
        <v>1.5443588135792305</v>
      </c>
      <c r="N1868" s="458">
        <v>1.6338826231030401</v>
      </c>
      <c r="O1868" s="459">
        <v>8.9523809523809506E-2</v>
      </c>
      <c r="P1868" s="460">
        <v>5.3714285714285701E-2</v>
      </c>
      <c r="Q1868" s="453">
        <v>1</v>
      </c>
      <c r="R1868" s="458">
        <v>1.5443588135792305</v>
      </c>
      <c r="S1868" s="461">
        <v>62156</v>
      </c>
      <c r="T1868" s="461">
        <v>417027</v>
      </c>
      <c r="U1868" s="462">
        <v>376000</v>
      </c>
      <c r="V1868" s="463">
        <v>338666.15428571426</v>
      </c>
      <c r="W1868" s="716" t="e">
        <f t="shared" si="67"/>
        <v>#DIV/0!</v>
      </c>
      <c r="Z1868" s="739">
        <f t="shared" si="68"/>
        <v>5564.441904761904</v>
      </c>
    </row>
    <row r="1869" spans="1:26" s="365" customFormat="1" ht="12.65" customHeight="1">
      <c r="A1869" s="452"/>
      <c r="B1869" s="452" t="s">
        <v>1012</v>
      </c>
      <c r="C1869" s="453" t="s">
        <v>453</v>
      </c>
      <c r="D1869" s="454" t="s">
        <v>444</v>
      </c>
      <c r="E1869" s="455" t="s">
        <v>522</v>
      </c>
      <c r="F1869" s="454" t="s">
        <v>988</v>
      </c>
      <c r="G1869" s="454" t="s">
        <v>1016</v>
      </c>
      <c r="H1869" s="454" t="s">
        <v>439</v>
      </c>
      <c r="I1869" s="453">
        <v>2024</v>
      </c>
      <c r="J1869" s="453">
        <v>1</v>
      </c>
      <c r="K1869" s="456">
        <v>45590</v>
      </c>
      <c r="L1869" s="457">
        <v>0.4</v>
      </c>
      <c r="M1869" s="458">
        <v>0.91622499999999985</v>
      </c>
      <c r="N1869" s="458">
        <v>1.1620999999999999</v>
      </c>
      <c r="O1869" s="459">
        <v>0.24587500000000001</v>
      </c>
      <c r="P1869" s="460">
        <v>9.8350000000000007E-2</v>
      </c>
      <c r="Q1869" s="453">
        <v>1</v>
      </c>
      <c r="R1869" s="458">
        <v>0.91622499999999985</v>
      </c>
      <c r="S1869" s="461">
        <v>86278</v>
      </c>
      <c r="T1869" s="461">
        <v>582069</v>
      </c>
      <c r="U1869" s="462">
        <v>98350</v>
      </c>
      <c r="V1869" s="463">
        <v>-44766.215375</v>
      </c>
      <c r="W1869" s="716" t="e">
        <f t="shared" si="67"/>
        <v>#DIV/0!</v>
      </c>
      <c r="Z1869" s="739">
        <f t="shared" si="68"/>
        <v>21213.60325</v>
      </c>
    </row>
    <row r="1870" spans="1:26" s="365" customFormat="1" ht="12.65" customHeight="1">
      <c r="A1870" s="452"/>
      <c r="B1870" s="452" t="s">
        <v>1012</v>
      </c>
      <c r="C1870" s="453" t="s">
        <v>453</v>
      </c>
      <c r="D1870" s="454" t="s">
        <v>1017</v>
      </c>
      <c r="E1870" s="455" t="s">
        <v>511</v>
      </c>
      <c r="F1870" s="454" t="s">
        <v>988</v>
      </c>
      <c r="G1870" s="454" t="s">
        <v>787</v>
      </c>
      <c r="H1870" s="454" t="s">
        <v>439</v>
      </c>
      <c r="I1870" s="453">
        <v>2024</v>
      </c>
      <c r="J1870" s="453">
        <v>1</v>
      </c>
      <c r="K1870" s="456">
        <v>45590</v>
      </c>
      <c r="L1870" s="457">
        <v>0.5</v>
      </c>
      <c r="M1870" s="458">
        <v>0.1278</v>
      </c>
      <c r="N1870" s="458">
        <v>0.15579999999999999</v>
      </c>
      <c r="O1870" s="459">
        <v>2.8000000000000001E-2</v>
      </c>
      <c r="P1870" s="460">
        <v>1.4E-2</v>
      </c>
      <c r="Q1870" s="453">
        <v>1</v>
      </c>
      <c r="R1870" s="458">
        <v>0.1278</v>
      </c>
      <c r="S1870" s="461">
        <v>368900</v>
      </c>
      <c r="T1870" s="461">
        <v>826157</v>
      </c>
      <c r="U1870" s="462">
        <v>110600</v>
      </c>
      <c r="V1870" s="463">
        <v>87467.603999999992</v>
      </c>
      <c r="W1870" s="716" t="e">
        <f t="shared" si="67"/>
        <v>#DIV/0!</v>
      </c>
      <c r="Z1870" s="739">
        <f t="shared" si="68"/>
        <v>10329.200000000001</v>
      </c>
    </row>
    <row r="1871" spans="1:26" s="365" customFormat="1" ht="12.65" customHeight="1">
      <c r="A1871" s="452"/>
      <c r="B1871" s="452" t="s">
        <v>1012</v>
      </c>
      <c r="C1871" s="453" t="s">
        <v>453</v>
      </c>
      <c r="D1871" s="454" t="s">
        <v>1018</v>
      </c>
      <c r="E1871" s="455" t="s">
        <v>525</v>
      </c>
      <c r="F1871" s="454" t="s">
        <v>988</v>
      </c>
      <c r="G1871" s="454" t="s">
        <v>787</v>
      </c>
      <c r="H1871" s="454" t="s">
        <v>439</v>
      </c>
      <c r="I1871" s="453">
        <v>2024</v>
      </c>
      <c r="J1871" s="453">
        <v>1</v>
      </c>
      <c r="K1871" s="456">
        <v>45590</v>
      </c>
      <c r="L1871" s="457">
        <v>0.4</v>
      </c>
      <c r="M1871" s="458">
        <v>0.17249999999999999</v>
      </c>
      <c r="N1871" s="458">
        <v>0.41749999999999998</v>
      </c>
      <c r="O1871" s="459">
        <v>0.245</v>
      </c>
      <c r="P1871" s="460">
        <v>9.8000000000000004E-2</v>
      </c>
      <c r="Q1871" s="453">
        <v>1</v>
      </c>
      <c r="R1871" s="458">
        <v>0.17249999999999999</v>
      </c>
      <c r="S1871" s="461">
        <v>160920</v>
      </c>
      <c r="T1871" s="461">
        <v>475637</v>
      </c>
      <c r="U1871" s="462">
        <v>98000</v>
      </c>
      <c r="V1871" s="463">
        <v>-18531.065000000002</v>
      </c>
      <c r="W1871" s="716" t="e">
        <f t="shared" si="67"/>
        <v>#DIV/0!</v>
      </c>
      <c r="Z1871" s="739">
        <f t="shared" si="68"/>
        <v>39425.4</v>
      </c>
    </row>
    <row r="1872" spans="1:26" s="365" customFormat="1" ht="12.65" customHeight="1">
      <c r="A1872" s="452"/>
      <c r="B1872" s="452" t="s">
        <v>1012</v>
      </c>
      <c r="C1872" s="453" t="s">
        <v>453</v>
      </c>
      <c r="D1872" s="454" t="s">
        <v>1019</v>
      </c>
      <c r="E1872" s="455" t="s">
        <v>513</v>
      </c>
      <c r="F1872" s="454" t="s">
        <v>988</v>
      </c>
      <c r="G1872" s="454" t="s">
        <v>1014</v>
      </c>
      <c r="H1872" s="454" t="s">
        <v>439</v>
      </c>
      <c r="I1872" s="453">
        <v>2024</v>
      </c>
      <c r="J1872" s="453">
        <v>1</v>
      </c>
      <c r="K1872" s="456">
        <v>45590</v>
      </c>
      <c r="L1872" s="457">
        <v>0.5</v>
      </c>
      <c r="M1872" s="458">
        <v>0.1285</v>
      </c>
      <c r="N1872" s="458">
        <v>0.1565</v>
      </c>
      <c r="O1872" s="459">
        <v>2.8000000000000001E-2</v>
      </c>
      <c r="P1872" s="460">
        <v>1.4E-2</v>
      </c>
      <c r="Q1872" s="453">
        <v>1</v>
      </c>
      <c r="R1872" s="458">
        <v>0.1285</v>
      </c>
      <c r="S1872" s="461">
        <v>286000</v>
      </c>
      <c r="T1872" s="461">
        <v>425080</v>
      </c>
      <c r="U1872" s="462">
        <v>98000</v>
      </c>
      <c r="V1872" s="463">
        <v>86097.76</v>
      </c>
      <c r="W1872" s="716" t="e">
        <f t="shared" si="67"/>
        <v>#DIV/0!</v>
      </c>
      <c r="Z1872" s="739">
        <f t="shared" si="68"/>
        <v>8008</v>
      </c>
    </row>
    <row r="1873" spans="1:26" s="365" customFormat="1" ht="12.65" customHeight="1">
      <c r="A1873" s="452"/>
      <c r="B1873" s="452" t="s">
        <v>1012</v>
      </c>
      <c r="C1873" s="453" t="s">
        <v>453</v>
      </c>
      <c r="D1873" s="454" t="s">
        <v>1020</v>
      </c>
      <c r="E1873" s="455" t="s">
        <v>475</v>
      </c>
      <c r="F1873" s="454" t="s">
        <v>988</v>
      </c>
      <c r="G1873" s="454" t="s">
        <v>1014</v>
      </c>
      <c r="H1873" s="454" t="s">
        <v>439</v>
      </c>
      <c r="I1873" s="453">
        <v>2024</v>
      </c>
      <c r="J1873" s="453">
        <v>1</v>
      </c>
      <c r="K1873" s="456">
        <v>45590</v>
      </c>
      <c r="L1873" s="457">
        <v>0.6</v>
      </c>
      <c r="M1873" s="458">
        <v>2.5637000000000003</v>
      </c>
      <c r="N1873" s="458">
        <v>2.8972000000000002</v>
      </c>
      <c r="O1873" s="459">
        <v>0.33350000000000002</v>
      </c>
      <c r="P1873" s="460">
        <v>0.2001</v>
      </c>
      <c r="Q1873" s="453">
        <v>1</v>
      </c>
      <c r="R1873" s="458">
        <v>2.5637000000000003</v>
      </c>
      <c r="S1873" s="461">
        <v>122268</v>
      </c>
      <c r="T1873" s="461">
        <v>573209</v>
      </c>
      <c r="U1873" s="462">
        <v>200100</v>
      </c>
      <c r="V1873" s="463">
        <v>8934.7984999999753</v>
      </c>
      <c r="W1873" s="716" t="e">
        <f t="shared" si="67"/>
        <v>#DIV/0!</v>
      </c>
      <c r="Z1873" s="739">
        <f t="shared" si="68"/>
        <v>40776.378000000004</v>
      </c>
    </row>
    <row r="1874" spans="1:26" s="365" customFormat="1" ht="12.65" customHeight="1">
      <c r="A1874" s="452"/>
      <c r="B1874" s="452" t="s">
        <v>1012</v>
      </c>
      <c r="C1874" s="453" t="s">
        <v>453</v>
      </c>
      <c r="D1874" s="454" t="s">
        <v>1021</v>
      </c>
      <c r="E1874" s="455" t="s">
        <v>515</v>
      </c>
      <c r="F1874" s="454" t="s">
        <v>988</v>
      </c>
      <c r="G1874" s="454" t="s">
        <v>1014</v>
      </c>
      <c r="H1874" s="454" t="s">
        <v>439</v>
      </c>
      <c r="I1874" s="453">
        <v>2024</v>
      </c>
      <c r="J1874" s="453">
        <v>1</v>
      </c>
      <c r="K1874" s="456">
        <v>45590</v>
      </c>
      <c r="L1874" s="457">
        <v>0.4</v>
      </c>
      <c r="M1874" s="458">
        <v>0.1608</v>
      </c>
      <c r="N1874" s="458">
        <v>0.1958</v>
      </c>
      <c r="O1874" s="459">
        <v>3.5000000000000003E-2</v>
      </c>
      <c r="P1874" s="460">
        <v>1.4000000000000002E-2</v>
      </c>
      <c r="Q1874" s="453">
        <v>1</v>
      </c>
      <c r="R1874" s="458">
        <v>0.1608</v>
      </c>
      <c r="S1874" s="461">
        <v>56316</v>
      </c>
      <c r="T1874" s="461">
        <v>496021</v>
      </c>
      <c r="U1874" s="462">
        <v>98000</v>
      </c>
      <c r="V1874" s="463">
        <v>80639.264999999999</v>
      </c>
      <c r="W1874" s="716" t="e">
        <f t="shared" si="67"/>
        <v>#DIV/0!</v>
      </c>
      <c r="Z1874" s="739">
        <f t="shared" si="68"/>
        <v>1971.0600000000002</v>
      </c>
    </row>
    <row r="1875" spans="1:26" s="365" customFormat="1" ht="12.65" customHeight="1">
      <c r="A1875" s="452"/>
      <c r="B1875" s="452" t="s">
        <v>1012</v>
      </c>
      <c r="C1875" s="453" t="s">
        <v>453</v>
      </c>
      <c r="D1875" s="454" t="s">
        <v>1022</v>
      </c>
      <c r="E1875" s="455" t="s">
        <v>508</v>
      </c>
      <c r="F1875" s="454" t="s">
        <v>988</v>
      </c>
      <c r="G1875" s="454" t="s">
        <v>1023</v>
      </c>
      <c r="H1875" s="454" t="s">
        <v>439</v>
      </c>
      <c r="I1875" s="453">
        <v>2024</v>
      </c>
      <c r="J1875" s="453">
        <v>1</v>
      </c>
      <c r="K1875" s="456">
        <v>45590</v>
      </c>
      <c r="L1875" s="457">
        <v>0.5</v>
      </c>
      <c r="M1875" s="458">
        <v>0.1227571428571429</v>
      </c>
      <c r="N1875" s="458">
        <v>0.16</v>
      </c>
      <c r="O1875" s="459">
        <v>3.7242857142857098E-2</v>
      </c>
      <c r="P1875" s="460">
        <v>1.8621428571428549E-2</v>
      </c>
      <c r="Q1875" s="453">
        <v>1</v>
      </c>
      <c r="R1875" s="458">
        <v>0.1227571428571429</v>
      </c>
      <c r="S1875" s="461">
        <v>337834</v>
      </c>
      <c r="T1875" s="461">
        <v>840604</v>
      </c>
      <c r="U1875" s="462">
        <v>130350</v>
      </c>
      <c r="V1875" s="463">
        <v>99043.505314285751</v>
      </c>
      <c r="W1875" s="716" t="e">
        <f t="shared" si="67"/>
        <v>#DIV/0!</v>
      </c>
      <c r="Z1875" s="739">
        <f t="shared" si="68"/>
        <v>12581.903399999985</v>
      </c>
    </row>
    <row r="1876" spans="1:26" s="365" customFormat="1" ht="12.65" customHeight="1">
      <c r="A1876" s="452"/>
      <c r="B1876" s="452" t="s">
        <v>628</v>
      </c>
      <c r="C1876" s="453" t="s">
        <v>453</v>
      </c>
      <c r="D1876" s="454" t="s">
        <v>1017</v>
      </c>
      <c r="E1876" s="455" t="s">
        <v>479</v>
      </c>
      <c r="F1876" s="454" t="s">
        <v>988</v>
      </c>
      <c r="G1876" s="454" t="s">
        <v>1024</v>
      </c>
      <c r="H1876" s="454" t="s">
        <v>439</v>
      </c>
      <c r="I1876" s="453">
        <v>2024</v>
      </c>
      <c r="J1876" s="453">
        <v>1</v>
      </c>
      <c r="K1876" s="456">
        <v>45590</v>
      </c>
      <c r="L1876" s="457">
        <v>0.5</v>
      </c>
      <c r="M1876" s="458">
        <v>0.125588670602168</v>
      </c>
      <c r="N1876" s="458">
        <v>0.15358867060216799</v>
      </c>
      <c r="O1876" s="459">
        <v>2.8000000000000001E-2</v>
      </c>
      <c r="P1876" s="460">
        <v>1.4E-2</v>
      </c>
      <c r="Q1876" s="453">
        <v>1</v>
      </c>
      <c r="R1876" s="458">
        <v>0.125588670602168</v>
      </c>
      <c r="S1876" s="461">
        <v>28000</v>
      </c>
      <c r="T1876" s="461">
        <v>114000</v>
      </c>
      <c r="U1876" s="462">
        <v>98000</v>
      </c>
      <c r="V1876" s="463">
        <v>94808</v>
      </c>
      <c r="W1876" s="716" t="e">
        <f t="shared" si="67"/>
        <v>#DIV/0!</v>
      </c>
      <c r="Z1876" s="739">
        <f t="shared" si="68"/>
        <v>784</v>
      </c>
    </row>
    <row r="1877" spans="1:26" s="365" customFormat="1" ht="12.65" customHeight="1">
      <c r="A1877" s="452"/>
      <c r="B1877" s="452" t="s">
        <v>628</v>
      </c>
      <c r="C1877" s="453" t="s">
        <v>453</v>
      </c>
      <c r="D1877" s="454" t="s">
        <v>1018</v>
      </c>
      <c r="E1877" s="455" t="s">
        <v>489</v>
      </c>
      <c r="F1877" s="454" t="s">
        <v>988</v>
      </c>
      <c r="G1877" s="454" t="s">
        <v>1025</v>
      </c>
      <c r="H1877" s="454" t="s">
        <v>439</v>
      </c>
      <c r="I1877" s="453">
        <v>2024</v>
      </c>
      <c r="J1877" s="453">
        <v>1</v>
      </c>
      <c r="K1877" s="456">
        <v>45590</v>
      </c>
      <c r="L1877" s="457">
        <v>0.4</v>
      </c>
      <c r="M1877" s="458">
        <v>0.27566008648311169</v>
      </c>
      <c r="N1877" s="458">
        <v>0.353993419816445</v>
      </c>
      <c r="O1877" s="459">
        <v>7.8333333333333297E-2</v>
      </c>
      <c r="P1877" s="460">
        <v>3.1333333333333317E-2</v>
      </c>
      <c r="Q1877" s="453">
        <v>1</v>
      </c>
      <c r="R1877" s="458">
        <v>0.27566008648311169</v>
      </c>
      <c r="S1877" s="461">
        <v>65728</v>
      </c>
      <c r="T1877" s="461">
        <v>79336</v>
      </c>
      <c r="U1877" s="462">
        <v>188000</v>
      </c>
      <c r="V1877" s="463">
        <v>181785.34666666668</v>
      </c>
      <c r="W1877" s="716" t="e">
        <f t="shared" si="67"/>
        <v>#DIV/0!</v>
      </c>
      <c r="Z1877" s="739">
        <f t="shared" si="68"/>
        <v>5148.6933333333309</v>
      </c>
    </row>
    <row r="1878" spans="1:26" s="365" customFormat="1" ht="12.65" customHeight="1">
      <c r="A1878" s="452"/>
      <c r="B1878" s="452" t="s">
        <v>628</v>
      </c>
      <c r="C1878" s="453" t="s">
        <v>453</v>
      </c>
      <c r="D1878" s="454" t="s">
        <v>1026</v>
      </c>
      <c r="E1878" s="455" t="s">
        <v>487</v>
      </c>
      <c r="F1878" s="454" t="s">
        <v>988</v>
      </c>
      <c r="G1878" s="454" t="s">
        <v>484</v>
      </c>
      <c r="H1878" s="454" t="s">
        <v>439</v>
      </c>
      <c r="I1878" s="453">
        <v>2024</v>
      </c>
      <c r="J1878" s="453">
        <v>1</v>
      </c>
      <c r="K1878" s="456">
        <v>45590</v>
      </c>
      <c r="L1878" s="457">
        <v>0.4</v>
      </c>
      <c r="M1878" s="458">
        <v>0.80865388388102988</v>
      </c>
      <c r="N1878" s="458">
        <v>1.0756538838810299</v>
      </c>
      <c r="O1878" s="459">
        <v>0.26700000000000002</v>
      </c>
      <c r="P1878" s="460">
        <v>0.10680000000000001</v>
      </c>
      <c r="Q1878" s="453">
        <v>1</v>
      </c>
      <c r="R1878" s="458">
        <v>0.80865388388102988</v>
      </c>
      <c r="S1878" s="461">
        <v>44000</v>
      </c>
      <c r="T1878" s="461">
        <v>76120</v>
      </c>
      <c r="U1878" s="462">
        <v>640000</v>
      </c>
      <c r="V1878" s="463">
        <v>619675.96</v>
      </c>
      <c r="W1878" s="716" t="e">
        <f t="shared" si="67"/>
        <v>#DIV/0!</v>
      </c>
      <c r="Z1878" s="739">
        <f t="shared" si="68"/>
        <v>11748</v>
      </c>
    </row>
    <row r="1879" spans="1:26" s="365" customFormat="1" ht="12.65" customHeight="1">
      <c r="A1879" s="452"/>
      <c r="B1879" s="452" t="s">
        <v>628</v>
      </c>
      <c r="C1879" s="453" t="s">
        <v>453</v>
      </c>
      <c r="D1879" s="454" t="s">
        <v>1027</v>
      </c>
      <c r="E1879" s="455" t="s">
        <v>486</v>
      </c>
      <c r="F1879" s="454" t="s">
        <v>988</v>
      </c>
      <c r="G1879" s="454" t="s">
        <v>1028</v>
      </c>
      <c r="H1879" s="454" t="s">
        <v>439</v>
      </c>
      <c r="I1879" s="453">
        <v>2024</v>
      </c>
      <c r="J1879" s="453">
        <v>1</v>
      </c>
      <c r="K1879" s="456">
        <v>45590</v>
      </c>
      <c r="L1879" s="457">
        <v>0.6</v>
      </c>
      <c r="M1879" s="458">
        <v>0.61243323981863296</v>
      </c>
      <c r="N1879" s="458">
        <v>0.790433239818633</v>
      </c>
      <c r="O1879" s="459">
        <v>0.17799999999999999</v>
      </c>
      <c r="P1879" s="460">
        <v>0.10679999999999999</v>
      </c>
      <c r="Q1879" s="453">
        <v>1</v>
      </c>
      <c r="R1879" s="458">
        <v>0.61243323981863296</v>
      </c>
      <c r="S1879" s="461">
        <v>40130</v>
      </c>
      <c r="T1879" s="461">
        <v>49070</v>
      </c>
      <c r="U1879" s="462">
        <v>675296</v>
      </c>
      <c r="V1879" s="463">
        <v>666561.54</v>
      </c>
      <c r="W1879" s="716" t="e">
        <f t="shared" si="67"/>
        <v>#DIV/0!</v>
      </c>
      <c r="Z1879" s="739">
        <f t="shared" si="68"/>
        <v>7143.1399999999994</v>
      </c>
    </row>
    <row r="1880" spans="1:26" s="365" customFormat="1" ht="12.65" customHeight="1">
      <c r="A1880" s="452"/>
      <c r="B1880" s="452" t="s">
        <v>628</v>
      </c>
      <c r="C1880" s="453" t="s">
        <v>453</v>
      </c>
      <c r="D1880" s="454" t="s">
        <v>1029</v>
      </c>
      <c r="E1880" s="455" t="s">
        <v>493</v>
      </c>
      <c r="F1880" s="454" t="s">
        <v>988</v>
      </c>
      <c r="G1880" s="454" t="s">
        <v>484</v>
      </c>
      <c r="H1880" s="454" t="s">
        <v>439</v>
      </c>
      <c r="I1880" s="453">
        <v>2024</v>
      </c>
      <c r="J1880" s="453">
        <v>1</v>
      </c>
      <c r="K1880" s="456">
        <v>45590</v>
      </c>
      <c r="L1880" s="457">
        <v>0.5</v>
      </c>
      <c r="M1880" s="458">
        <v>0.29378086188436198</v>
      </c>
      <c r="N1880" s="458">
        <v>0.41711419521769499</v>
      </c>
      <c r="O1880" s="459">
        <v>0.123333333333333</v>
      </c>
      <c r="P1880" s="460">
        <v>6.1666666666666502E-2</v>
      </c>
      <c r="Q1880" s="453">
        <v>1</v>
      </c>
      <c r="R1880" s="458">
        <v>0.29378086188436198</v>
      </c>
      <c r="S1880" s="461">
        <v>45695</v>
      </c>
      <c r="T1880" s="461">
        <v>124445</v>
      </c>
      <c r="U1880" s="462">
        <v>370000</v>
      </c>
      <c r="V1880" s="463">
        <v>354651.78333333338</v>
      </c>
      <c r="W1880" s="716" t="e">
        <f t="shared" si="67"/>
        <v>#DIV/0!</v>
      </c>
      <c r="Z1880" s="739">
        <f t="shared" si="68"/>
        <v>5635.7166666666517</v>
      </c>
    </row>
    <row r="1881" spans="1:26" s="365" customFormat="1" ht="12.65" customHeight="1">
      <c r="A1881" s="452"/>
      <c r="B1881" s="452" t="s">
        <v>628</v>
      </c>
      <c r="C1881" s="453" t="s">
        <v>453</v>
      </c>
      <c r="D1881" s="454" t="s">
        <v>444</v>
      </c>
      <c r="E1881" s="455" t="s">
        <v>491</v>
      </c>
      <c r="F1881" s="454" t="s">
        <v>988</v>
      </c>
      <c r="G1881" s="454" t="s">
        <v>484</v>
      </c>
      <c r="H1881" s="454" t="s">
        <v>439</v>
      </c>
      <c r="I1881" s="453">
        <v>2024</v>
      </c>
      <c r="J1881" s="453">
        <v>1</v>
      </c>
      <c r="K1881" s="456">
        <v>45590</v>
      </c>
      <c r="L1881" s="457">
        <v>0.5</v>
      </c>
      <c r="M1881" s="458">
        <v>1.0628666666666668</v>
      </c>
      <c r="N1881" s="458">
        <v>1.1322000000000001</v>
      </c>
      <c r="O1881" s="459">
        <v>6.9333333333333302E-2</v>
      </c>
      <c r="P1881" s="460">
        <v>3.4666666666666651E-2</v>
      </c>
      <c r="Q1881" s="453">
        <v>1</v>
      </c>
      <c r="R1881" s="458">
        <v>1.0628666666666668</v>
      </c>
      <c r="S1881" s="461"/>
      <c r="T1881" s="461">
        <v>17300</v>
      </c>
      <c r="U1881" s="462">
        <v>484014</v>
      </c>
      <c r="V1881" s="463">
        <v>482814.53333333333</v>
      </c>
      <c r="W1881" s="716" t="e">
        <f t="shared" si="67"/>
        <v>#DIV/0!</v>
      </c>
      <c r="Z1881" s="739">
        <f t="shared" si="68"/>
        <v>0</v>
      </c>
    </row>
    <row r="1882" spans="1:26" s="365" customFormat="1" ht="12.65" customHeight="1">
      <c r="A1882" s="452"/>
      <c r="B1882" s="452" t="s">
        <v>628</v>
      </c>
      <c r="C1882" s="453" t="s">
        <v>453</v>
      </c>
      <c r="D1882" s="454" t="s">
        <v>1009</v>
      </c>
      <c r="E1882" s="455" t="s">
        <v>495</v>
      </c>
      <c r="F1882" s="454" t="s">
        <v>988</v>
      </c>
      <c r="G1882" s="454" t="s">
        <v>484</v>
      </c>
      <c r="H1882" s="454" t="s">
        <v>439</v>
      </c>
      <c r="I1882" s="453">
        <v>2024</v>
      </c>
      <c r="J1882" s="453">
        <v>1</v>
      </c>
      <c r="K1882" s="456">
        <v>45590</v>
      </c>
      <c r="L1882" s="457">
        <v>0.4</v>
      </c>
      <c r="M1882" s="458">
        <v>0.41382922267354705</v>
      </c>
      <c r="N1882" s="458">
        <v>0.54316255600688002</v>
      </c>
      <c r="O1882" s="459">
        <v>0.12933333333333299</v>
      </c>
      <c r="P1882" s="460">
        <v>5.1733333333333201E-2</v>
      </c>
      <c r="Q1882" s="453">
        <v>1</v>
      </c>
      <c r="R1882" s="458">
        <v>0.41382922267354705</v>
      </c>
      <c r="S1882" s="461"/>
      <c r="T1882" s="461">
        <v>0</v>
      </c>
      <c r="U1882" s="462">
        <v>452729</v>
      </c>
      <c r="V1882" s="463">
        <v>452729</v>
      </c>
      <c r="W1882" s="716" t="e">
        <f t="shared" si="67"/>
        <v>#DIV/0!</v>
      </c>
      <c r="Z1882" s="739">
        <f t="shared" si="68"/>
        <v>0</v>
      </c>
    </row>
    <row r="1883" spans="1:26" s="365" customFormat="1" ht="12.65" customHeight="1">
      <c r="A1883" s="452"/>
      <c r="B1883" s="452" t="s">
        <v>1012</v>
      </c>
      <c r="C1883" s="453" t="s">
        <v>453</v>
      </c>
      <c r="D1883" s="454" t="s">
        <v>1013</v>
      </c>
      <c r="E1883" s="455" t="s">
        <v>459</v>
      </c>
      <c r="F1883" s="454" t="s">
        <v>988</v>
      </c>
      <c r="G1883" s="454" t="s">
        <v>1014</v>
      </c>
      <c r="H1883" s="454" t="s">
        <v>439</v>
      </c>
      <c r="I1883" s="453">
        <v>2024</v>
      </c>
      <c r="J1883" s="453">
        <v>2</v>
      </c>
      <c r="K1883" s="456">
        <v>45590</v>
      </c>
      <c r="L1883" s="457">
        <v>0.4</v>
      </c>
      <c r="M1883" s="458">
        <v>2.3161999999999998</v>
      </c>
      <c r="N1883" s="458">
        <v>2.3536999999999999</v>
      </c>
      <c r="O1883" s="459">
        <v>3.7499999999999999E-2</v>
      </c>
      <c r="P1883" s="460">
        <v>1.4999999999999999E-2</v>
      </c>
      <c r="Q1883" s="453">
        <v>1</v>
      </c>
      <c r="R1883" s="458">
        <v>2.3161999999999998</v>
      </c>
      <c r="S1883" s="461">
        <v>115530</v>
      </c>
      <c r="T1883" s="461">
        <v>735372</v>
      </c>
      <c r="U1883" s="462">
        <v>105000</v>
      </c>
      <c r="V1883" s="463">
        <v>77423.55</v>
      </c>
      <c r="W1883" s="716" t="e">
        <f t="shared" si="67"/>
        <v>#DIV/0!</v>
      </c>
      <c r="Z1883" s="739">
        <f t="shared" si="68"/>
        <v>4332.375</v>
      </c>
    </row>
    <row r="1884" spans="1:26" s="365" customFormat="1" ht="12.65" customHeight="1">
      <c r="A1884" s="452"/>
      <c r="B1884" s="452" t="s">
        <v>1012</v>
      </c>
      <c r="C1884" s="453" t="s">
        <v>453</v>
      </c>
      <c r="D1884" s="454" t="s">
        <v>1015</v>
      </c>
      <c r="E1884" s="455" t="s">
        <v>461</v>
      </c>
      <c r="F1884" s="454" t="s">
        <v>988</v>
      </c>
      <c r="G1884" s="454" t="s">
        <v>1014</v>
      </c>
      <c r="H1884" s="454" t="s">
        <v>439</v>
      </c>
      <c r="I1884" s="453">
        <v>2024</v>
      </c>
      <c r="J1884" s="453">
        <v>2</v>
      </c>
      <c r="K1884" s="456">
        <v>45590</v>
      </c>
      <c r="L1884" s="457">
        <v>0.6</v>
      </c>
      <c r="M1884" s="458">
        <v>1.5443588135792305</v>
      </c>
      <c r="N1884" s="458">
        <v>1.6338826231030401</v>
      </c>
      <c r="O1884" s="459">
        <v>8.9523809523809506E-2</v>
      </c>
      <c r="P1884" s="460">
        <v>5.3714285714285701E-2</v>
      </c>
      <c r="Q1884" s="453">
        <v>1</v>
      </c>
      <c r="R1884" s="458">
        <v>1.5443588135792305</v>
      </c>
      <c r="S1884" s="461">
        <v>100300</v>
      </c>
      <c r="T1884" s="461">
        <v>517327</v>
      </c>
      <c r="U1884" s="462">
        <v>376000</v>
      </c>
      <c r="V1884" s="463">
        <v>329686.91619047621</v>
      </c>
      <c r="W1884" s="716" t="e">
        <f t="shared" si="67"/>
        <v>#DIV/0!</v>
      </c>
      <c r="Z1884" s="739">
        <f t="shared" si="68"/>
        <v>8979.2380952380936</v>
      </c>
    </row>
    <row r="1885" spans="1:26" s="365" customFormat="1" ht="12.65" customHeight="1">
      <c r="A1885" s="452"/>
      <c r="B1885" s="452" t="s">
        <v>1012</v>
      </c>
      <c r="C1885" s="453" t="s">
        <v>453</v>
      </c>
      <c r="D1885" s="454" t="s">
        <v>444</v>
      </c>
      <c r="E1885" s="455" t="s">
        <v>522</v>
      </c>
      <c r="F1885" s="454" t="s">
        <v>988</v>
      </c>
      <c r="G1885" s="454" t="s">
        <v>1016</v>
      </c>
      <c r="H1885" s="454" t="s">
        <v>439</v>
      </c>
      <c r="I1885" s="453">
        <v>2024</v>
      </c>
      <c r="J1885" s="453">
        <v>2</v>
      </c>
      <c r="K1885" s="456">
        <v>45590</v>
      </c>
      <c r="L1885" s="457">
        <v>0.4</v>
      </c>
      <c r="M1885" s="458">
        <v>0.91622499999999985</v>
      </c>
      <c r="N1885" s="458">
        <v>1.1620999999999999</v>
      </c>
      <c r="O1885" s="459">
        <v>0.24587500000000001</v>
      </c>
      <c r="P1885" s="460">
        <v>9.8350000000000007E-2</v>
      </c>
      <c r="Q1885" s="453">
        <v>1</v>
      </c>
      <c r="R1885" s="458">
        <v>0.91622499999999985</v>
      </c>
      <c r="S1885" s="461">
        <v>18648</v>
      </c>
      <c r="T1885" s="461">
        <v>600717</v>
      </c>
      <c r="U1885" s="462">
        <v>98350</v>
      </c>
      <c r="V1885" s="463">
        <v>-49351.292375000019</v>
      </c>
      <c r="W1885" s="716" t="e">
        <f t="shared" si="67"/>
        <v>#DIV/0!</v>
      </c>
      <c r="Z1885" s="739">
        <f t="shared" si="68"/>
        <v>4585.0770000000002</v>
      </c>
    </row>
    <row r="1886" spans="1:26" s="365" customFormat="1" ht="12.65" customHeight="1">
      <c r="A1886" s="452"/>
      <c r="B1886" s="452" t="s">
        <v>1012</v>
      </c>
      <c r="C1886" s="453" t="s">
        <v>453</v>
      </c>
      <c r="D1886" s="454" t="s">
        <v>1017</v>
      </c>
      <c r="E1886" s="455" t="s">
        <v>511</v>
      </c>
      <c r="F1886" s="454" t="s">
        <v>988</v>
      </c>
      <c r="G1886" s="454" t="s">
        <v>787</v>
      </c>
      <c r="H1886" s="454" t="s">
        <v>439</v>
      </c>
      <c r="I1886" s="453">
        <v>2024</v>
      </c>
      <c r="J1886" s="453">
        <v>2</v>
      </c>
      <c r="K1886" s="456">
        <v>45590</v>
      </c>
      <c r="L1886" s="457">
        <v>0.5</v>
      </c>
      <c r="M1886" s="458">
        <v>0.1278</v>
      </c>
      <c r="N1886" s="458">
        <v>0.15579999999999999</v>
      </c>
      <c r="O1886" s="459">
        <v>2.8000000000000001E-2</v>
      </c>
      <c r="P1886" s="460">
        <v>1.4E-2</v>
      </c>
      <c r="Q1886" s="453">
        <v>1</v>
      </c>
      <c r="R1886" s="458">
        <v>0.1278</v>
      </c>
      <c r="S1886" s="461">
        <v>130000</v>
      </c>
      <c r="T1886" s="461">
        <v>956157</v>
      </c>
      <c r="U1886" s="462">
        <v>110600</v>
      </c>
      <c r="V1886" s="463">
        <v>83827.603999999992</v>
      </c>
      <c r="W1886" s="716" t="e">
        <f t="shared" si="67"/>
        <v>#DIV/0!</v>
      </c>
      <c r="Z1886" s="739">
        <f t="shared" si="68"/>
        <v>3640</v>
      </c>
    </row>
    <row r="1887" spans="1:26" s="365" customFormat="1" ht="12.65" customHeight="1">
      <c r="A1887" s="452"/>
      <c r="B1887" s="452" t="s">
        <v>1012</v>
      </c>
      <c r="C1887" s="453" t="s">
        <v>453</v>
      </c>
      <c r="D1887" s="454" t="s">
        <v>1018</v>
      </c>
      <c r="E1887" s="455" t="s">
        <v>525</v>
      </c>
      <c r="F1887" s="454" t="s">
        <v>988</v>
      </c>
      <c r="G1887" s="454" t="s">
        <v>787</v>
      </c>
      <c r="H1887" s="454" t="s">
        <v>439</v>
      </c>
      <c r="I1887" s="453">
        <v>2024</v>
      </c>
      <c r="J1887" s="453">
        <v>2</v>
      </c>
      <c r="K1887" s="456">
        <v>45590</v>
      </c>
      <c r="L1887" s="457">
        <v>0.4</v>
      </c>
      <c r="M1887" s="458">
        <v>0.17249999999999999</v>
      </c>
      <c r="N1887" s="458">
        <v>0.41749999999999998</v>
      </c>
      <c r="O1887" s="459">
        <v>0.245</v>
      </c>
      <c r="P1887" s="460">
        <v>9.8000000000000004E-2</v>
      </c>
      <c r="Q1887" s="453">
        <v>1</v>
      </c>
      <c r="R1887" s="458">
        <v>0.17249999999999999</v>
      </c>
      <c r="S1887" s="461">
        <v>165600</v>
      </c>
      <c r="T1887" s="461">
        <v>641237</v>
      </c>
      <c r="U1887" s="462">
        <v>98000</v>
      </c>
      <c r="V1887" s="463">
        <v>-59103.065000000002</v>
      </c>
      <c r="W1887" s="716" t="e">
        <f t="shared" si="67"/>
        <v>#DIV/0!</v>
      </c>
      <c r="Z1887" s="739">
        <f t="shared" si="68"/>
        <v>40572</v>
      </c>
    </row>
    <row r="1888" spans="1:26" s="365" customFormat="1" ht="12.65" customHeight="1">
      <c r="A1888" s="452"/>
      <c r="B1888" s="452" t="s">
        <v>1012</v>
      </c>
      <c r="C1888" s="453" t="s">
        <v>453</v>
      </c>
      <c r="D1888" s="454" t="s">
        <v>1019</v>
      </c>
      <c r="E1888" s="455" t="s">
        <v>513</v>
      </c>
      <c r="F1888" s="454" t="s">
        <v>988</v>
      </c>
      <c r="G1888" s="454" t="s">
        <v>1014</v>
      </c>
      <c r="H1888" s="454" t="s">
        <v>439</v>
      </c>
      <c r="I1888" s="453">
        <v>2024</v>
      </c>
      <c r="J1888" s="453">
        <v>2</v>
      </c>
      <c r="K1888" s="456">
        <v>45590</v>
      </c>
      <c r="L1888" s="457">
        <v>0.5</v>
      </c>
      <c r="M1888" s="458">
        <v>0.1285</v>
      </c>
      <c r="N1888" s="458">
        <v>0.1565</v>
      </c>
      <c r="O1888" s="459">
        <v>2.8000000000000001E-2</v>
      </c>
      <c r="P1888" s="460">
        <v>1.4E-2</v>
      </c>
      <c r="Q1888" s="453">
        <v>1</v>
      </c>
      <c r="R1888" s="458">
        <v>0.1285</v>
      </c>
      <c r="S1888" s="461">
        <v>120000</v>
      </c>
      <c r="T1888" s="461">
        <v>545080</v>
      </c>
      <c r="U1888" s="462">
        <v>98000</v>
      </c>
      <c r="V1888" s="463">
        <v>82737.759999999995</v>
      </c>
      <c r="W1888" s="716" t="e">
        <f t="shared" si="67"/>
        <v>#DIV/0!</v>
      </c>
      <c r="Z1888" s="739">
        <f t="shared" si="68"/>
        <v>3360</v>
      </c>
    </row>
    <row r="1889" spans="1:26" s="365" customFormat="1" ht="12.65" customHeight="1">
      <c r="A1889" s="452"/>
      <c r="B1889" s="452" t="s">
        <v>1012</v>
      </c>
      <c r="C1889" s="453" t="s">
        <v>453</v>
      </c>
      <c r="D1889" s="454" t="s">
        <v>1020</v>
      </c>
      <c r="E1889" s="455" t="s">
        <v>475</v>
      </c>
      <c r="F1889" s="454" t="s">
        <v>988</v>
      </c>
      <c r="G1889" s="454" t="s">
        <v>1014</v>
      </c>
      <c r="H1889" s="454" t="s">
        <v>439</v>
      </c>
      <c r="I1889" s="453">
        <v>2024</v>
      </c>
      <c r="J1889" s="453">
        <v>2</v>
      </c>
      <c r="K1889" s="456">
        <v>45590</v>
      </c>
      <c r="L1889" s="457">
        <v>0.6</v>
      </c>
      <c r="M1889" s="458">
        <v>2.5637000000000003</v>
      </c>
      <c r="N1889" s="458">
        <v>2.8972000000000002</v>
      </c>
      <c r="O1889" s="459">
        <v>0.33350000000000002</v>
      </c>
      <c r="P1889" s="460">
        <v>0.2001</v>
      </c>
      <c r="Q1889" s="453">
        <v>1</v>
      </c>
      <c r="R1889" s="458">
        <v>2.5637000000000003</v>
      </c>
      <c r="S1889" s="461">
        <v>142363</v>
      </c>
      <c r="T1889" s="461">
        <v>715572</v>
      </c>
      <c r="U1889" s="462">
        <v>200100</v>
      </c>
      <c r="V1889" s="463">
        <v>-38543.262000000017</v>
      </c>
      <c r="W1889" s="716" t="e">
        <f t="shared" si="67"/>
        <v>#DIV/0!</v>
      </c>
      <c r="Z1889" s="739">
        <f t="shared" si="68"/>
        <v>47478.0605</v>
      </c>
    </row>
    <row r="1890" spans="1:26" s="365" customFormat="1" ht="12.65" customHeight="1">
      <c r="A1890" s="452"/>
      <c r="B1890" s="452" t="s">
        <v>1012</v>
      </c>
      <c r="C1890" s="453" t="s">
        <v>453</v>
      </c>
      <c r="D1890" s="454" t="s">
        <v>1021</v>
      </c>
      <c r="E1890" s="455" t="s">
        <v>515</v>
      </c>
      <c r="F1890" s="454" t="s">
        <v>988</v>
      </c>
      <c r="G1890" s="454" t="s">
        <v>1014</v>
      </c>
      <c r="H1890" s="454" t="s">
        <v>439</v>
      </c>
      <c r="I1890" s="453">
        <v>2024</v>
      </c>
      <c r="J1890" s="453">
        <v>2</v>
      </c>
      <c r="K1890" s="456">
        <v>45590</v>
      </c>
      <c r="L1890" s="457">
        <v>0.4</v>
      </c>
      <c r="M1890" s="458">
        <v>0.1608</v>
      </c>
      <c r="N1890" s="458">
        <v>0.1958</v>
      </c>
      <c r="O1890" s="459">
        <v>3.5000000000000003E-2</v>
      </c>
      <c r="P1890" s="460">
        <v>1.4000000000000002E-2</v>
      </c>
      <c r="Q1890" s="453">
        <v>1</v>
      </c>
      <c r="R1890" s="458">
        <v>0.1608</v>
      </c>
      <c r="S1890" s="461">
        <v>36300</v>
      </c>
      <c r="T1890" s="461">
        <v>532321</v>
      </c>
      <c r="U1890" s="462">
        <v>98000</v>
      </c>
      <c r="V1890" s="463">
        <v>79368.764999999999</v>
      </c>
      <c r="W1890" s="716" t="e">
        <f t="shared" si="67"/>
        <v>#DIV/0!</v>
      </c>
      <c r="Z1890" s="739">
        <f t="shared" si="68"/>
        <v>1270.5000000000002</v>
      </c>
    </row>
    <row r="1891" spans="1:26" s="365" customFormat="1" ht="12.65" customHeight="1">
      <c r="A1891" s="452"/>
      <c r="B1891" s="452" t="s">
        <v>1012</v>
      </c>
      <c r="C1891" s="453" t="s">
        <v>453</v>
      </c>
      <c r="D1891" s="454" t="s">
        <v>1022</v>
      </c>
      <c r="E1891" s="455" t="s">
        <v>508</v>
      </c>
      <c r="F1891" s="454" t="s">
        <v>988</v>
      </c>
      <c r="G1891" s="454" t="s">
        <v>1023</v>
      </c>
      <c r="H1891" s="454" t="s">
        <v>439</v>
      </c>
      <c r="I1891" s="453">
        <v>2024</v>
      </c>
      <c r="J1891" s="453">
        <v>2</v>
      </c>
      <c r="K1891" s="456">
        <v>45590</v>
      </c>
      <c r="L1891" s="457">
        <v>0.5</v>
      </c>
      <c r="M1891" s="458">
        <v>0.1227571428571429</v>
      </c>
      <c r="N1891" s="458">
        <v>0.16</v>
      </c>
      <c r="O1891" s="459">
        <v>3.7242857142857098E-2</v>
      </c>
      <c r="P1891" s="460">
        <v>1.8621428571428549E-2</v>
      </c>
      <c r="Q1891" s="453">
        <v>1</v>
      </c>
      <c r="R1891" s="458">
        <v>0.1227571428571429</v>
      </c>
      <c r="S1891" s="461">
        <v>16830</v>
      </c>
      <c r="T1891" s="461">
        <v>857434</v>
      </c>
      <c r="U1891" s="462">
        <v>130350</v>
      </c>
      <c r="V1891" s="463">
        <v>98416.708028571462</v>
      </c>
      <c r="W1891" s="716" t="e">
        <f t="shared" si="67"/>
        <v>#DIV/0!</v>
      </c>
      <c r="Z1891" s="739">
        <f t="shared" si="68"/>
        <v>626.79728571428495</v>
      </c>
    </row>
    <row r="1892" spans="1:26" s="365" customFormat="1" ht="12.65" customHeight="1">
      <c r="A1892" s="452"/>
      <c r="B1892" s="452" t="s">
        <v>628</v>
      </c>
      <c r="C1892" s="453" t="s">
        <v>453</v>
      </c>
      <c r="D1892" s="454" t="s">
        <v>1017</v>
      </c>
      <c r="E1892" s="455" t="s">
        <v>479</v>
      </c>
      <c r="F1892" s="454" t="s">
        <v>988</v>
      </c>
      <c r="G1892" s="454" t="s">
        <v>1024</v>
      </c>
      <c r="H1892" s="454" t="s">
        <v>439</v>
      </c>
      <c r="I1892" s="453">
        <v>2024</v>
      </c>
      <c r="J1892" s="453">
        <v>2</v>
      </c>
      <c r="K1892" s="456">
        <v>45590</v>
      </c>
      <c r="L1892" s="457">
        <v>0.5</v>
      </c>
      <c r="M1892" s="458">
        <v>0.125588670602168</v>
      </c>
      <c r="N1892" s="458">
        <v>0.15358867060216799</v>
      </c>
      <c r="O1892" s="459">
        <v>2.8000000000000001E-2</v>
      </c>
      <c r="P1892" s="460">
        <v>1.4E-2</v>
      </c>
      <c r="Q1892" s="453">
        <v>1</v>
      </c>
      <c r="R1892" s="458">
        <v>0.125588670602168</v>
      </c>
      <c r="S1892" s="461">
        <v>45000</v>
      </c>
      <c r="T1892" s="461">
        <v>159000</v>
      </c>
      <c r="U1892" s="462">
        <v>98000</v>
      </c>
      <c r="V1892" s="463">
        <v>93548</v>
      </c>
      <c r="W1892" s="716" t="e">
        <f t="shared" si="67"/>
        <v>#DIV/0!</v>
      </c>
      <c r="Z1892" s="739">
        <f t="shared" si="68"/>
        <v>1260</v>
      </c>
    </row>
    <row r="1893" spans="1:26" s="365" customFormat="1" ht="12.65" customHeight="1">
      <c r="A1893" s="452"/>
      <c r="B1893" s="452" t="s">
        <v>628</v>
      </c>
      <c r="C1893" s="453" t="s">
        <v>453</v>
      </c>
      <c r="D1893" s="454" t="s">
        <v>1018</v>
      </c>
      <c r="E1893" s="455" t="s">
        <v>489</v>
      </c>
      <c r="F1893" s="454" t="s">
        <v>988</v>
      </c>
      <c r="G1893" s="454" t="s">
        <v>1025</v>
      </c>
      <c r="H1893" s="454" t="s">
        <v>439</v>
      </c>
      <c r="I1893" s="453">
        <v>2024</v>
      </c>
      <c r="J1893" s="453">
        <v>2</v>
      </c>
      <c r="K1893" s="456">
        <v>45590</v>
      </c>
      <c r="L1893" s="457">
        <v>0.4</v>
      </c>
      <c r="M1893" s="458">
        <v>0.27566008648311169</v>
      </c>
      <c r="N1893" s="458">
        <v>0.353993419816445</v>
      </c>
      <c r="O1893" s="459">
        <v>7.8333333333333297E-2</v>
      </c>
      <c r="P1893" s="460">
        <v>3.1333333333333317E-2</v>
      </c>
      <c r="Q1893" s="453">
        <v>1</v>
      </c>
      <c r="R1893" s="458">
        <v>0.27566008648311169</v>
      </c>
      <c r="S1893" s="461">
        <v>0</v>
      </c>
      <c r="T1893" s="461">
        <v>79336</v>
      </c>
      <c r="U1893" s="462">
        <v>188000</v>
      </c>
      <c r="V1893" s="463">
        <v>181785.34666666668</v>
      </c>
      <c r="W1893" s="716" t="e">
        <f t="shared" si="67"/>
        <v>#DIV/0!</v>
      </c>
      <c r="Z1893" s="739">
        <f t="shared" si="68"/>
        <v>0</v>
      </c>
    </row>
    <row r="1894" spans="1:26" s="365" customFormat="1" ht="12.65" customHeight="1">
      <c r="A1894" s="452"/>
      <c r="B1894" s="452" t="s">
        <v>628</v>
      </c>
      <c r="C1894" s="453" t="s">
        <v>453</v>
      </c>
      <c r="D1894" s="454" t="s">
        <v>1026</v>
      </c>
      <c r="E1894" s="455" t="s">
        <v>487</v>
      </c>
      <c r="F1894" s="454" t="s">
        <v>988</v>
      </c>
      <c r="G1894" s="454" t="s">
        <v>484</v>
      </c>
      <c r="H1894" s="454" t="s">
        <v>439</v>
      </c>
      <c r="I1894" s="453">
        <v>2024</v>
      </c>
      <c r="J1894" s="453">
        <v>2</v>
      </c>
      <c r="K1894" s="456">
        <v>45590</v>
      </c>
      <c r="L1894" s="457">
        <v>0.4</v>
      </c>
      <c r="M1894" s="458">
        <v>0.80865388388102988</v>
      </c>
      <c r="N1894" s="458">
        <v>1.0756538838810299</v>
      </c>
      <c r="O1894" s="459">
        <v>0.26700000000000002</v>
      </c>
      <c r="P1894" s="460">
        <v>0.10680000000000001</v>
      </c>
      <c r="Q1894" s="453">
        <v>1</v>
      </c>
      <c r="R1894" s="458">
        <v>0.80865388388102988</v>
      </c>
      <c r="S1894" s="461">
        <v>0</v>
      </c>
      <c r="T1894" s="461">
        <v>76120</v>
      </c>
      <c r="U1894" s="462">
        <v>640000</v>
      </c>
      <c r="V1894" s="463">
        <v>619675.96</v>
      </c>
      <c r="W1894" s="716" t="e">
        <f t="shared" si="67"/>
        <v>#DIV/0!</v>
      </c>
      <c r="Z1894" s="739">
        <f t="shared" si="68"/>
        <v>0</v>
      </c>
    </row>
    <row r="1895" spans="1:26" s="365" customFormat="1" ht="12.65" customHeight="1">
      <c r="A1895" s="452"/>
      <c r="B1895" s="452" t="s">
        <v>628</v>
      </c>
      <c r="C1895" s="453" t="s">
        <v>453</v>
      </c>
      <c r="D1895" s="454" t="s">
        <v>1027</v>
      </c>
      <c r="E1895" s="455" t="s">
        <v>486</v>
      </c>
      <c r="F1895" s="454" t="s">
        <v>988</v>
      </c>
      <c r="G1895" s="454" t="s">
        <v>1028</v>
      </c>
      <c r="H1895" s="454" t="s">
        <v>439</v>
      </c>
      <c r="I1895" s="453">
        <v>2024</v>
      </c>
      <c r="J1895" s="453">
        <v>2</v>
      </c>
      <c r="K1895" s="456">
        <v>45590</v>
      </c>
      <c r="L1895" s="457">
        <v>0.6</v>
      </c>
      <c r="M1895" s="458">
        <v>0.61243323981863296</v>
      </c>
      <c r="N1895" s="458">
        <v>0.790433239818633</v>
      </c>
      <c r="O1895" s="459">
        <v>0.17799999999999999</v>
      </c>
      <c r="P1895" s="460">
        <v>0.10679999999999999</v>
      </c>
      <c r="Q1895" s="453">
        <v>1</v>
      </c>
      <c r="R1895" s="458">
        <v>0.61243323981863296</v>
      </c>
      <c r="S1895" s="461">
        <v>2793</v>
      </c>
      <c r="T1895" s="461">
        <v>51863</v>
      </c>
      <c r="U1895" s="462">
        <v>675296</v>
      </c>
      <c r="V1895" s="463">
        <v>666064.38600000006</v>
      </c>
      <c r="W1895" s="716" t="e">
        <f t="shared" si="67"/>
        <v>#DIV/0!</v>
      </c>
      <c r="Z1895" s="739">
        <f t="shared" si="68"/>
        <v>497.154</v>
      </c>
    </row>
    <row r="1896" spans="1:26" s="365" customFormat="1" ht="12.65" customHeight="1">
      <c r="A1896" s="452"/>
      <c r="B1896" s="452" t="s">
        <v>628</v>
      </c>
      <c r="C1896" s="453" t="s">
        <v>453</v>
      </c>
      <c r="D1896" s="454" t="s">
        <v>1029</v>
      </c>
      <c r="E1896" s="455" t="s">
        <v>493</v>
      </c>
      <c r="F1896" s="454" t="s">
        <v>988</v>
      </c>
      <c r="G1896" s="454" t="s">
        <v>484</v>
      </c>
      <c r="H1896" s="454" t="s">
        <v>439</v>
      </c>
      <c r="I1896" s="453">
        <v>2024</v>
      </c>
      <c r="J1896" s="453">
        <v>2</v>
      </c>
      <c r="K1896" s="456">
        <v>45590</v>
      </c>
      <c r="L1896" s="457">
        <v>0.5</v>
      </c>
      <c r="M1896" s="458">
        <v>0.29378086188436198</v>
      </c>
      <c r="N1896" s="458">
        <v>0.41711419521769499</v>
      </c>
      <c r="O1896" s="459">
        <v>0.123333333333333</v>
      </c>
      <c r="P1896" s="460">
        <v>6.1666666666666502E-2</v>
      </c>
      <c r="Q1896" s="453">
        <v>1</v>
      </c>
      <c r="R1896" s="458">
        <v>0.29378086188436198</v>
      </c>
      <c r="S1896" s="461"/>
      <c r="T1896" s="461">
        <v>124445</v>
      </c>
      <c r="U1896" s="462">
        <v>370000</v>
      </c>
      <c r="V1896" s="463">
        <v>354651.78333333338</v>
      </c>
      <c r="W1896" s="716" t="e">
        <f t="shared" si="67"/>
        <v>#DIV/0!</v>
      </c>
      <c r="Z1896" s="739">
        <f t="shared" si="68"/>
        <v>0</v>
      </c>
    </row>
    <row r="1897" spans="1:26" s="365" customFormat="1" ht="12.65" customHeight="1">
      <c r="A1897" s="452"/>
      <c r="B1897" s="452" t="s">
        <v>628</v>
      </c>
      <c r="C1897" s="453" t="s">
        <v>453</v>
      </c>
      <c r="D1897" s="454" t="s">
        <v>444</v>
      </c>
      <c r="E1897" s="455" t="s">
        <v>491</v>
      </c>
      <c r="F1897" s="454" t="s">
        <v>988</v>
      </c>
      <c r="G1897" s="454" t="s">
        <v>484</v>
      </c>
      <c r="H1897" s="454" t="s">
        <v>439</v>
      </c>
      <c r="I1897" s="453">
        <v>2024</v>
      </c>
      <c r="J1897" s="453">
        <v>2</v>
      </c>
      <c r="K1897" s="456">
        <v>45590</v>
      </c>
      <c r="L1897" s="457">
        <v>0.5</v>
      </c>
      <c r="M1897" s="458">
        <v>1.0628666666666668</v>
      </c>
      <c r="N1897" s="458">
        <v>1.1322000000000001</v>
      </c>
      <c r="O1897" s="459">
        <v>6.9333333333333302E-2</v>
      </c>
      <c r="P1897" s="460">
        <v>3.4666666666666651E-2</v>
      </c>
      <c r="Q1897" s="453">
        <v>1</v>
      </c>
      <c r="R1897" s="458">
        <v>1.0628666666666668</v>
      </c>
      <c r="S1897" s="461"/>
      <c r="T1897" s="461">
        <v>17300</v>
      </c>
      <c r="U1897" s="462">
        <v>484014</v>
      </c>
      <c r="V1897" s="463">
        <v>482814.53333333333</v>
      </c>
      <c r="W1897" s="716" t="e">
        <f t="shared" si="67"/>
        <v>#DIV/0!</v>
      </c>
      <c r="Z1897" s="739">
        <f t="shared" si="68"/>
        <v>0</v>
      </c>
    </row>
    <row r="1898" spans="1:26" s="365" customFormat="1" ht="12.65" customHeight="1">
      <c r="A1898" s="452"/>
      <c r="B1898" s="452" t="s">
        <v>628</v>
      </c>
      <c r="C1898" s="453" t="s">
        <v>453</v>
      </c>
      <c r="D1898" s="454" t="s">
        <v>1009</v>
      </c>
      <c r="E1898" s="455" t="s">
        <v>495</v>
      </c>
      <c r="F1898" s="454" t="s">
        <v>988</v>
      </c>
      <c r="G1898" s="454" t="s">
        <v>484</v>
      </c>
      <c r="H1898" s="454" t="s">
        <v>439</v>
      </c>
      <c r="I1898" s="453">
        <v>2024</v>
      </c>
      <c r="J1898" s="453">
        <v>2</v>
      </c>
      <c r="K1898" s="456">
        <v>45590</v>
      </c>
      <c r="L1898" s="457">
        <v>0.4</v>
      </c>
      <c r="M1898" s="458">
        <v>0.41382922267354705</v>
      </c>
      <c r="N1898" s="458">
        <v>0.54316255600688002</v>
      </c>
      <c r="O1898" s="459">
        <v>0.12933333333333299</v>
      </c>
      <c r="P1898" s="460">
        <v>5.1733333333333201E-2</v>
      </c>
      <c r="Q1898" s="453">
        <v>1</v>
      </c>
      <c r="R1898" s="458">
        <v>0.41382922267354705</v>
      </c>
      <c r="S1898" s="461"/>
      <c r="T1898" s="461">
        <v>0</v>
      </c>
      <c r="U1898" s="462">
        <v>452729</v>
      </c>
      <c r="V1898" s="463">
        <v>452729</v>
      </c>
      <c r="W1898" s="716" t="e">
        <f t="shared" si="67"/>
        <v>#DIV/0!</v>
      </c>
      <c r="Z1898" s="739">
        <f t="shared" si="68"/>
        <v>0</v>
      </c>
    </row>
    <row r="1899" spans="1:26" s="365" customFormat="1" ht="12.65" customHeight="1">
      <c r="A1899" s="452"/>
      <c r="B1899" s="452" t="s">
        <v>1012</v>
      </c>
      <c r="C1899" s="453" t="s">
        <v>453</v>
      </c>
      <c r="D1899" s="454" t="s">
        <v>1013</v>
      </c>
      <c r="E1899" s="455" t="s">
        <v>459</v>
      </c>
      <c r="F1899" s="454" t="s">
        <v>988</v>
      </c>
      <c r="G1899" s="454" t="s">
        <v>1014</v>
      </c>
      <c r="H1899" s="454" t="s">
        <v>439</v>
      </c>
      <c r="I1899" s="453">
        <v>2024</v>
      </c>
      <c r="J1899" s="453">
        <v>3</v>
      </c>
      <c r="K1899" s="456">
        <v>45590</v>
      </c>
      <c r="L1899" s="457">
        <v>0.4</v>
      </c>
      <c r="M1899" s="458">
        <v>2.3161999999999998</v>
      </c>
      <c r="N1899" s="458">
        <v>2.3536999999999999</v>
      </c>
      <c r="O1899" s="459">
        <v>3.7499999999999999E-2</v>
      </c>
      <c r="P1899" s="460">
        <v>1.4999999999999999E-2</v>
      </c>
      <c r="Q1899" s="453">
        <v>1</v>
      </c>
      <c r="R1899" s="458">
        <v>2.3161999999999998</v>
      </c>
      <c r="S1899" s="461">
        <v>187761</v>
      </c>
      <c r="T1899" s="461">
        <v>923133</v>
      </c>
      <c r="U1899" s="462">
        <v>105000</v>
      </c>
      <c r="V1899" s="463">
        <v>70382.512500000012</v>
      </c>
      <c r="W1899" s="716" t="e">
        <f t="shared" si="67"/>
        <v>#DIV/0!</v>
      </c>
      <c r="Z1899" s="739">
        <f t="shared" si="68"/>
        <v>7041.0374999999995</v>
      </c>
    </row>
    <row r="1900" spans="1:26" s="365" customFormat="1" ht="12.65" customHeight="1">
      <c r="A1900" s="452"/>
      <c r="B1900" s="452" t="s">
        <v>1012</v>
      </c>
      <c r="C1900" s="453" t="s">
        <v>453</v>
      </c>
      <c r="D1900" s="454" t="s">
        <v>1015</v>
      </c>
      <c r="E1900" s="455" t="s">
        <v>461</v>
      </c>
      <c r="F1900" s="454" t="s">
        <v>988</v>
      </c>
      <c r="G1900" s="454" t="s">
        <v>1014</v>
      </c>
      <c r="H1900" s="454" t="s">
        <v>439</v>
      </c>
      <c r="I1900" s="453">
        <v>2024</v>
      </c>
      <c r="J1900" s="453">
        <v>3</v>
      </c>
      <c r="K1900" s="456">
        <v>45590</v>
      </c>
      <c r="L1900" s="457">
        <v>0.6</v>
      </c>
      <c r="M1900" s="458">
        <v>1.5443588135792305</v>
      </c>
      <c r="N1900" s="458">
        <v>1.6338826231030401</v>
      </c>
      <c r="O1900" s="459">
        <v>8.9523809523809506E-2</v>
      </c>
      <c r="P1900" s="460">
        <v>5.3714285714285701E-2</v>
      </c>
      <c r="Q1900" s="453">
        <v>1</v>
      </c>
      <c r="R1900" s="458">
        <v>1.5443588135792305</v>
      </c>
      <c r="S1900" s="461">
        <v>50340</v>
      </c>
      <c r="T1900" s="461">
        <v>567667</v>
      </c>
      <c r="U1900" s="462">
        <v>376000</v>
      </c>
      <c r="V1900" s="463">
        <v>325180.28761904762</v>
      </c>
      <c r="W1900" s="716" t="e">
        <f t="shared" si="67"/>
        <v>#DIV/0!</v>
      </c>
      <c r="Z1900" s="739">
        <f t="shared" si="68"/>
        <v>4506.6285714285705</v>
      </c>
    </row>
    <row r="1901" spans="1:26" s="365" customFormat="1" ht="12.65" customHeight="1">
      <c r="A1901" s="452"/>
      <c r="B1901" s="452" t="s">
        <v>1012</v>
      </c>
      <c r="C1901" s="453" t="s">
        <v>453</v>
      </c>
      <c r="D1901" s="454" t="s">
        <v>444</v>
      </c>
      <c r="E1901" s="455" t="s">
        <v>522</v>
      </c>
      <c r="F1901" s="454" t="s">
        <v>988</v>
      </c>
      <c r="G1901" s="454" t="s">
        <v>1016</v>
      </c>
      <c r="H1901" s="454" t="s">
        <v>439</v>
      </c>
      <c r="I1901" s="453">
        <v>2024</v>
      </c>
      <c r="J1901" s="453">
        <v>3</v>
      </c>
      <c r="K1901" s="456">
        <v>45590</v>
      </c>
      <c r="L1901" s="457">
        <v>0.4</v>
      </c>
      <c r="M1901" s="458">
        <v>0.91622499999999985</v>
      </c>
      <c r="N1901" s="458">
        <v>1.1620999999999999</v>
      </c>
      <c r="O1901" s="459">
        <v>0.24587500000000001</v>
      </c>
      <c r="P1901" s="460">
        <v>9.8350000000000007E-2</v>
      </c>
      <c r="Q1901" s="453">
        <v>1</v>
      </c>
      <c r="R1901" s="458">
        <v>0.91622499999999985</v>
      </c>
      <c r="S1901" s="461">
        <v>162401</v>
      </c>
      <c r="T1901" s="461">
        <v>763118</v>
      </c>
      <c r="U1901" s="462">
        <v>98350</v>
      </c>
      <c r="V1901" s="463">
        <v>-89281.638250000018</v>
      </c>
      <c r="W1901" s="716" t="e">
        <f t="shared" si="67"/>
        <v>#DIV/0!</v>
      </c>
      <c r="Z1901" s="739">
        <f t="shared" si="68"/>
        <v>39930.345874999999</v>
      </c>
    </row>
    <row r="1902" spans="1:26" s="365" customFormat="1" ht="12.65" customHeight="1">
      <c r="A1902" s="452"/>
      <c r="B1902" s="452" t="s">
        <v>1012</v>
      </c>
      <c r="C1902" s="453" t="s">
        <v>453</v>
      </c>
      <c r="D1902" s="454" t="s">
        <v>1017</v>
      </c>
      <c r="E1902" s="455" t="s">
        <v>511</v>
      </c>
      <c r="F1902" s="454" t="s">
        <v>988</v>
      </c>
      <c r="G1902" s="454" t="s">
        <v>787</v>
      </c>
      <c r="H1902" s="454" t="s">
        <v>439</v>
      </c>
      <c r="I1902" s="453">
        <v>2024</v>
      </c>
      <c r="J1902" s="453">
        <v>3</v>
      </c>
      <c r="K1902" s="456">
        <v>45590</v>
      </c>
      <c r="L1902" s="457">
        <v>0.5</v>
      </c>
      <c r="M1902" s="458">
        <v>0.1278</v>
      </c>
      <c r="N1902" s="458">
        <v>0.15579999999999999</v>
      </c>
      <c r="O1902" s="459">
        <v>2.8000000000000001E-2</v>
      </c>
      <c r="P1902" s="460">
        <v>1.4E-2</v>
      </c>
      <c r="Q1902" s="453">
        <v>1</v>
      </c>
      <c r="R1902" s="458">
        <v>0.1278</v>
      </c>
      <c r="S1902" s="461">
        <v>40000</v>
      </c>
      <c r="T1902" s="461">
        <v>996157</v>
      </c>
      <c r="U1902" s="462">
        <v>110600</v>
      </c>
      <c r="V1902" s="463">
        <v>82707.603999999992</v>
      </c>
      <c r="W1902" s="716" t="e">
        <f t="shared" si="67"/>
        <v>#DIV/0!</v>
      </c>
      <c r="Z1902" s="739">
        <f t="shared" si="68"/>
        <v>1120</v>
      </c>
    </row>
    <row r="1903" spans="1:26" s="365" customFormat="1" ht="12.65" customHeight="1">
      <c r="A1903" s="452"/>
      <c r="B1903" s="452" t="s">
        <v>1012</v>
      </c>
      <c r="C1903" s="453" t="s">
        <v>453</v>
      </c>
      <c r="D1903" s="454" t="s">
        <v>1018</v>
      </c>
      <c r="E1903" s="455" t="s">
        <v>525</v>
      </c>
      <c r="F1903" s="454" t="s">
        <v>988</v>
      </c>
      <c r="G1903" s="454" t="s">
        <v>787</v>
      </c>
      <c r="H1903" s="454" t="s">
        <v>439</v>
      </c>
      <c r="I1903" s="453">
        <v>2024</v>
      </c>
      <c r="J1903" s="453">
        <v>3</v>
      </c>
      <c r="K1903" s="456">
        <v>45590</v>
      </c>
      <c r="L1903" s="457">
        <v>0.4</v>
      </c>
      <c r="M1903" s="458">
        <v>0.17249999999999999</v>
      </c>
      <c r="N1903" s="458">
        <v>0.41749999999999998</v>
      </c>
      <c r="O1903" s="459">
        <v>0.245</v>
      </c>
      <c r="P1903" s="460">
        <v>9.8000000000000004E-2</v>
      </c>
      <c r="Q1903" s="453">
        <v>1</v>
      </c>
      <c r="R1903" s="458">
        <v>0.17249999999999999</v>
      </c>
      <c r="S1903" s="461">
        <v>97200</v>
      </c>
      <c r="T1903" s="461">
        <v>738437</v>
      </c>
      <c r="U1903" s="462">
        <v>98000</v>
      </c>
      <c r="V1903" s="463">
        <v>-82917.065000000002</v>
      </c>
      <c r="W1903" s="716" t="e">
        <f t="shared" si="67"/>
        <v>#DIV/0!</v>
      </c>
      <c r="Z1903" s="739">
        <f t="shared" si="68"/>
        <v>23814</v>
      </c>
    </row>
    <row r="1904" spans="1:26" s="365" customFormat="1" ht="12.65" customHeight="1">
      <c r="A1904" s="452"/>
      <c r="B1904" s="452" t="s">
        <v>1012</v>
      </c>
      <c r="C1904" s="453" t="s">
        <v>453</v>
      </c>
      <c r="D1904" s="454" t="s">
        <v>1019</v>
      </c>
      <c r="E1904" s="455" t="s">
        <v>513</v>
      </c>
      <c r="F1904" s="454" t="s">
        <v>988</v>
      </c>
      <c r="G1904" s="454" t="s">
        <v>1014</v>
      </c>
      <c r="H1904" s="454" t="s">
        <v>439</v>
      </c>
      <c r="I1904" s="453">
        <v>2024</v>
      </c>
      <c r="J1904" s="453">
        <v>3</v>
      </c>
      <c r="K1904" s="456">
        <v>45590</v>
      </c>
      <c r="L1904" s="457">
        <v>0.5</v>
      </c>
      <c r="M1904" s="458">
        <v>0.1285</v>
      </c>
      <c r="N1904" s="458">
        <v>0.1565</v>
      </c>
      <c r="O1904" s="459">
        <v>2.8000000000000001E-2</v>
      </c>
      <c r="P1904" s="460">
        <v>1.4E-2</v>
      </c>
      <c r="Q1904" s="453">
        <v>1</v>
      </c>
      <c r="R1904" s="458">
        <v>0.1285</v>
      </c>
      <c r="S1904" s="461">
        <v>200000</v>
      </c>
      <c r="T1904" s="461">
        <v>745080</v>
      </c>
      <c r="U1904" s="462">
        <v>98000</v>
      </c>
      <c r="V1904" s="463">
        <v>77137.759999999995</v>
      </c>
      <c r="W1904" s="716" t="e">
        <f t="shared" si="67"/>
        <v>#DIV/0!</v>
      </c>
      <c r="Z1904" s="739">
        <f t="shared" si="68"/>
        <v>5600</v>
      </c>
    </row>
    <row r="1905" spans="1:26" s="365" customFormat="1" ht="12.65" customHeight="1">
      <c r="A1905" s="452"/>
      <c r="B1905" s="452" t="s">
        <v>1012</v>
      </c>
      <c r="C1905" s="453" t="s">
        <v>453</v>
      </c>
      <c r="D1905" s="454" t="s">
        <v>1020</v>
      </c>
      <c r="E1905" s="455" t="s">
        <v>475</v>
      </c>
      <c r="F1905" s="454" t="s">
        <v>988</v>
      </c>
      <c r="G1905" s="454" t="s">
        <v>1014</v>
      </c>
      <c r="H1905" s="454" t="s">
        <v>439</v>
      </c>
      <c r="I1905" s="453">
        <v>2024</v>
      </c>
      <c r="J1905" s="453">
        <v>3</v>
      </c>
      <c r="K1905" s="456">
        <v>45590</v>
      </c>
      <c r="L1905" s="457">
        <v>0.6</v>
      </c>
      <c r="M1905" s="458">
        <v>2.5637000000000003</v>
      </c>
      <c r="N1905" s="458">
        <v>2.8972000000000002</v>
      </c>
      <c r="O1905" s="459">
        <v>0.33350000000000002</v>
      </c>
      <c r="P1905" s="460">
        <v>0.2001</v>
      </c>
      <c r="Q1905" s="453">
        <v>1</v>
      </c>
      <c r="R1905" s="458">
        <v>2.5637000000000003</v>
      </c>
      <c r="S1905" s="461">
        <v>395727</v>
      </c>
      <c r="T1905" s="461">
        <v>1111299</v>
      </c>
      <c r="U1905" s="462">
        <v>200100</v>
      </c>
      <c r="V1905" s="463">
        <v>-170518.21650000004</v>
      </c>
      <c r="W1905" s="716" t="e">
        <f t="shared" si="67"/>
        <v>#DIV/0!</v>
      </c>
      <c r="Z1905" s="739">
        <f t="shared" si="68"/>
        <v>131974.95450000002</v>
      </c>
    </row>
    <row r="1906" spans="1:26" s="365" customFormat="1" ht="12.65" customHeight="1">
      <c r="A1906" s="452"/>
      <c r="B1906" s="452" t="s">
        <v>1012</v>
      </c>
      <c r="C1906" s="453" t="s">
        <v>453</v>
      </c>
      <c r="D1906" s="454" t="s">
        <v>1021</v>
      </c>
      <c r="E1906" s="455" t="s">
        <v>515</v>
      </c>
      <c r="F1906" s="454" t="s">
        <v>988</v>
      </c>
      <c r="G1906" s="454" t="s">
        <v>1014</v>
      </c>
      <c r="H1906" s="454" t="s">
        <v>439</v>
      </c>
      <c r="I1906" s="453">
        <v>2024</v>
      </c>
      <c r="J1906" s="453">
        <v>3</v>
      </c>
      <c r="K1906" s="456">
        <v>45590</v>
      </c>
      <c r="L1906" s="457">
        <v>0.4</v>
      </c>
      <c r="M1906" s="458">
        <v>0.1608</v>
      </c>
      <c r="N1906" s="458">
        <v>0.1958</v>
      </c>
      <c r="O1906" s="459">
        <v>3.5000000000000003E-2</v>
      </c>
      <c r="P1906" s="460">
        <v>1.4000000000000002E-2</v>
      </c>
      <c r="Q1906" s="453">
        <v>1</v>
      </c>
      <c r="R1906" s="458">
        <v>0.1608</v>
      </c>
      <c r="S1906" s="461">
        <v>361185</v>
      </c>
      <c r="T1906" s="461">
        <v>893506</v>
      </c>
      <c r="U1906" s="462">
        <v>98000</v>
      </c>
      <c r="V1906" s="463">
        <v>66727.289999999994</v>
      </c>
      <c r="W1906" s="716" t="e">
        <f t="shared" si="67"/>
        <v>#DIV/0!</v>
      </c>
      <c r="Z1906" s="739">
        <f t="shared" si="68"/>
        <v>12641.475</v>
      </c>
    </row>
    <row r="1907" spans="1:26" s="365" customFormat="1" ht="12.65" customHeight="1">
      <c r="A1907" s="452"/>
      <c r="B1907" s="452" t="s">
        <v>1012</v>
      </c>
      <c r="C1907" s="453" t="s">
        <v>453</v>
      </c>
      <c r="D1907" s="454" t="s">
        <v>1022</v>
      </c>
      <c r="E1907" s="455" t="s">
        <v>508</v>
      </c>
      <c r="F1907" s="454" t="s">
        <v>988</v>
      </c>
      <c r="G1907" s="454" t="s">
        <v>1023</v>
      </c>
      <c r="H1907" s="454" t="s">
        <v>439</v>
      </c>
      <c r="I1907" s="453">
        <v>2024</v>
      </c>
      <c r="J1907" s="453">
        <v>3</v>
      </c>
      <c r="K1907" s="456">
        <v>45590</v>
      </c>
      <c r="L1907" s="457">
        <v>0.5</v>
      </c>
      <c r="M1907" s="458">
        <v>0.1227571428571429</v>
      </c>
      <c r="N1907" s="458">
        <v>0.16</v>
      </c>
      <c r="O1907" s="459">
        <v>3.7242857142857098E-2</v>
      </c>
      <c r="P1907" s="460">
        <v>1.8621428571428549E-2</v>
      </c>
      <c r="Q1907" s="453">
        <v>1</v>
      </c>
      <c r="R1907" s="458">
        <v>0.1227571428571429</v>
      </c>
      <c r="S1907" s="461">
        <v>336600</v>
      </c>
      <c r="T1907" s="461">
        <v>1194034</v>
      </c>
      <c r="U1907" s="462">
        <v>130350</v>
      </c>
      <c r="V1907" s="463">
        <v>85880.762314285763</v>
      </c>
      <c r="W1907" s="716" t="e">
        <f t="shared" si="67"/>
        <v>#DIV/0!</v>
      </c>
      <c r="Z1907" s="739">
        <f t="shared" si="68"/>
        <v>12535.945714285699</v>
      </c>
    </row>
    <row r="1908" spans="1:26" s="365" customFormat="1" ht="12.65" customHeight="1">
      <c r="A1908" s="452"/>
      <c r="B1908" s="452" t="s">
        <v>628</v>
      </c>
      <c r="C1908" s="453" t="s">
        <v>453</v>
      </c>
      <c r="D1908" s="454" t="s">
        <v>1017</v>
      </c>
      <c r="E1908" s="455" t="s">
        <v>479</v>
      </c>
      <c r="F1908" s="454" t="s">
        <v>988</v>
      </c>
      <c r="G1908" s="454" t="s">
        <v>1024</v>
      </c>
      <c r="H1908" s="454" t="s">
        <v>439</v>
      </c>
      <c r="I1908" s="453">
        <v>2024</v>
      </c>
      <c r="J1908" s="453">
        <v>3</v>
      </c>
      <c r="K1908" s="456">
        <v>45590</v>
      </c>
      <c r="L1908" s="457">
        <v>0.5</v>
      </c>
      <c r="M1908" s="458">
        <v>0.125588670602168</v>
      </c>
      <c r="N1908" s="458">
        <v>0.15358867060216799</v>
      </c>
      <c r="O1908" s="459">
        <v>2.8000000000000001E-2</v>
      </c>
      <c r="P1908" s="460">
        <v>1.4E-2</v>
      </c>
      <c r="Q1908" s="453">
        <v>1</v>
      </c>
      <c r="R1908" s="458">
        <v>0.125588670602168</v>
      </c>
      <c r="S1908" s="461">
        <v>160000</v>
      </c>
      <c r="T1908" s="461">
        <v>319000</v>
      </c>
      <c r="U1908" s="462">
        <v>98000</v>
      </c>
      <c r="V1908" s="463">
        <v>89068</v>
      </c>
      <c r="W1908" s="716" t="e">
        <f t="shared" si="67"/>
        <v>#DIV/0!</v>
      </c>
      <c r="Z1908" s="739">
        <f t="shared" si="68"/>
        <v>4480</v>
      </c>
    </row>
    <row r="1909" spans="1:26" s="365" customFormat="1" ht="12.65" customHeight="1">
      <c r="A1909" s="452"/>
      <c r="B1909" s="452" t="s">
        <v>628</v>
      </c>
      <c r="C1909" s="453" t="s">
        <v>453</v>
      </c>
      <c r="D1909" s="454" t="s">
        <v>1018</v>
      </c>
      <c r="E1909" s="455" t="s">
        <v>489</v>
      </c>
      <c r="F1909" s="454" t="s">
        <v>988</v>
      </c>
      <c r="G1909" s="454" t="s">
        <v>1025</v>
      </c>
      <c r="H1909" s="454" t="s">
        <v>439</v>
      </c>
      <c r="I1909" s="453">
        <v>2024</v>
      </c>
      <c r="J1909" s="453">
        <v>3</v>
      </c>
      <c r="K1909" s="456">
        <v>45590</v>
      </c>
      <c r="L1909" s="457">
        <v>0.4</v>
      </c>
      <c r="M1909" s="458">
        <v>0.27566008648311169</v>
      </c>
      <c r="N1909" s="458">
        <v>0.353993419816445</v>
      </c>
      <c r="O1909" s="459">
        <v>7.8333333333333297E-2</v>
      </c>
      <c r="P1909" s="460">
        <v>3.1333333333333317E-2</v>
      </c>
      <c r="Q1909" s="453">
        <v>1</v>
      </c>
      <c r="R1909" s="458">
        <v>0.27566008648311169</v>
      </c>
      <c r="S1909" s="461">
        <v>110700</v>
      </c>
      <c r="T1909" s="461">
        <v>190036</v>
      </c>
      <c r="U1909" s="462">
        <v>188000</v>
      </c>
      <c r="V1909" s="463">
        <v>173113.84666666668</v>
      </c>
      <c r="W1909" s="716" t="e">
        <f t="shared" si="67"/>
        <v>#DIV/0!</v>
      </c>
      <c r="Z1909" s="739">
        <f t="shared" si="68"/>
        <v>8671.4999999999964</v>
      </c>
    </row>
    <row r="1910" spans="1:26" s="365" customFormat="1" ht="12.65" customHeight="1">
      <c r="A1910" s="452"/>
      <c r="B1910" s="452" t="s">
        <v>628</v>
      </c>
      <c r="C1910" s="453" t="s">
        <v>453</v>
      </c>
      <c r="D1910" s="454" t="s">
        <v>1026</v>
      </c>
      <c r="E1910" s="455" t="s">
        <v>487</v>
      </c>
      <c r="F1910" s="454" t="s">
        <v>988</v>
      </c>
      <c r="G1910" s="454" t="s">
        <v>484</v>
      </c>
      <c r="H1910" s="454" t="s">
        <v>439</v>
      </c>
      <c r="I1910" s="453">
        <v>2024</v>
      </c>
      <c r="J1910" s="453">
        <v>3</v>
      </c>
      <c r="K1910" s="456">
        <v>45590</v>
      </c>
      <c r="L1910" s="457">
        <v>0.4</v>
      </c>
      <c r="M1910" s="458">
        <v>0.80865388388102988</v>
      </c>
      <c r="N1910" s="458">
        <v>1.0756538838810299</v>
      </c>
      <c r="O1910" s="459">
        <v>0.26700000000000002</v>
      </c>
      <c r="P1910" s="460">
        <v>0.10680000000000001</v>
      </c>
      <c r="Q1910" s="453">
        <v>1</v>
      </c>
      <c r="R1910" s="458">
        <v>0.80865388388102988</v>
      </c>
      <c r="S1910" s="461">
        <v>0</v>
      </c>
      <c r="T1910" s="461">
        <v>76120</v>
      </c>
      <c r="U1910" s="462">
        <v>640000</v>
      </c>
      <c r="V1910" s="463">
        <v>619675.96</v>
      </c>
      <c r="W1910" s="716" t="e">
        <f t="shared" si="67"/>
        <v>#DIV/0!</v>
      </c>
      <c r="Z1910" s="739">
        <f t="shared" si="68"/>
        <v>0</v>
      </c>
    </row>
    <row r="1911" spans="1:26" s="365" customFormat="1" ht="12.65" customHeight="1">
      <c r="A1911" s="452"/>
      <c r="B1911" s="452" t="s">
        <v>628</v>
      </c>
      <c r="C1911" s="453" t="s">
        <v>453</v>
      </c>
      <c r="D1911" s="454" t="s">
        <v>1027</v>
      </c>
      <c r="E1911" s="455" t="s">
        <v>486</v>
      </c>
      <c r="F1911" s="454" t="s">
        <v>988</v>
      </c>
      <c r="G1911" s="454" t="s">
        <v>1028</v>
      </c>
      <c r="H1911" s="454" t="s">
        <v>439</v>
      </c>
      <c r="I1911" s="453">
        <v>2024</v>
      </c>
      <c r="J1911" s="453">
        <v>3</v>
      </c>
      <c r="K1911" s="456">
        <v>45590</v>
      </c>
      <c r="L1911" s="457">
        <v>0.6</v>
      </c>
      <c r="M1911" s="458">
        <v>0.61243323981863296</v>
      </c>
      <c r="N1911" s="458">
        <v>0.790433239818633</v>
      </c>
      <c r="O1911" s="459">
        <v>0.17799999999999999</v>
      </c>
      <c r="P1911" s="460">
        <v>0.10679999999999999</v>
      </c>
      <c r="Q1911" s="453">
        <v>1</v>
      </c>
      <c r="R1911" s="458">
        <v>0.61243323981863296</v>
      </c>
      <c r="S1911" s="461">
        <v>83966</v>
      </c>
      <c r="T1911" s="461">
        <v>135829</v>
      </c>
      <c r="U1911" s="462">
        <v>675296</v>
      </c>
      <c r="V1911" s="463">
        <v>651118.43799999997</v>
      </c>
      <c r="W1911" s="716" t="e">
        <f t="shared" si="67"/>
        <v>#DIV/0!</v>
      </c>
      <c r="Z1911" s="739">
        <f t="shared" si="68"/>
        <v>14945.947999999999</v>
      </c>
    </row>
    <row r="1912" spans="1:26" s="365" customFormat="1" ht="12.65" customHeight="1">
      <c r="A1912" s="452"/>
      <c r="B1912" s="452" t="s">
        <v>628</v>
      </c>
      <c r="C1912" s="453" t="s">
        <v>453</v>
      </c>
      <c r="D1912" s="454" t="s">
        <v>1029</v>
      </c>
      <c r="E1912" s="455" t="s">
        <v>493</v>
      </c>
      <c r="F1912" s="454" t="s">
        <v>988</v>
      </c>
      <c r="G1912" s="454" t="s">
        <v>484</v>
      </c>
      <c r="H1912" s="454" t="s">
        <v>439</v>
      </c>
      <c r="I1912" s="453">
        <v>2024</v>
      </c>
      <c r="J1912" s="453">
        <v>3</v>
      </c>
      <c r="K1912" s="456">
        <v>45590</v>
      </c>
      <c r="L1912" s="457">
        <v>0.5</v>
      </c>
      <c r="M1912" s="458">
        <v>0.29378086188436198</v>
      </c>
      <c r="N1912" s="458">
        <v>0.41711419521769499</v>
      </c>
      <c r="O1912" s="459">
        <v>0.123333333333333</v>
      </c>
      <c r="P1912" s="460">
        <v>6.1666666666666502E-2</v>
      </c>
      <c r="Q1912" s="453">
        <v>1</v>
      </c>
      <c r="R1912" s="458">
        <v>0.29378086188436198</v>
      </c>
      <c r="S1912" s="461"/>
      <c r="T1912" s="461">
        <v>124445</v>
      </c>
      <c r="U1912" s="462">
        <v>370000</v>
      </c>
      <c r="V1912" s="463">
        <v>354651.78333333338</v>
      </c>
      <c r="W1912" s="716" t="e">
        <f t="shared" si="67"/>
        <v>#DIV/0!</v>
      </c>
      <c r="Z1912" s="739">
        <f t="shared" si="68"/>
        <v>0</v>
      </c>
    </row>
    <row r="1913" spans="1:26" s="365" customFormat="1" ht="12.65" customHeight="1">
      <c r="A1913" s="452"/>
      <c r="B1913" s="452" t="s">
        <v>628</v>
      </c>
      <c r="C1913" s="453" t="s">
        <v>453</v>
      </c>
      <c r="D1913" s="454" t="s">
        <v>444</v>
      </c>
      <c r="E1913" s="455" t="s">
        <v>491</v>
      </c>
      <c r="F1913" s="454" t="s">
        <v>988</v>
      </c>
      <c r="G1913" s="454" t="s">
        <v>484</v>
      </c>
      <c r="H1913" s="454" t="s">
        <v>439</v>
      </c>
      <c r="I1913" s="453">
        <v>2024</v>
      </c>
      <c r="J1913" s="453">
        <v>3</v>
      </c>
      <c r="K1913" s="456">
        <v>45590</v>
      </c>
      <c r="L1913" s="457">
        <v>0.5</v>
      </c>
      <c r="M1913" s="458">
        <v>1.0628666666666668</v>
      </c>
      <c r="N1913" s="458">
        <v>1.1322000000000001</v>
      </c>
      <c r="O1913" s="459">
        <v>6.9333333333333302E-2</v>
      </c>
      <c r="P1913" s="460">
        <v>3.4666666666666651E-2</v>
      </c>
      <c r="Q1913" s="453">
        <v>1</v>
      </c>
      <c r="R1913" s="458">
        <v>1.0628666666666668</v>
      </c>
      <c r="S1913" s="461">
        <v>3300</v>
      </c>
      <c r="T1913" s="461">
        <v>20600</v>
      </c>
      <c r="U1913" s="462">
        <v>484014</v>
      </c>
      <c r="V1913" s="463">
        <v>482585.73333333334</v>
      </c>
      <c r="W1913" s="716" t="e">
        <f t="shared" si="67"/>
        <v>#DIV/0!</v>
      </c>
      <c r="Z1913" s="739">
        <f t="shared" si="68"/>
        <v>228.7999999999999</v>
      </c>
    </row>
    <row r="1914" spans="1:26" s="365" customFormat="1" ht="12.65" customHeight="1">
      <c r="A1914" s="452"/>
      <c r="B1914" s="452" t="s">
        <v>628</v>
      </c>
      <c r="C1914" s="453" t="s">
        <v>453</v>
      </c>
      <c r="D1914" s="454" t="s">
        <v>1009</v>
      </c>
      <c r="E1914" s="455" t="s">
        <v>495</v>
      </c>
      <c r="F1914" s="454" t="s">
        <v>988</v>
      </c>
      <c r="G1914" s="454" t="s">
        <v>484</v>
      </c>
      <c r="H1914" s="454" t="s">
        <v>439</v>
      </c>
      <c r="I1914" s="453">
        <v>2024</v>
      </c>
      <c r="J1914" s="453">
        <v>3</v>
      </c>
      <c r="K1914" s="456">
        <v>45590</v>
      </c>
      <c r="L1914" s="457">
        <v>0.4</v>
      </c>
      <c r="M1914" s="458">
        <v>0.41382922267354705</v>
      </c>
      <c r="N1914" s="458">
        <v>0.54316255600688002</v>
      </c>
      <c r="O1914" s="459">
        <v>0.12933333333333299</v>
      </c>
      <c r="P1914" s="460">
        <v>5.1733333333333201E-2</v>
      </c>
      <c r="Q1914" s="453">
        <v>1</v>
      </c>
      <c r="R1914" s="458">
        <v>0.41382922267354705</v>
      </c>
      <c r="S1914" s="461">
        <v>7830</v>
      </c>
      <c r="T1914" s="461">
        <v>7830</v>
      </c>
      <c r="U1914" s="462">
        <v>452729</v>
      </c>
      <c r="V1914" s="463">
        <v>451716.32</v>
      </c>
      <c r="W1914" s="716" t="e">
        <f t="shared" si="67"/>
        <v>#DIV/0!</v>
      </c>
      <c r="Z1914" s="739">
        <f t="shared" si="68"/>
        <v>1012.6799999999973</v>
      </c>
    </row>
    <row r="1915" spans="1:26" s="365" customFormat="1" ht="12.65" customHeight="1">
      <c r="A1915" s="452"/>
      <c r="B1915" s="452" t="s">
        <v>1012</v>
      </c>
      <c r="C1915" s="453" t="s">
        <v>453</v>
      </c>
      <c r="D1915" s="454" t="s">
        <v>1013</v>
      </c>
      <c r="E1915" s="455" t="s">
        <v>459</v>
      </c>
      <c r="F1915" s="454" t="s">
        <v>988</v>
      </c>
      <c r="G1915" s="454" t="s">
        <v>1014</v>
      </c>
      <c r="H1915" s="454" t="s">
        <v>439</v>
      </c>
      <c r="I1915" s="453">
        <v>2024</v>
      </c>
      <c r="J1915" s="453">
        <v>4</v>
      </c>
      <c r="K1915" s="456">
        <v>45590</v>
      </c>
      <c r="L1915" s="457">
        <v>0.4</v>
      </c>
      <c r="M1915" s="458">
        <v>2.3161999999999998</v>
      </c>
      <c r="N1915" s="458">
        <v>2.3536999999999999</v>
      </c>
      <c r="O1915" s="459">
        <v>3.7499999999999999E-2</v>
      </c>
      <c r="P1915" s="460">
        <v>1.4999999999999999E-2</v>
      </c>
      <c r="Q1915" s="453">
        <v>1</v>
      </c>
      <c r="R1915" s="458">
        <v>2.3161999999999998</v>
      </c>
      <c r="S1915" s="461">
        <v>136698</v>
      </c>
      <c r="T1915" s="461">
        <v>1059831</v>
      </c>
      <c r="U1915" s="462">
        <v>105000</v>
      </c>
      <c r="V1915" s="463">
        <v>65256.337500000001</v>
      </c>
      <c r="W1915" s="716" t="e">
        <f t="shared" si="67"/>
        <v>#DIV/0!</v>
      </c>
      <c r="Z1915" s="739">
        <f t="shared" si="68"/>
        <v>5126.1750000000002</v>
      </c>
    </row>
    <row r="1916" spans="1:26" s="365" customFormat="1" ht="12.65" customHeight="1">
      <c r="A1916" s="452"/>
      <c r="B1916" s="452" t="s">
        <v>1012</v>
      </c>
      <c r="C1916" s="453" t="s">
        <v>453</v>
      </c>
      <c r="D1916" s="454" t="s">
        <v>1015</v>
      </c>
      <c r="E1916" s="455" t="s">
        <v>461</v>
      </c>
      <c r="F1916" s="454" t="s">
        <v>988</v>
      </c>
      <c r="G1916" s="454" t="s">
        <v>1014</v>
      </c>
      <c r="H1916" s="454" t="s">
        <v>439</v>
      </c>
      <c r="I1916" s="453">
        <v>2024</v>
      </c>
      <c r="J1916" s="453">
        <v>4</v>
      </c>
      <c r="K1916" s="456">
        <v>45590</v>
      </c>
      <c r="L1916" s="457">
        <v>0.6</v>
      </c>
      <c r="M1916" s="458">
        <v>1.5443588135792305</v>
      </c>
      <c r="N1916" s="458">
        <v>1.6338826231030401</v>
      </c>
      <c r="O1916" s="459">
        <v>8.9523809523809506E-2</v>
      </c>
      <c r="P1916" s="460">
        <v>5.3714285714285701E-2</v>
      </c>
      <c r="Q1916" s="453">
        <v>1</v>
      </c>
      <c r="R1916" s="458">
        <v>1.5443588135792305</v>
      </c>
      <c r="S1916" s="461">
        <v>116654</v>
      </c>
      <c r="T1916" s="461">
        <v>684321</v>
      </c>
      <c r="U1916" s="462">
        <v>376000</v>
      </c>
      <c r="V1916" s="463">
        <v>314736.97714285715</v>
      </c>
      <c r="W1916" s="716" t="e">
        <f t="shared" si="67"/>
        <v>#DIV/0!</v>
      </c>
      <c r="Z1916" s="739">
        <f t="shared" si="68"/>
        <v>10443.310476190474</v>
      </c>
    </row>
    <row r="1917" spans="1:26" s="365" customFormat="1" ht="12.65" customHeight="1">
      <c r="A1917" s="452"/>
      <c r="B1917" s="452" t="s">
        <v>1012</v>
      </c>
      <c r="C1917" s="453" t="s">
        <v>453</v>
      </c>
      <c r="D1917" s="454" t="s">
        <v>444</v>
      </c>
      <c r="E1917" s="455" t="s">
        <v>522</v>
      </c>
      <c r="F1917" s="454" t="s">
        <v>988</v>
      </c>
      <c r="G1917" s="454" t="s">
        <v>1016</v>
      </c>
      <c r="H1917" s="454" t="s">
        <v>439</v>
      </c>
      <c r="I1917" s="453">
        <v>2024</v>
      </c>
      <c r="J1917" s="453">
        <v>4</v>
      </c>
      <c r="K1917" s="456">
        <v>45590</v>
      </c>
      <c r="L1917" s="457">
        <v>0.4</v>
      </c>
      <c r="M1917" s="458">
        <v>0.91622499999999985</v>
      </c>
      <c r="N1917" s="458">
        <v>1.1620999999999999</v>
      </c>
      <c r="O1917" s="459">
        <v>0.24587500000000001</v>
      </c>
      <c r="P1917" s="460">
        <v>9.8350000000000007E-2</v>
      </c>
      <c r="Q1917" s="453">
        <v>1</v>
      </c>
      <c r="R1917" s="458">
        <v>0.91622499999999985</v>
      </c>
      <c r="S1917" s="461">
        <v>171890</v>
      </c>
      <c r="T1917" s="461">
        <v>935008</v>
      </c>
      <c r="U1917" s="462">
        <v>98350</v>
      </c>
      <c r="V1917" s="463">
        <v>-131545.092</v>
      </c>
      <c r="W1917" s="716" t="e">
        <f t="shared" si="67"/>
        <v>#DIV/0!</v>
      </c>
      <c r="Z1917" s="739">
        <f t="shared" si="68"/>
        <v>42263.453750000001</v>
      </c>
    </row>
    <row r="1918" spans="1:26" s="365" customFormat="1" ht="12.65" customHeight="1">
      <c r="A1918" s="452"/>
      <c r="B1918" s="452" t="s">
        <v>1012</v>
      </c>
      <c r="C1918" s="453" t="s">
        <v>453</v>
      </c>
      <c r="D1918" s="454" t="s">
        <v>1017</v>
      </c>
      <c r="E1918" s="455" t="s">
        <v>511</v>
      </c>
      <c r="F1918" s="454" t="s">
        <v>988</v>
      </c>
      <c r="G1918" s="454" t="s">
        <v>787</v>
      </c>
      <c r="H1918" s="454" t="s">
        <v>439</v>
      </c>
      <c r="I1918" s="453">
        <v>2024</v>
      </c>
      <c r="J1918" s="453">
        <v>4</v>
      </c>
      <c r="K1918" s="456">
        <v>45590</v>
      </c>
      <c r="L1918" s="457">
        <v>0.5</v>
      </c>
      <c r="M1918" s="458">
        <v>0.1278</v>
      </c>
      <c r="N1918" s="458">
        <v>0.15579999999999999</v>
      </c>
      <c r="O1918" s="459">
        <v>2.8000000000000001E-2</v>
      </c>
      <c r="P1918" s="460">
        <v>1.4E-2</v>
      </c>
      <c r="Q1918" s="453">
        <v>1</v>
      </c>
      <c r="R1918" s="458">
        <v>0.1278</v>
      </c>
      <c r="S1918" s="461">
        <v>0</v>
      </c>
      <c r="T1918" s="461">
        <v>996157</v>
      </c>
      <c r="U1918" s="462">
        <v>110600</v>
      </c>
      <c r="V1918" s="463">
        <v>82707.603999999992</v>
      </c>
      <c r="W1918" s="716" t="e">
        <f t="shared" si="67"/>
        <v>#DIV/0!</v>
      </c>
      <c r="Z1918" s="739">
        <f t="shared" si="68"/>
        <v>0</v>
      </c>
    </row>
    <row r="1919" spans="1:26" s="365" customFormat="1" ht="12.65" customHeight="1">
      <c r="A1919" s="452"/>
      <c r="B1919" s="452" t="s">
        <v>1012</v>
      </c>
      <c r="C1919" s="453" t="s">
        <v>453</v>
      </c>
      <c r="D1919" s="454" t="s">
        <v>1018</v>
      </c>
      <c r="E1919" s="455" t="s">
        <v>525</v>
      </c>
      <c r="F1919" s="454" t="s">
        <v>988</v>
      </c>
      <c r="G1919" s="454" t="s">
        <v>787</v>
      </c>
      <c r="H1919" s="454" t="s">
        <v>439</v>
      </c>
      <c r="I1919" s="453">
        <v>2024</v>
      </c>
      <c r="J1919" s="453">
        <v>4</v>
      </c>
      <c r="K1919" s="456">
        <v>45590</v>
      </c>
      <c r="L1919" s="457">
        <v>0.4</v>
      </c>
      <c r="M1919" s="458">
        <v>0.17249999999999999</v>
      </c>
      <c r="N1919" s="458">
        <v>0.41749999999999998</v>
      </c>
      <c r="O1919" s="459">
        <v>0.245</v>
      </c>
      <c r="P1919" s="460">
        <v>9.8000000000000004E-2</v>
      </c>
      <c r="Q1919" s="453">
        <v>1</v>
      </c>
      <c r="R1919" s="458">
        <v>0.17249999999999999</v>
      </c>
      <c r="S1919" s="461">
        <v>43200</v>
      </c>
      <c r="T1919" s="461">
        <v>781637</v>
      </c>
      <c r="U1919" s="462">
        <v>98000</v>
      </c>
      <c r="V1919" s="463">
        <v>-93501.065000000002</v>
      </c>
      <c r="W1919" s="716" t="e">
        <f t="shared" si="67"/>
        <v>#DIV/0!</v>
      </c>
      <c r="Z1919" s="739">
        <f t="shared" si="68"/>
        <v>10584</v>
      </c>
    </row>
    <row r="1920" spans="1:26" s="365" customFormat="1" ht="12.65" customHeight="1">
      <c r="A1920" s="452"/>
      <c r="B1920" s="452" t="s">
        <v>1012</v>
      </c>
      <c r="C1920" s="453" t="s">
        <v>453</v>
      </c>
      <c r="D1920" s="454" t="s">
        <v>1019</v>
      </c>
      <c r="E1920" s="455" t="s">
        <v>513</v>
      </c>
      <c r="F1920" s="454" t="s">
        <v>988</v>
      </c>
      <c r="G1920" s="454" t="s">
        <v>1014</v>
      </c>
      <c r="H1920" s="454" t="s">
        <v>439</v>
      </c>
      <c r="I1920" s="453">
        <v>2024</v>
      </c>
      <c r="J1920" s="453">
        <v>4</v>
      </c>
      <c r="K1920" s="456">
        <v>45590</v>
      </c>
      <c r="L1920" s="457">
        <v>0.5</v>
      </c>
      <c r="M1920" s="458">
        <v>0.1285</v>
      </c>
      <c r="N1920" s="458">
        <v>0.1565</v>
      </c>
      <c r="O1920" s="459">
        <v>2.8000000000000001E-2</v>
      </c>
      <c r="P1920" s="460">
        <v>1.4E-2</v>
      </c>
      <c r="Q1920" s="453">
        <v>1</v>
      </c>
      <c r="R1920" s="458">
        <v>0.1285</v>
      </c>
      <c r="S1920" s="461">
        <v>70380</v>
      </c>
      <c r="T1920" s="461">
        <v>815460</v>
      </c>
      <c r="U1920" s="462">
        <v>98000</v>
      </c>
      <c r="V1920" s="463">
        <v>75167.12</v>
      </c>
      <c r="W1920" s="716" t="e">
        <f t="shared" si="67"/>
        <v>#DIV/0!</v>
      </c>
      <c r="Z1920" s="739">
        <f t="shared" si="68"/>
        <v>1970.64</v>
      </c>
    </row>
    <row r="1921" spans="1:26" s="365" customFormat="1" ht="12.65" customHeight="1">
      <c r="A1921" s="452"/>
      <c r="B1921" s="452" t="s">
        <v>1012</v>
      </c>
      <c r="C1921" s="453" t="s">
        <v>453</v>
      </c>
      <c r="D1921" s="454" t="s">
        <v>1020</v>
      </c>
      <c r="E1921" s="455" t="s">
        <v>475</v>
      </c>
      <c r="F1921" s="454" t="s">
        <v>988</v>
      </c>
      <c r="G1921" s="454" t="s">
        <v>1014</v>
      </c>
      <c r="H1921" s="454" t="s">
        <v>439</v>
      </c>
      <c r="I1921" s="453">
        <v>2024</v>
      </c>
      <c r="J1921" s="453">
        <v>4</v>
      </c>
      <c r="K1921" s="456">
        <v>45590</v>
      </c>
      <c r="L1921" s="457">
        <v>0.6</v>
      </c>
      <c r="M1921" s="458">
        <v>2.5637000000000003</v>
      </c>
      <c r="N1921" s="458">
        <v>2.8972000000000002</v>
      </c>
      <c r="O1921" s="459">
        <v>0.33350000000000002</v>
      </c>
      <c r="P1921" s="460">
        <v>0.2001</v>
      </c>
      <c r="Q1921" s="453">
        <v>1</v>
      </c>
      <c r="R1921" s="458">
        <v>2.5637000000000003</v>
      </c>
      <c r="S1921" s="461">
        <v>371302</v>
      </c>
      <c r="T1921" s="461">
        <v>1482601</v>
      </c>
      <c r="U1921" s="462">
        <v>200100</v>
      </c>
      <c r="V1921" s="463">
        <v>-294347.43350000004</v>
      </c>
      <c r="W1921" s="716" t="e">
        <f t="shared" si="67"/>
        <v>#DIV/0!</v>
      </c>
      <c r="Z1921" s="739">
        <f t="shared" si="68"/>
        <v>123829.217</v>
      </c>
    </row>
    <row r="1922" spans="1:26" s="365" customFormat="1" ht="12.65" customHeight="1">
      <c r="A1922" s="452"/>
      <c r="B1922" s="452" t="s">
        <v>1012</v>
      </c>
      <c r="C1922" s="453" t="s">
        <v>453</v>
      </c>
      <c r="D1922" s="454" t="s">
        <v>1021</v>
      </c>
      <c r="E1922" s="455" t="s">
        <v>515</v>
      </c>
      <c r="F1922" s="454" t="s">
        <v>988</v>
      </c>
      <c r="G1922" s="454" t="s">
        <v>1014</v>
      </c>
      <c r="H1922" s="454" t="s">
        <v>439</v>
      </c>
      <c r="I1922" s="453">
        <v>2024</v>
      </c>
      <c r="J1922" s="453">
        <v>4</v>
      </c>
      <c r="K1922" s="456">
        <v>45590</v>
      </c>
      <c r="L1922" s="457">
        <v>0.4</v>
      </c>
      <c r="M1922" s="458">
        <v>0.1608</v>
      </c>
      <c r="N1922" s="458">
        <v>0.1958</v>
      </c>
      <c r="O1922" s="459">
        <v>3.5000000000000003E-2</v>
      </c>
      <c r="P1922" s="460">
        <v>1.4000000000000002E-2</v>
      </c>
      <c r="Q1922" s="453">
        <v>1</v>
      </c>
      <c r="R1922" s="458">
        <v>0.1608</v>
      </c>
      <c r="S1922" s="461">
        <v>239580</v>
      </c>
      <c r="T1922" s="461">
        <v>1133086</v>
      </c>
      <c r="U1922" s="462">
        <v>98000</v>
      </c>
      <c r="V1922" s="463">
        <v>58341.99</v>
      </c>
      <c r="W1922" s="716" t="e">
        <f t="shared" ref="W1922:W1985" si="69">V1922/$AB$1</f>
        <v>#DIV/0!</v>
      </c>
      <c r="Z1922" s="739">
        <f t="shared" si="68"/>
        <v>8385.3000000000011</v>
      </c>
    </row>
    <row r="1923" spans="1:26" s="365" customFormat="1" ht="12.65" customHeight="1">
      <c r="A1923" s="452"/>
      <c r="B1923" s="452" t="s">
        <v>1012</v>
      </c>
      <c r="C1923" s="453" t="s">
        <v>453</v>
      </c>
      <c r="D1923" s="454" t="s">
        <v>1022</v>
      </c>
      <c r="E1923" s="455" t="s">
        <v>508</v>
      </c>
      <c r="F1923" s="454" t="s">
        <v>988</v>
      </c>
      <c r="G1923" s="454" t="s">
        <v>1023</v>
      </c>
      <c r="H1923" s="454" t="s">
        <v>439</v>
      </c>
      <c r="I1923" s="453">
        <v>2024</v>
      </c>
      <c r="J1923" s="453">
        <v>4</v>
      </c>
      <c r="K1923" s="456">
        <v>45590</v>
      </c>
      <c r="L1923" s="457">
        <v>0.5</v>
      </c>
      <c r="M1923" s="458">
        <v>0.1227571428571429</v>
      </c>
      <c r="N1923" s="458">
        <v>0.16</v>
      </c>
      <c r="O1923" s="459">
        <v>3.7242857142857098E-2</v>
      </c>
      <c r="P1923" s="460">
        <v>1.8621428571428549E-2</v>
      </c>
      <c r="Q1923" s="453">
        <v>1</v>
      </c>
      <c r="R1923" s="458">
        <v>0.1227571428571429</v>
      </c>
      <c r="S1923" s="461">
        <v>300390</v>
      </c>
      <c r="T1923" s="461">
        <v>1494424</v>
      </c>
      <c r="U1923" s="462">
        <v>130350</v>
      </c>
      <c r="V1923" s="463">
        <v>74693.380457142921</v>
      </c>
      <c r="W1923" s="716" t="e">
        <f t="shared" si="69"/>
        <v>#DIV/0!</v>
      </c>
      <c r="Z1923" s="739">
        <f t="shared" ref="Z1923:Z1986" si="70">O1923*S1923</f>
        <v>11187.381857142844</v>
      </c>
    </row>
    <row r="1924" spans="1:26" s="365" customFormat="1" ht="12.65" customHeight="1">
      <c r="A1924" s="452"/>
      <c r="B1924" s="452" t="s">
        <v>628</v>
      </c>
      <c r="C1924" s="453" t="s">
        <v>453</v>
      </c>
      <c r="D1924" s="454" t="s">
        <v>1017</v>
      </c>
      <c r="E1924" s="455" t="s">
        <v>479</v>
      </c>
      <c r="F1924" s="454" t="s">
        <v>988</v>
      </c>
      <c r="G1924" s="454" t="s">
        <v>1024</v>
      </c>
      <c r="H1924" s="454" t="s">
        <v>439</v>
      </c>
      <c r="I1924" s="453">
        <v>2024</v>
      </c>
      <c r="J1924" s="453">
        <v>4</v>
      </c>
      <c r="K1924" s="456">
        <v>45590</v>
      </c>
      <c r="L1924" s="457">
        <v>0.5</v>
      </c>
      <c r="M1924" s="458">
        <v>0.125588670602168</v>
      </c>
      <c r="N1924" s="458">
        <v>0.15358867060216799</v>
      </c>
      <c r="O1924" s="459">
        <v>2.8000000000000001E-2</v>
      </c>
      <c r="P1924" s="460">
        <v>1.4E-2</v>
      </c>
      <c r="Q1924" s="453">
        <v>1</v>
      </c>
      <c r="R1924" s="458">
        <v>0.125588670602168</v>
      </c>
      <c r="S1924" s="461">
        <v>169430</v>
      </c>
      <c r="T1924" s="461">
        <v>488430</v>
      </c>
      <c r="U1924" s="462">
        <v>98000</v>
      </c>
      <c r="V1924" s="463">
        <v>84323.959999999992</v>
      </c>
      <c r="W1924" s="716" t="e">
        <f t="shared" si="69"/>
        <v>#DIV/0!</v>
      </c>
      <c r="Z1924" s="739">
        <f t="shared" si="70"/>
        <v>4744.04</v>
      </c>
    </row>
    <row r="1925" spans="1:26" s="365" customFormat="1" ht="12.65" customHeight="1">
      <c r="A1925" s="452"/>
      <c r="B1925" s="452" t="s">
        <v>628</v>
      </c>
      <c r="C1925" s="453" t="s">
        <v>453</v>
      </c>
      <c r="D1925" s="454" t="s">
        <v>1018</v>
      </c>
      <c r="E1925" s="455" t="s">
        <v>489</v>
      </c>
      <c r="F1925" s="454" t="s">
        <v>988</v>
      </c>
      <c r="G1925" s="454" t="s">
        <v>1025</v>
      </c>
      <c r="H1925" s="454" t="s">
        <v>439</v>
      </c>
      <c r="I1925" s="453">
        <v>2024</v>
      </c>
      <c r="J1925" s="453">
        <v>4</v>
      </c>
      <c r="K1925" s="456">
        <v>45590</v>
      </c>
      <c r="L1925" s="457">
        <v>0.4</v>
      </c>
      <c r="M1925" s="458">
        <v>0.27566008648311169</v>
      </c>
      <c r="N1925" s="458">
        <v>0.353993419816445</v>
      </c>
      <c r="O1925" s="459">
        <v>7.8333333333333297E-2</v>
      </c>
      <c r="P1925" s="460">
        <v>3.1333333333333317E-2</v>
      </c>
      <c r="Q1925" s="453">
        <v>1</v>
      </c>
      <c r="R1925" s="458">
        <v>0.27566008648311169</v>
      </c>
      <c r="S1925" s="461">
        <v>171720</v>
      </c>
      <c r="T1925" s="461">
        <v>361756</v>
      </c>
      <c r="U1925" s="462">
        <v>188000</v>
      </c>
      <c r="V1925" s="463">
        <v>159662.44666666668</v>
      </c>
      <c r="W1925" s="716" t="e">
        <f t="shared" si="69"/>
        <v>#DIV/0!</v>
      </c>
      <c r="Z1925" s="739">
        <f t="shared" si="70"/>
        <v>13451.399999999994</v>
      </c>
    </row>
    <row r="1926" spans="1:26" s="365" customFormat="1" ht="12.65" customHeight="1">
      <c r="A1926" s="452"/>
      <c r="B1926" s="452" t="s">
        <v>628</v>
      </c>
      <c r="C1926" s="453" t="s">
        <v>453</v>
      </c>
      <c r="D1926" s="454" t="s">
        <v>1026</v>
      </c>
      <c r="E1926" s="455" t="s">
        <v>487</v>
      </c>
      <c r="F1926" s="454" t="s">
        <v>988</v>
      </c>
      <c r="G1926" s="454" t="s">
        <v>484</v>
      </c>
      <c r="H1926" s="454" t="s">
        <v>439</v>
      </c>
      <c r="I1926" s="453">
        <v>2024</v>
      </c>
      <c r="J1926" s="453">
        <v>4</v>
      </c>
      <c r="K1926" s="456">
        <v>45590</v>
      </c>
      <c r="L1926" s="457">
        <v>0.4</v>
      </c>
      <c r="M1926" s="458">
        <v>0.80865388388102988</v>
      </c>
      <c r="N1926" s="458">
        <v>1.0756538838810299</v>
      </c>
      <c r="O1926" s="459">
        <v>0.26700000000000002</v>
      </c>
      <c r="P1926" s="460">
        <v>0.10680000000000001</v>
      </c>
      <c r="Q1926" s="453">
        <v>1</v>
      </c>
      <c r="R1926" s="458">
        <v>0.80865388388102988</v>
      </c>
      <c r="S1926" s="461"/>
      <c r="T1926" s="461">
        <v>76120</v>
      </c>
      <c r="U1926" s="462">
        <v>640000</v>
      </c>
      <c r="V1926" s="463">
        <v>619675.96</v>
      </c>
      <c r="W1926" s="716" t="e">
        <f t="shared" si="69"/>
        <v>#DIV/0!</v>
      </c>
      <c r="Z1926" s="739">
        <f t="shared" si="70"/>
        <v>0</v>
      </c>
    </row>
    <row r="1927" spans="1:26" s="365" customFormat="1" ht="12.65" customHeight="1">
      <c r="A1927" s="452"/>
      <c r="B1927" s="452" t="s">
        <v>628</v>
      </c>
      <c r="C1927" s="453" t="s">
        <v>453</v>
      </c>
      <c r="D1927" s="454" t="s">
        <v>1027</v>
      </c>
      <c r="E1927" s="455" t="s">
        <v>486</v>
      </c>
      <c r="F1927" s="454" t="s">
        <v>988</v>
      </c>
      <c r="G1927" s="454" t="s">
        <v>1028</v>
      </c>
      <c r="H1927" s="454" t="s">
        <v>439</v>
      </c>
      <c r="I1927" s="453">
        <v>2024</v>
      </c>
      <c r="J1927" s="453">
        <v>4</v>
      </c>
      <c r="K1927" s="456">
        <v>45590</v>
      </c>
      <c r="L1927" s="457">
        <v>0.6</v>
      </c>
      <c r="M1927" s="458">
        <v>0.61243323981863296</v>
      </c>
      <c r="N1927" s="458">
        <v>0.790433239818633</v>
      </c>
      <c r="O1927" s="459">
        <v>0.17799999999999999</v>
      </c>
      <c r="P1927" s="460">
        <v>0.10679999999999999</v>
      </c>
      <c r="Q1927" s="453">
        <v>1</v>
      </c>
      <c r="R1927" s="458">
        <v>0.61243323981863296</v>
      </c>
      <c r="S1927" s="461"/>
      <c r="T1927" s="461">
        <v>135829</v>
      </c>
      <c r="U1927" s="462">
        <v>675296</v>
      </c>
      <c r="V1927" s="463">
        <v>651118.43799999997</v>
      </c>
      <c r="W1927" s="716" t="e">
        <f t="shared" si="69"/>
        <v>#DIV/0!</v>
      </c>
      <c r="Z1927" s="739">
        <f t="shared" si="70"/>
        <v>0</v>
      </c>
    </row>
    <row r="1928" spans="1:26" s="365" customFormat="1" ht="12.65" customHeight="1">
      <c r="A1928" s="452"/>
      <c r="B1928" s="452" t="s">
        <v>628</v>
      </c>
      <c r="C1928" s="453" t="s">
        <v>453</v>
      </c>
      <c r="D1928" s="454" t="s">
        <v>1029</v>
      </c>
      <c r="E1928" s="455" t="s">
        <v>493</v>
      </c>
      <c r="F1928" s="454" t="s">
        <v>988</v>
      </c>
      <c r="G1928" s="454" t="s">
        <v>484</v>
      </c>
      <c r="H1928" s="454" t="s">
        <v>439</v>
      </c>
      <c r="I1928" s="453">
        <v>2024</v>
      </c>
      <c r="J1928" s="453">
        <v>4</v>
      </c>
      <c r="K1928" s="456">
        <v>45590</v>
      </c>
      <c r="L1928" s="457">
        <v>0.5</v>
      </c>
      <c r="M1928" s="458">
        <v>0.29378086188436198</v>
      </c>
      <c r="N1928" s="458">
        <v>0.41711419521769499</v>
      </c>
      <c r="O1928" s="459">
        <v>0.123333333333333</v>
      </c>
      <c r="P1928" s="460">
        <v>6.1666666666666502E-2</v>
      </c>
      <c r="Q1928" s="453">
        <v>1</v>
      </c>
      <c r="R1928" s="458">
        <v>0.29378086188436198</v>
      </c>
      <c r="S1928" s="461"/>
      <c r="T1928" s="461">
        <v>124445</v>
      </c>
      <c r="U1928" s="462">
        <v>370000</v>
      </c>
      <c r="V1928" s="463">
        <v>354651.78333333338</v>
      </c>
      <c r="W1928" s="716" t="e">
        <f t="shared" si="69"/>
        <v>#DIV/0!</v>
      </c>
      <c r="Z1928" s="739">
        <f t="shared" si="70"/>
        <v>0</v>
      </c>
    </row>
    <row r="1929" spans="1:26" s="365" customFormat="1" ht="12.65" customHeight="1">
      <c r="A1929" s="452"/>
      <c r="B1929" s="452" t="s">
        <v>628</v>
      </c>
      <c r="C1929" s="453" t="s">
        <v>453</v>
      </c>
      <c r="D1929" s="454" t="s">
        <v>444</v>
      </c>
      <c r="E1929" s="455" t="s">
        <v>491</v>
      </c>
      <c r="F1929" s="454" t="s">
        <v>988</v>
      </c>
      <c r="G1929" s="454" t="s">
        <v>484</v>
      </c>
      <c r="H1929" s="454" t="s">
        <v>439</v>
      </c>
      <c r="I1929" s="453">
        <v>2024</v>
      </c>
      <c r="J1929" s="453">
        <v>4</v>
      </c>
      <c r="K1929" s="456">
        <v>45590</v>
      </c>
      <c r="L1929" s="457">
        <v>0.5</v>
      </c>
      <c r="M1929" s="458">
        <v>1.0628666666666668</v>
      </c>
      <c r="N1929" s="458">
        <v>1.1322000000000001</v>
      </c>
      <c r="O1929" s="459">
        <v>6.9333333333333302E-2</v>
      </c>
      <c r="P1929" s="460">
        <v>3.4666666666666651E-2</v>
      </c>
      <c r="Q1929" s="453">
        <v>1</v>
      </c>
      <c r="R1929" s="458">
        <v>1.0628666666666668</v>
      </c>
      <c r="S1929" s="461">
        <v>50670</v>
      </c>
      <c r="T1929" s="461">
        <v>71270</v>
      </c>
      <c r="U1929" s="462">
        <v>484014</v>
      </c>
      <c r="V1929" s="463">
        <v>479072.61333333334</v>
      </c>
      <c r="W1929" s="716" t="e">
        <f t="shared" si="69"/>
        <v>#DIV/0!</v>
      </c>
      <c r="Z1929" s="739">
        <f t="shared" si="70"/>
        <v>3513.1199999999985</v>
      </c>
    </row>
    <row r="1930" spans="1:26" s="365" customFormat="1" ht="12.65" customHeight="1">
      <c r="A1930" s="452"/>
      <c r="B1930" s="452" t="s">
        <v>628</v>
      </c>
      <c r="C1930" s="453" t="s">
        <v>453</v>
      </c>
      <c r="D1930" s="454" t="s">
        <v>1009</v>
      </c>
      <c r="E1930" s="455" t="s">
        <v>495</v>
      </c>
      <c r="F1930" s="454" t="s">
        <v>988</v>
      </c>
      <c r="G1930" s="454" t="s">
        <v>484</v>
      </c>
      <c r="H1930" s="454" t="s">
        <v>439</v>
      </c>
      <c r="I1930" s="453">
        <v>2024</v>
      </c>
      <c r="J1930" s="453">
        <v>4</v>
      </c>
      <c r="K1930" s="456">
        <v>45590</v>
      </c>
      <c r="L1930" s="457">
        <v>0.4</v>
      </c>
      <c r="M1930" s="458">
        <v>0.41382922267354705</v>
      </c>
      <c r="N1930" s="458">
        <v>0.54316255600688002</v>
      </c>
      <c r="O1930" s="459">
        <v>0.12933333333333299</v>
      </c>
      <c r="P1930" s="460">
        <v>5.1733333333333201E-2</v>
      </c>
      <c r="Q1930" s="453">
        <v>1</v>
      </c>
      <c r="R1930" s="458">
        <v>0.41382922267354705</v>
      </c>
      <c r="S1930" s="461"/>
      <c r="T1930" s="461">
        <v>7830</v>
      </c>
      <c r="U1930" s="462">
        <v>452729</v>
      </c>
      <c r="V1930" s="463">
        <v>451716.32</v>
      </c>
      <c r="W1930" s="716" t="e">
        <f t="shared" si="69"/>
        <v>#DIV/0!</v>
      </c>
      <c r="Z1930" s="739">
        <f t="shared" si="70"/>
        <v>0</v>
      </c>
    </row>
    <row r="1931" spans="1:26" s="365" customFormat="1" ht="12.65" customHeight="1">
      <c r="A1931" s="452"/>
      <c r="B1931" s="452" t="s">
        <v>1012</v>
      </c>
      <c r="C1931" s="453" t="s">
        <v>453</v>
      </c>
      <c r="D1931" s="454" t="s">
        <v>1013</v>
      </c>
      <c r="E1931" s="455" t="s">
        <v>459</v>
      </c>
      <c r="F1931" s="454" t="s">
        <v>988</v>
      </c>
      <c r="G1931" s="454" t="s">
        <v>1014</v>
      </c>
      <c r="H1931" s="454" t="s">
        <v>439</v>
      </c>
      <c r="I1931" s="453">
        <v>2024</v>
      </c>
      <c r="J1931" s="453">
        <v>5</v>
      </c>
      <c r="K1931" s="456">
        <v>45590</v>
      </c>
      <c r="L1931" s="457">
        <v>0.4</v>
      </c>
      <c r="M1931" s="458">
        <v>2.3161999999999998</v>
      </c>
      <c r="N1931" s="458">
        <v>2.3536999999999999</v>
      </c>
      <c r="O1931" s="459">
        <v>3.7499999999999999E-2</v>
      </c>
      <c r="P1931" s="460">
        <v>1.4999999999999999E-2</v>
      </c>
      <c r="Q1931" s="453">
        <v>1</v>
      </c>
      <c r="R1931" s="458">
        <v>2.3161999999999998</v>
      </c>
      <c r="S1931" s="461">
        <v>329582</v>
      </c>
      <c r="T1931" s="461">
        <v>1389413</v>
      </c>
      <c r="U1931" s="462">
        <v>105000</v>
      </c>
      <c r="V1931" s="463">
        <v>52897.012500000004</v>
      </c>
      <c r="W1931" s="716" t="e">
        <f t="shared" si="69"/>
        <v>#DIV/0!</v>
      </c>
      <c r="Z1931" s="739">
        <f t="shared" si="70"/>
        <v>12359.324999999999</v>
      </c>
    </row>
    <row r="1932" spans="1:26" s="365" customFormat="1" ht="12.65" customHeight="1">
      <c r="A1932" s="452"/>
      <c r="B1932" s="452" t="s">
        <v>1012</v>
      </c>
      <c r="C1932" s="453" t="s">
        <v>453</v>
      </c>
      <c r="D1932" s="454" t="s">
        <v>1015</v>
      </c>
      <c r="E1932" s="455" t="s">
        <v>461</v>
      </c>
      <c r="F1932" s="454" t="s">
        <v>988</v>
      </c>
      <c r="G1932" s="454" t="s">
        <v>1014</v>
      </c>
      <c r="H1932" s="454" t="s">
        <v>439</v>
      </c>
      <c r="I1932" s="453">
        <v>2024</v>
      </c>
      <c r="J1932" s="453">
        <v>5</v>
      </c>
      <c r="K1932" s="456">
        <v>45590</v>
      </c>
      <c r="L1932" s="457">
        <v>0.6</v>
      </c>
      <c r="M1932" s="458">
        <v>1.5443588135792305</v>
      </c>
      <c r="N1932" s="458">
        <v>1.6338826231030401</v>
      </c>
      <c r="O1932" s="459">
        <v>8.9523809523809506E-2</v>
      </c>
      <c r="P1932" s="460">
        <v>5.3714285714285701E-2</v>
      </c>
      <c r="Q1932" s="453">
        <v>1</v>
      </c>
      <c r="R1932" s="458">
        <v>1.5443588135792305</v>
      </c>
      <c r="S1932" s="461">
        <v>148764</v>
      </c>
      <c r="T1932" s="461">
        <v>833085</v>
      </c>
      <c r="U1932" s="462">
        <v>376000</v>
      </c>
      <c r="V1932" s="463">
        <v>301419.05714285717</v>
      </c>
      <c r="W1932" s="716" t="e">
        <f t="shared" si="69"/>
        <v>#DIV/0!</v>
      </c>
      <c r="Z1932" s="739">
        <f t="shared" si="70"/>
        <v>13317.919999999996</v>
      </c>
    </row>
    <row r="1933" spans="1:26" s="365" customFormat="1" ht="12.65" customHeight="1">
      <c r="A1933" s="452"/>
      <c r="B1933" s="452" t="s">
        <v>1012</v>
      </c>
      <c r="C1933" s="453" t="s">
        <v>453</v>
      </c>
      <c r="D1933" s="454" t="s">
        <v>444</v>
      </c>
      <c r="E1933" s="455" t="s">
        <v>522</v>
      </c>
      <c r="F1933" s="454" t="s">
        <v>988</v>
      </c>
      <c r="G1933" s="454" t="s">
        <v>1016</v>
      </c>
      <c r="H1933" s="454" t="s">
        <v>439</v>
      </c>
      <c r="I1933" s="453">
        <v>2024</v>
      </c>
      <c r="J1933" s="453">
        <v>5</v>
      </c>
      <c r="K1933" s="456">
        <v>45590</v>
      </c>
      <c r="L1933" s="457">
        <v>0.4</v>
      </c>
      <c r="M1933" s="458">
        <v>0.91622499999999985</v>
      </c>
      <c r="N1933" s="458">
        <v>1.1620999999999999</v>
      </c>
      <c r="O1933" s="459">
        <v>0.24587500000000001</v>
      </c>
      <c r="P1933" s="460">
        <v>9.8350000000000007E-2</v>
      </c>
      <c r="Q1933" s="453">
        <v>1</v>
      </c>
      <c r="R1933" s="458">
        <v>0.91622499999999985</v>
      </c>
      <c r="S1933" s="461">
        <v>329858</v>
      </c>
      <c r="T1933" s="461">
        <v>1264866</v>
      </c>
      <c r="U1933" s="462">
        <v>98350</v>
      </c>
      <c r="V1933" s="463">
        <v>-212648.92775000003</v>
      </c>
      <c r="W1933" s="716" t="e">
        <f t="shared" si="69"/>
        <v>#DIV/0!</v>
      </c>
      <c r="Z1933" s="739">
        <f t="shared" si="70"/>
        <v>81103.835749999998</v>
      </c>
    </row>
    <row r="1934" spans="1:26" s="365" customFormat="1" ht="12.65" customHeight="1">
      <c r="A1934" s="452"/>
      <c r="B1934" s="452" t="s">
        <v>1012</v>
      </c>
      <c r="C1934" s="453" t="s">
        <v>453</v>
      </c>
      <c r="D1934" s="454" t="s">
        <v>1017</v>
      </c>
      <c r="E1934" s="455" t="s">
        <v>511</v>
      </c>
      <c r="F1934" s="454" t="s">
        <v>988</v>
      </c>
      <c r="G1934" s="454" t="s">
        <v>787</v>
      </c>
      <c r="H1934" s="454" t="s">
        <v>439</v>
      </c>
      <c r="I1934" s="453">
        <v>2024</v>
      </c>
      <c r="J1934" s="453">
        <v>5</v>
      </c>
      <c r="K1934" s="456">
        <v>45590</v>
      </c>
      <c r="L1934" s="457">
        <v>0.5</v>
      </c>
      <c r="M1934" s="458">
        <v>0.1278</v>
      </c>
      <c r="N1934" s="458">
        <v>0.15579999999999999</v>
      </c>
      <c r="O1934" s="459">
        <v>2.8000000000000001E-2</v>
      </c>
      <c r="P1934" s="460">
        <v>1.4E-2</v>
      </c>
      <c r="Q1934" s="453">
        <v>1</v>
      </c>
      <c r="R1934" s="458">
        <v>0.1278</v>
      </c>
      <c r="S1934" s="461">
        <v>98000</v>
      </c>
      <c r="T1934" s="461">
        <v>1094157</v>
      </c>
      <c r="U1934" s="462">
        <v>110600</v>
      </c>
      <c r="V1934" s="463">
        <v>79963.603999999992</v>
      </c>
      <c r="W1934" s="716" t="e">
        <f t="shared" si="69"/>
        <v>#DIV/0!</v>
      </c>
      <c r="Z1934" s="739">
        <f t="shared" si="70"/>
        <v>2744</v>
      </c>
    </row>
    <row r="1935" spans="1:26" s="365" customFormat="1" ht="12.65" customHeight="1">
      <c r="A1935" s="452"/>
      <c r="B1935" s="452" t="s">
        <v>1012</v>
      </c>
      <c r="C1935" s="453" t="s">
        <v>453</v>
      </c>
      <c r="D1935" s="454" t="s">
        <v>1018</v>
      </c>
      <c r="E1935" s="455" t="s">
        <v>525</v>
      </c>
      <c r="F1935" s="454" t="s">
        <v>988</v>
      </c>
      <c r="G1935" s="454" t="s">
        <v>787</v>
      </c>
      <c r="H1935" s="454" t="s">
        <v>439</v>
      </c>
      <c r="I1935" s="453">
        <v>2024</v>
      </c>
      <c r="J1935" s="453">
        <v>5</v>
      </c>
      <c r="K1935" s="456">
        <v>45590</v>
      </c>
      <c r="L1935" s="457">
        <v>0.4</v>
      </c>
      <c r="M1935" s="458">
        <v>0.17249999999999999</v>
      </c>
      <c r="N1935" s="458">
        <v>0.41749999999999998</v>
      </c>
      <c r="O1935" s="459">
        <v>0.245</v>
      </c>
      <c r="P1935" s="460">
        <v>9.8000000000000004E-2</v>
      </c>
      <c r="Q1935" s="453">
        <v>1</v>
      </c>
      <c r="R1935" s="458">
        <v>0.17249999999999999</v>
      </c>
      <c r="S1935" s="461">
        <v>84600</v>
      </c>
      <c r="T1935" s="461">
        <v>866237</v>
      </c>
      <c r="U1935" s="462">
        <v>98000</v>
      </c>
      <c r="V1935" s="463">
        <v>-114228.065</v>
      </c>
      <c r="W1935" s="716" t="e">
        <f t="shared" si="69"/>
        <v>#DIV/0!</v>
      </c>
      <c r="Z1935" s="739">
        <f t="shared" si="70"/>
        <v>20727</v>
      </c>
    </row>
    <row r="1936" spans="1:26" s="365" customFormat="1" ht="12.65" customHeight="1">
      <c r="A1936" s="452"/>
      <c r="B1936" s="452" t="s">
        <v>1012</v>
      </c>
      <c r="C1936" s="453" t="s">
        <v>453</v>
      </c>
      <c r="D1936" s="454" t="s">
        <v>1019</v>
      </c>
      <c r="E1936" s="455" t="s">
        <v>513</v>
      </c>
      <c r="F1936" s="454" t="s">
        <v>988</v>
      </c>
      <c r="G1936" s="454" t="s">
        <v>1014</v>
      </c>
      <c r="H1936" s="454" t="s">
        <v>439</v>
      </c>
      <c r="I1936" s="453">
        <v>2024</v>
      </c>
      <c r="J1936" s="453">
        <v>5</v>
      </c>
      <c r="K1936" s="456">
        <v>45590</v>
      </c>
      <c r="L1936" s="457">
        <v>0.5</v>
      </c>
      <c r="M1936" s="458">
        <v>0.1285</v>
      </c>
      <c r="N1936" s="458">
        <v>0.1565</v>
      </c>
      <c r="O1936" s="459">
        <v>2.8000000000000001E-2</v>
      </c>
      <c r="P1936" s="460">
        <v>1.4E-2</v>
      </c>
      <c r="Q1936" s="453">
        <v>1</v>
      </c>
      <c r="R1936" s="458">
        <v>0.1285</v>
      </c>
      <c r="S1936" s="461">
        <v>341480</v>
      </c>
      <c r="T1936" s="461">
        <v>1156940</v>
      </c>
      <c r="U1936" s="462">
        <v>98000</v>
      </c>
      <c r="V1936" s="463">
        <v>65605.679999999993</v>
      </c>
      <c r="W1936" s="716" t="e">
        <f t="shared" si="69"/>
        <v>#DIV/0!</v>
      </c>
      <c r="Z1936" s="739">
        <f t="shared" si="70"/>
        <v>9561.44</v>
      </c>
    </row>
    <row r="1937" spans="1:26" s="365" customFormat="1" ht="12.65" customHeight="1">
      <c r="A1937" s="452"/>
      <c r="B1937" s="452" t="s">
        <v>1012</v>
      </c>
      <c r="C1937" s="453" t="s">
        <v>453</v>
      </c>
      <c r="D1937" s="454" t="s">
        <v>1020</v>
      </c>
      <c r="E1937" s="455" t="s">
        <v>475</v>
      </c>
      <c r="F1937" s="454" t="s">
        <v>988</v>
      </c>
      <c r="G1937" s="454" t="s">
        <v>1014</v>
      </c>
      <c r="H1937" s="454" t="s">
        <v>439</v>
      </c>
      <c r="I1937" s="453">
        <v>2024</v>
      </c>
      <c r="J1937" s="453">
        <v>5</v>
      </c>
      <c r="K1937" s="456">
        <v>45590</v>
      </c>
      <c r="L1937" s="457">
        <v>0.6</v>
      </c>
      <c r="M1937" s="458">
        <v>2.5637000000000003</v>
      </c>
      <c r="N1937" s="458">
        <v>2.8972000000000002</v>
      </c>
      <c r="O1937" s="459">
        <v>0.33350000000000002</v>
      </c>
      <c r="P1937" s="460">
        <v>0.2001</v>
      </c>
      <c r="Q1937" s="453">
        <v>1</v>
      </c>
      <c r="R1937" s="458">
        <v>2.5637000000000003</v>
      </c>
      <c r="S1937" s="461">
        <v>161203</v>
      </c>
      <c r="T1937" s="461">
        <v>1643804</v>
      </c>
      <c r="U1937" s="462">
        <v>200100</v>
      </c>
      <c r="V1937" s="463">
        <v>-348108.63400000008</v>
      </c>
      <c r="W1937" s="716" t="e">
        <f t="shared" si="69"/>
        <v>#DIV/0!</v>
      </c>
      <c r="Z1937" s="739">
        <f t="shared" si="70"/>
        <v>53761.200500000006</v>
      </c>
    </row>
    <row r="1938" spans="1:26" s="365" customFormat="1" ht="12.65" customHeight="1">
      <c r="A1938" s="452"/>
      <c r="B1938" s="452" t="s">
        <v>1012</v>
      </c>
      <c r="C1938" s="453" t="s">
        <v>453</v>
      </c>
      <c r="D1938" s="454" t="s">
        <v>1021</v>
      </c>
      <c r="E1938" s="455" t="s">
        <v>515</v>
      </c>
      <c r="F1938" s="454" t="s">
        <v>988</v>
      </c>
      <c r="G1938" s="454" t="s">
        <v>1014</v>
      </c>
      <c r="H1938" s="454" t="s">
        <v>439</v>
      </c>
      <c r="I1938" s="453">
        <v>2024</v>
      </c>
      <c r="J1938" s="453">
        <v>5</v>
      </c>
      <c r="K1938" s="456">
        <v>45590</v>
      </c>
      <c r="L1938" s="457">
        <v>0.4</v>
      </c>
      <c r="M1938" s="458">
        <v>0.1608</v>
      </c>
      <c r="N1938" s="458">
        <v>0.1958</v>
      </c>
      <c r="O1938" s="459">
        <v>3.5000000000000003E-2</v>
      </c>
      <c r="P1938" s="460">
        <v>1.4000000000000002E-2</v>
      </c>
      <c r="Q1938" s="453">
        <v>1</v>
      </c>
      <c r="R1938" s="458">
        <v>0.1608</v>
      </c>
      <c r="S1938" s="461">
        <v>283140</v>
      </c>
      <c r="T1938" s="461">
        <v>1416226</v>
      </c>
      <c r="U1938" s="462">
        <v>98000</v>
      </c>
      <c r="V1938" s="463">
        <v>48432.09</v>
      </c>
      <c r="W1938" s="716" t="e">
        <f t="shared" si="69"/>
        <v>#DIV/0!</v>
      </c>
      <c r="Z1938" s="739">
        <f t="shared" si="70"/>
        <v>9909.9000000000015</v>
      </c>
    </row>
    <row r="1939" spans="1:26" s="365" customFormat="1" ht="12.65" customHeight="1">
      <c r="A1939" s="452"/>
      <c r="B1939" s="452" t="s">
        <v>1012</v>
      </c>
      <c r="C1939" s="453" t="s">
        <v>453</v>
      </c>
      <c r="D1939" s="454" t="s">
        <v>1022</v>
      </c>
      <c r="E1939" s="455" t="s">
        <v>508</v>
      </c>
      <c r="F1939" s="454" t="s">
        <v>988</v>
      </c>
      <c r="G1939" s="454" t="s">
        <v>1023</v>
      </c>
      <c r="H1939" s="454" t="s">
        <v>439</v>
      </c>
      <c r="I1939" s="453">
        <v>2024</v>
      </c>
      <c r="J1939" s="453">
        <v>5</v>
      </c>
      <c r="K1939" s="456">
        <v>45590</v>
      </c>
      <c r="L1939" s="457">
        <v>0.5</v>
      </c>
      <c r="M1939" s="458">
        <v>0.1227571428571429</v>
      </c>
      <c r="N1939" s="458">
        <v>0.16</v>
      </c>
      <c r="O1939" s="459">
        <v>3.7242857142857098E-2</v>
      </c>
      <c r="P1939" s="460">
        <v>1.8621428571428549E-2</v>
      </c>
      <c r="Q1939" s="453">
        <v>1</v>
      </c>
      <c r="R1939" s="458">
        <v>0.1227571428571429</v>
      </c>
      <c r="S1939" s="461">
        <v>336600</v>
      </c>
      <c r="T1939" s="461">
        <v>1831024</v>
      </c>
      <c r="U1939" s="462">
        <v>130350</v>
      </c>
      <c r="V1939" s="463">
        <v>62157.434742857222</v>
      </c>
      <c r="W1939" s="716" t="e">
        <f t="shared" si="69"/>
        <v>#DIV/0!</v>
      </c>
      <c r="Z1939" s="739">
        <f t="shared" si="70"/>
        <v>12535.945714285699</v>
      </c>
    </row>
    <row r="1940" spans="1:26" s="365" customFormat="1" ht="12.65" customHeight="1">
      <c r="A1940" s="452"/>
      <c r="B1940" s="452" t="s">
        <v>628</v>
      </c>
      <c r="C1940" s="453" t="s">
        <v>453</v>
      </c>
      <c r="D1940" s="454" t="s">
        <v>1017</v>
      </c>
      <c r="E1940" s="455" t="s">
        <v>479</v>
      </c>
      <c r="F1940" s="454" t="s">
        <v>988</v>
      </c>
      <c r="G1940" s="454" t="s">
        <v>1024</v>
      </c>
      <c r="H1940" s="454" t="s">
        <v>439</v>
      </c>
      <c r="I1940" s="453">
        <v>2024</v>
      </c>
      <c r="J1940" s="453">
        <v>5</v>
      </c>
      <c r="K1940" s="456">
        <v>45590</v>
      </c>
      <c r="L1940" s="457">
        <v>0.5</v>
      </c>
      <c r="M1940" s="458">
        <v>0.125588670602168</v>
      </c>
      <c r="N1940" s="458">
        <v>0.15358867060216799</v>
      </c>
      <c r="O1940" s="459">
        <v>2.8000000000000001E-2</v>
      </c>
      <c r="P1940" s="460">
        <v>1.4E-2</v>
      </c>
      <c r="Q1940" s="453">
        <v>1</v>
      </c>
      <c r="R1940" s="458">
        <v>0.125588670602168</v>
      </c>
      <c r="S1940" s="461">
        <v>396000</v>
      </c>
      <c r="T1940" s="461">
        <v>884430</v>
      </c>
      <c r="U1940" s="462">
        <v>98000</v>
      </c>
      <c r="V1940" s="463">
        <v>73235.959999999992</v>
      </c>
      <c r="W1940" s="716" t="e">
        <f t="shared" si="69"/>
        <v>#DIV/0!</v>
      </c>
      <c r="Z1940" s="739">
        <f t="shared" si="70"/>
        <v>11088</v>
      </c>
    </row>
    <row r="1941" spans="1:26" s="365" customFormat="1" ht="12.65" customHeight="1">
      <c r="A1941" s="452"/>
      <c r="B1941" s="452" t="s">
        <v>628</v>
      </c>
      <c r="C1941" s="453" t="s">
        <v>453</v>
      </c>
      <c r="D1941" s="454" t="s">
        <v>1018</v>
      </c>
      <c r="E1941" s="455" t="s">
        <v>489</v>
      </c>
      <c r="F1941" s="454" t="s">
        <v>988</v>
      </c>
      <c r="G1941" s="454" t="s">
        <v>1025</v>
      </c>
      <c r="H1941" s="454" t="s">
        <v>439</v>
      </c>
      <c r="I1941" s="453">
        <v>2024</v>
      </c>
      <c r="J1941" s="453">
        <v>5</v>
      </c>
      <c r="K1941" s="456">
        <v>45590</v>
      </c>
      <c r="L1941" s="457">
        <v>0.4</v>
      </c>
      <c r="M1941" s="458">
        <v>0.27566008648311169</v>
      </c>
      <c r="N1941" s="458">
        <v>0.353993419816445</v>
      </c>
      <c r="O1941" s="459">
        <v>7.8333333333333297E-2</v>
      </c>
      <c r="P1941" s="460">
        <v>3.1333333333333317E-2</v>
      </c>
      <c r="Q1941" s="453">
        <v>1</v>
      </c>
      <c r="R1941" s="458">
        <v>0.27566008648311169</v>
      </c>
      <c r="S1941" s="461">
        <v>146880</v>
      </c>
      <c r="T1941" s="461">
        <v>508636</v>
      </c>
      <c r="U1941" s="462">
        <v>188000</v>
      </c>
      <c r="V1941" s="463">
        <v>148156.84666666668</v>
      </c>
      <c r="W1941" s="716" t="e">
        <f t="shared" si="69"/>
        <v>#DIV/0!</v>
      </c>
      <c r="Z1941" s="739">
        <f t="shared" si="70"/>
        <v>11505.599999999995</v>
      </c>
    </row>
    <row r="1942" spans="1:26" s="365" customFormat="1" ht="12.65" customHeight="1">
      <c r="A1942" s="452"/>
      <c r="B1942" s="452" t="s">
        <v>628</v>
      </c>
      <c r="C1942" s="453" t="s">
        <v>453</v>
      </c>
      <c r="D1942" s="454" t="s">
        <v>1026</v>
      </c>
      <c r="E1942" s="455" t="s">
        <v>487</v>
      </c>
      <c r="F1942" s="454" t="s">
        <v>988</v>
      </c>
      <c r="G1942" s="454" t="s">
        <v>484</v>
      </c>
      <c r="H1942" s="454" t="s">
        <v>439</v>
      </c>
      <c r="I1942" s="453">
        <v>2024</v>
      </c>
      <c r="J1942" s="453">
        <v>5</v>
      </c>
      <c r="K1942" s="456">
        <v>45590</v>
      </c>
      <c r="L1942" s="457">
        <v>0.4</v>
      </c>
      <c r="M1942" s="458">
        <v>0.80865388388102988</v>
      </c>
      <c r="N1942" s="458">
        <v>1.0756538838810299</v>
      </c>
      <c r="O1942" s="459">
        <v>0.26700000000000002</v>
      </c>
      <c r="P1942" s="460">
        <v>0.10680000000000001</v>
      </c>
      <c r="Q1942" s="453">
        <v>1</v>
      </c>
      <c r="R1942" s="458">
        <v>0.80865388388102988</v>
      </c>
      <c r="S1942" s="461">
        <v>100959</v>
      </c>
      <c r="T1942" s="461">
        <v>177079</v>
      </c>
      <c r="U1942" s="462">
        <v>640000</v>
      </c>
      <c r="V1942" s="463">
        <v>592719.90700000001</v>
      </c>
      <c r="W1942" s="716" t="e">
        <f t="shared" si="69"/>
        <v>#DIV/0!</v>
      </c>
      <c r="Z1942" s="739">
        <f t="shared" si="70"/>
        <v>26956.053</v>
      </c>
    </row>
    <row r="1943" spans="1:26" s="365" customFormat="1" ht="12.65" customHeight="1">
      <c r="A1943" s="452"/>
      <c r="B1943" s="452" t="s">
        <v>628</v>
      </c>
      <c r="C1943" s="453" t="s">
        <v>453</v>
      </c>
      <c r="D1943" s="454" t="s">
        <v>1027</v>
      </c>
      <c r="E1943" s="455" t="s">
        <v>486</v>
      </c>
      <c r="F1943" s="454" t="s">
        <v>988</v>
      </c>
      <c r="G1943" s="454" t="s">
        <v>1028</v>
      </c>
      <c r="H1943" s="454" t="s">
        <v>439</v>
      </c>
      <c r="I1943" s="453">
        <v>2024</v>
      </c>
      <c r="J1943" s="453">
        <v>5</v>
      </c>
      <c r="K1943" s="456">
        <v>45590</v>
      </c>
      <c r="L1943" s="457">
        <v>0.6</v>
      </c>
      <c r="M1943" s="458">
        <v>0.61243323981863296</v>
      </c>
      <c r="N1943" s="458">
        <v>0.790433239818633</v>
      </c>
      <c r="O1943" s="459">
        <v>0.17799999999999999</v>
      </c>
      <c r="P1943" s="460">
        <v>0.10679999999999999</v>
      </c>
      <c r="Q1943" s="453">
        <v>1</v>
      </c>
      <c r="R1943" s="458">
        <v>0.61243323981863296</v>
      </c>
      <c r="S1943" s="461">
        <v>175398</v>
      </c>
      <c r="T1943" s="461">
        <v>311227</v>
      </c>
      <c r="U1943" s="462">
        <v>675296</v>
      </c>
      <c r="V1943" s="463">
        <v>619897.59400000004</v>
      </c>
      <c r="W1943" s="716" t="e">
        <f t="shared" si="69"/>
        <v>#DIV/0!</v>
      </c>
      <c r="Z1943" s="739">
        <f t="shared" si="70"/>
        <v>31220.843999999997</v>
      </c>
    </row>
    <row r="1944" spans="1:26" s="365" customFormat="1" ht="12.65" customHeight="1">
      <c r="A1944" s="452"/>
      <c r="B1944" s="452" t="s">
        <v>628</v>
      </c>
      <c r="C1944" s="453" t="s">
        <v>453</v>
      </c>
      <c r="D1944" s="454" t="s">
        <v>1029</v>
      </c>
      <c r="E1944" s="455" t="s">
        <v>493</v>
      </c>
      <c r="F1944" s="454" t="s">
        <v>988</v>
      </c>
      <c r="G1944" s="454" t="s">
        <v>484</v>
      </c>
      <c r="H1944" s="454" t="s">
        <v>439</v>
      </c>
      <c r="I1944" s="453">
        <v>2024</v>
      </c>
      <c r="J1944" s="453">
        <v>5</v>
      </c>
      <c r="K1944" s="456">
        <v>45590</v>
      </c>
      <c r="L1944" s="457">
        <v>0.5</v>
      </c>
      <c r="M1944" s="458">
        <v>0.29378086188436198</v>
      </c>
      <c r="N1944" s="458">
        <v>0.41711419521769499</v>
      </c>
      <c r="O1944" s="459">
        <v>0.123333333333333</v>
      </c>
      <c r="P1944" s="460">
        <v>6.1666666666666502E-2</v>
      </c>
      <c r="Q1944" s="453">
        <v>1</v>
      </c>
      <c r="R1944" s="458">
        <v>0.29378086188436198</v>
      </c>
      <c r="S1944" s="461">
        <v>266955</v>
      </c>
      <c r="T1944" s="461">
        <v>391400</v>
      </c>
      <c r="U1944" s="462">
        <v>370000</v>
      </c>
      <c r="V1944" s="463">
        <v>321727.33333333349</v>
      </c>
      <c r="W1944" s="716" t="e">
        <f t="shared" si="69"/>
        <v>#DIV/0!</v>
      </c>
      <c r="Z1944" s="739">
        <f t="shared" si="70"/>
        <v>32924.44999999991</v>
      </c>
    </row>
    <row r="1945" spans="1:26" s="365" customFormat="1" ht="12.65" customHeight="1">
      <c r="A1945" s="452"/>
      <c r="B1945" s="452" t="s">
        <v>628</v>
      </c>
      <c r="C1945" s="453" t="s">
        <v>453</v>
      </c>
      <c r="D1945" s="454" t="s">
        <v>444</v>
      </c>
      <c r="E1945" s="455" t="s">
        <v>491</v>
      </c>
      <c r="F1945" s="454" t="s">
        <v>988</v>
      </c>
      <c r="G1945" s="454" t="s">
        <v>484</v>
      </c>
      <c r="H1945" s="454" t="s">
        <v>439</v>
      </c>
      <c r="I1945" s="453">
        <v>2024</v>
      </c>
      <c r="J1945" s="453">
        <v>5</v>
      </c>
      <c r="K1945" s="456">
        <v>45590</v>
      </c>
      <c r="L1945" s="457">
        <v>0.5</v>
      </c>
      <c r="M1945" s="458">
        <v>1.0628666666666668</v>
      </c>
      <c r="N1945" s="458">
        <v>1.1322000000000001</v>
      </c>
      <c r="O1945" s="459">
        <v>6.9333333333333302E-2</v>
      </c>
      <c r="P1945" s="460">
        <v>3.4666666666666651E-2</v>
      </c>
      <c r="Q1945" s="453">
        <v>1</v>
      </c>
      <c r="R1945" s="458">
        <v>1.0628666666666668</v>
      </c>
      <c r="S1945" s="461">
        <v>46834</v>
      </c>
      <c r="T1945" s="461">
        <v>118104</v>
      </c>
      <c r="U1945" s="462">
        <v>484014</v>
      </c>
      <c r="V1945" s="463">
        <v>475825.45600000001</v>
      </c>
      <c r="W1945" s="716" t="e">
        <f t="shared" si="69"/>
        <v>#DIV/0!</v>
      </c>
      <c r="Z1945" s="739">
        <f t="shared" si="70"/>
        <v>3247.1573333333317</v>
      </c>
    </row>
    <row r="1946" spans="1:26" s="365" customFormat="1" ht="12.65" customHeight="1">
      <c r="A1946" s="452"/>
      <c r="B1946" s="452" t="s">
        <v>628</v>
      </c>
      <c r="C1946" s="453" t="s">
        <v>453</v>
      </c>
      <c r="D1946" s="454" t="s">
        <v>1009</v>
      </c>
      <c r="E1946" s="455" t="s">
        <v>495</v>
      </c>
      <c r="F1946" s="454" t="s">
        <v>988</v>
      </c>
      <c r="G1946" s="454" t="s">
        <v>484</v>
      </c>
      <c r="H1946" s="454" t="s">
        <v>439</v>
      </c>
      <c r="I1946" s="453">
        <v>2024</v>
      </c>
      <c r="J1946" s="453">
        <v>5</v>
      </c>
      <c r="K1946" s="456">
        <v>45590</v>
      </c>
      <c r="L1946" s="457">
        <v>0.4</v>
      </c>
      <c r="M1946" s="458">
        <v>0.41382922267354705</v>
      </c>
      <c r="N1946" s="458">
        <v>0.54316255600688002</v>
      </c>
      <c r="O1946" s="459">
        <v>0.12933333333333299</v>
      </c>
      <c r="P1946" s="460">
        <v>5.1733333333333201E-2</v>
      </c>
      <c r="Q1946" s="453">
        <v>1</v>
      </c>
      <c r="R1946" s="458">
        <v>0.41382922267354705</v>
      </c>
      <c r="S1946" s="461">
        <v>85135</v>
      </c>
      <c r="T1946" s="461">
        <v>92965</v>
      </c>
      <c r="U1946" s="462">
        <v>452729</v>
      </c>
      <c r="V1946" s="463">
        <v>440705.52666666667</v>
      </c>
      <c r="W1946" s="716" t="e">
        <f t="shared" si="69"/>
        <v>#DIV/0!</v>
      </c>
      <c r="Z1946" s="739">
        <f t="shared" si="70"/>
        <v>11010.793333333304</v>
      </c>
    </row>
    <row r="1947" spans="1:26" s="365" customFormat="1" ht="12.65" customHeight="1">
      <c r="A1947" s="452"/>
      <c r="B1947" s="452" t="s">
        <v>1012</v>
      </c>
      <c r="C1947" s="453" t="s">
        <v>453</v>
      </c>
      <c r="D1947" s="454" t="s">
        <v>1013</v>
      </c>
      <c r="E1947" s="455" t="s">
        <v>459</v>
      </c>
      <c r="F1947" s="454" t="s">
        <v>988</v>
      </c>
      <c r="G1947" s="454" t="s">
        <v>1014</v>
      </c>
      <c r="H1947" s="454" t="s">
        <v>439</v>
      </c>
      <c r="I1947" s="453">
        <v>2024</v>
      </c>
      <c r="J1947" s="453">
        <v>6</v>
      </c>
      <c r="K1947" s="456">
        <v>45590</v>
      </c>
      <c r="L1947" s="457">
        <v>0.4</v>
      </c>
      <c r="M1947" s="458">
        <v>2.1794787761879197</v>
      </c>
      <c r="N1947" s="458">
        <v>2.2169787761879198</v>
      </c>
      <c r="O1947" s="459">
        <v>3.7499999999999999E-2</v>
      </c>
      <c r="P1947" s="460">
        <v>1.4999999999999999E-2</v>
      </c>
      <c r="Q1947" s="453">
        <v>1</v>
      </c>
      <c r="R1947" s="458">
        <v>2.1794787761879197</v>
      </c>
      <c r="S1947" s="461">
        <v>272758</v>
      </c>
      <c r="T1947" s="461">
        <v>1662171</v>
      </c>
      <c r="U1947" s="462">
        <v>105000</v>
      </c>
      <c r="V1947" s="463">
        <v>42668.587500000001</v>
      </c>
      <c r="W1947" s="716" t="e">
        <f t="shared" si="69"/>
        <v>#DIV/0!</v>
      </c>
      <c r="Z1947" s="739">
        <f t="shared" si="70"/>
        <v>10228.424999999999</v>
      </c>
    </row>
    <row r="1948" spans="1:26" s="365" customFormat="1" ht="12.65" customHeight="1">
      <c r="A1948" s="452"/>
      <c r="B1948" s="452" t="s">
        <v>1012</v>
      </c>
      <c r="C1948" s="453" t="s">
        <v>453</v>
      </c>
      <c r="D1948" s="454" t="s">
        <v>1015</v>
      </c>
      <c r="E1948" s="455" t="s">
        <v>461</v>
      </c>
      <c r="F1948" s="454" t="s">
        <v>988</v>
      </c>
      <c r="G1948" s="454" t="s">
        <v>1014</v>
      </c>
      <c r="H1948" s="454" t="s">
        <v>439</v>
      </c>
      <c r="I1948" s="453">
        <v>2024</v>
      </c>
      <c r="J1948" s="453">
        <v>6</v>
      </c>
      <c r="K1948" s="456">
        <v>45590</v>
      </c>
      <c r="L1948" s="457">
        <v>0.6</v>
      </c>
      <c r="M1948" s="458">
        <v>1.4527937685216004</v>
      </c>
      <c r="N1948" s="458">
        <v>1.5423175780454099</v>
      </c>
      <c r="O1948" s="459">
        <v>8.9523809523809506E-2</v>
      </c>
      <c r="P1948" s="460">
        <v>5.3714285714285701E-2</v>
      </c>
      <c r="Q1948" s="453">
        <v>1</v>
      </c>
      <c r="R1948" s="458">
        <v>1.4527937685216004</v>
      </c>
      <c r="S1948" s="461">
        <v>288112</v>
      </c>
      <c r="T1948" s="461">
        <v>1121197</v>
      </c>
      <c r="U1948" s="462">
        <v>376000</v>
      </c>
      <c r="V1948" s="463">
        <v>275626.17333333334</v>
      </c>
      <c r="W1948" s="716" t="e">
        <f t="shared" si="69"/>
        <v>#DIV/0!</v>
      </c>
      <c r="Z1948" s="739">
        <f t="shared" si="70"/>
        <v>25792.883809523802</v>
      </c>
    </row>
    <row r="1949" spans="1:26" s="365" customFormat="1" ht="12.65" customHeight="1">
      <c r="A1949" s="452"/>
      <c r="B1949" s="452" t="s">
        <v>1012</v>
      </c>
      <c r="C1949" s="453" t="s">
        <v>453</v>
      </c>
      <c r="D1949" s="454" t="s">
        <v>444</v>
      </c>
      <c r="E1949" s="455" t="s">
        <v>522</v>
      </c>
      <c r="F1949" s="454" t="s">
        <v>988</v>
      </c>
      <c r="G1949" s="454" t="s">
        <v>1016</v>
      </c>
      <c r="H1949" s="454" t="s">
        <v>439</v>
      </c>
      <c r="I1949" s="453">
        <v>2024</v>
      </c>
      <c r="J1949" s="453">
        <v>6</v>
      </c>
      <c r="K1949" s="456">
        <v>45590</v>
      </c>
      <c r="L1949" s="457">
        <v>0.4</v>
      </c>
      <c r="M1949" s="458">
        <v>0.88729025889115998</v>
      </c>
      <c r="N1949" s="458">
        <v>1.13316525889116</v>
      </c>
      <c r="O1949" s="459">
        <v>0.24587500000000001</v>
      </c>
      <c r="P1949" s="460">
        <v>9.8350000000000007E-2</v>
      </c>
      <c r="Q1949" s="453">
        <v>1</v>
      </c>
      <c r="R1949" s="458">
        <v>0.88729025889115998</v>
      </c>
      <c r="S1949" s="461">
        <v>79930</v>
      </c>
      <c r="T1949" s="461">
        <v>1344796</v>
      </c>
      <c r="U1949" s="462">
        <v>98350</v>
      </c>
      <c r="V1949" s="463">
        <v>-232301.71650000004</v>
      </c>
      <c r="W1949" s="716" t="e">
        <f t="shared" si="69"/>
        <v>#DIV/0!</v>
      </c>
      <c r="Z1949" s="739">
        <f t="shared" si="70"/>
        <v>19652.78875</v>
      </c>
    </row>
    <row r="1950" spans="1:26" s="365" customFormat="1" ht="12.65" customHeight="1">
      <c r="A1950" s="452"/>
      <c r="B1950" s="452" t="s">
        <v>1012</v>
      </c>
      <c r="C1950" s="453" t="s">
        <v>453</v>
      </c>
      <c r="D1950" s="454" t="s">
        <v>1017</v>
      </c>
      <c r="E1950" s="455" t="s">
        <v>511</v>
      </c>
      <c r="F1950" s="454" t="s">
        <v>988</v>
      </c>
      <c r="G1950" s="454" t="s">
        <v>787</v>
      </c>
      <c r="H1950" s="454" t="s">
        <v>439</v>
      </c>
      <c r="I1950" s="453">
        <v>2024</v>
      </c>
      <c r="J1950" s="453">
        <v>6</v>
      </c>
      <c r="K1950" s="456">
        <v>45590</v>
      </c>
      <c r="L1950" s="457">
        <v>0.5</v>
      </c>
      <c r="M1950" s="458">
        <v>0.1278</v>
      </c>
      <c r="N1950" s="458">
        <v>0.15579999999999999</v>
      </c>
      <c r="O1950" s="459">
        <v>2.8000000000000001E-2</v>
      </c>
      <c r="P1950" s="460">
        <v>1.4E-2</v>
      </c>
      <c r="Q1950" s="453">
        <v>1</v>
      </c>
      <c r="R1950" s="458">
        <v>0.1278</v>
      </c>
      <c r="S1950" s="461">
        <v>22000</v>
      </c>
      <c r="T1950" s="461">
        <v>1116157</v>
      </c>
      <c r="U1950" s="462">
        <v>110600</v>
      </c>
      <c r="V1950" s="463">
        <v>79347.603999999992</v>
      </c>
      <c r="W1950" s="716" t="e">
        <f t="shared" si="69"/>
        <v>#DIV/0!</v>
      </c>
      <c r="Z1950" s="739">
        <f t="shared" si="70"/>
        <v>616</v>
      </c>
    </row>
    <row r="1951" spans="1:26" s="365" customFormat="1" ht="12.65" customHeight="1">
      <c r="A1951" s="452"/>
      <c r="B1951" s="452" t="s">
        <v>1012</v>
      </c>
      <c r="C1951" s="453" t="s">
        <v>453</v>
      </c>
      <c r="D1951" s="454" t="s">
        <v>1018</v>
      </c>
      <c r="E1951" s="455" t="s">
        <v>525</v>
      </c>
      <c r="F1951" s="454" t="s">
        <v>988</v>
      </c>
      <c r="G1951" s="454" t="s">
        <v>787</v>
      </c>
      <c r="H1951" s="454" t="s">
        <v>439</v>
      </c>
      <c r="I1951" s="453">
        <v>2024</v>
      </c>
      <c r="J1951" s="453">
        <v>6</v>
      </c>
      <c r="K1951" s="456">
        <v>45590</v>
      </c>
      <c r="L1951" s="457">
        <v>0.4</v>
      </c>
      <c r="M1951" s="458">
        <v>0.17249999999999999</v>
      </c>
      <c r="N1951" s="458">
        <v>0.41749999999999998</v>
      </c>
      <c r="O1951" s="459">
        <v>0.245</v>
      </c>
      <c r="P1951" s="460">
        <v>9.8000000000000004E-2</v>
      </c>
      <c r="Q1951" s="453">
        <v>1</v>
      </c>
      <c r="R1951" s="458">
        <v>0.17249999999999999</v>
      </c>
      <c r="S1951" s="461">
        <v>0</v>
      </c>
      <c r="T1951" s="461">
        <v>866237</v>
      </c>
      <c r="U1951" s="462">
        <v>98000</v>
      </c>
      <c r="V1951" s="463">
        <v>-114228.065</v>
      </c>
      <c r="W1951" s="716" t="e">
        <f t="shared" si="69"/>
        <v>#DIV/0!</v>
      </c>
      <c r="Z1951" s="739">
        <f t="shared" si="70"/>
        <v>0</v>
      </c>
    </row>
    <row r="1952" spans="1:26" s="365" customFormat="1" ht="12.65" customHeight="1">
      <c r="A1952" s="452"/>
      <c r="B1952" s="452" t="s">
        <v>1012</v>
      </c>
      <c r="C1952" s="453" t="s">
        <v>453</v>
      </c>
      <c r="D1952" s="454" t="s">
        <v>1019</v>
      </c>
      <c r="E1952" s="455" t="s">
        <v>513</v>
      </c>
      <c r="F1952" s="454" t="s">
        <v>988</v>
      </c>
      <c r="G1952" s="454" t="s">
        <v>1014</v>
      </c>
      <c r="H1952" s="454" t="s">
        <v>439</v>
      </c>
      <c r="I1952" s="453">
        <v>2024</v>
      </c>
      <c r="J1952" s="453">
        <v>6</v>
      </c>
      <c r="K1952" s="456">
        <v>45590</v>
      </c>
      <c r="L1952" s="457">
        <v>0.5</v>
      </c>
      <c r="M1952" s="458">
        <v>0.1285</v>
      </c>
      <c r="N1952" s="458">
        <v>0.1565</v>
      </c>
      <c r="O1952" s="459">
        <v>2.8000000000000001E-2</v>
      </c>
      <c r="P1952" s="460">
        <v>1.4E-2</v>
      </c>
      <c r="Q1952" s="453">
        <v>1</v>
      </c>
      <c r="R1952" s="458">
        <v>0.1285</v>
      </c>
      <c r="S1952" s="461">
        <v>537000</v>
      </c>
      <c r="T1952" s="461">
        <v>1693940</v>
      </c>
      <c r="U1952" s="462">
        <v>98000</v>
      </c>
      <c r="V1952" s="463">
        <v>50569.68</v>
      </c>
      <c r="W1952" s="716" t="e">
        <f t="shared" si="69"/>
        <v>#DIV/0!</v>
      </c>
      <c r="Z1952" s="739">
        <f t="shared" si="70"/>
        <v>15036</v>
      </c>
    </row>
    <row r="1953" spans="1:26" s="365" customFormat="1" ht="12.65" customHeight="1">
      <c r="A1953" s="452"/>
      <c r="B1953" s="452" t="s">
        <v>1012</v>
      </c>
      <c r="C1953" s="453" t="s">
        <v>453</v>
      </c>
      <c r="D1953" s="454" t="s">
        <v>1020</v>
      </c>
      <c r="E1953" s="455" t="s">
        <v>475</v>
      </c>
      <c r="F1953" s="454" t="s">
        <v>988</v>
      </c>
      <c r="G1953" s="454" t="s">
        <v>1014</v>
      </c>
      <c r="H1953" s="454" t="s">
        <v>439</v>
      </c>
      <c r="I1953" s="453">
        <v>2024</v>
      </c>
      <c r="J1953" s="453">
        <v>6</v>
      </c>
      <c r="K1953" s="456">
        <v>45590</v>
      </c>
      <c r="L1953" s="457">
        <v>0.6</v>
      </c>
      <c r="M1953" s="458">
        <v>2.4183227149358402</v>
      </c>
      <c r="N1953" s="458">
        <v>2.7518227149358401</v>
      </c>
      <c r="O1953" s="459">
        <v>0.33350000000000002</v>
      </c>
      <c r="P1953" s="460">
        <v>0.2001</v>
      </c>
      <c r="Q1953" s="453">
        <v>1</v>
      </c>
      <c r="R1953" s="458">
        <v>2.4183227149358402</v>
      </c>
      <c r="S1953" s="461">
        <v>201683</v>
      </c>
      <c r="T1953" s="461">
        <v>1845487</v>
      </c>
      <c r="U1953" s="462">
        <v>200100</v>
      </c>
      <c r="V1953" s="463">
        <v>-415369.91450000007</v>
      </c>
      <c r="W1953" s="716" t="e">
        <f t="shared" si="69"/>
        <v>#DIV/0!</v>
      </c>
      <c r="Z1953" s="739">
        <f t="shared" si="70"/>
        <v>67261.280500000008</v>
      </c>
    </row>
    <row r="1954" spans="1:26" s="365" customFormat="1" ht="12.65" customHeight="1">
      <c r="A1954" s="452"/>
      <c r="B1954" s="452" t="s">
        <v>1012</v>
      </c>
      <c r="C1954" s="453" t="s">
        <v>453</v>
      </c>
      <c r="D1954" s="454" t="s">
        <v>1021</v>
      </c>
      <c r="E1954" s="455" t="s">
        <v>515</v>
      </c>
      <c r="F1954" s="454" t="s">
        <v>988</v>
      </c>
      <c r="G1954" s="454" t="s">
        <v>1014</v>
      </c>
      <c r="H1954" s="454" t="s">
        <v>439</v>
      </c>
      <c r="I1954" s="453">
        <v>2024</v>
      </c>
      <c r="J1954" s="453">
        <v>6</v>
      </c>
      <c r="K1954" s="456">
        <v>45590</v>
      </c>
      <c r="L1954" s="457">
        <v>0.4</v>
      </c>
      <c r="M1954" s="458">
        <v>0.1608</v>
      </c>
      <c r="N1954" s="458">
        <v>0.1958</v>
      </c>
      <c r="O1954" s="459">
        <v>3.5000000000000003E-2</v>
      </c>
      <c r="P1954" s="460">
        <v>1.4000000000000002E-2</v>
      </c>
      <c r="Q1954" s="453">
        <v>1</v>
      </c>
      <c r="R1954" s="458">
        <v>0.1608</v>
      </c>
      <c r="S1954" s="461">
        <v>326700</v>
      </c>
      <c r="T1954" s="461">
        <v>1742926</v>
      </c>
      <c r="U1954" s="462">
        <v>98000</v>
      </c>
      <c r="V1954" s="463">
        <v>36997.589999999997</v>
      </c>
      <c r="W1954" s="716" t="e">
        <f t="shared" si="69"/>
        <v>#DIV/0!</v>
      </c>
      <c r="Z1954" s="739">
        <f t="shared" si="70"/>
        <v>11434.500000000002</v>
      </c>
    </row>
    <row r="1955" spans="1:26" s="365" customFormat="1" ht="12.65" customHeight="1">
      <c r="A1955" s="452"/>
      <c r="B1955" s="452" t="s">
        <v>1012</v>
      </c>
      <c r="C1955" s="453" t="s">
        <v>453</v>
      </c>
      <c r="D1955" s="454" t="s">
        <v>1022</v>
      </c>
      <c r="E1955" s="455" t="s">
        <v>508</v>
      </c>
      <c r="F1955" s="454" t="s">
        <v>988</v>
      </c>
      <c r="G1955" s="454" t="s">
        <v>1023</v>
      </c>
      <c r="H1955" s="454" t="s">
        <v>439</v>
      </c>
      <c r="I1955" s="453">
        <v>2024</v>
      </c>
      <c r="J1955" s="453">
        <v>6</v>
      </c>
      <c r="K1955" s="456">
        <v>45590</v>
      </c>
      <c r="L1955" s="457">
        <v>0.5</v>
      </c>
      <c r="M1955" s="458">
        <v>0.1227571428571429</v>
      </c>
      <c r="N1955" s="458">
        <v>0.16</v>
      </c>
      <c r="O1955" s="459">
        <v>3.7242857142857098E-2</v>
      </c>
      <c r="P1955" s="460">
        <v>1.8621428571428549E-2</v>
      </c>
      <c r="Q1955" s="453">
        <v>1</v>
      </c>
      <c r="R1955" s="458">
        <v>0.1227571428571429</v>
      </c>
      <c r="S1955" s="461">
        <v>397800</v>
      </c>
      <c r="T1955" s="461">
        <v>2228824</v>
      </c>
      <c r="U1955" s="462">
        <v>130350</v>
      </c>
      <c r="V1955" s="463">
        <v>47342.226171428672</v>
      </c>
      <c r="W1955" s="716" t="e">
        <f t="shared" si="69"/>
        <v>#DIV/0!</v>
      </c>
      <c r="Z1955" s="739">
        <f t="shared" si="70"/>
        <v>14815.208571428553</v>
      </c>
    </row>
    <row r="1956" spans="1:26" s="365" customFormat="1" ht="12.65" customHeight="1">
      <c r="A1956" s="452"/>
      <c r="B1956" s="452" t="s">
        <v>628</v>
      </c>
      <c r="C1956" s="453" t="s">
        <v>453</v>
      </c>
      <c r="D1956" s="454" t="s">
        <v>1017</v>
      </c>
      <c r="E1956" s="455" t="s">
        <v>479</v>
      </c>
      <c r="F1956" s="454" t="s">
        <v>988</v>
      </c>
      <c r="G1956" s="454" t="s">
        <v>1024</v>
      </c>
      <c r="H1956" s="454" t="s">
        <v>439</v>
      </c>
      <c r="I1956" s="453">
        <v>2024</v>
      </c>
      <c r="J1956" s="453">
        <v>6</v>
      </c>
      <c r="K1956" s="456">
        <v>45590</v>
      </c>
      <c r="L1956" s="457">
        <v>0.5</v>
      </c>
      <c r="M1956" s="458">
        <v>0.125588670602168</v>
      </c>
      <c r="N1956" s="458">
        <v>0.15358867060216799</v>
      </c>
      <c r="O1956" s="459">
        <v>2.8000000000000001E-2</v>
      </c>
      <c r="P1956" s="460">
        <v>1.4E-2</v>
      </c>
      <c r="Q1956" s="453">
        <v>1</v>
      </c>
      <c r="R1956" s="458">
        <v>0.125588670602168</v>
      </c>
      <c r="S1956" s="461">
        <v>348000</v>
      </c>
      <c r="T1956" s="461">
        <v>1232430</v>
      </c>
      <c r="U1956" s="462">
        <v>98000</v>
      </c>
      <c r="V1956" s="463">
        <v>63491.96</v>
      </c>
      <c r="W1956" s="716" t="e">
        <f t="shared" si="69"/>
        <v>#DIV/0!</v>
      </c>
      <c r="Z1956" s="739">
        <f t="shared" si="70"/>
        <v>9744</v>
      </c>
    </row>
    <row r="1957" spans="1:26" s="365" customFormat="1" ht="12.65" customHeight="1">
      <c r="A1957" s="452"/>
      <c r="B1957" s="452" t="s">
        <v>628</v>
      </c>
      <c r="C1957" s="453" t="s">
        <v>453</v>
      </c>
      <c r="D1957" s="454" t="s">
        <v>1018</v>
      </c>
      <c r="E1957" s="455" t="s">
        <v>489</v>
      </c>
      <c r="F1957" s="454" t="s">
        <v>988</v>
      </c>
      <c r="G1957" s="454" t="s">
        <v>1025</v>
      </c>
      <c r="H1957" s="454" t="s">
        <v>439</v>
      </c>
      <c r="I1957" s="453">
        <v>2024</v>
      </c>
      <c r="J1957" s="453">
        <v>6</v>
      </c>
      <c r="K1957" s="456">
        <v>45590</v>
      </c>
      <c r="L1957" s="457">
        <v>0.4</v>
      </c>
      <c r="M1957" s="458">
        <v>0.27566008648311169</v>
      </c>
      <c r="N1957" s="458">
        <v>0.353993419816445</v>
      </c>
      <c r="O1957" s="459">
        <v>7.8333333333333297E-2</v>
      </c>
      <c r="P1957" s="460">
        <v>3.1333333333333317E-2</v>
      </c>
      <c r="Q1957" s="453">
        <v>1</v>
      </c>
      <c r="R1957" s="458">
        <v>0.27566008648311169</v>
      </c>
      <c r="S1957" s="461">
        <v>270540</v>
      </c>
      <c r="T1957" s="461">
        <v>779176</v>
      </c>
      <c r="U1957" s="462">
        <v>188000</v>
      </c>
      <c r="V1957" s="463">
        <v>126964.54666666669</v>
      </c>
      <c r="W1957" s="716" t="e">
        <f t="shared" si="69"/>
        <v>#DIV/0!</v>
      </c>
      <c r="Z1957" s="739">
        <f t="shared" si="70"/>
        <v>21192.299999999988</v>
      </c>
    </row>
    <row r="1958" spans="1:26" s="365" customFormat="1" ht="12.65" customHeight="1">
      <c r="A1958" s="452"/>
      <c r="B1958" s="452" t="s">
        <v>628</v>
      </c>
      <c r="C1958" s="453" t="s">
        <v>453</v>
      </c>
      <c r="D1958" s="454" t="s">
        <v>1026</v>
      </c>
      <c r="E1958" s="455" t="s">
        <v>487</v>
      </c>
      <c r="F1958" s="454" t="s">
        <v>988</v>
      </c>
      <c r="G1958" s="454" t="s">
        <v>484</v>
      </c>
      <c r="H1958" s="454" t="s">
        <v>439</v>
      </c>
      <c r="I1958" s="453">
        <v>2024</v>
      </c>
      <c r="J1958" s="453">
        <v>6</v>
      </c>
      <c r="K1958" s="456">
        <v>45590</v>
      </c>
      <c r="L1958" s="457">
        <v>0.4</v>
      </c>
      <c r="M1958" s="458">
        <v>0.80865388388102988</v>
      </c>
      <c r="N1958" s="458">
        <v>1.0756538838810299</v>
      </c>
      <c r="O1958" s="459">
        <v>0.26700000000000002</v>
      </c>
      <c r="P1958" s="460">
        <v>0.10680000000000001</v>
      </c>
      <c r="Q1958" s="453">
        <v>1</v>
      </c>
      <c r="R1958" s="458">
        <v>0.80865388388102988</v>
      </c>
      <c r="S1958" s="461">
        <v>256927</v>
      </c>
      <c r="T1958" s="461">
        <v>434006</v>
      </c>
      <c r="U1958" s="462">
        <v>640000</v>
      </c>
      <c r="V1958" s="463">
        <v>524120.39799999999</v>
      </c>
      <c r="W1958" s="716" t="e">
        <f t="shared" si="69"/>
        <v>#DIV/0!</v>
      </c>
      <c r="Z1958" s="739">
        <f t="shared" si="70"/>
        <v>68599.509000000005</v>
      </c>
    </row>
    <row r="1959" spans="1:26" s="365" customFormat="1" ht="12.65" customHeight="1">
      <c r="A1959" s="452"/>
      <c r="B1959" s="452" t="s">
        <v>628</v>
      </c>
      <c r="C1959" s="453" t="s">
        <v>453</v>
      </c>
      <c r="D1959" s="454" t="s">
        <v>1027</v>
      </c>
      <c r="E1959" s="455" t="s">
        <v>486</v>
      </c>
      <c r="F1959" s="454" t="s">
        <v>988</v>
      </c>
      <c r="G1959" s="454" t="s">
        <v>1028</v>
      </c>
      <c r="H1959" s="454" t="s">
        <v>439</v>
      </c>
      <c r="I1959" s="453">
        <v>2024</v>
      </c>
      <c r="J1959" s="453">
        <v>6</v>
      </c>
      <c r="K1959" s="456">
        <v>45590</v>
      </c>
      <c r="L1959" s="457">
        <v>0.6</v>
      </c>
      <c r="M1959" s="458">
        <v>0.61243323981863296</v>
      </c>
      <c r="N1959" s="458">
        <v>0.790433239818633</v>
      </c>
      <c r="O1959" s="459">
        <v>0.17799999999999999</v>
      </c>
      <c r="P1959" s="460">
        <v>0.10679999999999999</v>
      </c>
      <c r="Q1959" s="453">
        <v>1</v>
      </c>
      <c r="R1959" s="458">
        <v>0.61243323981863296</v>
      </c>
      <c r="S1959" s="461">
        <v>280720</v>
      </c>
      <c r="T1959" s="461">
        <v>591947</v>
      </c>
      <c r="U1959" s="462">
        <v>675296</v>
      </c>
      <c r="V1959" s="463">
        <v>569929.43400000001</v>
      </c>
      <c r="W1959" s="716" t="e">
        <f t="shared" si="69"/>
        <v>#DIV/0!</v>
      </c>
      <c r="Z1959" s="739">
        <f t="shared" si="70"/>
        <v>49968.159999999996</v>
      </c>
    </row>
    <row r="1960" spans="1:26" s="365" customFormat="1" ht="12.65" customHeight="1">
      <c r="A1960" s="452"/>
      <c r="B1960" s="452" t="s">
        <v>628</v>
      </c>
      <c r="C1960" s="453" t="s">
        <v>453</v>
      </c>
      <c r="D1960" s="454" t="s">
        <v>1029</v>
      </c>
      <c r="E1960" s="455" t="s">
        <v>493</v>
      </c>
      <c r="F1960" s="454" t="s">
        <v>988</v>
      </c>
      <c r="G1960" s="454" t="s">
        <v>484</v>
      </c>
      <c r="H1960" s="454" t="s">
        <v>439</v>
      </c>
      <c r="I1960" s="453">
        <v>2024</v>
      </c>
      <c r="J1960" s="453">
        <v>6</v>
      </c>
      <c r="K1960" s="456">
        <v>45590</v>
      </c>
      <c r="L1960" s="457">
        <v>0.5</v>
      </c>
      <c r="M1960" s="458">
        <v>0.29378086188436198</v>
      </c>
      <c r="N1960" s="458">
        <v>0.41711419521769499</v>
      </c>
      <c r="O1960" s="459">
        <v>0.123333333333333</v>
      </c>
      <c r="P1960" s="460">
        <v>6.1666666666666502E-2</v>
      </c>
      <c r="Q1960" s="453">
        <v>1</v>
      </c>
      <c r="R1960" s="458">
        <v>0.29378086188436198</v>
      </c>
      <c r="S1960" s="461">
        <v>215335</v>
      </c>
      <c r="T1960" s="461">
        <v>606735</v>
      </c>
      <c r="U1960" s="462">
        <v>370000</v>
      </c>
      <c r="V1960" s="463">
        <v>295169.35000000021</v>
      </c>
      <c r="W1960" s="716" t="e">
        <f t="shared" si="69"/>
        <v>#DIV/0!</v>
      </c>
      <c r="Z1960" s="739">
        <f t="shared" si="70"/>
        <v>26557.983333333261</v>
      </c>
    </row>
    <row r="1961" spans="1:26" s="365" customFormat="1" ht="12.65" customHeight="1">
      <c r="A1961" s="452"/>
      <c r="B1961" s="452" t="s">
        <v>628</v>
      </c>
      <c r="C1961" s="453" t="s">
        <v>453</v>
      </c>
      <c r="D1961" s="454" t="s">
        <v>444</v>
      </c>
      <c r="E1961" s="455" t="s">
        <v>491</v>
      </c>
      <c r="F1961" s="454" t="s">
        <v>988</v>
      </c>
      <c r="G1961" s="454" t="s">
        <v>484</v>
      </c>
      <c r="H1961" s="454" t="s">
        <v>439</v>
      </c>
      <c r="I1961" s="453">
        <v>2024</v>
      </c>
      <c r="J1961" s="453">
        <v>6</v>
      </c>
      <c r="K1961" s="456">
        <v>45590</v>
      </c>
      <c r="L1961" s="457">
        <v>0.5</v>
      </c>
      <c r="M1961" s="458">
        <v>1.0628666666666668</v>
      </c>
      <c r="N1961" s="458">
        <v>1.1322000000000001</v>
      </c>
      <c r="O1961" s="459">
        <v>6.9333333333333302E-2</v>
      </c>
      <c r="P1961" s="460">
        <v>3.4666666666666651E-2</v>
      </c>
      <c r="Q1961" s="453">
        <v>1</v>
      </c>
      <c r="R1961" s="458">
        <v>1.0628666666666668</v>
      </c>
      <c r="S1961" s="461">
        <v>253803</v>
      </c>
      <c r="T1961" s="461">
        <v>371907</v>
      </c>
      <c r="U1961" s="462">
        <v>484014</v>
      </c>
      <c r="V1961" s="463">
        <v>458228.44800000003</v>
      </c>
      <c r="W1961" s="716" t="e">
        <f t="shared" si="69"/>
        <v>#DIV/0!</v>
      </c>
      <c r="Z1961" s="739">
        <f t="shared" si="70"/>
        <v>17597.007999999991</v>
      </c>
    </row>
    <row r="1962" spans="1:26" s="365" customFormat="1" ht="12.65" customHeight="1">
      <c r="A1962" s="452"/>
      <c r="B1962" s="452" t="s">
        <v>628</v>
      </c>
      <c r="C1962" s="453" t="s">
        <v>453</v>
      </c>
      <c r="D1962" s="454" t="s">
        <v>1009</v>
      </c>
      <c r="E1962" s="455" t="s">
        <v>495</v>
      </c>
      <c r="F1962" s="454" t="s">
        <v>988</v>
      </c>
      <c r="G1962" s="454" t="s">
        <v>484</v>
      </c>
      <c r="H1962" s="454" t="s">
        <v>439</v>
      </c>
      <c r="I1962" s="453">
        <v>2024</v>
      </c>
      <c r="J1962" s="453">
        <v>6</v>
      </c>
      <c r="K1962" s="456">
        <v>45590</v>
      </c>
      <c r="L1962" s="457">
        <v>0.4</v>
      </c>
      <c r="M1962" s="458">
        <v>0.41382922267354705</v>
      </c>
      <c r="N1962" s="458">
        <v>0.54316255600688002</v>
      </c>
      <c r="O1962" s="459">
        <v>0.12933333333333299</v>
      </c>
      <c r="P1962" s="460">
        <v>5.1733333333333201E-2</v>
      </c>
      <c r="Q1962" s="453">
        <v>1</v>
      </c>
      <c r="R1962" s="458">
        <v>0.41382922267354705</v>
      </c>
      <c r="S1962" s="461">
        <v>91870</v>
      </c>
      <c r="T1962" s="461">
        <v>184835</v>
      </c>
      <c r="U1962" s="462">
        <v>452729</v>
      </c>
      <c r="V1962" s="463">
        <v>428823.6733333334</v>
      </c>
      <c r="W1962" s="716" t="e">
        <f t="shared" si="69"/>
        <v>#DIV/0!</v>
      </c>
      <c r="Z1962" s="739">
        <f t="shared" si="70"/>
        <v>11881.853333333302</v>
      </c>
    </row>
    <row r="1963" spans="1:26" s="365" customFormat="1" ht="12.65" customHeight="1">
      <c r="A1963" s="452"/>
      <c r="B1963" s="452" t="s">
        <v>1012</v>
      </c>
      <c r="C1963" s="453" t="s">
        <v>453</v>
      </c>
      <c r="D1963" s="454" t="s">
        <v>1013</v>
      </c>
      <c r="E1963" s="455" t="s">
        <v>459</v>
      </c>
      <c r="F1963" s="454" t="s">
        <v>988</v>
      </c>
      <c r="G1963" s="454" t="s">
        <v>1014</v>
      </c>
      <c r="H1963" s="454" t="s">
        <v>439</v>
      </c>
      <c r="I1963" s="453">
        <v>2024</v>
      </c>
      <c r="J1963" s="453">
        <v>7</v>
      </c>
      <c r="K1963" s="456">
        <v>45590</v>
      </c>
      <c r="L1963" s="457">
        <v>0.4</v>
      </c>
      <c r="M1963" s="458">
        <v>2.3161999999999998</v>
      </c>
      <c r="N1963" s="458">
        <v>2.2169787761879198</v>
      </c>
      <c r="O1963" s="459">
        <v>0</v>
      </c>
      <c r="P1963" s="460">
        <v>0</v>
      </c>
      <c r="Q1963" s="453">
        <v>1</v>
      </c>
      <c r="R1963" s="458">
        <v>2.3161999999999998</v>
      </c>
      <c r="S1963" s="461">
        <v>125070</v>
      </c>
      <c r="T1963" s="461">
        <v>1787241</v>
      </c>
      <c r="U1963" s="462">
        <v>105000</v>
      </c>
      <c r="V1963" s="463">
        <v>42668.587500000001</v>
      </c>
      <c r="W1963" s="716" t="e">
        <f t="shared" si="69"/>
        <v>#DIV/0!</v>
      </c>
      <c r="Z1963" s="739">
        <f t="shared" si="70"/>
        <v>0</v>
      </c>
    </row>
    <row r="1964" spans="1:26" s="365" customFormat="1" ht="12.65" customHeight="1">
      <c r="A1964" s="452"/>
      <c r="B1964" s="452" t="s">
        <v>1012</v>
      </c>
      <c r="C1964" s="453" t="s">
        <v>453</v>
      </c>
      <c r="D1964" s="454" t="s">
        <v>1015</v>
      </c>
      <c r="E1964" s="455" t="s">
        <v>461</v>
      </c>
      <c r="F1964" s="454" t="s">
        <v>988</v>
      </c>
      <c r="G1964" s="454" t="s">
        <v>1014</v>
      </c>
      <c r="H1964" s="454" t="s">
        <v>439</v>
      </c>
      <c r="I1964" s="453">
        <v>2024</v>
      </c>
      <c r="J1964" s="453">
        <v>7</v>
      </c>
      <c r="K1964" s="456">
        <v>45590</v>
      </c>
      <c r="L1964" s="457">
        <v>0.6</v>
      </c>
      <c r="M1964" s="458">
        <v>1.5443588135792301</v>
      </c>
      <c r="N1964" s="458">
        <v>1.5423175780454099</v>
      </c>
      <c r="O1964" s="459">
        <v>0</v>
      </c>
      <c r="P1964" s="460">
        <v>0</v>
      </c>
      <c r="Q1964" s="453">
        <v>1</v>
      </c>
      <c r="R1964" s="458">
        <v>1.5443588135792301</v>
      </c>
      <c r="S1964" s="461">
        <v>180404</v>
      </c>
      <c r="T1964" s="461">
        <v>1301601</v>
      </c>
      <c r="U1964" s="462">
        <v>376000</v>
      </c>
      <c r="V1964" s="463">
        <v>275626.17333333299</v>
      </c>
      <c r="W1964" s="716" t="e">
        <f t="shared" si="69"/>
        <v>#DIV/0!</v>
      </c>
      <c r="Z1964" s="739">
        <f t="shared" si="70"/>
        <v>0</v>
      </c>
    </row>
    <row r="1965" spans="1:26" s="365" customFormat="1" ht="12.65" customHeight="1">
      <c r="A1965" s="452"/>
      <c r="B1965" s="452" t="s">
        <v>1012</v>
      </c>
      <c r="C1965" s="453" t="s">
        <v>453</v>
      </c>
      <c r="D1965" s="454" t="s">
        <v>444</v>
      </c>
      <c r="E1965" s="455" t="s">
        <v>522</v>
      </c>
      <c r="F1965" s="454" t="s">
        <v>988</v>
      </c>
      <c r="G1965" s="454" t="s">
        <v>1016</v>
      </c>
      <c r="H1965" s="454" t="s">
        <v>439</v>
      </c>
      <c r="I1965" s="453">
        <v>2024</v>
      </c>
      <c r="J1965" s="453">
        <v>7</v>
      </c>
      <c r="K1965" s="456">
        <v>45590</v>
      </c>
      <c r="L1965" s="457">
        <v>0.4</v>
      </c>
      <c r="M1965" s="458">
        <v>0.91622499999999996</v>
      </c>
      <c r="N1965" s="458">
        <v>1.13316525889116</v>
      </c>
      <c r="O1965" s="459">
        <v>0</v>
      </c>
      <c r="P1965" s="460">
        <v>0</v>
      </c>
      <c r="Q1965" s="453">
        <v>1</v>
      </c>
      <c r="R1965" s="458">
        <v>0.91622499999999996</v>
      </c>
      <c r="S1965" s="461">
        <v>120063</v>
      </c>
      <c r="T1965" s="461">
        <v>1464859</v>
      </c>
      <c r="U1965" s="462">
        <v>98350</v>
      </c>
      <c r="V1965" s="463">
        <v>-232301.71650000001</v>
      </c>
      <c r="W1965" s="716" t="e">
        <f t="shared" si="69"/>
        <v>#DIV/0!</v>
      </c>
      <c r="Z1965" s="739">
        <f t="shared" si="70"/>
        <v>0</v>
      </c>
    </row>
    <row r="1966" spans="1:26" s="365" customFormat="1" ht="12.65" customHeight="1">
      <c r="A1966" s="452"/>
      <c r="B1966" s="452" t="s">
        <v>1012</v>
      </c>
      <c r="C1966" s="453" t="s">
        <v>453</v>
      </c>
      <c r="D1966" s="454" t="s">
        <v>1017</v>
      </c>
      <c r="E1966" s="455" t="s">
        <v>511</v>
      </c>
      <c r="F1966" s="454" t="s">
        <v>988</v>
      </c>
      <c r="G1966" s="454" t="s">
        <v>787</v>
      </c>
      <c r="H1966" s="454" t="s">
        <v>439</v>
      </c>
      <c r="I1966" s="453">
        <v>2024</v>
      </c>
      <c r="J1966" s="453">
        <v>7</v>
      </c>
      <c r="K1966" s="456">
        <v>45590</v>
      </c>
      <c r="L1966" s="457">
        <v>0.5</v>
      </c>
      <c r="M1966" s="458">
        <v>0.1278</v>
      </c>
      <c r="N1966" s="458">
        <v>0.15579999999999999</v>
      </c>
      <c r="O1966" s="459">
        <v>0</v>
      </c>
      <c r="P1966" s="460">
        <v>0</v>
      </c>
      <c r="Q1966" s="453">
        <v>1</v>
      </c>
      <c r="R1966" s="458">
        <v>0.1278</v>
      </c>
      <c r="S1966" s="461">
        <v>0</v>
      </c>
      <c r="T1966" s="461">
        <v>1116157</v>
      </c>
      <c r="U1966" s="462">
        <v>110600</v>
      </c>
      <c r="V1966" s="463">
        <v>79347.604000000007</v>
      </c>
      <c r="W1966" s="716" t="e">
        <f t="shared" si="69"/>
        <v>#DIV/0!</v>
      </c>
      <c r="Z1966" s="739">
        <f t="shared" si="70"/>
        <v>0</v>
      </c>
    </row>
    <row r="1967" spans="1:26" s="365" customFormat="1" ht="12.65" customHeight="1">
      <c r="A1967" s="452"/>
      <c r="B1967" s="452" t="s">
        <v>1012</v>
      </c>
      <c r="C1967" s="453" t="s">
        <v>453</v>
      </c>
      <c r="D1967" s="454" t="s">
        <v>1018</v>
      </c>
      <c r="E1967" s="455" t="s">
        <v>525</v>
      </c>
      <c r="F1967" s="454" t="s">
        <v>988</v>
      </c>
      <c r="G1967" s="454" t="s">
        <v>787</v>
      </c>
      <c r="H1967" s="454" t="s">
        <v>439</v>
      </c>
      <c r="I1967" s="453">
        <v>2024</v>
      </c>
      <c r="J1967" s="453">
        <v>7</v>
      </c>
      <c r="K1967" s="456">
        <v>45590</v>
      </c>
      <c r="L1967" s="457">
        <v>0.4</v>
      </c>
      <c r="M1967" s="458">
        <v>0.17249999999999999</v>
      </c>
      <c r="N1967" s="458">
        <v>0.41749999999999998</v>
      </c>
      <c r="O1967" s="459">
        <v>0</v>
      </c>
      <c r="P1967" s="460">
        <v>0</v>
      </c>
      <c r="Q1967" s="453">
        <v>1</v>
      </c>
      <c r="R1967" s="458">
        <v>0.17249999999999999</v>
      </c>
      <c r="S1967" s="461">
        <v>43200</v>
      </c>
      <c r="T1967" s="461">
        <v>909437</v>
      </c>
      <c r="U1967" s="462">
        <v>98000</v>
      </c>
      <c r="V1967" s="463">
        <v>-114228.065</v>
      </c>
      <c r="W1967" s="716" t="e">
        <f t="shared" si="69"/>
        <v>#DIV/0!</v>
      </c>
      <c r="Z1967" s="739">
        <f t="shared" si="70"/>
        <v>0</v>
      </c>
    </row>
    <row r="1968" spans="1:26" s="365" customFormat="1" ht="12.65" customHeight="1">
      <c r="A1968" s="452"/>
      <c r="B1968" s="452" t="s">
        <v>1012</v>
      </c>
      <c r="C1968" s="453" t="s">
        <v>453</v>
      </c>
      <c r="D1968" s="454" t="s">
        <v>1019</v>
      </c>
      <c r="E1968" s="455" t="s">
        <v>513</v>
      </c>
      <c r="F1968" s="454" t="s">
        <v>988</v>
      </c>
      <c r="G1968" s="454" t="s">
        <v>1014</v>
      </c>
      <c r="H1968" s="454" t="s">
        <v>439</v>
      </c>
      <c r="I1968" s="453">
        <v>2024</v>
      </c>
      <c r="J1968" s="453">
        <v>7</v>
      </c>
      <c r="K1968" s="456">
        <v>45590</v>
      </c>
      <c r="L1968" s="457">
        <v>0.5</v>
      </c>
      <c r="M1968" s="458">
        <v>0.1285</v>
      </c>
      <c r="N1968" s="458">
        <v>0.1565</v>
      </c>
      <c r="O1968" s="459">
        <v>0</v>
      </c>
      <c r="P1968" s="460">
        <v>0</v>
      </c>
      <c r="Q1968" s="453">
        <v>1</v>
      </c>
      <c r="R1968" s="458">
        <v>0.1285</v>
      </c>
      <c r="S1968" s="461">
        <v>132000</v>
      </c>
      <c r="T1968" s="461">
        <v>1825940</v>
      </c>
      <c r="U1968" s="462">
        <v>98000</v>
      </c>
      <c r="V1968" s="463">
        <v>50569.68</v>
      </c>
      <c r="W1968" s="716" t="e">
        <f t="shared" si="69"/>
        <v>#DIV/0!</v>
      </c>
      <c r="Z1968" s="739">
        <f t="shared" si="70"/>
        <v>0</v>
      </c>
    </row>
    <row r="1969" spans="1:26" s="365" customFormat="1" ht="12.65" customHeight="1">
      <c r="A1969" s="452"/>
      <c r="B1969" s="452" t="s">
        <v>1012</v>
      </c>
      <c r="C1969" s="453" t="s">
        <v>453</v>
      </c>
      <c r="D1969" s="454" t="s">
        <v>1020</v>
      </c>
      <c r="E1969" s="455" t="s">
        <v>475</v>
      </c>
      <c r="F1969" s="454" t="s">
        <v>988</v>
      </c>
      <c r="G1969" s="454" t="s">
        <v>1014</v>
      </c>
      <c r="H1969" s="454" t="s">
        <v>439</v>
      </c>
      <c r="I1969" s="453">
        <v>2024</v>
      </c>
      <c r="J1969" s="453">
        <v>7</v>
      </c>
      <c r="K1969" s="456">
        <v>45590</v>
      </c>
      <c r="L1969" s="457">
        <v>0.6</v>
      </c>
      <c r="M1969" s="458">
        <v>2.5636999999999999</v>
      </c>
      <c r="N1969" s="458">
        <v>2.7518227149358401</v>
      </c>
      <c r="O1969" s="459">
        <v>0</v>
      </c>
      <c r="P1969" s="460">
        <v>0</v>
      </c>
      <c r="Q1969" s="453">
        <v>1</v>
      </c>
      <c r="R1969" s="458">
        <v>2.5636999999999999</v>
      </c>
      <c r="S1969" s="461">
        <v>97200</v>
      </c>
      <c r="T1969" s="461">
        <v>1942687</v>
      </c>
      <c r="U1969" s="462">
        <v>200100</v>
      </c>
      <c r="V1969" s="463">
        <v>-415369.91450000001</v>
      </c>
      <c r="W1969" s="716" t="e">
        <f t="shared" si="69"/>
        <v>#DIV/0!</v>
      </c>
      <c r="Z1969" s="739">
        <f t="shared" si="70"/>
        <v>0</v>
      </c>
    </row>
    <row r="1970" spans="1:26" s="365" customFormat="1" ht="12.65" customHeight="1">
      <c r="A1970" s="452"/>
      <c r="B1970" s="452" t="s">
        <v>1012</v>
      </c>
      <c r="C1970" s="453" t="s">
        <v>453</v>
      </c>
      <c r="D1970" s="454" t="s">
        <v>1021</v>
      </c>
      <c r="E1970" s="455" t="s">
        <v>515</v>
      </c>
      <c r="F1970" s="454" t="s">
        <v>988</v>
      </c>
      <c r="G1970" s="454" t="s">
        <v>1014</v>
      </c>
      <c r="H1970" s="454" t="s">
        <v>439</v>
      </c>
      <c r="I1970" s="453">
        <v>2024</v>
      </c>
      <c r="J1970" s="453">
        <v>7</v>
      </c>
      <c r="K1970" s="456">
        <v>45590</v>
      </c>
      <c r="L1970" s="457">
        <v>0.4</v>
      </c>
      <c r="M1970" s="458">
        <v>0.1608</v>
      </c>
      <c r="N1970" s="458">
        <v>0.1958</v>
      </c>
      <c r="O1970" s="459">
        <v>0</v>
      </c>
      <c r="P1970" s="460">
        <v>0</v>
      </c>
      <c r="Q1970" s="453">
        <v>1</v>
      </c>
      <c r="R1970" s="458">
        <v>0.1608</v>
      </c>
      <c r="S1970" s="461">
        <v>43560</v>
      </c>
      <c r="T1970" s="461">
        <v>1786486</v>
      </c>
      <c r="U1970" s="462">
        <v>98000</v>
      </c>
      <c r="V1970" s="463">
        <v>36997.589999999997</v>
      </c>
      <c r="W1970" s="716" t="e">
        <f t="shared" si="69"/>
        <v>#DIV/0!</v>
      </c>
      <c r="Z1970" s="739">
        <f t="shared" si="70"/>
        <v>0</v>
      </c>
    </row>
    <row r="1971" spans="1:26" s="365" customFormat="1" ht="12.65" customHeight="1">
      <c r="A1971" s="452"/>
      <c r="B1971" s="452" t="s">
        <v>1012</v>
      </c>
      <c r="C1971" s="453" t="s">
        <v>453</v>
      </c>
      <c r="D1971" s="454" t="s">
        <v>1022</v>
      </c>
      <c r="E1971" s="455" t="s">
        <v>508</v>
      </c>
      <c r="F1971" s="454" t="s">
        <v>988</v>
      </c>
      <c r="G1971" s="454" t="s">
        <v>1023</v>
      </c>
      <c r="H1971" s="454" t="s">
        <v>439</v>
      </c>
      <c r="I1971" s="453">
        <v>2024</v>
      </c>
      <c r="J1971" s="453">
        <v>7</v>
      </c>
      <c r="K1971" s="456">
        <v>45590</v>
      </c>
      <c r="L1971" s="457">
        <v>0.5</v>
      </c>
      <c r="M1971" s="458">
        <v>0.122757142857143</v>
      </c>
      <c r="N1971" s="458">
        <v>0.16</v>
      </c>
      <c r="O1971" s="459">
        <v>0</v>
      </c>
      <c r="P1971" s="460">
        <v>0</v>
      </c>
      <c r="Q1971" s="453">
        <v>1</v>
      </c>
      <c r="R1971" s="458">
        <v>0.122757142857143</v>
      </c>
      <c r="S1971" s="461">
        <v>153000</v>
      </c>
      <c r="T1971" s="461">
        <v>2381824</v>
      </c>
      <c r="U1971" s="462">
        <v>130350</v>
      </c>
      <c r="V1971" s="463">
        <v>47342.226171428701</v>
      </c>
      <c r="W1971" s="716" t="e">
        <f t="shared" si="69"/>
        <v>#DIV/0!</v>
      </c>
      <c r="Z1971" s="739">
        <f t="shared" si="70"/>
        <v>0</v>
      </c>
    </row>
    <row r="1972" spans="1:26" s="365" customFormat="1" ht="12.65" customHeight="1">
      <c r="A1972" s="452"/>
      <c r="B1972" s="452" t="s">
        <v>628</v>
      </c>
      <c r="C1972" s="453" t="s">
        <v>453</v>
      </c>
      <c r="D1972" s="454" t="s">
        <v>1017</v>
      </c>
      <c r="E1972" s="455" t="s">
        <v>479</v>
      </c>
      <c r="F1972" s="454" t="s">
        <v>988</v>
      </c>
      <c r="G1972" s="454" t="s">
        <v>1024</v>
      </c>
      <c r="H1972" s="454" t="s">
        <v>439</v>
      </c>
      <c r="I1972" s="453">
        <v>2024</v>
      </c>
      <c r="J1972" s="453">
        <v>7</v>
      </c>
      <c r="K1972" s="456">
        <v>45590</v>
      </c>
      <c r="L1972" s="457">
        <v>0.5</v>
      </c>
      <c r="M1972" s="458">
        <v>0.125588670602168</v>
      </c>
      <c r="N1972" s="458">
        <v>0.15358867060216799</v>
      </c>
      <c r="O1972" s="459">
        <v>0</v>
      </c>
      <c r="P1972" s="460">
        <v>0</v>
      </c>
      <c r="Q1972" s="453">
        <v>1</v>
      </c>
      <c r="R1972" s="458">
        <v>0.125588670602168</v>
      </c>
      <c r="S1972" s="461">
        <v>178500</v>
      </c>
      <c r="T1972" s="461">
        <v>1410930</v>
      </c>
      <c r="U1972" s="462">
        <v>98000</v>
      </c>
      <c r="V1972" s="463">
        <v>63491.96</v>
      </c>
      <c r="W1972" s="716" t="e">
        <f t="shared" si="69"/>
        <v>#DIV/0!</v>
      </c>
      <c r="Z1972" s="739">
        <f t="shared" si="70"/>
        <v>0</v>
      </c>
    </row>
    <row r="1973" spans="1:26" s="365" customFormat="1" ht="12.65" customHeight="1">
      <c r="A1973" s="452"/>
      <c r="B1973" s="452" t="s">
        <v>628</v>
      </c>
      <c r="C1973" s="453" t="s">
        <v>453</v>
      </c>
      <c r="D1973" s="454" t="s">
        <v>1018</v>
      </c>
      <c r="E1973" s="455" t="s">
        <v>489</v>
      </c>
      <c r="F1973" s="454" t="s">
        <v>988</v>
      </c>
      <c r="G1973" s="454" t="s">
        <v>1025</v>
      </c>
      <c r="H1973" s="454" t="s">
        <v>439</v>
      </c>
      <c r="I1973" s="453">
        <v>2024</v>
      </c>
      <c r="J1973" s="453">
        <v>7</v>
      </c>
      <c r="K1973" s="456">
        <v>45590</v>
      </c>
      <c r="L1973" s="457">
        <v>0.4</v>
      </c>
      <c r="M1973" s="458">
        <v>0.27566008648311202</v>
      </c>
      <c r="N1973" s="458">
        <v>0.353993419816445</v>
      </c>
      <c r="O1973" s="459">
        <v>0</v>
      </c>
      <c r="P1973" s="460">
        <v>0</v>
      </c>
      <c r="Q1973" s="453">
        <v>1</v>
      </c>
      <c r="R1973" s="458">
        <v>0.27566008648311202</v>
      </c>
      <c r="S1973" s="461">
        <v>127980</v>
      </c>
      <c r="T1973" s="461">
        <v>907156</v>
      </c>
      <c r="U1973" s="462">
        <v>188000</v>
      </c>
      <c r="V1973" s="463">
        <v>126964.546666667</v>
      </c>
      <c r="W1973" s="716" t="e">
        <f t="shared" si="69"/>
        <v>#DIV/0!</v>
      </c>
      <c r="Z1973" s="739">
        <f t="shared" si="70"/>
        <v>0</v>
      </c>
    </row>
    <row r="1974" spans="1:26" s="365" customFormat="1" ht="12.65" customHeight="1">
      <c r="A1974" s="452"/>
      <c r="B1974" s="452" t="s">
        <v>628</v>
      </c>
      <c r="C1974" s="453" t="s">
        <v>453</v>
      </c>
      <c r="D1974" s="454" t="s">
        <v>1026</v>
      </c>
      <c r="E1974" s="455" t="s">
        <v>487</v>
      </c>
      <c r="F1974" s="454" t="s">
        <v>988</v>
      </c>
      <c r="G1974" s="454" t="s">
        <v>484</v>
      </c>
      <c r="H1974" s="454" t="s">
        <v>439</v>
      </c>
      <c r="I1974" s="453">
        <v>2024</v>
      </c>
      <c r="J1974" s="453">
        <v>7</v>
      </c>
      <c r="K1974" s="456">
        <v>45590</v>
      </c>
      <c r="L1974" s="457">
        <v>0.4</v>
      </c>
      <c r="M1974" s="458">
        <v>0.80865388388102988</v>
      </c>
      <c r="N1974" s="458">
        <v>1.0756538838810299</v>
      </c>
      <c r="O1974" s="459">
        <v>0.26700000000000002</v>
      </c>
      <c r="P1974" s="460">
        <v>0.10680000000000001</v>
      </c>
      <c r="Q1974" s="453">
        <v>1</v>
      </c>
      <c r="R1974" s="458">
        <v>0.80865388388102988</v>
      </c>
      <c r="S1974" s="461">
        <v>172044</v>
      </c>
      <c r="T1974" s="461">
        <v>606050</v>
      </c>
      <c r="U1974" s="462">
        <v>640000</v>
      </c>
      <c r="V1974" s="463">
        <v>478184.65</v>
      </c>
      <c r="W1974" s="716" t="e">
        <f t="shared" si="69"/>
        <v>#DIV/0!</v>
      </c>
      <c r="Z1974" s="739">
        <f t="shared" si="70"/>
        <v>45935.748</v>
      </c>
    </row>
    <row r="1975" spans="1:26" s="365" customFormat="1" ht="12.65" customHeight="1">
      <c r="A1975" s="452"/>
      <c r="B1975" s="452" t="s">
        <v>628</v>
      </c>
      <c r="C1975" s="453" t="s">
        <v>453</v>
      </c>
      <c r="D1975" s="454" t="s">
        <v>1027</v>
      </c>
      <c r="E1975" s="455" t="s">
        <v>486</v>
      </c>
      <c r="F1975" s="454" t="s">
        <v>988</v>
      </c>
      <c r="G1975" s="454" t="s">
        <v>1028</v>
      </c>
      <c r="H1975" s="454" t="s">
        <v>439</v>
      </c>
      <c r="I1975" s="453">
        <v>2024</v>
      </c>
      <c r="J1975" s="453">
        <v>7</v>
      </c>
      <c r="K1975" s="456">
        <v>45590</v>
      </c>
      <c r="L1975" s="457">
        <v>0.6</v>
      </c>
      <c r="M1975" s="458">
        <v>0.61243323981863296</v>
      </c>
      <c r="N1975" s="458">
        <v>0.790433239818633</v>
      </c>
      <c r="O1975" s="459">
        <v>0.17799999999999999</v>
      </c>
      <c r="P1975" s="460">
        <v>0.10679999999999999</v>
      </c>
      <c r="Q1975" s="453">
        <v>1</v>
      </c>
      <c r="R1975" s="458">
        <v>0.61243323981863296</v>
      </c>
      <c r="S1975" s="461">
        <v>194430</v>
      </c>
      <c r="T1975" s="461">
        <v>786377</v>
      </c>
      <c r="U1975" s="462">
        <v>675296</v>
      </c>
      <c r="V1975" s="463">
        <v>535320.89399999997</v>
      </c>
      <c r="W1975" s="716" t="e">
        <f t="shared" si="69"/>
        <v>#DIV/0!</v>
      </c>
      <c r="Z1975" s="739">
        <f t="shared" si="70"/>
        <v>34608.54</v>
      </c>
    </row>
    <row r="1976" spans="1:26" s="365" customFormat="1" ht="12.65" customHeight="1">
      <c r="A1976" s="452"/>
      <c r="B1976" s="452" t="s">
        <v>628</v>
      </c>
      <c r="C1976" s="453" t="s">
        <v>453</v>
      </c>
      <c r="D1976" s="454" t="s">
        <v>1029</v>
      </c>
      <c r="E1976" s="455" t="s">
        <v>493</v>
      </c>
      <c r="F1976" s="454" t="s">
        <v>988</v>
      </c>
      <c r="G1976" s="454" t="s">
        <v>484</v>
      </c>
      <c r="H1976" s="454" t="s">
        <v>439</v>
      </c>
      <c r="I1976" s="453">
        <v>2024</v>
      </c>
      <c r="J1976" s="453">
        <v>7</v>
      </c>
      <c r="K1976" s="456">
        <v>45590</v>
      </c>
      <c r="L1976" s="457">
        <v>0.5</v>
      </c>
      <c r="M1976" s="458">
        <v>0.29378086188436198</v>
      </c>
      <c r="N1976" s="458">
        <v>0.41711419521769499</v>
      </c>
      <c r="O1976" s="459">
        <v>0.123333333333333</v>
      </c>
      <c r="P1976" s="460">
        <v>6.1666666666666502E-2</v>
      </c>
      <c r="Q1976" s="453">
        <v>1</v>
      </c>
      <c r="R1976" s="458">
        <v>0.29378086188436198</v>
      </c>
      <c r="S1976" s="461">
        <v>216000</v>
      </c>
      <c r="T1976" s="461">
        <v>822735</v>
      </c>
      <c r="U1976" s="462">
        <v>370000</v>
      </c>
      <c r="V1976" s="463">
        <v>268529.35000000027</v>
      </c>
      <c r="W1976" s="716" t="e">
        <f t="shared" si="69"/>
        <v>#DIV/0!</v>
      </c>
      <c r="Z1976" s="739">
        <f t="shared" si="70"/>
        <v>26639.999999999927</v>
      </c>
    </row>
    <row r="1977" spans="1:26" s="365" customFormat="1" ht="12.65" customHeight="1">
      <c r="A1977" s="452"/>
      <c r="B1977" s="452" t="s">
        <v>628</v>
      </c>
      <c r="C1977" s="453" t="s">
        <v>453</v>
      </c>
      <c r="D1977" s="454" t="s">
        <v>444</v>
      </c>
      <c r="E1977" s="455" t="s">
        <v>491</v>
      </c>
      <c r="F1977" s="454" t="s">
        <v>988</v>
      </c>
      <c r="G1977" s="454" t="s">
        <v>484</v>
      </c>
      <c r="H1977" s="454" t="s">
        <v>439</v>
      </c>
      <c r="I1977" s="453">
        <v>2024</v>
      </c>
      <c r="J1977" s="453">
        <v>7</v>
      </c>
      <c r="K1977" s="456">
        <v>45590</v>
      </c>
      <c r="L1977" s="457">
        <v>0.5</v>
      </c>
      <c r="M1977" s="458">
        <v>1.0628666666666668</v>
      </c>
      <c r="N1977" s="458">
        <v>1.1322000000000001</v>
      </c>
      <c r="O1977" s="459">
        <v>6.9333333333333302E-2</v>
      </c>
      <c r="P1977" s="460">
        <v>3.4666666666666651E-2</v>
      </c>
      <c r="Q1977" s="453">
        <v>1</v>
      </c>
      <c r="R1977" s="458">
        <v>1.0628666666666668</v>
      </c>
      <c r="S1977" s="461">
        <v>132832</v>
      </c>
      <c r="T1977" s="461">
        <v>504739</v>
      </c>
      <c r="U1977" s="462">
        <v>484014</v>
      </c>
      <c r="V1977" s="463">
        <v>449018.76266666671</v>
      </c>
      <c r="W1977" s="716" t="e">
        <f t="shared" si="69"/>
        <v>#DIV/0!</v>
      </c>
      <c r="Z1977" s="739">
        <f t="shared" si="70"/>
        <v>9209.6853333333293</v>
      </c>
    </row>
    <row r="1978" spans="1:26" s="365" customFormat="1" ht="12.65" customHeight="1">
      <c r="A1978" s="452"/>
      <c r="B1978" s="452" t="s">
        <v>628</v>
      </c>
      <c r="C1978" s="453" t="s">
        <v>453</v>
      </c>
      <c r="D1978" s="454" t="s">
        <v>1009</v>
      </c>
      <c r="E1978" s="455" t="s">
        <v>495</v>
      </c>
      <c r="F1978" s="454" t="s">
        <v>988</v>
      </c>
      <c r="G1978" s="454" t="s">
        <v>484</v>
      </c>
      <c r="H1978" s="454" t="s">
        <v>439</v>
      </c>
      <c r="I1978" s="453">
        <v>2024</v>
      </c>
      <c r="J1978" s="453">
        <v>7</v>
      </c>
      <c r="K1978" s="456">
        <v>45590</v>
      </c>
      <c r="L1978" s="457">
        <v>0.4</v>
      </c>
      <c r="M1978" s="458">
        <v>0.41382922267354705</v>
      </c>
      <c r="N1978" s="458">
        <v>0.54316255600688002</v>
      </c>
      <c r="O1978" s="459">
        <v>0.12933333333333299</v>
      </c>
      <c r="P1978" s="460">
        <v>5.1733333333333201E-2</v>
      </c>
      <c r="Q1978" s="453">
        <v>1</v>
      </c>
      <c r="R1978" s="458">
        <v>0.41382922267354705</v>
      </c>
      <c r="S1978" s="461">
        <v>101140</v>
      </c>
      <c r="T1978" s="461">
        <v>285975</v>
      </c>
      <c r="U1978" s="462">
        <v>452729</v>
      </c>
      <c r="V1978" s="463">
        <v>415742.90000000008</v>
      </c>
      <c r="W1978" s="716" t="e">
        <f t="shared" si="69"/>
        <v>#DIV/0!</v>
      </c>
      <c r="Z1978" s="739">
        <f t="shared" si="70"/>
        <v>13080.7733333333</v>
      </c>
    </row>
    <row r="1979" spans="1:26" s="365" customFormat="1" ht="12.65" customHeight="1">
      <c r="A1979" s="452"/>
      <c r="B1979" s="452" t="s">
        <v>1012</v>
      </c>
      <c r="C1979" s="453" t="s">
        <v>453</v>
      </c>
      <c r="D1979" s="454" t="s">
        <v>1013</v>
      </c>
      <c r="E1979" s="455" t="s">
        <v>459</v>
      </c>
      <c r="F1979" s="454" t="s">
        <v>988</v>
      </c>
      <c r="G1979" s="454" t="s">
        <v>1014</v>
      </c>
      <c r="H1979" s="454" t="s">
        <v>439</v>
      </c>
      <c r="I1979" s="453">
        <v>2024</v>
      </c>
      <c r="J1979" s="453">
        <v>8</v>
      </c>
      <c r="K1979" s="456">
        <v>45590</v>
      </c>
      <c r="L1979" s="457">
        <v>0.4</v>
      </c>
      <c r="M1979" s="458">
        <v>2.3161999999999998</v>
      </c>
      <c r="N1979" s="458">
        <v>2.2169787761879198</v>
      </c>
      <c r="O1979" s="459">
        <v>0</v>
      </c>
      <c r="P1979" s="460">
        <v>0</v>
      </c>
      <c r="Q1979" s="453">
        <v>1</v>
      </c>
      <c r="R1979" s="458">
        <v>2.3161999999999998</v>
      </c>
      <c r="S1979" s="461">
        <v>92000</v>
      </c>
      <c r="T1979" s="461">
        <v>1879241</v>
      </c>
      <c r="U1979" s="462">
        <v>105000</v>
      </c>
      <c r="V1979" s="463">
        <v>42668.587500000001</v>
      </c>
      <c r="W1979" s="716" t="e">
        <f t="shared" si="69"/>
        <v>#DIV/0!</v>
      </c>
      <c r="Z1979" s="739">
        <f t="shared" si="70"/>
        <v>0</v>
      </c>
    </row>
    <row r="1980" spans="1:26" s="365" customFormat="1" ht="12.65" customHeight="1">
      <c r="A1980" s="452"/>
      <c r="B1980" s="452" t="s">
        <v>1012</v>
      </c>
      <c r="C1980" s="453" t="s">
        <v>453</v>
      </c>
      <c r="D1980" s="454" t="s">
        <v>1015</v>
      </c>
      <c r="E1980" s="455" t="s">
        <v>461</v>
      </c>
      <c r="F1980" s="454" t="s">
        <v>988</v>
      </c>
      <c r="G1980" s="454" t="s">
        <v>1014</v>
      </c>
      <c r="H1980" s="454" t="s">
        <v>439</v>
      </c>
      <c r="I1980" s="453">
        <v>2024</v>
      </c>
      <c r="J1980" s="453">
        <v>8</v>
      </c>
      <c r="K1980" s="456">
        <v>45590</v>
      </c>
      <c r="L1980" s="457">
        <v>0.6</v>
      </c>
      <c r="M1980" s="458">
        <v>1.5443588135792301</v>
      </c>
      <c r="N1980" s="458">
        <v>1.5423175780454099</v>
      </c>
      <c r="O1980" s="459">
        <v>0</v>
      </c>
      <c r="P1980" s="460">
        <v>0</v>
      </c>
      <c r="Q1980" s="453">
        <v>1</v>
      </c>
      <c r="R1980" s="458">
        <v>1.5443588135792301</v>
      </c>
      <c r="S1980" s="461">
        <v>245322</v>
      </c>
      <c r="T1980" s="461">
        <v>1546923</v>
      </c>
      <c r="U1980" s="462">
        <v>376000</v>
      </c>
      <c r="V1980" s="463">
        <v>275626.17333333299</v>
      </c>
      <c r="W1980" s="716" t="e">
        <f t="shared" si="69"/>
        <v>#DIV/0!</v>
      </c>
      <c r="Z1980" s="739">
        <f t="shared" si="70"/>
        <v>0</v>
      </c>
    </row>
    <row r="1981" spans="1:26" s="365" customFormat="1" ht="12.65" customHeight="1">
      <c r="A1981" s="452"/>
      <c r="B1981" s="452" t="s">
        <v>1012</v>
      </c>
      <c r="C1981" s="453" t="s">
        <v>453</v>
      </c>
      <c r="D1981" s="454" t="s">
        <v>444</v>
      </c>
      <c r="E1981" s="455" t="s">
        <v>522</v>
      </c>
      <c r="F1981" s="454" t="s">
        <v>988</v>
      </c>
      <c r="G1981" s="454" t="s">
        <v>1016</v>
      </c>
      <c r="H1981" s="454" t="s">
        <v>439</v>
      </c>
      <c r="I1981" s="453">
        <v>2024</v>
      </c>
      <c r="J1981" s="453">
        <v>8</v>
      </c>
      <c r="K1981" s="456">
        <v>45590</v>
      </c>
      <c r="L1981" s="457">
        <v>0.4</v>
      </c>
      <c r="M1981" s="458">
        <v>0.91622499999999996</v>
      </c>
      <c r="N1981" s="458">
        <v>1.13316525889116</v>
      </c>
      <c r="O1981" s="459">
        <v>0</v>
      </c>
      <c r="P1981" s="460">
        <v>0</v>
      </c>
      <c r="Q1981" s="453">
        <v>1</v>
      </c>
      <c r="R1981" s="458">
        <v>0.91622499999999996</v>
      </c>
      <c r="S1981" s="461">
        <v>194734</v>
      </c>
      <c r="T1981" s="461">
        <v>1659593</v>
      </c>
      <c r="U1981" s="462">
        <v>98350</v>
      </c>
      <c r="V1981" s="463">
        <v>-232301.71650000001</v>
      </c>
      <c r="W1981" s="716" t="e">
        <f t="shared" si="69"/>
        <v>#DIV/0!</v>
      </c>
      <c r="Z1981" s="739">
        <f t="shared" si="70"/>
        <v>0</v>
      </c>
    </row>
    <row r="1982" spans="1:26" s="365" customFormat="1" ht="12.65" customHeight="1">
      <c r="A1982" s="452"/>
      <c r="B1982" s="452" t="s">
        <v>1012</v>
      </c>
      <c r="C1982" s="453" t="s">
        <v>453</v>
      </c>
      <c r="D1982" s="454" t="s">
        <v>1017</v>
      </c>
      <c r="E1982" s="455" t="s">
        <v>511</v>
      </c>
      <c r="F1982" s="454" t="s">
        <v>988</v>
      </c>
      <c r="G1982" s="454" t="s">
        <v>787</v>
      </c>
      <c r="H1982" s="454" t="s">
        <v>439</v>
      </c>
      <c r="I1982" s="453">
        <v>2024</v>
      </c>
      <c r="J1982" s="453">
        <v>8</v>
      </c>
      <c r="K1982" s="456">
        <v>45590</v>
      </c>
      <c r="L1982" s="457">
        <v>0.5</v>
      </c>
      <c r="M1982" s="458">
        <v>0.1278</v>
      </c>
      <c r="N1982" s="458">
        <v>0.15579999999999999</v>
      </c>
      <c r="O1982" s="459">
        <v>0</v>
      </c>
      <c r="P1982" s="460">
        <v>0</v>
      </c>
      <c r="Q1982" s="453">
        <v>1</v>
      </c>
      <c r="R1982" s="458">
        <v>0.1278</v>
      </c>
      <c r="S1982" s="461">
        <v>40900</v>
      </c>
      <c r="T1982" s="461">
        <v>1157057</v>
      </c>
      <c r="U1982" s="462">
        <v>110600</v>
      </c>
      <c r="V1982" s="463">
        <v>79347.604000000007</v>
      </c>
      <c r="W1982" s="716" t="e">
        <f t="shared" si="69"/>
        <v>#DIV/0!</v>
      </c>
      <c r="Z1982" s="739">
        <f t="shared" si="70"/>
        <v>0</v>
      </c>
    </row>
    <row r="1983" spans="1:26" s="365" customFormat="1" ht="12.65" customHeight="1">
      <c r="A1983" s="452"/>
      <c r="B1983" s="452" t="s">
        <v>1012</v>
      </c>
      <c r="C1983" s="453" t="s">
        <v>453</v>
      </c>
      <c r="D1983" s="454" t="s">
        <v>1018</v>
      </c>
      <c r="E1983" s="455" t="s">
        <v>525</v>
      </c>
      <c r="F1983" s="454" t="s">
        <v>988</v>
      </c>
      <c r="G1983" s="454" t="s">
        <v>787</v>
      </c>
      <c r="H1983" s="454" t="s">
        <v>439</v>
      </c>
      <c r="I1983" s="453">
        <v>2024</v>
      </c>
      <c r="J1983" s="453">
        <v>8</v>
      </c>
      <c r="K1983" s="456">
        <v>45590</v>
      </c>
      <c r="L1983" s="457">
        <v>0.4</v>
      </c>
      <c r="M1983" s="458">
        <v>0.17249999999999999</v>
      </c>
      <c r="N1983" s="458">
        <v>0.41749999999999998</v>
      </c>
      <c r="O1983" s="459">
        <v>0</v>
      </c>
      <c r="P1983" s="460">
        <v>0</v>
      </c>
      <c r="Q1983" s="453">
        <v>1</v>
      </c>
      <c r="R1983" s="458">
        <v>0.17249999999999999</v>
      </c>
      <c r="S1983" s="461">
        <v>59400</v>
      </c>
      <c r="T1983" s="461">
        <v>968837</v>
      </c>
      <c r="U1983" s="462">
        <v>98000</v>
      </c>
      <c r="V1983" s="463">
        <v>-114228.065</v>
      </c>
      <c r="W1983" s="716" t="e">
        <f t="shared" si="69"/>
        <v>#DIV/0!</v>
      </c>
      <c r="Z1983" s="739">
        <f t="shared" si="70"/>
        <v>0</v>
      </c>
    </row>
    <row r="1984" spans="1:26" s="365" customFormat="1" ht="12.65" customHeight="1">
      <c r="A1984" s="452"/>
      <c r="B1984" s="452" t="s">
        <v>1012</v>
      </c>
      <c r="C1984" s="453" t="s">
        <v>453</v>
      </c>
      <c r="D1984" s="454" t="s">
        <v>1019</v>
      </c>
      <c r="E1984" s="455" t="s">
        <v>513</v>
      </c>
      <c r="F1984" s="454" t="s">
        <v>988</v>
      </c>
      <c r="G1984" s="454" t="s">
        <v>1014</v>
      </c>
      <c r="H1984" s="454" t="s">
        <v>439</v>
      </c>
      <c r="I1984" s="453">
        <v>2024</v>
      </c>
      <c r="J1984" s="453">
        <v>8</v>
      </c>
      <c r="K1984" s="456">
        <v>45590</v>
      </c>
      <c r="L1984" s="457">
        <v>0.5</v>
      </c>
      <c r="M1984" s="458">
        <v>0.1285</v>
      </c>
      <c r="N1984" s="458">
        <v>0.1565</v>
      </c>
      <c r="O1984" s="459">
        <v>0</v>
      </c>
      <c r="P1984" s="460">
        <v>0</v>
      </c>
      <c r="Q1984" s="453">
        <v>1</v>
      </c>
      <c r="R1984" s="458">
        <v>0.1285</v>
      </c>
      <c r="S1984" s="461">
        <v>280000</v>
      </c>
      <c r="T1984" s="461">
        <v>2105940</v>
      </c>
      <c r="U1984" s="462">
        <v>98000</v>
      </c>
      <c r="V1984" s="463">
        <v>50569.68</v>
      </c>
      <c r="W1984" s="716" t="e">
        <f t="shared" si="69"/>
        <v>#DIV/0!</v>
      </c>
      <c r="Z1984" s="739">
        <f t="shared" si="70"/>
        <v>0</v>
      </c>
    </row>
    <row r="1985" spans="1:26" s="365" customFormat="1" ht="12.65" customHeight="1">
      <c r="A1985" s="452"/>
      <c r="B1985" s="452" t="s">
        <v>1012</v>
      </c>
      <c r="C1985" s="453" t="s">
        <v>453</v>
      </c>
      <c r="D1985" s="454" t="s">
        <v>1020</v>
      </c>
      <c r="E1985" s="455" t="s">
        <v>475</v>
      </c>
      <c r="F1985" s="454" t="s">
        <v>988</v>
      </c>
      <c r="G1985" s="454" t="s">
        <v>1014</v>
      </c>
      <c r="H1985" s="454" t="s">
        <v>439</v>
      </c>
      <c r="I1985" s="453">
        <v>2024</v>
      </c>
      <c r="J1985" s="453">
        <v>8</v>
      </c>
      <c r="K1985" s="456">
        <v>45590</v>
      </c>
      <c r="L1985" s="457">
        <v>0.6</v>
      </c>
      <c r="M1985" s="458">
        <v>2.5636999999999999</v>
      </c>
      <c r="N1985" s="458">
        <v>2.7518227149358401</v>
      </c>
      <c r="O1985" s="459">
        <v>0</v>
      </c>
      <c r="P1985" s="460">
        <v>0</v>
      </c>
      <c r="Q1985" s="453">
        <v>1</v>
      </c>
      <c r="R1985" s="458">
        <v>2.5636999999999999</v>
      </c>
      <c r="S1985" s="461">
        <v>241200</v>
      </c>
      <c r="T1985" s="461">
        <v>2183887</v>
      </c>
      <c r="U1985" s="462">
        <v>200100</v>
      </c>
      <c r="V1985" s="463">
        <v>-415369.91450000001</v>
      </c>
      <c r="W1985" s="716" t="e">
        <f t="shared" si="69"/>
        <v>#DIV/0!</v>
      </c>
      <c r="Z1985" s="739">
        <f t="shared" si="70"/>
        <v>0</v>
      </c>
    </row>
    <row r="1986" spans="1:26" s="365" customFormat="1" ht="12.65" customHeight="1">
      <c r="A1986" s="452"/>
      <c r="B1986" s="452" t="s">
        <v>1012</v>
      </c>
      <c r="C1986" s="453" t="s">
        <v>453</v>
      </c>
      <c r="D1986" s="454" t="s">
        <v>1021</v>
      </c>
      <c r="E1986" s="455" t="s">
        <v>515</v>
      </c>
      <c r="F1986" s="454" t="s">
        <v>988</v>
      </c>
      <c r="G1986" s="454" t="s">
        <v>1014</v>
      </c>
      <c r="H1986" s="454" t="s">
        <v>439</v>
      </c>
      <c r="I1986" s="453">
        <v>2024</v>
      </c>
      <c r="J1986" s="453">
        <v>8</v>
      </c>
      <c r="K1986" s="456">
        <v>45590</v>
      </c>
      <c r="L1986" s="457">
        <v>0.4</v>
      </c>
      <c r="M1986" s="458">
        <v>0.1608</v>
      </c>
      <c r="N1986" s="458">
        <v>0.1958</v>
      </c>
      <c r="O1986" s="459">
        <v>0</v>
      </c>
      <c r="P1986" s="460">
        <v>0</v>
      </c>
      <c r="Q1986" s="453">
        <v>1</v>
      </c>
      <c r="R1986" s="458">
        <v>0.1608</v>
      </c>
      <c r="S1986" s="461">
        <v>272250</v>
      </c>
      <c r="T1986" s="461">
        <v>2058736</v>
      </c>
      <c r="U1986" s="462">
        <v>98000</v>
      </c>
      <c r="V1986" s="463">
        <v>36997.589999999997</v>
      </c>
      <c r="W1986" s="716" t="e">
        <f t="shared" ref="W1986:W2049" si="71">V1986/$AB$1</f>
        <v>#DIV/0!</v>
      </c>
      <c r="Z1986" s="739">
        <f t="shared" si="70"/>
        <v>0</v>
      </c>
    </row>
    <row r="1987" spans="1:26" s="365" customFormat="1" ht="12.65" customHeight="1">
      <c r="A1987" s="452"/>
      <c r="B1987" s="452" t="s">
        <v>1012</v>
      </c>
      <c r="C1987" s="453" t="s">
        <v>453</v>
      </c>
      <c r="D1987" s="454" t="s">
        <v>1022</v>
      </c>
      <c r="E1987" s="455" t="s">
        <v>508</v>
      </c>
      <c r="F1987" s="454" t="s">
        <v>988</v>
      </c>
      <c r="G1987" s="454" t="s">
        <v>1023</v>
      </c>
      <c r="H1987" s="454" t="s">
        <v>439</v>
      </c>
      <c r="I1987" s="453">
        <v>2024</v>
      </c>
      <c r="J1987" s="453">
        <v>8</v>
      </c>
      <c r="K1987" s="456">
        <v>45590</v>
      </c>
      <c r="L1987" s="457">
        <v>0.5</v>
      </c>
      <c r="M1987" s="458">
        <v>0.122757142857143</v>
      </c>
      <c r="N1987" s="458">
        <v>0.16</v>
      </c>
      <c r="O1987" s="459">
        <v>0</v>
      </c>
      <c r="P1987" s="460">
        <v>0</v>
      </c>
      <c r="Q1987" s="453">
        <v>1</v>
      </c>
      <c r="R1987" s="458">
        <v>0.122757142857143</v>
      </c>
      <c r="S1987" s="461">
        <v>285600</v>
      </c>
      <c r="T1987" s="461">
        <v>2667424</v>
      </c>
      <c r="U1987" s="462">
        <v>130350</v>
      </c>
      <c r="V1987" s="463">
        <v>47342.226171428701</v>
      </c>
      <c r="W1987" s="716" t="e">
        <f t="shared" si="71"/>
        <v>#DIV/0!</v>
      </c>
      <c r="Z1987" s="739">
        <f t="shared" ref="Z1987:Z2050" si="72">O1987*S1987</f>
        <v>0</v>
      </c>
    </row>
    <row r="1988" spans="1:26" s="365" customFormat="1" ht="12.65" customHeight="1">
      <c r="A1988" s="452"/>
      <c r="B1988" s="452" t="s">
        <v>628</v>
      </c>
      <c r="C1988" s="453" t="s">
        <v>453</v>
      </c>
      <c r="D1988" s="454" t="s">
        <v>1017</v>
      </c>
      <c r="E1988" s="455" t="s">
        <v>479</v>
      </c>
      <c r="F1988" s="454" t="s">
        <v>988</v>
      </c>
      <c r="G1988" s="454" t="s">
        <v>1024</v>
      </c>
      <c r="H1988" s="454" t="s">
        <v>439</v>
      </c>
      <c r="I1988" s="453">
        <v>2024</v>
      </c>
      <c r="J1988" s="453">
        <v>8</v>
      </c>
      <c r="K1988" s="456">
        <v>45590</v>
      </c>
      <c r="L1988" s="457">
        <v>0.5</v>
      </c>
      <c r="M1988" s="458">
        <v>0.125588670602168</v>
      </c>
      <c r="N1988" s="458">
        <v>0.15358867060216799</v>
      </c>
      <c r="O1988" s="459">
        <v>0</v>
      </c>
      <c r="P1988" s="460">
        <v>0</v>
      </c>
      <c r="Q1988" s="453">
        <v>1</v>
      </c>
      <c r="R1988" s="458">
        <v>0.125588670602168</v>
      </c>
      <c r="S1988" s="461">
        <v>207269</v>
      </c>
      <c r="T1988" s="461">
        <v>1618199</v>
      </c>
      <c r="U1988" s="462">
        <v>98000</v>
      </c>
      <c r="V1988" s="463">
        <v>63491.96</v>
      </c>
      <c r="W1988" s="716" t="e">
        <f t="shared" si="71"/>
        <v>#DIV/0!</v>
      </c>
      <c r="Z1988" s="739">
        <f t="shared" si="72"/>
        <v>0</v>
      </c>
    </row>
    <row r="1989" spans="1:26" s="365" customFormat="1" ht="12.65" customHeight="1">
      <c r="A1989" s="452"/>
      <c r="B1989" s="452" t="s">
        <v>628</v>
      </c>
      <c r="C1989" s="453" t="s">
        <v>453</v>
      </c>
      <c r="D1989" s="454" t="s">
        <v>1018</v>
      </c>
      <c r="E1989" s="455" t="s">
        <v>489</v>
      </c>
      <c r="F1989" s="454" t="s">
        <v>988</v>
      </c>
      <c r="G1989" s="454" t="s">
        <v>1025</v>
      </c>
      <c r="H1989" s="454" t="s">
        <v>439</v>
      </c>
      <c r="I1989" s="453">
        <v>2024</v>
      </c>
      <c r="J1989" s="453">
        <v>8</v>
      </c>
      <c r="K1989" s="456">
        <v>45590</v>
      </c>
      <c r="L1989" s="457">
        <v>0.4</v>
      </c>
      <c r="M1989" s="458">
        <v>0.27566008648311202</v>
      </c>
      <c r="N1989" s="458">
        <v>0.353993419816445</v>
      </c>
      <c r="O1989" s="459">
        <v>0</v>
      </c>
      <c r="P1989" s="460">
        <v>0</v>
      </c>
      <c r="Q1989" s="453">
        <v>1</v>
      </c>
      <c r="R1989" s="458">
        <v>0.27566008648311202</v>
      </c>
      <c r="S1989" s="461">
        <v>210600</v>
      </c>
      <c r="T1989" s="461">
        <v>1117756</v>
      </c>
      <c r="U1989" s="462">
        <v>188000</v>
      </c>
      <c r="V1989" s="463">
        <v>126964.546666667</v>
      </c>
      <c r="W1989" s="716" t="e">
        <f t="shared" si="71"/>
        <v>#DIV/0!</v>
      </c>
      <c r="Z1989" s="739">
        <f t="shared" si="72"/>
        <v>0</v>
      </c>
    </row>
    <row r="1990" spans="1:26" s="365" customFormat="1" ht="12.65" customHeight="1">
      <c r="A1990" s="452"/>
      <c r="B1990" s="452" t="s">
        <v>628</v>
      </c>
      <c r="C1990" s="453" t="s">
        <v>453</v>
      </c>
      <c r="D1990" s="454" t="s">
        <v>1026</v>
      </c>
      <c r="E1990" s="455" t="s">
        <v>487</v>
      </c>
      <c r="F1990" s="454" t="s">
        <v>988</v>
      </c>
      <c r="G1990" s="454" t="s">
        <v>484</v>
      </c>
      <c r="H1990" s="454" t="s">
        <v>439</v>
      </c>
      <c r="I1990" s="453">
        <v>2024</v>
      </c>
      <c r="J1990" s="453">
        <v>8</v>
      </c>
      <c r="K1990" s="456">
        <v>45590</v>
      </c>
      <c r="L1990" s="457">
        <v>0.4</v>
      </c>
      <c r="M1990" s="458">
        <v>0.80865388388102988</v>
      </c>
      <c r="N1990" s="458">
        <v>1.0756538838810299</v>
      </c>
      <c r="O1990" s="459">
        <v>0.26700000000000002</v>
      </c>
      <c r="P1990" s="460">
        <v>0.10680000000000001</v>
      </c>
      <c r="Q1990" s="453">
        <v>1</v>
      </c>
      <c r="R1990" s="458">
        <v>0.80865388388102988</v>
      </c>
      <c r="S1990" s="461">
        <v>62172</v>
      </c>
      <c r="T1990" s="461">
        <v>668222</v>
      </c>
      <c r="U1990" s="462">
        <v>640000</v>
      </c>
      <c r="V1990" s="463">
        <v>461584.72600000002</v>
      </c>
      <c r="W1990" s="716" t="e">
        <f t="shared" si="71"/>
        <v>#DIV/0!</v>
      </c>
      <c r="Z1990" s="739">
        <f t="shared" si="72"/>
        <v>16599.924000000003</v>
      </c>
    </row>
    <row r="1991" spans="1:26" s="365" customFormat="1" ht="12.65" customHeight="1">
      <c r="A1991" s="452"/>
      <c r="B1991" s="452" t="s">
        <v>628</v>
      </c>
      <c r="C1991" s="453" t="s">
        <v>453</v>
      </c>
      <c r="D1991" s="454" t="s">
        <v>1027</v>
      </c>
      <c r="E1991" s="455" t="s">
        <v>486</v>
      </c>
      <c r="F1991" s="454" t="s">
        <v>988</v>
      </c>
      <c r="G1991" s="454" t="s">
        <v>1028</v>
      </c>
      <c r="H1991" s="454" t="s">
        <v>439</v>
      </c>
      <c r="I1991" s="453">
        <v>2024</v>
      </c>
      <c r="J1991" s="453">
        <v>8</v>
      </c>
      <c r="K1991" s="456">
        <v>45590</v>
      </c>
      <c r="L1991" s="457">
        <v>0.6</v>
      </c>
      <c r="M1991" s="458">
        <v>0.61243323981863296</v>
      </c>
      <c r="N1991" s="458">
        <v>0.790433239818633</v>
      </c>
      <c r="O1991" s="459">
        <v>0.17799999999999999</v>
      </c>
      <c r="P1991" s="460">
        <v>0.10679999999999999</v>
      </c>
      <c r="Q1991" s="453">
        <v>1</v>
      </c>
      <c r="R1991" s="458">
        <v>0.61243323981863296</v>
      </c>
      <c r="S1991" s="461">
        <v>189603</v>
      </c>
      <c r="T1991" s="461">
        <v>975980</v>
      </c>
      <c r="U1991" s="462">
        <v>675296</v>
      </c>
      <c r="V1991" s="463">
        <v>501571.56</v>
      </c>
      <c r="W1991" s="716" t="e">
        <f t="shared" si="71"/>
        <v>#DIV/0!</v>
      </c>
      <c r="Z1991" s="739">
        <f t="shared" si="72"/>
        <v>33749.333999999995</v>
      </c>
    </row>
    <row r="1992" spans="1:26" s="365" customFormat="1" ht="12.65" customHeight="1">
      <c r="A1992" s="452"/>
      <c r="B1992" s="452" t="s">
        <v>628</v>
      </c>
      <c r="C1992" s="453" t="s">
        <v>453</v>
      </c>
      <c r="D1992" s="454" t="s">
        <v>1029</v>
      </c>
      <c r="E1992" s="455" t="s">
        <v>493</v>
      </c>
      <c r="F1992" s="454" t="s">
        <v>988</v>
      </c>
      <c r="G1992" s="454" t="s">
        <v>484</v>
      </c>
      <c r="H1992" s="454" t="s">
        <v>439</v>
      </c>
      <c r="I1992" s="453">
        <v>2024</v>
      </c>
      <c r="J1992" s="453">
        <v>8</v>
      </c>
      <c r="K1992" s="456">
        <v>45590</v>
      </c>
      <c r="L1992" s="457">
        <v>0.5</v>
      </c>
      <c r="M1992" s="458">
        <v>0.29378086188436198</v>
      </c>
      <c r="N1992" s="458">
        <v>0.41711419521769499</v>
      </c>
      <c r="O1992" s="459">
        <v>0.123333333333333</v>
      </c>
      <c r="P1992" s="460">
        <v>6.1666666666666502E-2</v>
      </c>
      <c r="Q1992" s="453">
        <v>1</v>
      </c>
      <c r="R1992" s="458">
        <v>0.29378086188436198</v>
      </c>
      <c r="S1992" s="461"/>
      <c r="T1992" s="461">
        <v>822735</v>
      </c>
      <c r="U1992" s="462">
        <v>370000</v>
      </c>
      <c r="V1992" s="463">
        <v>268529.35000000027</v>
      </c>
      <c r="W1992" s="716" t="e">
        <f t="shared" si="71"/>
        <v>#DIV/0!</v>
      </c>
      <c r="Z1992" s="739">
        <f t="shared" si="72"/>
        <v>0</v>
      </c>
    </row>
    <row r="1993" spans="1:26" s="365" customFormat="1" ht="12.65" customHeight="1">
      <c r="A1993" s="452"/>
      <c r="B1993" s="452" t="s">
        <v>628</v>
      </c>
      <c r="C1993" s="453" t="s">
        <v>453</v>
      </c>
      <c r="D1993" s="454" t="s">
        <v>444</v>
      </c>
      <c r="E1993" s="455" t="s">
        <v>491</v>
      </c>
      <c r="F1993" s="454" t="s">
        <v>988</v>
      </c>
      <c r="G1993" s="454" t="s">
        <v>484</v>
      </c>
      <c r="H1993" s="454" t="s">
        <v>439</v>
      </c>
      <c r="I1993" s="453">
        <v>2024</v>
      </c>
      <c r="J1993" s="453">
        <v>8</v>
      </c>
      <c r="K1993" s="456">
        <v>45590</v>
      </c>
      <c r="L1993" s="457">
        <v>0.5</v>
      </c>
      <c r="M1993" s="458">
        <v>1.0628666666666668</v>
      </c>
      <c r="N1993" s="458">
        <v>1.1322000000000001</v>
      </c>
      <c r="O1993" s="459">
        <v>6.9333333333333302E-2</v>
      </c>
      <c r="P1993" s="460">
        <v>3.4666666666666651E-2</v>
      </c>
      <c r="Q1993" s="453">
        <v>1</v>
      </c>
      <c r="R1993" s="458">
        <v>1.0628666666666668</v>
      </c>
      <c r="S1993" s="461">
        <v>128539</v>
      </c>
      <c r="T1993" s="461">
        <v>633278</v>
      </c>
      <c r="U1993" s="462">
        <v>484014</v>
      </c>
      <c r="V1993" s="463">
        <v>440106.72533333336</v>
      </c>
      <c r="W1993" s="716" t="e">
        <f t="shared" si="71"/>
        <v>#DIV/0!</v>
      </c>
      <c r="Z1993" s="739">
        <f t="shared" si="72"/>
        <v>8912.03733333333</v>
      </c>
    </row>
    <row r="1994" spans="1:26" s="365" customFormat="1" ht="12.65" customHeight="1">
      <c r="A1994" s="452"/>
      <c r="B1994" s="452" t="s">
        <v>628</v>
      </c>
      <c r="C1994" s="453" t="s">
        <v>453</v>
      </c>
      <c r="D1994" s="454" t="s">
        <v>1009</v>
      </c>
      <c r="E1994" s="455" t="s">
        <v>495</v>
      </c>
      <c r="F1994" s="454" t="s">
        <v>988</v>
      </c>
      <c r="G1994" s="454" t="s">
        <v>484</v>
      </c>
      <c r="H1994" s="454" t="s">
        <v>439</v>
      </c>
      <c r="I1994" s="453">
        <v>2024</v>
      </c>
      <c r="J1994" s="453">
        <v>8</v>
      </c>
      <c r="K1994" s="456">
        <v>45590</v>
      </c>
      <c r="L1994" s="457">
        <v>0.4</v>
      </c>
      <c r="M1994" s="458">
        <v>0.41382922267354705</v>
      </c>
      <c r="N1994" s="458">
        <v>0.54316255600688002</v>
      </c>
      <c r="O1994" s="459">
        <v>0.12933333333333299</v>
      </c>
      <c r="P1994" s="460">
        <v>5.1733333333333201E-2</v>
      </c>
      <c r="Q1994" s="453">
        <v>1</v>
      </c>
      <c r="R1994" s="458">
        <v>0.41382922267354705</v>
      </c>
      <c r="S1994" s="461">
        <v>50310</v>
      </c>
      <c r="T1994" s="461">
        <v>336285</v>
      </c>
      <c r="U1994" s="462">
        <v>452729</v>
      </c>
      <c r="V1994" s="463">
        <v>409236.14000000013</v>
      </c>
      <c r="W1994" s="716" t="e">
        <f t="shared" si="71"/>
        <v>#DIV/0!</v>
      </c>
      <c r="Z1994" s="739">
        <f t="shared" si="72"/>
        <v>6506.7599999999829</v>
      </c>
    </row>
    <row r="1995" spans="1:26" s="365" customFormat="1" ht="12.65" customHeight="1">
      <c r="A1995" s="452"/>
      <c r="B1995" s="452" t="s">
        <v>1012</v>
      </c>
      <c r="C1995" s="453" t="s">
        <v>453</v>
      </c>
      <c r="D1995" s="454" t="s">
        <v>1013</v>
      </c>
      <c r="E1995" s="455" t="s">
        <v>459</v>
      </c>
      <c r="F1995" s="454" t="s">
        <v>988</v>
      </c>
      <c r="G1995" s="454" t="s">
        <v>1014</v>
      </c>
      <c r="H1995" s="454" t="s">
        <v>439</v>
      </c>
      <c r="I1995" s="453">
        <v>2024</v>
      </c>
      <c r="J1995" s="453">
        <v>9</v>
      </c>
      <c r="K1995" s="456">
        <v>45590</v>
      </c>
      <c r="L1995" s="457">
        <v>0.4</v>
      </c>
      <c r="M1995" s="458">
        <v>2.3161999999999998</v>
      </c>
      <c r="N1995" s="458">
        <v>2.2169787761879198</v>
      </c>
      <c r="O1995" s="459">
        <v>0</v>
      </c>
      <c r="P1995" s="460">
        <v>0</v>
      </c>
      <c r="Q1995" s="453">
        <v>1</v>
      </c>
      <c r="R1995" s="458">
        <v>2.3161999999999998</v>
      </c>
      <c r="S1995" s="461">
        <v>151900</v>
      </c>
      <c r="T1995" s="461">
        <v>2031141</v>
      </c>
      <c r="U1995" s="462">
        <v>105000</v>
      </c>
      <c r="V1995" s="463">
        <v>42668.587500000001</v>
      </c>
      <c r="W1995" s="716" t="e">
        <f t="shared" si="71"/>
        <v>#DIV/0!</v>
      </c>
      <c r="Z1995" s="739">
        <f t="shared" si="72"/>
        <v>0</v>
      </c>
    </row>
    <row r="1996" spans="1:26" s="365" customFormat="1" ht="12.65" customHeight="1">
      <c r="A1996" s="452"/>
      <c r="B1996" s="452" t="s">
        <v>1012</v>
      </c>
      <c r="C1996" s="453" t="s">
        <v>453</v>
      </c>
      <c r="D1996" s="454" t="s">
        <v>1015</v>
      </c>
      <c r="E1996" s="455" t="s">
        <v>461</v>
      </c>
      <c r="F1996" s="454" t="s">
        <v>988</v>
      </c>
      <c r="G1996" s="454" t="s">
        <v>1014</v>
      </c>
      <c r="H1996" s="454" t="s">
        <v>439</v>
      </c>
      <c r="I1996" s="453">
        <v>2024</v>
      </c>
      <c r="J1996" s="453">
        <v>9</v>
      </c>
      <c r="K1996" s="456">
        <v>45590</v>
      </c>
      <c r="L1996" s="457">
        <v>0.6</v>
      </c>
      <c r="M1996" s="458">
        <v>1.5443588135792301</v>
      </c>
      <c r="N1996" s="458">
        <v>1.5423175780454099</v>
      </c>
      <c r="O1996" s="459">
        <v>0</v>
      </c>
      <c r="P1996" s="460">
        <v>0</v>
      </c>
      <c r="Q1996" s="453">
        <v>1</v>
      </c>
      <c r="R1996" s="458">
        <v>1.5443588135792301</v>
      </c>
      <c r="S1996" s="461">
        <v>254159</v>
      </c>
      <c r="T1996" s="461">
        <v>1801082</v>
      </c>
      <c r="U1996" s="462">
        <v>376000</v>
      </c>
      <c r="V1996" s="463">
        <v>275626.17333333299</v>
      </c>
      <c r="W1996" s="716" t="e">
        <f t="shared" si="71"/>
        <v>#DIV/0!</v>
      </c>
      <c r="Z1996" s="739">
        <f t="shared" si="72"/>
        <v>0</v>
      </c>
    </row>
    <row r="1997" spans="1:26" s="365" customFormat="1" ht="12.65" customHeight="1">
      <c r="A1997" s="452"/>
      <c r="B1997" s="452" t="s">
        <v>1012</v>
      </c>
      <c r="C1997" s="453" t="s">
        <v>453</v>
      </c>
      <c r="D1997" s="454" t="s">
        <v>444</v>
      </c>
      <c r="E1997" s="455" t="s">
        <v>522</v>
      </c>
      <c r="F1997" s="454" t="s">
        <v>988</v>
      </c>
      <c r="G1997" s="454" t="s">
        <v>1016</v>
      </c>
      <c r="H1997" s="454" t="s">
        <v>439</v>
      </c>
      <c r="I1997" s="453">
        <v>2024</v>
      </c>
      <c r="J1997" s="453">
        <v>9</v>
      </c>
      <c r="K1997" s="456">
        <v>45590</v>
      </c>
      <c r="L1997" s="457">
        <v>0.4</v>
      </c>
      <c r="M1997" s="458">
        <v>0.91622499999999996</v>
      </c>
      <c r="N1997" s="458">
        <v>1.13316525889116</v>
      </c>
      <c r="O1997" s="459">
        <v>0</v>
      </c>
      <c r="P1997" s="460">
        <v>0</v>
      </c>
      <c r="Q1997" s="453">
        <v>1</v>
      </c>
      <c r="R1997" s="458">
        <v>0.91622499999999996</v>
      </c>
      <c r="S1997" s="461">
        <v>86018</v>
      </c>
      <c r="T1997" s="461">
        <v>1745611</v>
      </c>
      <c r="U1997" s="462">
        <v>98350</v>
      </c>
      <c r="V1997" s="463">
        <v>-232301.71650000001</v>
      </c>
      <c r="W1997" s="716" t="e">
        <f t="shared" si="71"/>
        <v>#DIV/0!</v>
      </c>
      <c r="Z1997" s="739">
        <f t="shared" si="72"/>
        <v>0</v>
      </c>
    </row>
    <row r="1998" spans="1:26" s="365" customFormat="1" ht="12.65" customHeight="1">
      <c r="A1998" s="452"/>
      <c r="B1998" s="452" t="s">
        <v>1012</v>
      </c>
      <c r="C1998" s="453" t="s">
        <v>453</v>
      </c>
      <c r="D1998" s="454" t="s">
        <v>1017</v>
      </c>
      <c r="E1998" s="455" t="s">
        <v>511</v>
      </c>
      <c r="F1998" s="454" t="s">
        <v>988</v>
      </c>
      <c r="G1998" s="454" t="s">
        <v>787</v>
      </c>
      <c r="H1998" s="454" t="s">
        <v>439</v>
      </c>
      <c r="I1998" s="453">
        <v>2024</v>
      </c>
      <c r="J1998" s="453">
        <v>9</v>
      </c>
      <c r="K1998" s="456">
        <v>45590</v>
      </c>
      <c r="L1998" s="457">
        <v>0.5</v>
      </c>
      <c r="M1998" s="458">
        <v>0.1278</v>
      </c>
      <c r="N1998" s="458">
        <v>0.15579999999999999</v>
      </c>
      <c r="O1998" s="459">
        <v>0</v>
      </c>
      <c r="P1998" s="460">
        <v>0</v>
      </c>
      <c r="Q1998" s="453">
        <v>1</v>
      </c>
      <c r="R1998" s="458">
        <v>0.1278</v>
      </c>
      <c r="S1998" s="461">
        <v>48000</v>
      </c>
      <c r="T1998" s="461">
        <v>1205057</v>
      </c>
      <c r="U1998" s="462">
        <v>110600</v>
      </c>
      <c r="V1998" s="463">
        <v>79347.604000000007</v>
      </c>
      <c r="W1998" s="716" t="e">
        <f t="shared" si="71"/>
        <v>#DIV/0!</v>
      </c>
      <c r="Z1998" s="739">
        <f t="shared" si="72"/>
        <v>0</v>
      </c>
    </row>
    <row r="1999" spans="1:26" s="365" customFormat="1" ht="12.65" customHeight="1">
      <c r="A1999" s="452"/>
      <c r="B1999" s="452" t="s">
        <v>1012</v>
      </c>
      <c r="C1999" s="453" t="s">
        <v>453</v>
      </c>
      <c r="D1999" s="454" t="s">
        <v>1018</v>
      </c>
      <c r="E1999" s="455" t="s">
        <v>525</v>
      </c>
      <c r="F1999" s="454" t="s">
        <v>988</v>
      </c>
      <c r="G1999" s="454" t="s">
        <v>787</v>
      </c>
      <c r="H1999" s="454" t="s">
        <v>439</v>
      </c>
      <c r="I1999" s="453">
        <v>2024</v>
      </c>
      <c r="J1999" s="453">
        <v>9</v>
      </c>
      <c r="K1999" s="456">
        <v>45590</v>
      </c>
      <c r="L1999" s="457">
        <v>0.4</v>
      </c>
      <c r="M1999" s="458">
        <v>0.17249999999999999</v>
      </c>
      <c r="N1999" s="458">
        <v>0.41749999999999998</v>
      </c>
      <c r="O1999" s="459">
        <v>0</v>
      </c>
      <c r="P1999" s="460">
        <v>0</v>
      </c>
      <c r="Q1999" s="453">
        <v>1</v>
      </c>
      <c r="R1999" s="458">
        <v>0.17249999999999999</v>
      </c>
      <c r="S1999" s="461">
        <v>50400</v>
      </c>
      <c r="T1999" s="461">
        <v>1019237</v>
      </c>
      <c r="U1999" s="462">
        <v>98000</v>
      </c>
      <c r="V1999" s="463">
        <v>-114228.065</v>
      </c>
      <c r="W1999" s="716" t="e">
        <f t="shared" si="71"/>
        <v>#DIV/0!</v>
      </c>
      <c r="Z1999" s="739">
        <f t="shared" si="72"/>
        <v>0</v>
      </c>
    </row>
    <row r="2000" spans="1:26" s="365" customFormat="1" ht="12.65" customHeight="1">
      <c r="A2000" s="452"/>
      <c r="B2000" s="452" t="s">
        <v>1012</v>
      </c>
      <c r="C2000" s="453" t="s">
        <v>453</v>
      </c>
      <c r="D2000" s="454" t="s">
        <v>1019</v>
      </c>
      <c r="E2000" s="455" t="s">
        <v>513</v>
      </c>
      <c r="F2000" s="454" t="s">
        <v>988</v>
      </c>
      <c r="G2000" s="454" t="s">
        <v>1014</v>
      </c>
      <c r="H2000" s="454" t="s">
        <v>439</v>
      </c>
      <c r="I2000" s="453">
        <v>2024</v>
      </c>
      <c r="J2000" s="453">
        <v>9</v>
      </c>
      <c r="K2000" s="456">
        <v>45590</v>
      </c>
      <c r="L2000" s="457">
        <v>0.5</v>
      </c>
      <c r="M2000" s="458">
        <v>0.1285</v>
      </c>
      <c r="N2000" s="458">
        <v>0.1565</v>
      </c>
      <c r="O2000" s="459">
        <v>0</v>
      </c>
      <c r="P2000" s="460">
        <v>0</v>
      </c>
      <c r="Q2000" s="453">
        <v>1</v>
      </c>
      <c r="R2000" s="458">
        <v>0.1285</v>
      </c>
      <c r="S2000" s="461">
        <v>351600</v>
      </c>
      <c r="T2000" s="461">
        <v>2457540</v>
      </c>
      <c r="U2000" s="462">
        <v>98000</v>
      </c>
      <c r="V2000" s="463">
        <v>50569.68</v>
      </c>
      <c r="W2000" s="716" t="e">
        <f t="shared" si="71"/>
        <v>#DIV/0!</v>
      </c>
      <c r="Z2000" s="739">
        <f t="shared" si="72"/>
        <v>0</v>
      </c>
    </row>
    <row r="2001" spans="1:26" s="365" customFormat="1" ht="12.65" customHeight="1">
      <c r="A2001" s="452"/>
      <c r="B2001" s="452" t="s">
        <v>1012</v>
      </c>
      <c r="C2001" s="453" t="s">
        <v>453</v>
      </c>
      <c r="D2001" s="454" t="s">
        <v>1020</v>
      </c>
      <c r="E2001" s="455" t="s">
        <v>475</v>
      </c>
      <c r="F2001" s="454" t="s">
        <v>988</v>
      </c>
      <c r="G2001" s="454" t="s">
        <v>1014</v>
      </c>
      <c r="H2001" s="454" t="s">
        <v>439</v>
      </c>
      <c r="I2001" s="453">
        <v>2024</v>
      </c>
      <c r="J2001" s="453">
        <v>9</v>
      </c>
      <c r="K2001" s="456">
        <v>45590</v>
      </c>
      <c r="L2001" s="457">
        <v>0.6</v>
      </c>
      <c r="M2001" s="458">
        <v>2.5636999999999999</v>
      </c>
      <c r="N2001" s="458">
        <v>2.7518227149358401</v>
      </c>
      <c r="O2001" s="459">
        <v>0</v>
      </c>
      <c r="P2001" s="460">
        <v>0</v>
      </c>
      <c r="Q2001" s="453">
        <v>1</v>
      </c>
      <c r="R2001" s="458">
        <v>2.5636999999999999</v>
      </c>
      <c r="S2001" s="461">
        <v>192000</v>
      </c>
      <c r="T2001" s="461">
        <v>2375887</v>
      </c>
      <c r="U2001" s="462">
        <v>200100</v>
      </c>
      <c r="V2001" s="463">
        <v>-415369.91450000001</v>
      </c>
      <c r="W2001" s="716" t="e">
        <f t="shared" si="71"/>
        <v>#DIV/0!</v>
      </c>
      <c r="Z2001" s="739">
        <f t="shared" si="72"/>
        <v>0</v>
      </c>
    </row>
    <row r="2002" spans="1:26" s="365" customFormat="1" ht="12.65" customHeight="1">
      <c r="A2002" s="452"/>
      <c r="B2002" s="452" t="s">
        <v>1012</v>
      </c>
      <c r="C2002" s="453" t="s">
        <v>453</v>
      </c>
      <c r="D2002" s="454" t="s">
        <v>1021</v>
      </c>
      <c r="E2002" s="455" t="s">
        <v>515</v>
      </c>
      <c r="F2002" s="454" t="s">
        <v>988</v>
      </c>
      <c r="G2002" s="454" t="s">
        <v>1014</v>
      </c>
      <c r="H2002" s="454" t="s">
        <v>439</v>
      </c>
      <c r="I2002" s="453">
        <v>2024</v>
      </c>
      <c r="J2002" s="453">
        <v>9</v>
      </c>
      <c r="K2002" s="456">
        <v>45590</v>
      </c>
      <c r="L2002" s="457">
        <v>0.4</v>
      </c>
      <c r="M2002" s="458">
        <v>0.1608</v>
      </c>
      <c r="N2002" s="458">
        <v>0.1958</v>
      </c>
      <c r="O2002" s="459">
        <v>0</v>
      </c>
      <c r="P2002" s="460">
        <v>0</v>
      </c>
      <c r="Q2002" s="453">
        <v>1</v>
      </c>
      <c r="R2002" s="458">
        <v>0.1608</v>
      </c>
      <c r="S2002" s="461">
        <v>271963</v>
      </c>
      <c r="T2002" s="461">
        <v>2330699</v>
      </c>
      <c r="U2002" s="462">
        <v>98000</v>
      </c>
      <c r="V2002" s="463">
        <v>36997.589999999997</v>
      </c>
      <c r="W2002" s="716" t="e">
        <f t="shared" si="71"/>
        <v>#DIV/0!</v>
      </c>
      <c r="Z2002" s="739">
        <f t="shared" si="72"/>
        <v>0</v>
      </c>
    </row>
    <row r="2003" spans="1:26" s="365" customFormat="1" ht="12.65" customHeight="1">
      <c r="A2003" s="452"/>
      <c r="B2003" s="452" t="s">
        <v>1012</v>
      </c>
      <c r="C2003" s="453" t="s">
        <v>453</v>
      </c>
      <c r="D2003" s="454" t="s">
        <v>1022</v>
      </c>
      <c r="E2003" s="455" t="s">
        <v>508</v>
      </c>
      <c r="F2003" s="454" t="s">
        <v>988</v>
      </c>
      <c r="G2003" s="454" t="s">
        <v>1023</v>
      </c>
      <c r="H2003" s="454" t="s">
        <v>439</v>
      </c>
      <c r="I2003" s="453">
        <v>2024</v>
      </c>
      <c r="J2003" s="453">
        <v>9</v>
      </c>
      <c r="K2003" s="456">
        <v>45590</v>
      </c>
      <c r="L2003" s="457">
        <v>0.5</v>
      </c>
      <c r="M2003" s="458">
        <v>0.122757142857143</v>
      </c>
      <c r="N2003" s="458">
        <v>0.16</v>
      </c>
      <c r="O2003" s="459">
        <v>0</v>
      </c>
      <c r="P2003" s="460">
        <v>0</v>
      </c>
      <c r="Q2003" s="453">
        <v>1</v>
      </c>
      <c r="R2003" s="458">
        <v>0.122757142857143</v>
      </c>
      <c r="S2003" s="461">
        <v>402900</v>
      </c>
      <c r="T2003" s="461">
        <v>3070324</v>
      </c>
      <c r="U2003" s="462">
        <v>130350</v>
      </c>
      <c r="V2003" s="463">
        <v>47342.226171428701</v>
      </c>
      <c r="W2003" s="716" t="e">
        <f t="shared" si="71"/>
        <v>#DIV/0!</v>
      </c>
      <c r="Z2003" s="739">
        <f t="shared" si="72"/>
        <v>0</v>
      </c>
    </row>
    <row r="2004" spans="1:26" s="365" customFormat="1" ht="12.65" customHeight="1">
      <c r="A2004" s="452"/>
      <c r="B2004" s="452" t="s">
        <v>628</v>
      </c>
      <c r="C2004" s="453" t="s">
        <v>453</v>
      </c>
      <c r="D2004" s="454" t="s">
        <v>1017</v>
      </c>
      <c r="E2004" s="455" t="s">
        <v>479</v>
      </c>
      <c r="F2004" s="454" t="s">
        <v>988</v>
      </c>
      <c r="G2004" s="454" t="s">
        <v>1024</v>
      </c>
      <c r="H2004" s="454" t="s">
        <v>439</v>
      </c>
      <c r="I2004" s="453">
        <v>2024</v>
      </c>
      <c r="J2004" s="453">
        <v>9</v>
      </c>
      <c r="K2004" s="456">
        <v>45590</v>
      </c>
      <c r="L2004" s="457">
        <v>0.5</v>
      </c>
      <c r="M2004" s="458">
        <v>0.125588670602168</v>
      </c>
      <c r="N2004" s="458">
        <v>0.15358867060216799</v>
      </c>
      <c r="O2004" s="459">
        <v>0</v>
      </c>
      <c r="P2004" s="460">
        <v>0</v>
      </c>
      <c r="Q2004" s="453">
        <v>1</v>
      </c>
      <c r="R2004" s="458">
        <v>0.125588670602168</v>
      </c>
      <c r="S2004" s="461">
        <v>293999</v>
      </c>
      <c r="T2004" s="461">
        <v>1912198</v>
      </c>
      <c r="U2004" s="462">
        <v>98000</v>
      </c>
      <c r="V2004" s="463">
        <v>63491.96</v>
      </c>
      <c r="W2004" s="716" t="e">
        <f t="shared" si="71"/>
        <v>#DIV/0!</v>
      </c>
      <c r="Z2004" s="739">
        <f t="shared" si="72"/>
        <v>0</v>
      </c>
    </row>
    <row r="2005" spans="1:26" s="365" customFormat="1" ht="12.65" customHeight="1">
      <c r="A2005" s="452"/>
      <c r="B2005" s="452" t="s">
        <v>628</v>
      </c>
      <c r="C2005" s="453" t="s">
        <v>453</v>
      </c>
      <c r="D2005" s="454" t="s">
        <v>1018</v>
      </c>
      <c r="E2005" s="455" t="s">
        <v>489</v>
      </c>
      <c r="F2005" s="454" t="s">
        <v>988</v>
      </c>
      <c r="G2005" s="454" t="s">
        <v>1025</v>
      </c>
      <c r="H2005" s="454" t="s">
        <v>439</v>
      </c>
      <c r="I2005" s="453">
        <v>2024</v>
      </c>
      <c r="J2005" s="453">
        <v>9</v>
      </c>
      <c r="K2005" s="456">
        <v>45590</v>
      </c>
      <c r="L2005" s="457">
        <v>0.4</v>
      </c>
      <c r="M2005" s="458">
        <v>0.27566008648311202</v>
      </c>
      <c r="N2005" s="458">
        <v>0.353993419816445</v>
      </c>
      <c r="O2005" s="459">
        <v>0</v>
      </c>
      <c r="P2005" s="460">
        <v>0</v>
      </c>
      <c r="Q2005" s="453">
        <v>1</v>
      </c>
      <c r="R2005" s="458">
        <v>0.27566008648311202</v>
      </c>
      <c r="S2005" s="461">
        <v>270540</v>
      </c>
      <c r="T2005" s="461">
        <v>1388296</v>
      </c>
      <c r="U2005" s="462">
        <v>188000</v>
      </c>
      <c r="V2005" s="463">
        <v>126964.546666667</v>
      </c>
      <c r="W2005" s="716" t="e">
        <f t="shared" si="71"/>
        <v>#DIV/0!</v>
      </c>
      <c r="Z2005" s="739">
        <f t="shared" si="72"/>
        <v>0</v>
      </c>
    </row>
    <row r="2006" spans="1:26" s="365" customFormat="1" ht="12.65" customHeight="1">
      <c r="A2006" s="452"/>
      <c r="B2006" s="452" t="s">
        <v>628</v>
      </c>
      <c r="C2006" s="453" t="s">
        <v>453</v>
      </c>
      <c r="D2006" s="454" t="s">
        <v>1026</v>
      </c>
      <c r="E2006" s="455" t="s">
        <v>487</v>
      </c>
      <c r="F2006" s="454" t="s">
        <v>988</v>
      </c>
      <c r="G2006" s="454" t="s">
        <v>484</v>
      </c>
      <c r="H2006" s="454" t="s">
        <v>439</v>
      </c>
      <c r="I2006" s="453">
        <v>2024</v>
      </c>
      <c r="J2006" s="453">
        <v>9</v>
      </c>
      <c r="K2006" s="456">
        <v>45590</v>
      </c>
      <c r="L2006" s="457">
        <v>0.4</v>
      </c>
      <c r="M2006" s="458">
        <v>0.80865388388102988</v>
      </c>
      <c r="N2006" s="458">
        <v>1.0756538838810299</v>
      </c>
      <c r="O2006" s="459">
        <v>0.26700000000000002</v>
      </c>
      <c r="P2006" s="460">
        <v>0.10680000000000001</v>
      </c>
      <c r="Q2006" s="453">
        <v>1</v>
      </c>
      <c r="R2006" s="458">
        <v>0.80865388388102988</v>
      </c>
      <c r="S2006" s="461">
        <v>53015</v>
      </c>
      <c r="T2006" s="461">
        <v>721237</v>
      </c>
      <c r="U2006" s="462">
        <v>640000</v>
      </c>
      <c r="V2006" s="463">
        <v>447429.72100000002</v>
      </c>
      <c r="W2006" s="716" t="e">
        <f t="shared" si="71"/>
        <v>#DIV/0!</v>
      </c>
      <c r="Z2006" s="739">
        <f t="shared" si="72"/>
        <v>14155.005000000001</v>
      </c>
    </row>
    <row r="2007" spans="1:26" s="365" customFormat="1" ht="12.65" customHeight="1">
      <c r="A2007" s="452"/>
      <c r="B2007" s="452" t="s">
        <v>628</v>
      </c>
      <c r="C2007" s="453" t="s">
        <v>453</v>
      </c>
      <c r="D2007" s="454" t="s">
        <v>1027</v>
      </c>
      <c r="E2007" s="455" t="s">
        <v>486</v>
      </c>
      <c r="F2007" s="454" t="s">
        <v>988</v>
      </c>
      <c r="G2007" s="454" t="s">
        <v>1028</v>
      </c>
      <c r="H2007" s="454" t="s">
        <v>439</v>
      </c>
      <c r="I2007" s="453">
        <v>2024</v>
      </c>
      <c r="J2007" s="453">
        <v>9</v>
      </c>
      <c r="K2007" s="456">
        <v>45590</v>
      </c>
      <c r="L2007" s="457">
        <v>0.6</v>
      </c>
      <c r="M2007" s="458">
        <v>0.61243323981863296</v>
      </c>
      <c r="N2007" s="458">
        <v>0.790433239818633</v>
      </c>
      <c r="O2007" s="459">
        <v>0.17799999999999999</v>
      </c>
      <c r="P2007" s="460">
        <v>0.10679999999999999</v>
      </c>
      <c r="Q2007" s="453">
        <v>1</v>
      </c>
      <c r="R2007" s="458">
        <v>0.61243323981863296</v>
      </c>
      <c r="S2007" s="461">
        <v>297660</v>
      </c>
      <c r="T2007" s="461">
        <v>1273640</v>
      </c>
      <c r="U2007" s="462">
        <v>675296</v>
      </c>
      <c r="V2007" s="463">
        <v>448588.08</v>
      </c>
      <c r="W2007" s="716" t="e">
        <f t="shared" si="71"/>
        <v>#DIV/0!</v>
      </c>
      <c r="Z2007" s="739">
        <f t="shared" si="72"/>
        <v>52983.479999999996</v>
      </c>
    </row>
    <row r="2008" spans="1:26" s="365" customFormat="1" ht="12.65" customHeight="1">
      <c r="A2008" s="452"/>
      <c r="B2008" s="452" t="s">
        <v>628</v>
      </c>
      <c r="C2008" s="453" t="s">
        <v>453</v>
      </c>
      <c r="D2008" s="454" t="s">
        <v>1029</v>
      </c>
      <c r="E2008" s="455" t="s">
        <v>493</v>
      </c>
      <c r="F2008" s="454" t="s">
        <v>988</v>
      </c>
      <c r="G2008" s="454" t="s">
        <v>484</v>
      </c>
      <c r="H2008" s="454" t="s">
        <v>439</v>
      </c>
      <c r="I2008" s="453">
        <v>2024</v>
      </c>
      <c r="J2008" s="453">
        <v>9</v>
      </c>
      <c r="K2008" s="456">
        <v>45590</v>
      </c>
      <c r="L2008" s="457">
        <v>0.5</v>
      </c>
      <c r="M2008" s="458">
        <v>0.29378086188436198</v>
      </c>
      <c r="N2008" s="458">
        <v>0.41711419521769499</v>
      </c>
      <c r="O2008" s="459">
        <v>0.123333333333333</v>
      </c>
      <c r="P2008" s="460">
        <v>6.1666666666666502E-2</v>
      </c>
      <c r="Q2008" s="453">
        <v>1</v>
      </c>
      <c r="R2008" s="458">
        <v>0.29378086188436198</v>
      </c>
      <c r="S2008" s="461">
        <v>180000</v>
      </c>
      <c r="T2008" s="461">
        <v>1002735</v>
      </c>
      <c r="U2008" s="462">
        <v>370000</v>
      </c>
      <c r="V2008" s="463">
        <v>246329.35000000033</v>
      </c>
      <c r="W2008" s="716" t="e">
        <f t="shared" si="71"/>
        <v>#DIV/0!</v>
      </c>
      <c r="Z2008" s="739">
        <f t="shared" si="72"/>
        <v>22199.999999999942</v>
      </c>
    </row>
    <row r="2009" spans="1:26" s="365" customFormat="1" ht="12.65" customHeight="1">
      <c r="A2009" s="452"/>
      <c r="B2009" s="452" t="s">
        <v>628</v>
      </c>
      <c r="C2009" s="453" t="s">
        <v>453</v>
      </c>
      <c r="D2009" s="454" t="s">
        <v>444</v>
      </c>
      <c r="E2009" s="455" t="s">
        <v>491</v>
      </c>
      <c r="F2009" s="454" t="s">
        <v>988</v>
      </c>
      <c r="G2009" s="454" t="s">
        <v>484</v>
      </c>
      <c r="H2009" s="454" t="s">
        <v>439</v>
      </c>
      <c r="I2009" s="453">
        <v>2024</v>
      </c>
      <c r="J2009" s="453">
        <v>9</v>
      </c>
      <c r="K2009" s="456">
        <v>45590</v>
      </c>
      <c r="L2009" s="457">
        <v>0.5</v>
      </c>
      <c r="M2009" s="458">
        <v>1.0628666666666668</v>
      </c>
      <c r="N2009" s="458">
        <v>1.1322000000000001</v>
      </c>
      <c r="O2009" s="459">
        <v>6.9333333333333302E-2</v>
      </c>
      <c r="P2009" s="460">
        <v>3.4666666666666651E-2</v>
      </c>
      <c r="Q2009" s="453">
        <v>1</v>
      </c>
      <c r="R2009" s="458">
        <v>1.0628666666666668</v>
      </c>
      <c r="S2009" s="461">
        <v>155491</v>
      </c>
      <c r="T2009" s="461">
        <v>788769</v>
      </c>
      <c r="U2009" s="462">
        <v>484014</v>
      </c>
      <c r="V2009" s="463">
        <v>429326.016</v>
      </c>
      <c r="W2009" s="716" t="e">
        <f t="shared" si="71"/>
        <v>#DIV/0!</v>
      </c>
      <c r="Z2009" s="739">
        <f t="shared" si="72"/>
        <v>10780.709333333329</v>
      </c>
    </row>
    <row r="2010" spans="1:26" s="365" customFormat="1" ht="12.65" customHeight="1">
      <c r="A2010" s="452"/>
      <c r="B2010" s="452" t="s">
        <v>628</v>
      </c>
      <c r="C2010" s="453" t="s">
        <v>453</v>
      </c>
      <c r="D2010" s="454" t="s">
        <v>1009</v>
      </c>
      <c r="E2010" s="455" t="s">
        <v>495</v>
      </c>
      <c r="F2010" s="454" t="s">
        <v>988</v>
      </c>
      <c r="G2010" s="454" t="s">
        <v>484</v>
      </c>
      <c r="H2010" s="454" t="s">
        <v>439</v>
      </c>
      <c r="I2010" s="453">
        <v>2024</v>
      </c>
      <c r="J2010" s="453">
        <v>9</v>
      </c>
      <c r="K2010" s="456">
        <v>45590</v>
      </c>
      <c r="L2010" s="457">
        <v>0.4</v>
      </c>
      <c r="M2010" s="458">
        <v>0.41382922267354705</v>
      </c>
      <c r="N2010" s="458">
        <v>0.54316255600688002</v>
      </c>
      <c r="O2010" s="459">
        <v>0.12933333333333299</v>
      </c>
      <c r="P2010" s="460">
        <v>5.1733333333333201E-2</v>
      </c>
      <c r="Q2010" s="453">
        <v>1</v>
      </c>
      <c r="R2010" s="458">
        <v>0.41382922267354705</v>
      </c>
      <c r="S2010" s="461">
        <v>93210</v>
      </c>
      <c r="T2010" s="461">
        <v>429495</v>
      </c>
      <c r="U2010" s="462">
        <v>452729</v>
      </c>
      <c r="V2010" s="463">
        <v>397180.98000000016</v>
      </c>
      <c r="W2010" s="716" t="e">
        <f t="shared" si="71"/>
        <v>#DIV/0!</v>
      </c>
      <c r="Z2010" s="739">
        <f t="shared" si="72"/>
        <v>12055.159999999969</v>
      </c>
    </row>
    <row r="2011" spans="1:26" s="365" customFormat="1" ht="12.65" customHeight="1">
      <c r="A2011" s="284" t="s">
        <v>21</v>
      </c>
      <c r="B2011" s="452" t="s">
        <v>1030</v>
      </c>
      <c r="C2011" s="453" t="s">
        <v>554</v>
      </c>
      <c r="D2011" s="454" t="s">
        <v>1010</v>
      </c>
      <c r="E2011" s="455" t="s">
        <v>1011</v>
      </c>
      <c r="F2011" s="454" t="s">
        <v>988</v>
      </c>
      <c r="G2011" s="454" t="s">
        <v>1001</v>
      </c>
      <c r="H2011" s="454" t="s">
        <v>439</v>
      </c>
      <c r="I2011" s="453">
        <v>2023</v>
      </c>
      <c r="J2011" s="453">
        <v>1</v>
      </c>
      <c r="K2011" s="456">
        <v>45590</v>
      </c>
      <c r="L2011" s="457">
        <v>0.5</v>
      </c>
      <c r="M2011" s="458">
        <v>0.2716898724654021</v>
      </c>
      <c r="N2011" s="458">
        <v>0.34804527431608795</v>
      </c>
      <c r="O2011" s="459">
        <v>7.6355401850685817E-2</v>
      </c>
      <c r="P2011" s="460">
        <v>3.8177700925342908E-2</v>
      </c>
      <c r="Q2011" s="453">
        <v>1</v>
      </c>
      <c r="R2011" s="458">
        <v>0.2716898724654021</v>
      </c>
      <c r="S2011" s="461">
        <v>134307162</v>
      </c>
      <c r="T2011" s="461">
        <v>134307162</v>
      </c>
      <c r="U2011" s="462">
        <v>24767520.959613007</v>
      </c>
      <c r="V2011" s="463">
        <v>14512443.633677848</v>
      </c>
      <c r="W2011" s="716" t="e">
        <f t="shared" si="71"/>
        <v>#DIV/0!</v>
      </c>
      <c r="Z2011" s="739">
        <f t="shared" si="72"/>
        <v>10255077.325935159</v>
      </c>
    </row>
    <row r="2012" spans="1:26" s="365" customFormat="1" ht="12.65" customHeight="1">
      <c r="A2012" s="284" t="s">
        <v>21</v>
      </c>
      <c r="B2012" s="452" t="s">
        <v>1030</v>
      </c>
      <c r="C2012" s="453" t="s">
        <v>554</v>
      </c>
      <c r="D2012" s="454" t="s">
        <v>729</v>
      </c>
      <c r="E2012" s="455" t="s">
        <v>1031</v>
      </c>
      <c r="F2012" s="454" t="s">
        <v>988</v>
      </c>
      <c r="G2012" s="454" t="s">
        <v>1001</v>
      </c>
      <c r="H2012" s="454" t="s">
        <v>439</v>
      </c>
      <c r="I2012" s="453">
        <v>2023</v>
      </c>
      <c r="J2012" s="453">
        <v>1</v>
      </c>
      <c r="K2012" s="456">
        <v>45590</v>
      </c>
      <c r="L2012" s="457">
        <v>0.5</v>
      </c>
      <c r="M2012" s="458">
        <v>8.678151776003247E-2</v>
      </c>
      <c r="N2012" s="458">
        <v>0.11564226045950222</v>
      </c>
      <c r="O2012" s="459">
        <v>2.8860742699469755E-2</v>
      </c>
      <c r="P2012" s="460">
        <v>1.4430371349734877E-2</v>
      </c>
      <c r="Q2012" s="453">
        <v>1</v>
      </c>
      <c r="R2012" s="458">
        <v>8.678151776003247E-2</v>
      </c>
      <c r="S2012" s="461">
        <v>136763959</v>
      </c>
      <c r="T2012" s="461">
        <v>136763959</v>
      </c>
      <c r="U2012" s="462">
        <v>10280498.428111985</v>
      </c>
      <c r="V2012" s="463">
        <v>6333388.9968521539</v>
      </c>
      <c r="W2012" s="716" t="e">
        <f t="shared" si="71"/>
        <v>#DIV/0!</v>
      </c>
      <c r="Z2012" s="739">
        <f t="shared" si="72"/>
        <v>3947109.4312598309</v>
      </c>
    </row>
    <row r="2013" spans="1:26" s="365" customFormat="1" ht="12.65" customHeight="1">
      <c r="A2013" s="284" t="s">
        <v>21</v>
      </c>
      <c r="B2013" s="452" t="s">
        <v>1030</v>
      </c>
      <c r="C2013" s="453" t="s">
        <v>554</v>
      </c>
      <c r="D2013" s="454" t="s">
        <v>726</v>
      </c>
      <c r="E2013" s="455" t="s">
        <v>1032</v>
      </c>
      <c r="F2013" s="454" t="s">
        <v>988</v>
      </c>
      <c r="G2013" s="454" t="s">
        <v>1001</v>
      </c>
      <c r="H2013" s="454" t="s">
        <v>439</v>
      </c>
      <c r="I2013" s="453">
        <v>2023</v>
      </c>
      <c r="J2013" s="453">
        <v>1</v>
      </c>
      <c r="K2013" s="456">
        <v>45590</v>
      </c>
      <c r="L2013" s="457">
        <v>0.5</v>
      </c>
      <c r="M2013" s="458">
        <v>9.5833382481798193E-2</v>
      </c>
      <c r="N2013" s="458">
        <v>0.12512128307326006</v>
      </c>
      <c r="O2013" s="459">
        <v>2.9287900591461875E-2</v>
      </c>
      <c r="P2013" s="460">
        <v>1.4643950295730937E-2</v>
      </c>
      <c r="Q2013" s="453">
        <v>1</v>
      </c>
      <c r="R2013" s="458">
        <v>9.5833382481798193E-2</v>
      </c>
      <c r="S2013" s="461">
        <v>135382134</v>
      </c>
      <c r="T2013" s="461">
        <v>135382134</v>
      </c>
      <c r="U2013" s="462">
        <v>10334790.195710123</v>
      </c>
      <c r="V2013" s="463">
        <v>6369731.7132581519</v>
      </c>
      <c r="W2013" s="716" t="e">
        <f t="shared" si="71"/>
        <v>#DIV/0!</v>
      </c>
      <c r="Z2013" s="739">
        <f t="shared" si="72"/>
        <v>3965058.4824519707</v>
      </c>
    </row>
    <row r="2014" spans="1:26" s="365" customFormat="1" ht="12.65" customHeight="1">
      <c r="A2014" s="284" t="s">
        <v>21</v>
      </c>
      <c r="B2014" s="452" t="s">
        <v>1030</v>
      </c>
      <c r="C2014" s="453" t="s">
        <v>554</v>
      </c>
      <c r="D2014" s="454" t="s">
        <v>1033</v>
      </c>
      <c r="E2014" s="455" t="s">
        <v>1034</v>
      </c>
      <c r="F2014" s="454" t="s">
        <v>988</v>
      </c>
      <c r="G2014" s="454" t="s">
        <v>1001</v>
      </c>
      <c r="H2014" s="454" t="s">
        <v>439</v>
      </c>
      <c r="I2014" s="453">
        <v>2023</v>
      </c>
      <c r="J2014" s="453">
        <v>1</v>
      </c>
      <c r="K2014" s="456">
        <v>45590</v>
      </c>
      <c r="L2014" s="457">
        <v>0.5</v>
      </c>
      <c r="M2014" s="458">
        <v>0.11296999999999974</v>
      </c>
      <c r="N2014" s="458">
        <v>0.13241075494174459</v>
      </c>
      <c r="O2014" s="459">
        <v>1.944075494174485E-2</v>
      </c>
      <c r="P2014" s="460">
        <v>9.7203774708724249E-3</v>
      </c>
      <c r="Q2014" s="453">
        <v>1</v>
      </c>
      <c r="R2014" s="458">
        <v>0.11296999999999974</v>
      </c>
      <c r="S2014" s="461">
        <v>135481208</v>
      </c>
      <c r="T2014" s="461">
        <v>135481208</v>
      </c>
      <c r="U2014" s="462">
        <v>5210924.002799158</v>
      </c>
      <c r="V2014" s="463">
        <v>2577067.038859596</v>
      </c>
      <c r="W2014" s="716" t="e">
        <f t="shared" si="71"/>
        <v>#DIV/0!</v>
      </c>
      <c r="Z2014" s="739">
        <f t="shared" si="72"/>
        <v>2633856.963939562</v>
      </c>
    </row>
    <row r="2015" spans="1:26" s="365" customFormat="1" ht="12.65" customHeight="1">
      <c r="A2015" s="284" t="s">
        <v>21</v>
      </c>
      <c r="B2015" s="452" t="s">
        <v>1030</v>
      </c>
      <c r="C2015" s="453" t="s">
        <v>554</v>
      </c>
      <c r="D2015" s="454" t="s">
        <v>1010</v>
      </c>
      <c r="E2015" s="455" t="s">
        <v>1011</v>
      </c>
      <c r="F2015" s="454" t="s">
        <v>988</v>
      </c>
      <c r="G2015" s="454" t="s">
        <v>1001</v>
      </c>
      <c r="H2015" s="454" t="s">
        <v>439</v>
      </c>
      <c r="I2015" s="453">
        <v>2023</v>
      </c>
      <c r="J2015" s="453">
        <v>2</v>
      </c>
      <c r="K2015" s="456">
        <v>45590</v>
      </c>
      <c r="L2015" s="457">
        <v>0.5</v>
      </c>
      <c r="M2015" s="458">
        <v>0.2716898724654021</v>
      </c>
      <c r="N2015" s="458">
        <v>0.34804527431608795</v>
      </c>
      <c r="O2015" s="459">
        <v>7.6355401850685817E-2</v>
      </c>
      <c r="P2015" s="460">
        <v>3.8177700925342908E-2</v>
      </c>
      <c r="Q2015" s="453">
        <v>1</v>
      </c>
      <c r="R2015" s="458">
        <v>0.2716898724654021</v>
      </c>
      <c r="S2015" s="461">
        <v>15291394</v>
      </c>
      <c r="T2015" s="461">
        <v>149598556</v>
      </c>
      <c r="U2015" s="462">
        <v>24767520.959613007</v>
      </c>
      <c r="V2015" s="463">
        <v>13344863.099950681</v>
      </c>
      <c r="W2015" s="716" t="e">
        <f t="shared" si="71"/>
        <v>#DIV/0!</v>
      </c>
      <c r="Z2015" s="739">
        <f t="shared" si="72"/>
        <v>1167580.533727166</v>
      </c>
    </row>
    <row r="2016" spans="1:26" s="365" customFormat="1" ht="12.65" customHeight="1">
      <c r="A2016" s="284" t="s">
        <v>21</v>
      </c>
      <c r="B2016" s="452" t="s">
        <v>1030</v>
      </c>
      <c r="C2016" s="453" t="s">
        <v>554</v>
      </c>
      <c r="D2016" s="454" t="s">
        <v>729</v>
      </c>
      <c r="E2016" s="455" t="s">
        <v>1031</v>
      </c>
      <c r="F2016" s="454" t="s">
        <v>988</v>
      </c>
      <c r="G2016" s="454" t="s">
        <v>1001</v>
      </c>
      <c r="H2016" s="454" t="s">
        <v>439</v>
      </c>
      <c r="I2016" s="453">
        <v>2023</v>
      </c>
      <c r="J2016" s="453">
        <v>2</v>
      </c>
      <c r="K2016" s="456">
        <v>45590</v>
      </c>
      <c r="L2016" s="457">
        <v>0.5</v>
      </c>
      <c r="M2016" s="458">
        <v>8.678151776003247E-2</v>
      </c>
      <c r="N2016" s="458">
        <v>0.11564226045950222</v>
      </c>
      <c r="O2016" s="459">
        <v>2.8860742699469755E-2</v>
      </c>
      <c r="P2016" s="460">
        <v>1.4430371349734877E-2</v>
      </c>
      <c r="Q2016" s="453">
        <v>1</v>
      </c>
      <c r="R2016" s="458">
        <v>8.678151776003247E-2</v>
      </c>
      <c r="S2016" s="461">
        <v>15332028</v>
      </c>
      <c r="T2016" s="461">
        <v>152095987</v>
      </c>
      <c r="U2016" s="462">
        <v>10280498.428111985</v>
      </c>
      <c r="V2016" s="463">
        <v>5890895.2816830883</v>
      </c>
      <c r="W2016" s="716" t="e">
        <f t="shared" si="71"/>
        <v>#DIV/0!</v>
      </c>
      <c r="Z2016" s="739">
        <f t="shared" si="72"/>
        <v>442493.71516906586</v>
      </c>
    </row>
    <row r="2017" spans="1:26" s="365" customFormat="1" ht="12.65" customHeight="1">
      <c r="A2017" s="284" t="s">
        <v>21</v>
      </c>
      <c r="B2017" s="452" t="s">
        <v>1030</v>
      </c>
      <c r="C2017" s="453" t="s">
        <v>554</v>
      </c>
      <c r="D2017" s="454" t="s">
        <v>726</v>
      </c>
      <c r="E2017" s="455" t="s">
        <v>1032</v>
      </c>
      <c r="F2017" s="454" t="s">
        <v>988</v>
      </c>
      <c r="G2017" s="454" t="s">
        <v>1001</v>
      </c>
      <c r="H2017" s="454" t="s">
        <v>439</v>
      </c>
      <c r="I2017" s="453">
        <v>2023</v>
      </c>
      <c r="J2017" s="453">
        <v>2</v>
      </c>
      <c r="K2017" s="456">
        <v>45590</v>
      </c>
      <c r="L2017" s="457">
        <v>0.5</v>
      </c>
      <c r="M2017" s="458">
        <v>9.5833382481798193E-2</v>
      </c>
      <c r="N2017" s="458">
        <v>0.12512128307326006</v>
      </c>
      <c r="O2017" s="459">
        <v>2.9287900591461875E-2</v>
      </c>
      <c r="P2017" s="460">
        <v>1.4643950295730937E-2</v>
      </c>
      <c r="Q2017" s="453">
        <v>1</v>
      </c>
      <c r="R2017" s="458">
        <v>9.5833382481798193E-2</v>
      </c>
      <c r="S2017" s="461">
        <v>15284028</v>
      </c>
      <c r="T2017" s="461">
        <v>150666162</v>
      </c>
      <c r="U2017" s="462">
        <v>10334790.195710123</v>
      </c>
      <c r="V2017" s="463">
        <v>5922094.6205570316</v>
      </c>
      <c r="W2017" s="716" t="e">
        <f t="shared" si="71"/>
        <v>#DIV/0!</v>
      </c>
      <c r="Z2017" s="739">
        <f t="shared" si="72"/>
        <v>447637.09270111984</v>
      </c>
    </row>
    <row r="2018" spans="1:26" s="365" customFormat="1" ht="12.65" customHeight="1">
      <c r="A2018" s="284" t="s">
        <v>21</v>
      </c>
      <c r="B2018" s="452" t="s">
        <v>1030</v>
      </c>
      <c r="C2018" s="453" t="s">
        <v>554</v>
      </c>
      <c r="D2018" s="454" t="s">
        <v>1033</v>
      </c>
      <c r="E2018" s="455" t="s">
        <v>1034</v>
      </c>
      <c r="F2018" s="454" t="s">
        <v>988</v>
      </c>
      <c r="G2018" s="454" t="s">
        <v>1001</v>
      </c>
      <c r="H2018" s="454" t="s">
        <v>439</v>
      </c>
      <c r="I2018" s="453">
        <v>2023</v>
      </c>
      <c r="J2018" s="453">
        <v>2</v>
      </c>
      <c r="K2018" s="456">
        <v>45590</v>
      </c>
      <c r="L2018" s="457">
        <v>0.5</v>
      </c>
      <c r="M2018" s="458">
        <v>0.11296999999999974</v>
      </c>
      <c r="N2018" s="458">
        <v>0.13241075494174459</v>
      </c>
      <c r="O2018" s="459">
        <v>1.944075494174485E-2</v>
      </c>
      <c r="P2018" s="460">
        <v>9.7203774708724249E-3</v>
      </c>
      <c r="Q2018" s="453">
        <v>1</v>
      </c>
      <c r="R2018" s="458">
        <v>0.11296999999999974</v>
      </c>
      <c r="S2018" s="461">
        <v>15260000</v>
      </c>
      <c r="T2018" s="461">
        <v>150741208</v>
      </c>
      <c r="U2018" s="462">
        <v>5210924.002799158</v>
      </c>
      <c r="V2018" s="463">
        <v>2280401.1184485699</v>
      </c>
      <c r="W2018" s="716" t="e">
        <f t="shared" si="71"/>
        <v>#DIV/0!</v>
      </c>
      <c r="Z2018" s="739">
        <f t="shared" si="72"/>
        <v>296665.9204110264</v>
      </c>
    </row>
    <row r="2019" spans="1:26" s="365" customFormat="1" ht="12.65" customHeight="1">
      <c r="A2019" s="284" t="s">
        <v>21</v>
      </c>
      <c r="B2019" s="452" t="s">
        <v>1030</v>
      </c>
      <c r="C2019" s="453" t="s">
        <v>554</v>
      </c>
      <c r="D2019" s="454" t="s">
        <v>1010</v>
      </c>
      <c r="E2019" s="455" t="s">
        <v>1011</v>
      </c>
      <c r="F2019" s="454" t="s">
        <v>988</v>
      </c>
      <c r="G2019" s="454" t="s">
        <v>1001</v>
      </c>
      <c r="H2019" s="454" t="s">
        <v>439</v>
      </c>
      <c r="I2019" s="453">
        <v>2023</v>
      </c>
      <c r="J2019" s="453">
        <v>3</v>
      </c>
      <c r="K2019" s="456">
        <v>45590</v>
      </c>
      <c r="L2019" s="457">
        <v>0.5</v>
      </c>
      <c r="M2019" s="458">
        <v>0.2716898724654021</v>
      </c>
      <c r="N2019" s="458">
        <v>0.34804527431608795</v>
      </c>
      <c r="O2019" s="459">
        <v>7.6355401850685817E-2</v>
      </c>
      <c r="P2019" s="460">
        <v>3.8177700925342908E-2</v>
      </c>
      <c r="Q2019" s="453">
        <v>1</v>
      </c>
      <c r="R2019" s="458">
        <v>0.2716898724654021</v>
      </c>
      <c r="S2019" s="461">
        <v>14267360</v>
      </c>
      <c r="T2019" s="461">
        <v>163865916</v>
      </c>
      <c r="U2019" s="462">
        <v>24767520.959613007</v>
      </c>
      <c r="V2019" s="463">
        <v>12255473.093802281</v>
      </c>
      <c r="W2019" s="716" t="e">
        <f t="shared" si="71"/>
        <v>#DIV/0!</v>
      </c>
      <c r="Z2019" s="739">
        <f t="shared" si="72"/>
        <v>1089390.0061484007</v>
      </c>
    </row>
    <row r="2020" spans="1:26" s="365" customFormat="1" ht="12.65" customHeight="1">
      <c r="A2020" s="284" t="s">
        <v>21</v>
      </c>
      <c r="B2020" s="452" t="s">
        <v>1030</v>
      </c>
      <c r="C2020" s="453" t="s">
        <v>554</v>
      </c>
      <c r="D2020" s="454" t="s">
        <v>729</v>
      </c>
      <c r="E2020" s="455" t="s">
        <v>1031</v>
      </c>
      <c r="F2020" s="454" t="s">
        <v>988</v>
      </c>
      <c r="G2020" s="454" t="s">
        <v>1001</v>
      </c>
      <c r="H2020" s="454" t="s">
        <v>439</v>
      </c>
      <c r="I2020" s="453">
        <v>2023</v>
      </c>
      <c r="J2020" s="453">
        <v>3</v>
      </c>
      <c r="K2020" s="456">
        <v>45590</v>
      </c>
      <c r="L2020" s="457">
        <v>0.5</v>
      </c>
      <c r="M2020" s="458">
        <v>8.678151776003247E-2</v>
      </c>
      <c r="N2020" s="458">
        <v>0.11564226045950222</v>
      </c>
      <c r="O2020" s="459">
        <v>2.8860742699469755E-2</v>
      </c>
      <c r="P2020" s="460">
        <v>1.4430371349734877E-2</v>
      </c>
      <c r="Q2020" s="453">
        <v>1</v>
      </c>
      <c r="R2020" s="458">
        <v>8.678151776003247E-2</v>
      </c>
      <c r="S2020" s="461">
        <v>13964028</v>
      </c>
      <c r="T2020" s="461">
        <v>166060015</v>
      </c>
      <c r="U2020" s="462">
        <v>10280498.428111985</v>
      </c>
      <c r="V2020" s="463">
        <v>5487883.0625268975</v>
      </c>
      <c r="W2020" s="716" t="e">
        <f t="shared" si="71"/>
        <v>#DIV/0!</v>
      </c>
      <c r="Z2020" s="739">
        <f t="shared" si="72"/>
        <v>403012.21915619122</v>
      </c>
    </row>
    <row r="2021" spans="1:26" s="365" customFormat="1" ht="12.65" customHeight="1">
      <c r="A2021" s="284" t="s">
        <v>21</v>
      </c>
      <c r="B2021" s="452" t="s">
        <v>1030</v>
      </c>
      <c r="C2021" s="453" t="s">
        <v>554</v>
      </c>
      <c r="D2021" s="454" t="s">
        <v>726</v>
      </c>
      <c r="E2021" s="455" t="s">
        <v>1032</v>
      </c>
      <c r="F2021" s="454" t="s">
        <v>988</v>
      </c>
      <c r="G2021" s="454" t="s">
        <v>1001</v>
      </c>
      <c r="H2021" s="454" t="s">
        <v>439</v>
      </c>
      <c r="I2021" s="453">
        <v>2023</v>
      </c>
      <c r="J2021" s="453">
        <v>3</v>
      </c>
      <c r="K2021" s="456">
        <v>45590</v>
      </c>
      <c r="L2021" s="457">
        <v>0.5</v>
      </c>
      <c r="M2021" s="458">
        <v>9.5833382481798193E-2</v>
      </c>
      <c r="N2021" s="458">
        <v>0.12512128307326006</v>
      </c>
      <c r="O2021" s="459">
        <v>2.9287900591461875E-2</v>
      </c>
      <c r="P2021" s="460">
        <v>1.4643950295730937E-2</v>
      </c>
      <c r="Q2021" s="453">
        <v>1</v>
      </c>
      <c r="R2021" s="458">
        <v>9.5833382481798193E-2</v>
      </c>
      <c r="S2021" s="461">
        <v>14148000</v>
      </c>
      <c r="T2021" s="461">
        <v>164814162</v>
      </c>
      <c r="U2021" s="462">
        <v>10334790.195710123</v>
      </c>
      <c r="V2021" s="463">
        <v>5507729.402989029</v>
      </c>
      <c r="W2021" s="716" t="e">
        <f t="shared" si="71"/>
        <v>#DIV/0!</v>
      </c>
      <c r="Z2021" s="739">
        <f t="shared" si="72"/>
        <v>414365.21756800258</v>
      </c>
    </row>
    <row r="2022" spans="1:26" s="365" customFormat="1" ht="12.65" customHeight="1">
      <c r="A2022" s="284" t="s">
        <v>21</v>
      </c>
      <c r="B2022" s="452" t="s">
        <v>1030</v>
      </c>
      <c r="C2022" s="453" t="s">
        <v>554</v>
      </c>
      <c r="D2022" s="454" t="s">
        <v>1033</v>
      </c>
      <c r="E2022" s="455" t="s">
        <v>1034</v>
      </c>
      <c r="F2022" s="454" t="s">
        <v>988</v>
      </c>
      <c r="G2022" s="454" t="s">
        <v>1001</v>
      </c>
      <c r="H2022" s="454" t="s">
        <v>439</v>
      </c>
      <c r="I2022" s="453">
        <v>2023</v>
      </c>
      <c r="J2022" s="453">
        <v>3</v>
      </c>
      <c r="K2022" s="456">
        <v>45590</v>
      </c>
      <c r="L2022" s="457">
        <v>0.5</v>
      </c>
      <c r="M2022" s="458">
        <v>0.11296999999999974</v>
      </c>
      <c r="N2022" s="458">
        <v>0.13241075494174459</v>
      </c>
      <c r="O2022" s="459">
        <v>1.944075494174485E-2</v>
      </c>
      <c r="P2022" s="460">
        <v>9.7203774708724249E-3</v>
      </c>
      <c r="Q2022" s="453">
        <v>1</v>
      </c>
      <c r="R2022" s="458">
        <v>0.11296999999999974</v>
      </c>
      <c r="S2022" s="461">
        <v>13800000</v>
      </c>
      <c r="T2022" s="461">
        <v>164541208</v>
      </c>
      <c r="U2022" s="462">
        <v>5210924.002799158</v>
      </c>
      <c r="V2022" s="463">
        <v>2012118.7002524906</v>
      </c>
      <c r="W2022" s="716" t="e">
        <f t="shared" si="71"/>
        <v>#DIV/0!</v>
      </c>
      <c r="Z2022" s="739">
        <f t="shared" si="72"/>
        <v>268282.41819607891</v>
      </c>
    </row>
    <row r="2023" spans="1:26" s="365" customFormat="1" ht="12.65" customHeight="1">
      <c r="A2023" s="284" t="s">
        <v>21</v>
      </c>
      <c r="B2023" s="452" t="s">
        <v>1030</v>
      </c>
      <c r="C2023" s="453" t="s">
        <v>554</v>
      </c>
      <c r="D2023" s="454" t="s">
        <v>1010</v>
      </c>
      <c r="E2023" s="455" t="s">
        <v>1011</v>
      </c>
      <c r="F2023" s="454" t="s">
        <v>988</v>
      </c>
      <c r="G2023" s="454" t="s">
        <v>1001</v>
      </c>
      <c r="H2023" s="454" t="s">
        <v>439</v>
      </c>
      <c r="I2023" s="453">
        <v>2023</v>
      </c>
      <c r="J2023" s="453">
        <v>4</v>
      </c>
      <c r="K2023" s="456">
        <v>45590</v>
      </c>
      <c r="L2023" s="457">
        <v>0.5</v>
      </c>
      <c r="M2023" s="458">
        <v>0.2716898724654021</v>
      </c>
      <c r="N2023" s="458">
        <v>0.34804527431608795</v>
      </c>
      <c r="O2023" s="459">
        <v>7.6355401850685817E-2</v>
      </c>
      <c r="P2023" s="460">
        <v>3.8177700925342908E-2</v>
      </c>
      <c r="Q2023" s="453">
        <v>1</v>
      </c>
      <c r="R2023" s="458">
        <v>0.2716898724654021</v>
      </c>
      <c r="S2023" s="461">
        <v>14510877</v>
      </c>
      <c r="T2023" s="461">
        <v>178376793</v>
      </c>
      <c r="U2023" s="462">
        <v>24767520.959613007</v>
      </c>
      <c r="V2023" s="463">
        <v>11147489.249261405</v>
      </c>
      <c r="W2023" s="716" t="e">
        <f t="shared" si="71"/>
        <v>#DIV/0!</v>
      </c>
      <c r="Z2023" s="739">
        <f t="shared" si="72"/>
        <v>1107983.8445408742</v>
      </c>
    </row>
    <row r="2024" spans="1:26" s="365" customFormat="1" ht="12.65" customHeight="1">
      <c r="A2024" s="284" t="s">
        <v>21</v>
      </c>
      <c r="B2024" s="452" t="s">
        <v>1030</v>
      </c>
      <c r="C2024" s="453" t="s">
        <v>554</v>
      </c>
      <c r="D2024" s="454" t="s">
        <v>729</v>
      </c>
      <c r="E2024" s="455" t="s">
        <v>1031</v>
      </c>
      <c r="F2024" s="454" t="s">
        <v>988</v>
      </c>
      <c r="G2024" s="454" t="s">
        <v>1001</v>
      </c>
      <c r="H2024" s="454" t="s">
        <v>439</v>
      </c>
      <c r="I2024" s="453">
        <v>2023</v>
      </c>
      <c r="J2024" s="453">
        <v>4</v>
      </c>
      <c r="K2024" s="456">
        <v>45590</v>
      </c>
      <c r="L2024" s="457">
        <v>0.5</v>
      </c>
      <c r="M2024" s="458">
        <v>8.678151776003247E-2</v>
      </c>
      <c r="N2024" s="458">
        <v>0.11564226045950222</v>
      </c>
      <c r="O2024" s="459">
        <v>2.8860742699469755E-2</v>
      </c>
      <c r="P2024" s="460">
        <v>1.4430371349734877E-2</v>
      </c>
      <c r="Q2024" s="453">
        <v>1</v>
      </c>
      <c r="R2024" s="458">
        <v>8.678151776003247E-2</v>
      </c>
      <c r="S2024" s="461">
        <v>14552877</v>
      </c>
      <c r="T2024" s="461">
        <v>180612892</v>
      </c>
      <c r="U2024" s="462">
        <v>10280498.428111985</v>
      </c>
      <c r="V2024" s="463">
        <v>5067876.2238928657</v>
      </c>
      <c r="W2024" s="716" t="e">
        <f t="shared" si="71"/>
        <v>#DIV/0!</v>
      </c>
      <c r="Z2024" s="739">
        <f t="shared" si="72"/>
        <v>420006.8386340313</v>
      </c>
    </row>
    <row r="2025" spans="1:26" s="365" customFormat="1" ht="12.65" customHeight="1">
      <c r="A2025" s="284" t="s">
        <v>21</v>
      </c>
      <c r="B2025" s="452" t="s">
        <v>1030</v>
      </c>
      <c r="C2025" s="453" t="s">
        <v>554</v>
      </c>
      <c r="D2025" s="454" t="s">
        <v>726</v>
      </c>
      <c r="E2025" s="455" t="s">
        <v>1032</v>
      </c>
      <c r="F2025" s="454" t="s">
        <v>988</v>
      </c>
      <c r="G2025" s="454" t="s">
        <v>1001</v>
      </c>
      <c r="H2025" s="454" t="s">
        <v>439</v>
      </c>
      <c r="I2025" s="453">
        <v>2023</v>
      </c>
      <c r="J2025" s="453">
        <v>4</v>
      </c>
      <c r="K2025" s="456">
        <v>45590</v>
      </c>
      <c r="L2025" s="457">
        <v>0.5</v>
      </c>
      <c r="M2025" s="458">
        <v>9.5833382481798193E-2</v>
      </c>
      <c r="N2025" s="458">
        <v>0.12512128307326006</v>
      </c>
      <c r="O2025" s="459">
        <v>2.9287900591461875E-2</v>
      </c>
      <c r="P2025" s="460">
        <v>1.4643950295730937E-2</v>
      </c>
      <c r="Q2025" s="453">
        <v>1</v>
      </c>
      <c r="R2025" s="458">
        <v>9.5833382481798193E-2</v>
      </c>
      <c r="S2025" s="461">
        <v>14472877</v>
      </c>
      <c r="T2025" s="461">
        <v>179287039</v>
      </c>
      <c r="U2025" s="462">
        <v>10334790.195710123</v>
      </c>
      <c r="V2025" s="463">
        <v>5083849.2201405745</v>
      </c>
      <c r="W2025" s="716" t="e">
        <f t="shared" si="71"/>
        <v>#DIV/0!</v>
      </c>
      <c r="Z2025" s="739">
        <f t="shared" si="72"/>
        <v>423880.18284845498</v>
      </c>
    </row>
    <row r="2026" spans="1:26" s="365" customFormat="1" ht="12.65" customHeight="1">
      <c r="A2026" s="284" t="s">
        <v>21</v>
      </c>
      <c r="B2026" s="452" t="s">
        <v>1030</v>
      </c>
      <c r="C2026" s="453" t="s">
        <v>554</v>
      </c>
      <c r="D2026" s="454" t="s">
        <v>1033</v>
      </c>
      <c r="E2026" s="455" t="s">
        <v>1034</v>
      </c>
      <c r="F2026" s="454" t="s">
        <v>988</v>
      </c>
      <c r="G2026" s="454" t="s">
        <v>1001</v>
      </c>
      <c r="H2026" s="454" t="s">
        <v>439</v>
      </c>
      <c r="I2026" s="453">
        <v>2023</v>
      </c>
      <c r="J2026" s="453">
        <v>4</v>
      </c>
      <c r="K2026" s="456">
        <v>45590</v>
      </c>
      <c r="L2026" s="457">
        <v>0.5</v>
      </c>
      <c r="M2026" s="458">
        <v>0.11296999999999974</v>
      </c>
      <c r="N2026" s="458">
        <v>0.13241075494174459</v>
      </c>
      <c r="O2026" s="459">
        <v>1.944075494174485E-2</v>
      </c>
      <c r="P2026" s="460">
        <v>9.7203774708724249E-3</v>
      </c>
      <c r="Q2026" s="453">
        <v>1</v>
      </c>
      <c r="R2026" s="458">
        <v>0.11296999999999974</v>
      </c>
      <c r="S2026" s="461">
        <v>14400000</v>
      </c>
      <c r="T2026" s="461">
        <v>178941208</v>
      </c>
      <c r="U2026" s="462">
        <v>5210924.002799158</v>
      </c>
      <c r="V2026" s="463">
        <v>1732171.829091365</v>
      </c>
      <c r="W2026" s="716" t="e">
        <f t="shared" si="71"/>
        <v>#DIV/0!</v>
      </c>
      <c r="Z2026" s="739">
        <f t="shared" si="72"/>
        <v>279946.87116112583</v>
      </c>
    </row>
    <row r="2027" spans="1:26" s="365" customFormat="1" ht="12.65" customHeight="1">
      <c r="A2027" s="284" t="s">
        <v>21</v>
      </c>
      <c r="B2027" s="452" t="s">
        <v>1030</v>
      </c>
      <c r="C2027" s="453" t="s">
        <v>554</v>
      </c>
      <c r="D2027" s="454" t="s">
        <v>1010</v>
      </c>
      <c r="E2027" s="455" t="s">
        <v>1011</v>
      </c>
      <c r="F2027" s="454" t="s">
        <v>988</v>
      </c>
      <c r="G2027" s="454" t="s">
        <v>1001</v>
      </c>
      <c r="H2027" s="454" t="s">
        <v>439</v>
      </c>
      <c r="I2027" s="453">
        <v>2023</v>
      </c>
      <c r="J2027" s="453">
        <v>5</v>
      </c>
      <c r="K2027" s="456">
        <v>45590</v>
      </c>
      <c r="L2027" s="457">
        <v>0.5</v>
      </c>
      <c r="M2027" s="458">
        <v>0.2716898724654021</v>
      </c>
      <c r="N2027" s="458">
        <v>0.34804527431608795</v>
      </c>
      <c r="O2027" s="459">
        <v>7.6355401850685817E-2</v>
      </c>
      <c r="P2027" s="460">
        <v>3.8177700925342908E-2</v>
      </c>
      <c r="Q2027" s="453">
        <v>1</v>
      </c>
      <c r="R2027" s="458">
        <v>0.2716898724654021</v>
      </c>
      <c r="S2027" s="461">
        <v>8514128</v>
      </c>
      <c r="T2027" s="461">
        <v>186890921</v>
      </c>
      <c r="U2027" s="462">
        <v>24767520.959613007</v>
      </c>
      <c r="V2027" s="463">
        <v>10497389.58441323</v>
      </c>
      <c r="W2027" s="716" t="e">
        <f t="shared" si="71"/>
        <v>#DIV/0!</v>
      </c>
      <c r="Z2027" s="739">
        <f t="shared" si="72"/>
        <v>650099.66484817595</v>
      </c>
    </row>
    <row r="2028" spans="1:26" s="365" customFormat="1" ht="12.65" customHeight="1">
      <c r="A2028" s="284" t="s">
        <v>21</v>
      </c>
      <c r="B2028" s="452" t="s">
        <v>1030</v>
      </c>
      <c r="C2028" s="453" t="s">
        <v>554</v>
      </c>
      <c r="D2028" s="454" t="s">
        <v>729</v>
      </c>
      <c r="E2028" s="455" t="s">
        <v>1031</v>
      </c>
      <c r="F2028" s="454" t="s">
        <v>988</v>
      </c>
      <c r="G2028" s="454" t="s">
        <v>1001</v>
      </c>
      <c r="H2028" s="454" t="s">
        <v>439</v>
      </c>
      <c r="I2028" s="453">
        <v>2023</v>
      </c>
      <c r="J2028" s="453">
        <v>5</v>
      </c>
      <c r="K2028" s="456">
        <v>45590</v>
      </c>
      <c r="L2028" s="457">
        <v>0.5</v>
      </c>
      <c r="M2028" s="458">
        <v>8.678151776003247E-2</v>
      </c>
      <c r="N2028" s="458">
        <v>0.11564226045950222</v>
      </c>
      <c r="O2028" s="459">
        <v>2.8860742699469755E-2</v>
      </c>
      <c r="P2028" s="460">
        <v>1.4430371349734877E-2</v>
      </c>
      <c r="Q2028" s="453">
        <v>1</v>
      </c>
      <c r="R2028" s="458">
        <v>8.678151776003247E-2</v>
      </c>
      <c r="S2028" s="461">
        <v>8400000</v>
      </c>
      <c r="T2028" s="461">
        <v>189012892</v>
      </c>
      <c r="U2028" s="462">
        <v>10280498.428111985</v>
      </c>
      <c r="V2028" s="463">
        <v>4825445.9852173198</v>
      </c>
      <c r="W2028" s="716" t="e">
        <f t="shared" si="71"/>
        <v>#DIV/0!</v>
      </c>
      <c r="Z2028" s="739">
        <f t="shared" si="72"/>
        <v>242430.23867554593</v>
      </c>
    </row>
    <row r="2029" spans="1:26" s="365" customFormat="1" ht="12.65" customHeight="1">
      <c r="A2029" s="284" t="s">
        <v>21</v>
      </c>
      <c r="B2029" s="452" t="s">
        <v>1030</v>
      </c>
      <c r="C2029" s="453" t="s">
        <v>554</v>
      </c>
      <c r="D2029" s="454" t="s">
        <v>726</v>
      </c>
      <c r="E2029" s="455" t="s">
        <v>1032</v>
      </c>
      <c r="F2029" s="454" t="s">
        <v>988</v>
      </c>
      <c r="G2029" s="454" t="s">
        <v>1001</v>
      </c>
      <c r="H2029" s="454" t="s">
        <v>439</v>
      </c>
      <c r="I2029" s="453">
        <v>2023</v>
      </c>
      <c r="J2029" s="453">
        <v>5</v>
      </c>
      <c r="K2029" s="456">
        <v>45590</v>
      </c>
      <c r="L2029" s="457">
        <v>0.5</v>
      </c>
      <c r="M2029" s="458">
        <v>9.5833382481798193E-2</v>
      </c>
      <c r="N2029" s="458">
        <v>0.12512128307326006</v>
      </c>
      <c r="O2029" s="459">
        <v>2.9287900591461875E-2</v>
      </c>
      <c r="P2029" s="460">
        <v>1.4643950295730937E-2</v>
      </c>
      <c r="Q2029" s="453">
        <v>1</v>
      </c>
      <c r="R2029" s="458">
        <v>9.5833382481798193E-2</v>
      </c>
      <c r="S2029" s="461">
        <v>9072028</v>
      </c>
      <c r="T2029" s="461">
        <v>188359067</v>
      </c>
      <c r="U2029" s="462">
        <v>10334790.195710123</v>
      </c>
      <c r="V2029" s="463">
        <v>4818148.5659136157</v>
      </c>
      <c r="W2029" s="716" t="e">
        <f t="shared" si="71"/>
        <v>#DIV/0!</v>
      </c>
      <c r="Z2029" s="739">
        <f t="shared" si="72"/>
        <v>265700.65422695869</v>
      </c>
    </row>
    <row r="2030" spans="1:26" s="365" customFormat="1" ht="12.65" customHeight="1">
      <c r="A2030" s="284" t="s">
        <v>21</v>
      </c>
      <c r="B2030" s="452" t="s">
        <v>1030</v>
      </c>
      <c r="C2030" s="453" t="s">
        <v>554</v>
      </c>
      <c r="D2030" s="454" t="s">
        <v>1033</v>
      </c>
      <c r="E2030" s="455" t="s">
        <v>1034</v>
      </c>
      <c r="F2030" s="454" t="s">
        <v>988</v>
      </c>
      <c r="G2030" s="454" t="s">
        <v>1001</v>
      </c>
      <c r="H2030" s="454" t="s">
        <v>439</v>
      </c>
      <c r="I2030" s="453">
        <v>2023</v>
      </c>
      <c r="J2030" s="453">
        <v>5</v>
      </c>
      <c r="K2030" s="456">
        <v>45590</v>
      </c>
      <c r="L2030" s="457">
        <v>0.5</v>
      </c>
      <c r="M2030" s="458">
        <v>0.11296999999999974</v>
      </c>
      <c r="N2030" s="458">
        <v>0.13241075494174459</v>
      </c>
      <c r="O2030" s="459">
        <v>1.944075494174485E-2</v>
      </c>
      <c r="P2030" s="460">
        <v>9.7203774708724249E-3</v>
      </c>
      <c r="Q2030" s="453">
        <v>1</v>
      </c>
      <c r="R2030" s="458">
        <v>0.11296999999999974</v>
      </c>
      <c r="S2030" s="461">
        <v>8940000</v>
      </c>
      <c r="T2030" s="461">
        <v>187881208</v>
      </c>
      <c r="U2030" s="462">
        <v>5210924.002799158</v>
      </c>
      <c r="V2030" s="463">
        <v>1558371.479912166</v>
      </c>
      <c r="W2030" s="716" t="e">
        <f t="shared" si="71"/>
        <v>#DIV/0!</v>
      </c>
      <c r="Z2030" s="739">
        <f t="shared" si="72"/>
        <v>173800.34917919897</v>
      </c>
    </row>
    <row r="2031" spans="1:26" s="365" customFormat="1" ht="12.65" customHeight="1">
      <c r="A2031" s="284" t="s">
        <v>21</v>
      </c>
      <c r="B2031" s="452" t="s">
        <v>1030</v>
      </c>
      <c r="C2031" s="453" t="s">
        <v>554</v>
      </c>
      <c r="D2031" s="454" t="s">
        <v>1010</v>
      </c>
      <c r="E2031" s="455" t="s">
        <v>1011</v>
      </c>
      <c r="F2031" s="454" t="s">
        <v>988</v>
      </c>
      <c r="G2031" s="454" t="s">
        <v>1001</v>
      </c>
      <c r="H2031" s="454" t="s">
        <v>439</v>
      </c>
      <c r="I2031" s="453">
        <v>2023</v>
      </c>
      <c r="J2031" s="453">
        <v>6</v>
      </c>
      <c r="K2031" s="456">
        <v>45590</v>
      </c>
      <c r="L2031" s="457">
        <v>0.5</v>
      </c>
      <c r="M2031" s="458">
        <v>0.2716898724654021</v>
      </c>
      <c r="N2031" s="458">
        <v>0.34804527431608795</v>
      </c>
      <c r="O2031" s="459">
        <v>7.6355401850685817E-2</v>
      </c>
      <c r="P2031" s="460">
        <v>3.8177700925342908E-2</v>
      </c>
      <c r="Q2031" s="453">
        <v>1</v>
      </c>
      <c r="R2031" s="458">
        <v>0.2716898724654021</v>
      </c>
      <c r="S2031" s="461">
        <v>12626474</v>
      </c>
      <c r="T2031" s="461">
        <v>199517395</v>
      </c>
      <c r="U2031" s="462">
        <v>24767520.959613007</v>
      </c>
      <c r="V2031" s="463">
        <v>9533290.088185994</v>
      </c>
      <c r="W2031" s="716" t="e">
        <f t="shared" si="71"/>
        <v>#DIV/0!</v>
      </c>
      <c r="Z2031" s="739">
        <f t="shared" si="72"/>
        <v>964099.49622723635</v>
      </c>
    </row>
    <row r="2032" spans="1:26" s="365" customFormat="1" ht="12.65" customHeight="1">
      <c r="A2032" s="284" t="s">
        <v>21</v>
      </c>
      <c r="B2032" s="452" t="s">
        <v>1030</v>
      </c>
      <c r="C2032" s="453" t="s">
        <v>554</v>
      </c>
      <c r="D2032" s="454" t="s">
        <v>729</v>
      </c>
      <c r="E2032" s="455" t="s">
        <v>1031</v>
      </c>
      <c r="F2032" s="454" t="s">
        <v>988</v>
      </c>
      <c r="G2032" s="454" t="s">
        <v>1001</v>
      </c>
      <c r="H2032" s="454" t="s">
        <v>439</v>
      </c>
      <c r="I2032" s="453">
        <v>2023</v>
      </c>
      <c r="J2032" s="453">
        <v>6</v>
      </c>
      <c r="K2032" s="456">
        <v>45590</v>
      </c>
      <c r="L2032" s="457">
        <v>0.5</v>
      </c>
      <c r="M2032" s="458">
        <v>8.678151776003247E-2</v>
      </c>
      <c r="N2032" s="458">
        <v>0.11564226045950222</v>
      </c>
      <c r="O2032" s="459">
        <v>2.8860742699469755E-2</v>
      </c>
      <c r="P2032" s="460">
        <v>1.4430371349734877E-2</v>
      </c>
      <c r="Q2032" s="453">
        <v>1</v>
      </c>
      <c r="R2032" s="458">
        <v>8.678151776003247E-2</v>
      </c>
      <c r="S2032" s="461">
        <v>12514034</v>
      </c>
      <c r="T2032" s="461">
        <v>201526926</v>
      </c>
      <c r="U2032" s="462">
        <v>10280498.428111985</v>
      </c>
      <c r="V2032" s="463">
        <v>4464281.6698109042</v>
      </c>
      <c r="W2032" s="716" t="e">
        <f t="shared" si="71"/>
        <v>#DIV/0!</v>
      </c>
      <c r="Z2032" s="739">
        <f t="shared" si="72"/>
        <v>361164.31540641631</v>
      </c>
    </row>
    <row r="2033" spans="1:26" s="365" customFormat="1" ht="12.65" customHeight="1">
      <c r="A2033" s="284" t="s">
        <v>21</v>
      </c>
      <c r="B2033" s="452" t="s">
        <v>1030</v>
      </c>
      <c r="C2033" s="453" t="s">
        <v>554</v>
      </c>
      <c r="D2033" s="454" t="s">
        <v>726</v>
      </c>
      <c r="E2033" s="455" t="s">
        <v>1032</v>
      </c>
      <c r="F2033" s="454" t="s">
        <v>988</v>
      </c>
      <c r="G2033" s="454" t="s">
        <v>1001</v>
      </c>
      <c r="H2033" s="454" t="s">
        <v>439</v>
      </c>
      <c r="I2033" s="453">
        <v>2023</v>
      </c>
      <c r="J2033" s="453">
        <v>6</v>
      </c>
      <c r="K2033" s="456">
        <v>45590</v>
      </c>
      <c r="L2033" s="457">
        <v>0.5</v>
      </c>
      <c r="M2033" s="458">
        <v>9.5833382481798193E-2</v>
      </c>
      <c r="N2033" s="458">
        <v>0.12512128307326006</v>
      </c>
      <c r="O2033" s="459">
        <v>2.9287900591461875E-2</v>
      </c>
      <c r="P2033" s="460">
        <v>1.4643950295730937E-2</v>
      </c>
      <c r="Q2033" s="453">
        <v>1</v>
      </c>
      <c r="R2033" s="458">
        <v>9.5833382481798193E-2</v>
      </c>
      <c r="S2033" s="461">
        <v>12482034</v>
      </c>
      <c r="T2033" s="461">
        <v>200841101</v>
      </c>
      <c r="U2033" s="462">
        <v>10334790.195710123</v>
      </c>
      <c r="V2033" s="463">
        <v>4452575.9949423689</v>
      </c>
      <c r="W2033" s="716" t="e">
        <f t="shared" si="71"/>
        <v>#DIV/0!</v>
      </c>
      <c r="Z2033" s="739">
        <f t="shared" si="72"/>
        <v>365572.57097124722</v>
      </c>
    </row>
    <row r="2034" spans="1:26" s="365" customFormat="1" ht="12.65" customHeight="1">
      <c r="A2034" s="284" t="s">
        <v>21</v>
      </c>
      <c r="B2034" s="452" t="s">
        <v>1030</v>
      </c>
      <c r="C2034" s="453" t="s">
        <v>554</v>
      </c>
      <c r="D2034" s="454" t="s">
        <v>1033</v>
      </c>
      <c r="E2034" s="455" t="s">
        <v>1034</v>
      </c>
      <c r="F2034" s="454" t="s">
        <v>988</v>
      </c>
      <c r="G2034" s="454" t="s">
        <v>1001</v>
      </c>
      <c r="H2034" s="454" t="s">
        <v>439</v>
      </c>
      <c r="I2034" s="453">
        <v>2023</v>
      </c>
      <c r="J2034" s="453">
        <v>6</v>
      </c>
      <c r="K2034" s="456">
        <v>45590</v>
      </c>
      <c r="L2034" s="457">
        <v>0.5</v>
      </c>
      <c r="M2034" s="458">
        <v>0.11296999999999974</v>
      </c>
      <c r="N2034" s="458">
        <v>0.13241075494174459</v>
      </c>
      <c r="O2034" s="459">
        <v>1.944075494174485E-2</v>
      </c>
      <c r="P2034" s="460">
        <v>9.7203774708724249E-3</v>
      </c>
      <c r="Q2034" s="453">
        <v>1</v>
      </c>
      <c r="R2034" s="458">
        <v>0.11296999999999974</v>
      </c>
      <c r="S2034" s="461">
        <v>12600000</v>
      </c>
      <c r="T2034" s="461">
        <v>200481208</v>
      </c>
      <c r="U2034" s="462">
        <v>5210924.002799158</v>
      </c>
      <c r="V2034" s="463">
        <v>1313417.9676461807</v>
      </c>
      <c r="W2034" s="716" t="e">
        <f t="shared" si="71"/>
        <v>#DIV/0!</v>
      </c>
      <c r="Z2034" s="739">
        <f t="shared" si="72"/>
        <v>244953.5122659851</v>
      </c>
    </row>
    <row r="2035" spans="1:26" s="365" customFormat="1" ht="12.65" customHeight="1">
      <c r="A2035" s="284" t="s">
        <v>21</v>
      </c>
      <c r="B2035" s="452" t="s">
        <v>1030</v>
      </c>
      <c r="C2035" s="453" t="s">
        <v>554</v>
      </c>
      <c r="D2035" s="454" t="s">
        <v>1010</v>
      </c>
      <c r="E2035" s="455" t="s">
        <v>1011</v>
      </c>
      <c r="F2035" s="454" t="s">
        <v>988</v>
      </c>
      <c r="G2035" s="454" t="s">
        <v>1001</v>
      </c>
      <c r="H2035" s="454" t="s">
        <v>439</v>
      </c>
      <c r="I2035" s="453">
        <v>2023</v>
      </c>
      <c r="J2035" s="453">
        <v>7</v>
      </c>
      <c r="K2035" s="456">
        <v>45590</v>
      </c>
      <c r="L2035" s="457">
        <v>0.5</v>
      </c>
      <c r="M2035" s="458">
        <v>0.2716898724654021</v>
      </c>
      <c r="N2035" s="458">
        <v>0.34804527431608795</v>
      </c>
      <c r="O2035" s="459">
        <v>7.6355401850685817E-2</v>
      </c>
      <c r="P2035" s="460">
        <v>3.8177700925342908E-2</v>
      </c>
      <c r="Q2035" s="453">
        <v>1</v>
      </c>
      <c r="R2035" s="458">
        <v>0.2716898724654021</v>
      </c>
      <c r="S2035" s="461">
        <v>8913100</v>
      </c>
      <c r="T2035" s="461">
        <v>208430495</v>
      </c>
      <c r="U2035" s="462">
        <v>24767520.959613007</v>
      </c>
      <c r="V2035" s="463">
        <v>8852726.7559506465</v>
      </c>
      <c r="W2035" s="716" t="e">
        <f t="shared" si="71"/>
        <v>#DIV/0!</v>
      </c>
      <c r="Z2035" s="739">
        <f t="shared" si="72"/>
        <v>680563.33223534771</v>
      </c>
    </row>
    <row r="2036" spans="1:26" s="365" customFormat="1" ht="12.65" customHeight="1">
      <c r="A2036" s="284" t="s">
        <v>21</v>
      </c>
      <c r="B2036" s="452" t="s">
        <v>1030</v>
      </c>
      <c r="C2036" s="453" t="s">
        <v>554</v>
      </c>
      <c r="D2036" s="454" t="s">
        <v>729</v>
      </c>
      <c r="E2036" s="455" t="s">
        <v>1031</v>
      </c>
      <c r="F2036" s="454" t="s">
        <v>988</v>
      </c>
      <c r="G2036" s="454" t="s">
        <v>1001</v>
      </c>
      <c r="H2036" s="454" t="s">
        <v>439</v>
      </c>
      <c r="I2036" s="453">
        <v>2023</v>
      </c>
      <c r="J2036" s="453">
        <v>7</v>
      </c>
      <c r="K2036" s="456">
        <v>45590</v>
      </c>
      <c r="L2036" s="457">
        <v>0.5</v>
      </c>
      <c r="M2036" s="458">
        <v>8.678151776003247E-2</v>
      </c>
      <c r="N2036" s="458">
        <v>0.11564226045950222</v>
      </c>
      <c r="O2036" s="459">
        <v>2.8860742699469755E-2</v>
      </c>
      <c r="P2036" s="460">
        <v>1.4430371349734877E-2</v>
      </c>
      <c r="Q2036" s="453">
        <v>1</v>
      </c>
      <c r="R2036" s="458">
        <v>8.678151776003247E-2</v>
      </c>
      <c r="S2036" s="461">
        <v>9000000</v>
      </c>
      <c r="T2036" s="461">
        <v>210526926</v>
      </c>
      <c r="U2036" s="462">
        <v>10280498.428111985</v>
      </c>
      <c r="V2036" s="463">
        <v>4204534.9855156764</v>
      </c>
      <c r="W2036" s="716" t="e">
        <f t="shared" si="71"/>
        <v>#DIV/0!</v>
      </c>
      <c r="Z2036" s="739">
        <f t="shared" si="72"/>
        <v>259746.68429522778</v>
      </c>
    </row>
    <row r="2037" spans="1:26" s="365" customFormat="1" ht="12.65" customHeight="1">
      <c r="A2037" s="284" t="s">
        <v>21</v>
      </c>
      <c r="B2037" s="452" t="s">
        <v>1030</v>
      </c>
      <c r="C2037" s="453" t="s">
        <v>554</v>
      </c>
      <c r="D2037" s="454" t="s">
        <v>726</v>
      </c>
      <c r="E2037" s="455" t="s">
        <v>1032</v>
      </c>
      <c r="F2037" s="454" t="s">
        <v>988</v>
      </c>
      <c r="G2037" s="454" t="s">
        <v>1001</v>
      </c>
      <c r="H2037" s="454" t="s">
        <v>439</v>
      </c>
      <c r="I2037" s="453">
        <v>2023</v>
      </c>
      <c r="J2037" s="453">
        <v>7</v>
      </c>
      <c r="K2037" s="456">
        <v>45590</v>
      </c>
      <c r="L2037" s="457">
        <v>0.5</v>
      </c>
      <c r="M2037" s="458">
        <v>9.5833382481798193E-2</v>
      </c>
      <c r="N2037" s="458">
        <v>0.12512128307326006</v>
      </c>
      <c r="O2037" s="459">
        <v>2.9287900591461875E-2</v>
      </c>
      <c r="P2037" s="460">
        <v>1.4643950295730937E-2</v>
      </c>
      <c r="Q2037" s="453">
        <v>1</v>
      </c>
      <c r="R2037" s="458">
        <v>9.5833382481798193E-2</v>
      </c>
      <c r="S2037" s="461">
        <v>9152000</v>
      </c>
      <c r="T2037" s="461">
        <v>209993101</v>
      </c>
      <c r="U2037" s="462">
        <v>10334790.195710123</v>
      </c>
      <c r="V2037" s="463">
        <v>4184533.128729309</v>
      </c>
      <c r="W2037" s="716" t="e">
        <f t="shared" si="71"/>
        <v>#DIV/0!</v>
      </c>
      <c r="Z2037" s="739">
        <f t="shared" si="72"/>
        <v>268042.86621305905</v>
      </c>
    </row>
    <row r="2038" spans="1:26" s="365" customFormat="1" ht="12.65" customHeight="1">
      <c r="A2038" s="284" t="s">
        <v>21</v>
      </c>
      <c r="B2038" s="452" t="s">
        <v>1030</v>
      </c>
      <c r="C2038" s="453" t="s">
        <v>554</v>
      </c>
      <c r="D2038" s="454" t="s">
        <v>1033</v>
      </c>
      <c r="E2038" s="455" t="s">
        <v>1034</v>
      </c>
      <c r="F2038" s="454" t="s">
        <v>988</v>
      </c>
      <c r="G2038" s="454" t="s">
        <v>1001</v>
      </c>
      <c r="H2038" s="454" t="s">
        <v>439</v>
      </c>
      <c r="I2038" s="453">
        <v>2023</v>
      </c>
      <c r="J2038" s="453">
        <v>7</v>
      </c>
      <c r="K2038" s="456">
        <v>45590</v>
      </c>
      <c r="L2038" s="457">
        <v>0.5</v>
      </c>
      <c r="M2038" s="458">
        <v>0.11296999999999974</v>
      </c>
      <c r="N2038" s="458">
        <v>0.13241075494174459</v>
      </c>
      <c r="O2038" s="459">
        <v>1.944075494174485E-2</v>
      </c>
      <c r="P2038" s="460">
        <v>9.7203774708724249E-3</v>
      </c>
      <c r="Q2038" s="453">
        <v>1</v>
      </c>
      <c r="R2038" s="458">
        <v>0.11296999999999974</v>
      </c>
      <c r="S2038" s="461">
        <v>8760000</v>
      </c>
      <c r="T2038" s="461">
        <v>209241208</v>
      </c>
      <c r="U2038" s="462">
        <v>5210924.002799158</v>
      </c>
      <c r="V2038" s="463">
        <v>1143116.9543564958</v>
      </c>
      <c r="W2038" s="716" t="e">
        <f t="shared" si="71"/>
        <v>#DIV/0!</v>
      </c>
      <c r="Z2038" s="739">
        <f t="shared" si="72"/>
        <v>170301.0132896849</v>
      </c>
    </row>
    <row r="2039" spans="1:26" s="365" customFormat="1" ht="12.65" customHeight="1">
      <c r="A2039" s="284" t="s">
        <v>21</v>
      </c>
      <c r="B2039" s="452" t="s">
        <v>1030</v>
      </c>
      <c r="C2039" s="453" t="s">
        <v>554</v>
      </c>
      <c r="D2039" s="454" t="s">
        <v>1010</v>
      </c>
      <c r="E2039" s="455" t="s">
        <v>1011</v>
      </c>
      <c r="F2039" s="454" t="s">
        <v>988</v>
      </c>
      <c r="G2039" s="454" t="s">
        <v>1001</v>
      </c>
      <c r="H2039" s="454" t="s">
        <v>439</v>
      </c>
      <c r="I2039" s="453">
        <v>2023</v>
      </c>
      <c r="J2039" s="453">
        <v>8</v>
      </c>
      <c r="K2039" s="456">
        <v>45590</v>
      </c>
      <c r="L2039" s="457">
        <v>0.5</v>
      </c>
      <c r="M2039" s="458">
        <v>0.2716898724654021</v>
      </c>
      <c r="N2039" s="458">
        <v>0.34804527431608795</v>
      </c>
      <c r="O2039" s="459">
        <v>7.6355401850685817E-2</v>
      </c>
      <c r="P2039" s="460">
        <v>3.8177700925342908E-2</v>
      </c>
      <c r="Q2039" s="453">
        <v>1</v>
      </c>
      <c r="R2039" s="458">
        <v>0.2716898724654021</v>
      </c>
      <c r="S2039" s="461">
        <v>7580300</v>
      </c>
      <c r="T2039" s="461">
        <v>216010795</v>
      </c>
      <c r="U2039" s="462">
        <v>24767520.959613007</v>
      </c>
      <c r="V2039" s="463">
        <v>8273929.9033018928</v>
      </c>
      <c r="W2039" s="716" t="e">
        <f t="shared" si="71"/>
        <v>#DIV/0!</v>
      </c>
      <c r="Z2039" s="739">
        <f t="shared" si="72"/>
        <v>578796.85264875367</v>
      </c>
    </row>
    <row r="2040" spans="1:26" s="365" customFormat="1" ht="12.65" customHeight="1">
      <c r="A2040" s="284" t="s">
        <v>21</v>
      </c>
      <c r="B2040" s="452" t="s">
        <v>1030</v>
      </c>
      <c r="C2040" s="453" t="s">
        <v>554</v>
      </c>
      <c r="D2040" s="454" t="s">
        <v>729</v>
      </c>
      <c r="E2040" s="455" t="s">
        <v>1031</v>
      </c>
      <c r="F2040" s="454" t="s">
        <v>988</v>
      </c>
      <c r="G2040" s="454" t="s">
        <v>1001</v>
      </c>
      <c r="H2040" s="454" t="s">
        <v>439</v>
      </c>
      <c r="I2040" s="453">
        <v>2023</v>
      </c>
      <c r="J2040" s="453">
        <v>8</v>
      </c>
      <c r="K2040" s="456">
        <v>45590</v>
      </c>
      <c r="L2040" s="457">
        <v>0.5</v>
      </c>
      <c r="M2040" s="458">
        <v>8.678151776003247E-2</v>
      </c>
      <c r="N2040" s="458">
        <v>0.11564226045950222</v>
      </c>
      <c r="O2040" s="459">
        <v>2.8860742699469755E-2</v>
      </c>
      <c r="P2040" s="460">
        <v>1.4430371349734877E-2</v>
      </c>
      <c r="Q2040" s="453">
        <v>1</v>
      </c>
      <c r="R2040" s="458">
        <v>8.678151776003247E-2</v>
      </c>
      <c r="S2040" s="461">
        <v>7440000</v>
      </c>
      <c r="T2040" s="461">
        <v>217966926</v>
      </c>
      <c r="U2040" s="462">
        <v>10280498.428111985</v>
      </c>
      <c r="V2040" s="463">
        <v>3989811.0598316211</v>
      </c>
      <c r="W2040" s="716" t="e">
        <f t="shared" si="71"/>
        <v>#DIV/0!</v>
      </c>
      <c r="Z2040" s="739">
        <f t="shared" si="72"/>
        <v>214723.92568405496</v>
      </c>
    </row>
    <row r="2041" spans="1:26" s="365" customFormat="1" ht="12.65" customHeight="1">
      <c r="A2041" s="284" t="s">
        <v>21</v>
      </c>
      <c r="B2041" s="452" t="s">
        <v>1030</v>
      </c>
      <c r="C2041" s="453" t="s">
        <v>554</v>
      </c>
      <c r="D2041" s="454" t="s">
        <v>726</v>
      </c>
      <c r="E2041" s="455" t="s">
        <v>1032</v>
      </c>
      <c r="F2041" s="454" t="s">
        <v>988</v>
      </c>
      <c r="G2041" s="454" t="s">
        <v>1001</v>
      </c>
      <c r="H2041" s="454" t="s">
        <v>439</v>
      </c>
      <c r="I2041" s="453">
        <v>2023</v>
      </c>
      <c r="J2041" s="453">
        <v>8</v>
      </c>
      <c r="K2041" s="456">
        <v>45590</v>
      </c>
      <c r="L2041" s="457">
        <v>0.5</v>
      </c>
      <c r="M2041" s="458">
        <v>9.5833382481798193E-2</v>
      </c>
      <c r="N2041" s="458">
        <v>0.12512128307326006</v>
      </c>
      <c r="O2041" s="459">
        <v>2.9287900591461875E-2</v>
      </c>
      <c r="P2041" s="460">
        <v>1.4643950295730937E-2</v>
      </c>
      <c r="Q2041" s="453">
        <v>1</v>
      </c>
      <c r="R2041" s="458">
        <v>9.5833382481798193E-2</v>
      </c>
      <c r="S2041" s="461">
        <v>7488000</v>
      </c>
      <c r="T2041" s="461">
        <v>217481101</v>
      </c>
      <c r="U2041" s="462">
        <v>10334790.195710123</v>
      </c>
      <c r="V2041" s="463">
        <v>3965225.3291004431</v>
      </c>
      <c r="W2041" s="716" t="e">
        <f t="shared" si="71"/>
        <v>#DIV/0!</v>
      </c>
      <c r="Z2041" s="739">
        <f t="shared" si="72"/>
        <v>219307.79962886652</v>
      </c>
    </row>
    <row r="2042" spans="1:26" s="365" customFormat="1" ht="12.65" customHeight="1">
      <c r="A2042" s="284" t="s">
        <v>21</v>
      </c>
      <c r="B2042" s="452" t="s">
        <v>1030</v>
      </c>
      <c r="C2042" s="453" t="s">
        <v>554</v>
      </c>
      <c r="D2042" s="454" t="s">
        <v>1033</v>
      </c>
      <c r="E2042" s="455" t="s">
        <v>1034</v>
      </c>
      <c r="F2042" s="454" t="s">
        <v>988</v>
      </c>
      <c r="G2042" s="454" t="s">
        <v>1001</v>
      </c>
      <c r="H2042" s="454" t="s">
        <v>439</v>
      </c>
      <c r="I2042" s="453">
        <v>2023</v>
      </c>
      <c r="J2042" s="453">
        <v>8</v>
      </c>
      <c r="K2042" s="456">
        <v>45590</v>
      </c>
      <c r="L2042" s="457">
        <v>0.5</v>
      </c>
      <c r="M2042" s="458">
        <v>0.11296999999999974</v>
      </c>
      <c r="N2042" s="458">
        <v>0.13241075494174459</v>
      </c>
      <c r="O2042" s="459">
        <v>1.944075494174485E-2</v>
      </c>
      <c r="P2042" s="460">
        <v>9.7203774708724249E-3</v>
      </c>
      <c r="Q2042" s="453">
        <v>1</v>
      </c>
      <c r="R2042" s="458">
        <v>0.11296999999999974</v>
      </c>
      <c r="S2042" s="461">
        <v>7440000</v>
      </c>
      <c r="T2042" s="461">
        <v>216681208</v>
      </c>
      <c r="U2042" s="462">
        <v>5210924.002799158</v>
      </c>
      <c r="V2042" s="463">
        <v>998477.73758991435</v>
      </c>
      <c r="W2042" s="716" t="e">
        <f t="shared" si="71"/>
        <v>#DIV/0!</v>
      </c>
      <c r="Z2042" s="739">
        <f t="shared" si="72"/>
        <v>144639.2167665817</v>
      </c>
    </row>
    <row r="2043" spans="1:26" s="365" customFormat="1" ht="12.65" customHeight="1">
      <c r="A2043" s="284" t="s">
        <v>21</v>
      </c>
      <c r="B2043" s="452" t="s">
        <v>1030</v>
      </c>
      <c r="C2043" s="453" t="s">
        <v>554</v>
      </c>
      <c r="D2043" s="454" t="s">
        <v>1010</v>
      </c>
      <c r="E2043" s="455" t="s">
        <v>1011</v>
      </c>
      <c r="F2043" s="454" t="s">
        <v>988</v>
      </c>
      <c r="G2043" s="454" t="s">
        <v>1001</v>
      </c>
      <c r="H2043" s="454" t="s">
        <v>439</v>
      </c>
      <c r="I2043" s="453">
        <v>2023</v>
      </c>
      <c r="J2043" s="453">
        <v>9</v>
      </c>
      <c r="K2043" s="456">
        <v>45590</v>
      </c>
      <c r="L2043" s="457">
        <v>0.5</v>
      </c>
      <c r="M2043" s="458">
        <v>0.2716898724654021</v>
      </c>
      <c r="N2043" s="458">
        <v>0.34804527431608795</v>
      </c>
      <c r="O2043" s="459">
        <v>7.6355401850685817E-2</v>
      </c>
      <c r="P2043" s="460">
        <v>3.8177700925342908E-2</v>
      </c>
      <c r="Q2043" s="453">
        <v>1</v>
      </c>
      <c r="R2043" s="458">
        <v>0.2716898724654021</v>
      </c>
      <c r="S2043" s="461">
        <v>5414500</v>
      </c>
      <c r="T2043" s="461">
        <v>221425295</v>
      </c>
      <c r="U2043" s="462">
        <v>24767520.959613007</v>
      </c>
      <c r="V2043" s="463">
        <v>7860503.5799813531</v>
      </c>
      <c r="W2043" s="716" t="e">
        <f t="shared" si="71"/>
        <v>#DIV/0!</v>
      </c>
      <c r="Z2043" s="739">
        <f t="shared" si="72"/>
        <v>413426.32332053833</v>
      </c>
    </row>
    <row r="2044" spans="1:26" s="365" customFormat="1" ht="12.65" customHeight="1">
      <c r="A2044" s="284" t="s">
        <v>21</v>
      </c>
      <c r="B2044" s="452" t="s">
        <v>1030</v>
      </c>
      <c r="C2044" s="453" t="s">
        <v>554</v>
      </c>
      <c r="D2044" s="454" t="s">
        <v>729</v>
      </c>
      <c r="E2044" s="455" t="s">
        <v>1031</v>
      </c>
      <c r="F2044" s="454" t="s">
        <v>988</v>
      </c>
      <c r="G2044" s="454" t="s">
        <v>1001</v>
      </c>
      <c r="H2044" s="454" t="s">
        <v>439</v>
      </c>
      <c r="I2044" s="453">
        <v>2023</v>
      </c>
      <c r="J2044" s="453">
        <v>9</v>
      </c>
      <c r="K2044" s="456">
        <v>45590</v>
      </c>
      <c r="L2044" s="457">
        <v>0.5</v>
      </c>
      <c r="M2044" s="458">
        <v>8.678151776003247E-2</v>
      </c>
      <c r="N2044" s="458">
        <v>0.11564226045950222</v>
      </c>
      <c r="O2044" s="459">
        <v>2.8860742699469755E-2</v>
      </c>
      <c r="P2044" s="460">
        <v>1.4430371349734877E-2</v>
      </c>
      <c r="Q2044" s="453">
        <v>1</v>
      </c>
      <c r="R2044" s="458">
        <v>8.678151776003247E-2</v>
      </c>
      <c r="S2044" s="461">
        <v>5760000</v>
      </c>
      <c r="T2044" s="461">
        <v>223726926</v>
      </c>
      <c r="U2044" s="462">
        <v>10280498.428111985</v>
      </c>
      <c r="V2044" s="463">
        <v>3823573.1818826757</v>
      </c>
      <c r="W2044" s="716" t="e">
        <f t="shared" si="71"/>
        <v>#DIV/0!</v>
      </c>
      <c r="Z2044" s="739">
        <f t="shared" si="72"/>
        <v>166237.8779489458</v>
      </c>
    </row>
    <row r="2045" spans="1:26" s="365" customFormat="1" ht="12.65" customHeight="1">
      <c r="A2045" s="284" t="s">
        <v>21</v>
      </c>
      <c r="B2045" s="452" t="s">
        <v>1030</v>
      </c>
      <c r="C2045" s="453" t="s">
        <v>554</v>
      </c>
      <c r="D2045" s="454" t="s">
        <v>726</v>
      </c>
      <c r="E2045" s="455" t="s">
        <v>1032</v>
      </c>
      <c r="F2045" s="454" t="s">
        <v>988</v>
      </c>
      <c r="G2045" s="454" t="s">
        <v>1001</v>
      </c>
      <c r="H2045" s="454" t="s">
        <v>439</v>
      </c>
      <c r="I2045" s="453">
        <v>2023</v>
      </c>
      <c r="J2045" s="453">
        <v>9</v>
      </c>
      <c r="K2045" s="456">
        <v>45590</v>
      </c>
      <c r="L2045" s="457">
        <v>0.5</v>
      </c>
      <c r="M2045" s="458">
        <v>9.5833382481798193E-2</v>
      </c>
      <c r="N2045" s="458">
        <v>0.12512128307326006</v>
      </c>
      <c r="O2045" s="459">
        <v>2.9287900591461875E-2</v>
      </c>
      <c r="P2045" s="460">
        <v>1.4643950295730937E-2</v>
      </c>
      <c r="Q2045" s="453">
        <v>1</v>
      </c>
      <c r="R2045" s="458">
        <v>9.5833382481798193E-2</v>
      </c>
      <c r="S2045" s="461">
        <v>5920000</v>
      </c>
      <c r="T2045" s="461">
        <v>223401101</v>
      </c>
      <c r="U2045" s="462">
        <v>10334790.195710123</v>
      </c>
      <c r="V2045" s="463">
        <v>3791840.9575989889</v>
      </c>
      <c r="W2045" s="716" t="e">
        <f t="shared" si="71"/>
        <v>#DIV/0!</v>
      </c>
      <c r="Z2045" s="739">
        <f t="shared" si="72"/>
        <v>173384.3715014543</v>
      </c>
    </row>
    <row r="2046" spans="1:26" s="365" customFormat="1" ht="12.65" customHeight="1">
      <c r="A2046" s="284" t="s">
        <v>21</v>
      </c>
      <c r="B2046" s="452" t="s">
        <v>1030</v>
      </c>
      <c r="C2046" s="453" t="s">
        <v>554</v>
      </c>
      <c r="D2046" s="454" t="s">
        <v>1033</v>
      </c>
      <c r="E2046" s="455" t="s">
        <v>1034</v>
      </c>
      <c r="F2046" s="454" t="s">
        <v>988</v>
      </c>
      <c r="G2046" s="454" t="s">
        <v>1001</v>
      </c>
      <c r="H2046" s="454" t="s">
        <v>439</v>
      </c>
      <c r="I2046" s="453">
        <v>2023</v>
      </c>
      <c r="J2046" s="453">
        <v>9</v>
      </c>
      <c r="K2046" s="456">
        <v>45590</v>
      </c>
      <c r="L2046" s="457">
        <v>0.5</v>
      </c>
      <c r="M2046" s="458">
        <v>0.11296999999999974</v>
      </c>
      <c r="N2046" s="458">
        <v>0.13241075494174459</v>
      </c>
      <c r="O2046" s="459">
        <v>1.944075494174485E-2</v>
      </c>
      <c r="P2046" s="460">
        <v>9.7203774708724249E-3</v>
      </c>
      <c r="Q2046" s="453">
        <v>1</v>
      </c>
      <c r="R2046" s="458">
        <v>0.11296999999999974</v>
      </c>
      <c r="S2046" s="461">
        <v>5712000</v>
      </c>
      <c r="T2046" s="461">
        <v>222393208</v>
      </c>
      <c r="U2046" s="462">
        <v>5210924.002799158</v>
      </c>
      <c r="V2046" s="463">
        <v>887432.14536266774</v>
      </c>
      <c r="W2046" s="716" t="e">
        <f t="shared" si="71"/>
        <v>#DIV/0!</v>
      </c>
      <c r="Z2046" s="739">
        <f t="shared" si="72"/>
        <v>111045.59222724658</v>
      </c>
    </row>
    <row r="2047" spans="1:26" s="365" customFormat="1" ht="12.65" customHeight="1">
      <c r="A2047" s="284" t="s">
        <v>21</v>
      </c>
      <c r="B2047" s="452" t="s">
        <v>1030</v>
      </c>
      <c r="C2047" s="453" t="s">
        <v>554</v>
      </c>
      <c r="D2047" s="454" t="s">
        <v>1010</v>
      </c>
      <c r="E2047" s="455" t="s">
        <v>1011</v>
      </c>
      <c r="F2047" s="454" t="s">
        <v>988</v>
      </c>
      <c r="G2047" s="454" t="s">
        <v>1001</v>
      </c>
      <c r="H2047" s="454" t="s">
        <v>439</v>
      </c>
      <c r="I2047" s="453">
        <v>2023</v>
      </c>
      <c r="J2047" s="453">
        <v>10</v>
      </c>
      <c r="K2047" s="456">
        <v>45590</v>
      </c>
      <c r="L2047" s="457">
        <v>0.5</v>
      </c>
      <c r="M2047" s="458">
        <v>0.2716898724654021</v>
      </c>
      <c r="N2047" s="458">
        <v>0.34804527431608795</v>
      </c>
      <c r="O2047" s="459">
        <v>7.6355401850685817E-2</v>
      </c>
      <c r="P2047" s="460">
        <v>3.8177700925342908E-2</v>
      </c>
      <c r="Q2047" s="453">
        <v>1</v>
      </c>
      <c r="R2047" s="458">
        <v>0.2716898724654021</v>
      </c>
      <c r="S2047" s="461">
        <v>5360879</v>
      </c>
      <c r="T2047" s="461">
        <v>226786174</v>
      </c>
      <c r="U2047" s="462">
        <v>24767520.959613007</v>
      </c>
      <c r="V2047" s="463">
        <v>7451171.5096634515</v>
      </c>
      <c r="W2047" s="716" t="e">
        <f t="shared" si="71"/>
        <v>#DIV/0!</v>
      </c>
      <c r="Z2047" s="739">
        <f t="shared" si="72"/>
        <v>409332.07031790272</v>
      </c>
    </row>
    <row r="2048" spans="1:26" s="365" customFormat="1" ht="12.65" customHeight="1">
      <c r="A2048" s="284" t="s">
        <v>21</v>
      </c>
      <c r="B2048" s="452" t="s">
        <v>1030</v>
      </c>
      <c r="C2048" s="453" t="s">
        <v>554</v>
      </c>
      <c r="D2048" s="454" t="s">
        <v>729</v>
      </c>
      <c r="E2048" s="455" t="s">
        <v>1031</v>
      </c>
      <c r="F2048" s="454" t="s">
        <v>988</v>
      </c>
      <c r="G2048" s="454" t="s">
        <v>1001</v>
      </c>
      <c r="H2048" s="454" t="s">
        <v>439</v>
      </c>
      <c r="I2048" s="453">
        <v>2023</v>
      </c>
      <c r="J2048" s="453">
        <v>10</v>
      </c>
      <c r="K2048" s="456">
        <v>45590</v>
      </c>
      <c r="L2048" s="457">
        <v>0.5</v>
      </c>
      <c r="M2048" s="458">
        <v>8.678151776003247E-2</v>
      </c>
      <c r="N2048" s="458">
        <v>0.11564226045950222</v>
      </c>
      <c r="O2048" s="459">
        <v>2.8860742699469755E-2</v>
      </c>
      <c r="P2048" s="460">
        <v>1.4430371349734877E-2</v>
      </c>
      <c r="Q2048" s="453">
        <v>1</v>
      </c>
      <c r="R2048" s="458">
        <v>8.678151776003247E-2</v>
      </c>
      <c r="S2048" s="461">
        <v>5212679</v>
      </c>
      <c r="T2048" s="461">
        <v>228939605</v>
      </c>
      <c r="U2048" s="462">
        <v>10280498.428111985</v>
      </c>
      <c r="V2048" s="463">
        <v>3673131.3944887463</v>
      </c>
      <c r="W2048" s="716" t="e">
        <f t="shared" si="71"/>
        <v>#DIV/0!</v>
      </c>
      <c r="Z2048" s="739">
        <f t="shared" si="72"/>
        <v>150441.78739392929</v>
      </c>
    </row>
    <row r="2049" spans="1:26" s="365" customFormat="1" ht="12.65" customHeight="1">
      <c r="A2049" s="284" t="s">
        <v>21</v>
      </c>
      <c r="B2049" s="452" t="s">
        <v>1030</v>
      </c>
      <c r="C2049" s="453" t="s">
        <v>554</v>
      </c>
      <c r="D2049" s="454" t="s">
        <v>726</v>
      </c>
      <c r="E2049" s="455" t="s">
        <v>1032</v>
      </c>
      <c r="F2049" s="454" t="s">
        <v>988</v>
      </c>
      <c r="G2049" s="454" t="s">
        <v>1001</v>
      </c>
      <c r="H2049" s="454" t="s">
        <v>439</v>
      </c>
      <c r="I2049" s="453">
        <v>2023</v>
      </c>
      <c r="J2049" s="453">
        <v>10</v>
      </c>
      <c r="K2049" s="456">
        <v>45590</v>
      </c>
      <c r="L2049" s="457">
        <v>0.5</v>
      </c>
      <c r="M2049" s="458">
        <v>9.5833382481798193E-2</v>
      </c>
      <c r="N2049" s="458">
        <v>0.12512128307326006</v>
      </c>
      <c r="O2049" s="459">
        <v>2.9287900591461875E-2</v>
      </c>
      <c r="P2049" s="460">
        <v>1.4643950295730937E-2</v>
      </c>
      <c r="Q2049" s="453">
        <v>1</v>
      </c>
      <c r="R2049" s="458">
        <v>9.5833382481798193E-2</v>
      </c>
      <c r="S2049" s="461">
        <v>5212679</v>
      </c>
      <c r="T2049" s="461">
        <v>228613780</v>
      </c>
      <c r="U2049" s="462">
        <v>10334790.195710123</v>
      </c>
      <c r="V2049" s="463">
        <v>3639172.5332317874</v>
      </c>
      <c r="W2049" s="716" t="e">
        <f t="shared" si="71"/>
        <v>#DIV/0!</v>
      </c>
      <c r="Z2049" s="739">
        <f t="shared" si="72"/>
        <v>152668.4243672009</v>
      </c>
    </row>
    <row r="2050" spans="1:26" s="365" customFormat="1" ht="12.65" customHeight="1">
      <c r="A2050" s="284" t="s">
        <v>21</v>
      </c>
      <c r="B2050" s="452" t="s">
        <v>1030</v>
      </c>
      <c r="C2050" s="453" t="s">
        <v>554</v>
      </c>
      <c r="D2050" s="454" t="s">
        <v>1033</v>
      </c>
      <c r="E2050" s="455" t="s">
        <v>1034</v>
      </c>
      <c r="F2050" s="454" t="s">
        <v>988</v>
      </c>
      <c r="G2050" s="454" t="s">
        <v>1001</v>
      </c>
      <c r="H2050" s="454" t="s">
        <v>439</v>
      </c>
      <c r="I2050" s="453">
        <v>2023</v>
      </c>
      <c r="J2050" s="453">
        <v>10</v>
      </c>
      <c r="K2050" s="456">
        <v>45590</v>
      </c>
      <c r="L2050" s="457">
        <v>0.5</v>
      </c>
      <c r="M2050" s="458">
        <v>0.11296999999999974</v>
      </c>
      <c r="N2050" s="458">
        <v>0.13241075494174459</v>
      </c>
      <c r="O2050" s="459">
        <v>1.944075494174485E-2</v>
      </c>
      <c r="P2050" s="460">
        <v>9.7203774708724249E-3</v>
      </c>
      <c r="Q2050" s="453">
        <v>1</v>
      </c>
      <c r="R2050" s="458">
        <v>0.11296999999999974</v>
      </c>
      <c r="S2050" s="461">
        <v>5280000</v>
      </c>
      <c r="T2050" s="461">
        <v>227673208</v>
      </c>
      <c r="U2050" s="462">
        <v>5210924.002799158</v>
      </c>
      <c r="V2050" s="463">
        <v>784784.95927025471</v>
      </c>
      <c r="W2050" s="716" t="e">
        <f t="shared" ref="W2050:W2113" si="73">V2050/$AB$1</f>
        <v>#DIV/0!</v>
      </c>
      <c r="Z2050" s="739">
        <f t="shared" si="72"/>
        <v>102647.18609241281</v>
      </c>
    </row>
    <row r="2051" spans="1:26" s="365" customFormat="1" ht="12.65" customHeight="1">
      <c r="A2051" s="284" t="s">
        <v>21</v>
      </c>
      <c r="B2051" s="452" t="s">
        <v>1030</v>
      </c>
      <c r="C2051" s="453" t="s">
        <v>554</v>
      </c>
      <c r="D2051" s="454" t="s">
        <v>1010</v>
      </c>
      <c r="E2051" s="455" t="s">
        <v>1011</v>
      </c>
      <c r="F2051" s="454" t="s">
        <v>988</v>
      </c>
      <c r="G2051" s="454" t="s">
        <v>1001</v>
      </c>
      <c r="H2051" s="454" t="s">
        <v>439</v>
      </c>
      <c r="I2051" s="453">
        <v>2023</v>
      </c>
      <c r="J2051" s="453">
        <v>11</v>
      </c>
      <c r="K2051" s="456">
        <v>45590</v>
      </c>
      <c r="L2051" s="457">
        <v>0.5</v>
      </c>
      <c r="M2051" s="458">
        <v>0.2716898724654021</v>
      </c>
      <c r="N2051" s="458">
        <v>0.34804527431608795</v>
      </c>
      <c r="O2051" s="459">
        <v>7.6355401850685817E-2</v>
      </c>
      <c r="P2051" s="460">
        <v>3.8177700925342908E-2</v>
      </c>
      <c r="Q2051" s="453">
        <v>1</v>
      </c>
      <c r="R2051" s="458">
        <v>0.2716898724654021</v>
      </c>
      <c r="S2051" s="461">
        <v>6999100</v>
      </c>
      <c r="T2051" s="461">
        <v>233785274</v>
      </c>
      <c r="U2051" s="462">
        <v>24767520.959613007</v>
      </c>
      <c r="V2051" s="463">
        <v>6916752.416570317</v>
      </c>
      <c r="W2051" s="716" t="e">
        <f t="shared" si="73"/>
        <v>#DIV/0!</v>
      </c>
      <c r="Z2051" s="739">
        <f t="shared" ref="Z2051:Z2114" si="74">O2051*S2051</f>
        <v>534419.09309313504</v>
      </c>
    </row>
    <row r="2052" spans="1:26" s="365" customFormat="1" ht="12.65" customHeight="1">
      <c r="A2052" s="284" t="s">
        <v>21</v>
      </c>
      <c r="B2052" s="452" t="s">
        <v>1030</v>
      </c>
      <c r="C2052" s="453" t="s">
        <v>554</v>
      </c>
      <c r="D2052" s="454" t="s">
        <v>729</v>
      </c>
      <c r="E2052" s="455" t="s">
        <v>1031</v>
      </c>
      <c r="F2052" s="454" t="s">
        <v>988</v>
      </c>
      <c r="G2052" s="454" t="s">
        <v>1001</v>
      </c>
      <c r="H2052" s="454" t="s">
        <v>439</v>
      </c>
      <c r="I2052" s="453">
        <v>2023</v>
      </c>
      <c r="J2052" s="453">
        <v>11</v>
      </c>
      <c r="K2052" s="456">
        <v>45590</v>
      </c>
      <c r="L2052" s="457">
        <v>0.5</v>
      </c>
      <c r="M2052" s="458">
        <v>8.678151776003247E-2</v>
      </c>
      <c r="N2052" s="458">
        <v>0.11564226045950222</v>
      </c>
      <c r="O2052" s="459">
        <v>2.8860742699469755E-2</v>
      </c>
      <c r="P2052" s="460">
        <v>1.4430371349734877E-2</v>
      </c>
      <c r="Q2052" s="453">
        <v>1</v>
      </c>
      <c r="R2052" s="458">
        <v>8.678151776003247E-2</v>
      </c>
      <c r="S2052" s="461">
        <v>7214000</v>
      </c>
      <c r="T2052" s="461">
        <v>236153605</v>
      </c>
      <c r="U2052" s="462">
        <v>10280498.428111985</v>
      </c>
      <c r="V2052" s="463">
        <v>3464929.9966547713</v>
      </c>
      <c r="W2052" s="716" t="e">
        <f t="shared" si="73"/>
        <v>#DIV/0!</v>
      </c>
      <c r="Z2052" s="739">
        <f t="shared" si="74"/>
        <v>208201.3978339748</v>
      </c>
    </row>
    <row r="2053" spans="1:26" s="365" customFormat="1" ht="12.65" customHeight="1">
      <c r="A2053" s="284" t="s">
        <v>21</v>
      </c>
      <c r="B2053" s="452" t="s">
        <v>1030</v>
      </c>
      <c r="C2053" s="453" t="s">
        <v>554</v>
      </c>
      <c r="D2053" s="454" t="s">
        <v>726</v>
      </c>
      <c r="E2053" s="455" t="s">
        <v>1032</v>
      </c>
      <c r="F2053" s="454" t="s">
        <v>988</v>
      </c>
      <c r="G2053" s="454" t="s">
        <v>1001</v>
      </c>
      <c r="H2053" s="454" t="s">
        <v>439</v>
      </c>
      <c r="I2053" s="453">
        <v>2023</v>
      </c>
      <c r="J2053" s="453">
        <v>11</v>
      </c>
      <c r="K2053" s="456">
        <v>45590</v>
      </c>
      <c r="L2053" s="457">
        <v>0.5</v>
      </c>
      <c r="M2053" s="458">
        <v>9.5833382481798193E-2</v>
      </c>
      <c r="N2053" s="458">
        <v>0.12512128307326006</v>
      </c>
      <c r="O2053" s="459">
        <v>2.9287900591461875E-2</v>
      </c>
      <c r="P2053" s="460">
        <v>1.4643950295730937E-2</v>
      </c>
      <c r="Q2053" s="453">
        <v>1</v>
      </c>
      <c r="R2053" s="458">
        <v>9.5833382481798193E-2</v>
      </c>
      <c r="S2053" s="461">
        <v>7062000</v>
      </c>
      <c r="T2053" s="461">
        <v>235675780</v>
      </c>
      <c r="U2053" s="462">
        <v>10334790.195710123</v>
      </c>
      <c r="V2053" s="463">
        <v>3432341.3792548841</v>
      </c>
      <c r="W2053" s="716" t="e">
        <f t="shared" si="73"/>
        <v>#DIV/0!</v>
      </c>
      <c r="Z2053" s="739">
        <f t="shared" si="74"/>
        <v>206831.15397690376</v>
      </c>
    </row>
    <row r="2054" spans="1:26" s="365" customFormat="1" ht="12.65" customHeight="1">
      <c r="A2054" s="284" t="s">
        <v>21</v>
      </c>
      <c r="B2054" s="452" t="s">
        <v>1030</v>
      </c>
      <c r="C2054" s="453" t="s">
        <v>554</v>
      </c>
      <c r="D2054" s="454" t="s">
        <v>1033</v>
      </c>
      <c r="E2054" s="455" t="s">
        <v>1034</v>
      </c>
      <c r="F2054" s="454" t="s">
        <v>988</v>
      </c>
      <c r="G2054" s="454" t="s">
        <v>1001</v>
      </c>
      <c r="H2054" s="454" t="s">
        <v>439</v>
      </c>
      <c r="I2054" s="453">
        <v>2023</v>
      </c>
      <c r="J2054" s="453">
        <v>11</v>
      </c>
      <c r="K2054" s="456">
        <v>45590</v>
      </c>
      <c r="L2054" s="457">
        <v>0.5</v>
      </c>
      <c r="M2054" s="458">
        <v>0.11296999999999974</v>
      </c>
      <c r="N2054" s="458">
        <v>0.13241075494174459</v>
      </c>
      <c r="O2054" s="459">
        <v>1.944075494174485E-2</v>
      </c>
      <c r="P2054" s="460">
        <v>9.7203774708724249E-3</v>
      </c>
      <c r="Q2054" s="453">
        <v>1</v>
      </c>
      <c r="R2054" s="458">
        <v>0.11296999999999974</v>
      </c>
      <c r="S2054" s="461">
        <v>7092000</v>
      </c>
      <c r="T2054" s="461">
        <v>234765208</v>
      </c>
      <c r="U2054" s="462">
        <v>5210924.002799158</v>
      </c>
      <c r="V2054" s="463">
        <v>646911.12522340007</v>
      </c>
      <c r="W2054" s="716" t="e">
        <f t="shared" si="73"/>
        <v>#DIV/0!</v>
      </c>
      <c r="Z2054" s="739">
        <f t="shared" si="74"/>
        <v>137873.83404685446</v>
      </c>
    </row>
    <row r="2055" spans="1:26" s="365" customFormat="1" ht="12.65" customHeight="1">
      <c r="A2055" s="284" t="s">
        <v>21</v>
      </c>
      <c r="B2055" s="452" t="s">
        <v>1030</v>
      </c>
      <c r="C2055" s="453" t="s">
        <v>554</v>
      </c>
      <c r="D2055" s="454" t="s">
        <v>1010</v>
      </c>
      <c r="E2055" s="455" t="s">
        <v>1011</v>
      </c>
      <c r="F2055" s="454" t="s">
        <v>988</v>
      </c>
      <c r="G2055" s="454" t="s">
        <v>1001</v>
      </c>
      <c r="H2055" s="454" t="s">
        <v>439</v>
      </c>
      <c r="I2055" s="453">
        <v>2023</v>
      </c>
      <c r="J2055" s="453">
        <v>12</v>
      </c>
      <c r="K2055" s="456">
        <v>45590</v>
      </c>
      <c r="L2055" s="457">
        <v>0.5</v>
      </c>
      <c r="M2055" s="458">
        <v>0.2716898724654021</v>
      </c>
      <c r="N2055" s="458">
        <v>0.34804527431608795</v>
      </c>
      <c r="O2055" s="459">
        <v>7.6355401850685817E-2</v>
      </c>
      <c r="P2055" s="460">
        <v>3.8177700925342908E-2</v>
      </c>
      <c r="Q2055" s="453">
        <v>1</v>
      </c>
      <c r="R2055" s="458">
        <v>0.2716898724654021</v>
      </c>
      <c r="S2055" s="461">
        <v>9912700</v>
      </c>
      <c r="T2055" s="461">
        <v>243697974</v>
      </c>
      <c r="U2055" s="462">
        <v>24767520.959613007</v>
      </c>
      <c r="V2055" s="463">
        <v>6159864.2246450223</v>
      </c>
      <c r="W2055" s="716" t="e">
        <f t="shared" si="73"/>
        <v>#DIV/0!</v>
      </c>
      <c r="Z2055" s="739">
        <f t="shared" si="74"/>
        <v>756888.1919252933</v>
      </c>
    </row>
    <row r="2056" spans="1:26" s="365" customFormat="1" ht="12.65" customHeight="1">
      <c r="A2056" s="284" t="s">
        <v>21</v>
      </c>
      <c r="B2056" s="452" t="s">
        <v>1030</v>
      </c>
      <c r="C2056" s="453" t="s">
        <v>554</v>
      </c>
      <c r="D2056" s="454" t="s">
        <v>729</v>
      </c>
      <c r="E2056" s="455" t="s">
        <v>1031</v>
      </c>
      <c r="F2056" s="454" t="s">
        <v>988</v>
      </c>
      <c r="G2056" s="454" t="s">
        <v>1001</v>
      </c>
      <c r="H2056" s="454" t="s">
        <v>439</v>
      </c>
      <c r="I2056" s="453">
        <v>2023</v>
      </c>
      <c r="J2056" s="453">
        <v>12</v>
      </c>
      <c r="K2056" s="456">
        <v>45590</v>
      </c>
      <c r="L2056" s="457">
        <v>0.5</v>
      </c>
      <c r="M2056" s="458">
        <v>8.678151776003247E-2</v>
      </c>
      <c r="N2056" s="458">
        <v>0.11564226045950222</v>
      </c>
      <c r="O2056" s="459">
        <v>2.8860742699469755E-2</v>
      </c>
      <c r="P2056" s="460">
        <v>1.4430371349734877E-2</v>
      </c>
      <c r="Q2056" s="453">
        <v>1</v>
      </c>
      <c r="R2056" s="458">
        <v>8.678151776003247E-2</v>
      </c>
      <c r="S2056" s="461">
        <v>10499614</v>
      </c>
      <c r="T2056" s="461">
        <v>246653219</v>
      </c>
      <c r="U2056" s="462">
        <v>10280498.428111985</v>
      </c>
      <c r="V2056" s="463">
        <v>3161903.3385570208</v>
      </c>
      <c r="W2056" s="716" t="e">
        <f t="shared" si="73"/>
        <v>#DIV/0!</v>
      </c>
      <c r="Z2056" s="739">
        <f t="shared" si="74"/>
        <v>303026.65809775045</v>
      </c>
    </row>
    <row r="2057" spans="1:26" s="365" customFormat="1" ht="12.65" customHeight="1">
      <c r="A2057" s="284" t="s">
        <v>21</v>
      </c>
      <c r="B2057" s="452" t="s">
        <v>1030</v>
      </c>
      <c r="C2057" s="453" t="s">
        <v>554</v>
      </c>
      <c r="D2057" s="454" t="s">
        <v>726</v>
      </c>
      <c r="E2057" s="455" t="s">
        <v>1032</v>
      </c>
      <c r="F2057" s="454" t="s">
        <v>988</v>
      </c>
      <c r="G2057" s="454" t="s">
        <v>1001</v>
      </c>
      <c r="H2057" s="454" t="s">
        <v>439</v>
      </c>
      <c r="I2057" s="453">
        <v>2023</v>
      </c>
      <c r="J2057" s="453">
        <v>12</v>
      </c>
      <c r="K2057" s="456">
        <v>45590</v>
      </c>
      <c r="L2057" s="457">
        <v>0.5</v>
      </c>
      <c r="M2057" s="458">
        <v>9.5833382481798193E-2</v>
      </c>
      <c r="N2057" s="458">
        <v>0.12512128307326006</v>
      </c>
      <c r="O2057" s="459">
        <v>2.9287900591461875E-2</v>
      </c>
      <c r="P2057" s="460">
        <v>1.4643950295730937E-2</v>
      </c>
      <c r="Q2057" s="453">
        <v>1</v>
      </c>
      <c r="R2057" s="458">
        <v>9.5833382481798193E-2</v>
      </c>
      <c r="S2057" s="461">
        <v>10811614</v>
      </c>
      <c r="T2057" s="461">
        <v>246487394</v>
      </c>
      <c r="U2057" s="462">
        <v>10334790.195710123</v>
      </c>
      <c r="V2057" s="463">
        <v>3115691.9031896265</v>
      </c>
      <c r="W2057" s="716" t="e">
        <f t="shared" si="73"/>
        <v>#DIV/0!</v>
      </c>
      <c r="Z2057" s="739">
        <f t="shared" si="74"/>
        <v>316649.47606525751</v>
      </c>
    </row>
    <row r="2058" spans="1:26" s="365" customFormat="1" ht="12.65" customHeight="1">
      <c r="A2058" s="284" t="s">
        <v>21</v>
      </c>
      <c r="B2058" s="452" t="s">
        <v>1030</v>
      </c>
      <c r="C2058" s="453" t="s">
        <v>554</v>
      </c>
      <c r="D2058" s="454" t="s">
        <v>1033</v>
      </c>
      <c r="E2058" s="455" t="s">
        <v>1034</v>
      </c>
      <c r="F2058" s="454" t="s">
        <v>988</v>
      </c>
      <c r="G2058" s="454" t="s">
        <v>1001</v>
      </c>
      <c r="H2058" s="454" t="s">
        <v>439</v>
      </c>
      <c r="I2058" s="453">
        <v>2023</v>
      </c>
      <c r="J2058" s="453">
        <v>12</v>
      </c>
      <c r="K2058" s="456">
        <v>45590</v>
      </c>
      <c r="L2058" s="457">
        <v>0.5</v>
      </c>
      <c r="M2058" s="458">
        <v>0.11296999999999974</v>
      </c>
      <c r="N2058" s="458">
        <v>0.13241075494174459</v>
      </c>
      <c r="O2058" s="459">
        <v>1.944075494174485E-2</v>
      </c>
      <c r="P2058" s="460">
        <v>9.7203774708724249E-3</v>
      </c>
      <c r="Q2058" s="453">
        <v>1</v>
      </c>
      <c r="R2058" s="458">
        <v>0.11296999999999974</v>
      </c>
      <c r="S2058" s="461">
        <v>10200000</v>
      </c>
      <c r="T2058" s="461">
        <v>244965208</v>
      </c>
      <c r="U2058" s="462">
        <v>5210924.002799158</v>
      </c>
      <c r="V2058" s="463">
        <v>448615.42481760308</v>
      </c>
      <c r="W2058" s="716" t="e">
        <f t="shared" si="73"/>
        <v>#DIV/0!</v>
      </c>
      <c r="Z2058" s="739">
        <f t="shared" si="74"/>
        <v>198295.70040579746</v>
      </c>
    </row>
    <row r="2059" spans="1:26" s="365" customFormat="1" ht="12.65" customHeight="1">
      <c r="A2059" s="284" t="s">
        <v>21</v>
      </c>
      <c r="B2059" s="452" t="s">
        <v>1030</v>
      </c>
      <c r="C2059" s="453" t="s">
        <v>554</v>
      </c>
      <c r="D2059" s="454" t="s">
        <v>1010</v>
      </c>
      <c r="E2059" s="455" t="s">
        <v>1011</v>
      </c>
      <c r="F2059" s="454" t="s">
        <v>988</v>
      </c>
      <c r="G2059" s="454" t="s">
        <v>1001</v>
      </c>
      <c r="H2059" s="454" t="s">
        <v>439</v>
      </c>
      <c r="I2059" s="453">
        <v>2024</v>
      </c>
      <c r="J2059" s="453">
        <v>1</v>
      </c>
      <c r="K2059" s="456">
        <v>45590</v>
      </c>
      <c r="L2059" s="457">
        <v>0.5</v>
      </c>
      <c r="M2059" s="458">
        <v>0.2716898724654021</v>
      </c>
      <c r="N2059" s="458">
        <v>0.34804527431608795</v>
      </c>
      <c r="O2059" s="459">
        <v>7.6355401850685817E-2</v>
      </c>
      <c r="P2059" s="460">
        <v>3.8177700925342908E-2</v>
      </c>
      <c r="Q2059" s="453">
        <v>1</v>
      </c>
      <c r="R2059" s="458">
        <v>0.2716898724654021</v>
      </c>
      <c r="S2059" s="464">
        <v>11785814</v>
      </c>
      <c r="T2059" s="461">
        <v>255483788</v>
      </c>
      <c r="U2059" s="462">
        <v>24767520.959613007</v>
      </c>
      <c r="V2059" s="463">
        <v>5259953.6605375819</v>
      </c>
      <c r="W2059" s="716" t="e">
        <f t="shared" si="73"/>
        <v>#DIV/0!</v>
      </c>
      <c r="Z2059" s="739">
        <f t="shared" si="74"/>
        <v>899910.56410743878</v>
      </c>
    </row>
    <row r="2060" spans="1:26" s="365" customFormat="1" ht="12.65" customHeight="1">
      <c r="A2060" s="284" t="s">
        <v>21</v>
      </c>
      <c r="B2060" s="452" t="s">
        <v>1030</v>
      </c>
      <c r="C2060" s="453" t="s">
        <v>554</v>
      </c>
      <c r="D2060" s="454" t="s">
        <v>729</v>
      </c>
      <c r="E2060" s="455" t="s">
        <v>1031</v>
      </c>
      <c r="F2060" s="454" t="s">
        <v>988</v>
      </c>
      <c r="G2060" s="454" t="s">
        <v>1001</v>
      </c>
      <c r="H2060" s="454" t="s">
        <v>439</v>
      </c>
      <c r="I2060" s="453">
        <v>2024</v>
      </c>
      <c r="J2060" s="453">
        <v>1</v>
      </c>
      <c r="K2060" s="456">
        <v>45590</v>
      </c>
      <c r="L2060" s="457">
        <v>0.5</v>
      </c>
      <c r="M2060" s="458">
        <v>8.678151776003247E-2</v>
      </c>
      <c r="N2060" s="458">
        <v>0.11564226045950222</v>
      </c>
      <c r="O2060" s="459">
        <v>2.8860742699469755E-2</v>
      </c>
      <c r="P2060" s="460">
        <v>1.4430371349734877E-2</v>
      </c>
      <c r="Q2060" s="453">
        <v>1</v>
      </c>
      <c r="R2060" s="458">
        <v>8.678151776003247E-2</v>
      </c>
      <c r="S2060" s="464">
        <v>11568000</v>
      </c>
      <c r="T2060" s="461">
        <v>258221219</v>
      </c>
      <c r="U2060" s="462">
        <v>10280498.428111985</v>
      </c>
      <c r="V2060" s="463">
        <v>2828042.2670095544</v>
      </c>
      <c r="W2060" s="716" t="e">
        <f t="shared" si="73"/>
        <v>#DIV/0!</v>
      </c>
      <c r="Z2060" s="739">
        <f t="shared" si="74"/>
        <v>333861.0715474661</v>
      </c>
    </row>
    <row r="2061" spans="1:26" s="365" customFormat="1" ht="12.65" customHeight="1">
      <c r="A2061" s="284" t="s">
        <v>21</v>
      </c>
      <c r="B2061" s="452" t="s">
        <v>1030</v>
      </c>
      <c r="C2061" s="453" t="s">
        <v>554</v>
      </c>
      <c r="D2061" s="454" t="s">
        <v>726</v>
      </c>
      <c r="E2061" s="455" t="s">
        <v>1032</v>
      </c>
      <c r="F2061" s="454" t="s">
        <v>988</v>
      </c>
      <c r="G2061" s="454" t="s">
        <v>1001</v>
      </c>
      <c r="H2061" s="454" t="s">
        <v>439</v>
      </c>
      <c r="I2061" s="453">
        <v>2024</v>
      </c>
      <c r="J2061" s="453">
        <v>1</v>
      </c>
      <c r="K2061" s="456">
        <v>45590</v>
      </c>
      <c r="L2061" s="457">
        <v>0.5</v>
      </c>
      <c r="M2061" s="458">
        <v>9.5833382481798193E-2</v>
      </c>
      <c r="N2061" s="458">
        <v>0.12512128307326006</v>
      </c>
      <c r="O2061" s="459">
        <v>2.9287900591461875E-2</v>
      </c>
      <c r="P2061" s="460">
        <v>1.4643950295730937E-2</v>
      </c>
      <c r="Q2061" s="453">
        <v>1</v>
      </c>
      <c r="R2061" s="458">
        <v>9.5833382481798193E-2</v>
      </c>
      <c r="S2061" s="464">
        <v>11392000</v>
      </c>
      <c r="T2061" s="461">
        <v>257879394</v>
      </c>
      <c r="U2061" s="462">
        <v>10334790.195710123</v>
      </c>
      <c r="V2061" s="463">
        <v>2782044.1396516925</v>
      </c>
      <c r="W2061" s="716" t="e">
        <f t="shared" si="73"/>
        <v>#DIV/0!</v>
      </c>
      <c r="Z2061" s="739">
        <f t="shared" si="74"/>
        <v>333647.7635379337</v>
      </c>
    </row>
    <row r="2062" spans="1:26" s="365" customFormat="1" ht="12.65" customHeight="1">
      <c r="A2062" s="284" t="s">
        <v>21</v>
      </c>
      <c r="B2062" s="452" t="s">
        <v>1030</v>
      </c>
      <c r="C2062" s="453" t="s">
        <v>554</v>
      </c>
      <c r="D2062" s="454" t="s">
        <v>1033</v>
      </c>
      <c r="E2062" s="455" t="s">
        <v>1034</v>
      </c>
      <c r="F2062" s="454" t="s">
        <v>988</v>
      </c>
      <c r="G2062" s="454" t="s">
        <v>1001</v>
      </c>
      <c r="H2062" s="454" t="s">
        <v>439</v>
      </c>
      <c r="I2062" s="453">
        <v>2024</v>
      </c>
      <c r="J2062" s="453">
        <v>1</v>
      </c>
      <c r="K2062" s="456">
        <v>45590</v>
      </c>
      <c r="L2062" s="457">
        <v>0.5</v>
      </c>
      <c r="M2062" s="458">
        <v>0.11296999999999974</v>
      </c>
      <c r="N2062" s="458">
        <v>0.13241075494174459</v>
      </c>
      <c r="O2062" s="459">
        <v>1.944075494174485E-2</v>
      </c>
      <c r="P2062" s="460">
        <v>9.7203774708724249E-3</v>
      </c>
      <c r="Q2062" s="453">
        <v>1</v>
      </c>
      <c r="R2062" s="458">
        <v>0.11296999999999974</v>
      </c>
      <c r="S2062" s="464">
        <v>11700000</v>
      </c>
      <c r="T2062" s="461">
        <v>256665208</v>
      </c>
      <c r="U2062" s="462">
        <v>5210924.002799158</v>
      </c>
      <c r="V2062" s="463">
        <v>221158.59199918807</v>
      </c>
      <c r="W2062" s="716" t="e">
        <f t="shared" si="73"/>
        <v>#DIV/0!</v>
      </c>
      <c r="Z2062" s="739">
        <f t="shared" si="74"/>
        <v>227456.83281841475</v>
      </c>
    </row>
    <row r="2063" spans="1:26" s="365" customFormat="1" ht="12.65" customHeight="1">
      <c r="A2063" s="284" t="s">
        <v>21</v>
      </c>
      <c r="B2063" s="452" t="s">
        <v>1030</v>
      </c>
      <c r="C2063" s="453" t="s">
        <v>554</v>
      </c>
      <c r="D2063" s="454" t="s">
        <v>1010</v>
      </c>
      <c r="E2063" s="455" t="s">
        <v>1011</v>
      </c>
      <c r="F2063" s="454" t="s">
        <v>988</v>
      </c>
      <c r="G2063" s="454" t="s">
        <v>1001</v>
      </c>
      <c r="H2063" s="454" t="s">
        <v>439</v>
      </c>
      <c r="I2063" s="453">
        <v>2024</v>
      </c>
      <c r="J2063" s="453">
        <v>2</v>
      </c>
      <c r="K2063" s="456">
        <v>45590</v>
      </c>
      <c r="L2063" s="457">
        <v>0.5</v>
      </c>
      <c r="M2063" s="458">
        <v>0.2716898724654021</v>
      </c>
      <c r="N2063" s="458">
        <v>0.34804527431608795</v>
      </c>
      <c r="O2063" s="459">
        <v>7.6355401850685817E-2</v>
      </c>
      <c r="P2063" s="460">
        <v>3.8177700925342908E-2</v>
      </c>
      <c r="Q2063" s="453">
        <v>1</v>
      </c>
      <c r="R2063" s="458">
        <v>0.2716898724654021</v>
      </c>
      <c r="S2063" s="464">
        <v>11495400</v>
      </c>
      <c r="T2063" s="461">
        <v>266979188</v>
      </c>
      <c r="U2063" s="462">
        <v>24767520.959613007</v>
      </c>
      <c r="V2063" s="463"/>
      <c r="W2063" s="716" t="e">
        <f t="shared" si="73"/>
        <v>#DIV/0!</v>
      </c>
      <c r="Z2063" s="739">
        <f t="shared" si="74"/>
        <v>877735.8864343738</v>
      </c>
    </row>
    <row r="2064" spans="1:26" s="365" customFormat="1" ht="12.65" customHeight="1">
      <c r="A2064" s="284" t="s">
        <v>21</v>
      </c>
      <c r="B2064" s="452" t="s">
        <v>1030</v>
      </c>
      <c r="C2064" s="453" t="s">
        <v>554</v>
      </c>
      <c r="D2064" s="454" t="s">
        <v>729</v>
      </c>
      <c r="E2064" s="455" t="s">
        <v>1031</v>
      </c>
      <c r="F2064" s="454" t="s">
        <v>988</v>
      </c>
      <c r="G2064" s="454" t="s">
        <v>1001</v>
      </c>
      <c r="H2064" s="454" t="s">
        <v>439</v>
      </c>
      <c r="I2064" s="453">
        <v>2024</v>
      </c>
      <c r="J2064" s="453">
        <v>2</v>
      </c>
      <c r="K2064" s="456">
        <v>45590</v>
      </c>
      <c r="L2064" s="457">
        <v>0.5</v>
      </c>
      <c r="M2064" s="458">
        <v>8.678151776003247E-2</v>
      </c>
      <c r="N2064" s="458">
        <v>0.11564226045950222</v>
      </c>
      <c r="O2064" s="459">
        <v>2.8860742699469755E-2</v>
      </c>
      <c r="P2064" s="460">
        <v>1.4430371349734877E-2</v>
      </c>
      <c r="Q2064" s="453">
        <v>1</v>
      </c>
      <c r="R2064" s="458">
        <v>8.678151776003247E-2</v>
      </c>
      <c r="S2064" s="464">
        <v>11520000</v>
      </c>
      <c r="T2064" s="461">
        <v>269741219</v>
      </c>
      <c r="U2064" s="462">
        <v>10280498.428111985</v>
      </c>
      <c r="V2064" s="463"/>
      <c r="W2064" s="716" t="e">
        <f t="shared" si="73"/>
        <v>#DIV/0!</v>
      </c>
      <c r="Z2064" s="739">
        <f t="shared" si="74"/>
        <v>332475.75589789159</v>
      </c>
    </row>
    <row r="2065" spans="1:26" s="365" customFormat="1" ht="12.65" customHeight="1">
      <c r="A2065" s="284" t="s">
        <v>21</v>
      </c>
      <c r="B2065" s="452" t="s">
        <v>1030</v>
      </c>
      <c r="C2065" s="453" t="s">
        <v>554</v>
      </c>
      <c r="D2065" s="454" t="s">
        <v>726</v>
      </c>
      <c r="E2065" s="455" t="s">
        <v>1032</v>
      </c>
      <c r="F2065" s="454" t="s">
        <v>988</v>
      </c>
      <c r="G2065" s="454" t="s">
        <v>1001</v>
      </c>
      <c r="H2065" s="454" t="s">
        <v>439</v>
      </c>
      <c r="I2065" s="453">
        <v>2024</v>
      </c>
      <c r="J2065" s="453">
        <v>2</v>
      </c>
      <c r="K2065" s="456">
        <v>45590</v>
      </c>
      <c r="L2065" s="457">
        <v>0.5</v>
      </c>
      <c r="M2065" s="458">
        <v>9.5833382481798193E-2</v>
      </c>
      <c r="N2065" s="458">
        <v>0.12512128307326006</v>
      </c>
      <c r="O2065" s="459">
        <v>2.9287900591461875E-2</v>
      </c>
      <c r="P2065" s="460">
        <v>1.4643950295730937E-2</v>
      </c>
      <c r="Q2065" s="453">
        <v>1</v>
      </c>
      <c r="R2065" s="458">
        <v>9.5833382481798193E-2</v>
      </c>
      <c r="S2065" s="464">
        <v>11520000</v>
      </c>
      <c r="T2065" s="461">
        <v>269399394</v>
      </c>
      <c r="U2065" s="462">
        <v>10334790.195710123</v>
      </c>
      <c r="V2065" s="463"/>
      <c r="W2065" s="716" t="e">
        <f t="shared" si="73"/>
        <v>#DIV/0!</v>
      </c>
      <c r="Z2065" s="739">
        <f t="shared" si="74"/>
        <v>337396.61481364077</v>
      </c>
    </row>
    <row r="2066" spans="1:26" s="365" customFormat="1" ht="12.65" customHeight="1">
      <c r="A2066" s="284" t="s">
        <v>21</v>
      </c>
      <c r="B2066" s="452" t="s">
        <v>1030</v>
      </c>
      <c r="C2066" s="453" t="s">
        <v>554</v>
      </c>
      <c r="D2066" s="454" t="s">
        <v>1033</v>
      </c>
      <c r="E2066" s="455" t="s">
        <v>1034</v>
      </c>
      <c r="F2066" s="454" t="s">
        <v>988</v>
      </c>
      <c r="G2066" s="454" t="s">
        <v>1001</v>
      </c>
      <c r="H2066" s="454" t="s">
        <v>439</v>
      </c>
      <c r="I2066" s="453">
        <v>2024</v>
      </c>
      <c r="J2066" s="453">
        <v>2</v>
      </c>
      <c r="K2066" s="456">
        <v>45590</v>
      </c>
      <c r="L2066" s="457">
        <v>0.5</v>
      </c>
      <c r="M2066" s="458">
        <v>0.11296999999999974</v>
      </c>
      <c r="N2066" s="458">
        <v>0.13241075494174459</v>
      </c>
      <c r="O2066" s="459">
        <v>1.944075494174485E-2</v>
      </c>
      <c r="P2066" s="460">
        <v>9.7203774708724249E-3</v>
      </c>
      <c r="Q2066" s="453">
        <v>1</v>
      </c>
      <c r="R2066" s="458">
        <v>0.11296999999999974</v>
      </c>
      <c r="S2066" s="464">
        <v>11520000</v>
      </c>
      <c r="T2066" s="461">
        <v>268185208</v>
      </c>
      <c r="U2066" s="462">
        <v>5210924.002799158</v>
      </c>
      <c r="V2066" s="463"/>
      <c r="W2066" s="716" t="e">
        <f t="shared" si="73"/>
        <v>#DIV/0!</v>
      </c>
      <c r="Z2066" s="739">
        <f t="shared" si="74"/>
        <v>223957.49692890068</v>
      </c>
    </row>
    <row r="2067" spans="1:26" s="365" customFormat="1" ht="12.65" customHeight="1">
      <c r="A2067" s="284" t="s">
        <v>21</v>
      </c>
      <c r="B2067" s="452" t="s">
        <v>1030</v>
      </c>
      <c r="C2067" s="453" t="s">
        <v>554</v>
      </c>
      <c r="D2067" s="454" t="s">
        <v>1010</v>
      </c>
      <c r="E2067" s="455" t="s">
        <v>1011</v>
      </c>
      <c r="F2067" s="454" t="s">
        <v>988</v>
      </c>
      <c r="G2067" s="454" t="s">
        <v>1001</v>
      </c>
      <c r="H2067" s="454" t="s">
        <v>439</v>
      </c>
      <c r="I2067" s="453">
        <v>2024</v>
      </c>
      <c r="J2067" s="453">
        <v>3</v>
      </c>
      <c r="K2067" s="456">
        <v>45590</v>
      </c>
      <c r="L2067" s="457">
        <v>0.5</v>
      </c>
      <c r="M2067" s="458">
        <v>0.2716898724654021</v>
      </c>
      <c r="N2067" s="458">
        <v>0.34804527431608795</v>
      </c>
      <c r="O2067" s="459">
        <v>7.6355401850685817E-2</v>
      </c>
      <c r="P2067" s="460">
        <v>3.8177700925342908E-2</v>
      </c>
      <c r="Q2067" s="453">
        <v>1</v>
      </c>
      <c r="R2067" s="458">
        <v>0.2716898724654021</v>
      </c>
      <c r="S2067" s="464">
        <v>12328400</v>
      </c>
      <c r="T2067" s="461">
        <v>279307588</v>
      </c>
      <c r="U2067" s="462">
        <v>24767520.959613007</v>
      </c>
      <c r="V2067" s="463"/>
      <c r="W2067" s="716" t="e">
        <f t="shared" si="73"/>
        <v>#DIV/0!</v>
      </c>
      <c r="Z2067" s="739">
        <f t="shared" si="74"/>
        <v>941339.93617599504</v>
      </c>
    </row>
    <row r="2068" spans="1:26" s="365" customFormat="1" ht="12.65" customHeight="1">
      <c r="A2068" s="284" t="s">
        <v>21</v>
      </c>
      <c r="B2068" s="452" t="s">
        <v>1030</v>
      </c>
      <c r="C2068" s="453" t="s">
        <v>554</v>
      </c>
      <c r="D2068" s="454" t="s">
        <v>729</v>
      </c>
      <c r="E2068" s="455" t="s">
        <v>1031</v>
      </c>
      <c r="F2068" s="454" t="s">
        <v>988</v>
      </c>
      <c r="G2068" s="454" t="s">
        <v>1001</v>
      </c>
      <c r="H2068" s="454" t="s">
        <v>439</v>
      </c>
      <c r="I2068" s="453">
        <v>2024</v>
      </c>
      <c r="J2068" s="453">
        <v>3</v>
      </c>
      <c r="K2068" s="456">
        <v>45590</v>
      </c>
      <c r="L2068" s="457">
        <v>0.5</v>
      </c>
      <c r="M2068" s="458">
        <v>8.678151776003247E-2</v>
      </c>
      <c r="N2068" s="458">
        <v>0.11564226045950222</v>
      </c>
      <c r="O2068" s="459">
        <v>2.8860742699469755E-2</v>
      </c>
      <c r="P2068" s="460">
        <v>1.4430371349734877E-2</v>
      </c>
      <c r="Q2068" s="453">
        <v>1</v>
      </c>
      <c r="R2068" s="458">
        <v>8.678151776003247E-2</v>
      </c>
      <c r="S2068" s="464">
        <v>12600000</v>
      </c>
      <c r="T2068" s="461">
        <v>282341219</v>
      </c>
      <c r="U2068" s="462">
        <v>10280498.428111985</v>
      </c>
      <c r="V2068" s="463"/>
      <c r="W2068" s="716" t="e">
        <f t="shared" si="73"/>
        <v>#DIV/0!</v>
      </c>
      <c r="Z2068" s="739">
        <f t="shared" si="74"/>
        <v>363645.35801331891</v>
      </c>
    </row>
    <row r="2069" spans="1:26" s="365" customFormat="1" ht="12.65" customHeight="1">
      <c r="A2069" s="284" t="s">
        <v>21</v>
      </c>
      <c r="B2069" s="452" t="s">
        <v>1030</v>
      </c>
      <c r="C2069" s="453" t="s">
        <v>554</v>
      </c>
      <c r="D2069" s="454" t="s">
        <v>726</v>
      </c>
      <c r="E2069" s="455" t="s">
        <v>1032</v>
      </c>
      <c r="F2069" s="454" t="s">
        <v>988</v>
      </c>
      <c r="G2069" s="454" t="s">
        <v>1001</v>
      </c>
      <c r="H2069" s="454" t="s">
        <v>439</v>
      </c>
      <c r="I2069" s="453">
        <v>2024</v>
      </c>
      <c r="J2069" s="453">
        <v>3</v>
      </c>
      <c r="K2069" s="456">
        <v>45590</v>
      </c>
      <c r="L2069" s="457">
        <v>0.5</v>
      </c>
      <c r="M2069" s="458">
        <v>9.5833382481798193E-2</v>
      </c>
      <c r="N2069" s="458">
        <v>0.12512128307326006</v>
      </c>
      <c r="O2069" s="459">
        <v>2.9287900591461875E-2</v>
      </c>
      <c r="P2069" s="460">
        <v>1.4643950295730937E-2</v>
      </c>
      <c r="Q2069" s="453">
        <v>1</v>
      </c>
      <c r="R2069" s="458">
        <v>9.5833382481798193E-2</v>
      </c>
      <c r="S2069" s="464">
        <v>12512000</v>
      </c>
      <c r="T2069" s="461">
        <v>281911394</v>
      </c>
      <c r="U2069" s="462">
        <v>10334790.195710123</v>
      </c>
      <c r="V2069" s="463"/>
      <c r="W2069" s="716" t="e">
        <f t="shared" si="73"/>
        <v>#DIV/0!</v>
      </c>
      <c r="Z2069" s="739">
        <f t="shared" si="74"/>
        <v>366450.21220037097</v>
      </c>
    </row>
    <row r="2070" spans="1:26" s="365" customFormat="1" ht="12.65" customHeight="1">
      <c r="A2070" s="284" t="s">
        <v>21</v>
      </c>
      <c r="B2070" s="452" t="s">
        <v>1030</v>
      </c>
      <c r="C2070" s="453" t="s">
        <v>554</v>
      </c>
      <c r="D2070" s="454" t="s">
        <v>1033</v>
      </c>
      <c r="E2070" s="455" t="s">
        <v>1034</v>
      </c>
      <c r="F2070" s="454" t="s">
        <v>988</v>
      </c>
      <c r="G2070" s="454" t="s">
        <v>1001</v>
      </c>
      <c r="H2070" s="454" t="s">
        <v>439</v>
      </c>
      <c r="I2070" s="453">
        <v>2024</v>
      </c>
      <c r="J2070" s="453">
        <v>3</v>
      </c>
      <c r="K2070" s="456">
        <v>45590</v>
      </c>
      <c r="L2070" s="457">
        <v>0.5</v>
      </c>
      <c r="M2070" s="458">
        <v>0.11296999999999974</v>
      </c>
      <c r="N2070" s="458">
        <v>0.13241075494174459</v>
      </c>
      <c r="O2070" s="459">
        <v>1.944075494174485E-2</v>
      </c>
      <c r="P2070" s="460">
        <v>9.7203774708724249E-3</v>
      </c>
      <c r="Q2070" s="453">
        <v>1</v>
      </c>
      <c r="R2070" s="458">
        <v>0.11296999999999974</v>
      </c>
      <c r="S2070" s="464">
        <v>12000000</v>
      </c>
      <c r="T2070" s="461">
        <v>280185208</v>
      </c>
      <c r="U2070" s="462">
        <v>5210924.002799158</v>
      </c>
      <c r="V2070" s="463"/>
      <c r="W2070" s="716" t="e">
        <f t="shared" si="73"/>
        <v>#DIV/0!</v>
      </c>
      <c r="Z2070" s="739">
        <f t="shared" si="74"/>
        <v>233289.05930093818</v>
      </c>
    </row>
    <row r="2071" spans="1:26" s="365" customFormat="1" ht="12.65" customHeight="1">
      <c r="A2071" s="284" t="s">
        <v>21</v>
      </c>
      <c r="B2071" s="452" t="s">
        <v>1030</v>
      </c>
      <c r="C2071" s="453" t="s">
        <v>554</v>
      </c>
      <c r="D2071" s="454" t="s">
        <v>1010</v>
      </c>
      <c r="E2071" s="455" t="s">
        <v>1011</v>
      </c>
      <c r="F2071" s="454" t="s">
        <v>988</v>
      </c>
      <c r="G2071" s="454" t="s">
        <v>1001</v>
      </c>
      <c r="H2071" s="454" t="s">
        <v>439</v>
      </c>
      <c r="I2071" s="453">
        <v>2024</v>
      </c>
      <c r="J2071" s="453">
        <v>4</v>
      </c>
      <c r="K2071" s="456">
        <v>45590</v>
      </c>
      <c r="L2071" s="457">
        <v>0.5</v>
      </c>
      <c r="M2071" s="458">
        <v>0.2716898724654021</v>
      </c>
      <c r="N2071" s="458">
        <v>0.34804527431608795</v>
      </c>
      <c r="O2071" s="459">
        <v>7.6355401850685817E-2</v>
      </c>
      <c r="P2071" s="460">
        <v>3.8177700925342908E-2</v>
      </c>
      <c r="Q2071" s="453">
        <v>1</v>
      </c>
      <c r="R2071" s="458">
        <v>0.2716898724654021</v>
      </c>
      <c r="S2071" s="464">
        <v>7746900</v>
      </c>
      <c r="T2071" s="461">
        <v>287054488</v>
      </c>
      <c r="U2071" s="462">
        <v>24767520.959613007</v>
      </c>
      <c r="V2071" s="463"/>
      <c r="W2071" s="716" t="e">
        <f t="shared" si="73"/>
        <v>#DIV/0!</v>
      </c>
      <c r="Z2071" s="739">
        <f t="shared" si="74"/>
        <v>591517.6625970779</v>
      </c>
    </row>
    <row r="2072" spans="1:26" s="365" customFormat="1" ht="12.65" customHeight="1">
      <c r="A2072" s="284" t="s">
        <v>21</v>
      </c>
      <c r="B2072" s="452" t="s">
        <v>1030</v>
      </c>
      <c r="C2072" s="453" t="s">
        <v>554</v>
      </c>
      <c r="D2072" s="454" t="s">
        <v>729</v>
      </c>
      <c r="E2072" s="455" t="s">
        <v>1031</v>
      </c>
      <c r="F2072" s="454" t="s">
        <v>988</v>
      </c>
      <c r="G2072" s="454" t="s">
        <v>1001</v>
      </c>
      <c r="H2072" s="454" t="s">
        <v>439</v>
      </c>
      <c r="I2072" s="453">
        <v>2024</v>
      </c>
      <c r="J2072" s="453">
        <v>4</v>
      </c>
      <c r="K2072" s="456">
        <v>45590</v>
      </c>
      <c r="L2072" s="457">
        <v>0.5</v>
      </c>
      <c r="M2072" s="458">
        <v>8.678151776003247E-2</v>
      </c>
      <c r="N2072" s="458">
        <v>0.11564226045950222</v>
      </c>
      <c r="O2072" s="459">
        <v>2.8860742699469755E-2</v>
      </c>
      <c r="P2072" s="460">
        <v>1.4430371349734877E-2</v>
      </c>
      <c r="Q2072" s="453">
        <v>1</v>
      </c>
      <c r="R2072" s="458">
        <v>8.678151776003247E-2</v>
      </c>
      <c r="S2072" s="464">
        <v>7560000</v>
      </c>
      <c r="T2072" s="461">
        <v>289901219</v>
      </c>
      <c r="U2072" s="462">
        <v>10280498.428111985</v>
      </c>
      <c r="V2072" s="463"/>
      <c r="W2072" s="716" t="e">
        <f t="shared" si="73"/>
        <v>#DIV/0!</v>
      </c>
      <c r="Z2072" s="739">
        <f t="shared" si="74"/>
        <v>218187.21480799135</v>
      </c>
    </row>
    <row r="2073" spans="1:26" s="365" customFormat="1" ht="12.65" customHeight="1">
      <c r="A2073" s="284" t="s">
        <v>21</v>
      </c>
      <c r="B2073" s="452" t="s">
        <v>1030</v>
      </c>
      <c r="C2073" s="453" t="s">
        <v>554</v>
      </c>
      <c r="D2073" s="454" t="s">
        <v>726</v>
      </c>
      <c r="E2073" s="455" t="s">
        <v>1032</v>
      </c>
      <c r="F2073" s="454" t="s">
        <v>988</v>
      </c>
      <c r="G2073" s="454" t="s">
        <v>1001</v>
      </c>
      <c r="H2073" s="454" t="s">
        <v>439</v>
      </c>
      <c r="I2073" s="453">
        <v>2024</v>
      </c>
      <c r="J2073" s="453">
        <v>4</v>
      </c>
      <c r="K2073" s="456">
        <v>45590</v>
      </c>
      <c r="L2073" s="457">
        <v>0.5</v>
      </c>
      <c r="M2073" s="458">
        <v>9.5833382481798193E-2</v>
      </c>
      <c r="N2073" s="458">
        <v>0.12512128307326006</v>
      </c>
      <c r="O2073" s="459">
        <v>2.9287900591461875E-2</v>
      </c>
      <c r="P2073" s="460">
        <v>1.4643950295730937E-2</v>
      </c>
      <c r="Q2073" s="453">
        <v>1</v>
      </c>
      <c r="R2073" s="458">
        <v>9.5833382481798193E-2</v>
      </c>
      <c r="S2073" s="464">
        <v>7840000</v>
      </c>
      <c r="T2073" s="461">
        <v>289751394</v>
      </c>
      <c r="U2073" s="462">
        <v>10334790.195710123</v>
      </c>
      <c r="V2073" s="463"/>
      <c r="W2073" s="716" t="e">
        <f t="shared" si="73"/>
        <v>#DIV/0!</v>
      </c>
      <c r="Z2073" s="739">
        <f t="shared" si="74"/>
        <v>229617.14063706109</v>
      </c>
    </row>
    <row r="2074" spans="1:26" s="365" customFormat="1" ht="12.65" customHeight="1">
      <c r="A2074" s="284" t="s">
        <v>21</v>
      </c>
      <c r="B2074" s="452" t="s">
        <v>1030</v>
      </c>
      <c r="C2074" s="453" t="s">
        <v>554</v>
      </c>
      <c r="D2074" s="454" t="s">
        <v>1033</v>
      </c>
      <c r="E2074" s="455" t="s">
        <v>1034</v>
      </c>
      <c r="F2074" s="454" t="s">
        <v>988</v>
      </c>
      <c r="G2074" s="454" t="s">
        <v>1001</v>
      </c>
      <c r="H2074" s="454" t="s">
        <v>439</v>
      </c>
      <c r="I2074" s="453">
        <v>2024</v>
      </c>
      <c r="J2074" s="453">
        <v>4</v>
      </c>
      <c r="K2074" s="456">
        <v>45590</v>
      </c>
      <c r="L2074" s="457">
        <v>0.5</v>
      </c>
      <c r="M2074" s="458">
        <v>0.11296999999999974</v>
      </c>
      <c r="N2074" s="458">
        <v>0.13241075494174459</v>
      </c>
      <c r="O2074" s="459">
        <v>1.944075494174485E-2</v>
      </c>
      <c r="P2074" s="460">
        <v>9.7203774708724249E-3</v>
      </c>
      <c r="Q2074" s="453">
        <v>1</v>
      </c>
      <c r="R2074" s="458">
        <v>0.11296999999999974</v>
      </c>
      <c r="S2074" s="464">
        <v>7980000</v>
      </c>
      <c r="T2074" s="461">
        <v>288165208</v>
      </c>
      <c r="U2074" s="462">
        <v>5210924.002799158</v>
      </c>
      <c r="V2074" s="463"/>
      <c r="W2074" s="716" t="e">
        <f t="shared" si="73"/>
        <v>#DIV/0!</v>
      </c>
      <c r="Z2074" s="739">
        <f t="shared" si="74"/>
        <v>155137.22443512391</v>
      </c>
    </row>
    <row r="2075" spans="1:26" s="365" customFormat="1" ht="12.65" customHeight="1">
      <c r="A2075" s="284" t="s">
        <v>21</v>
      </c>
      <c r="B2075" s="452" t="s">
        <v>1030</v>
      </c>
      <c r="C2075" s="453" t="s">
        <v>554</v>
      </c>
      <c r="D2075" s="454" t="s">
        <v>1010</v>
      </c>
      <c r="E2075" s="455" t="s">
        <v>1011</v>
      </c>
      <c r="F2075" s="454" t="s">
        <v>988</v>
      </c>
      <c r="G2075" s="454" t="s">
        <v>1001</v>
      </c>
      <c r="H2075" s="454" t="s">
        <v>439</v>
      </c>
      <c r="I2075" s="453">
        <v>2024</v>
      </c>
      <c r="J2075" s="453">
        <v>5</v>
      </c>
      <c r="K2075" s="456">
        <v>45590</v>
      </c>
      <c r="L2075" s="457">
        <v>0.5</v>
      </c>
      <c r="M2075" s="458">
        <v>0.2716898724654021</v>
      </c>
      <c r="N2075" s="458">
        <v>0.34804527431608795</v>
      </c>
      <c r="O2075" s="459">
        <v>7.6355401850685817E-2</v>
      </c>
      <c r="P2075" s="460">
        <v>3.8177700925342908E-2</v>
      </c>
      <c r="Q2075" s="453">
        <v>1</v>
      </c>
      <c r="R2075" s="458">
        <v>0.2716898724654021</v>
      </c>
      <c r="S2075" s="464">
        <v>15577050</v>
      </c>
      <c r="T2075" s="461">
        <v>302631538</v>
      </c>
      <c r="U2075" s="462">
        <v>24767520.959613007</v>
      </c>
      <c r="V2075" s="463"/>
      <c r="W2075" s="716" t="e">
        <f t="shared" si="73"/>
        <v>#DIV/0!</v>
      </c>
      <c r="Z2075" s="739">
        <f t="shared" si="74"/>
        <v>1189391.9123982254</v>
      </c>
    </row>
    <row r="2076" spans="1:26" s="365" customFormat="1" ht="12.65" customHeight="1">
      <c r="A2076" s="284" t="s">
        <v>21</v>
      </c>
      <c r="B2076" s="452" t="s">
        <v>1030</v>
      </c>
      <c r="C2076" s="453" t="s">
        <v>554</v>
      </c>
      <c r="D2076" s="454" t="s">
        <v>729</v>
      </c>
      <c r="E2076" s="455" t="s">
        <v>1031</v>
      </c>
      <c r="F2076" s="454" t="s">
        <v>988</v>
      </c>
      <c r="G2076" s="454" t="s">
        <v>1001</v>
      </c>
      <c r="H2076" s="454" t="s">
        <v>439</v>
      </c>
      <c r="I2076" s="453">
        <v>2024</v>
      </c>
      <c r="J2076" s="453">
        <v>5</v>
      </c>
      <c r="K2076" s="456">
        <v>45590</v>
      </c>
      <c r="L2076" s="457">
        <v>0.5</v>
      </c>
      <c r="M2076" s="458">
        <v>8.678151776003247E-2</v>
      </c>
      <c r="N2076" s="458">
        <v>0.11564226045950222</v>
      </c>
      <c r="O2076" s="459">
        <v>2.8860742699469755E-2</v>
      </c>
      <c r="P2076" s="460">
        <v>1.4430371349734877E-2</v>
      </c>
      <c r="Q2076" s="453">
        <v>1</v>
      </c>
      <c r="R2076" s="458">
        <v>8.678151776003247E-2</v>
      </c>
      <c r="S2076" s="464">
        <v>14826030</v>
      </c>
      <c r="T2076" s="461">
        <v>304727249</v>
      </c>
      <c r="U2076" s="462">
        <v>10280498.428111985</v>
      </c>
      <c r="V2076" s="463"/>
      <c r="W2076" s="716" t="e">
        <f t="shared" si="73"/>
        <v>#DIV/0!</v>
      </c>
      <c r="Z2076" s="739">
        <f t="shared" si="74"/>
        <v>427890.23708461958</v>
      </c>
    </row>
    <row r="2077" spans="1:26" s="365" customFormat="1" ht="12.65" customHeight="1">
      <c r="A2077" s="284" t="s">
        <v>21</v>
      </c>
      <c r="B2077" s="452" t="s">
        <v>1030</v>
      </c>
      <c r="C2077" s="453" t="s">
        <v>554</v>
      </c>
      <c r="D2077" s="454" t="s">
        <v>726</v>
      </c>
      <c r="E2077" s="455" t="s">
        <v>1032</v>
      </c>
      <c r="F2077" s="454" t="s">
        <v>988</v>
      </c>
      <c r="G2077" s="454" t="s">
        <v>1001</v>
      </c>
      <c r="H2077" s="454" t="s">
        <v>439</v>
      </c>
      <c r="I2077" s="453">
        <v>2024</v>
      </c>
      <c r="J2077" s="453">
        <v>5</v>
      </c>
      <c r="K2077" s="456">
        <v>45590</v>
      </c>
      <c r="L2077" s="457">
        <v>0.5</v>
      </c>
      <c r="M2077" s="458">
        <v>9.5833382481798193E-2</v>
      </c>
      <c r="N2077" s="458">
        <v>0.12512128307326006</v>
      </c>
      <c r="O2077" s="459">
        <v>2.9287900591461875E-2</v>
      </c>
      <c r="P2077" s="460">
        <v>1.4643950295730937E-2</v>
      </c>
      <c r="Q2077" s="453">
        <v>1</v>
      </c>
      <c r="R2077" s="458">
        <v>9.5833382481798193E-2</v>
      </c>
      <c r="S2077" s="464">
        <v>15834030</v>
      </c>
      <c r="T2077" s="461">
        <v>305585424</v>
      </c>
      <c r="U2077" s="462">
        <v>10334790.195710123</v>
      </c>
      <c r="V2077" s="463"/>
      <c r="W2077" s="716" t="e">
        <f t="shared" si="73"/>
        <v>#DIV/0!</v>
      </c>
      <c r="Z2077" s="739">
        <f t="shared" si="74"/>
        <v>463745.49660222506</v>
      </c>
    </row>
    <row r="2078" spans="1:26" s="365" customFormat="1" ht="12.65" customHeight="1">
      <c r="A2078" s="284" t="s">
        <v>21</v>
      </c>
      <c r="B2078" s="452" t="s">
        <v>1030</v>
      </c>
      <c r="C2078" s="453" t="s">
        <v>554</v>
      </c>
      <c r="D2078" s="454" t="s">
        <v>1033</v>
      </c>
      <c r="E2078" s="455" t="s">
        <v>1034</v>
      </c>
      <c r="F2078" s="454" t="s">
        <v>988</v>
      </c>
      <c r="G2078" s="454" t="s">
        <v>1001</v>
      </c>
      <c r="H2078" s="454" t="s">
        <v>439</v>
      </c>
      <c r="I2078" s="453">
        <v>2024</v>
      </c>
      <c r="J2078" s="453">
        <v>5</v>
      </c>
      <c r="K2078" s="456">
        <v>45590</v>
      </c>
      <c r="L2078" s="457">
        <v>0.5</v>
      </c>
      <c r="M2078" s="458">
        <v>0.11296999999999974</v>
      </c>
      <c r="N2078" s="458">
        <v>0.13241075494174459</v>
      </c>
      <c r="O2078" s="459">
        <v>1.944075494174485E-2</v>
      </c>
      <c r="P2078" s="460">
        <v>9.7203774708724249E-3</v>
      </c>
      <c r="Q2078" s="453">
        <v>1</v>
      </c>
      <c r="R2078" s="458">
        <v>0.11296999999999974</v>
      </c>
      <c r="S2078" s="464">
        <v>14460000</v>
      </c>
      <c r="T2078" s="461">
        <v>302625208</v>
      </c>
      <c r="U2078" s="462">
        <v>5210924.002799158</v>
      </c>
      <c r="V2078" s="463"/>
      <c r="W2078" s="716" t="e">
        <f t="shared" si="73"/>
        <v>#DIV/0!</v>
      </c>
      <c r="Z2078" s="739">
        <f t="shared" si="74"/>
        <v>281113.31645763054</v>
      </c>
    </row>
    <row r="2079" spans="1:26" s="365" customFormat="1" ht="12.65" customHeight="1">
      <c r="A2079" s="284" t="s">
        <v>21</v>
      </c>
      <c r="B2079" s="452" t="s">
        <v>1030</v>
      </c>
      <c r="C2079" s="453" t="s">
        <v>554</v>
      </c>
      <c r="D2079" s="454" t="s">
        <v>1010</v>
      </c>
      <c r="E2079" s="455" t="s">
        <v>1011</v>
      </c>
      <c r="F2079" s="454" t="s">
        <v>988</v>
      </c>
      <c r="G2079" s="454" t="s">
        <v>1001</v>
      </c>
      <c r="H2079" s="454" t="s">
        <v>439</v>
      </c>
      <c r="I2079" s="453">
        <v>2024</v>
      </c>
      <c r="J2079" s="453">
        <v>6</v>
      </c>
      <c r="K2079" s="456">
        <v>45590</v>
      </c>
      <c r="L2079" s="457">
        <v>0.5</v>
      </c>
      <c r="M2079" s="458">
        <v>0.2716898724654021</v>
      </c>
      <c r="N2079" s="458">
        <v>0.34804527431608795</v>
      </c>
      <c r="O2079" s="459">
        <v>7.6355401850685817E-2</v>
      </c>
      <c r="P2079" s="460">
        <v>3.8177700925342908E-2</v>
      </c>
      <c r="Q2079" s="453">
        <v>1</v>
      </c>
      <c r="R2079" s="458">
        <v>0.2716898724654021</v>
      </c>
      <c r="S2079" s="464">
        <v>6913900</v>
      </c>
      <c r="T2079" s="461">
        <v>309545438</v>
      </c>
      <c r="U2079" s="462">
        <v>24767520.959613007</v>
      </c>
      <c r="V2079" s="463"/>
      <c r="W2079" s="716" t="e">
        <f t="shared" si="73"/>
        <v>#DIV/0!</v>
      </c>
      <c r="Z2079" s="739">
        <f t="shared" si="74"/>
        <v>527913.61285545665</v>
      </c>
    </row>
    <row r="2080" spans="1:26" s="365" customFormat="1" ht="12.65" customHeight="1">
      <c r="A2080" s="284" t="s">
        <v>21</v>
      </c>
      <c r="B2080" s="452" t="s">
        <v>1030</v>
      </c>
      <c r="C2080" s="453" t="s">
        <v>554</v>
      </c>
      <c r="D2080" s="454" t="s">
        <v>729</v>
      </c>
      <c r="E2080" s="455" t="s">
        <v>1031</v>
      </c>
      <c r="F2080" s="454" t="s">
        <v>988</v>
      </c>
      <c r="G2080" s="454" t="s">
        <v>1001</v>
      </c>
      <c r="H2080" s="454" t="s">
        <v>439</v>
      </c>
      <c r="I2080" s="453">
        <v>2024</v>
      </c>
      <c r="J2080" s="453">
        <v>6</v>
      </c>
      <c r="K2080" s="456">
        <v>45590</v>
      </c>
      <c r="L2080" s="457">
        <v>0.5</v>
      </c>
      <c r="M2080" s="458">
        <v>8.678151776003247E-2</v>
      </c>
      <c r="N2080" s="458">
        <v>0.11564226045950222</v>
      </c>
      <c r="O2080" s="459">
        <v>2.8860742699469755E-2</v>
      </c>
      <c r="P2080" s="460">
        <v>1.4430371349734877E-2</v>
      </c>
      <c r="Q2080" s="453">
        <v>1</v>
      </c>
      <c r="R2080" s="458">
        <v>8.678151776003247E-2</v>
      </c>
      <c r="S2080" s="464">
        <v>7920000</v>
      </c>
      <c r="T2080" s="461">
        <v>312647249</v>
      </c>
      <c r="U2080" s="462">
        <v>10280498.428111985</v>
      </c>
      <c r="V2080" s="463"/>
      <c r="W2080" s="716" t="e">
        <f t="shared" si="73"/>
        <v>#DIV/0!</v>
      </c>
      <c r="Z2080" s="739">
        <f t="shared" si="74"/>
        <v>228577.08217980046</v>
      </c>
    </row>
    <row r="2081" spans="1:26" s="365" customFormat="1" ht="12.65" customHeight="1">
      <c r="A2081" s="284" t="s">
        <v>21</v>
      </c>
      <c r="B2081" s="452" t="s">
        <v>1030</v>
      </c>
      <c r="C2081" s="453" t="s">
        <v>554</v>
      </c>
      <c r="D2081" s="454" t="s">
        <v>726</v>
      </c>
      <c r="E2081" s="455" t="s">
        <v>1032</v>
      </c>
      <c r="F2081" s="454" t="s">
        <v>988</v>
      </c>
      <c r="G2081" s="454" t="s">
        <v>1001</v>
      </c>
      <c r="H2081" s="454" t="s">
        <v>439</v>
      </c>
      <c r="I2081" s="453">
        <v>2024</v>
      </c>
      <c r="J2081" s="453">
        <v>6</v>
      </c>
      <c r="K2081" s="456">
        <v>45590</v>
      </c>
      <c r="L2081" s="457">
        <v>0.5</v>
      </c>
      <c r="M2081" s="458">
        <v>9.5833382481798193E-2</v>
      </c>
      <c r="N2081" s="458">
        <v>0.12512128307326006</v>
      </c>
      <c r="O2081" s="459">
        <v>2.9287900591461875E-2</v>
      </c>
      <c r="P2081" s="460">
        <v>1.4643950295730937E-2</v>
      </c>
      <c r="Q2081" s="453">
        <v>1</v>
      </c>
      <c r="R2081" s="458">
        <v>9.5833382481798193E-2</v>
      </c>
      <c r="S2081" s="464">
        <v>7040000</v>
      </c>
      <c r="T2081" s="461">
        <v>312625424</v>
      </c>
      <c r="U2081" s="462">
        <v>10334790.195710123</v>
      </c>
      <c r="V2081" s="463"/>
      <c r="W2081" s="716" t="e">
        <f t="shared" si="73"/>
        <v>#DIV/0!</v>
      </c>
      <c r="Z2081" s="739">
        <f t="shared" si="74"/>
        <v>206186.82016389159</v>
      </c>
    </row>
    <row r="2082" spans="1:26" s="365" customFormat="1" ht="12.65" customHeight="1">
      <c r="A2082" s="284" t="s">
        <v>21</v>
      </c>
      <c r="B2082" s="452" t="s">
        <v>1030</v>
      </c>
      <c r="C2082" s="453" t="s">
        <v>554</v>
      </c>
      <c r="D2082" s="454" t="s">
        <v>1033</v>
      </c>
      <c r="E2082" s="455" t="s">
        <v>1034</v>
      </c>
      <c r="F2082" s="454" t="s">
        <v>988</v>
      </c>
      <c r="G2082" s="454" t="s">
        <v>1001</v>
      </c>
      <c r="H2082" s="454" t="s">
        <v>439</v>
      </c>
      <c r="I2082" s="453">
        <v>2024</v>
      </c>
      <c r="J2082" s="453">
        <v>6</v>
      </c>
      <c r="K2082" s="456">
        <v>45590</v>
      </c>
      <c r="L2082" s="457">
        <v>0.5</v>
      </c>
      <c r="M2082" s="458">
        <v>0.11296999999999974</v>
      </c>
      <c r="N2082" s="458">
        <v>0.13241075494174459</v>
      </c>
      <c r="O2082" s="459">
        <v>1.944075494174485E-2</v>
      </c>
      <c r="P2082" s="460">
        <v>9.7203774708724249E-3</v>
      </c>
      <c r="Q2082" s="453">
        <v>1</v>
      </c>
      <c r="R2082" s="458">
        <v>0.11296999999999974</v>
      </c>
      <c r="S2082" s="464">
        <v>7980000</v>
      </c>
      <c r="T2082" s="461">
        <v>310605208</v>
      </c>
      <c r="U2082" s="462">
        <v>5210924.002799158</v>
      </c>
      <c r="V2082" s="463"/>
      <c r="W2082" s="716" t="e">
        <f t="shared" si="73"/>
        <v>#DIV/0!</v>
      </c>
      <c r="Z2082" s="739">
        <f t="shared" si="74"/>
        <v>155137.22443512391</v>
      </c>
    </row>
    <row r="2083" spans="1:26" s="365" customFormat="1" ht="12.65" customHeight="1">
      <c r="A2083" s="284" t="s">
        <v>21</v>
      </c>
      <c r="B2083" s="452" t="s">
        <v>1030</v>
      </c>
      <c r="C2083" s="453" t="s">
        <v>554</v>
      </c>
      <c r="D2083" s="454" t="s">
        <v>1010</v>
      </c>
      <c r="E2083" s="455" t="s">
        <v>1011</v>
      </c>
      <c r="F2083" s="454" t="s">
        <v>988</v>
      </c>
      <c r="G2083" s="454" t="s">
        <v>1001</v>
      </c>
      <c r="H2083" s="454" t="s">
        <v>439</v>
      </c>
      <c r="I2083" s="453">
        <v>2024</v>
      </c>
      <c r="J2083" s="453">
        <v>7</v>
      </c>
      <c r="K2083" s="456">
        <v>45590</v>
      </c>
      <c r="L2083" s="457">
        <v>0.5</v>
      </c>
      <c r="M2083" s="458">
        <v>0.2716898724654021</v>
      </c>
      <c r="N2083" s="458">
        <v>0.34804527431608795</v>
      </c>
      <c r="O2083" s="459">
        <v>7.6355401850685817E-2</v>
      </c>
      <c r="P2083" s="460">
        <v>3.8177700925342908E-2</v>
      </c>
      <c r="Q2083" s="453">
        <v>1</v>
      </c>
      <c r="R2083" s="458">
        <v>0.2716898724654021</v>
      </c>
      <c r="S2083" s="464">
        <v>12878130</v>
      </c>
      <c r="T2083" s="461">
        <v>322423568</v>
      </c>
      <c r="U2083" s="462">
        <v>24767520.959613007</v>
      </c>
      <c r="V2083" s="463"/>
      <c r="W2083" s="716" t="e">
        <f t="shared" si="73"/>
        <v>#DIV/0!</v>
      </c>
      <c r="Z2083" s="739">
        <f t="shared" si="74"/>
        <v>983314.79123537254</v>
      </c>
    </row>
    <row r="2084" spans="1:26" s="365" customFormat="1" ht="12.65" customHeight="1">
      <c r="A2084" s="284" t="s">
        <v>21</v>
      </c>
      <c r="B2084" s="452" t="s">
        <v>1030</v>
      </c>
      <c r="C2084" s="453" t="s">
        <v>554</v>
      </c>
      <c r="D2084" s="454" t="s">
        <v>729</v>
      </c>
      <c r="E2084" s="455" t="s">
        <v>1031</v>
      </c>
      <c r="F2084" s="454" t="s">
        <v>988</v>
      </c>
      <c r="G2084" s="454" t="s">
        <v>1001</v>
      </c>
      <c r="H2084" s="454" t="s">
        <v>439</v>
      </c>
      <c r="I2084" s="453">
        <v>2024</v>
      </c>
      <c r="J2084" s="453">
        <v>7</v>
      </c>
      <c r="K2084" s="456">
        <v>45590</v>
      </c>
      <c r="L2084" s="457">
        <v>0.5</v>
      </c>
      <c r="M2084" s="458">
        <v>8.678151776003247E-2</v>
      </c>
      <c r="N2084" s="458">
        <v>0.11564226045950222</v>
      </c>
      <c r="O2084" s="459">
        <v>2.8860742699469755E-2</v>
      </c>
      <c r="P2084" s="460">
        <v>1.4430371349734877E-2</v>
      </c>
      <c r="Q2084" s="453">
        <v>1</v>
      </c>
      <c r="R2084" s="458">
        <v>8.678151776003247E-2</v>
      </c>
      <c r="S2084" s="464">
        <v>12954030</v>
      </c>
      <c r="T2084" s="461">
        <v>325601279</v>
      </c>
      <c r="U2084" s="462">
        <v>10280498.428111985</v>
      </c>
      <c r="V2084" s="463"/>
      <c r="W2084" s="716" t="e">
        <f t="shared" si="73"/>
        <v>#DIV/0!</v>
      </c>
      <c r="Z2084" s="739">
        <f t="shared" si="74"/>
        <v>373862.92675121216</v>
      </c>
    </row>
    <row r="2085" spans="1:26" s="365" customFormat="1" ht="12.65" customHeight="1">
      <c r="A2085" s="284" t="s">
        <v>21</v>
      </c>
      <c r="B2085" s="452" t="s">
        <v>1030</v>
      </c>
      <c r="C2085" s="453" t="s">
        <v>554</v>
      </c>
      <c r="D2085" s="454" t="s">
        <v>726</v>
      </c>
      <c r="E2085" s="455" t="s">
        <v>1032</v>
      </c>
      <c r="F2085" s="454" t="s">
        <v>988</v>
      </c>
      <c r="G2085" s="454" t="s">
        <v>1001</v>
      </c>
      <c r="H2085" s="454" t="s">
        <v>439</v>
      </c>
      <c r="I2085" s="453">
        <v>2024</v>
      </c>
      <c r="J2085" s="453">
        <v>7</v>
      </c>
      <c r="K2085" s="456">
        <v>45590</v>
      </c>
      <c r="L2085" s="457">
        <v>0.5</v>
      </c>
      <c r="M2085" s="458">
        <v>9.5833382481798193E-2</v>
      </c>
      <c r="N2085" s="458">
        <v>0.12512128307326006</v>
      </c>
      <c r="O2085" s="459">
        <v>2.9287900591461875E-2</v>
      </c>
      <c r="P2085" s="460">
        <v>1.4643950295730937E-2</v>
      </c>
      <c r="Q2085" s="453">
        <v>1</v>
      </c>
      <c r="R2085" s="458">
        <v>9.5833382481798193E-2</v>
      </c>
      <c r="S2085" s="464">
        <v>12826030</v>
      </c>
      <c r="T2085" s="461">
        <v>325451454</v>
      </c>
      <c r="U2085" s="462">
        <v>10334790.195710123</v>
      </c>
      <c r="V2085" s="463"/>
      <c r="W2085" s="716" t="e">
        <f t="shared" si="73"/>
        <v>#DIV/0!</v>
      </c>
      <c r="Z2085" s="739">
        <f t="shared" si="74"/>
        <v>375647.49162310775</v>
      </c>
    </row>
    <row r="2086" spans="1:26" s="365" customFormat="1" ht="12.65" customHeight="1">
      <c r="A2086" s="284" t="s">
        <v>21</v>
      </c>
      <c r="B2086" s="452" t="s">
        <v>1030</v>
      </c>
      <c r="C2086" s="453" t="s">
        <v>554</v>
      </c>
      <c r="D2086" s="454" t="s">
        <v>1033</v>
      </c>
      <c r="E2086" s="455" t="s">
        <v>1034</v>
      </c>
      <c r="F2086" s="454" t="s">
        <v>988</v>
      </c>
      <c r="G2086" s="454" t="s">
        <v>1001</v>
      </c>
      <c r="H2086" s="454" t="s">
        <v>439</v>
      </c>
      <c r="I2086" s="453">
        <v>2024</v>
      </c>
      <c r="J2086" s="453">
        <v>7</v>
      </c>
      <c r="K2086" s="456">
        <v>45590</v>
      </c>
      <c r="L2086" s="457">
        <v>0.5</v>
      </c>
      <c r="M2086" s="458">
        <v>0.11296999999999974</v>
      </c>
      <c r="N2086" s="458">
        <v>0.13241075494174459</v>
      </c>
      <c r="O2086" s="459">
        <v>1.944075494174485E-2</v>
      </c>
      <c r="P2086" s="460">
        <v>9.7203774708724249E-3</v>
      </c>
      <c r="Q2086" s="453">
        <v>1</v>
      </c>
      <c r="R2086" s="458">
        <v>0.11296999999999974</v>
      </c>
      <c r="S2086" s="464">
        <v>12900000</v>
      </c>
      <c r="T2086" s="461">
        <v>323505208</v>
      </c>
      <c r="U2086" s="462">
        <v>5210924.002799158</v>
      </c>
      <c r="V2086" s="463"/>
      <c r="W2086" s="716" t="e">
        <f t="shared" si="73"/>
        <v>#DIV/0!</v>
      </c>
      <c r="Z2086" s="739">
        <f t="shared" si="74"/>
        <v>250785.73874850856</v>
      </c>
    </row>
    <row r="2087" spans="1:26" s="365" customFormat="1" ht="12.65" customHeight="1">
      <c r="A2087" s="284" t="s">
        <v>21</v>
      </c>
      <c r="B2087" s="452" t="s">
        <v>1030</v>
      </c>
      <c r="C2087" s="453" t="s">
        <v>554</v>
      </c>
      <c r="D2087" s="454" t="s">
        <v>1010</v>
      </c>
      <c r="E2087" s="455" t="s">
        <v>1011</v>
      </c>
      <c r="F2087" s="454" t="s">
        <v>988</v>
      </c>
      <c r="G2087" s="454" t="s">
        <v>1001</v>
      </c>
      <c r="H2087" s="454" t="s">
        <v>439</v>
      </c>
      <c r="I2087" s="453">
        <v>2024</v>
      </c>
      <c r="J2087" s="453">
        <v>8</v>
      </c>
      <c r="K2087" s="456">
        <v>45590</v>
      </c>
      <c r="L2087" s="457">
        <v>0.5</v>
      </c>
      <c r="M2087" s="458">
        <v>0.2716898724654021</v>
      </c>
      <c r="N2087" s="458">
        <v>0.34804527431608795</v>
      </c>
      <c r="O2087" s="459">
        <v>7.6355401850685817E-2</v>
      </c>
      <c r="P2087" s="460">
        <v>3.8177700925342908E-2</v>
      </c>
      <c r="Q2087" s="453">
        <v>1</v>
      </c>
      <c r="R2087" s="458">
        <v>0.2716898724654021</v>
      </c>
      <c r="S2087" s="464">
        <v>19592110</v>
      </c>
      <c r="T2087" s="461">
        <v>342015678</v>
      </c>
      <c r="U2087" s="462">
        <v>24767520.959613007</v>
      </c>
      <c r="V2087" s="463"/>
      <c r="W2087" s="716" t="e">
        <f t="shared" si="73"/>
        <v>#DIV/0!</v>
      </c>
      <c r="Z2087" s="739">
        <f t="shared" si="74"/>
        <v>1495963.4321528401</v>
      </c>
    </row>
    <row r="2088" spans="1:26" s="365" customFormat="1" ht="12.65" customHeight="1">
      <c r="A2088" s="284" t="s">
        <v>21</v>
      </c>
      <c r="B2088" s="452" t="s">
        <v>1030</v>
      </c>
      <c r="C2088" s="453" t="s">
        <v>554</v>
      </c>
      <c r="D2088" s="454" t="s">
        <v>729</v>
      </c>
      <c r="E2088" s="455" t="s">
        <v>1031</v>
      </c>
      <c r="F2088" s="454" t="s">
        <v>988</v>
      </c>
      <c r="G2088" s="454" t="s">
        <v>1001</v>
      </c>
      <c r="H2088" s="454" t="s">
        <v>439</v>
      </c>
      <c r="I2088" s="453">
        <v>2024</v>
      </c>
      <c r="J2088" s="453">
        <v>8</v>
      </c>
      <c r="K2088" s="456">
        <v>45590</v>
      </c>
      <c r="L2088" s="457">
        <v>0.5</v>
      </c>
      <c r="M2088" s="458">
        <v>8.678151776003247E-2</v>
      </c>
      <c r="N2088" s="458">
        <v>0.11564226045950222</v>
      </c>
      <c r="O2088" s="459">
        <v>2.8860742699469755E-2</v>
      </c>
      <c r="P2088" s="460">
        <v>1.4430371349734877E-2</v>
      </c>
      <c r="Q2088" s="453">
        <v>1</v>
      </c>
      <c r="R2088" s="458">
        <v>8.678151776003247E-2</v>
      </c>
      <c r="S2088" s="464">
        <v>19590030</v>
      </c>
      <c r="T2088" s="461">
        <v>345191309</v>
      </c>
      <c r="U2088" s="462">
        <v>10280498.428111985</v>
      </c>
      <c r="V2088" s="463"/>
      <c r="W2088" s="716" t="e">
        <f t="shared" si="73"/>
        <v>#DIV/0!</v>
      </c>
      <c r="Z2088" s="739">
        <f t="shared" si="74"/>
        <v>565382.81530489353</v>
      </c>
    </row>
    <row r="2089" spans="1:26" s="365" customFormat="1" ht="12.65" customHeight="1">
      <c r="A2089" s="284" t="s">
        <v>21</v>
      </c>
      <c r="B2089" s="452" t="s">
        <v>1030</v>
      </c>
      <c r="C2089" s="453" t="s">
        <v>554</v>
      </c>
      <c r="D2089" s="454" t="s">
        <v>726</v>
      </c>
      <c r="E2089" s="455" t="s">
        <v>1032</v>
      </c>
      <c r="F2089" s="454" t="s">
        <v>988</v>
      </c>
      <c r="G2089" s="454" t="s">
        <v>1001</v>
      </c>
      <c r="H2089" s="454" t="s">
        <v>439</v>
      </c>
      <c r="I2089" s="453">
        <v>2024</v>
      </c>
      <c r="J2089" s="453">
        <v>8</v>
      </c>
      <c r="K2089" s="456">
        <v>45590</v>
      </c>
      <c r="L2089" s="457">
        <v>0.5</v>
      </c>
      <c r="M2089" s="458">
        <v>9.5833382481798193E-2</v>
      </c>
      <c r="N2089" s="458">
        <v>0.12512128307326006</v>
      </c>
      <c r="O2089" s="459">
        <v>2.9287900591461875E-2</v>
      </c>
      <c r="P2089" s="460">
        <v>1.4643950295730937E-2</v>
      </c>
      <c r="Q2089" s="453">
        <v>1</v>
      </c>
      <c r="R2089" s="458">
        <v>9.5833382481798193E-2</v>
      </c>
      <c r="S2089" s="464">
        <v>19706030</v>
      </c>
      <c r="T2089" s="461">
        <v>345157484</v>
      </c>
      <c r="U2089" s="462">
        <v>10334790.195710123</v>
      </c>
      <c r="V2089" s="463"/>
      <c r="W2089" s="716" t="e">
        <f t="shared" si="73"/>
        <v>#DIV/0!</v>
      </c>
      <c r="Z2089" s="739">
        <f t="shared" si="74"/>
        <v>577148.24769236543</v>
      </c>
    </row>
    <row r="2090" spans="1:26" s="365" customFormat="1" ht="12.65" customHeight="1">
      <c r="A2090" s="284" t="s">
        <v>21</v>
      </c>
      <c r="B2090" s="452" t="s">
        <v>1030</v>
      </c>
      <c r="C2090" s="453" t="s">
        <v>554</v>
      </c>
      <c r="D2090" s="454" t="s">
        <v>1033</v>
      </c>
      <c r="E2090" s="455" t="s">
        <v>1034</v>
      </c>
      <c r="F2090" s="454" t="s">
        <v>988</v>
      </c>
      <c r="G2090" s="454" t="s">
        <v>1001</v>
      </c>
      <c r="H2090" s="454" t="s">
        <v>439</v>
      </c>
      <c r="I2090" s="453">
        <v>2024</v>
      </c>
      <c r="J2090" s="453">
        <v>8</v>
      </c>
      <c r="K2090" s="456">
        <v>45590</v>
      </c>
      <c r="L2090" s="457">
        <v>0.5</v>
      </c>
      <c r="M2090" s="458">
        <v>0.11296999999999974</v>
      </c>
      <c r="N2090" s="458">
        <v>0.13241075494174459</v>
      </c>
      <c r="O2090" s="459">
        <v>1.944075494174485E-2</v>
      </c>
      <c r="P2090" s="460">
        <v>9.7203774708724249E-3</v>
      </c>
      <c r="Q2090" s="453">
        <v>1</v>
      </c>
      <c r="R2090" s="458">
        <v>0.11296999999999974</v>
      </c>
      <c r="S2090" s="464">
        <v>19622000</v>
      </c>
      <c r="T2090" s="461">
        <v>343127208</v>
      </c>
      <c r="U2090" s="462">
        <v>5210924.002799158</v>
      </c>
      <c r="V2090" s="463"/>
      <c r="W2090" s="716" t="e">
        <f t="shared" si="73"/>
        <v>#DIV/0!</v>
      </c>
      <c r="Z2090" s="739">
        <f t="shared" si="74"/>
        <v>381466.49346691743</v>
      </c>
    </row>
    <row r="2091" spans="1:26" s="365" customFormat="1" ht="12.65" customHeight="1">
      <c r="A2091" s="284" t="s">
        <v>21</v>
      </c>
      <c r="B2091" s="452" t="s">
        <v>1030</v>
      </c>
      <c r="C2091" s="453" t="s">
        <v>554</v>
      </c>
      <c r="D2091" s="454" t="s">
        <v>1010</v>
      </c>
      <c r="E2091" s="455" t="s">
        <v>1011</v>
      </c>
      <c r="F2091" s="454" t="s">
        <v>988</v>
      </c>
      <c r="G2091" s="454" t="s">
        <v>1001</v>
      </c>
      <c r="H2091" s="454" t="s">
        <v>439</v>
      </c>
      <c r="I2091" s="453">
        <v>2024</v>
      </c>
      <c r="J2091" s="453">
        <v>9</v>
      </c>
      <c r="K2091" s="456">
        <v>45590</v>
      </c>
      <c r="L2091" s="457">
        <v>0.5</v>
      </c>
      <c r="M2091" s="458">
        <v>0.2716898724654021</v>
      </c>
      <c r="N2091" s="458">
        <v>0.34804527431608795</v>
      </c>
      <c r="O2091" s="459">
        <v>7.6355401850685817E-2</v>
      </c>
      <c r="P2091" s="460">
        <v>3.8177700925342908E-2</v>
      </c>
      <c r="Q2091" s="453">
        <v>1</v>
      </c>
      <c r="R2091" s="458">
        <v>0.2716898724654021</v>
      </c>
      <c r="S2091" s="464">
        <v>3258661</v>
      </c>
      <c r="T2091" s="461">
        <v>345274339</v>
      </c>
      <c r="U2091" s="462">
        <v>24767520.959613007</v>
      </c>
      <c r="V2091" s="463"/>
      <c r="W2091" s="716" t="e">
        <f t="shared" si="73"/>
        <v>#DIV/0!</v>
      </c>
      <c r="Z2091" s="739">
        <f t="shared" si="74"/>
        <v>248816.37015015769</v>
      </c>
    </row>
    <row r="2092" spans="1:26" s="365" customFormat="1" ht="12.65" customHeight="1">
      <c r="A2092" s="284" t="s">
        <v>21</v>
      </c>
      <c r="B2092" s="452" t="s">
        <v>1030</v>
      </c>
      <c r="C2092" s="453" t="s">
        <v>554</v>
      </c>
      <c r="D2092" s="454" t="s">
        <v>729</v>
      </c>
      <c r="E2092" s="455" t="s">
        <v>1031</v>
      </c>
      <c r="F2092" s="454" t="s">
        <v>988</v>
      </c>
      <c r="G2092" s="454" t="s">
        <v>1001</v>
      </c>
      <c r="H2092" s="454" t="s">
        <v>439</v>
      </c>
      <c r="I2092" s="453">
        <v>2024</v>
      </c>
      <c r="J2092" s="453">
        <v>9</v>
      </c>
      <c r="K2092" s="456">
        <v>45590</v>
      </c>
      <c r="L2092" s="457">
        <v>0.5</v>
      </c>
      <c r="M2092" s="458">
        <v>8.678151776003247E-2</v>
      </c>
      <c r="N2092" s="458">
        <v>0.11564226045950222</v>
      </c>
      <c r="O2092" s="459">
        <v>2.8860742699469755E-2</v>
      </c>
      <c r="P2092" s="460">
        <v>1.4430371349734877E-2</v>
      </c>
      <c r="Q2092" s="453">
        <v>1</v>
      </c>
      <c r="R2092" s="458">
        <v>8.678151776003247E-2</v>
      </c>
      <c r="S2092" s="464">
        <v>3216825</v>
      </c>
      <c r="T2092" s="461">
        <v>348408134</v>
      </c>
      <c r="U2092" s="462">
        <v>10280498.428111985</v>
      </c>
      <c r="V2092" s="463"/>
      <c r="W2092" s="716" t="e">
        <f t="shared" si="73"/>
        <v>#DIV/0!</v>
      </c>
      <c r="Z2092" s="739">
        <f t="shared" si="74"/>
        <v>92839.958634221795</v>
      </c>
    </row>
    <row r="2093" spans="1:26" s="365" customFormat="1" ht="12.65" customHeight="1">
      <c r="A2093" s="284" t="s">
        <v>21</v>
      </c>
      <c r="B2093" s="452" t="s">
        <v>1030</v>
      </c>
      <c r="C2093" s="453" t="s">
        <v>554</v>
      </c>
      <c r="D2093" s="454" t="s">
        <v>726</v>
      </c>
      <c r="E2093" s="455" t="s">
        <v>1032</v>
      </c>
      <c r="F2093" s="454" t="s">
        <v>988</v>
      </c>
      <c r="G2093" s="454" t="s">
        <v>1001</v>
      </c>
      <c r="H2093" s="454" t="s">
        <v>439</v>
      </c>
      <c r="I2093" s="453">
        <v>2024</v>
      </c>
      <c r="J2093" s="453">
        <v>9</v>
      </c>
      <c r="K2093" s="456">
        <v>45590</v>
      </c>
      <c r="L2093" s="457">
        <v>0.5</v>
      </c>
      <c r="M2093" s="458">
        <v>9.5833382481798193E-2</v>
      </c>
      <c r="N2093" s="458">
        <v>0.12512128307326006</v>
      </c>
      <c r="O2093" s="459">
        <v>2.9287900591461875E-2</v>
      </c>
      <c r="P2093" s="460">
        <v>1.4643950295730937E-2</v>
      </c>
      <c r="Q2093" s="453">
        <v>1</v>
      </c>
      <c r="R2093" s="458">
        <v>9.5833382481798193E-2</v>
      </c>
      <c r="S2093" s="464">
        <v>3867000</v>
      </c>
      <c r="T2093" s="461">
        <v>349024484</v>
      </c>
      <c r="U2093" s="462">
        <v>10334790.195710123</v>
      </c>
      <c r="V2093" s="463"/>
      <c r="W2093" s="716" t="e">
        <f t="shared" si="73"/>
        <v>#DIV/0!</v>
      </c>
      <c r="Z2093" s="739">
        <f t="shared" si="74"/>
        <v>113256.31158718307</v>
      </c>
    </row>
    <row r="2094" spans="1:26" s="365" customFormat="1" ht="12.65" customHeight="1">
      <c r="A2094" s="284" t="s">
        <v>21</v>
      </c>
      <c r="B2094" s="452" t="s">
        <v>1030</v>
      </c>
      <c r="C2094" s="453" t="s">
        <v>554</v>
      </c>
      <c r="D2094" s="454" t="s">
        <v>1033</v>
      </c>
      <c r="E2094" s="455" t="s">
        <v>1034</v>
      </c>
      <c r="F2094" s="454" t="s">
        <v>988</v>
      </c>
      <c r="G2094" s="454" t="s">
        <v>1001</v>
      </c>
      <c r="H2094" s="454" t="s">
        <v>439</v>
      </c>
      <c r="I2094" s="453">
        <v>2024</v>
      </c>
      <c r="J2094" s="453">
        <v>9</v>
      </c>
      <c r="K2094" s="456">
        <v>45590</v>
      </c>
      <c r="L2094" s="457">
        <v>0.5</v>
      </c>
      <c r="M2094" s="458">
        <v>0.11296999999999974</v>
      </c>
      <c r="N2094" s="458">
        <v>0.13241075494174459</v>
      </c>
      <c r="O2094" s="459">
        <v>1.944075494174485E-2</v>
      </c>
      <c r="P2094" s="460">
        <v>9.7203774708724249E-3</v>
      </c>
      <c r="Q2094" s="453">
        <v>1</v>
      </c>
      <c r="R2094" s="458">
        <v>0.11296999999999974</v>
      </c>
      <c r="S2094" s="464">
        <v>2519608</v>
      </c>
      <c r="T2094" s="461">
        <v>345646816</v>
      </c>
      <c r="U2094" s="462">
        <v>5210924.002799158</v>
      </c>
      <c r="V2094" s="463"/>
      <c r="W2094" s="716" t="e">
        <f t="shared" si="73"/>
        <v>#DIV/0!</v>
      </c>
      <c r="Z2094" s="739">
        <f t="shared" si="74"/>
        <v>48983.081677259855</v>
      </c>
    </row>
    <row r="2095" spans="1:26" s="365" customFormat="1" ht="12.65" customHeight="1">
      <c r="A2095" s="325" t="s">
        <v>66</v>
      </c>
      <c r="B2095" s="452" t="s">
        <v>985</v>
      </c>
      <c r="C2095" s="453" t="s">
        <v>449</v>
      </c>
      <c r="D2095" s="454" t="s">
        <v>986</v>
      </c>
      <c r="E2095" s="455" t="s">
        <v>987</v>
      </c>
      <c r="F2095" s="454" t="s">
        <v>988</v>
      </c>
      <c r="G2095" s="454" t="s">
        <v>989</v>
      </c>
      <c r="H2095" s="454" t="s">
        <v>439</v>
      </c>
      <c r="I2095" s="453">
        <v>2024</v>
      </c>
      <c r="J2095" s="453">
        <v>10</v>
      </c>
      <c r="K2095" s="456">
        <v>45590</v>
      </c>
      <c r="L2095" s="457">
        <v>0.5</v>
      </c>
      <c r="M2095" s="458">
        <v>0.313524986358025</v>
      </c>
      <c r="N2095" s="458">
        <v>0.313524986358025</v>
      </c>
      <c r="O2095" s="459">
        <v>0</v>
      </c>
      <c r="P2095" s="460">
        <v>0</v>
      </c>
      <c r="Q2095" s="453">
        <v>1</v>
      </c>
      <c r="R2095" s="458">
        <v>0.313524986358025</v>
      </c>
      <c r="S2095" s="464"/>
      <c r="T2095" s="461">
        <v>45548572</v>
      </c>
      <c r="U2095" s="462">
        <v>4760000</v>
      </c>
      <c r="V2095" s="463"/>
      <c r="W2095" s="716" t="e">
        <f t="shared" si="73"/>
        <v>#DIV/0!</v>
      </c>
      <c r="Z2095" s="739">
        <f t="shared" si="74"/>
        <v>0</v>
      </c>
    </row>
    <row r="2096" spans="1:26" s="365" customFormat="1" ht="12.65" customHeight="1">
      <c r="A2096" s="325" t="s">
        <v>66</v>
      </c>
      <c r="B2096" s="452" t="s">
        <v>985</v>
      </c>
      <c r="C2096" s="453" t="s">
        <v>449</v>
      </c>
      <c r="D2096" s="454" t="s">
        <v>990</v>
      </c>
      <c r="E2096" s="455" t="s">
        <v>991</v>
      </c>
      <c r="F2096" s="454" t="s">
        <v>988</v>
      </c>
      <c r="G2096" s="454" t="s">
        <v>989</v>
      </c>
      <c r="H2096" s="454" t="s">
        <v>439</v>
      </c>
      <c r="I2096" s="453">
        <v>2024</v>
      </c>
      <c r="J2096" s="453">
        <v>10</v>
      </c>
      <c r="K2096" s="456">
        <v>45590</v>
      </c>
      <c r="L2096" s="457">
        <v>0.5</v>
      </c>
      <c r="M2096" s="458">
        <v>4.21539321081182E-2</v>
      </c>
      <c r="N2096" s="458">
        <v>4.21539321081182E-2</v>
      </c>
      <c r="O2096" s="459">
        <v>0</v>
      </c>
      <c r="P2096" s="460">
        <v>0</v>
      </c>
      <c r="Q2096" s="453">
        <v>1</v>
      </c>
      <c r="R2096" s="458">
        <v>4.21539321081182E-2</v>
      </c>
      <c r="S2096" s="464"/>
      <c r="T2096" s="461">
        <v>40190122</v>
      </c>
      <c r="U2096" s="462">
        <v>3450000</v>
      </c>
      <c r="V2096" s="463"/>
      <c r="W2096" s="716" t="e">
        <f t="shared" si="73"/>
        <v>#DIV/0!</v>
      </c>
      <c r="Z2096" s="739">
        <f t="shared" si="74"/>
        <v>0</v>
      </c>
    </row>
    <row r="2097" spans="1:26" s="365" customFormat="1" ht="12.65" customHeight="1">
      <c r="A2097" s="325" t="s">
        <v>66</v>
      </c>
      <c r="B2097" s="452" t="s">
        <v>985</v>
      </c>
      <c r="C2097" s="453" t="s">
        <v>449</v>
      </c>
      <c r="D2097" s="454" t="s">
        <v>992</v>
      </c>
      <c r="E2097" s="455" t="s">
        <v>993</v>
      </c>
      <c r="F2097" s="454" t="s">
        <v>988</v>
      </c>
      <c r="G2097" s="454" t="s">
        <v>989</v>
      </c>
      <c r="H2097" s="454" t="s">
        <v>439</v>
      </c>
      <c r="I2097" s="453">
        <v>2024</v>
      </c>
      <c r="J2097" s="453">
        <v>10</v>
      </c>
      <c r="K2097" s="456">
        <v>45590</v>
      </c>
      <c r="L2097" s="457">
        <v>0.5</v>
      </c>
      <c r="M2097" s="458">
        <v>7.2210434624191605E-2</v>
      </c>
      <c r="N2097" s="458">
        <v>7.2210434624191605E-2</v>
      </c>
      <c r="O2097" s="459">
        <v>0</v>
      </c>
      <c r="P2097" s="460">
        <v>0</v>
      </c>
      <c r="Q2097" s="453">
        <v>1</v>
      </c>
      <c r="R2097" s="458">
        <v>7.2210434624191605E-2</v>
      </c>
      <c r="S2097" s="464"/>
      <c r="T2097" s="461">
        <v>45465414</v>
      </c>
      <c r="U2097" s="462">
        <v>3740000</v>
      </c>
      <c r="V2097" s="463"/>
      <c r="W2097" s="716" t="e">
        <f t="shared" si="73"/>
        <v>#DIV/0!</v>
      </c>
      <c r="Z2097" s="739">
        <f t="shared" si="74"/>
        <v>0</v>
      </c>
    </row>
    <row r="2098" spans="1:26" s="365" customFormat="1" ht="12.65" customHeight="1">
      <c r="A2098" s="325" t="s">
        <v>66</v>
      </c>
      <c r="B2098" s="452" t="s">
        <v>985</v>
      </c>
      <c r="C2098" s="453" t="s">
        <v>449</v>
      </c>
      <c r="D2098" s="454" t="s">
        <v>994</v>
      </c>
      <c r="E2098" s="455" t="s">
        <v>995</v>
      </c>
      <c r="F2098" s="454" t="s">
        <v>988</v>
      </c>
      <c r="G2098" s="454" t="s">
        <v>989</v>
      </c>
      <c r="H2098" s="454" t="s">
        <v>439</v>
      </c>
      <c r="I2098" s="453">
        <v>2024</v>
      </c>
      <c r="J2098" s="453">
        <v>10</v>
      </c>
      <c r="K2098" s="456">
        <v>45590</v>
      </c>
      <c r="L2098" s="457">
        <v>0.5</v>
      </c>
      <c r="M2098" s="458">
        <v>6.6190725348954399E-2</v>
      </c>
      <c r="N2098" s="458">
        <v>6.6190725348954399E-2</v>
      </c>
      <c r="O2098" s="459">
        <v>0</v>
      </c>
      <c r="P2098" s="460">
        <v>0</v>
      </c>
      <c r="Q2098" s="453">
        <v>1</v>
      </c>
      <c r="R2098" s="458">
        <v>6.6190725348954399E-2</v>
      </c>
      <c r="S2098" s="464"/>
      <c r="T2098" s="461">
        <v>29670256</v>
      </c>
      <c r="U2098" s="462">
        <v>3450000</v>
      </c>
      <c r="V2098" s="463"/>
      <c r="W2098" s="716" t="e">
        <f t="shared" si="73"/>
        <v>#DIV/0!</v>
      </c>
      <c r="Z2098" s="739">
        <f t="shared" si="74"/>
        <v>0</v>
      </c>
    </row>
    <row r="2099" spans="1:26" s="365" customFormat="1" ht="12.65" customHeight="1">
      <c r="A2099" s="325" t="s">
        <v>66</v>
      </c>
      <c r="B2099" s="452" t="s">
        <v>985</v>
      </c>
      <c r="C2099" s="453" t="s">
        <v>449</v>
      </c>
      <c r="D2099" s="454" t="s">
        <v>996</v>
      </c>
      <c r="E2099" s="455" t="s">
        <v>997</v>
      </c>
      <c r="F2099" s="454" t="s">
        <v>988</v>
      </c>
      <c r="G2099" s="454" t="s">
        <v>989</v>
      </c>
      <c r="H2099" s="454" t="s">
        <v>439</v>
      </c>
      <c r="I2099" s="453">
        <v>2024</v>
      </c>
      <c r="J2099" s="453">
        <v>10</v>
      </c>
      <c r="K2099" s="456">
        <v>45590</v>
      </c>
      <c r="L2099" s="457">
        <v>0.5</v>
      </c>
      <c r="M2099" s="458">
        <v>3.8519575097127702E-2</v>
      </c>
      <c r="N2099" s="458">
        <v>3.8519575097127702E-2</v>
      </c>
      <c r="O2099" s="459">
        <v>0</v>
      </c>
      <c r="P2099" s="460">
        <v>0</v>
      </c>
      <c r="Q2099" s="453">
        <v>1</v>
      </c>
      <c r="R2099" s="458">
        <v>3.8519575097127702E-2</v>
      </c>
      <c r="S2099" s="464"/>
      <c r="T2099" s="461">
        <v>56288362</v>
      </c>
      <c r="U2099" s="462">
        <v>3400000</v>
      </c>
      <c r="V2099" s="463"/>
      <c r="W2099" s="716" t="e">
        <f t="shared" si="73"/>
        <v>#DIV/0!</v>
      </c>
      <c r="Z2099" s="739">
        <f t="shared" si="74"/>
        <v>0</v>
      </c>
    </row>
    <row r="2100" spans="1:26" s="365" customFormat="1" ht="12.65" customHeight="1">
      <c r="A2100" s="284" t="s">
        <v>68</v>
      </c>
      <c r="B2100" s="452" t="s">
        <v>998</v>
      </c>
      <c r="C2100" s="453" t="s">
        <v>435</v>
      </c>
      <c r="D2100" s="454" t="s">
        <v>999</v>
      </c>
      <c r="E2100" s="455" t="s">
        <v>1000</v>
      </c>
      <c r="F2100" s="454" t="s">
        <v>988</v>
      </c>
      <c r="G2100" s="454" t="s">
        <v>1001</v>
      </c>
      <c r="H2100" s="454" t="s">
        <v>439</v>
      </c>
      <c r="I2100" s="453">
        <v>2024</v>
      </c>
      <c r="J2100" s="453">
        <v>10</v>
      </c>
      <c r="K2100" s="456">
        <v>45590</v>
      </c>
      <c r="L2100" s="457">
        <v>1</v>
      </c>
      <c r="M2100" s="458">
        <v>2.3583408602377398</v>
      </c>
      <c r="N2100" s="458">
        <v>2.3583408602377398</v>
      </c>
      <c r="O2100" s="459">
        <v>0</v>
      </c>
      <c r="P2100" s="460">
        <v>0</v>
      </c>
      <c r="Q2100" s="453">
        <v>1</v>
      </c>
      <c r="R2100" s="458">
        <v>2.3583408602377398</v>
      </c>
      <c r="S2100" s="464">
        <v>0</v>
      </c>
      <c r="T2100" s="461">
        <v>644603</v>
      </c>
      <c r="U2100" s="462">
        <v>0</v>
      </c>
      <c r="V2100" s="463">
        <v>0</v>
      </c>
      <c r="W2100" s="716" t="e">
        <f t="shared" si="73"/>
        <v>#DIV/0!</v>
      </c>
      <c r="Z2100" s="739">
        <f t="shared" si="74"/>
        <v>0</v>
      </c>
    </row>
    <row r="2101" spans="1:26" s="365" customFormat="1" ht="12.65" customHeight="1">
      <c r="A2101" s="284" t="s">
        <v>68</v>
      </c>
      <c r="B2101" s="452" t="s">
        <v>998</v>
      </c>
      <c r="C2101" s="453" t="s">
        <v>435</v>
      </c>
      <c r="D2101" s="454" t="s">
        <v>731</v>
      </c>
      <c r="E2101" s="455" t="s">
        <v>1002</v>
      </c>
      <c r="F2101" s="454" t="s">
        <v>988</v>
      </c>
      <c r="G2101" s="454" t="s">
        <v>1001</v>
      </c>
      <c r="H2101" s="454" t="s">
        <v>439</v>
      </c>
      <c r="I2101" s="453">
        <v>2024</v>
      </c>
      <c r="J2101" s="453">
        <v>10</v>
      </c>
      <c r="K2101" s="456">
        <v>45590</v>
      </c>
      <c r="L2101" s="457">
        <v>1</v>
      </c>
      <c r="M2101" s="458">
        <v>2.31652727583774</v>
      </c>
      <c r="N2101" s="458">
        <v>2.31652727583774</v>
      </c>
      <c r="O2101" s="459">
        <v>0</v>
      </c>
      <c r="P2101" s="460">
        <v>0</v>
      </c>
      <c r="Q2101" s="453">
        <v>1</v>
      </c>
      <c r="R2101" s="458">
        <v>2.31652727583774</v>
      </c>
      <c r="S2101" s="464">
        <v>0</v>
      </c>
      <c r="T2101" s="461">
        <v>686982</v>
      </c>
      <c r="U2101" s="462">
        <v>0</v>
      </c>
      <c r="V2101" s="463">
        <v>0</v>
      </c>
      <c r="W2101" s="716" t="e">
        <f t="shared" si="73"/>
        <v>#DIV/0!</v>
      </c>
      <c r="Z2101" s="739">
        <f t="shared" si="74"/>
        <v>0</v>
      </c>
    </row>
    <row r="2102" spans="1:26" s="365" customFormat="1" ht="12.65" customHeight="1">
      <c r="A2102" s="284" t="s">
        <v>68</v>
      </c>
      <c r="B2102" s="452" t="s">
        <v>998</v>
      </c>
      <c r="C2102" s="453" t="s">
        <v>435</v>
      </c>
      <c r="D2102" s="454" t="s">
        <v>444</v>
      </c>
      <c r="E2102" s="455" t="s">
        <v>1003</v>
      </c>
      <c r="F2102" s="454" t="s">
        <v>988</v>
      </c>
      <c r="G2102" s="454" t="s">
        <v>1001</v>
      </c>
      <c r="H2102" s="454" t="s">
        <v>439</v>
      </c>
      <c r="I2102" s="453">
        <v>2024</v>
      </c>
      <c r="J2102" s="453">
        <v>10</v>
      </c>
      <c r="K2102" s="456">
        <v>45590</v>
      </c>
      <c r="L2102" s="457">
        <v>1</v>
      </c>
      <c r="M2102" s="458">
        <v>0.37651638011816602</v>
      </c>
      <c r="N2102" s="458">
        <v>0.37651638011816602</v>
      </c>
      <c r="O2102" s="459">
        <v>0</v>
      </c>
      <c r="P2102" s="460">
        <v>0</v>
      </c>
      <c r="Q2102" s="453">
        <v>1</v>
      </c>
      <c r="R2102" s="458">
        <v>0.37651638011816602</v>
      </c>
      <c r="S2102" s="464">
        <v>0</v>
      </c>
      <c r="T2102" s="461">
        <v>665191</v>
      </c>
      <c r="U2102" s="462">
        <v>0</v>
      </c>
      <c r="V2102" s="463">
        <v>0</v>
      </c>
      <c r="W2102" s="716" t="e">
        <f t="shared" si="73"/>
        <v>#DIV/0!</v>
      </c>
      <c r="Z2102" s="739">
        <f t="shared" si="74"/>
        <v>0</v>
      </c>
    </row>
    <row r="2103" spans="1:26" s="365" customFormat="1" ht="12.65" customHeight="1">
      <c r="A2103" s="284" t="s">
        <v>68</v>
      </c>
      <c r="B2103" s="452" t="s">
        <v>998</v>
      </c>
      <c r="C2103" s="453" t="s">
        <v>435</v>
      </c>
      <c r="D2103" s="454" t="s">
        <v>1004</v>
      </c>
      <c r="E2103" s="455" t="s">
        <v>1005</v>
      </c>
      <c r="F2103" s="454" t="s">
        <v>988</v>
      </c>
      <c r="G2103" s="454" t="s">
        <v>1001</v>
      </c>
      <c r="H2103" s="454" t="s">
        <v>439</v>
      </c>
      <c r="I2103" s="453">
        <v>2024</v>
      </c>
      <c r="J2103" s="453">
        <v>10</v>
      </c>
      <c r="K2103" s="456">
        <v>45590</v>
      </c>
      <c r="L2103" s="457">
        <v>1</v>
      </c>
      <c r="M2103" s="458">
        <v>0.37927344911816602</v>
      </c>
      <c r="N2103" s="458">
        <v>0.37927344911816602</v>
      </c>
      <c r="O2103" s="459">
        <v>0</v>
      </c>
      <c r="P2103" s="460">
        <v>0</v>
      </c>
      <c r="Q2103" s="453">
        <v>1</v>
      </c>
      <c r="R2103" s="458">
        <v>0.37927344911816602</v>
      </c>
      <c r="S2103" s="464">
        <v>0</v>
      </c>
      <c r="T2103" s="461">
        <v>655070</v>
      </c>
      <c r="U2103" s="462">
        <v>0</v>
      </c>
      <c r="V2103" s="463">
        <v>0</v>
      </c>
      <c r="W2103" s="716" t="e">
        <f t="shared" si="73"/>
        <v>#DIV/0!</v>
      </c>
      <c r="Z2103" s="739">
        <f t="shared" si="74"/>
        <v>0</v>
      </c>
    </row>
    <row r="2104" spans="1:26" s="365" customFormat="1" ht="12.65" customHeight="1">
      <c r="A2104" s="452" t="s">
        <v>114</v>
      </c>
      <c r="B2104" s="452" t="s">
        <v>434</v>
      </c>
      <c r="C2104" s="453" t="s">
        <v>435</v>
      </c>
      <c r="D2104" s="454" t="s">
        <v>436</v>
      </c>
      <c r="E2104" s="455" t="s">
        <v>1006</v>
      </c>
      <c r="F2104" s="454" t="s">
        <v>988</v>
      </c>
      <c r="G2104" s="454" t="s">
        <v>1001</v>
      </c>
      <c r="H2104" s="454" t="s">
        <v>439</v>
      </c>
      <c r="I2104" s="453">
        <v>2024</v>
      </c>
      <c r="J2104" s="453">
        <v>10</v>
      </c>
      <c r="K2104" s="456">
        <v>45590</v>
      </c>
      <c r="L2104" s="457">
        <v>0.3</v>
      </c>
      <c r="M2104" s="458">
        <v>1.8774416082318</v>
      </c>
      <c r="N2104" s="458">
        <v>1.9124416082318001</v>
      </c>
      <c r="O2104" s="459">
        <v>3.5000000000000142E-2</v>
      </c>
      <c r="P2104" s="460">
        <v>1.0500000000000042E-2</v>
      </c>
      <c r="Q2104" s="453">
        <v>1</v>
      </c>
      <c r="R2104" s="458">
        <v>1.8774416082318</v>
      </c>
      <c r="S2104" s="464">
        <v>972789</v>
      </c>
      <c r="T2104" s="461">
        <v>1462579</v>
      </c>
      <c r="U2104" s="462">
        <v>280000</v>
      </c>
      <c r="V2104" s="463">
        <v>228809.73499999978</v>
      </c>
      <c r="W2104" s="716" t="e">
        <f t="shared" si="73"/>
        <v>#DIV/0!</v>
      </c>
      <c r="Z2104" s="739">
        <f t="shared" si="74"/>
        <v>34047.615000000136</v>
      </c>
    </row>
    <row r="2105" spans="1:26" s="365" customFormat="1" ht="12.65" customHeight="1">
      <c r="A2105" s="452" t="s">
        <v>114</v>
      </c>
      <c r="B2105" s="452" t="s">
        <v>434</v>
      </c>
      <c r="C2105" s="453" t="s">
        <v>435</v>
      </c>
      <c r="D2105" s="454" t="s">
        <v>440</v>
      </c>
      <c r="E2105" s="455" t="s">
        <v>1007</v>
      </c>
      <c r="F2105" s="454" t="s">
        <v>988</v>
      </c>
      <c r="G2105" s="454" t="s">
        <v>1001</v>
      </c>
      <c r="H2105" s="454" t="s">
        <v>439</v>
      </c>
      <c r="I2105" s="453">
        <v>2024</v>
      </c>
      <c r="J2105" s="453">
        <v>10</v>
      </c>
      <c r="K2105" s="456">
        <v>45590</v>
      </c>
      <c r="L2105" s="457">
        <v>0.3</v>
      </c>
      <c r="M2105" s="458">
        <v>0.27335792652733598</v>
      </c>
      <c r="N2105" s="458">
        <v>0.33085792652733598</v>
      </c>
      <c r="O2105" s="459">
        <v>5.7499999999999996E-2</v>
      </c>
      <c r="P2105" s="460">
        <v>1.7249999999999998E-2</v>
      </c>
      <c r="Q2105" s="453">
        <v>1</v>
      </c>
      <c r="R2105" s="458">
        <v>0.27335792652733598</v>
      </c>
      <c r="S2105" s="464">
        <v>487677</v>
      </c>
      <c r="T2105" s="461">
        <v>1398413</v>
      </c>
      <c r="U2105" s="462">
        <v>460000</v>
      </c>
      <c r="V2105" s="463">
        <v>379591.2525</v>
      </c>
      <c r="W2105" s="716" t="e">
        <f t="shared" si="73"/>
        <v>#DIV/0!</v>
      </c>
      <c r="Z2105" s="739">
        <f t="shared" si="74"/>
        <v>28041.427499999998</v>
      </c>
    </row>
    <row r="2106" spans="1:26" s="365" customFormat="1" ht="12.65" customHeight="1">
      <c r="A2106" s="452" t="s">
        <v>114</v>
      </c>
      <c r="B2106" s="452" t="s">
        <v>434</v>
      </c>
      <c r="C2106" s="453" t="s">
        <v>435</v>
      </c>
      <c r="D2106" s="454" t="s">
        <v>442</v>
      </c>
      <c r="E2106" s="455" t="s">
        <v>443</v>
      </c>
      <c r="F2106" s="454" t="s">
        <v>988</v>
      </c>
      <c r="G2106" s="454" t="s">
        <v>1001</v>
      </c>
      <c r="H2106" s="454" t="s">
        <v>439</v>
      </c>
      <c r="I2106" s="453">
        <v>2024</v>
      </c>
      <c r="J2106" s="453">
        <v>10</v>
      </c>
      <c r="K2106" s="456">
        <v>45590</v>
      </c>
      <c r="L2106" s="457">
        <v>0.3</v>
      </c>
      <c r="M2106" s="458">
        <v>0.20453293319930799</v>
      </c>
      <c r="N2106" s="458">
        <v>0.23078293319930801</v>
      </c>
      <c r="O2106" s="459">
        <v>2.6250000000000023E-2</v>
      </c>
      <c r="P2106" s="460">
        <v>7.875000000000007E-3</v>
      </c>
      <c r="Q2106" s="453">
        <v>1</v>
      </c>
      <c r="R2106" s="458">
        <v>0.20453293319930799</v>
      </c>
      <c r="S2106" s="464">
        <v>421705</v>
      </c>
      <c r="T2106" s="461">
        <v>2285542</v>
      </c>
      <c r="U2106" s="462">
        <v>420000</v>
      </c>
      <c r="V2106" s="463">
        <v>360004.52249999996</v>
      </c>
      <c r="W2106" s="716" t="e">
        <f t="shared" si="73"/>
        <v>#DIV/0!</v>
      </c>
      <c r="Z2106" s="739">
        <f t="shared" si="74"/>
        <v>11069.756250000009</v>
      </c>
    </row>
    <row r="2107" spans="1:26" s="365" customFormat="1" ht="12.65" customHeight="1">
      <c r="A2107" s="452" t="s">
        <v>114</v>
      </c>
      <c r="B2107" s="452" t="s">
        <v>434</v>
      </c>
      <c r="C2107" s="453" t="s">
        <v>435</v>
      </c>
      <c r="D2107" s="454" t="s">
        <v>444</v>
      </c>
      <c r="E2107" s="455" t="s">
        <v>1008</v>
      </c>
      <c r="F2107" s="454" t="s">
        <v>988</v>
      </c>
      <c r="G2107" s="454" t="s">
        <v>1001</v>
      </c>
      <c r="H2107" s="454" t="s">
        <v>439</v>
      </c>
      <c r="I2107" s="453">
        <v>2024</v>
      </c>
      <c r="J2107" s="453">
        <v>10</v>
      </c>
      <c r="K2107" s="456">
        <v>45590</v>
      </c>
      <c r="L2107" s="457">
        <v>0.3</v>
      </c>
      <c r="M2107" s="458">
        <v>0.120262750041086</v>
      </c>
      <c r="N2107" s="458">
        <v>0.14526275004108599</v>
      </c>
      <c r="O2107" s="459">
        <v>2.4999999999999994E-2</v>
      </c>
      <c r="P2107" s="460">
        <v>7.499999999999998E-3</v>
      </c>
      <c r="Q2107" s="453">
        <v>1</v>
      </c>
      <c r="R2107" s="458">
        <v>0.120262750041086</v>
      </c>
      <c r="S2107" s="464">
        <v>713369</v>
      </c>
      <c r="T2107" s="461">
        <v>2263648</v>
      </c>
      <c r="U2107" s="462">
        <v>400000</v>
      </c>
      <c r="V2107" s="463">
        <v>343408.8</v>
      </c>
      <c r="W2107" s="716" t="e">
        <f t="shared" si="73"/>
        <v>#DIV/0!</v>
      </c>
      <c r="Z2107" s="739">
        <f t="shared" si="74"/>
        <v>17834.224999999995</v>
      </c>
    </row>
    <row r="2108" spans="1:26" s="365" customFormat="1" ht="12.65" customHeight="1">
      <c r="A2108" s="452" t="s">
        <v>114</v>
      </c>
      <c r="B2108" s="452" t="s">
        <v>434</v>
      </c>
      <c r="C2108" s="453" t="s">
        <v>435</v>
      </c>
      <c r="D2108" s="454" t="s">
        <v>1009</v>
      </c>
      <c r="E2108" s="455" t="s">
        <v>447</v>
      </c>
      <c r="F2108" s="454" t="s">
        <v>988</v>
      </c>
      <c r="G2108" s="454" t="s">
        <v>1001</v>
      </c>
      <c r="H2108" s="454" t="s">
        <v>439</v>
      </c>
      <c r="I2108" s="453">
        <v>2024</v>
      </c>
      <c r="J2108" s="453">
        <v>10</v>
      </c>
      <c r="K2108" s="456">
        <v>45590</v>
      </c>
      <c r="L2108" s="457">
        <v>0.3</v>
      </c>
      <c r="M2108" s="458">
        <v>0.122488041645336</v>
      </c>
      <c r="N2108" s="458">
        <v>0.14748804164533599</v>
      </c>
      <c r="O2108" s="459">
        <v>2.4999999999999994E-2</v>
      </c>
      <c r="P2108" s="460">
        <v>7.499999999999998E-3</v>
      </c>
      <c r="Q2108" s="453">
        <v>1</v>
      </c>
      <c r="R2108" s="458">
        <v>0.122488041645336</v>
      </c>
      <c r="S2108" s="464">
        <v>924710</v>
      </c>
      <c r="T2108" s="461">
        <v>2769910</v>
      </c>
      <c r="U2108" s="462">
        <v>400000</v>
      </c>
      <c r="V2108" s="463">
        <v>330752.25</v>
      </c>
      <c r="W2108" s="716" t="e">
        <f t="shared" si="73"/>
        <v>#DIV/0!</v>
      </c>
      <c r="Z2108" s="739">
        <f t="shared" si="74"/>
        <v>23117.749999999996</v>
      </c>
    </row>
    <row r="2109" spans="1:26" s="365" customFormat="1" ht="12.65" customHeight="1">
      <c r="A2109" s="284" t="s">
        <v>398</v>
      </c>
      <c r="B2109" s="452" t="s">
        <v>52</v>
      </c>
      <c r="C2109" s="453" t="s">
        <v>554</v>
      </c>
      <c r="D2109" s="454" t="s">
        <v>1010</v>
      </c>
      <c r="E2109" s="455" t="s">
        <v>1011</v>
      </c>
      <c r="F2109" s="454" t="s">
        <v>988</v>
      </c>
      <c r="G2109" s="454" t="s">
        <v>1001</v>
      </c>
      <c r="H2109" s="454" t="s">
        <v>439</v>
      </c>
      <c r="I2109" s="453">
        <v>2023</v>
      </c>
      <c r="J2109" s="453">
        <v>10</v>
      </c>
      <c r="K2109" s="456">
        <v>45590</v>
      </c>
      <c r="L2109" s="457">
        <v>1</v>
      </c>
      <c r="M2109" s="458">
        <v>0.97679221076727096</v>
      </c>
      <c r="N2109" s="458">
        <v>0.97985471076727104</v>
      </c>
      <c r="O2109" s="459">
        <v>3.062500000000079E-3</v>
      </c>
      <c r="P2109" s="460">
        <v>3.062500000000079E-3</v>
      </c>
      <c r="Q2109" s="453">
        <v>1</v>
      </c>
      <c r="R2109" s="458">
        <v>0.97679221076727096</v>
      </c>
      <c r="S2109" s="461">
        <v>932960</v>
      </c>
      <c r="T2109" s="461">
        <v>11114010</v>
      </c>
      <c r="U2109" s="462">
        <v>98000</v>
      </c>
      <c r="V2109" s="463">
        <v>63963.34437499912</v>
      </c>
      <c r="W2109" s="716" t="e">
        <f t="shared" si="73"/>
        <v>#DIV/0!</v>
      </c>
      <c r="Z2109" s="739">
        <f t="shared" si="74"/>
        <v>2857.1900000000737</v>
      </c>
    </row>
    <row r="2110" spans="1:26" s="365" customFormat="1" ht="12.65" customHeight="1">
      <c r="A2110" s="284" t="s">
        <v>398</v>
      </c>
      <c r="B2110" s="452" t="s">
        <v>52</v>
      </c>
      <c r="C2110" s="453" t="s">
        <v>554</v>
      </c>
      <c r="D2110" s="454" t="s">
        <v>1010</v>
      </c>
      <c r="E2110" s="455" t="s">
        <v>1011</v>
      </c>
      <c r="F2110" s="454" t="s">
        <v>988</v>
      </c>
      <c r="G2110" s="454" t="s">
        <v>1001</v>
      </c>
      <c r="H2110" s="454" t="s">
        <v>439</v>
      </c>
      <c r="I2110" s="453">
        <v>2024</v>
      </c>
      <c r="J2110" s="453">
        <v>10</v>
      </c>
      <c r="K2110" s="456">
        <v>45590</v>
      </c>
      <c r="L2110" s="457">
        <v>1</v>
      </c>
      <c r="M2110" s="458">
        <v>1.05412849674197</v>
      </c>
      <c r="N2110" s="458">
        <v>1.22365196079064</v>
      </c>
      <c r="O2110" s="459">
        <v>0.16952346404867003</v>
      </c>
      <c r="P2110" s="460">
        <v>0.16952346404867003</v>
      </c>
      <c r="Q2110" s="453">
        <v>1</v>
      </c>
      <c r="R2110" s="458">
        <v>1.05412849674197</v>
      </c>
      <c r="S2110" s="464">
        <v>0</v>
      </c>
      <c r="T2110" s="461">
        <v>0</v>
      </c>
      <c r="U2110" s="462">
        <v>4584750.8495575199</v>
      </c>
      <c r="V2110" s="463">
        <v>4584750.8495575199</v>
      </c>
      <c r="W2110" s="716" t="e">
        <f t="shared" si="73"/>
        <v>#DIV/0!</v>
      </c>
      <c r="Z2110" s="739">
        <f t="shared" si="74"/>
        <v>0</v>
      </c>
    </row>
    <row r="2111" spans="1:26" s="365" customFormat="1" ht="12.65" customHeight="1">
      <c r="A2111" s="284" t="s">
        <v>398</v>
      </c>
      <c r="B2111" s="452" t="s">
        <v>52</v>
      </c>
      <c r="C2111" s="453" t="s">
        <v>554</v>
      </c>
      <c r="D2111" s="454" t="s">
        <v>1010</v>
      </c>
      <c r="E2111" s="455" t="s">
        <v>1011</v>
      </c>
      <c r="F2111" s="454" t="s">
        <v>988</v>
      </c>
      <c r="G2111" s="454" t="s">
        <v>1001</v>
      </c>
      <c r="H2111" s="454" t="s">
        <v>439</v>
      </c>
      <c r="I2111" s="453">
        <v>2024</v>
      </c>
      <c r="J2111" s="453">
        <v>10</v>
      </c>
      <c r="K2111" s="456">
        <v>45590</v>
      </c>
      <c r="L2111" s="457">
        <v>1</v>
      </c>
      <c r="M2111" s="458">
        <v>1.17411721731226</v>
      </c>
      <c r="N2111" s="458">
        <v>1.3582877285124899</v>
      </c>
      <c r="O2111" s="459">
        <v>0.18417051120022987</v>
      </c>
      <c r="P2111" s="460">
        <v>0.18417051120022987</v>
      </c>
      <c r="Q2111" s="453">
        <v>1</v>
      </c>
      <c r="R2111" s="458">
        <v>1.17411721731226</v>
      </c>
      <c r="S2111" s="464">
        <v>0</v>
      </c>
      <c r="T2111" s="461">
        <v>0</v>
      </c>
      <c r="U2111" s="462">
        <v>3933456.3584070802</v>
      </c>
      <c r="V2111" s="463">
        <v>3933456.3584070802</v>
      </c>
      <c r="W2111" s="716" t="e">
        <f t="shared" si="73"/>
        <v>#DIV/0!</v>
      </c>
      <c r="Z2111" s="739">
        <f t="shared" si="74"/>
        <v>0</v>
      </c>
    </row>
    <row r="2112" spans="1:26" s="365" customFormat="1" ht="12.65" customHeight="1">
      <c r="A2112" s="452"/>
      <c r="B2112" s="452" t="s">
        <v>1012</v>
      </c>
      <c r="C2112" s="453" t="s">
        <v>453</v>
      </c>
      <c r="D2112" s="454" t="s">
        <v>1013</v>
      </c>
      <c r="E2112" s="455" t="s">
        <v>459</v>
      </c>
      <c r="F2112" s="454" t="s">
        <v>988</v>
      </c>
      <c r="G2112" s="454" t="s">
        <v>1014</v>
      </c>
      <c r="H2112" s="454" t="s">
        <v>439</v>
      </c>
      <c r="I2112" s="453">
        <v>2024</v>
      </c>
      <c r="J2112" s="453">
        <v>10</v>
      </c>
      <c r="K2112" s="456">
        <v>45590</v>
      </c>
      <c r="L2112" s="457">
        <v>0.4</v>
      </c>
      <c r="M2112" s="458">
        <v>2.3161999999999998</v>
      </c>
      <c r="N2112" s="458">
        <v>2.2169787761879198</v>
      </c>
      <c r="O2112" s="459">
        <v>0</v>
      </c>
      <c r="P2112" s="460">
        <v>0</v>
      </c>
      <c r="Q2112" s="453">
        <v>1</v>
      </c>
      <c r="R2112" s="458">
        <v>2.3161999999999998</v>
      </c>
      <c r="S2112" s="461">
        <v>86927</v>
      </c>
      <c r="T2112" s="461">
        <v>2118068</v>
      </c>
      <c r="U2112" s="462">
        <v>105000</v>
      </c>
      <c r="V2112" s="463">
        <v>42668.587500000001</v>
      </c>
      <c r="W2112" s="716" t="e">
        <f t="shared" si="73"/>
        <v>#DIV/0!</v>
      </c>
      <c r="Z2112" s="739">
        <f t="shared" si="74"/>
        <v>0</v>
      </c>
    </row>
    <row r="2113" spans="1:26" s="365" customFormat="1" ht="12.65" customHeight="1">
      <c r="A2113" s="452"/>
      <c r="B2113" s="452" t="s">
        <v>1012</v>
      </c>
      <c r="C2113" s="453" t="s">
        <v>453</v>
      </c>
      <c r="D2113" s="454" t="s">
        <v>1015</v>
      </c>
      <c r="E2113" s="455" t="s">
        <v>461</v>
      </c>
      <c r="F2113" s="454" t="s">
        <v>988</v>
      </c>
      <c r="G2113" s="454" t="s">
        <v>1014</v>
      </c>
      <c r="H2113" s="454" t="s">
        <v>439</v>
      </c>
      <c r="I2113" s="453">
        <v>2024</v>
      </c>
      <c r="J2113" s="453">
        <v>10</v>
      </c>
      <c r="K2113" s="456">
        <v>45590</v>
      </c>
      <c r="L2113" s="457">
        <v>0.6</v>
      </c>
      <c r="M2113" s="458">
        <v>1.5443588135792301</v>
      </c>
      <c r="N2113" s="458">
        <v>1.5423175780454099</v>
      </c>
      <c r="O2113" s="459">
        <v>0</v>
      </c>
      <c r="P2113" s="460">
        <v>0</v>
      </c>
      <c r="Q2113" s="453">
        <v>1</v>
      </c>
      <c r="R2113" s="458">
        <v>1.5443588135792301</v>
      </c>
      <c r="S2113" s="461">
        <v>118166</v>
      </c>
      <c r="T2113" s="461">
        <v>1919248</v>
      </c>
      <c r="U2113" s="462">
        <v>376000</v>
      </c>
      <c r="V2113" s="463">
        <v>275626.17333333299</v>
      </c>
      <c r="W2113" s="716" t="e">
        <f t="shared" si="73"/>
        <v>#DIV/0!</v>
      </c>
      <c r="Z2113" s="739">
        <f t="shared" si="74"/>
        <v>0</v>
      </c>
    </row>
    <row r="2114" spans="1:26" s="365" customFormat="1" ht="12.65" customHeight="1">
      <c r="A2114" s="452"/>
      <c r="B2114" s="452" t="s">
        <v>1012</v>
      </c>
      <c r="C2114" s="453" t="s">
        <v>453</v>
      </c>
      <c r="D2114" s="454" t="s">
        <v>444</v>
      </c>
      <c r="E2114" s="455" t="s">
        <v>522</v>
      </c>
      <c r="F2114" s="454" t="s">
        <v>988</v>
      </c>
      <c r="G2114" s="454" t="s">
        <v>1016</v>
      </c>
      <c r="H2114" s="454" t="s">
        <v>439</v>
      </c>
      <c r="I2114" s="453">
        <v>2024</v>
      </c>
      <c r="J2114" s="453">
        <v>10</v>
      </c>
      <c r="K2114" s="456">
        <v>45590</v>
      </c>
      <c r="L2114" s="457">
        <v>0.4</v>
      </c>
      <c r="M2114" s="458">
        <v>0.91622499999999996</v>
      </c>
      <c r="N2114" s="458">
        <v>1.13316525889116</v>
      </c>
      <c r="O2114" s="459">
        <v>0</v>
      </c>
      <c r="P2114" s="460">
        <v>0</v>
      </c>
      <c r="Q2114" s="453">
        <v>1</v>
      </c>
      <c r="R2114" s="458">
        <v>0.91622499999999996</v>
      </c>
      <c r="S2114" s="461">
        <v>32256</v>
      </c>
      <c r="T2114" s="461">
        <v>1777867</v>
      </c>
      <c r="U2114" s="462">
        <v>98350</v>
      </c>
      <c r="V2114" s="463">
        <v>-232301.71650000001</v>
      </c>
      <c r="W2114" s="716" t="e">
        <f t="shared" ref="W2114:W2177" si="75">V2114/$AB$1</f>
        <v>#DIV/0!</v>
      </c>
      <c r="Z2114" s="739">
        <f t="shared" si="74"/>
        <v>0</v>
      </c>
    </row>
    <row r="2115" spans="1:26" s="365" customFormat="1" ht="12.65" customHeight="1">
      <c r="A2115" s="452"/>
      <c r="B2115" s="452" t="s">
        <v>1012</v>
      </c>
      <c r="C2115" s="453" t="s">
        <v>453</v>
      </c>
      <c r="D2115" s="454" t="s">
        <v>1017</v>
      </c>
      <c r="E2115" s="455" t="s">
        <v>511</v>
      </c>
      <c r="F2115" s="454" t="s">
        <v>988</v>
      </c>
      <c r="G2115" s="454" t="s">
        <v>787</v>
      </c>
      <c r="H2115" s="454" t="s">
        <v>439</v>
      </c>
      <c r="I2115" s="453">
        <v>2024</v>
      </c>
      <c r="J2115" s="453">
        <v>10</v>
      </c>
      <c r="K2115" s="456">
        <v>45590</v>
      </c>
      <c r="L2115" s="457">
        <v>0.5</v>
      </c>
      <c r="M2115" s="458">
        <v>0.1278</v>
      </c>
      <c r="N2115" s="458">
        <v>0.15579999999999999</v>
      </c>
      <c r="O2115" s="459">
        <v>0</v>
      </c>
      <c r="P2115" s="460">
        <v>0</v>
      </c>
      <c r="Q2115" s="453">
        <v>1</v>
      </c>
      <c r="R2115" s="458">
        <v>0.1278</v>
      </c>
      <c r="S2115" s="461">
        <v>25000</v>
      </c>
      <c r="T2115" s="461">
        <v>1230057</v>
      </c>
      <c r="U2115" s="462">
        <v>110600</v>
      </c>
      <c r="V2115" s="463">
        <v>79347.604000000007</v>
      </c>
      <c r="W2115" s="716" t="e">
        <f t="shared" si="75"/>
        <v>#DIV/0!</v>
      </c>
      <c r="Z2115" s="739">
        <f t="shared" ref="Z2115:Z2178" si="76">O2115*S2115</f>
        <v>0</v>
      </c>
    </row>
    <row r="2116" spans="1:26" s="365" customFormat="1" ht="12.65" customHeight="1">
      <c r="A2116" s="452"/>
      <c r="B2116" s="452" t="s">
        <v>1012</v>
      </c>
      <c r="C2116" s="453" t="s">
        <v>453</v>
      </c>
      <c r="D2116" s="454" t="s">
        <v>1018</v>
      </c>
      <c r="E2116" s="455" t="s">
        <v>525</v>
      </c>
      <c r="F2116" s="454" t="s">
        <v>988</v>
      </c>
      <c r="G2116" s="454" t="s">
        <v>787</v>
      </c>
      <c r="H2116" s="454" t="s">
        <v>439</v>
      </c>
      <c r="I2116" s="453">
        <v>2024</v>
      </c>
      <c r="J2116" s="453">
        <v>10</v>
      </c>
      <c r="K2116" s="456">
        <v>45590</v>
      </c>
      <c r="L2116" s="457">
        <v>0.4</v>
      </c>
      <c r="M2116" s="458">
        <v>0.17249999999999999</v>
      </c>
      <c r="N2116" s="458">
        <v>0.41749999999999998</v>
      </c>
      <c r="O2116" s="459">
        <v>0</v>
      </c>
      <c r="P2116" s="460">
        <v>0</v>
      </c>
      <c r="Q2116" s="453">
        <v>1</v>
      </c>
      <c r="R2116" s="458">
        <v>0.17249999999999999</v>
      </c>
      <c r="S2116" s="461">
        <v>24610</v>
      </c>
      <c r="T2116" s="461">
        <v>1043847</v>
      </c>
      <c r="U2116" s="462">
        <v>98000</v>
      </c>
      <c r="V2116" s="463">
        <v>-114228.065</v>
      </c>
      <c r="W2116" s="716" t="e">
        <f t="shared" si="75"/>
        <v>#DIV/0!</v>
      </c>
      <c r="Z2116" s="739">
        <f t="shared" si="76"/>
        <v>0</v>
      </c>
    </row>
    <row r="2117" spans="1:26" s="365" customFormat="1" ht="12.65" customHeight="1">
      <c r="A2117" s="452"/>
      <c r="B2117" s="452" t="s">
        <v>1012</v>
      </c>
      <c r="C2117" s="453" t="s">
        <v>453</v>
      </c>
      <c r="D2117" s="454" t="s">
        <v>1019</v>
      </c>
      <c r="E2117" s="455" t="s">
        <v>513</v>
      </c>
      <c r="F2117" s="454" t="s">
        <v>988</v>
      </c>
      <c r="G2117" s="454" t="s">
        <v>1014</v>
      </c>
      <c r="H2117" s="454" t="s">
        <v>439</v>
      </c>
      <c r="I2117" s="453">
        <v>2024</v>
      </c>
      <c r="J2117" s="453">
        <v>10</v>
      </c>
      <c r="K2117" s="456">
        <v>45590</v>
      </c>
      <c r="L2117" s="457">
        <v>0.5</v>
      </c>
      <c r="M2117" s="458">
        <v>0.1285</v>
      </c>
      <c r="N2117" s="458">
        <v>0.1565</v>
      </c>
      <c r="O2117" s="459">
        <v>0</v>
      </c>
      <c r="P2117" s="460">
        <v>0</v>
      </c>
      <c r="Q2117" s="453">
        <v>1</v>
      </c>
      <c r="R2117" s="458">
        <v>0.1285</v>
      </c>
      <c r="S2117" s="461">
        <v>0</v>
      </c>
      <c r="T2117" s="461">
        <v>2457540</v>
      </c>
      <c r="U2117" s="462">
        <v>98000</v>
      </c>
      <c r="V2117" s="463">
        <v>50569.68</v>
      </c>
      <c r="W2117" s="716" t="e">
        <f t="shared" si="75"/>
        <v>#DIV/0!</v>
      </c>
      <c r="Z2117" s="739">
        <f t="shared" si="76"/>
        <v>0</v>
      </c>
    </row>
    <row r="2118" spans="1:26" s="365" customFormat="1" ht="12.65" customHeight="1">
      <c r="A2118" s="452"/>
      <c r="B2118" s="452" t="s">
        <v>1012</v>
      </c>
      <c r="C2118" s="453" t="s">
        <v>453</v>
      </c>
      <c r="D2118" s="454" t="s">
        <v>1020</v>
      </c>
      <c r="E2118" s="455" t="s">
        <v>475</v>
      </c>
      <c r="F2118" s="454" t="s">
        <v>988</v>
      </c>
      <c r="G2118" s="454" t="s">
        <v>1014</v>
      </c>
      <c r="H2118" s="454" t="s">
        <v>439</v>
      </c>
      <c r="I2118" s="453">
        <v>2024</v>
      </c>
      <c r="J2118" s="453">
        <v>10</v>
      </c>
      <c r="K2118" s="456">
        <v>45590</v>
      </c>
      <c r="L2118" s="457">
        <v>0.6</v>
      </c>
      <c r="M2118" s="458">
        <v>2.5636999999999999</v>
      </c>
      <c r="N2118" s="458">
        <v>2.7518227149358401</v>
      </c>
      <c r="O2118" s="459">
        <v>0</v>
      </c>
      <c r="P2118" s="460">
        <v>0</v>
      </c>
      <c r="Q2118" s="453">
        <v>1</v>
      </c>
      <c r="R2118" s="458">
        <v>2.5636999999999999</v>
      </c>
      <c r="S2118" s="461">
        <v>53875</v>
      </c>
      <c r="T2118" s="461">
        <v>2429762</v>
      </c>
      <c r="U2118" s="462">
        <v>200100</v>
      </c>
      <c r="V2118" s="463">
        <v>-415369.91450000001</v>
      </c>
      <c r="W2118" s="716" t="e">
        <f t="shared" si="75"/>
        <v>#DIV/0!</v>
      </c>
      <c r="Z2118" s="739">
        <f t="shared" si="76"/>
        <v>0</v>
      </c>
    </row>
    <row r="2119" spans="1:26" s="365" customFormat="1" ht="12.65" customHeight="1">
      <c r="A2119" s="452"/>
      <c r="B2119" s="452" t="s">
        <v>1012</v>
      </c>
      <c r="C2119" s="453" t="s">
        <v>453</v>
      </c>
      <c r="D2119" s="454" t="s">
        <v>1021</v>
      </c>
      <c r="E2119" s="455" t="s">
        <v>515</v>
      </c>
      <c r="F2119" s="454" t="s">
        <v>988</v>
      </c>
      <c r="G2119" s="454" t="s">
        <v>1014</v>
      </c>
      <c r="H2119" s="454" t="s">
        <v>439</v>
      </c>
      <c r="I2119" s="453">
        <v>2024</v>
      </c>
      <c r="J2119" s="453">
        <v>10</v>
      </c>
      <c r="K2119" s="456">
        <v>45590</v>
      </c>
      <c r="L2119" s="457">
        <v>0.4</v>
      </c>
      <c r="M2119" s="458">
        <v>0.1608</v>
      </c>
      <c r="N2119" s="458">
        <v>0.1958</v>
      </c>
      <c r="O2119" s="459">
        <v>0</v>
      </c>
      <c r="P2119" s="460">
        <v>0</v>
      </c>
      <c r="Q2119" s="453">
        <v>1</v>
      </c>
      <c r="R2119" s="458">
        <v>0.1608</v>
      </c>
      <c r="S2119" s="461">
        <v>68970</v>
      </c>
      <c r="T2119" s="461">
        <v>2399669</v>
      </c>
      <c r="U2119" s="462">
        <v>98000</v>
      </c>
      <c r="V2119" s="463">
        <v>36997.589999999997</v>
      </c>
      <c r="W2119" s="716" t="e">
        <f t="shared" si="75"/>
        <v>#DIV/0!</v>
      </c>
      <c r="Z2119" s="739">
        <f t="shared" si="76"/>
        <v>0</v>
      </c>
    </row>
    <row r="2120" spans="1:26" s="365" customFormat="1" ht="12.65" customHeight="1">
      <c r="A2120" s="452"/>
      <c r="B2120" s="452" t="s">
        <v>1012</v>
      </c>
      <c r="C2120" s="453" t="s">
        <v>453</v>
      </c>
      <c r="D2120" s="454" t="s">
        <v>1022</v>
      </c>
      <c r="E2120" s="455" t="s">
        <v>508</v>
      </c>
      <c r="F2120" s="454" t="s">
        <v>988</v>
      </c>
      <c r="G2120" s="454" t="s">
        <v>1023</v>
      </c>
      <c r="H2120" s="454" t="s">
        <v>439</v>
      </c>
      <c r="I2120" s="453">
        <v>2024</v>
      </c>
      <c r="J2120" s="453">
        <v>10</v>
      </c>
      <c r="K2120" s="456">
        <v>45590</v>
      </c>
      <c r="L2120" s="457">
        <v>0.5</v>
      </c>
      <c r="M2120" s="458">
        <v>0.122757142857143</v>
      </c>
      <c r="N2120" s="458">
        <v>0.16</v>
      </c>
      <c r="O2120" s="459">
        <v>0</v>
      </c>
      <c r="P2120" s="460">
        <v>0</v>
      </c>
      <c r="Q2120" s="453">
        <v>1</v>
      </c>
      <c r="R2120" s="458">
        <v>0.122757142857143</v>
      </c>
      <c r="S2120" s="461">
        <v>0</v>
      </c>
      <c r="T2120" s="461">
        <v>3070324</v>
      </c>
      <c r="U2120" s="462">
        <v>130350</v>
      </c>
      <c r="V2120" s="463">
        <v>47342.226171428701</v>
      </c>
      <c r="W2120" s="716" t="e">
        <f t="shared" si="75"/>
        <v>#DIV/0!</v>
      </c>
      <c r="Z2120" s="739">
        <f t="shared" si="76"/>
        <v>0</v>
      </c>
    </row>
    <row r="2121" spans="1:26" s="365" customFormat="1" ht="12.65" customHeight="1">
      <c r="A2121" s="452"/>
      <c r="B2121" s="452" t="s">
        <v>628</v>
      </c>
      <c r="C2121" s="453" t="s">
        <v>453</v>
      </c>
      <c r="D2121" s="454" t="s">
        <v>1017</v>
      </c>
      <c r="E2121" s="455" t="s">
        <v>479</v>
      </c>
      <c r="F2121" s="454" t="s">
        <v>988</v>
      </c>
      <c r="G2121" s="454" t="s">
        <v>1024</v>
      </c>
      <c r="H2121" s="454" t="s">
        <v>439</v>
      </c>
      <c r="I2121" s="453">
        <v>2024</v>
      </c>
      <c r="J2121" s="453">
        <v>10</v>
      </c>
      <c r="K2121" s="456">
        <v>45590</v>
      </c>
      <c r="L2121" s="457">
        <v>0.5</v>
      </c>
      <c r="M2121" s="458">
        <v>0.125588670602168</v>
      </c>
      <c r="N2121" s="458">
        <v>0.15358867060216799</v>
      </c>
      <c r="O2121" s="459">
        <v>0</v>
      </c>
      <c r="P2121" s="460">
        <v>0</v>
      </c>
      <c r="Q2121" s="453">
        <v>1</v>
      </c>
      <c r="R2121" s="458">
        <v>0.125588670602168</v>
      </c>
      <c r="S2121" s="461">
        <v>20000</v>
      </c>
      <c r="T2121" s="461">
        <v>1932198</v>
      </c>
      <c r="U2121" s="462">
        <v>98000</v>
      </c>
      <c r="V2121" s="463">
        <v>63491.96</v>
      </c>
      <c r="W2121" s="716" t="e">
        <f t="shared" si="75"/>
        <v>#DIV/0!</v>
      </c>
      <c r="Z2121" s="739">
        <f t="shared" si="76"/>
        <v>0</v>
      </c>
    </row>
    <row r="2122" spans="1:26" s="365" customFormat="1" ht="12.65" customHeight="1">
      <c r="A2122" s="452"/>
      <c r="B2122" s="452" t="s">
        <v>628</v>
      </c>
      <c r="C2122" s="453" t="s">
        <v>453</v>
      </c>
      <c r="D2122" s="454" t="s">
        <v>1018</v>
      </c>
      <c r="E2122" s="455" t="s">
        <v>489</v>
      </c>
      <c r="F2122" s="454" t="s">
        <v>988</v>
      </c>
      <c r="G2122" s="454" t="s">
        <v>1025</v>
      </c>
      <c r="H2122" s="454" t="s">
        <v>439</v>
      </c>
      <c r="I2122" s="453">
        <v>2024</v>
      </c>
      <c r="J2122" s="453">
        <v>10</v>
      </c>
      <c r="K2122" s="456">
        <v>45590</v>
      </c>
      <c r="L2122" s="457">
        <v>0.4</v>
      </c>
      <c r="M2122" s="458">
        <v>0.27566008648311202</v>
      </c>
      <c r="N2122" s="458">
        <v>0.353993419816445</v>
      </c>
      <c r="O2122" s="459">
        <v>0</v>
      </c>
      <c r="P2122" s="460">
        <v>0</v>
      </c>
      <c r="Q2122" s="453">
        <v>1</v>
      </c>
      <c r="R2122" s="458">
        <v>0.27566008648311202</v>
      </c>
      <c r="S2122" s="461">
        <v>0</v>
      </c>
      <c r="T2122" s="461">
        <v>1388296</v>
      </c>
      <c r="U2122" s="462">
        <v>188000</v>
      </c>
      <c r="V2122" s="463">
        <v>126964.546666667</v>
      </c>
      <c r="W2122" s="716" t="e">
        <f t="shared" si="75"/>
        <v>#DIV/0!</v>
      </c>
      <c r="Z2122" s="739">
        <f t="shared" si="76"/>
        <v>0</v>
      </c>
    </row>
    <row r="2123" spans="1:26" s="365" customFormat="1" ht="12.65" customHeight="1">
      <c r="A2123" s="452"/>
      <c r="B2123" s="452" t="s">
        <v>628</v>
      </c>
      <c r="C2123" s="453" t="s">
        <v>453</v>
      </c>
      <c r="D2123" s="454" t="s">
        <v>1026</v>
      </c>
      <c r="E2123" s="455" t="s">
        <v>487</v>
      </c>
      <c r="F2123" s="454" t="s">
        <v>988</v>
      </c>
      <c r="G2123" s="454" t="s">
        <v>484</v>
      </c>
      <c r="H2123" s="454" t="s">
        <v>439</v>
      </c>
      <c r="I2123" s="453">
        <v>2024</v>
      </c>
      <c r="J2123" s="453">
        <v>10</v>
      </c>
      <c r="K2123" s="456">
        <v>45590</v>
      </c>
      <c r="L2123" s="457">
        <v>0.4</v>
      </c>
      <c r="M2123" s="458">
        <v>0.80865388388102988</v>
      </c>
      <c r="N2123" s="458">
        <v>1.0756538838810299</v>
      </c>
      <c r="O2123" s="459">
        <v>0.26700000000000002</v>
      </c>
      <c r="P2123" s="460">
        <v>0.10680000000000001</v>
      </c>
      <c r="Q2123" s="453">
        <v>1</v>
      </c>
      <c r="R2123" s="458">
        <v>0.80865388388102988</v>
      </c>
      <c r="S2123" s="461">
        <v>16632</v>
      </c>
      <c r="T2123" s="461">
        <v>737869</v>
      </c>
      <c r="U2123" s="462">
        <v>640000</v>
      </c>
      <c r="V2123" s="463">
        <v>442988.97699999996</v>
      </c>
      <c r="W2123" s="716" t="e">
        <f t="shared" si="75"/>
        <v>#DIV/0!</v>
      </c>
      <c r="Z2123" s="739">
        <f t="shared" si="76"/>
        <v>4440.7440000000006</v>
      </c>
    </row>
    <row r="2124" spans="1:26" s="365" customFormat="1" ht="12.65" customHeight="1">
      <c r="A2124" s="452"/>
      <c r="B2124" s="452" t="s">
        <v>628</v>
      </c>
      <c r="C2124" s="453" t="s">
        <v>453</v>
      </c>
      <c r="D2124" s="454" t="s">
        <v>1027</v>
      </c>
      <c r="E2124" s="455" t="s">
        <v>486</v>
      </c>
      <c r="F2124" s="454" t="s">
        <v>988</v>
      </c>
      <c r="G2124" s="454" t="s">
        <v>1028</v>
      </c>
      <c r="H2124" s="454" t="s">
        <v>439</v>
      </c>
      <c r="I2124" s="453">
        <v>2024</v>
      </c>
      <c r="J2124" s="453">
        <v>10</v>
      </c>
      <c r="K2124" s="456">
        <v>45590</v>
      </c>
      <c r="L2124" s="457">
        <v>0.6</v>
      </c>
      <c r="M2124" s="458">
        <v>0.61243323981863296</v>
      </c>
      <c r="N2124" s="458">
        <v>0.790433239818633</v>
      </c>
      <c r="O2124" s="459">
        <v>0.17799999999999999</v>
      </c>
      <c r="P2124" s="460">
        <v>0.10679999999999999</v>
      </c>
      <c r="Q2124" s="453">
        <v>1</v>
      </c>
      <c r="R2124" s="458">
        <v>0.61243323981863296</v>
      </c>
      <c r="S2124" s="461">
        <v>36300</v>
      </c>
      <c r="T2124" s="461">
        <v>1309940</v>
      </c>
      <c r="U2124" s="462">
        <v>675296</v>
      </c>
      <c r="V2124" s="463">
        <v>442126.68000000005</v>
      </c>
      <c r="W2124" s="716" t="e">
        <f t="shared" si="75"/>
        <v>#DIV/0!</v>
      </c>
      <c r="Z2124" s="739">
        <f t="shared" si="76"/>
        <v>6461.4</v>
      </c>
    </row>
    <row r="2125" spans="1:26" s="365" customFormat="1" ht="12.65" customHeight="1">
      <c r="A2125" s="452"/>
      <c r="B2125" s="452" t="s">
        <v>628</v>
      </c>
      <c r="C2125" s="453" t="s">
        <v>453</v>
      </c>
      <c r="D2125" s="454" t="s">
        <v>1029</v>
      </c>
      <c r="E2125" s="455" t="s">
        <v>493</v>
      </c>
      <c r="F2125" s="454" t="s">
        <v>988</v>
      </c>
      <c r="G2125" s="454" t="s">
        <v>484</v>
      </c>
      <c r="H2125" s="454" t="s">
        <v>439</v>
      </c>
      <c r="I2125" s="453">
        <v>2024</v>
      </c>
      <c r="J2125" s="453">
        <v>10</v>
      </c>
      <c r="K2125" s="456">
        <v>45590</v>
      </c>
      <c r="L2125" s="457">
        <v>0.5</v>
      </c>
      <c r="M2125" s="458">
        <v>0.29378086188436198</v>
      </c>
      <c r="N2125" s="458">
        <v>0.41711419521769499</v>
      </c>
      <c r="O2125" s="459">
        <v>0.123333333333333</v>
      </c>
      <c r="P2125" s="460">
        <v>6.1666666666666502E-2</v>
      </c>
      <c r="Q2125" s="453">
        <v>1</v>
      </c>
      <c r="R2125" s="458">
        <v>0.29378086188436198</v>
      </c>
      <c r="S2125" s="461">
        <v>60000</v>
      </c>
      <c r="T2125" s="461">
        <v>1062735</v>
      </c>
      <c r="U2125" s="462">
        <v>370000</v>
      </c>
      <c r="V2125" s="463">
        <v>238929.35000000036</v>
      </c>
      <c r="W2125" s="716" t="e">
        <f t="shared" si="75"/>
        <v>#DIV/0!</v>
      </c>
      <c r="Z2125" s="739">
        <f t="shared" si="76"/>
        <v>7399.99999999998</v>
      </c>
    </row>
    <row r="2126" spans="1:26" s="365" customFormat="1" ht="12.65" customHeight="1">
      <c r="A2126" s="452"/>
      <c r="B2126" s="452" t="s">
        <v>628</v>
      </c>
      <c r="C2126" s="453" t="s">
        <v>453</v>
      </c>
      <c r="D2126" s="454" t="s">
        <v>444</v>
      </c>
      <c r="E2126" s="455" t="s">
        <v>491</v>
      </c>
      <c r="F2126" s="454" t="s">
        <v>988</v>
      </c>
      <c r="G2126" s="454" t="s">
        <v>484</v>
      </c>
      <c r="H2126" s="454" t="s">
        <v>439</v>
      </c>
      <c r="I2126" s="453">
        <v>2024</v>
      </c>
      <c r="J2126" s="453">
        <v>10</v>
      </c>
      <c r="K2126" s="456">
        <v>45590</v>
      </c>
      <c r="L2126" s="457">
        <v>0.5</v>
      </c>
      <c r="M2126" s="458">
        <v>1.0628666666666668</v>
      </c>
      <c r="N2126" s="458">
        <v>1.1322000000000001</v>
      </c>
      <c r="O2126" s="459">
        <v>6.9333333333333302E-2</v>
      </c>
      <c r="P2126" s="460">
        <v>3.4666666666666651E-2</v>
      </c>
      <c r="Q2126" s="453">
        <v>1</v>
      </c>
      <c r="R2126" s="458">
        <v>1.0628666666666668</v>
      </c>
      <c r="S2126" s="461">
        <v>25627</v>
      </c>
      <c r="T2126" s="461">
        <v>814396</v>
      </c>
      <c r="U2126" s="462">
        <v>484014</v>
      </c>
      <c r="V2126" s="463">
        <v>427549.21066666668</v>
      </c>
      <c r="W2126" s="716" t="e">
        <f t="shared" si="75"/>
        <v>#DIV/0!</v>
      </c>
      <c r="Z2126" s="739">
        <f t="shared" si="76"/>
        <v>1776.8053333333326</v>
      </c>
    </row>
    <row r="2127" spans="1:26" s="365" customFormat="1" ht="12.65" customHeight="1">
      <c r="A2127" s="452"/>
      <c r="B2127" s="452" t="s">
        <v>628</v>
      </c>
      <c r="C2127" s="453" t="s">
        <v>453</v>
      </c>
      <c r="D2127" s="454" t="s">
        <v>1009</v>
      </c>
      <c r="E2127" s="455" t="s">
        <v>495</v>
      </c>
      <c r="F2127" s="454" t="s">
        <v>988</v>
      </c>
      <c r="G2127" s="454" t="s">
        <v>484</v>
      </c>
      <c r="H2127" s="454" t="s">
        <v>439</v>
      </c>
      <c r="I2127" s="453">
        <v>2024</v>
      </c>
      <c r="J2127" s="453">
        <v>10</v>
      </c>
      <c r="K2127" s="456">
        <v>45590</v>
      </c>
      <c r="L2127" s="457">
        <v>0.4</v>
      </c>
      <c r="M2127" s="458">
        <v>0.41382922267354705</v>
      </c>
      <c r="N2127" s="458">
        <v>0.54316255600688002</v>
      </c>
      <c r="O2127" s="459">
        <v>0.12933333333333299</v>
      </c>
      <c r="P2127" s="460">
        <v>5.1733333333333201E-2</v>
      </c>
      <c r="Q2127" s="453">
        <v>1</v>
      </c>
      <c r="R2127" s="458">
        <v>0.41382922267354705</v>
      </c>
      <c r="S2127" s="461">
        <v>0</v>
      </c>
      <c r="T2127" s="461">
        <v>429495</v>
      </c>
      <c r="U2127" s="462">
        <v>452729</v>
      </c>
      <c r="V2127" s="463">
        <v>397180.98000000016</v>
      </c>
      <c r="W2127" s="716" t="e">
        <f t="shared" si="75"/>
        <v>#DIV/0!</v>
      </c>
      <c r="Z2127" s="739">
        <f t="shared" si="76"/>
        <v>0</v>
      </c>
    </row>
    <row r="2128" spans="1:26" s="365" customFormat="1" ht="12.65" customHeight="1">
      <c r="A2128" s="284" t="s">
        <v>21</v>
      </c>
      <c r="B2128" s="452" t="s">
        <v>1030</v>
      </c>
      <c r="C2128" s="453" t="s">
        <v>554</v>
      </c>
      <c r="D2128" s="454" t="s">
        <v>1010</v>
      </c>
      <c r="E2128" s="455" t="s">
        <v>1011</v>
      </c>
      <c r="F2128" s="454" t="s">
        <v>988</v>
      </c>
      <c r="G2128" s="454" t="s">
        <v>1001</v>
      </c>
      <c r="H2128" s="454" t="s">
        <v>439</v>
      </c>
      <c r="I2128" s="453">
        <v>2024</v>
      </c>
      <c r="J2128" s="453">
        <v>10</v>
      </c>
      <c r="K2128" s="456">
        <v>45590</v>
      </c>
      <c r="L2128" s="457">
        <v>0.5</v>
      </c>
      <c r="M2128" s="458">
        <v>0.2716898724654021</v>
      </c>
      <c r="N2128" s="458">
        <v>0.34804527431608795</v>
      </c>
      <c r="O2128" s="459">
        <v>7.6355401850685817E-2</v>
      </c>
      <c r="P2128" s="460">
        <v>3.8177700925342908E-2</v>
      </c>
      <c r="Q2128" s="453">
        <v>1</v>
      </c>
      <c r="R2128" s="458">
        <v>0.2716898724654021</v>
      </c>
      <c r="S2128" s="464">
        <v>4832000</v>
      </c>
      <c r="T2128" s="461">
        <v>350106339</v>
      </c>
      <c r="U2128" s="462">
        <v>24767520.959613007</v>
      </c>
      <c r="V2128" s="463">
        <v>-4044816.8475000001</v>
      </c>
      <c r="W2128" s="716" t="e">
        <f t="shared" si="75"/>
        <v>#DIV/0!</v>
      </c>
      <c r="Z2128" s="739">
        <f t="shared" si="76"/>
        <v>368949.30174251384</v>
      </c>
    </row>
    <row r="2129" spans="1:26" s="365" customFormat="1" ht="12.65" customHeight="1">
      <c r="A2129" s="284" t="s">
        <v>21</v>
      </c>
      <c r="B2129" s="452" t="s">
        <v>1030</v>
      </c>
      <c r="C2129" s="453" t="s">
        <v>554</v>
      </c>
      <c r="D2129" s="454" t="s">
        <v>729</v>
      </c>
      <c r="E2129" s="455" t="s">
        <v>1031</v>
      </c>
      <c r="F2129" s="454" t="s">
        <v>988</v>
      </c>
      <c r="G2129" s="454" t="s">
        <v>1001</v>
      </c>
      <c r="H2129" s="454" t="s">
        <v>439</v>
      </c>
      <c r="I2129" s="453">
        <v>2024</v>
      </c>
      <c r="J2129" s="453">
        <v>10</v>
      </c>
      <c r="K2129" s="456">
        <v>45590</v>
      </c>
      <c r="L2129" s="457">
        <v>0.5</v>
      </c>
      <c r="M2129" s="458">
        <v>8.678151776003247E-2</v>
      </c>
      <c r="N2129" s="458">
        <v>0.11564226045950222</v>
      </c>
      <c r="O2129" s="459">
        <v>2.8860742699469755E-2</v>
      </c>
      <c r="P2129" s="460">
        <v>1.4430371349734877E-2</v>
      </c>
      <c r="Q2129" s="453">
        <v>1</v>
      </c>
      <c r="R2129" s="458">
        <v>8.678151776003247E-2</v>
      </c>
      <c r="S2129" s="464">
        <v>5003000</v>
      </c>
      <c r="T2129" s="461">
        <v>353411134</v>
      </c>
      <c r="U2129" s="462">
        <v>10280498.428111985</v>
      </c>
      <c r="V2129" s="463">
        <v>-1107825.1469999999</v>
      </c>
      <c r="W2129" s="716" t="e">
        <f t="shared" si="75"/>
        <v>#DIV/0!</v>
      </c>
      <c r="Z2129" s="739">
        <f t="shared" si="76"/>
        <v>144390.29572544718</v>
      </c>
    </row>
    <row r="2130" spans="1:26" s="365" customFormat="1" ht="12.65" customHeight="1">
      <c r="A2130" s="284" t="s">
        <v>21</v>
      </c>
      <c r="B2130" s="452" t="s">
        <v>1030</v>
      </c>
      <c r="C2130" s="453" t="s">
        <v>554</v>
      </c>
      <c r="D2130" s="454" t="s">
        <v>726</v>
      </c>
      <c r="E2130" s="455" t="s">
        <v>1032</v>
      </c>
      <c r="F2130" s="454" t="s">
        <v>988</v>
      </c>
      <c r="G2130" s="454" t="s">
        <v>1001</v>
      </c>
      <c r="H2130" s="454" t="s">
        <v>439</v>
      </c>
      <c r="I2130" s="453">
        <v>2024</v>
      </c>
      <c r="J2130" s="453">
        <v>10</v>
      </c>
      <c r="K2130" s="456">
        <v>45590</v>
      </c>
      <c r="L2130" s="457">
        <v>0.5</v>
      </c>
      <c r="M2130" s="458">
        <v>9.5833382481798193E-2</v>
      </c>
      <c r="N2130" s="458">
        <v>0.12512128307326006</v>
      </c>
      <c r="O2130" s="459">
        <v>2.9287900591461875E-2</v>
      </c>
      <c r="P2130" s="460">
        <v>1.4643950295730937E-2</v>
      </c>
      <c r="Q2130" s="453">
        <v>1</v>
      </c>
      <c r="R2130" s="458">
        <v>9.5833382481798193E-2</v>
      </c>
      <c r="S2130" s="464">
        <v>5027000</v>
      </c>
      <c r="T2130" s="461">
        <v>354051484</v>
      </c>
      <c r="U2130" s="462">
        <v>10334790.195710123</v>
      </c>
      <c r="V2130" s="463">
        <v>-1218526.3090000001</v>
      </c>
      <c r="W2130" s="716" t="e">
        <f t="shared" si="75"/>
        <v>#DIV/0!</v>
      </c>
      <c r="Z2130" s="739">
        <f t="shared" si="76"/>
        <v>147230.27627327884</v>
      </c>
    </row>
    <row r="2131" spans="1:26" s="365" customFormat="1" ht="12.65" customHeight="1">
      <c r="A2131" s="284" t="s">
        <v>21</v>
      </c>
      <c r="B2131" s="452" t="s">
        <v>1030</v>
      </c>
      <c r="C2131" s="453" t="s">
        <v>554</v>
      </c>
      <c r="D2131" s="454" t="s">
        <v>1033</v>
      </c>
      <c r="E2131" s="455" t="s">
        <v>1034</v>
      </c>
      <c r="F2131" s="454" t="s">
        <v>988</v>
      </c>
      <c r="G2131" s="454" t="s">
        <v>1001</v>
      </c>
      <c r="H2131" s="454" t="s">
        <v>439</v>
      </c>
      <c r="I2131" s="453">
        <v>2024</v>
      </c>
      <c r="J2131" s="453">
        <v>10</v>
      </c>
      <c r="K2131" s="456">
        <v>45590</v>
      </c>
      <c r="L2131" s="457">
        <v>0.5</v>
      </c>
      <c r="M2131" s="458">
        <v>0.11296999999999974</v>
      </c>
      <c r="N2131" s="458">
        <v>0.13241075494174459</v>
      </c>
      <c r="O2131" s="459">
        <v>1.944075494174485E-2</v>
      </c>
      <c r="P2131" s="460">
        <v>9.7203774708724249E-3</v>
      </c>
      <c r="Q2131" s="453">
        <v>1</v>
      </c>
      <c r="R2131" s="458">
        <v>0.11296999999999974</v>
      </c>
      <c r="S2131" s="464">
        <v>4980000</v>
      </c>
      <c r="T2131" s="461">
        <v>350626816</v>
      </c>
      <c r="U2131" s="462">
        <v>5210924.002799158</v>
      </c>
      <c r="V2131" s="463">
        <v>-1605525.9935000001</v>
      </c>
      <c r="W2131" s="716" t="e">
        <f t="shared" si="75"/>
        <v>#DIV/0!</v>
      </c>
      <c r="Z2131" s="739">
        <f t="shared" si="76"/>
        <v>96814.959609889353</v>
      </c>
    </row>
    <row r="2132" spans="1:26" s="365" customFormat="1" ht="12.65" customHeight="1">
      <c r="A2132" s="284" t="s">
        <v>21</v>
      </c>
      <c r="B2132" s="452" t="s">
        <v>1030</v>
      </c>
      <c r="C2132" s="453" t="s">
        <v>554</v>
      </c>
      <c r="D2132" s="454" t="s">
        <v>1035</v>
      </c>
      <c r="E2132" s="455" t="s">
        <v>59</v>
      </c>
      <c r="F2132" s="454" t="s">
        <v>988</v>
      </c>
      <c r="G2132" s="454" t="s">
        <v>1001</v>
      </c>
      <c r="H2132" s="454" t="s">
        <v>457</v>
      </c>
      <c r="I2132" s="453">
        <v>2024</v>
      </c>
      <c r="J2132" s="453">
        <v>1</v>
      </c>
      <c r="K2132" s="456">
        <v>45628</v>
      </c>
      <c r="L2132" s="457">
        <v>0.5</v>
      </c>
      <c r="M2132" s="458">
        <v>0.16769999999999999</v>
      </c>
      <c r="N2132" s="458">
        <v>0.16769999999999999</v>
      </c>
      <c r="O2132" s="459">
        <v>0</v>
      </c>
      <c r="P2132" s="460">
        <v>0</v>
      </c>
      <c r="Q2132" s="453">
        <v>1</v>
      </c>
      <c r="R2132" s="458">
        <v>0.16769999999999999</v>
      </c>
      <c r="S2132" s="464">
        <v>24912610</v>
      </c>
      <c r="T2132" s="461">
        <v>24912610</v>
      </c>
      <c r="U2132" s="462">
        <v>0</v>
      </c>
      <c r="V2132" s="463">
        <v>0</v>
      </c>
      <c r="W2132" s="716" t="e">
        <f t="shared" si="75"/>
        <v>#DIV/0!</v>
      </c>
      <c r="Z2132" s="739">
        <f t="shared" si="76"/>
        <v>0</v>
      </c>
    </row>
    <row r="2133" spans="1:26" s="365" customFormat="1" ht="12.65" customHeight="1">
      <c r="A2133" s="284" t="s">
        <v>21</v>
      </c>
      <c r="B2133" s="452" t="s">
        <v>1030</v>
      </c>
      <c r="C2133" s="453" t="s">
        <v>554</v>
      </c>
      <c r="D2133" s="454" t="s">
        <v>1035</v>
      </c>
      <c r="E2133" s="455" t="s">
        <v>59</v>
      </c>
      <c r="F2133" s="454" t="s">
        <v>988</v>
      </c>
      <c r="G2133" s="454" t="s">
        <v>1001</v>
      </c>
      <c r="H2133" s="454" t="s">
        <v>457</v>
      </c>
      <c r="I2133" s="453">
        <v>2024</v>
      </c>
      <c r="J2133" s="453">
        <v>2</v>
      </c>
      <c r="K2133" s="456">
        <v>45628</v>
      </c>
      <c r="L2133" s="457">
        <v>0.5</v>
      </c>
      <c r="M2133" s="458">
        <v>0.16769999999999999</v>
      </c>
      <c r="N2133" s="458">
        <v>0.16769999999999999</v>
      </c>
      <c r="O2133" s="459">
        <v>0</v>
      </c>
      <c r="P2133" s="460">
        <v>0</v>
      </c>
      <c r="Q2133" s="453">
        <v>1</v>
      </c>
      <c r="R2133" s="458">
        <v>0.16769999999999999</v>
      </c>
      <c r="S2133" s="464">
        <v>15447251</v>
      </c>
      <c r="T2133" s="461">
        <v>40359861</v>
      </c>
      <c r="U2133" s="462">
        <v>0</v>
      </c>
      <c r="V2133" s="463">
        <v>0</v>
      </c>
      <c r="W2133" s="716" t="e">
        <f t="shared" si="75"/>
        <v>#DIV/0!</v>
      </c>
      <c r="Z2133" s="739">
        <f t="shared" si="76"/>
        <v>0</v>
      </c>
    </row>
    <row r="2134" spans="1:26" s="365" customFormat="1" ht="12.65" customHeight="1">
      <c r="A2134" s="284" t="s">
        <v>21</v>
      </c>
      <c r="B2134" s="452" t="s">
        <v>1030</v>
      </c>
      <c r="C2134" s="453" t="s">
        <v>554</v>
      </c>
      <c r="D2134" s="454" t="s">
        <v>1035</v>
      </c>
      <c r="E2134" s="455" t="s">
        <v>59</v>
      </c>
      <c r="F2134" s="454" t="s">
        <v>988</v>
      </c>
      <c r="G2134" s="454" t="s">
        <v>1001</v>
      </c>
      <c r="H2134" s="454" t="s">
        <v>457</v>
      </c>
      <c r="I2134" s="453">
        <v>2024</v>
      </c>
      <c r="J2134" s="453">
        <v>3</v>
      </c>
      <c r="K2134" s="456">
        <v>45628</v>
      </c>
      <c r="L2134" s="457">
        <v>0.5</v>
      </c>
      <c r="M2134" s="458">
        <v>0.16769999999999999</v>
      </c>
      <c r="N2134" s="458">
        <v>0.16769999999999999</v>
      </c>
      <c r="O2134" s="459">
        <v>0</v>
      </c>
      <c r="P2134" s="460">
        <v>0</v>
      </c>
      <c r="Q2134" s="453">
        <v>1</v>
      </c>
      <c r="R2134" s="458">
        <v>0.16769999999999999</v>
      </c>
      <c r="S2134" s="464">
        <v>17111011</v>
      </c>
      <c r="T2134" s="461">
        <v>57470872</v>
      </c>
      <c r="U2134" s="462">
        <v>0</v>
      </c>
      <c r="V2134" s="463">
        <v>0</v>
      </c>
      <c r="W2134" s="716" t="e">
        <f t="shared" si="75"/>
        <v>#DIV/0!</v>
      </c>
      <c r="Z2134" s="739">
        <f t="shared" si="76"/>
        <v>0</v>
      </c>
    </row>
    <row r="2135" spans="1:26" s="365" customFormat="1" ht="12.65" customHeight="1">
      <c r="A2135" s="284" t="s">
        <v>21</v>
      </c>
      <c r="B2135" s="452" t="s">
        <v>1030</v>
      </c>
      <c r="C2135" s="453" t="s">
        <v>554</v>
      </c>
      <c r="D2135" s="454" t="s">
        <v>1035</v>
      </c>
      <c r="E2135" s="455" t="s">
        <v>59</v>
      </c>
      <c r="F2135" s="454" t="s">
        <v>988</v>
      </c>
      <c r="G2135" s="454" t="s">
        <v>1001</v>
      </c>
      <c r="H2135" s="454" t="s">
        <v>457</v>
      </c>
      <c r="I2135" s="453">
        <v>2024</v>
      </c>
      <c r="J2135" s="453">
        <v>4</v>
      </c>
      <c r="K2135" s="456">
        <v>45628</v>
      </c>
      <c r="L2135" s="457">
        <v>0.5</v>
      </c>
      <c r="M2135" s="458">
        <v>0.16769999999999999</v>
      </c>
      <c r="N2135" s="458">
        <v>0.16769999999999999</v>
      </c>
      <c r="O2135" s="459">
        <v>0</v>
      </c>
      <c r="P2135" s="460">
        <v>0</v>
      </c>
      <c r="Q2135" s="453">
        <v>1</v>
      </c>
      <c r="R2135" s="458">
        <v>0.16769999999999999</v>
      </c>
      <c r="S2135" s="464">
        <v>10244287</v>
      </c>
      <c r="T2135" s="461">
        <v>67715159</v>
      </c>
      <c r="U2135" s="462">
        <v>0</v>
      </c>
      <c r="V2135" s="463">
        <v>0</v>
      </c>
      <c r="W2135" s="716" t="e">
        <f t="shared" si="75"/>
        <v>#DIV/0!</v>
      </c>
      <c r="Z2135" s="739">
        <f t="shared" si="76"/>
        <v>0</v>
      </c>
    </row>
    <row r="2136" spans="1:26" s="365" customFormat="1" ht="12.65" customHeight="1">
      <c r="A2136" s="284" t="s">
        <v>21</v>
      </c>
      <c r="B2136" s="452" t="s">
        <v>1030</v>
      </c>
      <c r="C2136" s="453" t="s">
        <v>554</v>
      </c>
      <c r="D2136" s="454" t="s">
        <v>1035</v>
      </c>
      <c r="E2136" s="455" t="s">
        <v>59</v>
      </c>
      <c r="F2136" s="454" t="s">
        <v>988</v>
      </c>
      <c r="G2136" s="454" t="s">
        <v>1001</v>
      </c>
      <c r="H2136" s="454" t="s">
        <v>457</v>
      </c>
      <c r="I2136" s="453">
        <v>2024</v>
      </c>
      <c r="J2136" s="453">
        <v>5</v>
      </c>
      <c r="K2136" s="456">
        <v>45628</v>
      </c>
      <c r="L2136" s="457">
        <v>0.5</v>
      </c>
      <c r="M2136" s="458">
        <v>0.16769999999999999</v>
      </c>
      <c r="N2136" s="458">
        <v>0.16769999999999999</v>
      </c>
      <c r="O2136" s="459">
        <v>0</v>
      </c>
      <c r="P2136" s="460">
        <v>0</v>
      </c>
      <c r="Q2136" s="453">
        <v>1</v>
      </c>
      <c r="R2136" s="458">
        <v>0.16769999999999999</v>
      </c>
      <c r="S2136" s="464">
        <v>17764238</v>
      </c>
      <c r="T2136" s="461">
        <v>85479397</v>
      </c>
      <c r="U2136" s="462">
        <v>0</v>
      </c>
      <c r="V2136" s="463">
        <v>0</v>
      </c>
      <c r="W2136" s="716" t="e">
        <f t="shared" si="75"/>
        <v>#DIV/0!</v>
      </c>
      <c r="Z2136" s="739">
        <f t="shared" si="76"/>
        <v>0</v>
      </c>
    </row>
    <row r="2137" spans="1:26" s="365" customFormat="1" ht="12.65" customHeight="1">
      <c r="A2137" s="284" t="s">
        <v>21</v>
      </c>
      <c r="B2137" s="452" t="s">
        <v>1030</v>
      </c>
      <c r="C2137" s="453" t="s">
        <v>554</v>
      </c>
      <c r="D2137" s="454" t="s">
        <v>1035</v>
      </c>
      <c r="E2137" s="455" t="s">
        <v>59</v>
      </c>
      <c r="F2137" s="454" t="s">
        <v>988</v>
      </c>
      <c r="G2137" s="454" t="s">
        <v>1001</v>
      </c>
      <c r="H2137" s="454" t="s">
        <v>457</v>
      </c>
      <c r="I2137" s="453">
        <v>2024</v>
      </c>
      <c r="J2137" s="453">
        <v>6</v>
      </c>
      <c r="K2137" s="456">
        <v>45628</v>
      </c>
      <c r="L2137" s="457">
        <v>0.5</v>
      </c>
      <c r="M2137" s="458">
        <v>0.16769999999999999</v>
      </c>
      <c r="N2137" s="458">
        <v>0.16769999999999999</v>
      </c>
      <c r="O2137" s="459">
        <v>0</v>
      </c>
      <c r="P2137" s="460">
        <v>0</v>
      </c>
      <c r="Q2137" s="453">
        <v>1</v>
      </c>
      <c r="R2137" s="458">
        <v>0.16769999999999999</v>
      </c>
      <c r="S2137" s="464">
        <v>17299773</v>
      </c>
      <c r="T2137" s="461">
        <v>102779170</v>
      </c>
      <c r="U2137" s="462">
        <v>0</v>
      </c>
      <c r="V2137" s="463">
        <v>0</v>
      </c>
      <c r="W2137" s="716" t="e">
        <f t="shared" si="75"/>
        <v>#DIV/0!</v>
      </c>
      <c r="Z2137" s="739">
        <f t="shared" si="76"/>
        <v>0</v>
      </c>
    </row>
    <row r="2138" spans="1:26" s="365" customFormat="1" ht="12.65" customHeight="1">
      <c r="A2138" s="284" t="s">
        <v>21</v>
      </c>
      <c r="B2138" s="452" t="s">
        <v>1030</v>
      </c>
      <c r="C2138" s="453" t="s">
        <v>554</v>
      </c>
      <c r="D2138" s="454" t="s">
        <v>1035</v>
      </c>
      <c r="E2138" s="455" t="s">
        <v>59</v>
      </c>
      <c r="F2138" s="454" t="s">
        <v>988</v>
      </c>
      <c r="G2138" s="454" t="s">
        <v>1001</v>
      </c>
      <c r="H2138" s="454" t="s">
        <v>457</v>
      </c>
      <c r="I2138" s="453">
        <v>2024</v>
      </c>
      <c r="J2138" s="453">
        <v>7</v>
      </c>
      <c r="K2138" s="456">
        <v>45628</v>
      </c>
      <c r="L2138" s="457">
        <v>0.5</v>
      </c>
      <c r="M2138" s="458">
        <v>0.16769999999999999</v>
      </c>
      <c r="N2138" s="458">
        <v>0.16769999999999999</v>
      </c>
      <c r="O2138" s="459">
        <v>0</v>
      </c>
      <c r="P2138" s="460">
        <v>0</v>
      </c>
      <c r="Q2138" s="453">
        <v>1</v>
      </c>
      <c r="R2138" s="458">
        <v>0.16769999999999999</v>
      </c>
      <c r="S2138" s="464">
        <v>21575991</v>
      </c>
      <c r="T2138" s="461">
        <v>124355161</v>
      </c>
      <c r="U2138" s="462">
        <v>0</v>
      </c>
      <c r="V2138" s="463">
        <v>0</v>
      </c>
      <c r="W2138" s="716" t="e">
        <f t="shared" si="75"/>
        <v>#DIV/0!</v>
      </c>
      <c r="Z2138" s="739">
        <f t="shared" si="76"/>
        <v>0</v>
      </c>
    </row>
    <row r="2139" spans="1:26" s="365" customFormat="1" ht="12.65" customHeight="1">
      <c r="A2139" s="284" t="s">
        <v>21</v>
      </c>
      <c r="B2139" s="452" t="s">
        <v>1030</v>
      </c>
      <c r="C2139" s="453" t="s">
        <v>554</v>
      </c>
      <c r="D2139" s="454" t="s">
        <v>1035</v>
      </c>
      <c r="E2139" s="455" t="s">
        <v>59</v>
      </c>
      <c r="F2139" s="454" t="s">
        <v>988</v>
      </c>
      <c r="G2139" s="454" t="s">
        <v>1001</v>
      </c>
      <c r="H2139" s="454" t="s">
        <v>457</v>
      </c>
      <c r="I2139" s="453">
        <v>2024</v>
      </c>
      <c r="J2139" s="453">
        <v>8</v>
      </c>
      <c r="K2139" s="456">
        <v>45628</v>
      </c>
      <c r="L2139" s="457">
        <v>0.5</v>
      </c>
      <c r="M2139" s="458">
        <v>0.16769999999999999</v>
      </c>
      <c r="N2139" s="458">
        <v>0.16769999999999999</v>
      </c>
      <c r="O2139" s="459">
        <v>0</v>
      </c>
      <c r="P2139" s="460">
        <v>0</v>
      </c>
      <c r="Q2139" s="453">
        <v>1</v>
      </c>
      <c r="R2139" s="458">
        <v>0.16769999999999999</v>
      </c>
      <c r="S2139" s="464">
        <v>10231124</v>
      </c>
      <c r="T2139" s="461">
        <v>134586285</v>
      </c>
      <c r="U2139" s="462">
        <v>0</v>
      </c>
      <c r="V2139" s="463">
        <v>0</v>
      </c>
      <c r="W2139" s="716" t="e">
        <f t="shared" si="75"/>
        <v>#DIV/0!</v>
      </c>
      <c r="Z2139" s="739">
        <f t="shared" si="76"/>
        <v>0</v>
      </c>
    </row>
    <row r="2140" spans="1:26" s="365" customFormat="1" ht="12.65" customHeight="1">
      <c r="A2140" s="284" t="s">
        <v>21</v>
      </c>
      <c r="B2140" s="452" t="s">
        <v>1030</v>
      </c>
      <c r="C2140" s="453" t="s">
        <v>554</v>
      </c>
      <c r="D2140" s="454" t="s">
        <v>1035</v>
      </c>
      <c r="E2140" s="455" t="s">
        <v>59</v>
      </c>
      <c r="F2140" s="454" t="s">
        <v>988</v>
      </c>
      <c r="G2140" s="454" t="s">
        <v>1001</v>
      </c>
      <c r="H2140" s="454" t="s">
        <v>457</v>
      </c>
      <c r="I2140" s="453">
        <v>2024</v>
      </c>
      <c r="J2140" s="453">
        <v>9</v>
      </c>
      <c r="K2140" s="456">
        <v>45628</v>
      </c>
      <c r="L2140" s="457">
        <v>0.5</v>
      </c>
      <c r="M2140" s="458">
        <v>0.16769999999999999</v>
      </c>
      <c r="N2140" s="458">
        <v>0.16769999999999999</v>
      </c>
      <c r="O2140" s="459">
        <v>0</v>
      </c>
      <c r="P2140" s="460">
        <v>0</v>
      </c>
      <c r="Q2140" s="453">
        <v>1</v>
      </c>
      <c r="R2140" s="458">
        <v>0.16769999999999999</v>
      </c>
      <c r="S2140" s="464">
        <v>8092085</v>
      </c>
      <c r="T2140" s="461">
        <v>142678370</v>
      </c>
      <c r="U2140" s="462">
        <v>0</v>
      </c>
      <c r="V2140" s="463">
        <v>0</v>
      </c>
      <c r="W2140" s="716" t="e">
        <f t="shared" si="75"/>
        <v>#DIV/0!</v>
      </c>
      <c r="Z2140" s="739">
        <f t="shared" si="76"/>
        <v>0</v>
      </c>
    </row>
    <row r="2141" spans="1:26" s="365" customFormat="1" ht="12.65" customHeight="1">
      <c r="A2141" s="284" t="s">
        <v>21</v>
      </c>
      <c r="B2141" s="452" t="s">
        <v>1030</v>
      </c>
      <c r="C2141" s="453" t="s">
        <v>554</v>
      </c>
      <c r="D2141" s="454" t="s">
        <v>1035</v>
      </c>
      <c r="E2141" s="455" t="s">
        <v>59</v>
      </c>
      <c r="F2141" s="454" t="s">
        <v>988</v>
      </c>
      <c r="G2141" s="454" t="s">
        <v>1001</v>
      </c>
      <c r="H2141" s="454" t="s">
        <v>457</v>
      </c>
      <c r="I2141" s="453">
        <v>2024</v>
      </c>
      <c r="J2141" s="453">
        <v>10</v>
      </c>
      <c r="K2141" s="456">
        <v>45628</v>
      </c>
      <c r="L2141" s="457">
        <v>0.5</v>
      </c>
      <c r="M2141" s="458">
        <v>0.16769999999999999</v>
      </c>
      <c r="N2141" s="458">
        <v>0.16769999999999999</v>
      </c>
      <c r="O2141" s="459">
        <v>0</v>
      </c>
      <c r="P2141" s="460">
        <v>0</v>
      </c>
      <c r="Q2141" s="453">
        <v>1</v>
      </c>
      <c r="R2141" s="458">
        <v>0.16769999999999999</v>
      </c>
      <c r="S2141" s="464">
        <v>7713627</v>
      </c>
      <c r="T2141" s="461">
        <v>150391997</v>
      </c>
      <c r="U2141" s="462">
        <v>0</v>
      </c>
      <c r="V2141" s="463">
        <v>0</v>
      </c>
      <c r="W2141" s="716" t="e">
        <f t="shared" si="75"/>
        <v>#DIV/0!</v>
      </c>
      <c r="Z2141" s="739">
        <f t="shared" si="76"/>
        <v>0</v>
      </c>
    </row>
    <row r="2142" spans="1:26" s="365" customFormat="1" ht="12.65" customHeight="1">
      <c r="A2142" s="284" t="s">
        <v>21</v>
      </c>
      <c r="B2142" s="452" t="s">
        <v>1030</v>
      </c>
      <c r="C2142" s="453" t="s">
        <v>554</v>
      </c>
      <c r="D2142" s="454" t="s">
        <v>1035</v>
      </c>
      <c r="E2142" s="455" t="s">
        <v>59</v>
      </c>
      <c r="F2142" s="454" t="s">
        <v>988</v>
      </c>
      <c r="G2142" s="454" t="s">
        <v>1001</v>
      </c>
      <c r="H2142" s="454" t="s">
        <v>457</v>
      </c>
      <c r="I2142" s="453">
        <v>2024</v>
      </c>
      <c r="J2142" s="453">
        <v>11</v>
      </c>
      <c r="K2142" s="456">
        <v>45628</v>
      </c>
      <c r="L2142" s="457">
        <v>0.5</v>
      </c>
      <c r="M2142" s="458">
        <v>0.16769999999999999</v>
      </c>
      <c r="N2142" s="458">
        <v>0.16769999999999999</v>
      </c>
      <c r="O2142" s="459">
        <v>0</v>
      </c>
      <c r="P2142" s="460">
        <v>0</v>
      </c>
      <c r="Q2142" s="453">
        <v>1</v>
      </c>
      <c r="R2142" s="458">
        <v>0.16769999999999999</v>
      </c>
      <c r="S2142" s="464">
        <v>4708800</v>
      </c>
      <c r="T2142" s="461">
        <v>155100797</v>
      </c>
      <c r="U2142" s="462">
        <v>0</v>
      </c>
      <c r="V2142" s="463">
        <v>0</v>
      </c>
      <c r="W2142" s="716" t="e">
        <f t="shared" si="75"/>
        <v>#DIV/0!</v>
      </c>
      <c r="Z2142" s="739">
        <f t="shared" si="76"/>
        <v>0</v>
      </c>
    </row>
    <row r="2143" spans="1:26" s="365" customFormat="1" ht="12.65" customHeight="1">
      <c r="A2143" s="325" t="s">
        <v>66</v>
      </c>
      <c r="B2143" s="452" t="s">
        <v>985</v>
      </c>
      <c r="C2143" s="453" t="s">
        <v>449</v>
      </c>
      <c r="D2143" s="454" t="s">
        <v>986</v>
      </c>
      <c r="E2143" s="455" t="s">
        <v>987</v>
      </c>
      <c r="F2143" s="454" t="s">
        <v>988</v>
      </c>
      <c r="G2143" s="454" t="s">
        <v>989</v>
      </c>
      <c r="H2143" s="454" t="s">
        <v>439</v>
      </c>
      <c r="I2143" s="453">
        <v>2024</v>
      </c>
      <c r="J2143" s="453">
        <v>11</v>
      </c>
      <c r="K2143" s="456">
        <v>45628</v>
      </c>
      <c r="L2143" s="457">
        <v>0.5</v>
      </c>
      <c r="M2143" s="458">
        <v>0.3135</v>
      </c>
      <c r="N2143" s="458">
        <v>0.3135</v>
      </c>
      <c r="O2143" s="459">
        <v>0</v>
      </c>
      <c r="P2143" s="460">
        <v>0</v>
      </c>
      <c r="Q2143" s="453">
        <v>1</v>
      </c>
      <c r="R2143" s="458">
        <v>0.3135</v>
      </c>
      <c r="S2143" s="464">
        <v>26852</v>
      </c>
      <c r="T2143" s="461">
        <v>45575424</v>
      </c>
      <c r="U2143" s="462" t="s">
        <v>1036</v>
      </c>
      <c r="V2143" s="463"/>
      <c r="W2143" s="716" t="e">
        <f t="shared" si="75"/>
        <v>#DIV/0!</v>
      </c>
      <c r="Z2143" s="739">
        <f t="shared" si="76"/>
        <v>0</v>
      </c>
    </row>
    <row r="2144" spans="1:26" s="365" customFormat="1" ht="12.65" customHeight="1">
      <c r="A2144" s="325" t="s">
        <v>66</v>
      </c>
      <c r="B2144" s="452" t="s">
        <v>985</v>
      </c>
      <c r="C2144" s="453" t="s">
        <v>449</v>
      </c>
      <c r="D2144" s="454" t="s">
        <v>990</v>
      </c>
      <c r="E2144" s="455" t="s">
        <v>991</v>
      </c>
      <c r="F2144" s="454" t="s">
        <v>988</v>
      </c>
      <c r="G2144" s="454" t="s">
        <v>989</v>
      </c>
      <c r="H2144" s="454" t="s">
        <v>439</v>
      </c>
      <c r="I2144" s="453">
        <v>2024</v>
      </c>
      <c r="J2144" s="453">
        <v>11</v>
      </c>
      <c r="K2144" s="456">
        <v>45628</v>
      </c>
      <c r="L2144" s="457">
        <v>0.5</v>
      </c>
      <c r="M2144" s="458">
        <v>4.2200000000000001E-2</v>
      </c>
      <c r="N2144" s="458">
        <v>4.2200000000000001E-2</v>
      </c>
      <c r="O2144" s="459">
        <v>0</v>
      </c>
      <c r="P2144" s="460">
        <v>0</v>
      </c>
      <c r="Q2144" s="453">
        <v>1</v>
      </c>
      <c r="R2144" s="458">
        <v>4.2200000000000001E-2</v>
      </c>
      <c r="S2144" s="464">
        <v>29088</v>
      </c>
      <c r="T2144" s="461">
        <v>40219210</v>
      </c>
      <c r="U2144" s="462" t="s">
        <v>1037</v>
      </c>
      <c r="V2144" s="463"/>
      <c r="W2144" s="716" t="e">
        <f t="shared" si="75"/>
        <v>#DIV/0!</v>
      </c>
      <c r="Z2144" s="739">
        <f t="shared" si="76"/>
        <v>0</v>
      </c>
    </row>
    <row r="2145" spans="1:26" s="365" customFormat="1" ht="12.65" customHeight="1">
      <c r="A2145" s="325" t="s">
        <v>66</v>
      </c>
      <c r="B2145" s="452" t="s">
        <v>985</v>
      </c>
      <c r="C2145" s="453" t="s">
        <v>449</v>
      </c>
      <c r="D2145" s="454" t="s">
        <v>992</v>
      </c>
      <c r="E2145" s="455" t="s">
        <v>993</v>
      </c>
      <c r="F2145" s="454" t="s">
        <v>988</v>
      </c>
      <c r="G2145" s="454" t="s">
        <v>989</v>
      </c>
      <c r="H2145" s="454" t="s">
        <v>439</v>
      </c>
      <c r="I2145" s="453">
        <v>2024</v>
      </c>
      <c r="J2145" s="453">
        <v>11</v>
      </c>
      <c r="K2145" s="456">
        <v>45628</v>
      </c>
      <c r="L2145" s="457">
        <v>0.5</v>
      </c>
      <c r="M2145" s="458">
        <v>7.22E-2</v>
      </c>
      <c r="N2145" s="458">
        <v>7.22E-2</v>
      </c>
      <c r="O2145" s="459">
        <v>0</v>
      </c>
      <c r="P2145" s="460">
        <v>0</v>
      </c>
      <c r="Q2145" s="453">
        <v>1</v>
      </c>
      <c r="R2145" s="458">
        <v>7.22E-2</v>
      </c>
      <c r="S2145" s="464">
        <v>89088</v>
      </c>
      <c r="T2145" s="461">
        <v>45554502</v>
      </c>
      <c r="U2145" s="462" t="s">
        <v>1038</v>
      </c>
      <c r="V2145" s="463"/>
      <c r="W2145" s="716" t="e">
        <f t="shared" si="75"/>
        <v>#DIV/0!</v>
      </c>
      <c r="Z2145" s="739">
        <f t="shared" si="76"/>
        <v>0</v>
      </c>
    </row>
    <row r="2146" spans="1:26" s="365" customFormat="1" ht="12.65" customHeight="1">
      <c r="A2146" s="325" t="s">
        <v>66</v>
      </c>
      <c r="B2146" s="452" t="s">
        <v>985</v>
      </c>
      <c r="C2146" s="453" t="s">
        <v>449</v>
      </c>
      <c r="D2146" s="454" t="s">
        <v>994</v>
      </c>
      <c r="E2146" s="455" t="s">
        <v>995</v>
      </c>
      <c r="F2146" s="454" t="s">
        <v>988</v>
      </c>
      <c r="G2146" s="454" t="s">
        <v>989</v>
      </c>
      <c r="H2146" s="454" t="s">
        <v>439</v>
      </c>
      <c r="I2146" s="453">
        <v>2024</v>
      </c>
      <c r="J2146" s="453">
        <v>11</v>
      </c>
      <c r="K2146" s="456">
        <v>45628</v>
      </c>
      <c r="L2146" s="457">
        <v>0.5</v>
      </c>
      <c r="M2146" s="458">
        <v>6.6199999999999995E-2</v>
      </c>
      <c r="N2146" s="458">
        <v>6.6199999999999995E-2</v>
      </c>
      <c r="O2146" s="459">
        <v>0</v>
      </c>
      <c r="P2146" s="460">
        <v>0</v>
      </c>
      <c r="Q2146" s="453">
        <v>1</v>
      </c>
      <c r="R2146" s="458">
        <v>6.6199999999999995E-2</v>
      </c>
      <c r="S2146" s="464">
        <v>101808</v>
      </c>
      <c r="T2146" s="461">
        <v>29772064</v>
      </c>
      <c r="U2146" s="462" t="s">
        <v>1037</v>
      </c>
      <c r="V2146" s="463"/>
      <c r="W2146" s="716" t="e">
        <f t="shared" si="75"/>
        <v>#DIV/0!</v>
      </c>
      <c r="Z2146" s="739">
        <f t="shared" si="76"/>
        <v>0</v>
      </c>
    </row>
    <row r="2147" spans="1:26" s="365" customFormat="1" ht="12.65" customHeight="1">
      <c r="A2147" s="325" t="s">
        <v>66</v>
      </c>
      <c r="B2147" s="452" t="s">
        <v>985</v>
      </c>
      <c r="C2147" s="453" t="s">
        <v>449</v>
      </c>
      <c r="D2147" s="454" t="s">
        <v>996</v>
      </c>
      <c r="E2147" s="455" t="s">
        <v>997</v>
      </c>
      <c r="F2147" s="454" t="s">
        <v>988</v>
      </c>
      <c r="G2147" s="454" t="s">
        <v>989</v>
      </c>
      <c r="H2147" s="454" t="s">
        <v>439</v>
      </c>
      <c r="I2147" s="453">
        <v>2024</v>
      </c>
      <c r="J2147" s="453">
        <v>11</v>
      </c>
      <c r="K2147" s="456">
        <v>45628</v>
      </c>
      <c r="L2147" s="457">
        <v>0.5</v>
      </c>
      <c r="M2147" s="458">
        <v>3.85E-2</v>
      </c>
      <c r="N2147" s="458">
        <v>3.85E-2</v>
      </c>
      <c r="O2147" s="459">
        <v>0</v>
      </c>
      <c r="P2147" s="460">
        <v>0</v>
      </c>
      <c r="Q2147" s="453">
        <v>1</v>
      </c>
      <c r="R2147" s="458">
        <v>3.85E-2</v>
      </c>
      <c r="S2147" s="464">
        <v>101808</v>
      </c>
      <c r="T2147" s="461">
        <v>56390170</v>
      </c>
      <c r="U2147" s="462" t="s">
        <v>1039</v>
      </c>
      <c r="V2147" s="463"/>
      <c r="W2147" s="716" t="e">
        <f t="shared" si="75"/>
        <v>#DIV/0!</v>
      </c>
      <c r="Z2147" s="739">
        <f t="shared" si="76"/>
        <v>0</v>
      </c>
    </row>
    <row r="2148" spans="1:26" s="365" customFormat="1" ht="12.65" customHeight="1">
      <c r="A2148" s="284" t="s">
        <v>68</v>
      </c>
      <c r="B2148" s="452" t="s">
        <v>998</v>
      </c>
      <c r="C2148" s="453" t="s">
        <v>435</v>
      </c>
      <c r="D2148" s="454" t="s">
        <v>999</v>
      </c>
      <c r="E2148" s="455" t="s">
        <v>1000</v>
      </c>
      <c r="F2148" s="454" t="s">
        <v>988</v>
      </c>
      <c r="G2148" s="454" t="s">
        <v>1001</v>
      </c>
      <c r="H2148" s="454" t="s">
        <v>439</v>
      </c>
      <c r="I2148" s="453">
        <v>2024</v>
      </c>
      <c r="J2148" s="453">
        <v>11</v>
      </c>
      <c r="K2148" s="456">
        <v>45628</v>
      </c>
      <c r="L2148" s="457">
        <v>1</v>
      </c>
      <c r="M2148" s="458">
        <v>2.3582999999999998</v>
      </c>
      <c r="N2148" s="458">
        <v>2.3582999999999998</v>
      </c>
      <c r="O2148" s="459">
        <v>0</v>
      </c>
      <c r="P2148" s="460">
        <v>0</v>
      </c>
      <c r="Q2148" s="453">
        <v>1</v>
      </c>
      <c r="R2148" s="458">
        <v>2.3582999999999998</v>
      </c>
      <c r="S2148" s="464">
        <v>0</v>
      </c>
      <c r="T2148" s="461">
        <v>644603</v>
      </c>
      <c r="U2148" s="462" t="s">
        <v>500</v>
      </c>
      <c r="V2148" s="463">
        <v>0</v>
      </c>
      <c r="W2148" s="716" t="e">
        <f t="shared" si="75"/>
        <v>#DIV/0!</v>
      </c>
      <c r="Z2148" s="739">
        <f t="shared" si="76"/>
        <v>0</v>
      </c>
    </row>
    <row r="2149" spans="1:26" s="365" customFormat="1" ht="12.65" customHeight="1">
      <c r="A2149" s="284" t="s">
        <v>68</v>
      </c>
      <c r="B2149" s="452" t="s">
        <v>998</v>
      </c>
      <c r="C2149" s="453" t="s">
        <v>435</v>
      </c>
      <c r="D2149" s="454" t="s">
        <v>731</v>
      </c>
      <c r="E2149" s="455" t="s">
        <v>1002</v>
      </c>
      <c r="F2149" s="454" t="s">
        <v>988</v>
      </c>
      <c r="G2149" s="454" t="s">
        <v>1001</v>
      </c>
      <c r="H2149" s="454" t="s">
        <v>439</v>
      </c>
      <c r="I2149" s="453">
        <v>2024</v>
      </c>
      <c r="J2149" s="453">
        <v>11</v>
      </c>
      <c r="K2149" s="456">
        <v>45628</v>
      </c>
      <c r="L2149" s="457">
        <v>1</v>
      </c>
      <c r="M2149" s="458">
        <v>2.3165</v>
      </c>
      <c r="N2149" s="458">
        <v>2.3165</v>
      </c>
      <c r="O2149" s="459">
        <v>0</v>
      </c>
      <c r="P2149" s="460">
        <v>0</v>
      </c>
      <c r="Q2149" s="453">
        <v>1</v>
      </c>
      <c r="R2149" s="458">
        <v>2.3165</v>
      </c>
      <c r="S2149" s="464">
        <v>0</v>
      </c>
      <c r="T2149" s="461">
        <v>686982</v>
      </c>
      <c r="U2149" s="462" t="s">
        <v>500</v>
      </c>
      <c r="V2149" s="463">
        <v>0</v>
      </c>
      <c r="W2149" s="716" t="e">
        <f t="shared" si="75"/>
        <v>#DIV/0!</v>
      </c>
      <c r="Z2149" s="739">
        <f t="shared" si="76"/>
        <v>0</v>
      </c>
    </row>
    <row r="2150" spans="1:26" s="365" customFormat="1" ht="12.65" customHeight="1">
      <c r="A2150" s="284" t="s">
        <v>68</v>
      </c>
      <c r="B2150" s="452" t="s">
        <v>998</v>
      </c>
      <c r="C2150" s="453" t="s">
        <v>435</v>
      </c>
      <c r="D2150" s="454" t="s">
        <v>444</v>
      </c>
      <c r="E2150" s="455" t="s">
        <v>1003</v>
      </c>
      <c r="F2150" s="454" t="s">
        <v>988</v>
      </c>
      <c r="G2150" s="454" t="s">
        <v>1001</v>
      </c>
      <c r="H2150" s="454" t="s">
        <v>439</v>
      </c>
      <c r="I2150" s="453">
        <v>2024</v>
      </c>
      <c r="J2150" s="453">
        <v>11</v>
      </c>
      <c r="K2150" s="456">
        <v>45628</v>
      </c>
      <c r="L2150" s="457">
        <v>1</v>
      </c>
      <c r="M2150" s="458">
        <v>0.3765</v>
      </c>
      <c r="N2150" s="458">
        <v>0.3765</v>
      </c>
      <c r="O2150" s="459">
        <v>0</v>
      </c>
      <c r="P2150" s="460">
        <v>0</v>
      </c>
      <c r="Q2150" s="453">
        <v>1</v>
      </c>
      <c r="R2150" s="458">
        <v>0.3765</v>
      </c>
      <c r="S2150" s="464">
        <v>0</v>
      </c>
      <c r="T2150" s="461">
        <v>665191</v>
      </c>
      <c r="U2150" s="462" t="s">
        <v>500</v>
      </c>
      <c r="V2150" s="463">
        <v>0</v>
      </c>
      <c r="W2150" s="716" t="e">
        <f t="shared" si="75"/>
        <v>#DIV/0!</v>
      </c>
      <c r="Z2150" s="739">
        <f t="shared" si="76"/>
        <v>0</v>
      </c>
    </row>
    <row r="2151" spans="1:26" s="365" customFormat="1" ht="12.65" customHeight="1">
      <c r="A2151" s="284" t="s">
        <v>68</v>
      </c>
      <c r="B2151" s="452" t="s">
        <v>998</v>
      </c>
      <c r="C2151" s="453" t="s">
        <v>435</v>
      </c>
      <c r="D2151" s="454" t="s">
        <v>1004</v>
      </c>
      <c r="E2151" s="455" t="s">
        <v>1005</v>
      </c>
      <c r="F2151" s="454" t="s">
        <v>988</v>
      </c>
      <c r="G2151" s="454" t="s">
        <v>1001</v>
      </c>
      <c r="H2151" s="454" t="s">
        <v>439</v>
      </c>
      <c r="I2151" s="453">
        <v>2024</v>
      </c>
      <c r="J2151" s="453">
        <v>11</v>
      </c>
      <c r="K2151" s="456">
        <v>45628</v>
      </c>
      <c r="L2151" s="457">
        <v>1</v>
      </c>
      <c r="M2151" s="458">
        <v>0.37930000000000003</v>
      </c>
      <c r="N2151" s="458">
        <v>0.37930000000000003</v>
      </c>
      <c r="O2151" s="459">
        <v>0</v>
      </c>
      <c r="P2151" s="460">
        <v>0</v>
      </c>
      <c r="Q2151" s="453">
        <v>1</v>
      </c>
      <c r="R2151" s="458">
        <v>0.37930000000000003</v>
      </c>
      <c r="S2151" s="464">
        <v>0</v>
      </c>
      <c r="T2151" s="461">
        <v>655070</v>
      </c>
      <c r="U2151" s="462" t="s">
        <v>500</v>
      </c>
      <c r="V2151" s="463">
        <v>0</v>
      </c>
      <c r="W2151" s="716" t="e">
        <f t="shared" si="75"/>
        <v>#DIV/0!</v>
      </c>
      <c r="Z2151" s="739">
        <f t="shared" si="76"/>
        <v>0</v>
      </c>
    </row>
    <row r="2152" spans="1:26" s="365" customFormat="1" ht="12.65" customHeight="1">
      <c r="A2152" s="452" t="s">
        <v>114</v>
      </c>
      <c r="B2152" s="452" t="s">
        <v>434</v>
      </c>
      <c r="C2152" s="453" t="s">
        <v>435</v>
      </c>
      <c r="D2152" s="454" t="s">
        <v>436</v>
      </c>
      <c r="E2152" s="455" t="s">
        <v>1006</v>
      </c>
      <c r="F2152" s="454" t="s">
        <v>988</v>
      </c>
      <c r="G2152" s="454" t="s">
        <v>1001</v>
      </c>
      <c r="H2152" s="454" t="s">
        <v>439</v>
      </c>
      <c r="I2152" s="453">
        <v>2024</v>
      </c>
      <c r="J2152" s="453">
        <v>11</v>
      </c>
      <c r="K2152" s="456">
        <v>45628</v>
      </c>
      <c r="L2152" s="457">
        <v>0.3</v>
      </c>
      <c r="M2152" s="458">
        <v>1.8774416082318</v>
      </c>
      <c r="N2152" s="458">
        <v>1.9124416082318001</v>
      </c>
      <c r="O2152" s="459">
        <v>3.5000000000000142E-2</v>
      </c>
      <c r="P2152" s="460">
        <v>1.0500000000000042E-2</v>
      </c>
      <c r="Q2152" s="453">
        <v>1</v>
      </c>
      <c r="R2152" s="458">
        <v>1.8774416082318</v>
      </c>
      <c r="S2152" s="464">
        <v>396400</v>
      </c>
      <c r="T2152" s="461">
        <v>1858979</v>
      </c>
      <c r="U2152" s="462">
        <v>280000</v>
      </c>
      <c r="V2152" s="463">
        <v>214935.73499999975</v>
      </c>
      <c r="W2152" s="716" t="e">
        <f t="shared" si="75"/>
        <v>#DIV/0!</v>
      </c>
      <c r="Z2152" s="739">
        <f t="shared" si="76"/>
        <v>13874.000000000056</v>
      </c>
    </row>
    <row r="2153" spans="1:26" s="365" customFormat="1" ht="12.65" customHeight="1">
      <c r="A2153" s="452" t="s">
        <v>114</v>
      </c>
      <c r="B2153" s="452" t="s">
        <v>434</v>
      </c>
      <c r="C2153" s="453" t="s">
        <v>435</v>
      </c>
      <c r="D2153" s="454" t="s">
        <v>440</v>
      </c>
      <c r="E2153" s="455" t="s">
        <v>1007</v>
      </c>
      <c r="F2153" s="454" t="s">
        <v>988</v>
      </c>
      <c r="G2153" s="454" t="s">
        <v>1001</v>
      </c>
      <c r="H2153" s="454" t="s">
        <v>439</v>
      </c>
      <c r="I2153" s="453">
        <v>2024</v>
      </c>
      <c r="J2153" s="453">
        <v>11</v>
      </c>
      <c r="K2153" s="456">
        <v>45628</v>
      </c>
      <c r="L2153" s="457">
        <v>0.3</v>
      </c>
      <c r="M2153" s="458">
        <v>0.27335792652733598</v>
      </c>
      <c r="N2153" s="458">
        <v>0.33085792652733598</v>
      </c>
      <c r="O2153" s="459">
        <v>5.7499999999999996E-2</v>
      </c>
      <c r="P2153" s="460">
        <v>1.7249999999999998E-2</v>
      </c>
      <c r="Q2153" s="453">
        <v>1</v>
      </c>
      <c r="R2153" s="458">
        <v>0.27335792652733598</v>
      </c>
      <c r="S2153" s="464">
        <v>365488</v>
      </c>
      <c r="T2153" s="461">
        <v>1763901</v>
      </c>
      <c r="U2153" s="462">
        <v>460000</v>
      </c>
      <c r="V2153" s="463">
        <v>358575.6925</v>
      </c>
      <c r="W2153" s="716" t="e">
        <f t="shared" si="75"/>
        <v>#DIV/0!</v>
      </c>
      <c r="Z2153" s="739">
        <f t="shared" si="76"/>
        <v>21015.559999999998</v>
      </c>
    </row>
    <row r="2154" spans="1:26" s="365" customFormat="1" ht="12.65" customHeight="1">
      <c r="A2154" s="452" t="s">
        <v>114</v>
      </c>
      <c r="B2154" s="452" t="s">
        <v>434</v>
      </c>
      <c r="C2154" s="453" t="s">
        <v>435</v>
      </c>
      <c r="D2154" s="454" t="s">
        <v>442</v>
      </c>
      <c r="E2154" s="455" t="s">
        <v>443</v>
      </c>
      <c r="F2154" s="454" t="s">
        <v>988</v>
      </c>
      <c r="G2154" s="454" t="s">
        <v>1001</v>
      </c>
      <c r="H2154" s="454" t="s">
        <v>439</v>
      </c>
      <c r="I2154" s="453">
        <v>2024</v>
      </c>
      <c r="J2154" s="453">
        <v>11</v>
      </c>
      <c r="K2154" s="456">
        <v>45628</v>
      </c>
      <c r="L2154" s="457">
        <v>0.3</v>
      </c>
      <c r="M2154" s="458">
        <v>0.20453293319930799</v>
      </c>
      <c r="N2154" s="458">
        <v>0.23078293319930801</v>
      </c>
      <c r="O2154" s="459">
        <v>2.6250000000000023E-2</v>
      </c>
      <c r="P2154" s="460">
        <v>7.875000000000007E-3</v>
      </c>
      <c r="Q2154" s="453">
        <v>1</v>
      </c>
      <c r="R2154" s="458">
        <v>0.20453293319930799</v>
      </c>
      <c r="S2154" s="464">
        <v>409560</v>
      </c>
      <c r="T2154" s="461">
        <v>2695102</v>
      </c>
      <c r="U2154" s="462">
        <v>420000</v>
      </c>
      <c r="V2154" s="463">
        <v>349253.57249999995</v>
      </c>
      <c r="W2154" s="716" t="e">
        <f t="shared" si="75"/>
        <v>#DIV/0!</v>
      </c>
      <c r="Z2154" s="739">
        <f t="shared" si="76"/>
        <v>10750.95000000001</v>
      </c>
    </row>
    <row r="2155" spans="1:26" s="365" customFormat="1" ht="12.65" customHeight="1">
      <c r="A2155" s="452" t="s">
        <v>114</v>
      </c>
      <c r="B2155" s="452" t="s">
        <v>434</v>
      </c>
      <c r="C2155" s="453" t="s">
        <v>435</v>
      </c>
      <c r="D2155" s="454" t="s">
        <v>444</v>
      </c>
      <c r="E2155" s="455" t="s">
        <v>1008</v>
      </c>
      <c r="F2155" s="454" t="s">
        <v>988</v>
      </c>
      <c r="G2155" s="454" t="s">
        <v>1001</v>
      </c>
      <c r="H2155" s="454" t="s">
        <v>439</v>
      </c>
      <c r="I2155" s="453">
        <v>2024</v>
      </c>
      <c r="J2155" s="453">
        <v>11</v>
      </c>
      <c r="K2155" s="456">
        <v>45628</v>
      </c>
      <c r="L2155" s="457">
        <v>0.3</v>
      </c>
      <c r="M2155" s="458">
        <v>0.120262750041086</v>
      </c>
      <c r="N2155" s="458">
        <v>0.14526275004108599</v>
      </c>
      <c r="O2155" s="459">
        <v>2.4999999999999994E-2</v>
      </c>
      <c r="P2155" s="460">
        <v>7.499999999999998E-3</v>
      </c>
      <c r="Q2155" s="453">
        <v>1</v>
      </c>
      <c r="R2155" s="458">
        <v>0.120262750041086</v>
      </c>
      <c r="S2155" s="464">
        <v>454846</v>
      </c>
      <c r="T2155" s="461">
        <v>2718494</v>
      </c>
      <c r="U2155" s="462">
        <v>400000</v>
      </c>
      <c r="V2155" s="463">
        <v>332037.65000000002</v>
      </c>
      <c r="W2155" s="716" t="e">
        <f t="shared" si="75"/>
        <v>#DIV/0!</v>
      </c>
      <c r="Z2155" s="739">
        <f t="shared" si="76"/>
        <v>11371.149999999998</v>
      </c>
    </row>
    <row r="2156" spans="1:26" s="365" customFormat="1" ht="12.65" customHeight="1">
      <c r="A2156" s="452" t="s">
        <v>114</v>
      </c>
      <c r="B2156" s="452" t="s">
        <v>434</v>
      </c>
      <c r="C2156" s="453" t="s">
        <v>435</v>
      </c>
      <c r="D2156" s="454" t="s">
        <v>446</v>
      </c>
      <c r="E2156" s="455" t="s">
        <v>447</v>
      </c>
      <c r="F2156" s="454" t="s">
        <v>988</v>
      </c>
      <c r="G2156" s="454" t="s">
        <v>1001</v>
      </c>
      <c r="H2156" s="454" t="s">
        <v>439</v>
      </c>
      <c r="I2156" s="453">
        <v>2024</v>
      </c>
      <c r="J2156" s="453">
        <v>11</v>
      </c>
      <c r="K2156" s="456">
        <v>45628</v>
      </c>
      <c r="L2156" s="457">
        <v>0.3</v>
      </c>
      <c r="M2156" s="458">
        <v>0.122488041645336</v>
      </c>
      <c r="N2156" s="458">
        <v>0.14748804164533599</v>
      </c>
      <c r="O2156" s="459">
        <v>2.4999999999999994E-2</v>
      </c>
      <c r="P2156" s="460">
        <v>7.499999999999998E-3</v>
      </c>
      <c r="Q2156" s="453">
        <v>1</v>
      </c>
      <c r="R2156" s="458">
        <v>0.122488041645336</v>
      </c>
      <c r="S2156" s="464">
        <v>329202</v>
      </c>
      <c r="T2156" s="461">
        <v>3099112</v>
      </c>
      <c r="U2156" s="462">
        <v>400000</v>
      </c>
      <c r="V2156" s="463">
        <v>322522.2</v>
      </c>
      <c r="W2156" s="716" t="e">
        <f t="shared" si="75"/>
        <v>#DIV/0!</v>
      </c>
      <c r="Z2156" s="739">
        <f t="shared" si="76"/>
        <v>8230.0499999999975</v>
      </c>
    </row>
    <row r="2157" spans="1:26" s="365" customFormat="1" ht="12.65" customHeight="1">
      <c r="A2157" s="284" t="s">
        <v>398</v>
      </c>
      <c r="B2157" s="452" t="s">
        <v>52</v>
      </c>
      <c r="C2157" s="453" t="s">
        <v>554</v>
      </c>
      <c r="D2157" s="454" t="s">
        <v>1010</v>
      </c>
      <c r="E2157" s="455" t="s">
        <v>1011</v>
      </c>
      <c r="F2157" s="454" t="s">
        <v>988</v>
      </c>
      <c r="G2157" s="454" t="s">
        <v>1001</v>
      </c>
      <c r="H2157" s="454" t="s">
        <v>439</v>
      </c>
      <c r="I2157" s="453">
        <v>2023</v>
      </c>
      <c r="J2157" s="453">
        <v>11</v>
      </c>
      <c r="K2157" s="456">
        <v>45628</v>
      </c>
      <c r="L2157" s="457">
        <v>1</v>
      </c>
      <c r="M2157" s="458">
        <v>0.97679221076727096</v>
      </c>
      <c r="N2157" s="458">
        <v>0.97985471076727104</v>
      </c>
      <c r="O2157" s="459">
        <v>3.062500000000079E-3</v>
      </c>
      <c r="P2157" s="460">
        <v>3.062500000000079E-3</v>
      </c>
      <c r="Q2157" s="453">
        <v>1</v>
      </c>
      <c r="R2157" s="458">
        <v>0.97679221076727096</v>
      </c>
      <c r="S2157" s="461">
        <v>0</v>
      </c>
      <c r="T2157" s="461">
        <v>11114010</v>
      </c>
      <c r="U2157" s="462">
        <v>98000</v>
      </c>
      <c r="V2157" s="463">
        <v>63963.34437499912</v>
      </c>
      <c r="W2157" s="716" t="e">
        <f t="shared" si="75"/>
        <v>#DIV/0!</v>
      </c>
      <c r="Z2157" s="739">
        <f t="shared" si="76"/>
        <v>0</v>
      </c>
    </row>
    <row r="2158" spans="1:26" s="365" customFormat="1" ht="12.65" customHeight="1">
      <c r="A2158" s="284" t="s">
        <v>398</v>
      </c>
      <c r="B2158" s="452" t="s">
        <v>52</v>
      </c>
      <c r="C2158" s="453" t="s">
        <v>554</v>
      </c>
      <c r="D2158" s="454" t="s">
        <v>1010</v>
      </c>
      <c r="E2158" s="455" t="s">
        <v>1011</v>
      </c>
      <c r="F2158" s="454" t="s">
        <v>988</v>
      </c>
      <c r="G2158" s="454" t="s">
        <v>1001</v>
      </c>
      <c r="H2158" s="454" t="s">
        <v>439</v>
      </c>
      <c r="I2158" s="453">
        <v>2024</v>
      </c>
      <c r="J2158" s="453">
        <v>11</v>
      </c>
      <c r="K2158" s="456">
        <v>45628</v>
      </c>
      <c r="L2158" s="457">
        <v>1</v>
      </c>
      <c r="M2158" s="458">
        <v>1.05412849674197</v>
      </c>
      <c r="N2158" s="458">
        <v>1.22365196079064</v>
      </c>
      <c r="O2158" s="459">
        <v>0.16952346404867003</v>
      </c>
      <c r="P2158" s="460">
        <v>0.16952346404867003</v>
      </c>
      <c r="Q2158" s="453">
        <v>1</v>
      </c>
      <c r="R2158" s="458">
        <v>1.05412849674197</v>
      </c>
      <c r="S2158" s="464">
        <v>0</v>
      </c>
      <c r="T2158" s="461">
        <v>0</v>
      </c>
      <c r="U2158" s="462">
        <v>4584750.8499999996</v>
      </c>
      <c r="V2158" s="463">
        <v>4584750.8499999996</v>
      </c>
      <c r="W2158" s="716" t="e">
        <f t="shared" si="75"/>
        <v>#DIV/0!</v>
      </c>
      <c r="Z2158" s="739">
        <f t="shared" si="76"/>
        <v>0</v>
      </c>
    </row>
    <row r="2159" spans="1:26" s="365" customFormat="1" ht="12.65" customHeight="1">
      <c r="A2159" s="284" t="s">
        <v>398</v>
      </c>
      <c r="B2159" s="452" t="s">
        <v>52</v>
      </c>
      <c r="C2159" s="453" t="s">
        <v>554</v>
      </c>
      <c r="D2159" s="454" t="s">
        <v>1010</v>
      </c>
      <c r="E2159" s="455" t="s">
        <v>1011</v>
      </c>
      <c r="F2159" s="454" t="s">
        <v>988</v>
      </c>
      <c r="G2159" s="454" t="s">
        <v>1001</v>
      </c>
      <c r="H2159" s="454" t="s">
        <v>439</v>
      </c>
      <c r="I2159" s="453">
        <v>2024</v>
      </c>
      <c r="J2159" s="453">
        <v>11</v>
      </c>
      <c r="K2159" s="456">
        <v>45628</v>
      </c>
      <c r="L2159" s="457">
        <v>1</v>
      </c>
      <c r="M2159" s="458">
        <v>1.17411721731226</v>
      </c>
      <c r="N2159" s="458">
        <v>1.3582877285124899</v>
      </c>
      <c r="O2159" s="459">
        <v>0.18417051120022987</v>
      </c>
      <c r="P2159" s="460">
        <v>0.18417051120022987</v>
      </c>
      <c r="Q2159" s="453">
        <v>1</v>
      </c>
      <c r="R2159" s="458">
        <v>1.17411721731226</v>
      </c>
      <c r="S2159" s="464">
        <v>0</v>
      </c>
      <c r="T2159" s="461">
        <v>0</v>
      </c>
      <c r="U2159" s="462">
        <v>3933456.36</v>
      </c>
      <c r="V2159" s="463">
        <v>3933456.36</v>
      </c>
      <c r="W2159" s="716" t="e">
        <f t="shared" si="75"/>
        <v>#DIV/0!</v>
      </c>
      <c r="Z2159" s="739">
        <f t="shared" si="76"/>
        <v>0</v>
      </c>
    </row>
    <row r="2160" spans="1:26" s="365" customFormat="1" ht="12.65" customHeight="1">
      <c r="A2160" s="452"/>
      <c r="B2160" s="452" t="s">
        <v>1012</v>
      </c>
      <c r="C2160" s="453" t="s">
        <v>453</v>
      </c>
      <c r="D2160" s="454" t="s">
        <v>1013</v>
      </c>
      <c r="E2160" s="455" t="s">
        <v>459</v>
      </c>
      <c r="F2160" s="454" t="s">
        <v>988</v>
      </c>
      <c r="G2160" s="454" t="s">
        <v>1014</v>
      </c>
      <c r="H2160" s="454" t="s">
        <v>439</v>
      </c>
      <c r="I2160" s="453">
        <v>2024</v>
      </c>
      <c r="J2160" s="453">
        <v>11</v>
      </c>
      <c r="K2160" s="456">
        <v>45628</v>
      </c>
      <c r="L2160" s="457">
        <v>0.4</v>
      </c>
      <c r="M2160" s="458">
        <v>2.3161999999999998</v>
      </c>
      <c r="N2160" s="458">
        <v>2.2169787761879198</v>
      </c>
      <c r="O2160" s="459">
        <v>0</v>
      </c>
      <c r="P2160" s="460">
        <v>0</v>
      </c>
      <c r="Q2160" s="453">
        <v>1</v>
      </c>
      <c r="R2160" s="458">
        <v>2.3161999999999998</v>
      </c>
      <c r="S2160" s="461">
        <v>58551</v>
      </c>
      <c r="T2160" s="461">
        <v>2176619</v>
      </c>
      <c r="U2160" s="462">
        <v>105000</v>
      </c>
      <c r="V2160" s="463">
        <v>42668.587500000001</v>
      </c>
      <c r="W2160" s="716" t="e">
        <f t="shared" si="75"/>
        <v>#DIV/0!</v>
      </c>
      <c r="Z2160" s="739">
        <f t="shared" si="76"/>
        <v>0</v>
      </c>
    </row>
    <row r="2161" spans="1:26" s="365" customFormat="1" ht="12.65" customHeight="1">
      <c r="A2161" s="452"/>
      <c r="B2161" s="452" t="s">
        <v>1012</v>
      </c>
      <c r="C2161" s="453" t="s">
        <v>453</v>
      </c>
      <c r="D2161" s="454" t="s">
        <v>1015</v>
      </c>
      <c r="E2161" s="455" t="s">
        <v>461</v>
      </c>
      <c r="F2161" s="454" t="s">
        <v>988</v>
      </c>
      <c r="G2161" s="454" t="s">
        <v>1014</v>
      </c>
      <c r="H2161" s="454" t="s">
        <v>439</v>
      </c>
      <c r="I2161" s="453">
        <v>2024</v>
      </c>
      <c r="J2161" s="453">
        <v>11</v>
      </c>
      <c r="K2161" s="456">
        <v>45628</v>
      </c>
      <c r="L2161" s="457">
        <v>0.6</v>
      </c>
      <c r="M2161" s="458">
        <v>1.5443588135792301</v>
      </c>
      <c r="N2161" s="458">
        <v>1.5423175780454099</v>
      </c>
      <c r="O2161" s="459">
        <v>0</v>
      </c>
      <c r="P2161" s="460">
        <v>0</v>
      </c>
      <c r="Q2161" s="453">
        <v>1</v>
      </c>
      <c r="R2161" s="458">
        <v>1.5443588135792301</v>
      </c>
      <c r="S2161" s="461">
        <v>121461</v>
      </c>
      <c r="T2161" s="461">
        <v>2040709</v>
      </c>
      <c r="U2161" s="462">
        <v>376000</v>
      </c>
      <c r="V2161" s="463">
        <v>275626.17330000002</v>
      </c>
      <c r="W2161" s="716" t="e">
        <f t="shared" si="75"/>
        <v>#DIV/0!</v>
      </c>
      <c r="Z2161" s="739">
        <f t="shared" si="76"/>
        <v>0</v>
      </c>
    </row>
    <row r="2162" spans="1:26" s="365" customFormat="1" ht="12.65" customHeight="1">
      <c r="A2162" s="452"/>
      <c r="B2162" s="452" t="s">
        <v>1012</v>
      </c>
      <c r="C2162" s="453" t="s">
        <v>453</v>
      </c>
      <c r="D2162" s="454" t="s">
        <v>444</v>
      </c>
      <c r="E2162" s="455" t="s">
        <v>522</v>
      </c>
      <c r="F2162" s="454" t="s">
        <v>988</v>
      </c>
      <c r="G2162" s="454" t="s">
        <v>1016</v>
      </c>
      <c r="H2162" s="454" t="s">
        <v>439</v>
      </c>
      <c r="I2162" s="453">
        <v>2024</v>
      </c>
      <c r="J2162" s="453">
        <v>11</v>
      </c>
      <c r="K2162" s="456">
        <v>45628</v>
      </c>
      <c r="L2162" s="457">
        <v>0.4</v>
      </c>
      <c r="M2162" s="458">
        <v>0.91622499999999996</v>
      </c>
      <c r="N2162" s="458">
        <v>1.13316525889116</v>
      </c>
      <c r="O2162" s="459">
        <v>0</v>
      </c>
      <c r="P2162" s="460">
        <v>0</v>
      </c>
      <c r="Q2162" s="453">
        <v>1</v>
      </c>
      <c r="R2162" s="458">
        <v>0.91622499999999996</v>
      </c>
      <c r="S2162" s="461">
        <v>97080</v>
      </c>
      <c r="T2162" s="461">
        <v>1874947</v>
      </c>
      <c r="U2162" s="462">
        <v>98350</v>
      </c>
      <c r="V2162" s="463">
        <v>-232301.71650000001</v>
      </c>
      <c r="W2162" s="716" t="e">
        <f t="shared" si="75"/>
        <v>#DIV/0!</v>
      </c>
      <c r="Z2162" s="739">
        <f t="shared" si="76"/>
        <v>0</v>
      </c>
    </row>
    <row r="2163" spans="1:26" s="365" customFormat="1" ht="12.65" customHeight="1">
      <c r="A2163" s="452"/>
      <c r="B2163" s="452" t="s">
        <v>1012</v>
      </c>
      <c r="C2163" s="453" t="s">
        <v>453</v>
      </c>
      <c r="D2163" s="454" t="s">
        <v>1017</v>
      </c>
      <c r="E2163" s="455" t="s">
        <v>511</v>
      </c>
      <c r="F2163" s="454" t="s">
        <v>988</v>
      </c>
      <c r="G2163" s="454" t="s">
        <v>787</v>
      </c>
      <c r="H2163" s="454" t="s">
        <v>439</v>
      </c>
      <c r="I2163" s="453">
        <v>2024</v>
      </c>
      <c r="J2163" s="453">
        <v>11</v>
      </c>
      <c r="K2163" s="456">
        <v>45628</v>
      </c>
      <c r="L2163" s="457">
        <v>0.5</v>
      </c>
      <c r="M2163" s="458">
        <v>0.1278</v>
      </c>
      <c r="N2163" s="458">
        <v>0.15579999999999999</v>
      </c>
      <c r="O2163" s="459">
        <v>0</v>
      </c>
      <c r="P2163" s="460">
        <v>0</v>
      </c>
      <c r="Q2163" s="453">
        <v>1</v>
      </c>
      <c r="R2163" s="458">
        <v>0.1278</v>
      </c>
      <c r="S2163" s="461">
        <v>20000</v>
      </c>
      <c r="T2163" s="461">
        <v>1250057</v>
      </c>
      <c r="U2163" s="462">
        <v>110600</v>
      </c>
      <c r="V2163" s="463">
        <v>79347.604000000007</v>
      </c>
      <c r="W2163" s="716" t="e">
        <f t="shared" si="75"/>
        <v>#DIV/0!</v>
      </c>
      <c r="Z2163" s="739">
        <f t="shared" si="76"/>
        <v>0</v>
      </c>
    </row>
    <row r="2164" spans="1:26" s="365" customFormat="1" ht="12.65" customHeight="1">
      <c r="A2164" s="452"/>
      <c r="B2164" s="452" t="s">
        <v>1012</v>
      </c>
      <c r="C2164" s="453" t="s">
        <v>453</v>
      </c>
      <c r="D2164" s="454" t="s">
        <v>1018</v>
      </c>
      <c r="E2164" s="455" t="s">
        <v>525</v>
      </c>
      <c r="F2164" s="454" t="s">
        <v>988</v>
      </c>
      <c r="G2164" s="454" t="s">
        <v>787</v>
      </c>
      <c r="H2164" s="454" t="s">
        <v>439</v>
      </c>
      <c r="I2164" s="453">
        <v>2024</v>
      </c>
      <c r="J2164" s="453">
        <v>11</v>
      </c>
      <c r="K2164" s="456">
        <v>45628</v>
      </c>
      <c r="L2164" s="457">
        <v>0.4</v>
      </c>
      <c r="M2164" s="458">
        <v>0.17249999999999999</v>
      </c>
      <c r="N2164" s="458">
        <v>0.41749999999999998</v>
      </c>
      <c r="O2164" s="459">
        <v>0</v>
      </c>
      <c r="P2164" s="460">
        <v>0</v>
      </c>
      <c r="Q2164" s="453">
        <v>1</v>
      </c>
      <c r="R2164" s="458">
        <v>0.17249999999999999</v>
      </c>
      <c r="S2164" s="461">
        <v>10000</v>
      </c>
      <c r="T2164" s="461">
        <v>1053847</v>
      </c>
      <c r="U2164" s="462">
        <v>98000</v>
      </c>
      <c r="V2164" s="463">
        <v>-114228.065</v>
      </c>
      <c r="W2164" s="716" t="e">
        <f t="shared" si="75"/>
        <v>#DIV/0!</v>
      </c>
      <c r="Z2164" s="739">
        <f t="shared" si="76"/>
        <v>0</v>
      </c>
    </row>
    <row r="2165" spans="1:26" s="365" customFormat="1" ht="12.65" customHeight="1">
      <c r="A2165" s="452"/>
      <c r="B2165" s="452" t="s">
        <v>1012</v>
      </c>
      <c r="C2165" s="453" t="s">
        <v>453</v>
      </c>
      <c r="D2165" s="454" t="s">
        <v>1019</v>
      </c>
      <c r="E2165" s="455" t="s">
        <v>513</v>
      </c>
      <c r="F2165" s="454" t="s">
        <v>988</v>
      </c>
      <c r="G2165" s="454" t="s">
        <v>1014</v>
      </c>
      <c r="H2165" s="454" t="s">
        <v>439</v>
      </c>
      <c r="I2165" s="453">
        <v>2024</v>
      </c>
      <c r="J2165" s="453">
        <v>11</v>
      </c>
      <c r="K2165" s="456">
        <v>45628</v>
      </c>
      <c r="L2165" s="457">
        <v>0.5</v>
      </c>
      <c r="M2165" s="458">
        <v>0.1285</v>
      </c>
      <c r="N2165" s="458">
        <v>0.1565</v>
      </c>
      <c r="O2165" s="459">
        <v>0</v>
      </c>
      <c r="P2165" s="460">
        <v>0</v>
      </c>
      <c r="Q2165" s="453">
        <v>1</v>
      </c>
      <c r="R2165" s="458">
        <v>0.1285</v>
      </c>
      <c r="S2165" s="461">
        <v>153400</v>
      </c>
      <c r="T2165" s="461">
        <v>2610940</v>
      </c>
      <c r="U2165" s="462">
        <v>98000</v>
      </c>
      <c r="V2165" s="463">
        <v>50569.68</v>
      </c>
      <c r="W2165" s="716" t="e">
        <f t="shared" si="75"/>
        <v>#DIV/0!</v>
      </c>
      <c r="Z2165" s="739">
        <f t="shared" si="76"/>
        <v>0</v>
      </c>
    </row>
    <row r="2166" spans="1:26" s="365" customFormat="1" ht="12.65" customHeight="1">
      <c r="A2166" s="452"/>
      <c r="B2166" s="452" t="s">
        <v>1012</v>
      </c>
      <c r="C2166" s="453" t="s">
        <v>453</v>
      </c>
      <c r="D2166" s="454" t="s">
        <v>1020</v>
      </c>
      <c r="E2166" s="455" t="s">
        <v>475</v>
      </c>
      <c r="F2166" s="454" t="s">
        <v>988</v>
      </c>
      <c r="G2166" s="454" t="s">
        <v>1014</v>
      </c>
      <c r="H2166" s="454" t="s">
        <v>439</v>
      </c>
      <c r="I2166" s="453">
        <v>2024</v>
      </c>
      <c r="J2166" s="453">
        <v>11</v>
      </c>
      <c r="K2166" s="456">
        <v>45628</v>
      </c>
      <c r="L2166" s="457">
        <v>0.6</v>
      </c>
      <c r="M2166" s="458">
        <v>2.5636999999999999</v>
      </c>
      <c r="N2166" s="458">
        <v>2.7518227149358401</v>
      </c>
      <c r="O2166" s="459">
        <v>0</v>
      </c>
      <c r="P2166" s="460">
        <v>0</v>
      </c>
      <c r="Q2166" s="453">
        <v>1</v>
      </c>
      <c r="R2166" s="458">
        <v>2.5636999999999999</v>
      </c>
      <c r="S2166" s="461">
        <v>109687</v>
      </c>
      <c r="T2166" s="461">
        <v>2539449</v>
      </c>
      <c r="U2166" s="462">
        <v>200100</v>
      </c>
      <c r="V2166" s="463">
        <v>-415369.91450000001</v>
      </c>
      <c r="W2166" s="716" t="e">
        <f t="shared" si="75"/>
        <v>#DIV/0!</v>
      </c>
      <c r="Z2166" s="739">
        <f t="shared" si="76"/>
        <v>0</v>
      </c>
    </row>
    <row r="2167" spans="1:26" s="365" customFormat="1" ht="12.65" customHeight="1">
      <c r="A2167" s="452"/>
      <c r="B2167" s="452" t="s">
        <v>1012</v>
      </c>
      <c r="C2167" s="453" t="s">
        <v>453</v>
      </c>
      <c r="D2167" s="454" t="s">
        <v>1021</v>
      </c>
      <c r="E2167" s="455" t="s">
        <v>515</v>
      </c>
      <c r="F2167" s="454" t="s">
        <v>988</v>
      </c>
      <c r="G2167" s="454" t="s">
        <v>1014</v>
      </c>
      <c r="H2167" s="454" t="s">
        <v>439</v>
      </c>
      <c r="I2167" s="453">
        <v>2024</v>
      </c>
      <c r="J2167" s="453">
        <v>11</v>
      </c>
      <c r="K2167" s="456">
        <v>45628</v>
      </c>
      <c r="L2167" s="457">
        <v>0.4</v>
      </c>
      <c r="M2167" s="458">
        <v>0.1608</v>
      </c>
      <c r="N2167" s="458">
        <v>0.1958</v>
      </c>
      <c r="O2167" s="459">
        <v>0</v>
      </c>
      <c r="P2167" s="460">
        <v>0</v>
      </c>
      <c r="Q2167" s="453">
        <v>1</v>
      </c>
      <c r="R2167" s="458">
        <v>0.1608</v>
      </c>
      <c r="S2167" s="461">
        <v>355740</v>
      </c>
      <c r="T2167" s="461">
        <v>2755409</v>
      </c>
      <c r="U2167" s="462">
        <v>98000</v>
      </c>
      <c r="V2167" s="463">
        <v>36997.589999999997</v>
      </c>
      <c r="W2167" s="716" t="e">
        <f t="shared" si="75"/>
        <v>#DIV/0!</v>
      </c>
      <c r="Z2167" s="739">
        <f t="shared" si="76"/>
        <v>0</v>
      </c>
    </row>
    <row r="2168" spans="1:26" s="365" customFormat="1" ht="12.65" customHeight="1">
      <c r="A2168" s="452"/>
      <c r="B2168" s="452" t="s">
        <v>1012</v>
      </c>
      <c r="C2168" s="453" t="s">
        <v>453</v>
      </c>
      <c r="D2168" s="454" t="s">
        <v>1022</v>
      </c>
      <c r="E2168" s="455" t="s">
        <v>508</v>
      </c>
      <c r="F2168" s="454" t="s">
        <v>988</v>
      </c>
      <c r="G2168" s="454" t="s">
        <v>1023</v>
      </c>
      <c r="H2168" s="454" t="s">
        <v>439</v>
      </c>
      <c r="I2168" s="453">
        <v>2024</v>
      </c>
      <c r="J2168" s="453">
        <v>11</v>
      </c>
      <c r="K2168" s="456">
        <v>45628</v>
      </c>
      <c r="L2168" s="457">
        <v>0.5</v>
      </c>
      <c r="M2168" s="458">
        <v>0.122757142857143</v>
      </c>
      <c r="N2168" s="458">
        <v>0.16</v>
      </c>
      <c r="O2168" s="459">
        <v>0</v>
      </c>
      <c r="P2168" s="460">
        <v>0</v>
      </c>
      <c r="Q2168" s="453">
        <v>1</v>
      </c>
      <c r="R2168" s="458">
        <v>0.122757142857143</v>
      </c>
      <c r="S2168" s="461">
        <v>121461</v>
      </c>
      <c r="T2168" s="461">
        <v>3191785</v>
      </c>
      <c r="U2168" s="462">
        <v>130350</v>
      </c>
      <c r="V2168" s="463">
        <v>47342.226199999997</v>
      </c>
      <c r="W2168" s="716" t="e">
        <f t="shared" si="75"/>
        <v>#DIV/0!</v>
      </c>
      <c r="Z2168" s="739">
        <f t="shared" si="76"/>
        <v>0</v>
      </c>
    </row>
    <row r="2169" spans="1:26" s="365" customFormat="1" ht="12.65" customHeight="1">
      <c r="A2169" s="452"/>
      <c r="B2169" s="452" t="s">
        <v>628</v>
      </c>
      <c r="C2169" s="453" t="s">
        <v>453</v>
      </c>
      <c r="D2169" s="454" t="s">
        <v>1017</v>
      </c>
      <c r="E2169" s="455" t="s">
        <v>479</v>
      </c>
      <c r="F2169" s="454" t="s">
        <v>988</v>
      </c>
      <c r="G2169" s="454" t="s">
        <v>1024</v>
      </c>
      <c r="H2169" s="454" t="s">
        <v>439</v>
      </c>
      <c r="I2169" s="453">
        <v>2024</v>
      </c>
      <c r="J2169" s="453">
        <v>11</v>
      </c>
      <c r="K2169" s="456">
        <v>45628</v>
      </c>
      <c r="L2169" s="457">
        <v>0.5</v>
      </c>
      <c r="M2169" s="458">
        <v>0.125588670602168</v>
      </c>
      <c r="N2169" s="458">
        <v>0.15358867060216799</v>
      </c>
      <c r="O2169" s="459">
        <v>0</v>
      </c>
      <c r="P2169" s="460">
        <v>0</v>
      </c>
      <c r="Q2169" s="453">
        <v>1</v>
      </c>
      <c r="R2169" s="458">
        <v>0.125588670602168</v>
      </c>
      <c r="S2169" s="461">
        <v>100000</v>
      </c>
      <c r="T2169" s="461">
        <v>2032198</v>
      </c>
      <c r="U2169" s="462">
        <v>98000</v>
      </c>
      <c r="V2169" s="463">
        <v>63491.96</v>
      </c>
      <c r="W2169" s="716" t="e">
        <f t="shared" si="75"/>
        <v>#DIV/0!</v>
      </c>
      <c r="Z2169" s="739">
        <f t="shared" si="76"/>
        <v>0</v>
      </c>
    </row>
    <row r="2170" spans="1:26" s="365" customFormat="1" ht="12.65" customHeight="1">
      <c r="A2170" s="452"/>
      <c r="B2170" s="452" t="s">
        <v>628</v>
      </c>
      <c r="C2170" s="453" t="s">
        <v>453</v>
      </c>
      <c r="D2170" s="454" t="s">
        <v>1018</v>
      </c>
      <c r="E2170" s="455" t="s">
        <v>489</v>
      </c>
      <c r="F2170" s="454" t="s">
        <v>988</v>
      </c>
      <c r="G2170" s="454" t="s">
        <v>1025</v>
      </c>
      <c r="H2170" s="454" t="s">
        <v>439</v>
      </c>
      <c r="I2170" s="453">
        <v>2024</v>
      </c>
      <c r="J2170" s="453">
        <v>11</v>
      </c>
      <c r="K2170" s="456">
        <v>45628</v>
      </c>
      <c r="L2170" s="457">
        <v>0.4</v>
      </c>
      <c r="M2170" s="458">
        <v>0.27566008648311202</v>
      </c>
      <c r="N2170" s="458">
        <v>0.353993419816445</v>
      </c>
      <c r="O2170" s="459">
        <v>0</v>
      </c>
      <c r="P2170" s="460">
        <v>0</v>
      </c>
      <c r="Q2170" s="453">
        <v>1</v>
      </c>
      <c r="R2170" s="458">
        <v>0.27566008648311202</v>
      </c>
      <c r="S2170" s="461">
        <v>165240</v>
      </c>
      <c r="T2170" s="461">
        <v>1553536</v>
      </c>
      <c r="U2170" s="462">
        <v>188000</v>
      </c>
      <c r="V2170" s="463">
        <v>126964.54670000001</v>
      </c>
      <c r="W2170" s="716" t="e">
        <f t="shared" si="75"/>
        <v>#DIV/0!</v>
      </c>
      <c r="Z2170" s="739">
        <f t="shared" si="76"/>
        <v>0</v>
      </c>
    </row>
    <row r="2171" spans="1:26" s="365" customFormat="1" ht="12.65" customHeight="1">
      <c r="A2171" s="452"/>
      <c r="B2171" s="452" t="s">
        <v>628</v>
      </c>
      <c r="C2171" s="453" t="s">
        <v>453</v>
      </c>
      <c r="D2171" s="454" t="s">
        <v>1026</v>
      </c>
      <c r="E2171" s="455" t="s">
        <v>487</v>
      </c>
      <c r="F2171" s="454" t="s">
        <v>988</v>
      </c>
      <c r="G2171" s="454" t="s">
        <v>484</v>
      </c>
      <c r="H2171" s="454" t="s">
        <v>439</v>
      </c>
      <c r="I2171" s="453">
        <v>2024</v>
      </c>
      <c r="J2171" s="453">
        <v>11</v>
      </c>
      <c r="K2171" s="456">
        <v>45628</v>
      </c>
      <c r="L2171" s="457">
        <v>0.4</v>
      </c>
      <c r="M2171" s="458">
        <v>0.80865388388102988</v>
      </c>
      <c r="N2171" s="458">
        <v>1.0756538838810299</v>
      </c>
      <c r="O2171" s="459">
        <v>0.26700000000000002</v>
      </c>
      <c r="P2171" s="460">
        <v>0.10680000000000001</v>
      </c>
      <c r="Q2171" s="453">
        <v>1</v>
      </c>
      <c r="R2171" s="458">
        <v>0.80865388388102988</v>
      </c>
      <c r="S2171" s="461">
        <v>87332</v>
      </c>
      <c r="T2171" s="461">
        <v>825201</v>
      </c>
      <c r="U2171" s="462">
        <v>640000</v>
      </c>
      <c r="V2171" s="463">
        <v>419671.33299999998</v>
      </c>
      <c r="W2171" s="716" t="e">
        <f t="shared" si="75"/>
        <v>#DIV/0!</v>
      </c>
      <c r="Z2171" s="739">
        <f t="shared" si="76"/>
        <v>23317.644</v>
      </c>
    </row>
    <row r="2172" spans="1:26" s="365" customFormat="1" ht="12.65" customHeight="1">
      <c r="A2172" s="452"/>
      <c r="B2172" s="452" t="s">
        <v>628</v>
      </c>
      <c r="C2172" s="453" t="s">
        <v>453</v>
      </c>
      <c r="D2172" s="454" t="s">
        <v>1027</v>
      </c>
      <c r="E2172" s="455" t="s">
        <v>486</v>
      </c>
      <c r="F2172" s="454" t="s">
        <v>988</v>
      </c>
      <c r="G2172" s="454" t="s">
        <v>1028</v>
      </c>
      <c r="H2172" s="454" t="s">
        <v>439</v>
      </c>
      <c r="I2172" s="453">
        <v>2024</v>
      </c>
      <c r="J2172" s="453">
        <v>11</v>
      </c>
      <c r="K2172" s="456">
        <v>45628</v>
      </c>
      <c r="L2172" s="457">
        <v>0.6</v>
      </c>
      <c r="M2172" s="458">
        <v>0.61243323981863296</v>
      </c>
      <c r="N2172" s="458">
        <v>0.790433239818633</v>
      </c>
      <c r="O2172" s="459">
        <v>0.17799999999999999</v>
      </c>
      <c r="P2172" s="460">
        <v>0.10679999999999999</v>
      </c>
      <c r="Q2172" s="453">
        <v>1</v>
      </c>
      <c r="R2172" s="458">
        <v>0.61243323981863296</v>
      </c>
      <c r="S2172" s="461">
        <v>179080</v>
      </c>
      <c r="T2172" s="461">
        <v>1489020</v>
      </c>
      <c r="U2172" s="462">
        <v>675296</v>
      </c>
      <c r="V2172" s="463">
        <v>410250.44</v>
      </c>
      <c r="W2172" s="716" t="e">
        <f t="shared" si="75"/>
        <v>#DIV/0!</v>
      </c>
      <c r="Z2172" s="739">
        <f t="shared" si="76"/>
        <v>31876.239999999998</v>
      </c>
    </row>
    <row r="2173" spans="1:26" s="365" customFormat="1" ht="12.65" customHeight="1">
      <c r="A2173" s="452"/>
      <c r="B2173" s="452" t="s">
        <v>628</v>
      </c>
      <c r="C2173" s="453" t="s">
        <v>453</v>
      </c>
      <c r="D2173" s="454" t="s">
        <v>1029</v>
      </c>
      <c r="E2173" s="455" t="s">
        <v>493</v>
      </c>
      <c r="F2173" s="454" t="s">
        <v>988</v>
      </c>
      <c r="G2173" s="454" t="s">
        <v>484</v>
      </c>
      <c r="H2173" s="454" t="s">
        <v>439</v>
      </c>
      <c r="I2173" s="453">
        <v>2024</v>
      </c>
      <c r="J2173" s="453">
        <v>11</v>
      </c>
      <c r="K2173" s="456">
        <v>45628</v>
      </c>
      <c r="L2173" s="457">
        <v>0.5</v>
      </c>
      <c r="M2173" s="458">
        <v>0.29378086188436198</v>
      </c>
      <c r="N2173" s="458">
        <v>0.41711419521769499</v>
      </c>
      <c r="O2173" s="459">
        <v>0.123333333333333</v>
      </c>
      <c r="P2173" s="460">
        <v>6.1666666666666502E-2</v>
      </c>
      <c r="Q2173" s="453">
        <v>1</v>
      </c>
      <c r="R2173" s="458">
        <v>0.29378086188436198</v>
      </c>
      <c r="S2173" s="461">
        <v>111200</v>
      </c>
      <c r="T2173" s="461">
        <v>1173935</v>
      </c>
      <c r="U2173" s="462">
        <v>370000</v>
      </c>
      <c r="V2173" s="463">
        <v>225214.68333333373</v>
      </c>
      <c r="W2173" s="716" t="e">
        <f t="shared" si="75"/>
        <v>#DIV/0!</v>
      </c>
      <c r="Z2173" s="739">
        <f t="shared" si="76"/>
        <v>13714.66666666663</v>
      </c>
    </row>
    <row r="2174" spans="1:26" s="365" customFormat="1" ht="12.65" customHeight="1">
      <c r="A2174" s="452"/>
      <c r="B2174" s="452" t="s">
        <v>628</v>
      </c>
      <c r="C2174" s="453" t="s">
        <v>453</v>
      </c>
      <c r="D2174" s="454" t="s">
        <v>444</v>
      </c>
      <c r="E2174" s="455" t="s">
        <v>491</v>
      </c>
      <c r="F2174" s="454" t="s">
        <v>988</v>
      </c>
      <c r="G2174" s="454" t="s">
        <v>484</v>
      </c>
      <c r="H2174" s="454" t="s">
        <v>439</v>
      </c>
      <c r="I2174" s="453">
        <v>2024</v>
      </c>
      <c r="J2174" s="453">
        <v>11</v>
      </c>
      <c r="K2174" s="456">
        <v>45628</v>
      </c>
      <c r="L2174" s="457">
        <v>0.5</v>
      </c>
      <c r="M2174" s="458">
        <v>1.0628666666666668</v>
      </c>
      <c r="N2174" s="458">
        <v>1.1322000000000001</v>
      </c>
      <c r="O2174" s="459">
        <v>6.9333333333333302E-2</v>
      </c>
      <c r="P2174" s="460">
        <v>3.4666666666666651E-2</v>
      </c>
      <c r="Q2174" s="453">
        <v>1</v>
      </c>
      <c r="R2174" s="458">
        <v>1.0628666666666668</v>
      </c>
      <c r="S2174" s="461">
        <v>199030</v>
      </c>
      <c r="T2174" s="461">
        <v>1013426</v>
      </c>
      <c r="U2174" s="462">
        <v>484014</v>
      </c>
      <c r="V2174" s="463">
        <v>413749.79733333335</v>
      </c>
      <c r="W2174" s="716" t="e">
        <f t="shared" si="75"/>
        <v>#DIV/0!</v>
      </c>
      <c r="Z2174" s="739">
        <f t="shared" si="76"/>
        <v>13799.413333333327</v>
      </c>
    </row>
    <row r="2175" spans="1:26" s="365" customFormat="1" ht="12.65" customHeight="1">
      <c r="A2175" s="452"/>
      <c r="B2175" s="452" t="s">
        <v>628</v>
      </c>
      <c r="C2175" s="453" t="s">
        <v>453</v>
      </c>
      <c r="D2175" s="454" t="s">
        <v>446</v>
      </c>
      <c r="E2175" s="455" t="s">
        <v>495</v>
      </c>
      <c r="F2175" s="454" t="s">
        <v>988</v>
      </c>
      <c r="G2175" s="454" t="s">
        <v>484</v>
      </c>
      <c r="H2175" s="454" t="s">
        <v>439</v>
      </c>
      <c r="I2175" s="453">
        <v>2024</v>
      </c>
      <c r="J2175" s="453">
        <v>11</v>
      </c>
      <c r="K2175" s="456">
        <v>45628</v>
      </c>
      <c r="L2175" s="457">
        <v>0.4</v>
      </c>
      <c r="M2175" s="458">
        <v>0.41382922267354705</v>
      </c>
      <c r="N2175" s="458">
        <v>0.54316255600688002</v>
      </c>
      <c r="O2175" s="459">
        <v>0.12933333333333299</v>
      </c>
      <c r="P2175" s="460">
        <v>5.1733333333333201E-2</v>
      </c>
      <c r="Q2175" s="453">
        <v>1</v>
      </c>
      <c r="R2175" s="458">
        <v>0.41382922267354705</v>
      </c>
      <c r="S2175" s="461">
        <v>45927</v>
      </c>
      <c r="T2175" s="461">
        <v>475422</v>
      </c>
      <c r="U2175" s="462">
        <v>452729</v>
      </c>
      <c r="V2175" s="463">
        <v>391241.08800000016</v>
      </c>
      <c r="W2175" s="716" t="e">
        <f t="shared" si="75"/>
        <v>#DIV/0!</v>
      </c>
      <c r="Z2175" s="739">
        <f t="shared" si="76"/>
        <v>5939.8919999999844</v>
      </c>
    </row>
    <row r="2176" spans="1:26" s="365" customFormat="1" ht="12.65" customHeight="1">
      <c r="A2176" s="284" t="s">
        <v>21</v>
      </c>
      <c r="B2176" s="452" t="s">
        <v>1030</v>
      </c>
      <c r="C2176" s="453" t="s">
        <v>554</v>
      </c>
      <c r="D2176" s="454" t="s">
        <v>1010</v>
      </c>
      <c r="E2176" s="455" t="s">
        <v>1011</v>
      </c>
      <c r="F2176" s="454" t="s">
        <v>988</v>
      </c>
      <c r="G2176" s="454" t="s">
        <v>1001</v>
      </c>
      <c r="H2176" s="454" t="s">
        <v>439</v>
      </c>
      <c r="I2176" s="453">
        <v>2024</v>
      </c>
      <c r="J2176" s="453">
        <v>11</v>
      </c>
      <c r="K2176" s="456">
        <v>45628</v>
      </c>
      <c r="L2176" s="457">
        <v>0.5</v>
      </c>
      <c r="M2176" s="458">
        <v>0.2716898724654021</v>
      </c>
      <c r="N2176" s="458">
        <v>0.34804527431608795</v>
      </c>
      <c r="O2176" s="459">
        <v>7.6355401850685817E-2</v>
      </c>
      <c r="P2176" s="460" t="s">
        <v>1040</v>
      </c>
      <c r="Q2176" s="453">
        <v>1</v>
      </c>
      <c r="R2176" s="458">
        <v>0.2716898724654021</v>
      </c>
      <c r="S2176" s="464">
        <v>3748500</v>
      </c>
      <c r="T2176" s="461">
        <v>484692624</v>
      </c>
      <c r="U2176" s="462">
        <v>24767520.959613007</v>
      </c>
      <c r="V2176" s="463">
        <v>-4398001.5199999996</v>
      </c>
      <c r="W2176" s="716" t="e">
        <f t="shared" si="75"/>
        <v>#DIV/0!</v>
      </c>
      <c r="Z2176" s="739">
        <f t="shared" si="76"/>
        <v>286218.22383729578</v>
      </c>
    </row>
    <row r="2177" spans="1:26" s="365" customFormat="1" ht="12.65" customHeight="1">
      <c r="A2177" s="284" t="s">
        <v>21</v>
      </c>
      <c r="B2177" s="452" t="s">
        <v>1030</v>
      </c>
      <c r="C2177" s="453" t="s">
        <v>554</v>
      </c>
      <c r="D2177" s="454" t="s">
        <v>729</v>
      </c>
      <c r="E2177" s="455" t="s">
        <v>1031</v>
      </c>
      <c r="F2177" s="454" t="s">
        <v>988</v>
      </c>
      <c r="G2177" s="454" t="s">
        <v>1001</v>
      </c>
      <c r="H2177" s="454" t="s">
        <v>439</v>
      </c>
      <c r="I2177" s="453">
        <v>2024</v>
      </c>
      <c r="J2177" s="453">
        <v>11</v>
      </c>
      <c r="K2177" s="456">
        <v>45628</v>
      </c>
      <c r="L2177" s="457">
        <v>0.5</v>
      </c>
      <c r="M2177" s="458">
        <v>8.678151776003247E-2</v>
      </c>
      <c r="N2177" s="458">
        <v>0.11564226045950222</v>
      </c>
      <c r="O2177" s="459">
        <v>2.8860742699469755E-2</v>
      </c>
      <c r="P2177" s="460" t="s">
        <v>1041</v>
      </c>
      <c r="Q2177" s="453">
        <v>1</v>
      </c>
      <c r="R2177" s="458">
        <v>8.678151776003247E-2</v>
      </c>
      <c r="S2177" s="464">
        <v>3616700</v>
      </c>
      <c r="T2177" s="461">
        <v>496089504</v>
      </c>
      <c r="U2177" s="462">
        <v>10280498.428111985</v>
      </c>
      <c r="V2177" s="463">
        <v>-1249372.8999999999</v>
      </c>
      <c r="W2177" s="716" t="e">
        <f t="shared" si="75"/>
        <v>#DIV/0!</v>
      </c>
      <c r="Z2177" s="739">
        <f t="shared" si="76"/>
        <v>104380.64812117226</v>
      </c>
    </row>
    <row r="2178" spans="1:26" s="365" customFormat="1" ht="12.65" customHeight="1">
      <c r="A2178" s="284" t="s">
        <v>21</v>
      </c>
      <c r="B2178" s="452" t="s">
        <v>1030</v>
      </c>
      <c r="C2178" s="453" t="s">
        <v>554</v>
      </c>
      <c r="D2178" s="454" t="s">
        <v>726</v>
      </c>
      <c r="E2178" s="455" t="s">
        <v>1032</v>
      </c>
      <c r="F2178" s="454" t="s">
        <v>988</v>
      </c>
      <c r="G2178" s="454" t="s">
        <v>1001</v>
      </c>
      <c r="H2178" s="454" t="s">
        <v>439</v>
      </c>
      <c r="I2178" s="453">
        <v>2024</v>
      </c>
      <c r="J2178" s="453">
        <v>11</v>
      </c>
      <c r="K2178" s="456">
        <v>45628</v>
      </c>
      <c r="L2178" s="457">
        <v>0.5</v>
      </c>
      <c r="M2178" s="458">
        <v>9.5833382481798193E-2</v>
      </c>
      <c r="N2178" s="458">
        <v>0.12512128307326006</v>
      </c>
      <c r="O2178" s="459">
        <v>2.9287900591461875E-2</v>
      </c>
      <c r="P2178" s="460" t="s">
        <v>1041</v>
      </c>
      <c r="Q2178" s="453">
        <v>1</v>
      </c>
      <c r="R2178" s="458">
        <v>9.5833382481798193E-2</v>
      </c>
      <c r="S2178" s="464">
        <v>3480000</v>
      </c>
      <c r="T2178" s="461">
        <v>504443481</v>
      </c>
      <c r="U2178" s="462">
        <v>10334790.195710123</v>
      </c>
      <c r="V2178" s="463">
        <v>-1355364.35</v>
      </c>
      <c r="W2178" s="716" t="e">
        <f t="shared" ref="W2178:W2241" si="77">V2178/$AB$1</f>
        <v>#DIV/0!</v>
      </c>
      <c r="Z2178" s="739">
        <f t="shared" si="76"/>
        <v>101921.89405828732</v>
      </c>
    </row>
    <row r="2179" spans="1:26" s="365" customFormat="1" ht="12.65" customHeight="1">
      <c r="A2179" s="284" t="s">
        <v>21</v>
      </c>
      <c r="B2179" s="452" t="s">
        <v>1030</v>
      </c>
      <c r="C2179" s="453" t="s">
        <v>554</v>
      </c>
      <c r="D2179" s="454" t="s">
        <v>1033</v>
      </c>
      <c r="E2179" s="455" t="s">
        <v>1034</v>
      </c>
      <c r="F2179" s="454" t="s">
        <v>988</v>
      </c>
      <c r="G2179" s="454" t="s">
        <v>1001</v>
      </c>
      <c r="H2179" s="454" t="s">
        <v>439</v>
      </c>
      <c r="I2179" s="453">
        <v>2024</v>
      </c>
      <c r="J2179" s="453">
        <v>11</v>
      </c>
      <c r="K2179" s="456">
        <v>45628</v>
      </c>
      <c r="L2179" s="457">
        <v>0.5</v>
      </c>
      <c r="M2179" s="458">
        <v>0.11296999999999974</v>
      </c>
      <c r="N2179" s="458">
        <v>0.13241075494174459</v>
      </c>
      <c r="O2179" s="459">
        <v>1.944075494174485E-2</v>
      </c>
      <c r="P2179" s="460" t="s">
        <v>1042</v>
      </c>
      <c r="Q2179" s="453">
        <v>1</v>
      </c>
      <c r="R2179" s="458">
        <v>0.11296999999999974</v>
      </c>
      <c r="S2179" s="464">
        <v>3400700</v>
      </c>
      <c r="T2179" s="461">
        <v>505727613</v>
      </c>
      <c r="U2179" s="462">
        <v>5210924.002799158</v>
      </c>
      <c r="V2179" s="463">
        <v>-1671638.18</v>
      </c>
      <c r="W2179" s="716" t="e">
        <f t="shared" si="77"/>
        <v>#DIV/0!</v>
      </c>
      <c r="Z2179" s="739">
        <f t="shared" ref="Z2179:Z2242" si="78">O2179*S2179</f>
        <v>66112.175330391707</v>
      </c>
    </row>
    <row r="2180" spans="1:26" s="365" customFormat="1" ht="12.65" customHeight="1">
      <c r="A2180" s="452"/>
      <c r="B2180" s="452" t="s">
        <v>1043</v>
      </c>
      <c r="C2180" s="453" t="s">
        <v>435</v>
      </c>
      <c r="D2180" s="454" t="s">
        <v>1044</v>
      </c>
      <c r="E2180" s="455" t="s">
        <v>59</v>
      </c>
      <c r="F2180" s="454" t="s">
        <v>988</v>
      </c>
      <c r="G2180" s="454" t="s">
        <v>1001</v>
      </c>
      <c r="H2180" s="454" t="s">
        <v>457</v>
      </c>
      <c r="I2180" s="453">
        <v>2024</v>
      </c>
      <c r="J2180" s="453">
        <v>3</v>
      </c>
      <c r="K2180" s="456">
        <v>45628</v>
      </c>
      <c r="L2180" s="457">
        <v>0.5</v>
      </c>
      <c r="M2180" s="458">
        <v>27.14</v>
      </c>
      <c r="N2180" s="458">
        <v>27.14</v>
      </c>
      <c r="O2180" s="459">
        <v>0</v>
      </c>
      <c r="P2180" s="460">
        <v>0</v>
      </c>
      <c r="Q2180" s="453">
        <v>1</v>
      </c>
      <c r="R2180" s="458">
        <v>27.14</v>
      </c>
      <c r="S2180" s="464"/>
      <c r="T2180" s="461">
        <v>0</v>
      </c>
      <c r="U2180" s="462">
        <v>0</v>
      </c>
      <c r="V2180" s="463">
        <v>0</v>
      </c>
      <c r="W2180" s="716" t="e">
        <f t="shared" si="77"/>
        <v>#DIV/0!</v>
      </c>
      <c r="Z2180" s="739">
        <f t="shared" si="78"/>
        <v>0</v>
      </c>
    </row>
    <row r="2181" spans="1:26" s="365" customFormat="1" ht="12.65" customHeight="1">
      <c r="A2181" s="452"/>
      <c r="B2181" s="452" t="s">
        <v>1043</v>
      </c>
      <c r="C2181" s="453" t="s">
        <v>435</v>
      </c>
      <c r="D2181" s="454" t="s">
        <v>1045</v>
      </c>
      <c r="E2181" s="455" t="s">
        <v>59</v>
      </c>
      <c r="F2181" s="454" t="s">
        <v>988</v>
      </c>
      <c r="G2181" s="454" t="s">
        <v>1001</v>
      </c>
      <c r="H2181" s="454" t="s">
        <v>457</v>
      </c>
      <c r="I2181" s="453">
        <v>2024</v>
      </c>
      <c r="J2181" s="453">
        <v>3</v>
      </c>
      <c r="K2181" s="456">
        <v>45628</v>
      </c>
      <c r="L2181" s="457">
        <v>0.5</v>
      </c>
      <c r="M2181" s="458">
        <v>27.14</v>
      </c>
      <c r="N2181" s="458">
        <v>27.14</v>
      </c>
      <c r="O2181" s="459">
        <v>0</v>
      </c>
      <c r="P2181" s="460">
        <v>0</v>
      </c>
      <c r="Q2181" s="453">
        <v>1</v>
      </c>
      <c r="R2181" s="458">
        <v>27.14</v>
      </c>
      <c r="S2181" s="464">
        <v>219648</v>
      </c>
      <c r="T2181" s="461">
        <v>219648</v>
      </c>
      <c r="U2181" s="462">
        <v>0</v>
      </c>
      <c r="V2181" s="463">
        <v>0</v>
      </c>
      <c r="W2181" s="716" t="e">
        <f t="shared" si="77"/>
        <v>#DIV/0!</v>
      </c>
      <c r="Z2181" s="739">
        <f t="shared" si="78"/>
        <v>0</v>
      </c>
    </row>
    <row r="2182" spans="1:26" s="365" customFormat="1" ht="12.65" customHeight="1">
      <c r="A2182" s="452"/>
      <c r="B2182" s="452" t="s">
        <v>1043</v>
      </c>
      <c r="C2182" s="453" t="s">
        <v>435</v>
      </c>
      <c r="D2182" s="454" t="s">
        <v>1044</v>
      </c>
      <c r="E2182" s="455" t="s">
        <v>59</v>
      </c>
      <c r="F2182" s="454" t="s">
        <v>988</v>
      </c>
      <c r="G2182" s="454" t="s">
        <v>1001</v>
      </c>
      <c r="H2182" s="454" t="s">
        <v>457</v>
      </c>
      <c r="I2182" s="453">
        <v>2024</v>
      </c>
      <c r="J2182" s="453">
        <v>4</v>
      </c>
      <c r="K2182" s="456">
        <v>45628</v>
      </c>
      <c r="L2182" s="457">
        <v>0.5</v>
      </c>
      <c r="M2182" s="458">
        <v>27.14</v>
      </c>
      <c r="N2182" s="458">
        <v>27.14</v>
      </c>
      <c r="O2182" s="459">
        <v>0</v>
      </c>
      <c r="P2182" s="460">
        <v>0</v>
      </c>
      <c r="Q2182" s="453">
        <v>1</v>
      </c>
      <c r="R2182" s="458">
        <v>27.14</v>
      </c>
      <c r="S2182" s="464">
        <v>70656</v>
      </c>
      <c r="T2182" s="461">
        <v>70656</v>
      </c>
      <c r="U2182" s="462">
        <v>0</v>
      </c>
      <c r="V2182" s="463">
        <v>0</v>
      </c>
      <c r="W2182" s="716" t="e">
        <f t="shared" si="77"/>
        <v>#DIV/0!</v>
      </c>
      <c r="Z2182" s="739">
        <f t="shared" si="78"/>
        <v>0</v>
      </c>
    </row>
    <row r="2183" spans="1:26" s="365" customFormat="1" ht="12.65" customHeight="1">
      <c r="A2183" s="452"/>
      <c r="B2183" s="452" t="s">
        <v>1043</v>
      </c>
      <c r="C2183" s="453" t="s">
        <v>435</v>
      </c>
      <c r="D2183" s="454" t="s">
        <v>1045</v>
      </c>
      <c r="E2183" s="455" t="s">
        <v>59</v>
      </c>
      <c r="F2183" s="454" t="s">
        <v>988</v>
      </c>
      <c r="G2183" s="454" t="s">
        <v>1001</v>
      </c>
      <c r="H2183" s="454" t="s">
        <v>457</v>
      </c>
      <c r="I2183" s="453">
        <v>2024</v>
      </c>
      <c r="J2183" s="453">
        <v>4</v>
      </c>
      <c r="K2183" s="456">
        <v>45628</v>
      </c>
      <c r="L2183" s="457">
        <v>0.5</v>
      </c>
      <c r="M2183" s="458">
        <v>27.14</v>
      </c>
      <c r="N2183" s="458">
        <v>27.14</v>
      </c>
      <c r="O2183" s="459">
        <v>0</v>
      </c>
      <c r="P2183" s="460">
        <v>0</v>
      </c>
      <c r="Q2183" s="453">
        <v>1</v>
      </c>
      <c r="R2183" s="458">
        <v>27.14</v>
      </c>
      <c r="S2183" s="464">
        <v>303593</v>
      </c>
      <c r="T2183" s="461">
        <v>523241</v>
      </c>
      <c r="U2183" s="462">
        <v>0</v>
      </c>
      <c r="V2183" s="463">
        <v>0</v>
      </c>
      <c r="W2183" s="716" t="e">
        <f t="shared" si="77"/>
        <v>#DIV/0!</v>
      </c>
      <c r="Z2183" s="739">
        <f t="shared" si="78"/>
        <v>0</v>
      </c>
    </row>
    <row r="2184" spans="1:26" s="365" customFormat="1" ht="12.65" customHeight="1">
      <c r="A2184" s="452"/>
      <c r="B2184" s="452" t="s">
        <v>1043</v>
      </c>
      <c r="C2184" s="453" t="s">
        <v>435</v>
      </c>
      <c r="D2184" s="454" t="s">
        <v>1044</v>
      </c>
      <c r="E2184" s="455" t="s">
        <v>59</v>
      </c>
      <c r="F2184" s="454" t="s">
        <v>988</v>
      </c>
      <c r="G2184" s="454" t="s">
        <v>1001</v>
      </c>
      <c r="H2184" s="454" t="s">
        <v>457</v>
      </c>
      <c r="I2184" s="453">
        <v>2024</v>
      </c>
      <c r="J2184" s="453">
        <v>5</v>
      </c>
      <c r="K2184" s="456">
        <v>45628</v>
      </c>
      <c r="L2184" s="457">
        <v>0.5</v>
      </c>
      <c r="M2184" s="458">
        <v>27.14</v>
      </c>
      <c r="N2184" s="458">
        <v>27.14</v>
      </c>
      <c r="O2184" s="459">
        <v>0</v>
      </c>
      <c r="P2184" s="460">
        <v>0</v>
      </c>
      <c r="Q2184" s="453">
        <v>1</v>
      </c>
      <c r="R2184" s="458">
        <v>27.14</v>
      </c>
      <c r="S2184" s="464">
        <v>366373</v>
      </c>
      <c r="T2184" s="461">
        <v>437029</v>
      </c>
      <c r="U2184" s="462">
        <v>0</v>
      </c>
      <c r="V2184" s="463">
        <v>0</v>
      </c>
      <c r="W2184" s="716" t="e">
        <f t="shared" si="77"/>
        <v>#DIV/0!</v>
      </c>
      <c r="Z2184" s="739">
        <f t="shared" si="78"/>
        <v>0</v>
      </c>
    </row>
    <row r="2185" spans="1:26" s="365" customFormat="1" ht="12.65" customHeight="1">
      <c r="A2185" s="452"/>
      <c r="B2185" s="452" t="s">
        <v>1043</v>
      </c>
      <c r="C2185" s="453" t="s">
        <v>435</v>
      </c>
      <c r="D2185" s="454" t="s">
        <v>1045</v>
      </c>
      <c r="E2185" s="455" t="s">
        <v>59</v>
      </c>
      <c r="F2185" s="454" t="s">
        <v>988</v>
      </c>
      <c r="G2185" s="454" t="s">
        <v>1001</v>
      </c>
      <c r="H2185" s="454" t="s">
        <v>457</v>
      </c>
      <c r="I2185" s="453">
        <v>2024</v>
      </c>
      <c r="J2185" s="453">
        <v>5</v>
      </c>
      <c r="K2185" s="456">
        <v>45628</v>
      </c>
      <c r="L2185" s="457">
        <v>0.5</v>
      </c>
      <c r="M2185" s="458">
        <v>27.14</v>
      </c>
      <c r="N2185" s="458">
        <v>27.14</v>
      </c>
      <c r="O2185" s="459">
        <v>0</v>
      </c>
      <c r="P2185" s="460">
        <v>0</v>
      </c>
      <c r="Q2185" s="453">
        <v>1</v>
      </c>
      <c r="R2185" s="458">
        <v>27.14</v>
      </c>
      <c r="S2185" s="464">
        <v>51658</v>
      </c>
      <c r="T2185" s="461">
        <v>574899</v>
      </c>
      <c r="U2185" s="462">
        <v>0</v>
      </c>
      <c r="V2185" s="463">
        <v>0</v>
      </c>
      <c r="W2185" s="716" t="e">
        <f t="shared" si="77"/>
        <v>#DIV/0!</v>
      </c>
      <c r="Z2185" s="739">
        <f t="shared" si="78"/>
        <v>0</v>
      </c>
    </row>
    <row r="2186" spans="1:26" s="365" customFormat="1" ht="12.65" customHeight="1">
      <c r="A2186" s="452"/>
      <c r="B2186" s="452" t="s">
        <v>1043</v>
      </c>
      <c r="C2186" s="453" t="s">
        <v>435</v>
      </c>
      <c r="D2186" s="454" t="s">
        <v>1044</v>
      </c>
      <c r="E2186" s="455" t="s">
        <v>59</v>
      </c>
      <c r="F2186" s="454" t="s">
        <v>988</v>
      </c>
      <c r="G2186" s="454" t="s">
        <v>1001</v>
      </c>
      <c r="H2186" s="454" t="s">
        <v>457</v>
      </c>
      <c r="I2186" s="453">
        <v>2024</v>
      </c>
      <c r="J2186" s="453">
        <v>6</v>
      </c>
      <c r="K2186" s="456">
        <v>45628</v>
      </c>
      <c r="L2186" s="457">
        <v>0.5</v>
      </c>
      <c r="M2186" s="458">
        <v>27.14</v>
      </c>
      <c r="N2186" s="458">
        <v>27.14</v>
      </c>
      <c r="O2186" s="459">
        <v>0</v>
      </c>
      <c r="P2186" s="460">
        <v>0</v>
      </c>
      <c r="Q2186" s="453">
        <v>1</v>
      </c>
      <c r="R2186" s="458">
        <v>27.14</v>
      </c>
      <c r="S2186" s="464">
        <v>133632</v>
      </c>
      <c r="T2186" s="461">
        <v>570661</v>
      </c>
      <c r="U2186" s="462">
        <v>0</v>
      </c>
      <c r="V2186" s="463">
        <v>0</v>
      </c>
      <c r="W2186" s="716" t="e">
        <f t="shared" si="77"/>
        <v>#DIV/0!</v>
      </c>
      <c r="Z2186" s="739">
        <f t="shared" si="78"/>
        <v>0</v>
      </c>
    </row>
    <row r="2187" spans="1:26" s="365" customFormat="1" ht="12.65" customHeight="1">
      <c r="A2187" s="452"/>
      <c r="B2187" s="452" t="s">
        <v>1043</v>
      </c>
      <c r="C2187" s="453" t="s">
        <v>435</v>
      </c>
      <c r="D2187" s="454" t="s">
        <v>1045</v>
      </c>
      <c r="E2187" s="455" t="s">
        <v>59</v>
      </c>
      <c r="F2187" s="454" t="s">
        <v>988</v>
      </c>
      <c r="G2187" s="454" t="s">
        <v>1001</v>
      </c>
      <c r="H2187" s="454" t="s">
        <v>457</v>
      </c>
      <c r="I2187" s="453">
        <v>2024</v>
      </c>
      <c r="J2187" s="453">
        <v>6</v>
      </c>
      <c r="K2187" s="456">
        <v>45628</v>
      </c>
      <c r="L2187" s="457">
        <v>0.5</v>
      </c>
      <c r="M2187" s="458">
        <v>27.14</v>
      </c>
      <c r="N2187" s="458">
        <v>27.14</v>
      </c>
      <c r="O2187" s="459">
        <v>0</v>
      </c>
      <c r="P2187" s="460">
        <v>0</v>
      </c>
      <c r="Q2187" s="453">
        <v>1</v>
      </c>
      <c r="R2187" s="458">
        <v>27.14</v>
      </c>
      <c r="S2187" s="464">
        <v>75389</v>
      </c>
      <c r="T2187" s="461">
        <v>650288</v>
      </c>
      <c r="U2187" s="462">
        <v>0</v>
      </c>
      <c r="V2187" s="463">
        <v>0</v>
      </c>
      <c r="W2187" s="716" t="e">
        <f t="shared" si="77"/>
        <v>#DIV/0!</v>
      </c>
      <c r="Z2187" s="739">
        <f t="shared" si="78"/>
        <v>0</v>
      </c>
    </row>
    <row r="2188" spans="1:26" s="365" customFormat="1" ht="12.65" customHeight="1">
      <c r="A2188" s="452"/>
      <c r="B2188" s="452" t="s">
        <v>1043</v>
      </c>
      <c r="C2188" s="453" t="s">
        <v>435</v>
      </c>
      <c r="D2188" s="454" t="s">
        <v>1044</v>
      </c>
      <c r="E2188" s="455" t="s">
        <v>59</v>
      </c>
      <c r="F2188" s="454" t="s">
        <v>988</v>
      </c>
      <c r="G2188" s="454" t="s">
        <v>1001</v>
      </c>
      <c r="H2188" s="454" t="s">
        <v>457</v>
      </c>
      <c r="I2188" s="453">
        <v>2024</v>
      </c>
      <c r="J2188" s="453">
        <v>7</v>
      </c>
      <c r="K2188" s="456">
        <v>45628</v>
      </c>
      <c r="L2188" s="457">
        <v>0.5</v>
      </c>
      <c r="M2188" s="458">
        <v>27.14</v>
      </c>
      <c r="N2188" s="458">
        <v>27.14</v>
      </c>
      <c r="O2188" s="459">
        <v>0</v>
      </c>
      <c r="P2188" s="460">
        <v>0</v>
      </c>
      <c r="Q2188" s="453">
        <v>1</v>
      </c>
      <c r="R2188" s="458">
        <v>27.14</v>
      </c>
      <c r="S2188" s="464">
        <v>104425</v>
      </c>
      <c r="T2188" s="461">
        <v>675086</v>
      </c>
      <c r="U2188" s="462">
        <v>0</v>
      </c>
      <c r="V2188" s="463">
        <v>0</v>
      </c>
      <c r="W2188" s="716" t="e">
        <f t="shared" si="77"/>
        <v>#DIV/0!</v>
      </c>
      <c r="Z2188" s="739">
        <f t="shared" si="78"/>
        <v>0</v>
      </c>
    </row>
    <row r="2189" spans="1:26" s="365" customFormat="1" ht="12.65" customHeight="1">
      <c r="A2189" s="452"/>
      <c r="B2189" s="452" t="s">
        <v>1043</v>
      </c>
      <c r="C2189" s="453" t="s">
        <v>435</v>
      </c>
      <c r="D2189" s="454" t="s">
        <v>1045</v>
      </c>
      <c r="E2189" s="455" t="s">
        <v>59</v>
      </c>
      <c r="F2189" s="454" t="s">
        <v>988</v>
      </c>
      <c r="G2189" s="454" t="s">
        <v>1001</v>
      </c>
      <c r="H2189" s="454" t="s">
        <v>457</v>
      </c>
      <c r="I2189" s="453">
        <v>2024</v>
      </c>
      <c r="J2189" s="453">
        <v>7</v>
      </c>
      <c r="K2189" s="456">
        <v>45628</v>
      </c>
      <c r="L2189" s="457">
        <v>0.5</v>
      </c>
      <c r="M2189" s="458">
        <v>27.14</v>
      </c>
      <c r="N2189" s="458">
        <v>27.14</v>
      </c>
      <c r="O2189" s="459">
        <v>0</v>
      </c>
      <c r="P2189" s="460">
        <v>0</v>
      </c>
      <c r="Q2189" s="453">
        <v>1</v>
      </c>
      <c r="R2189" s="458">
        <v>27.14</v>
      </c>
      <c r="S2189" s="464">
        <v>117900</v>
      </c>
      <c r="T2189" s="461">
        <v>768188</v>
      </c>
      <c r="U2189" s="462">
        <v>0</v>
      </c>
      <c r="V2189" s="463">
        <v>0</v>
      </c>
      <c r="W2189" s="716" t="e">
        <f t="shared" si="77"/>
        <v>#DIV/0!</v>
      </c>
      <c r="Z2189" s="739">
        <f t="shared" si="78"/>
        <v>0</v>
      </c>
    </row>
    <row r="2190" spans="1:26" s="365" customFormat="1" ht="12.65" customHeight="1">
      <c r="A2190" s="452"/>
      <c r="B2190" s="452" t="s">
        <v>1043</v>
      </c>
      <c r="C2190" s="453" t="s">
        <v>435</v>
      </c>
      <c r="D2190" s="454" t="s">
        <v>1044</v>
      </c>
      <c r="E2190" s="455" t="s">
        <v>59</v>
      </c>
      <c r="F2190" s="454" t="s">
        <v>988</v>
      </c>
      <c r="G2190" s="454" t="s">
        <v>1001</v>
      </c>
      <c r="H2190" s="454" t="s">
        <v>457</v>
      </c>
      <c r="I2190" s="453">
        <v>2024</v>
      </c>
      <c r="J2190" s="453">
        <v>8</v>
      </c>
      <c r="K2190" s="456">
        <v>45628</v>
      </c>
      <c r="L2190" s="457">
        <v>0.5</v>
      </c>
      <c r="M2190" s="458">
        <v>27.14</v>
      </c>
      <c r="N2190" s="458">
        <v>27.14</v>
      </c>
      <c r="O2190" s="459">
        <v>0</v>
      </c>
      <c r="P2190" s="460">
        <v>0</v>
      </c>
      <c r="Q2190" s="453">
        <v>1</v>
      </c>
      <c r="R2190" s="458">
        <v>27.14</v>
      </c>
      <c r="S2190" s="464">
        <v>-292</v>
      </c>
      <c r="T2190" s="461">
        <v>674794</v>
      </c>
      <c r="U2190" s="462">
        <v>0</v>
      </c>
      <c r="V2190" s="463">
        <v>0</v>
      </c>
      <c r="W2190" s="716" t="e">
        <f t="shared" si="77"/>
        <v>#DIV/0!</v>
      </c>
      <c r="Z2190" s="739">
        <f t="shared" si="78"/>
        <v>0</v>
      </c>
    </row>
    <row r="2191" spans="1:26" s="365" customFormat="1" ht="12.65" customHeight="1">
      <c r="A2191" s="452"/>
      <c r="B2191" s="452" t="s">
        <v>1043</v>
      </c>
      <c r="C2191" s="453" t="s">
        <v>435</v>
      </c>
      <c r="D2191" s="454" t="s">
        <v>1045</v>
      </c>
      <c r="E2191" s="455" t="s">
        <v>59</v>
      </c>
      <c r="F2191" s="454" t="s">
        <v>988</v>
      </c>
      <c r="G2191" s="454" t="s">
        <v>1001</v>
      </c>
      <c r="H2191" s="454" t="s">
        <v>457</v>
      </c>
      <c r="I2191" s="453">
        <v>2024</v>
      </c>
      <c r="J2191" s="453">
        <v>8</v>
      </c>
      <c r="K2191" s="456">
        <v>45628</v>
      </c>
      <c r="L2191" s="457">
        <v>0.5</v>
      </c>
      <c r="M2191" s="458">
        <v>27.14</v>
      </c>
      <c r="N2191" s="458">
        <v>27.14</v>
      </c>
      <c r="O2191" s="459">
        <v>0</v>
      </c>
      <c r="P2191" s="460">
        <v>0</v>
      </c>
      <c r="Q2191" s="453">
        <v>1</v>
      </c>
      <c r="R2191" s="458">
        <v>27.14</v>
      </c>
      <c r="S2191" s="464">
        <v>40778</v>
      </c>
      <c r="T2191" s="461">
        <v>808966</v>
      </c>
      <c r="U2191" s="462">
        <v>0</v>
      </c>
      <c r="V2191" s="463">
        <v>0</v>
      </c>
      <c r="W2191" s="716" t="e">
        <f t="shared" si="77"/>
        <v>#DIV/0!</v>
      </c>
      <c r="Z2191" s="739">
        <f t="shared" si="78"/>
        <v>0</v>
      </c>
    </row>
    <row r="2192" spans="1:26" s="365" customFormat="1" ht="12.65" customHeight="1">
      <c r="A2192" s="452"/>
      <c r="B2192" s="452" t="s">
        <v>1043</v>
      </c>
      <c r="C2192" s="453" t="s">
        <v>435</v>
      </c>
      <c r="D2192" s="454" t="s">
        <v>1044</v>
      </c>
      <c r="E2192" s="455" t="s">
        <v>59</v>
      </c>
      <c r="F2192" s="454" t="s">
        <v>988</v>
      </c>
      <c r="G2192" s="454" t="s">
        <v>1001</v>
      </c>
      <c r="H2192" s="454" t="s">
        <v>457</v>
      </c>
      <c r="I2192" s="453">
        <v>2024</v>
      </c>
      <c r="J2192" s="453">
        <v>9</v>
      </c>
      <c r="K2192" s="456">
        <v>45628</v>
      </c>
      <c r="L2192" s="457">
        <v>0.5</v>
      </c>
      <c r="M2192" s="458">
        <v>27.14</v>
      </c>
      <c r="N2192" s="458">
        <v>27.14</v>
      </c>
      <c r="O2192" s="459">
        <v>0</v>
      </c>
      <c r="P2192" s="460">
        <v>0</v>
      </c>
      <c r="Q2192" s="453">
        <v>1</v>
      </c>
      <c r="R2192" s="458">
        <v>27.14</v>
      </c>
      <c r="S2192" s="464">
        <v>21930</v>
      </c>
      <c r="T2192" s="461">
        <v>696724</v>
      </c>
      <c r="U2192" s="462">
        <v>0</v>
      </c>
      <c r="V2192" s="463">
        <v>0</v>
      </c>
      <c r="W2192" s="716" t="e">
        <f t="shared" si="77"/>
        <v>#DIV/0!</v>
      </c>
      <c r="Z2192" s="739">
        <f t="shared" si="78"/>
        <v>0</v>
      </c>
    </row>
    <row r="2193" spans="1:26" s="365" customFormat="1" ht="12.65" customHeight="1">
      <c r="A2193" s="452"/>
      <c r="B2193" s="452" t="s">
        <v>1043</v>
      </c>
      <c r="C2193" s="453" t="s">
        <v>435</v>
      </c>
      <c r="D2193" s="454" t="s">
        <v>1045</v>
      </c>
      <c r="E2193" s="455" t="s">
        <v>59</v>
      </c>
      <c r="F2193" s="454" t="s">
        <v>988</v>
      </c>
      <c r="G2193" s="454" t="s">
        <v>1001</v>
      </c>
      <c r="H2193" s="454" t="s">
        <v>457</v>
      </c>
      <c r="I2193" s="453">
        <v>2024</v>
      </c>
      <c r="J2193" s="453">
        <v>9</v>
      </c>
      <c r="K2193" s="456">
        <v>45628</v>
      </c>
      <c r="L2193" s="457">
        <v>0.5</v>
      </c>
      <c r="M2193" s="458">
        <v>27.14</v>
      </c>
      <c r="N2193" s="458">
        <v>27.14</v>
      </c>
      <c r="O2193" s="459">
        <v>0</v>
      </c>
      <c r="P2193" s="460">
        <v>0</v>
      </c>
      <c r="Q2193" s="453">
        <v>1</v>
      </c>
      <c r="R2193" s="458">
        <v>27.14</v>
      </c>
      <c r="S2193" s="464">
        <v>109472</v>
      </c>
      <c r="T2193" s="461">
        <v>918438</v>
      </c>
      <c r="U2193" s="462">
        <v>0</v>
      </c>
      <c r="V2193" s="463">
        <v>0</v>
      </c>
      <c r="W2193" s="716" t="e">
        <f t="shared" si="77"/>
        <v>#DIV/0!</v>
      </c>
      <c r="Z2193" s="739">
        <f t="shared" si="78"/>
        <v>0</v>
      </c>
    </row>
    <row r="2194" spans="1:26" s="365" customFormat="1" ht="12.65" customHeight="1">
      <c r="A2194" s="452"/>
      <c r="B2194" s="452" t="s">
        <v>1043</v>
      </c>
      <c r="C2194" s="453" t="s">
        <v>435</v>
      </c>
      <c r="D2194" s="454" t="s">
        <v>1044</v>
      </c>
      <c r="E2194" s="455" t="s">
        <v>59</v>
      </c>
      <c r="F2194" s="454" t="s">
        <v>988</v>
      </c>
      <c r="G2194" s="454" t="s">
        <v>1001</v>
      </c>
      <c r="H2194" s="454" t="s">
        <v>457</v>
      </c>
      <c r="I2194" s="453">
        <v>2024</v>
      </c>
      <c r="J2194" s="453">
        <v>10</v>
      </c>
      <c r="K2194" s="456">
        <v>45628</v>
      </c>
      <c r="L2194" s="457">
        <v>0.5</v>
      </c>
      <c r="M2194" s="458">
        <v>27.14</v>
      </c>
      <c r="N2194" s="458">
        <v>27.14</v>
      </c>
      <c r="O2194" s="459">
        <v>0</v>
      </c>
      <c r="P2194" s="460">
        <v>0</v>
      </c>
      <c r="Q2194" s="453">
        <v>1</v>
      </c>
      <c r="R2194" s="458">
        <v>27.14</v>
      </c>
      <c r="S2194" s="464">
        <v>463872</v>
      </c>
      <c r="T2194" s="461">
        <v>1160596</v>
      </c>
      <c r="U2194" s="462">
        <v>0</v>
      </c>
      <c r="V2194" s="463">
        <v>0</v>
      </c>
      <c r="W2194" s="716" t="e">
        <f t="shared" si="77"/>
        <v>#DIV/0!</v>
      </c>
      <c r="Z2194" s="739">
        <f t="shared" si="78"/>
        <v>0</v>
      </c>
    </row>
    <row r="2195" spans="1:26" s="365" customFormat="1" ht="12.65" customHeight="1">
      <c r="A2195" s="452"/>
      <c r="B2195" s="452" t="s">
        <v>1043</v>
      </c>
      <c r="C2195" s="453" t="s">
        <v>435</v>
      </c>
      <c r="D2195" s="454" t="s">
        <v>1045</v>
      </c>
      <c r="E2195" s="455" t="s">
        <v>59</v>
      </c>
      <c r="F2195" s="454" t="s">
        <v>988</v>
      </c>
      <c r="G2195" s="454" t="s">
        <v>1001</v>
      </c>
      <c r="H2195" s="454" t="s">
        <v>457</v>
      </c>
      <c r="I2195" s="453">
        <v>2024</v>
      </c>
      <c r="J2195" s="453">
        <v>10</v>
      </c>
      <c r="K2195" s="456">
        <v>45628</v>
      </c>
      <c r="L2195" s="457">
        <v>0.5</v>
      </c>
      <c r="M2195" s="458">
        <v>27.14</v>
      </c>
      <c r="N2195" s="458">
        <v>27.14</v>
      </c>
      <c r="O2195" s="459">
        <v>0</v>
      </c>
      <c r="P2195" s="460">
        <v>0</v>
      </c>
      <c r="Q2195" s="453">
        <v>1</v>
      </c>
      <c r="R2195" s="458">
        <v>27.14</v>
      </c>
      <c r="S2195" s="464">
        <v>265786</v>
      </c>
      <c r="T2195" s="461">
        <v>1184224</v>
      </c>
      <c r="U2195" s="462">
        <v>0</v>
      </c>
      <c r="V2195" s="463">
        <v>0</v>
      </c>
      <c r="W2195" s="716" t="e">
        <f t="shared" si="77"/>
        <v>#DIV/0!</v>
      </c>
      <c r="Z2195" s="739">
        <f t="shared" si="78"/>
        <v>0</v>
      </c>
    </row>
    <row r="2196" spans="1:26" s="365" customFormat="1" ht="12.65" customHeight="1">
      <c r="A2196" s="452"/>
      <c r="B2196" s="452" t="s">
        <v>1043</v>
      </c>
      <c r="C2196" s="453" t="s">
        <v>435</v>
      </c>
      <c r="D2196" s="454" t="s">
        <v>1044</v>
      </c>
      <c r="E2196" s="455" t="s">
        <v>59</v>
      </c>
      <c r="F2196" s="454" t="s">
        <v>988</v>
      </c>
      <c r="G2196" s="454" t="s">
        <v>1001</v>
      </c>
      <c r="H2196" s="454" t="s">
        <v>457</v>
      </c>
      <c r="I2196" s="453">
        <v>2024</v>
      </c>
      <c r="J2196" s="453">
        <v>11</v>
      </c>
      <c r="K2196" s="456">
        <v>45628</v>
      </c>
      <c r="L2196" s="457">
        <v>0.5</v>
      </c>
      <c r="M2196" s="458">
        <v>27.14</v>
      </c>
      <c r="N2196" s="458">
        <v>27.14</v>
      </c>
      <c r="O2196" s="459">
        <v>0</v>
      </c>
      <c r="P2196" s="460">
        <v>0</v>
      </c>
      <c r="Q2196" s="453">
        <v>1</v>
      </c>
      <c r="R2196" s="458">
        <v>27.14</v>
      </c>
      <c r="S2196" s="464">
        <v>64418</v>
      </c>
      <c r="T2196" s="461">
        <v>1225014</v>
      </c>
      <c r="U2196" s="462">
        <v>0</v>
      </c>
      <c r="V2196" s="463">
        <v>0</v>
      </c>
      <c r="W2196" s="716" t="e">
        <f t="shared" si="77"/>
        <v>#DIV/0!</v>
      </c>
      <c r="Z2196" s="739">
        <f t="shared" si="78"/>
        <v>0</v>
      </c>
    </row>
    <row r="2197" spans="1:26" s="365" customFormat="1" ht="12.65" customHeight="1">
      <c r="A2197" s="452"/>
      <c r="B2197" s="452" t="s">
        <v>1043</v>
      </c>
      <c r="C2197" s="453" t="s">
        <v>435</v>
      </c>
      <c r="D2197" s="454" t="s">
        <v>1045</v>
      </c>
      <c r="E2197" s="455" t="s">
        <v>59</v>
      </c>
      <c r="F2197" s="454" t="s">
        <v>988</v>
      </c>
      <c r="G2197" s="454" t="s">
        <v>1001</v>
      </c>
      <c r="H2197" s="454" t="s">
        <v>457</v>
      </c>
      <c r="I2197" s="453">
        <v>2024</v>
      </c>
      <c r="J2197" s="453">
        <v>11</v>
      </c>
      <c r="K2197" s="456">
        <v>45628</v>
      </c>
      <c r="L2197" s="457">
        <v>0.5</v>
      </c>
      <c r="M2197" s="458">
        <v>27.14</v>
      </c>
      <c r="N2197" s="458">
        <v>27.14</v>
      </c>
      <c r="O2197" s="459">
        <v>0</v>
      </c>
      <c r="P2197" s="460">
        <v>0</v>
      </c>
      <c r="Q2197" s="453">
        <v>1</v>
      </c>
      <c r="R2197" s="458">
        <v>27.14</v>
      </c>
      <c r="S2197" s="464">
        <v>-1198</v>
      </c>
      <c r="T2197" s="461">
        <v>1183026</v>
      </c>
      <c r="U2197" s="462">
        <v>0</v>
      </c>
      <c r="V2197" s="463">
        <v>0</v>
      </c>
      <c r="W2197" s="716" t="e">
        <f t="shared" si="77"/>
        <v>#DIV/0!</v>
      </c>
      <c r="Z2197" s="739">
        <f t="shared" si="78"/>
        <v>0</v>
      </c>
    </row>
    <row r="2198" spans="1:26" s="365" customFormat="1" ht="12.65" customHeight="1">
      <c r="A2198" s="452"/>
      <c r="B2198" s="452" t="s">
        <v>1046</v>
      </c>
      <c r="C2198" s="453" t="s">
        <v>435</v>
      </c>
      <c r="D2198" s="454" t="s">
        <v>1047</v>
      </c>
      <c r="E2198" s="455" t="s">
        <v>59</v>
      </c>
      <c r="F2198" s="454" t="s">
        <v>988</v>
      </c>
      <c r="G2198" s="454" t="s">
        <v>1001</v>
      </c>
      <c r="H2198" s="454" t="s">
        <v>457</v>
      </c>
      <c r="I2198" s="453">
        <v>2024</v>
      </c>
      <c r="J2198" s="453">
        <v>1</v>
      </c>
      <c r="K2198" s="456">
        <v>45628</v>
      </c>
      <c r="L2198" s="457">
        <v>0.5</v>
      </c>
      <c r="M2198" s="458">
        <v>3.4611000000000001</v>
      </c>
      <c r="N2198" s="458">
        <v>3.4611000000000001</v>
      </c>
      <c r="O2198" s="459">
        <v>0</v>
      </c>
      <c r="P2198" s="460">
        <v>0</v>
      </c>
      <c r="Q2198" s="453">
        <v>1</v>
      </c>
      <c r="R2198" s="458">
        <v>3.4611000000000001</v>
      </c>
      <c r="S2198" s="464">
        <v>1071102</v>
      </c>
      <c r="T2198" s="461">
        <v>1071102</v>
      </c>
      <c r="U2198" s="462">
        <v>0</v>
      </c>
      <c r="V2198" s="463">
        <v>0</v>
      </c>
      <c r="W2198" s="716" t="e">
        <f t="shared" si="77"/>
        <v>#DIV/0!</v>
      </c>
      <c r="Z2198" s="739">
        <f t="shared" si="78"/>
        <v>0</v>
      </c>
    </row>
    <row r="2199" spans="1:26" s="365" customFormat="1" ht="12.65" customHeight="1">
      <c r="A2199" s="452"/>
      <c r="B2199" s="452" t="s">
        <v>1046</v>
      </c>
      <c r="C2199" s="453" t="s">
        <v>435</v>
      </c>
      <c r="D2199" s="454" t="s">
        <v>1047</v>
      </c>
      <c r="E2199" s="455" t="s">
        <v>59</v>
      </c>
      <c r="F2199" s="454" t="s">
        <v>988</v>
      </c>
      <c r="G2199" s="454" t="s">
        <v>1001</v>
      </c>
      <c r="H2199" s="454" t="s">
        <v>457</v>
      </c>
      <c r="I2199" s="453">
        <v>2024</v>
      </c>
      <c r="J2199" s="453">
        <v>2</v>
      </c>
      <c r="K2199" s="456">
        <v>45628</v>
      </c>
      <c r="L2199" s="457">
        <v>0.5</v>
      </c>
      <c r="M2199" s="458">
        <v>3.4611000000000001</v>
      </c>
      <c r="N2199" s="458">
        <v>3.4611000000000001</v>
      </c>
      <c r="O2199" s="459">
        <v>0</v>
      </c>
      <c r="P2199" s="460">
        <v>0</v>
      </c>
      <c r="Q2199" s="453">
        <v>1</v>
      </c>
      <c r="R2199" s="458">
        <v>3.4611000000000001</v>
      </c>
      <c r="S2199" s="464">
        <v>-3730</v>
      </c>
      <c r="T2199" s="461">
        <v>1067372</v>
      </c>
      <c r="U2199" s="462">
        <v>0</v>
      </c>
      <c r="V2199" s="463">
        <v>0</v>
      </c>
      <c r="W2199" s="716" t="e">
        <f t="shared" si="77"/>
        <v>#DIV/0!</v>
      </c>
      <c r="Z2199" s="739">
        <f t="shared" si="78"/>
        <v>0</v>
      </c>
    </row>
    <row r="2200" spans="1:26" s="365" customFormat="1" ht="12.65" customHeight="1">
      <c r="A2200" s="452"/>
      <c r="B2200" s="452" t="s">
        <v>1046</v>
      </c>
      <c r="C2200" s="453" t="s">
        <v>435</v>
      </c>
      <c r="D2200" s="454" t="s">
        <v>1047</v>
      </c>
      <c r="E2200" s="455" t="s">
        <v>59</v>
      </c>
      <c r="F2200" s="454" t="s">
        <v>988</v>
      </c>
      <c r="G2200" s="454" t="s">
        <v>1001</v>
      </c>
      <c r="H2200" s="454" t="s">
        <v>457</v>
      </c>
      <c r="I2200" s="453">
        <v>2024</v>
      </c>
      <c r="J2200" s="453">
        <v>3</v>
      </c>
      <c r="K2200" s="456">
        <v>45628</v>
      </c>
      <c r="L2200" s="457">
        <v>0.5</v>
      </c>
      <c r="M2200" s="458">
        <v>3.4611000000000001</v>
      </c>
      <c r="N2200" s="458">
        <v>3.4611000000000001</v>
      </c>
      <c r="O2200" s="459">
        <v>0</v>
      </c>
      <c r="P2200" s="460">
        <v>0</v>
      </c>
      <c r="Q2200" s="453">
        <v>1</v>
      </c>
      <c r="R2200" s="458">
        <v>3.4611000000000001</v>
      </c>
      <c r="S2200" s="464">
        <v>0</v>
      </c>
      <c r="T2200" s="461">
        <v>1183026</v>
      </c>
      <c r="U2200" s="462">
        <v>0</v>
      </c>
      <c r="V2200" s="463">
        <v>0</v>
      </c>
      <c r="W2200" s="716" t="e">
        <f t="shared" si="77"/>
        <v>#DIV/0!</v>
      </c>
      <c r="Z2200" s="739">
        <f t="shared" si="78"/>
        <v>0</v>
      </c>
    </row>
    <row r="2201" spans="1:26" s="365" customFormat="1" ht="12.65" customHeight="1">
      <c r="A2201" s="452"/>
      <c r="B2201" s="452" t="s">
        <v>1046</v>
      </c>
      <c r="C2201" s="453" t="s">
        <v>435</v>
      </c>
      <c r="D2201" s="454" t="s">
        <v>1047</v>
      </c>
      <c r="E2201" s="455" t="s">
        <v>59</v>
      </c>
      <c r="F2201" s="454" t="s">
        <v>988</v>
      </c>
      <c r="G2201" s="454" t="s">
        <v>1001</v>
      </c>
      <c r="H2201" s="454" t="s">
        <v>457</v>
      </c>
      <c r="I2201" s="453">
        <v>2024</v>
      </c>
      <c r="J2201" s="453">
        <v>4</v>
      </c>
      <c r="K2201" s="456">
        <v>45628</v>
      </c>
      <c r="L2201" s="457">
        <v>0.5</v>
      </c>
      <c r="M2201" s="458">
        <v>3.4611000000000001</v>
      </c>
      <c r="N2201" s="458">
        <v>3.4611000000000001</v>
      </c>
      <c r="O2201" s="459">
        <v>0</v>
      </c>
      <c r="P2201" s="460">
        <v>0</v>
      </c>
      <c r="Q2201" s="453">
        <v>1</v>
      </c>
      <c r="R2201" s="458">
        <v>3.4611000000000001</v>
      </c>
      <c r="S2201" s="464">
        <v>0</v>
      </c>
      <c r="T2201" s="461">
        <v>1183026</v>
      </c>
      <c r="U2201" s="462">
        <v>0</v>
      </c>
      <c r="V2201" s="463">
        <v>0</v>
      </c>
      <c r="W2201" s="716" t="e">
        <f t="shared" si="77"/>
        <v>#DIV/0!</v>
      </c>
      <c r="Z2201" s="739">
        <f t="shared" si="78"/>
        <v>0</v>
      </c>
    </row>
    <row r="2202" spans="1:26" s="365" customFormat="1" ht="12.65" customHeight="1">
      <c r="A2202" s="452"/>
      <c r="B2202" s="452" t="s">
        <v>1046</v>
      </c>
      <c r="C2202" s="453" t="s">
        <v>435</v>
      </c>
      <c r="D2202" s="454" t="s">
        <v>1047</v>
      </c>
      <c r="E2202" s="455" t="s">
        <v>59</v>
      </c>
      <c r="F2202" s="454" t="s">
        <v>988</v>
      </c>
      <c r="G2202" s="454" t="s">
        <v>1001</v>
      </c>
      <c r="H2202" s="454" t="s">
        <v>457</v>
      </c>
      <c r="I2202" s="453">
        <v>2024</v>
      </c>
      <c r="J2202" s="453">
        <v>5</v>
      </c>
      <c r="K2202" s="456">
        <v>45628</v>
      </c>
      <c r="L2202" s="457">
        <v>0.5</v>
      </c>
      <c r="M2202" s="458">
        <v>3.4611000000000001</v>
      </c>
      <c r="N2202" s="458">
        <v>3.4611000000000001</v>
      </c>
      <c r="O2202" s="459">
        <v>0</v>
      </c>
      <c r="P2202" s="460">
        <v>0</v>
      </c>
      <c r="Q2202" s="453">
        <v>1</v>
      </c>
      <c r="R2202" s="458">
        <v>3.4611000000000001</v>
      </c>
      <c r="S2202" s="464">
        <v>0</v>
      </c>
      <c r="T2202" s="461">
        <v>1067372</v>
      </c>
      <c r="U2202" s="462">
        <v>0</v>
      </c>
      <c r="V2202" s="463">
        <v>0</v>
      </c>
      <c r="W2202" s="716" t="e">
        <f t="shared" si="77"/>
        <v>#DIV/0!</v>
      </c>
      <c r="Z2202" s="739">
        <f t="shared" si="78"/>
        <v>0</v>
      </c>
    </row>
    <row r="2203" spans="1:26" s="365" customFormat="1" ht="12.65" customHeight="1">
      <c r="A2203" s="452"/>
      <c r="B2203" s="452" t="s">
        <v>1046</v>
      </c>
      <c r="C2203" s="453" t="s">
        <v>435</v>
      </c>
      <c r="D2203" s="454" t="s">
        <v>1047</v>
      </c>
      <c r="E2203" s="455" t="s">
        <v>59</v>
      </c>
      <c r="F2203" s="454" t="s">
        <v>988</v>
      </c>
      <c r="G2203" s="454" t="s">
        <v>1001</v>
      </c>
      <c r="H2203" s="454" t="s">
        <v>457</v>
      </c>
      <c r="I2203" s="453">
        <v>2024</v>
      </c>
      <c r="J2203" s="453">
        <v>6</v>
      </c>
      <c r="K2203" s="456">
        <v>45628</v>
      </c>
      <c r="L2203" s="457">
        <v>0.5</v>
      </c>
      <c r="M2203" s="458">
        <v>3.4611000000000001</v>
      </c>
      <c r="N2203" s="458">
        <v>3.4611000000000001</v>
      </c>
      <c r="O2203" s="459">
        <v>0</v>
      </c>
      <c r="P2203" s="460">
        <v>0</v>
      </c>
      <c r="Q2203" s="453">
        <v>1</v>
      </c>
      <c r="R2203" s="458">
        <v>3.4611000000000001</v>
      </c>
      <c r="S2203" s="464">
        <v>0</v>
      </c>
      <c r="T2203" s="461">
        <v>1067372</v>
      </c>
      <c r="U2203" s="462">
        <v>0</v>
      </c>
      <c r="V2203" s="463">
        <v>0</v>
      </c>
      <c r="W2203" s="716" t="e">
        <f t="shared" si="77"/>
        <v>#DIV/0!</v>
      </c>
      <c r="Z2203" s="739">
        <f t="shared" si="78"/>
        <v>0</v>
      </c>
    </row>
    <row r="2204" spans="1:26" s="365" customFormat="1" ht="12.65" customHeight="1">
      <c r="A2204" s="452"/>
      <c r="B2204" s="452" t="s">
        <v>1046</v>
      </c>
      <c r="C2204" s="453" t="s">
        <v>435</v>
      </c>
      <c r="D2204" s="454" t="s">
        <v>1047</v>
      </c>
      <c r="E2204" s="455" t="s">
        <v>59</v>
      </c>
      <c r="F2204" s="454" t="s">
        <v>988</v>
      </c>
      <c r="G2204" s="454" t="s">
        <v>1001</v>
      </c>
      <c r="H2204" s="454" t="s">
        <v>457</v>
      </c>
      <c r="I2204" s="453">
        <v>2024</v>
      </c>
      <c r="J2204" s="453">
        <v>7</v>
      </c>
      <c r="K2204" s="456">
        <v>45628</v>
      </c>
      <c r="L2204" s="457">
        <v>0.5</v>
      </c>
      <c r="M2204" s="458">
        <v>3.4611000000000001</v>
      </c>
      <c r="N2204" s="458">
        <v>3.4611000000000001</v>
      </c>
      <c r="O2204" s="459">
        <v>0</v>
      </c>
      <c r="P2204" s="460">
        <v>0</v>
      </c>
      <c r="Q2204" s="453">
        <v>1</v>
      </c>
      <c r="R2204" s="458">
        <v>3.4611000000000001</v>
      </c>
      <c r="S2204" s="464">
        <v>1554564</v>
      </c>
      <c r="T2204" s="461">
        <v>2621936</v>
      </c>
      <c r="U2204" s="462">
        <v>0</v>
      </c>
      <c r="V2204" s="463">
        <v>0</v>
      </c>
      <c r="W2204" s="716" t="e">
        <f t="shared" si="77"/>
        <v>#DIV/0!</v>
      </c>
      <c r="Z2204" s="739">
        <f t="shared" si="78"/>
        <v>0</v>
      </c>
    </row>
    <row r="2205" spans="1:26" s="365" customFormat="1" ht="12.65" customHeight="1">
      <c r="A2205" s="452"/>
      <c r="B2205" s="452" t="s">
        <v>1046</v>
      </c>
      <c r="C2205" s="453" t="s">
        <v>435</v>
      </c>
      <c r="D2205" s="454" t="s">
        <v>1047</v>
      </c>
      <c r="E2205" s="455" t="s">
        <v>59</v>
      </c>
      <c r="F2205" s="454" t="s">
        <v>988</v>
      </c>
      <c r="G2205" s="454" t="s">
        <v>1001</v>
      </c>
      <c r="H2205" s="454" t="s">
        <v>457</v>
      </c>
      <c r="I2205" s="453">
        <v>2024</v>
      </c>
      <c r="J2205" s="453">
        <v>8</v>
      </c>
      <c r="K2205" s="456">
        <v>45628</v>
      </c>
      <c r="L2205" s="457">
        <v>0.5</v>
      </c>
      <c r="M2205" s="458">
        <v>3.4611000000000001</v>
      </c>
      <c r="N2205" s="458">
        <v>3.4611000000000001</v>
      </c>
      <c r="O2205" s="459">
        <v>0</v>
      </c>
      <c r="P2205" s="460">
        <v>0</v>
      </c>
      <c r="Q2205" s="453">
        <v>1</v>
      </c>
      <c r="R2205" s="458">
        <v>3.4611000000000001</v>
      </c>
      <c r="S2205" s="464">
        <v>1184103</v>
      </c>
      <c r="T2205" s="461">
        <v>2251475</v>
      </c>
      <c r="U2205" s="462">
        <v>0</v>
      </c>
      <c r="V2205" s="463">
        <v>0</v>
      </c>
      <c r="W2205" s="716" t="e">
        <f t="shared" si="77"/>
        <v>#DIV/0!</v>
      </c>
      <c r="Z2205" s="739">
        <f t="shared" si="78"/>
        <v>0</v>
      </c>
    </row>
    <row r="2206" spans="1:26" s="365" customFormat="1" ht="12.65" customHeight="1">
      <c r="A2206" s="452"/>
      <c r="B2206" s="452" t="s">
        <v>1046</v>
      </c>
      <c r="C2206" s="453" t="s">
        <v>435</v>
      </c>
      <c r="D2206" s="454" t="s">
        <v>1047</v>
      </c>
      <c r="E2206" s="455" t="s">
        <v>59</v>
      </c>
      <c r="F2206" s="454" t="s">
        <v>988</v>
      </c>
      <c r="G2206" s="454" t="s">
        <v>1001</v>
      </c>
      <c r="H2206" s="454" t="s">
        <v>457</v>
      </c>
      <c r="I2206" s="453">
        <v>2024</v>
      </c>
      <c r="J2206" s="453">
        <v>9</v>
      </c>
      <c r="K2206" s="456">
        <v>45628</v>
      </c>
      <c r="L2206" s="457">
        <v>0.5</v>
      </c>
      <c r="M2206" s="458">
        <v>3.4611000000000001</v>
      </c>
      <c r="N2206" s="458">
        <v>3.4611000000000001</v>
      </c>
      <c r="O2206" s="459">
        <v>0</v>
      </c>
      <c r="P2206" s="460">
        <v>0</v>
      </c>
      <c r="Q2206" s="453">
        <v>1</v>
      </c>
      <c r="R2206" s="458">
        <v>3.4611000000000001</v>
      </c>
      <c r="S2206" s="464">
        <v>153748</v>
      </c>
      <c r="T2206" s="461">
        <v>2405223</v>
      </c>
      <c r="U2206" s="462">
        <v>0</v>
      </c>
      <c r="V2206" s="463">
        <v>0</v>
      </c>
      <c r="W2206" s="716" t="e">
        <f t="shared" si="77"/>
        <v>#DIV/0!</v>
      </c>
      <c r="Z2206" s="739">
        <f t="shared" si="78"/>
        <v>0</v>
      </c>
    </row>
    <row r="2207" spans="1:26" s="365" customFormat="1" ht="12.65" customHeight="1">
      <c r="A2207" s="452"/>
      <c r="B2207" s="452" t="s">
        <v>1046</v>
      </c>
      <c r="C2207" s="453" t="s">
        <v>435</v>
      </c>
      <c r="D2207" s="454" t="s">
        <v>1047</v>
      </c>
      <c r="E2207" s="455" t="s">
        <v>59</v>
      </c>
      <c r="F2207" s="454" t="s">
        <v>988</v>
      </c>
      <c r="G2207" s="454" t="s">
        <v>1001</v>
      </c>
      <c r="H2207" s="454" t="s">
        <v>457</v>
      </c>
      <c r="I2207" s="453">
        <v>2024</v>
      </c>
      <c r="J2207" s="453">
        <v>10</v>
      </c>
      <c r="K2207" s="456">
        <v>45628</v>
      </c>
      <c r="L2207" s="457">
        <v>0.5</v>
      </c>
      <c r="M2207" s="458">
        <v>3.4611000000000001</v>
      </c>
      <c r="N2207" s="458">
        <v>3.4611000000000001</v>
      </c>
      <c r="O2207" s="459">
        <v>0</v>
      </c>
      <c r="P2207" s="460">
        <v>0</v>
      </c>
      <c r="Q2207" s="453">
        <v>1</v>
      </c>
      <c r="R2207" s="458">
        <v>3.4611000000000001</v>
      </c>
      <c r="S2207" s="464">
        <v>688804</v>
      </c>
      <c r="T2207" s="461">
        <v>3310740</v>
      </c>
      <c r="U2207" s="462">
        <v>0</v>
      </c>
      <c r="V2207" s="463">
        <v>0</v>
      </c>
      <c r="W2207" s="716" t="e">
        <f t="shared" si="77"/>
        <v>#DIV/0!</v>
      </c>
      <c r="Z2207" s="739">
        <f t="shared" si="78"/>
        <v>0</v>
      </c>
    </row>
    <row r="2208" spans="1:26" s="365" customFormat="1" ht="12.65" customHeight="1">
      <c r="A2208" s="452"/>
      <c r="B2208" s="452" t="s">
        <v>1046</v>
      </c>
      <c r="C2208" s="453" t="s">
        <v>435</v>
      </c>
      <c r="D2208" s="454" t="s">
        <v>1047</v>
      </c>
      <c r="E2208" s="455" t="s">
        <v>59</v>
      </c>
      <c r="F2208" s="454" t="s">
        <v>988</v>
      </c>
      <c r="G2208" s="454" t="s">
        <v>1001</v>
      </c>
      <c r="H2208" s="454" t="s">
        <v>457</v>
      </c>
      <c r="I2208" s="453">
        <v>2024</v>
      </c>
      <c r="J2208" s="453">
        <v>11</v>
      </c>
      <c r="K2208" s="456">
        <v>45628</v>
      </c>
      <c r="L2208" s="457">
        <v>0.5</v>
      </c>
      <c r="M2208" s="458">
        <v>3.4611000000000001</v>
      </c>
      <c r="N2208" s="458">
        <v>3.4611000000000001</v>
      </c>
      <c r="O2208" s="459">
        <v>0</v>
      </c>
      <c r="P2208" s="460">
        <v>0</v>
      </c>
      <c r="Q2208" s="453">
        <v>1</v>
      </c>
      <c r="R2208" s="458">
        <v>3.4611000000000001</v>
      </c>
      <c r="S2208" s="464">
        <v>206608</v>
      </c>
      <c r="T2208" s="461">
        <v>3517348</v>
      </c>
      <c r="U2208" s="462">
        <v>0</v>
      </c>
      <c r="V2208" s="463">
        <v>0</v>
      </c>
      <c r="W2208" s="716" t="e">
        <f t="shared" si="77"/>
        <v>#DIV/0!</v>
      </c>
      <c r="Z2208" s="739">
        <f t="shared" si="78"/>
        <v>0</v>
      </c>
    </row>
    <row r="2209" spans="1:26" s="365" customFormat="1" ht="12.65" customHeight="1">
      <c r="A2209" s="452"/>
      <c r="B2209" s="452" t="s">
        <v>1043</v>
      </c>
      <c r="C2209" s="453" t="s">
        <v>435</v>
      </c>
      <c r="D2209" s="454" t="s">
        <v>1044</v>
      </c>
      <c r="E2209" s="455" t="s">
        <v>59</v>
      </c>
      <c r="F2209" s="454" t="s">
        <v>988</v>
      </c>
      <c r="G2209" s="454" t="s">
        <v>1001</v>
      </c>
      <c r="H2209" s="454" t="s">
        <v>457</v>
      </c>
      <c r="I2209" s="453">
        <v>2024</v>
      </c>
      <c r="J2209" s="453">
        <v>12</v>
      </c>
      <c r="K2209" s="456">
        <v>45294</v>
      </c>
      <c r="L2209" s="457">
        <v>0.5</v>
      </c>
      <c r="M2209" s="458">
        <v>27.14</v>
      </c>
      <c r="N2209" s="458">
        <v>27.14</v>
      </c>
      <c r="O2209" s="459">
        <v>0</v>
      </c>
      <c r="P2209" s="460">
        <v>0</v>
      </c>
      <c r="Q2209" s="453">
        <v>1</v>
      </c>
      <c r="R2209" s="458">
        <v>27.14</v>
      </c>
      <c r="S2209" s="464">
        <v>150036</v>
      </c>
      <c r="T2209" s="461">
        <v>1375050</v>
      </c>
      <c r="U2209" s="462">
        <v>0</v>
      </c>
      <c r="V2209" s="463">
        <v>0</v>
      </c>
      <c r="W2209" s="716" t="e">
        <f t="shared" si="77"/>
        <v>#DIV/0!</v>
      </c>
      <c r="Z2209" s="739">
        <f t="shared" si="78"/>
        <v>0</v>
      </c>
    </row>
    <row r="2210" spans="1:26" s="365" customFormat="1" ht="12.65" customHeight="1">
      <c r="A2210" s="452"/>
      <c r="B2210" s="452" t="s">
        <v>1043</v>
      </c>
      <c r="C2210" s="453" t="s">
        <v>435</v>
      </c>
      <c r="D2210" s="454" t="s">
        <v>1045</v>
      </c>
      <c r="E2210" s="455" t="s">
        <v>59</v>
      </c>
      <c r="F2210" s="454" t="s">
        <v>988</v>
      </c>
      <c r="G2210" s="454" t="s">
        <v>1001</v>
      </c>
      <c r="H2210" s="454" t="s">
        <v>457</v>
      </c>
      <c r="I2210" s="453">
        <v>2024</v>
      </c>
      <c r="J2210" s="453">
        <v>12</v>
      </c>
      <c r="K2210" s="456">
        <v>45294</v>
      </c>
      <c r="L2210" s="457">
        <v>0.5</v>
      </c>
      <c r="M2210" s="458">
        <v>27.14</v>
      </c>
      <c r="N2210" s="458">
        <v>27.14</v>
      </c>
      <c r="O2210" s="459">
        <v>0</v>
      </c>
      <c r="P2210" s="460">
        <v>0</v>
      </c>
      <c r="Q2210" s="453">
        <v>1</v>
      </c>
      <c r="R2210" s="458">
        <v>27.14</v>
      </c>
      <c r="S2210" s="464">
        <v>166076</v>
      </c>
      <c r="T2210" s="461">
        <v>1349102</v>
      </c>
      <c r="U2210" s="462">
        <v>0</v>
      </c>
      <c r="V2210" s="463">
        <v>0</v>
      </c>
      <c r="W2210" s="716" t="e">
        <f t="shared" si="77"/>
        <v>#DIV/0!</v>
      </c>
      <c r="Z2210" s="739">
        <f t="shared" si="78"/>
        <v>0</v>
      </c>
    </row>
    <row r="2211" spans="1:26" s="365" customFormat="1" ht="12.65" customHeight="1">
      <c r="A2211" s="452"/>
      <c r="B2211" s="452" t="s">
        <v>1046</v>
      </c>
      <c r="C2211" s="453" t="s">
        <v>435</v>
      </c>
      <c r="D2211" s="454" t="s">
        <v>1047</v>
      </c>
      <c r="E2211" s="455" t="s">
        <v>59</v>
      </c>
      <c r="F2211" s="454" t="s">
        <v>988</v>
      </c>
      <c r="G2211" s="454" t="s">
        <v>1001</v>
      </c>
      <c r="H2211" s="454" t="s">
        <v>457</v>
      </c>
      <c r="I2211" s="453">
        <v>2024</v>
      </c>
      <c r="J2211" s="453">
        <v>12</v>
      </c>
      <c r="K2211" s="456">
        <v>45294</v>
      </c>
      <c r="L2211" s="457">
        <v>0.5</v>
      </c>
      <c r="M2211" s="458">
        <v>3.4611000000000001</v>
      </c>
      <c r="N2211" s="458">
        <v>3.4611000000000001</v>
      </c>
      <c r="O2211" s="459">
        <v>0</v>
      </c>
      <c r="P2211" s="460">
        <v>0</v>
      </c>
      <c r="Q2211" s="453">
        <v>1</v>
      </c>
      <c r="R2211" s="458">
        <v>3.4611000000000001</v>
      </c>
      <c r="S2211" s="464">
        <v>402738</v>
      </c>
      <c r="T2211" s="461">
        <v>3920086</v>
      </c>
      <c r="U2211" s="462">
        <v>0</v>
      </c>
      <c r="V2211" s="463">
        <v>0</v>
      </c>
      <c r="W2211" s="716" t="e">
        <f t="shared" si="77"/>
        <v>#DIV/0!</v>
      </c>
      <c r="Z2211" s="739">
        <f t="shared" si="78"/>
        <v>0</v>
      </c>
    </row>
    <row r="2212" spans="1:26" s="365" customFormat="1" ht="12.65" customHeight="1">
      <c r="A2212" s="284" t="s">
        <v>21</v>
      </c>
      <c r="B2212" s="452" t="s">
        <v>1030</v>
      </c>
      <c r="C2212" s="453" t="s">
        <v>554</v>
      </c>
      <c r="D2212" s="454" t="s">
        <v>1035</v>
      </c>
      <c r="E2212" s="455" t="s">
        <v>59</v>
      </c>
      <c r="F2212" s="454" t="s">
        <v>988</v>
      </c>
      <c r="G2212" s="454" t="s">
        <v>1001</v>
      </c>
      <c r="H2212" s="454" t="s">
        <v>457</v>
      </c>
      <c r="I2212" s="453">
        <v>2024</v>
      </c>
      <c r="J2212" s="453">
        <v>12</v>
      </c>
      <c r="K2212" s="456">
        <v>45294</v>
      </c>
      <c r="L2212" s="457">
        <v>0.5</v>
      </c>
      <c r="M2212" s="458">
        <v>0.16769999999999999</v>
      </c>
      <c r="N2212" s="458">
        <v>0.16769999999999999</v>
      </c>
      <c r="O2212" s="459">
        <v>0</v>
      </c>
      <c r="P2212" s="460">
        <v>0</v>
      </c>
      <c r="Q2212" s="453">
        <v>1</v>
      </c>
      <c r="R2212" s="458">
        <v>0.16769999999999999</v>
      </c>
      <c r="S2212" s="464">
        <v>40000</v>
      </c>
      <c r="T2212" s="461">
        <v>155140797</v>
      </c>
      <c r="U2212" s="462">
        <v>0</v>
      </c>
      <c r="V2212" s="463">
        <v>0</v>
      </c>
      <c r="W2212" s="716" t="e">
        <f t="shared" si="77"/>
        <v>#DIV/0!</v>
      </c>
      <c r="Z2212" s="739">
        <f t="shared" si="78"/>
        <v>0</v>
      </c>
    </row>
    <row r="2213" spans="1:26" s="365" customFormat="1" ht="12.65" customHeight="1">
      <c r="A2213" s="325" t="s">
        <v>66</v>
      </c>
      <c r="B2213" s="452" t="s">
        <v>985</v>
      </c>
      <c r="C2213" s="453" t="s">
        <v>449</v>
      </c>
      <c r="D2213" s="454" t="s">
        <v>986</v>
      </c>
      <c r="E2213" s="455" t="s">
        <v>987</v>
      </c>
      <c r="F2213" s="454" t="s">
        <v>988</v>
      </c>
      <c r="G2213" s="454" t="s">
        <v>989</v>
      </c>
      <c r="H2213" s="454" t="s">
        <v>439</v>
      </c>
      <c r="I2213" s="453">
        <v>2024</v>
      </c>
      <c r="J2213" s="453">
        <v>12</v>
      </c>
      <c r="K2213" s="456">
        <v>45294</v>
      </c>
      <c r="L2213" s="457">
        <v>0.5</v>
      </c>
      <c r="M2213" s="458">
        <v>0.3135</v>
      </c>
      <c r="N2213" s="458">
        <v>0.3135</v>
      </c>
      <c r="O2213" s="459">
        <v>0</v>
      </c>
      <c r="P2213" s="460">
        <v>0</v>
      </c>
      <c r="Q2213" s="453">
        <v>1</v>
      </c>
      <c r="R2213" s="458">
        <v>0.3135</v>
      </c>
      <c r="S2213" s="464">
        <v>14544</v>
      </c>
      <c r="T2213" s="461">
        <v>45589968</v>
      </c>
      <c r="U2213" s="462">
        <v>4760000</v>
      </c>
      <c r="V2213" s="463">
        <v>0</v>
      </c>
      <c r="W2213" s="716" t="e">
        <f t="shared" si="77"/>
        <v>#DIV/0!</v>
      </c>
      <c r="Z2213" s="739">
        <f t="shared" si="78"/>
        <v>0</v>
      </c>
    </row>
    <row r="2214" spans="1:26" s="365" customFormat="1" ht="12.65" customHeight="1">
      <c r="A2214" s="325" t="s">
        <v>66</v>
      </c>
      <c r="B2214" s="452" t="s">
        <v>985</v>
      </c>
      <c r="C2214" s="453" t="s">
        <v>449</v>
      </c>
      <c r="D2214" s="454" t="s">
        <v>990</v>
      </c>
      <c r="E2214" s="455" t="s">
        <v>991</v>
      </c>
      <c r="F2214" s="454" t="s">
        <v>988</v>
      </c>
      <c r="G2214" s="454" t="s">
        <v>989</v>
      </c>
      <c r="H2214" s="454" t="s">
        <v>439</v>
      </c>
      <c r="I2214" s="453">
        <v>2024</v>
      </c>
      <c r="J2214" s="453">
        <v>12</v>
      </c>
      <c r="K2214" s="456">
        <v>45294</v>
      </c>
      <c r="L2214" s="457">
        <v>0.5</v>
      </c>
      <c r="M2214" s="458">
        <v>4.2200000000000001E-2</v>
      </c>
      <c r="N2214" s="458">
        <v>4.2200000000000001E-2</v>
      </c>
      <c r="O2214" s="459">
        <v>0</v>
      </c>
      <c r="P2214" s="460">
        <v>0</v>
      </c>
      <c r="Q2214" s="453">
        <v>1</v>
      </c>
      <c r="R2214" s="458">
        <v>4.2200000000000001E-2</v>
      </c>
      <c r="S2214" s="464">
        <v>0</v>
      </c>
      <c r="T2214" s="461">
        <v>40219210</v>
      </c>
      <c r="U2214" s="462">
        <v>3450000</v>
      </c>
      <c r="V2214" s="463">
        <v>0</v>
      </c>
      <c r="W2214" s="716" t="e">
        <f t="shared" si="77"/>
        <v>#DIV/0!</v>
      </c>
      <c r="Z2214" s="739">
        <f t="shared" si="78"/>
        <v>0</v>
      </c>
    </row>
    <row r="2215" spans="1:26" s="365" customFormat="1" ht="12.65" customHeight="1">
      <c r="A2215" s="325" t="s">
        <v>66</v>
      </c>
      <c r="B2215" s="452" t="s">
        <v>985</v>
      </c>
      <c r="C2215" s="453" t="s">
        <v>449</v>
      </c>
      <c r="D2215" s="454" t="s">
        <v>992</v>
      </c>
      <c r="E2215" s="455" t="s">
        <v>993</v>
      </c>
      <c r="F2215" s="454" t="s">
        <v>988</v>
      </c>
      <c r="G2215" s="454" t="s">
        <v>989</v>
      </c>
      <c r="H2215" s="454" t="s">
        <v>439</v>
      </c>
      <c r="I2215" s="453">
        <v>2024</v>
      </c>
      <c r="J2215" s="453">
        <v>12</v>
      </c>
      <c r="K2215" s="456">
        <v>45294</v>
      </c>
      <c r="L2215" s="457">
        <v>0.5</v>
      </c>
      <c r="M2215" s="458">
        <v>7.22E-2</v>
      </c>
      <c r="N2215" s="458">
        <v>7.22E-2</v>
      </c>
      <c r="O2215" s="459">
        <v>0</v>
      </c>
      <c r="P2215" s="460">
        <v>0</v>
      </c>
      <c r="Q2215" s="453">
        <v>1</v>
      </c>
      <c r="R2215" s="458">
        <v>7.22E-2</v>
      </c>
      <c r="S2215" s="464">
        <v>123917</v>
      </c>
      <c r="T2215" s="461">
        <v>45678419</v>
      </c>
      <c r="U2215" s="462">
        <v>3740000</v>
      </c>
      <c r="V2215" s="463">
        <v>0</v>
      </c>
      <c r="W2215" s="716" t="e">
        <f t="shared" si="77"/>
        <v>#DIV/0!</v>
      </c>
      <c r="Z2215" s="739">
        <f t="shared" si="78"/>
        <v>0</v>
      </c>
    </row>
    <row r="2216" spans="1:26" s="365" customFormat="1" ht="12.65" customHeight="1">
      <c r="A2216" s="325" t="s">
        <v>66</v>
      </c>
      <c r="B2216" s="452" t="s">
        <v>985</v>
      </c>
      <c r="C2216" s="453" t="s">
        <v>449</v>
      </c>
      <c r="D2216" s="454" t="s">
        <v>994</v>
      </c>
      <c r="E2216" s="455" t="s">
        <v>995</v>
      </c>
      <c r="F2216" s="454" t="s">
        <v>988</v>
      </c>
      <c r="G2216" s="454" t="s">
        <v>989</v>
      </c>
      <c r="H2216" s="454" t="s">
        <v>439</v>
      </c>
      <c r="I2216" s="453">
        <v>2024</v>
      </c>
      <c r="J2216" s="453">
        <v>12</v>
      </c>
      <c r="K2216" s="456">
        <v>45294</v>
      </c>
      <c r="L2216" s="457">
        <v>0.5</v>
      </c>
      <c r="M2216" s="458">
        <v>6.6199999999999995E-2</v>
      </c>
      <c r="N2216" s="458">
        <v>6.6199999999999995E-2</v>
      </c>
      <c r="O2216" s="459">
        <v>0</v>
      </c>
      <c r="P2216" s="460">
        <v>0</v>
      </c>
      <c r="Q2216" s="453">
        <v>1</v>
      </c>
      <c r="R2216" s="458">
        <v>6.6199999999999995E-2</v>
      </c>
      <c r="S2216" s="464">
        <v>11520</v>
      </c>
      <c r="T2216" s="461">
        <v>29783584</v>
      </c>
      <c r="U2216" s="462">
        <v>3450000</v>
      </c>
      <c r="V2216" s="463">
        <v>0</v>
      </c>
      <c r="W2216" s="716" t="e">
        <f t="shared" si="77"/>
        <v>#DIV/0!</v>
      </c>
      <c r="Z2216" s="739">
        <f t="shared" si="78"/>
        <v>0</v>
      </c>
    </row>
    <row r="2217" spans="1:26" s="365" customFormat="1" ht="12.65" customHeight="1">
      <c r="A2217" s="325" t="s">
        <v>66</v>
      </c>
      <c r="B2217" s="452" t="s">
        <v>985</v>
      </c>
      <c r="C2217" s="453" t="s">
        <v>449</v>
      </c>
      <c r="D2217" s="454" t="s">
        <v>996</v>
      </c>
      <c r="E2217" s="455" t="s">
        <v>997</v>
      </c>
      <c r="F2217" s="454" t="s">
        <v>988</v>
      </c>
      <c r="G2217" s="454" t="s">
        <v>989</v>
      </c>
      <c r="H2217" s="454" t="s">
        <v>439</v>
      </c>
      <c r="I2217" s="453">
        <v>2024</v>
      </c>
      <c r="J2217" s="453">
        <v>12</v>
      </c>
      <c r="K2217" s="456">
        <v>45294</v>
      </c>
      <c r="L2217" s="457">
        <v>0.5</v>
      </c>
      <c r="M2217" s="458">
        <v>3.85E-2</v>
      </c>
      <c r="N2217" s="458">
        <v>3.85E-2</v>
      </c>
      <c r="O2217" s="459">
        <v>0</v>
      </c>
      <c r="P2217" s="460">
        <v>0</v>
      </c>
      <c r="Q2217" s="453">
        <v>1</v>
      </c>
      <c r="R2217" s="458">
        <v>3.85E-2</v>
      </c>
      <c r="S2217" s="464">
        <v>20000</v>
      </c>
      <c r="T2217" s="461">
        <v>56410170</v>
      </c>
      <c r="U2217" s="462">
        <v>3400000</v>
      </c>
      <c r="V2217" s="463">
        <v>0</v>
      </c>
      <c r="W2217" s="716" t="e">
        <f t="shared" si="77"/>
        <v>#DIV/0!</v>
      </c>
      <c r="Z2217" s="739">
        <f t="shared" si="78"/>
        <v>0</v>
      </c>
    </row>
    <row r="2218" spans="1:26" s="365" customFormat="1" ht="12.65" customHeight="1">
      <c r="A2218" s="284" t="s">
        <v>68</v>
      </c>
      <c r="B2218" s="452" t="s">
        <v>998</v>
      </c>
      <c r="C2218" s="453" t="s">
        <v>435</v>
      </c>
      <c r="D2218" s="454" t="s">
        <v>999</v>
      </c>
      <c r="E2218" s="455" t="s">
        <v>1000</v>
      </c>
      <c r="F2218" s="454" t="s">
        <v>988</v>
      </c>
      <c r="G2218" s="454" t="s">
        <v>1001</v>
      </c>
      <c r="H2218" s="454" t="s">
        <v>439</v>
      </c>
      <c r="I2218" s="453">
        <v>2024</v>
      </c>
      <c r="J2218" s="453">
        <v>12</v>
      </c>
      <c r="K2218" s="456">
        <v>45294</v>
      </c>
      <c r="L2218" s="457">
        <v>1</v>
      </c>
      <c r="M2218" s="458">
        <v>2.3582999999999998</v>
      </c>
      <c r="N2218" s="458">
        <v>2.3582999999999998</v>
      </c>
      <c r="O2218" s="459">
        <v>0</v>
      </c>
      <c r="P2218" s="460">
        <v>0</v>
      </c>
      <c r="Q2218" s="453">
        <v>1</v>
      </c>
      <c r="R2218" s="458">
        <v>2.3582999999999998</v>
      </c>
      <c r="S2218" s="464">
        <v>0</v>
      </c>
      <c r="T2218" s="461">
        <v>644603</v>
      </c>
      <c r="U2218" s="462">
        <v>0</v>
      </c>
      <c r="V2218" s="463">
        <v>0</v>
      </c>
      <c r="W2218" s="716" t="e">
        <f t="shared" si="77"/>
        <v>#DIV/0!</v>
      </c>
      <c r="Z2218" s="739">
        <f t="shared" si="78"/>
        <v>0</v>
      </c>
    </row>
    <row r="2219" spans="1:26" s="365" customFormat="1" ht="12.65" customHeight="1">
      <c r="A2219" s="284" t="s">
        <v>68</v>
      </c>
      <c r="B2219" s="452" t="s">
        <v>998</v>
      </c>
      <c r="C2219" s="453" t="s">
        <v>435</v>
      </c>
      <c r="D2219" s="454" t="s">
        <v>731</v>
      </c>
      <c r="E2219" s="455" t="s">
        <v>1002</v>
      </c>
      <c r="F2219" s="454" t="s">
        <v>988</v>
      </c>
      <c r="G2219" s="454" t="s">
        <v>1001</v>
      </c>
      <c r="H2219" s="454" t="s">
        <v>439</v>
      </c>
      <c r="I2219" s="453">
        <v>2024</v>
      </c>
      <c r="J2219" s="453">
        <v>12</v>
      </c>
      <c r="K2219" s="456">
        <v>45294</v>
      </c>
      <c r="L2219" s="457">
        <v>1</v>
      </c>
      <c r="M2219" s="458">
        <v>2.3165</v>
      </c>
      <c r="N2219" s="458">
        <v>2.3165</v>
      </c>
      <c r="O2219" s="459">
        <v>0</v>
      </c>
      <c r="P2219" s="460">
        <v>0</v>
      </c>
      <c r="Q2219" s="453">
        <v>1</v>
      </c>
      <c r="R2219" s="458">
        <v>2.3165</v>
      </c>
      <c r="S2219" s="464">
        <v>0</v>
      </c>
      <c r="T2219" s="461">
        <v>686982</v>
      </c>
      <c r="U2219" s="462">
        <v>0</v>
      </c>
      <c r="V2219" s="463">
        <v>0</v>
      </c>
      <c r="W2219" s="716" t="e">
        <f t="shared" si="77"/>
        <v>#DIV/0!</v>
      </c>
      <c r="Z2219" s="739">
        <f t="shared" si="78"/>
        <v>0</v>
      </c>
    </row>
    <row r="2220" spans="1:26" s="365" customFormat="1" ht="12.65" customHeight="1">
      <c r="A2220" s="284" t="s">
        <v>68</v>
      </c>
      <c r="B2220" s="452" t="s">
        <v>998</v>
      </c>
      <c r="C2220" s="453" t="s">
        <v>435</v>
      </c>
      <c r="D2220" s="454" t="s">
        <v>444</v>
      </c>
      <c r="E2220" s="455" t="s">
        <v>1003</v>
      </c>
      <c r="F2220" s="454" t="s">
        <v>988</v>
      </c>
      <c r="G2220" s="454" t="s">
        <v>1001</v>
      </c>
      <c r="H2220" s="454" t="s">
        <v>439</v>
      </c>
      <c r="I2220" s="453">
        <v>2024</v>
      </c>
      <c r="J2220" s="453">
        <v>12</v>
      </c>
      <c r="K2220" s="456">
        <v>45294</v>
      </c>
      <c r="L2220" s="457">
        <v>1</v>
      </c>
      <c r="M2220" s="458">
        <v>0.3765</v>
      </c>
      <c r="N2220" s="458">
        <v>0.3765</v>
      </c>
      <c r="O2220" s="459">
        <v>0</v>
      </c>
      <c r="P2220" s="460">
        <v>0</v>
      </c>
      <c r="Q2220" s="453">
        <v>1</v>
      </c>
      <c r="R2220" s="458">
        <v>0.3765</v>
      </c>
      <c r="S2220" s="464">
        <v>0</v>
      </c>
      <c r="T2220" s="461">
        <v>665191</v>
      </c>
      <c r="U2220" s="462">
        <v>0</v>
      </c>
      <c r="V2220" s="463">
        <v>0</v>
      </c>
      <c r="W2220" s="716" t="e">
        <f t="shared" si="77"/>
        <v>#DIV/0!</v>
      </c>
      <c r="Z2220" s="739">
        <f t="shared" si="78"/>
        <v>0</v>
      </c>
    </row>
    <row r="2221" spans="1:26" s="365" customFormat="1" ht="12.65" customHeight="1">
      <c r="A2221" s="284" t="s">
        <v>68</v>
      </c>
      <c r="B2221" s="452" t="s">
        <v>998</v>
      </c>
      <c r="C2221" s="453" t="s">
        <v>435</v>
      </c>
      <c r="D2221" s="454" t="s">
        <v>1004</v>
      </c>
      <c r="E2221" s="455" t="s">
        <v>1005</v>
      </c>
      <c r="F2221" s="454" t="s">
        <v>988</v>
      </c>
      <c r="G2221" s="454" t="s">
        <v>1001</v>
      </c>
      <c r="H2221" s="454" t="s">
        <v>439</v>
      </c>
      <c r="I2221" s="453">
        <v>2024</v>
      </c>
      <c r="J2221" s="453">
        <v>12</v>
      </c>
      <c r="K2221" s="456">
        <v>45294</v>
      </c>
      <c r="L2221" s="457">
        <v>1</v>
      </c>
      <c r="M2221" s="458">
        <v>0.37930000000000003</v>
      </c>
      <c r="N2221" s="458">
        <v>0.37930000000000003</v>
      </c>
      <c r="O2221" s="459">
        <v>0</v>
      </c>
      <c r="P2221" s="460">
        <v>0</v>
      </c>
      <c r="Q2221" s="453">
        <v>1</v>
      </c>
      <c r="R2221" s="458">
        <v>0.37930000000000003</v>
      </c>
      <c r="S2221" s="464">
        <v>0</v>
      </c>
      <c r="T2221" s="461">
        <v>655070</v>
      </c>
      <c r="U2221" s="462">
        <v>0</v>
      </c>
      <c r="V2221" s="463">
        <v>0</v>
      </c>
      <c r="W2221" s="716" t="e">
        <f t="shared" si="77"/>
        <v>#DIV/0!</v>
      </c>
      <c r="Z2221" s="739">
        <f t="shared" si="78"/>
        <v>0</v>
      </c>
    </row>
    <row r="2222" spans="1:26" s="365" customFormat="1" ht="12.65" customHeight="1">
      <c r="A2222" s="452" t="s">
        <v>114</v>
      </c>
      <c r="B2222" s="452" t="s">
        <v>434</v>
      </c>
      <c r="C2222" s="453" t="s">
        <v>435</v>
      </c>
      <c r="D2222" s="454" t="s">
        <v>436</v>
      </c>
      <c r="E2222" s="455" t="s">
        <v>1006</v>
      </c>
      <c r="F2222" s="454" t="s">
        <v>988</v>
      </c>
      <c r="G2222" s="454" t="s">
        <v>1001</v>
      </c>
      <c r="H2222" s="454" t="s">
        <v>439</v>
      </c>
      <c r="I2222" s="453">
        <v>2024</v>
      </c>
      <c r="J2222" s="453">
        <v>12</v>
      </c>
      <c r="K2222" s="456">
        <v>45294</v>
      </c>
      <c r="L2222" s="457">
        <v>0.3</v>
      </c>
      <c r="M2222" s="458">
        <v>1.8774</v>
      </c>
      <c r="N2222" s="458">
        <v>1.9124416082318001</v>
      </c>
      <c r="O2222" s="459">
        <v>3.5041608231800137E-2</v>
      </c>
      <c r="P2222" s="460">
        <v>1.0512482469540041E-2</v>
      </c>
      <c r="Q2222" s="453">
        <v>1</v>
      </c>
      <c r="R2222" s="458">
        <v>1.8774</v>
      </c>
      <c r="S2222" s="464">
        <v>458000</v>
      </c>
      <c r="T2222" s="461">
        <v>2316979</v>
      </c>
      <c r="U2222" s="462">
        <v>280000</v>
      </c>
      <c r="V2222" s="463">
        <v>198809.32960069197</v>
      </c>
      <c r="W2222" s="716" t="e">
        <f t="shared" si="77"/>
        <v>#DIV/0!</v>
      </c>
      <c r="Z2222" s="739">
        <f t="shared" si="78"/>
        <v>16049.056570164463</v>
      </c>
    </row>
    <row r="2223" spans="1:26" s="365" customFormat="1" ht="12.65" customHeight="1">
      <c r="A2223" s="452" t="s">
        <v>114</v>
      </c>
      <c r="B2223" s="452" t="s">
        <v>434</v>
      </c>
      <c r="C2223" s="453" t="s">
        <v>435</v>
      </c>
      <c r="D2223" s="454" t="s">
        <v>440</v>
      </c>
      <c r="E2223" s="455" t="s">
        <v>1007</v>
      </c>
      <c r="F2223" s="454" t="s">
        <v>988</v>
      </c>
      <c r="G2223" s="454" t="s">
        <v>1001</v>
      </c>
      <c r="H2223" s="454" t="s">
        <v>439</v>
      </c>
      <c r="I2223" s="453">
        <v>2024</v>
      </c>
      <c r="J2223" s="453">
        <v>12</v>
      </c>
      <c r="K2223" s="456">
        <v>45294</v>
      </c>
      <c r="L2223" s="457">
        <v>0.3</v>
      </c>
      <c r="M2223" s="458">
        <v>0.27339999999999998</v>
      </c>
      <c r="N2223" s="458">
        <v>0.33085792652733598</v>
      </c>
      <c r="O2223" s="459">
        <v>5.7457926527336001E-2</v>
      </c>
      <c r="P2223" s="460">
        <v>1.7237377958200798E-2</v>
      </c>
      <c r="Q2223" s="453">
        <v>1</v>
      </c>
      <c r="R2223" s="458">
        <v>0.27339999999999998</v>
      </c>
      <c r="S2223" s="464">
        <v>521080</v>
      </c>
      <c r="T2223" s="461">
        <v>2284981</v>
      </c>
      <c r="U2223" s="462">
        <v>460000</v>
      </c>
      <c r="V2223" s="463">
        <v>328709.7295856413</v>
      </c>
      <c r="W2223" s="716" t="e">
        <f t="shared" si="77"/>
        <v>#DIV/0!</v>
      </c>
      <c r="Z2223" s="739">
        <f t="shared" si="78"/>
        <v>29940.176354864245</v>
      </c>
    </row>
    <row r="2224" spans="1:26" s="365" customFormat="1" ht="12.65" customHeight="1">
      <c r="A2224" s="452" t="s">
        <v>114</v>
      </c>
      <c r="B2224" s="452" t="s">
        <v>434</v>
      </c>
      <c r="C2224" s="453" t="s">
        <v>435</v>
      </c>
      <c r="D2224" s="454" t="s">
        <v>442</v>
      </c>
      <c r="E2224" s="455" t="s">
        <v>443</v>
      </c>
      <c r="F2224" s="454" t="s">
        <v>988</v>
      </c>
      <c r="G2224" s="454" t="s">
        <v>1001</v>
      </c>
      <c r="H2224" s="454" t="s">
        <v>439</v>
      </c>
      <c r="I2224" s="453">
        <v>2024</v>
      </c>
      <c r="J2224" s="453">
        <v>12</v>
      </c>
      <c r="K2224" s="456">
        <v>45294</v>
      </c>
      <c r="L2224" s="457">
        <v>0.3</v>
      </c>
      <c r="M2224" s="458">
        <v>0.20449999999999999</v>
      </c>
      <c r="N2224" s="458">
        <v>0.23078293319930801</v>
      </c>
      <c r="O2224" s="459">
        <v>2.6282933199308023E-2</v>
      </c>
      <c r="P2224" s="460">
        <v>7.8848799597924062E-3</v>
      </c>
      <c r="Q2224" s="453">
        <v>1</v>
      </c>
      <c r="R2224" s="458">
        <v>0.20449999999999999</v>
      </c>
      <c r="S2224" s="464">
        <v>266811</v>
      </c>
      <c r="T2224" s="461">
        <v>2961913</v>
      </c>
      <c r="U2224" s="462">
        <v>420000</v>
      </c>
      <c r="V2224" s="463">
        <v>342152.238478838</v>
      </c>
      <c r="W2224" s="716" t="e">
        <f t="shared" si="77"/>
        <v>#DIV/0!</v>
      </c>
      <c r="Z2224" s="739">
        <f t="shared" si="78"/>
        <v>7012.5756898405725</v>
      </c>
    </row>
    <row r="2225" spans="1:26" s="365" customFormat="1" ht="12.65" customHeight="1">
      <c r="A2225" s="452" t="s">
        <v>114</v>
      </c>
      <c r="B2225" s="452" t="s">
        <v>434</v>
      </c>
      <c r="C2225" s="453" t="s">
        <v>435</v>
      </c>
      <c r="D2225" s="454" t="s">
        <v>444</v>
      </c>
      <c r="E2225" s="455" t="s">
        <v>1008</v>
      </c>
      <c r="F2225" s="454" t="s">
        <v>988</v>
      </c>
      <c r="G2225" s="454" t="s">
        <v>1001</v>
      </c>
      <c r="H2225" s="454" t="s">
        <v>439</v>
      </c>
      <c r="I2225" s="453">
        <v>2024</v>
      </c>
      <c r="J2225" s="453">
        <v>12</v>
      </c>
      <c r="K2225" s="456">
        <v>45294</v>
      </c>
      <c r="L2225" s="457">
        <v>0.3</v>
      </c>
      <c r="M2225" s="458">
        <v>0.1203</v>
      </c>
      <c r="N2225" s="458">
        <v>0.14526275004108599</v>
      </c>
      <c r="O2225" s="459">
        <v>2.4962750041085988E-2</v>
      </c>
      <c r="P2225" s="460">
        <v>7.4888250123257959E-3</v>
      </c>
      <c r="Q2225" s="453">
        <v>1</v>
      </c>
      <c r="R2225" s="458">
        <v>0.1203</v>
      </c>
      <c r="S2225" s="464">
        <v>486429</v>
      </c>
      <c r="T2225" s="461">
        <v>3204923</v>
      </c>
      <c r="U2225" s="462">
        <v>400000</v>
      </c>
      <c r="V2225" s="463">
        <v>319996.30825007259</v>
      </c>
      <c r="W2225" s="716" t="e">
        <f t="shared" si="77"/>
        <v>#DIV/0!</v>
      </c>
      <c r="Z2225" s="739">
        <f t="shared" si="78"/>
        <v>12142.605539735416</v>
      </c>
    </row>
    <row r="2226" spans="1:26" s="365" customFormat="1" ht="12.65" customHeight="1">
      <c r="A2226" s="452" t="s">
        <v>114</v>
      </c>
      <c r="B2226" s="452" t="s">
        <v>434</v>
      </c>
      <c r="C2226" s="453" t="s">
        <v>435</v>
      </c>
      <c r="D2226" s="454" t="s">
        <v>446</v>
      </c>
      <c r="E2226" s="455" t="s">
        <v>447</v>
      </c>
      <c r="F2226" s="454" t="s">
        <v>988</v>
      </c>
      <c r="G2226" s="454" t="s">
        <v>1001</v>
      </c>
      <c r="H2226" s="454" t="s">
        <v>439</v>
      </c>
      <c r="I2226" s="453">
        <v>2024</v>
      </c>
      <c r="J2226" s="453">
        <v>12</v>
      </c>
      <c r="K2226" s="456">
        <v>45294</v>
      </c>
      <c r="L2226" s="457">
        <v>0.3</v>
      </c>
      <c r="M2226" s="458">
        <v>0.1225</v>
      </c>
      <c r="N2226" s="458">
        <v>0.14748804164533599</v>
      </c>
      <c r="O2226" s="459">
        <v>2.4988041645335995E-2</v>
      </c>
      <c r="P2226" s="460">
        <v>7.4964124936007983E-3</v>
      </c>
      <c r="Q2226" s="453">
        <v>1</v>
      </c>
      <c r="R2226" s="458">
        <v>0.1225</v>
      </c>
      <c r="S2226" s="464">
        <v>435719</v>
      </c>
      <c r="T2226" s="461">
        <v>3534831</v>
      </c>
      <c r="U2226" s="462">
        <v>400000</v>
      </c>
      <c r="V2226" s="463">
        <v>311671.4957627753</v>
      </c>
      <c r="W2226" s="716" t="e">
        <f t="shared" si="77"/>
        <v>#DIV/0!</v>
      </c>
      <c r="Z2226" s="739">
        <f t="shared" si="78"/>
        <v>10887.764517664154</v>
      </c>
    </row>
    <row r="2227" spans="1:26" s="365" customFormat="1" ht="12.65" customHeight="1">
      <c r="A2227" s="284" t="s">
        <v>398</v>
      </c>
      <c r="B2227" s="452" t="s">
        <v>52</v>
      </c>
      <c r="C2227" s="453" t="s">
        <v>554</v>
      </c>
      <c r="D2227" s="454" t="s">
        <v>1010</v>
      </c>
      <c r="E2227" s="455" t="s">
        <v>1011</v>
      </c>
      <c r="F2227" s="454" t="s">
        <v>988</v>
      </c>
      <c r="G2227" s="454" t="s">
        <v>1001</v>
      </c>
      <c r="H2227" s="454" t="s">
        <v>439</v>
      </c>
      <c r="I2227" s="453">
        <v>2023</v>
      </c>
      <c r="J2227" s="453">
        <v>12</v>
      </c>
      <c r="K2227" s="456">
        <v>45294</v>
      </c>
      <c r="L2227" s="457">
        <v>1</v>
      </c>
      <c r="M2227" s="458">
        <v>0.97679221076727096</v>
      </c>
      <c r="N2227" s="458">
        <v>0.97985471076727104</v>
      </c>
      <c r="O2227" s="459">
        <v>3.062500000000079E-3</v>
      </c>
      <c r="P2227" s="460">
        <v>3.062500000000079E-3</v>
      </c>
      <c r="Q2227" s="453">
        <v>1</v>
      </c>
      <c r="R2227" s="458">
        <v>0.97679221076727096</v>
      </c>
      <c r="S2227" s="461">
        <v>82846</v>
      </c>
      <c r="T2227" s="461">
        <v>11196856</v>
      </c>
      <c r="U2227" s="462">
        <v>98000</v>
      </c>
      <c r="V2227" s="463">
        <v>63709.628499999119</v>
      </c>
      <c r="W2227" s="716" t="e">
        <f t="shared" si="77"/>
        <v>#DIV/0!</v>
      </c>
      <c r="Z2227" s="739">
        <f t="shared" si="78"/>
        <v>253.71587500000655</v>
      </c>
    </row>
    <row r="2228" spans="1:26" s="365" customFormat="1" ht="12.65" customHeight="1">
      <c r="A2228" s="284" t="s">
        <v>398</v>
      </c>
      <c r="B2228" s="452" t="s">
        <v>52</v>
      </c>
      <c r="C2228" s="453" t="s">
        <v>554</v>
      </c>
      <c r="D2228" s="454" t="s">
        <v>1010</v>
      </c>
      <c r="E2228" s="455" t="s">
        <v>1011</v>
      </c>
      <c r="F2228" s="454" t="s">
        <v>988</v>
      </c>
      <c r="G2228" s="454" t="s">
        <v>1001</v>
      </c>
      <c r="H2228" s="454" t="s">
        <v>439</v>
      </c>
      <c r="I2228" s="453">
        <v>2024</v>
      </c>
      <c r="J2228" s="453">
        <v>12</v>
      </c>
      <c r="K2228" s="456">
        <v>45294</v>
      </c>
      <c r="L2228" s="457">
        <v>1</v>
      </c>
      <c r="M2228" s="458">
        <v>1.05412849674197</v>
      </c>
      <c r="N2228" s="458">
        <v>1.22365196079064</v>
      </c>
      <c r="O2228" s="459">
        <v>0.16952346404867003</v>
      </c>
      <c r="P2228" s="460">
        <v>0.16952346404867003</v>
      </c>
      <c r="Q2228" s="453">
        <v>1</v>
      </c>
      <c r="R2228" s="458">
        <v>1.05412849674197</v>
      </c>
      <c r="S2228" s="464">
        <v>0</v>
      </c>
      <c r="T2228" s="461">
        <v>0</v>
      </c>
      <c r="U2228" s="462">
        <v>4584750.8499999996</v>
      </c>
      <c r="V2228" s="463">
        <v>4584750.8499999996</v>
      </c>
      <c r="W2228" s="716" t="e">
        <f t="shared" si="77"/>
        <v>#DIV/0!</v>
      </c>
      <c r="Z2228" s="739">
        <f t="shared" si="78"/>
        <v>0</v>
      </c>
    </row>
    <row r="2229" spans="1:26" s="365" customFormat="1" ht="12.65" customHeight="1">
      <c r="A2229" s="284" t="s">
        <v>398</v>
      </c>
      <c r="B2229" s="452" t="s">
        <v>52</v>
      </c>
      <c r="C2229" s="453" t="s">
        <v>554</v>
      </c>
      <c r="D2229" s="454" t="s">
        <v>1010</v>
      </c>
      <c r="E2229" s="455" t="s">
        <v>1011</v>
      </c>
      <c r="F2229" s="454" t="s">
        <v>988</v>
      </c>
      <c r="G2229" s="454" t="s">
        <v>1001</v>
      </c>
      <c r="H2229" s="454" t="s">
        <v>439</v>
      </c>
      <c r="I2229" s="453">
        <v>2024</v>
      </c>
      <c r="J2229" s="453">
        <v>12</v>
      </c>
      <c r="K2229" s="456">
        <v>45294</v>
      </c>
      <c r="L2229" s="457">
        <v>1</v>
      </c>
      <c r="M2229" s="458">
        <v>1.17411721731226</v>
      </c>
      <c r="N2229" s="458">
        <v>1.3582877285124899</v>
      </c>
      <c r="O2229" s="459">
        <v>0.18417051120022987</v>
      </c>
      <c r="P2229" s="460">
        <v>0.18417051120022987</v>
      </c>
      <c r="Q2229" s="453">
        <v>1</v>
      </c>
      <c r="R2229" s="458">
        <v>1.17411721731226</v>
      </c>
      <c r="S2229" s="464">
        <v>0</v>
      </c>
      <c r="T2229" s="461">
        <v>0</v>
      </c>
      <c r="U2229" s="462">
        <v>3933456.36</v>
      </c>
      <c r="V2229" s="463">
        <v>3933456.36</v>
      </c>
      <c r="W2229" s="716" t="e">
        <f t="shared" si="77"/>
        <v>#DIV/0!</v>
      </c>
      <c r="Z2229" s="739">
        <f t="shared" si="78"/>
        <v>0</v>
      </c>
    </row>
    <row r="2230" spans="1:26" s="365" customFormat="1" ht="12.65" customHeight="1">
      <c r="A2230" s="452"/>
      <c r="B2230" s="452" t="s">
        <v>1048</v>
      </c>
      <c r="C2230" s="453" t="s">
        <v>453</v>
      </c>
      <c r="D2230" s="454" t="s">
        <v>1013</v>
      </c>
      <c r="E2230" s="455" t="s">
        <v>459</v>
      </c>
      <c r="F2230" s="454" t="s">
        <v>988</v>
      </c>
      <c r="G2230" s="454" t="s">
        <v>1014</v>
      </c>
      <c r="H2230" s="454" t="s">
        <v>439</v>
      </c>
      <c r="I2230" s="453">
        <v>2024</v>
      </c>
      <c r="J2230" s="453">
        <v>12</v>
      </c>
      <c r="K2230" s="456">
        <v>45294</v>
      </c>
      <c r="L2230" s="457">
        <v>0.4</v>
      </c>
      <c r="M2230" s="458">
        <v>2.3161999999999998</v>
      </c>
      <c r="N2230" s="458">
        <v>2.2169787761879198</v>
      </c>
      <c r="O2230" s="459">
        <v>0</v>
      </c>
      <c r="P2230" s="460">
        <v>0</v>
      </c>
      <c r="Q2230" s="453">
        <v>1</v>
      </c>
      <c r="R2230" s="458">
        <v>2.3161999999999998</v>
      </c>
      <c r="S2230" s="461">
        <v>188980</v>
      </c>
      <c r="T2230" s="461">
        <v>2365599</v>
      </c>
      <c r="U2230" s="462">
        <v>105000</v>
      </c>
      <c r="V2230" s="463">
        <v>42668.587500000001</v>
      </c>
      <c r="W2230" s="716" t="e">
        <f t="shared" si="77"/>
        <v>#DIV/0!</v>
      </c>
      <c r="Z2230" s="739">
        <f t="shared" si="78"/>
        <v>0</v>
      </c>
    </row>
    <row r="2231" spans="1:26" s="365" customFormat="1" ht="12.65" customHeight="1">
      <c r="A2231" s="452"/>
      <c r="B2231" s="452" t="s">
        <v>1048</v>
      </c>
      <c r="C2231" s="453" t="s">
        <v>453</v>
      </c>
      <c r="D2231" s="454" t="s">
        <v>1015</v>
      </c>
      <c r="E2231" s="455" t="s">
        <v>461</v>
      </c>
      <c r="F2231" s="454" t="s">
        <v>988</v>
      </c>
      <c r="G2231" s="454" t="s">
        <v>1014</v>
      </c>
      <c r="H2231" s="454" t="s">
        <v>439</v>
      </c>
      <c r="I2231" s="453">
        <v>2024</v>
      </c>
      <c r="J2231" s="453">
        <v>12</v>
      </c>
      <c r="K2231" s="456">
        <v>45294</v>
      </c>
      <c r="L2231" s="457">
        <v>0.6</v>
      </c>
      <c r="M2231" s="458">
        <v>1.5443588135792301</v>
      </c>
      <c r="N2231" s="458">
        <v>1.5423175780454099</v>
      </c>
      <c r="O2231" s="459">
        <v>0</v>
      </c>
      <c r="P2231" s="460">
        <v>0</v>
      </c>
      <c r="Q2231" s="453">
        <v>1</v>
      </c>
      <c r="R2231" s="458">
        <v>1.5443588135792301</v>
      </c>
      <c r="S2231" s="461">
        <v>155980</v>
      </c>
      <c r="T2231" s="461">
        <v>2196689</v>
      </c>
      <c r="U2231" s="462">
        <v>376000</v>
      </c>
      <c r="V2231" s="463">
        <v>275626.17330000002</v>
      </c>
      <c r="W2231" s="716" t="e">
        <f t="shared" si="77"/>
        <v>#DIV/0!</v>
      </c>
      <c r="Z2231" s="739">
        <f t="shared" si="78"/>
        <v>0</v>
      </c>
    </row>
    <row r="2232" spans="1:26" s="365" customFormat="1" ht="12.65" customHeight="1">
      <c r="A2232" s="452"/>
      <c r="B2232" s="452" t="s">
        <v>1048</v>
      </c>
      <c r="C2232" s="453" t="s">
        <v>453</v>
      </c>
      <c r="D2232" s="454" t="s">
        <v>444</v>
      </c>
      <c r="E2232" s="455" t="s">
        <v>522</v>
      </c>
      <c r="F2232" s="454" t="s">
        <v>988</v>
      </c>
      <c r="G2232" s="454" t="s">
        <v>1016</v>
      </c>
      <c r="H2232" s="454" t="s">
        <v>439</v>
      </c>
      <c r="I2232" s="453">
        <v>2024</v>
      </c>
      <c r="J2232" s="453">
        <v>12</v>
      </c>
      <c r="K2232" s="456">
        <v>45294</v>
      </c>
      <c r="L2232" s="457">
        <v>0.4</v>
      </c>
      <c r="M2232" s="458">
        <v>0.91622499999999996</v>
      </c>
      <c r="N2232" s="458">
        <v>1.13316525889116</v>
      </c>
      <c r="O2232" s="459">
        <v>0</v>
      </c>
      <c r="P2232" s="460">
        <v>0</v>
      </c>
      <c r="Q2232" s="453">
        <v>1</v>
      </c>
      <c r="R2232" s="458">
        <v>0.91622499999999996</v>
      </c>
      <c r="S2232" s="461">
        <v>195166</v>
      </c>
      <c r="T2232" s="461">
        <v>2070113</v>
      </c>
      <c r="U2232" s="462">
        <v>98350</v>
      </c>
      <c r="V2232" s="463">
        <v>-232301.71650000001</v>
      </c>
      <c r="W2232" s="716" t="e">
        <f t="shared" si="77"/>
        <v>#DIV/0!</v>
      </c>
      <c r="Z2232" s="739">
        <f t="shared" si="78"/>
        <v>0</v>
      </c>
    </row>
    <row r="2233" spans="1:26" s="365" customFormat="1" ht="12.65" customHeight="1">
      <c r="A2233" s="452"/>
      <c r="B2233" s="452" t="s">
        <v>1048</v>
      </c>
      <c r="C2233" s="453" t="s">
        <v>453</v>
      </c>
      <c r="D2233" s="454" t="s">
        <v>1017</v>
      </c>
      <c r="E2233" s="455" t="s">
        <v>511</v>
      </c>
      <c r="F2233" s="454" t="s">
        <v>988</v>
      </c>
      <c r="G2233" s="454" t="s">
        <v>787</v>
      </c>
      <c r="H2233" s="454" t="s">
        <v>439</v>
      </c>
      <c r="I2233" s="453">
        <v>2024</v>
      </c>
      <c r="J2233" s="453">
        <v>12</v>
      </c>
      <c r="K2233" s="456">
        <v>45294</v>
      </c>
      <c r="L2233" s="457">
        <v>0.5</v>
      </c>
      <c r="M2233" s="458">
        <v>0.1278</v>
      </c>
      <c r="N2233" s="458">
        <v>0.15579999999999999</v>
      </c>
      <c r="O2233" s="459">
        <v>0</v>
      </c>
      <c r="P2233" s="460">
        <v>0</v>
      </c>
      <c r="Q2233" s="453">
        <v>1</v>
      </c>
      <c r="R2233" s="458">
        <v>0.1278</v>
      </c>
      <c r="S2233" s="461">
        <v>76000</v>
      </c>
      <c r="T2233" s="461">
        <v>1326057</v>
      </c>
      <c r="U2233" s="462">
        <v>110600</v>
      </c>
      <c r="V2233" s="463">
        <v>79347.604000000007</v>
      </c>
      <c r="W2233" s="716" t="e">
        <f t="shared" si="77"/>
        <v>#DIV/0!</v>
      </c>
      <c r="Z2233" s="739">
        <f t="shared" si="78"/>
        <v>0</v>
      </c>
    </row>
    <row r="2234" spans="1:26" s="365" customFormat="1" ht="12.65" customHeight="1">
      <c r="A2234" s="452"/>
      <c r="B2234" s="452" t="s">
        <v>1048</v>
      </c>
      <c r="C2234" s="453" t="s">
        <v>453</v>
      </c>
      <c r="D2234" s="454" t="s">
        <v>1018</v>
      </c>
      <c r="E2234" s="455" t="s">
        <v>525</v>
      </c>
      <c r="F2234" s="454" t="s">
        <v>988</v>
      </c>
      <c r="G2234" s="454" t="s">
        <v>787</v>
      </c>
      <c r="H2234" s="454" t="s">
        <v>439</v>
      </c>
      <c r="I2234" s="453">
        <v>2024</v>
      </c>
      <c r="J2234" s="453">
        <v>12</v>
      </c>
      <c r="K2234" s="456">
        <v>45294</v>
      </c>
      <c r="L2234" s="457">
        <v>0.4</v>
      </c>
      <c r="M2234" s="458">
        <v>0.17249999999999999</v>
      </c>
      <c r="N2234" s="458">
        <v>0.41749999999999998</v>
      </c>
      <c r="O2234" s="459">
        <v>0</v>
      </c>
      <c r="P2234" s="460">
        <v>0</v>
      </c>
      <c r="Q2234" s="453">
        <v>1</v>
      </c>
      <c r="R2234" s="458">
        <v>0.17249999999999999</v>
      </c>
      <c r="S2234" s="461">
        <v>29470</v>
      </c>
      <c r="T2234" s="461">
        <v>1083317</v>
      </c>
      <c r="U2234" s="462">
        <v>98000</v>
      </c>
      <c r="V2234" s="463">
        <v>-114228.065</v>
      </c>
      <c r="W2234" s="716" t="e">
        <f t="shared" si="77"/>
        <v>#DIV/0!</v>
      </c>
      <c r="Z2234" s="739">
        <f t="shared" si="78"/>
        <v>0</v>
      </c>
    </row>
    <row r="2235" spans="1:26" s="365" customFormat="1" ht="12.65" customHeight="1">
      <c r="A2235" s="452"/>
      <c r="B2235" s="452" t="s">
        <v>1048</v>
      </c>
      <c r="C2235" s="453" t="s">
        <v>453</v>
      </c>
      <c r="D2235" s="454" t="s">
        <v>1019</v>
      </c>
      <c r="E2235" s="455" t="s">
        <v>513</v>
      </c>
      <c r="F2235" s="454" t="s">
        <v>988</v>
      </c>
      <c r="G2235" s="454" t="s">
        <v>1014</v>
      </c>
      <c r="H2235" s="454" t="s">
        <v>439</v>
      </c>
      <c r="I2235" s="453">
        <v>2024</v>
      </c>
      <c r="J2235" s="453">
        <v>12</v>
      </c>
      <c r="K2235" s="456">
        <v>45294</v>
      </c>
      <c r="L2235" s="457">
        <v>0.5</v>
      </c>
      <c r="M2235" s="458">
        <v>0.1285</v>
      </c>
      <c r="N2235" s="458">
        <v>0.1565</v>
      </c>
      <c r="O2235" s="459">
        <v>0</v>
      </c>
      <c r="P2235" s="460">
        <v>0</v>
      </c>
      <c r="Q2235" s="453">
        <v>1</v>
      </c>
      <c r="R2235" s="458">
        <v>0.1285</v>
      </c>
      <c r="S2235" s="461">
        <v>266600</v>
      </c>
      <c r="T2235" s="461">
        <v>2877540</v>
      </c>
      <c r="U2235" s="462">
        <v>98000</v>
      </c>
      <c r="V2235" s="463">
        <v>50569.68</v>
      </c>
      <c r="W2235" s="716" t="e">
        <f t="shared" si="77"/>
        <v>#DIV/0!</v>
      </c>
      <c r="Z2235" s="739">
        <f t="shared" si="78"/>
        <v>0</v>
      </c>
    </row>
    <row r="2236" spans="1:26" s="365" customFormat="1" ht="12.65" customHeight="1">
      <c r="A2236" s="452"/>
      <c r="B2236" s="452" t="s">
        <v>1048</v>
      </c>
      <c r="C2236" s="453" t="s">
        <v>453</v>
      </c>
      <c r="D2236" s="454" t="s">
        <v>1020</v>
      </c>
      <c r="E2236" s="455" t="s">
        <v>475</v>
      </c>
      <c r="F2236" s="454" t="s">
        <v>988</v>
      </c>
      <c r="G2236" s="454" t="s">
        <v>1014</v>
      </c>
      <c r="H2236" s="454" t="s">
        <v>439</v>
      </c>
      <c r="I2236" s="453">
        <v>2024</v>
      </c>
      <c r="J2236" s="453">
        <v>12</v>
      </c>
      <c r="K2236" s="456">
        <v>45294</v>
      </c>
      <c r="L2236" s="457">
        <v>0.6</v>
      </c>
      <c r="M2236" s="458">
        <v>2.5636999999999999</v>
      </c>
      <c r="N2236" s="458">
        <v>2.7518227149358401</v>
      </c>
      <c r="O2236" s="459">
        <v>0</v>
      </c>
      <c r="P2236" s="460">
        <v>0</v>
      </c>
      <c r="Q2236" s="453">
        <v>1</v>
      </c>
      <c r="R2236" s="458">
        <v>2.5636999999999999</v>
      </c>
      <c r="S2236" s="461">
        <v>181278</v>
      </c>
      <c r="T2236" s="461">
        <v>2720727</v>
      </c>
      <c r="U2236" s="462">
        <v>200100</v>
      </c>
      <c r="V2236" s="463">
        <v>-415369.91450000001</v>
      </c>
      <c r="W2236" s="716" t="e">
        <f t="shared" si="77"/>
        <v>#DIV/0!</v>
      </c>
      <c r="Z2236" s="739">
        <f t="shared" si="78"/>
        <v>0</v>
      </c>
    </row>
    <row r="2237" spans="1:26" s="365" customFormat="1" ht="12.65" customHeight="1">
      <c r="A2237" s="452"/>
      <c r="B2237" s="452" t="s">
        <v>1048</v>
      </c>
      <c r="C2237" s="453" t="s">
        <v>453</v>
      </c>
      <c r="D2237" s="454" t="s">
        <v>1021</v>
      </c>
      <c r="E2237" s="455" t="s">
        <v>515</v>
      </c>
      <c r="F2237" s="454" t="s">
        <v>988</v>
      </c>
      <c r="G2237" s="454" t="s">
        <v>1014</v>
      </c>
      <c r="H2237" s="454" t="s">
        <v>439</v>
      </c>
      <c r="I2237" s="453">
        <v>2024</v>
      </c>
      <c r="J2237" s="453">
        <v>12</v>
      </c>
      <c r="K2237" s="456">
        <v>45294</v>
      </c>
      <c r="L2237" s="457">
        <v>0.4</v>
      </c>
      <c r="M2237" s="458">
        <v>0.1608</v>
      </c>
      <c r="N2237" s="458">
        <v>0.1958</v>
      </c>
      <c r="O2237" s="459">
        <v>0</v>
      </c>
      <c r="P2237" s="460">
        <v>0</v>
      </c>
      <c r="Q2237" s="453">
        <v>1</v>
      </c>
      <c r="R2237" s="458">
        <v>0.1608</v>
      </c>
      <c r="S2237" s="461">
        <v>287900</v>
      </c>
      <c r="T2237" s="461">
        <v>3043309</v>
      </c>
      <c r="U2237" s="462">
        <v>98000</v>
      </c>
      <c r="V2237" s="463">
        <v>36997.589999999997</v>
      </c>
      <c r="W2237" s="716" t="e">
        <f t="shared" si="77"/>
        <v>#DIV/0!</v>
      </c>
      <c r="Z2237" s="739">
        <f t="shared" si="78"/>
        <v>0</v>
      </c>
    </row>
    <row r="2238" spans="1:26" s="365" customFormat="1" ht="12.65" customHeight="1">
      <c r="A2238" s="452"/>
      <c r="B2238" s="452" t="s">
        <v>1048</v>
      </c>
      <c r="C2238" s="453" t="s">
        <v>453</v>
      </c>
      <c r="D2238" s="454" t="s">
        <v>1022</v>
      </c>
      <c r="E2238" s="455" t="s">
        <v>508</v>
      </c>
      <c r="F2238" s="454" t="s">
        <v>988</v>
      </c>
      <c r="G2238" s="454" t="s">
        <v>1023</v>
      </c>
      <c r="H2238" s="454" t="s">
        <v>439</v>
      </c>
      <c r="I2238" s="453">
        <v>2024</v>
      </c>
      <c r="J2238" s="453">
        <v>12</v>
      </c>
      <c r="K2238" s="456">
        <v>45294</v>
      </c>
      <c r="L2238" s="457">
        <v>0.5</v>
      </c>
      <c r="M2238" s="458">
        <v>0.122757142857143</v>
      </c>
      <c r="N2238" s="458">
        <v>0.16</v>
      </c>
      <c r="O2238" s="459">
        <v>0</v>
      </c>
      <c r="P2238" s="460">
        <v>0</v>
      </c>
      <c r="Q2238" s="453">
        <v>1</v>
      </c>
      <c r="R2238" s="458">
        <v>0.122757142857143</v>
      </c>
      <c r="S2238" s="461">
        <v>255000</v>
      </c>
      <c r="T2238" s="461">
        <v>3446785</v>
      </c>
      <c r="U2238" s="462">
        <v>130350</v>
      </c>
      <c r="V2238" s="463">
        <v>47342.226199999997</v>
      </c>
      <c r="W2238" s="716" t="e">
        <f t="shared" si="77"/>
        <v>#DIV/0!</v>
      </c>
      <c r="Z2238" s="739">
        <f t="shared" si="78"/>
        <v>0</v>
      </c>
    </row>
    <row r="2239" spans="1:26" s="365" customFormat="1" ht="12.65" customHeight="1">
      <c r="A2239" s="452"/>
      <c r="B2239" s="452" t="s">
        <v>628</v>
      </c>
      <c r="C2239" s="453" t="s">
        <v>453</v>
      </c>
      <c r="D2239" s="454" t="s">
        <v>1017</v>
      </c>
      <c r="E2239" s="455" t="s">
        <v>479</v>
      </c>
      <c r="F2239" s="454" t="s">
        <v>988</v>
      </c>
      <c r="G2239" s="454" t="s">
        <v>1024</v>
      </c>
      <c r="H2239" s="454" t="s">
        <v>439</v>
      </c>
      <c r="I2239" s="453">
        <v>2024</v>
      </c>
      <c r="J2239" s="453">
        <v>12</v>
      </c>
      <c r="K2239" s="456">
        <v>45294</v>
      </c>
      <c r="L2239" s="457">
        <v>0.5</v>
      </c>
      <c r="M2239" s="458">
        <v>0.125588670602168</v>
      </c>
      <c r="N2239" s="458">
        <v>0.15358867060216799</v>
      </c>
      <c r="O2239" s="459">
        <v>0</v>
      </c>
      <c r="P2239" s="460">
        <v>0</v>
      </c>
      <c r="Q2239" s="453">
        <v>1</v>
      </c>
      <c r="R2239" s="458">
        <v>0.125588670602168</v>
      </c>
      <c r="S2239" s="461">
        <v>238750</v>
      </c>
      <c r="T2239" s="461">
        <v>2270948</v>
      </c>
      <c r="U2239" s="462">
        <v>98000</v>
      </c>
      <c r="V2239" s="463">
        <v>63491.96</v>
      </c>
      <c r="W2239" s="716" t="e">
        <f t="shared" si="77"/>
        <v>#DIV/0!</v>
      </c>
      <c r="Z2239" s="739">
        <f t="shared" si="78"/>
        <v>0</v>
      </c>
    </row>
    <row r="2240" spans="1:26" s="365" customFormat="1" ht="12.65" customHeight="1">
      <c r="A2240" s="452"/>
      <c r="B2240" s="452" t="s">
        <v>628</v>
      </c>
      <c r="C2240" s="453" t="s">
        <v>453</v>
      </c>
      <c r="D2240" s="454" t="s">
        <v>1018</v>
      </c>
      <c r="E2240" s="455" t="s">
        <v>489</v>
      </c>
      <c r="F2240" s="454" t="s">
        <v>988</v>
      </c>
      <c r="G2240" s="454" t="s">
        <v>1025</v>
      </c>
      <c r="H2240" s="454" t="s">
        <v>439</v>
      </c>
      <c r="I2240" s="453">
        <v>2024</v>
      </c>
      <c r="J2240" s="453">
        <v>12</v>
      </c>
      <c r="K2240" s="456">
        <v>45294</v>
      </c>
      <c r="L2240" s="457">
        <v>0.4</v>
      </c>
      <c r="M2240" s="458">
        <v>0.27566008648311202</v>
      </c>
      <c r="N2240" s="458">
        <v>0.353993419816445</v>
      </c>
      <c r="O2240" s="459">
        <v>0</v>
      </c>
      <c r="P2240" s="460">
        <v>0</v>
      </c>
      <c r="Q2240" s="453">
        <v>1</v>
      </c>
      <c r="R2240" s="458">
        <v>0.27566008648311202</v>
      </c>
      <c r="S2240" s="461">
        <v>131220</v>
      </c>
      <c r="T2240" s="461">
        <v>1684756</v>
      </c>
      <c r="U2240" s="462">
        <v>188000</v>
      </c>
      <c r="V2240" s="463">
        <v>126964.54670000001</v>
      </c>
      <c r="W2240" s="716" t="e">
        <f t="shared" si="77"/>
        <v>#DIV/0!</v>
      </c>
      <c r="Z2240" s="739">
        <f t="shared" si="78"/>
        <v>0</v>
      </c>
    </row>
    <row r="2241" spans="1:26" s="365" customFormat="1" ht="12.65" customHeight="1">
      <c r="A2241" s="452"/>
      <c r="B2241" s="452" t="s">
        <v>628</v>
      </c>
      <c r="C2241" s="453" t="s">
        <v>453</v>
      </c>
      <c r="D2241" s="454" t="s">
        <v>1026</v>
      </c>
      <c r="E2241" s="455" t="s">
        <v>487</v>
      </c>
      <c r="F2241" s="454" t="s">
        <v>988</v>
      </c>
      <c r="G2241" s="454" t="s">
        <v>484</v>
      </c>
      <c r="H2241" s="454" t="s">
        <v>439</v>
      </c>
      <c r="I2241" s="453">
        <v>2024</v>
      </c>
      <c r="J2241" s="453">
        <v>12</v>
      </c>
      <c r="K2241" s="456">
        <v>45294</v>
      </c>
      <c r="L2241" s="457">
        <v>0.4</v>
      </c>
      <c r="M2241" s="458">
        <v>0.80865388388102988</v>
      </c>
      <c r="N2241" s="458">
        <v>1.0756538838810299</v>
      </c>
      <c r="O2241" s="459">
        <v>0.26700000000000002</v>
      </c>
      <c r="P2241" s="460">
        <v>0.10680000000000001</v>
      </c>
      <c r="Q2241" s="453">
        <v>1</v>
      </c>
      <c r="R2241" s="458">
        <v>0.80865388388102988</v>
      </c>
      <c r="S2241" s="461">
        <v>37970</v>
      </c>
      <c r="T2241" s="461">
        <v>863171</v>
      </c>
      <c r="U2241" s="462">
        <v>640000</v>
      </c>
      <c r="V2241" s="463">
        <v>409533.34299999999</v>
      </c>
      <c r="W2241" s="716" t="e">
        <f t="shared" si="77"/>
        <v>#DIV/0!</v>
      </c>
      <c r="Z2241" s="739">
        <f t="shared" si="78"/>
        <v>10137.99</v>
      </c>
    </row>
    <row r="2242" spans="1:26" s="365" customFormat="1" ht="12.65" customHeight="1">
      <c r="A2242" s="452"/>
      <c r="B2242" s="452" t="s">
        <v>628</v>
      </c>
      <c r="C2242" s="453" t="s">
        <v>453</v>
      </c>
      <c r="D2242" s="454" t="s">
        <v>1027</v>
      </c>
      <c r="E2242" s="455" t="s">
        <v>486</v>
      </c>
      <c r="F2242" s="454" t="s">
        <v>988</v>
      </c>
      <c r="G2242" s="454" t="s">
        <v>1028</v>
      </c>
      <c r="H2242" s="454" t="s">
        <v>439</v>
      </c>
      <c r="I2242" s="453">
        <v>2024</v>
      </c>
      <c r="J2242" s="453">
        <v>12</v>
      </c>
      <c r="K2242" s="456">
        <v>45294</v>
      </c>
      <c r="L2242" s="457">
        <v>0.6</v>
      </c>
      <c r="M2242" s="458">
        <v>0.61243323981863296</v>
      </c>
      <c r="N2242" s="458">
        <v>0.790433239818633</v>
      </c>
      <c r="O2242" s="459">
        <v>0.17799999999999999</v>
      </c>
      <c r="P2242" s="460">
        <v>0.10679999999999999</v>
      </c>
      <c r="Q2242" s="453">
        <v>1</v>
      </c>
      <c r="R2242" s="458">
        <v>0.61243323981863296</v>
      </c>
      <c r="S2242" s="461">
        <v>123446</v>
      </c>
      <c r="T2242" s="461">
        <v>1612466</v>
      </c>
      <c r="U2242" s="462">
        <v>640000</v>
      </c>
      <c r="V2242" s="463">
        <v>352981.05200000003</v>
      </c>
      <c r="W2242" s="716" t="e">
        <f t="shared" ref="W2242:W2305" si="79">V2242/$AB$1</f>
        <v>#DIV/0!</v>
      </c>
      <c r="Z2242" s="739">
        <f t="shared" si="78"/>
        <v>21973.387999999999</v>
      </c>
    </row>
    <row r="2243" spans="1:26" s="365" customFormat="1" ht="12.65" customHeight="1">
      <c r="A2243" s="452"/>
      <c r="B2243" s="452" t="s">
        <v>628</v>
      </c>
      <c r="C2243" s="453" t="s">
        <v>453</v>
      </c>
      <c r="D2243" s="454" t="s">
        <v>1029</v>
      </c>
      <c r="E2243" s="455" t="s">
        <v>493</v>
      </c>
      <c r="F2243" s="454" t="s">
        <v>988</v>
      </c>
      <c r="G2243" s="454" t="s">
        <v>484</v>
      </c>
      <c r="H2243" s="454" t="s">
        <v>439</v>
      </c>
      <c r="I2243" s="453">
        <v>2024</v>
      </c>
      <c r="J2243" s="453">
        <v>12</v>
      </c>
      <c r="K2243" s="456">
        <v>45294</v>
      </c>
      <c r="L2243" s="457">
        <v>0.5</v>
      </c>
      <c r="M2243" s="458">
        <v>0.29381419521769497</v>
      </c>
      <c r="N2243" s="458">
        <v>0.41711419521769499</v>
      </c>
      <c r="O2243" s="459">
        <v>0.12330000000000001</v>
      </c>
      <c r="P2243" s="460">
        <v>6.1650000000000003E-2</v>
      </c>
      <c r="Q2243" s="453">
        <v>1</v>
      </c>
      <c r="R2243" s="458">
        <v>0.29381419521769497</v>
      </c>
      <c r="S2243" s="461">
        <v>0</v>
      </c>
      <c r="T2243" s="461">
        <v>1173935</v>
      </c>
      <c r="U2243" s="462">
        <v>370000</v>
      </c>
      <c r="V2243" s="463">
        <v>225253.81449999998</v>
      </c>
      <c r="W2243" s="716" t="e">
        <f t="shared" si="79"/>
        <v>#DIV/0!</v>
      </c>
      <c r="Z2243" s="739">
        <f t="shared" ref="Z2243:Z2306" si="80">O2243*S2243</f>
        <v>0</v>
      </c>
    </row>
    <row r="2244" spans="1:26" s="365" customFormat="1" ht="12.65" customHeight="1">
      <c r="A2244" s="452"/>
      <c r="B2244" s="452" t="s">
        <v>628</v>
      </c>
      <c r="C2244" s="453" t="s">
        <v>453</v>
      </c>
      <c r="D2244" s="454" t="s">
        <v>444</v>
      </c>
      <c r="E2244" s="455" t="s">
        <v>491</v>
      </c>
      <c r="F2244" s="454" t="s">
        <v>988</v>
      </c>
      <c r="G2244" s="454" t="s">
        <v>484</v>
      </c>
      <c r="H2244" s="454" t="s">
        <v>439</v>
      </c>
      <c r="I2244" s="453">
        <v>2024</v>
      </c>
      <c r="J2244" s="453">
        <v>12</v>
      </c>
      <c r="K2244" s="456">
        <v>45294</v>
      </c>
      <c r="L2244" s="457">
        <v>0.5</v>
      </c>
      <c r="M2244" s="458">
        <v>1.0629000000000002</v>
      </c>
      <c r="N2244" s="458">
        <v>1.1322000000000001</v>
      </c>
      <c r="O2244" s="459">
        <v>6.93E-2</v>
      </c>
      <c r="P2244" s="460">
        <v>3.465E-2</v>
      </c>
      <c r="Q2244" s="453">
        <v>1</v>
      </c>
      <c r="R2244" s="458">
        <v>1.0629000000000002</v>
      </c>
      <c r="S2244" s="461">
        <v>120098</v>
      </c>
      <c r="T2244" s="461">
        <v>1133524</v>
      </c>
      <c r="U2244" s="462">
        <v>484014</v>
      </c>
      <c r="V2244" s="463">
        <v>405460.7868</v>
      </c>
      <c r="W2244" s="716" t="e">
        <f t="shared" si="79"/>
        <v>#DIV/0!</v>
      </c>
      <c r="Z2244" s="739">
        <f t="shared" si="80"/>
        <v>8322.7914000000001</v>
      </c>
    </row>
    <row r="2245" spans="1:26" s="365" customFormat="1" ht="12.65" customHeight="1">
      <c r="A2245" s="452"/>
      <c r="B2245" s="452" t="s">
        <v>628</v>
      </c>
      <c r="C2245" s="453" t="s">
        <v>453</v>
      </c>
      <c r="D2245" s="454" t="s">
        <v>446</v>
      </c>
      <c r="E2245" s="455" t="s">
        <v>495</v>
      </c>
      <c r="F2245" s="454" t="s">
        <v>988</v>
      </c>
      <c r="G2245" s="454" t="s">
        <v>484</v>
      </c>
      <c r="H2245" s="454" t="s">
        <v>439</v>
      </c>
      <c r="I2245" s="453">
        <v>2024</v>
      </c>
      <c r="J2245" s="453">
        <v>12</v>
      </c>
      <c r="K2245" s="456">
        <v>45294</v>
      </c>
      <c r="L2245" s="457">
        <v>0.4</v>
      </c>
      <c r="M2245" s="458">
        <v>0.41386255600688004</v>
      </c>
      <c r="N2245" s="458">
        <v>0.54316255600688002</v>
      </c>
      <c r="O2245" s="459">
        <v>0.1293</v>
      </c>
      <c r="P2245" s="460">
        <v>5.1720000000000002E-2</v>
      </c>
      <c r="Q2245" s="453">
        <v>1</v>
      </c>
      <c r="R2245" s="458">
        <v>0.41386255600688004</v>
      </c>
      <c r="S2245" s="461">
        <v>70033</v>
      </c>
      <c r="T2245" s="461">
        <v>545455</v>
      </c>
      <c r="U2245" s="462">
        <v>452729</v>
      </c>
      <c r="V2245" s="463">
        <v>382201.66850000003</v>
      </c>
      <c r="W2245" s="716" t="e">
        <f t="shared" si="79"/>
        <v>#DIV/0!</v>
      </c>
      <c r="Z2245" s="739">
        <f t="shared" si="80"/>
        <v>9055.2669000000005</v>
      </c>
    </row>
    <row r="2246" spans="1:26" s="365" customFormat="1" ht="12.65" customHeight="1">
      <c r="A2246" s="452"/>
      <c r="B2246" s="452" t="s">
        <v>628</v>
      </c>
      <c r="C2246" s="453" t="s">
        <v>453</v>
      </c>
      <c r="D2246" s="454" t="s">
        <v>1017</v>
      </c>
      <c r="E2246" s="455" t="s">
        <v>479</v>
      </c>
      <c r="F2246" s="454" t="s">
        <v>988</v>
      </c>
      <c r="G2246" s="454" t="s">
        <v>484</v>
      </c>
      <c r="H2246" s="454" t="s">
        <v>439</v>
      </c>
      <c r="I2246" s="453">
        <v>2024</v>
      </c>
      <c r="J2246" s="453">
        <v>12</v>
      </c>
      <c r="K2246" s="456">
        <v>45294</v>
      </c>
      <c r="L2246" s="457">
        <v>0.4</v>
      </c>
      <c r="M2246" s="458"/>
      <c r="N2246" s="458"/>
      <c r="O2246" s="459"/>
      <c r="P2246" s="460"/>
      <c r="Q2246" s="453"/>
      <c r="R2246" s="458"/>
      <c r="S2246" s="461"/>
      <c r="T2246" s="461"/>
      <c r="U2246" s="462">
        <v>381308</v>
      </c>
      <c r="V2246" s="463">
        <v>381309</v>
      </c>
      <c r="W2246" s="716" t="e">
        <f t="shared" si="79"/>
        <v>#DIV/0!</v>
      </c>
      <c r="Z2246" s="739">
        <f t="shared" si="80"/>
        <v>0</v>
      </c>
    </row>
    <row r="2247" spans="1:26" s="365" customFormat="1" ht="12.65" customHeight="1">
      <c r="A2247" s="284" t="s">
        <v>21</v>
      </c>
      <c r="B2247" s="452" t="s">
        <v>1030</v>
      </c>
      <c r="C2247" s="453" t="s">
        <v>554</v>
      </c>
      <c r="D2247" s="454" t="s">
        <v>1010</v>
      </c>
      <c r="E2247" s="455" t="s">
        <v>1011</v>
      </c>
      <c r="F2247" s="454" t="s">
        <v>988</v>
      </c>
      <c r="G2247" s="454" t="s">
        <v>1001</v>
      </c>
      <c r="H2247" s="454" t="s">
        <v>439</v>
      </c>
      <c r="I2247" s="453">
        <v>2024</v>
      </c>
      <c r="J2247" s="453">
        <v>12</v>
      </c>
      <c r="K2247" s="456">
        <v>45294</v>
      </c>
      <c r="L2247" s="457">
        <v>0.5</v>
      </c>
      <c r="M2247" s="458">
        <v>0.25</v>
      </c>
      <c r="N2247" s="458">
        <v>0.28000000000000003</v>
      </c>
      <c r="O2247" s="459">
        <v>0.03</v>
      </c>
      <c r="P2247" s="460">
        <v>1.4999999999999999E-2</v>
      </c>
      <c r="Q2247" s="453">
        <v>1</v>
      </c>
      <c r="R2247" s="458">
        <v>0.25</v>
      </c>
      <c r="S2247" s="464">
        <v>5832730</v>
      </c>
      <c r="T2247" s="461">
        <v>490525354</v>
      </c>
      <c r="U2247" s="462">
        <v>24767520.959613007</v>
      </c>
      <c r="V2247" s="463">
        <v>-4947562.9400000004</v>
      </c>
      <c r="W2247" s="716" t="e">
        <f t="shared" si="79"/>
        <v>#DIV/0!</v>
      </c>
      <c r="Z2247" s="739">
        <f t="shared" si="80"/>
        <v>174981.9</v>
      </c>
    </row>
    <row r="2248" spans="1:26" s="365" customFormat="1" ht="12.65" customHeight="1">
      <c r="A2248" s="284" t="s">
        <v>21</v>
      </c>
      <c r="B2248" s="452" t="s">
        <v>1030</v>
      </c>
      <c r="C2248" s="453" t="s">
        <v>554</v>
      </c>
      <c r="D2248" s="454" t="s">
        <v>729</v>
      </c>
      <c r="E2248" s="455" t="s">
        <v>1031</v>
      </c>
      <c r="F2248" s="454" t="s">
        <v>988</v>
      </c>
      <c r="G2248" s="454" t="s">
        <v>1001</v>
      </c>
      <c r="H2248" s="454" t="s">
        <v>439</v>
      </c>
      <c r="I2248" s="453">
        <v>2024</v>
      </c>
      <c r="J2248" s="453">
        <v>12</v>
      </c>
      <c r="K2248" s="456">
        <v>45294</v>
      </c>
      <c r="L2248" s="457">
        <v>0.5</v>
      </c>
      <c r="M2248" s="458">
        <v>0.08</v>
      </c>
      <c r="N2248" s="458">
        <v>0.09</v>
      </c>
      <c r="O2248" s="459">
        <v>0.02</v>
      </c>
      <c r="P2248" s="460">
        <v>0.01</v>
      </c>
      <c r="Q2248" s="453">
        <v>1</v>
      </c>
      <c r="R2248" s="458">
        <v>0.08</v>
      </c>
      <c r="S2248" s="464">
        <v>5836030</v>
      </c>
      <c r="T2248" s="461">
        <v>501925534</v>
      </c>
      <c r="U2248" s="462">
        <v>10280498.428111985</v>
      </c>
      <c r="V2248" s="463">
        <v>-1785095.01</v>
      </c>
      <c r="W2248" s="716" t="e">
        <f t="shared" si="79"/>
        <v>#DIV/0!</v>
      </c>
      <c r="Z2248" s="739">
        <f t="shared" si="80"/>
        <v>116720.6</v>
      </c>
    </row>
    <row r="2249" spans="1:26" s="365" customFormat="1" ht="12.65" customHeight="1">
      <c r="A2249" s="284" t="s">
        <v>21</v>
      </c>
      <c r="B2249" s="452" t="s">
        <v>1030</v>
      </c>
      <c r="C2249" s="453" t="s">
        <v>554</v>
      </c>
      <c r="D2249" s="454" t="s">
        <v>726</v>
      </c>
      <c r="E2249" s="455" t="s">
        <v>1032</v>
      </c>
      <c r="F2249" s="454" t="s">
        <v>988</v>
      </c>
      <c r="G2249" s="454" t="s">
        <v>1001</v>
      </c>
      <c r="H2249" s="454" t="s">
        <v>439</v>
      </c>
      <c r="I2249" s="453">
        <v>2024</v>
      </c>
      <c r="J2249" s="453">
        <v>12</v>
      </c>
      <c r="K2249" s="456">
        <v>45294</v>
      </c>
      <c r="L2249" s="457">
        <v>0.5</v>
      </c>
      <c r="M2249" s="458">
        <v>0.09</v>
      </c>
      <c r="N2249" s="458">
        <v>0.1</v>
      </c>
      <c r="O2249" s="459">
        <v>0.02</v>
      </c>
      <c r="P2249" s="460">
        <v>0.01</v>
      </c>
      <c r="Q2249" s="453">
        <v>1</v>
      </c>
      <c r="R2249" s="458">
        <v>0.09</v>
      </c>
      <c r="S2249" s="464">
        <v>5624030</v>
      </c>
      <c r="T2249" s="461">
        <v>510067511</v>
      </c>
      <c r="U2249" s="462">
        <v>10334790.195710123</v>
      </c>
      <c r="V2249" s="463">
        <v>-1476370.18</v>
      </c>
      <c r="W2249" s="716" t="e">
        <f t="shared" si="79"/>
        <v>#DIV/0!</v>
      </c>
      <c r="Z2249" s="739">
        <f t="shared" si="80"/>
        <v>112480.6</v>
      </c>
    </row>
    <row r="2250" spans="1:26" s="365" customFormat="1" ht="12.65" customHeight="1">
      <c r="A2250" s="284" t="s">
        <v>21</v>
      </c>
      <c r="B2250" s="452" t="s">
        <v>1030</v>
      </c>
      <c r="C2250" s="453" t="s">
        <v>554</v>
      </c>
      <c r="D2250" s="454" t="s">
        <v>1033</v>
      </c>
      <c r="E2250" s="455" t="s">
        <v>1034</v>
      </c>
      <c r="F2250" s="454" t="s">
        <v>988</v>
      </c>
      <c r="G2250" s="454" t="s">
        <v>1001</v>
      </c>
      <c r="H2250" s="454" t="s">
        <v>439</v>
      </c>
      <c r="I2250" s="453">
        <v>2024</v>
      </c>
      <c r="J2250" s="453">
        <v>12</v>
      </c>
      <c r="K2250" s="456">
        <v>45294</v>
      </c>
      <c r="L2250" s="457">
        <v>0.5</v>
      </c>
      <c r="M2250" s="458">
        <v>0.11</v>
      </c>
      <c r="N2250" s="458">
        <v>0.13</v>
      </c>
      <c r="O2250" s="459">
        <v>0.01</v>
      </c>
      <c r="P2250" s="460">
        <v>5.0000000000000001E-3</v>
      </c>
      <c r="Q2250" s="453">
        <v>1</v>
      </c>
      <c r="R2250" s="458">
        <v>0.11</v>
      </c>
      <c r="S2250" s="464">
        <v>1620000</v>
      </c>
      <c r="T2250" s="461">
        <v>507347613</v>
      </c>
      <c r="U2250" s="462">
        <v>5210924.002799158</v>
      </c>
      <c r="V2250" s="463">
        <v>-1584214.22</v>
      </c>
      <c r="W2250" s="716" t="e">
        <f t="shared" si="79"/>
        <v>#DIV/0!</v>
      </c>
      <c r="Z2250" s="739">
        <f t="shared" si="80"/>
        <v>16200</v>
      </c>
    </row>
    <row r="2251" spans="1:26" s="365" customFormat="1" ht="12.65" customHeight="1">
      <c r="A2251" s="284" t="s">
        <v>21</v>
      </c>
      <c r="B2251" s="452" t="s">
        <v>1030</v>
      </c>
      <c r="C2251" s="453" t="s">
        <v>554</v>
      </c>
      <c r="D2251" s="454" t="s">
        <v>1010</v>
      </c>
      <c r="E2251" s="455" t="s">
        <v>1011</v>
      </c>
      <c r="F2251" s="454" t="s">
        <v>988</v>
      </c>
      <c r="G2251" s="454" t="s">
        <v>1001</v>
      </c>
      <c r="H2251" s="454" t="s">
        <v>439</v>
      </c>
      <c r="I2251" s="453">
        <v>2024</v>
      </c>
      <c r="J2251" s="453">
        <v>12</v>
      </c>
      <c r="K2251" s="456">
        <v>45294</v>
      </c>
      <c r="L2251" s="457">
        <v>0.5</v>
      </c>
      <c r="M2251" s="458">
        <v>0.25</v>
      </c>
      <c r="N2251" s="458">
        <v>0.28000000000000003</v>
      </c>
      <c r="O2251" s="459">
        <v>0.03</v>
      </c>
      <c r="P2251" s="460">
        <v>0.02</v>
      </c>
      <c r="Q2251" s="453">
        <v>1</v>
      </c>
      <c r="R2251" s="458">
        <v>0.25</v>
      </c>
      <c r="S2251" s="464"/>
      <c r="T2251" s="461"/>
      <c r="U2251" s="462">
        <v>7349092.6100000003</v>
      </c>
      <c r="V2251" s="463">
        <v>7349092.6100000003</v>
      </c>
      <c r="W2251" s="716" t="e">
        <f t="shared" si="79"/>
        <v>#DIV/0!</v>
      </c>
      <c r="Z2251" s="739">
        <f t="shared" si="80"/>
        <v>0</v>
      </c>
    </row>
    <row r="2252" spans="1:26" s="365" customFormat="1" ht="12.65" customHeight="1">
      <c r="A2252" s="284" t="s">
        <v>21</v>
      </c>
      <c r="B2252" s="452" t="s">
        <v>1030</v>
      </c>
      <c r="C2252" s="453" t="s">
        <v>554</v>
      </c>
      <c r="D2252" s="454" t="s">
        <v>729</v>
      </c>
      <c r="E2252" s="455" t="s">
        <v>1031</v>
      </c>
      <c r="F2252" s="454" t="s">
        <v>988</v>
      </c>
      <c r="G2252" s="454" t="s">
        <v>1001</v>
      </c>
      <c r="H2252" s="454" t="s">
        <v>439</v>
      </c>
      <c r="I2252" s="453">
        <v>2024</v>
      </c>
      <c r="J2252" s="453">
        <v>12</v>
      </c>
      <c r="K2252" s="456">
        <v>45294</v>
      </c>
      <c r="L2252" s="457">
        <v>0.5</v>
      </c>
      <c r="M2252" s="458">
        <v>0.08</v>
      </c>
      <c r="N2252" s="458">
        <v>0.09</v>
      </c>
      <c r="O2252" s="459">
        <v>0.02</v>
      </c>
      <c r="P2252" s="460">
        <v>0.01</v>
      </c>
      <c r="Q2252" s="453">
        <v>1</v>
      </c>
      <c r="R2252" s="458">
        <v>0.08</v>
      </c>
      <c r="S2252" s="464"/>
      <c r="T2252" s="461"/>
      <c r="U2252" s="462">
        <v>3669841.38</v>
      </c>
      <c r="V2252" s="463">
        <v>3669841.38</v>
      </c>
      <c r="W2252" s="716" t="e">
        <f t="shared" si="79"/>
        <v>#DIV/0!</v>
      </c>
      <c r="Z2252" s="739">
        <f t="shared" si="80"/>
        <v>0</v>
      </c>
    </row>
    <row r="2253" spans="1:26" s="365" customFormat="1" ht="12.65" customHeight="1">
      <c r="A2253" s="284" t="s">
        <v>21</v>
      </c>
      <c r="B2253" s="452" t="s">
        <v>1030</v>
      </c>
      <c r="C2253" s="453" t="s">
        <v>554</v>
      </c>
      <c r="D2253" s="454" t="s">
        <v>726</v>
      </c>
      <c r="E2253" s="455" t="s">
        <v>1032</v>
      </c>
      <c r="F2253" s="454" t="s">
        <v>988</v>
      </c>
      <c r="G2253" s="454" t="s">
        <v>1001</v>
      </c>
      <c r="H2253" s="454" t="s">
        <v>439</v>
      </c>
      <c r="I2253" s="453">
        <v>2024</v>
      </c>
      <c r="J2253" s="453">
        <v>12</v>
      </c>
      <c r="K2253" s="456">
        <v>45294</v>
      </c>
      <c r="L2253" s="457">
        <v>0.5</v>
      </c>
      <c r="M2253" s="458">
        <v>0.09</v>
      </c>
      <c r="N2253" s="458">
        <v>0.1</v>
      </c>
      <c r="O2253" s="459">
        <v>0.02</v>
      </c>
      <c r="P2253" s="460">
        <v>0.01</v>
      </c>
      <c r="Q2253" s="453">
        <v>1</v>
      </c>
      <c r="R2253" s="458">
        <v>0.09</v>
      </c>
      <c r="S2253" s="464"/>
      <c r="T2253" s="461"/>
      <c r="U2253" s="462">
        <v>3669841.38</v>
      </c>
      <c r="V2253" s="463">
        <v>3669841.38</v>
      </c>
      <c r="W2253" s="716" t="e">
        <f t="shared" si="79"/>
        <v>#DIV/0!</v>
      </c>
      <c r="Z2253" s="739">
        <f t="shared" si="80"/>
        <v>0</v>
      </c>
    </row>
    <row r="2254" spans="1:26" s="365" customFormat="1" ht="12.65" customHeight="1">
      <c r="A2254" s="284" t="s">
        <v>21</v>
      </c>
      <c r="B2254" s="452" t="s">
        <v>1030</v>
      </c>
      <c r="C2254" s="453" t="s">
        <v>554</v>
      </c>
      <c r="D2254" s="454" t="s">
        <v>1033</v>
      </c>
      <c r="E2254" s="455" t="s">
        <v>1034</v>
      </c>
      <c r="F2254" s="454" t="s">
        <v>988</v>
      </c>
      <c r="G2254" s="454" t="s">
        <v>1001</v>
      </c>
      <c r="H2254" s="454" t="s">
        <v>439</v>
      </c>
      <c r="I2254" s="453">
        <v>2024</v>
      </c>
      <c r="J2254" s="453">
        <v>12</v>
      </c>
      <c r="K2254" s="456">
        <v>45294</v>
      </c>
      <c r="L2254" s="457">
        <v>0.5</v>
      </c>
      <c r="M2254" s="458">
        <v>0.11</v>
      </c>
      <c r="N2254" s="458">
        <v>0.13</v>
      </c>
      <c r="O2254" s="459">
        <v>0.01</v>
      </c>
      <c r="P2254" s="460">
        <v>0.01</v>
      </c>
      <c r="Q2254" s="453">
        <v>1</v>
      </c>
      <c r="R2254" s="458">
        <v>0.11</v>
      </c>
      <c r="S2254" s="464"/>
      <c r="T2254" s="461"/>
      <c r="U2254" s="462">
        <v>2493610.17</v>
      </c>
      <c r="V2254" s="463">
        <v>2493610.17</v>
      </c>
      <c r="W2254" s="716" t="e">
        <f t="shared" si="79"/>
        <v>#DIV/0!</v>
      </c>
      <c r="Z2254" s="739">
        <f t="shared" si="80"/>
        <v>0</v>
      </c>
    </row>
    <row r="2255" spans="1:26" s="365" customFormat="1" ht="12.65" customHeight="1">
      <c r="A2255" s="452"/>
      <c r="B2255" s="452" t="s">
        <v>1043</v>
      </c>
      <c r="C2255" s="453" t="s">
        <v>435</v>
      </c>
      <c r="D2255" s="454" t="s">
        <v>1044</v>
      </c>
      <c r="E2255" s="455" t="s">
        <v>1049</v>
      </c>
      <c r="F2255" s="454" t="s">
        <v>988</v>
      </c>
      <c r="G2255" s="454" t="s">
        <v>1001</v>
      </c>
      <c r="H2255" s="454" t="s">
        <v>457</v>
      </c>
      <c r="I2255" s="453">
        <v>2025</v>
      </c>
      <c r="J2255" s="453">
        <v>1</v>
      </c>
      <c r="K2255" s="456">
        <v>45328</v>
      </c>
      <c r="L2255" s="457">
        <v>0.5</v>
      </c>
      <c r="M2255" s="458">
        <v>27.14</v>
      </c>
      <c r="N2255" s="458">
        <v>27.14</v>
      </c>
      <c r="O2255" s="459">
        <v>0</v>
      </c>
      <c r="P2255" s="460">
        <v>0</v>
      </c>
      <c r="Q2255" s="453">
        <v>1</v>
      </c>
      <c r="R2255" s="458">
        <v>27.14</v>
      </c>
      <c r="S2255" s="461">
        <v>-4933</v>
      </c>
      <c r="T2255" s="461">
        <v>1370117</v>
      </c>
      <c r="U2255" s="462">
        <v>0</v>
      </c>
      <c r="V2255" s="463">
        <v>0</v>
      </c>
      <c r="W2255" s="716" t="e">
        <f t="shared" si="79"/>
        <v>#DIV/0!</v>
      </c>
      <c r="Z2255" s="739">
        <f t="shared" si="80"/>
        <v>0</v>
      </c>
    </row>
    <row r="2256" spans="1:26" s="365" customFormat="1" ht="12.65" customHeight="1">
      <c r="A2256" s="452"/>
      <c r="B2256" s="452" t="s">
        <v>1043</v>
      </c>
      <c r="C2256" s="453" t="s">
        <v>435</v>
      </c>
      <c r="D2256" s="454" t="s">
        <v>1045</v>
      </c>
      <c r="E2256" s="455" t="s">
        <v>1050</v>
      </c>
      <c r="F2256" s="454" t="s">
        <v>988</v>
      </c>
      <c r="G2256" s="454" t="s">
        <v>1001</v>
      </c>
      <c r="H2256" s="454" t="s">
        <v>457</v>
      </c>
      <c r="I2256" s="453">
        <v>2025</v>
      </c>
      <c r="J2256" s="453">
        <v>1</v>
      </c>
      <c r="K2256" s="456">
        <v>45328</v>
      </c>
      <c r="L2256" s="457">
        <v>0.5</v>
      </c>
      <c r="M2256" s="458">
        <v>27.14</v>
      </c>
      <c r="N2256" s="458">
        <v>27.14</v>
      </c>
      <c r="O2256" s="459">
        <v>0</v>
      </c>
      <c r="P2256" s="460">
        <v>0</v>
      </c>
      <c r="Q2256" s="453">
        <v>1</v>
      </c>
      <c r="R2256" s="458">
        <v>27.14</v>
      </c>
      <c r="S2256" s="461">
        <v>-1632</v>
      </c>
      <c r="T2256" s="461">
        <v>1347470</v>
      </c>
      <c r="U2256" s="462">
        <v>0</v>
      </c>
      <c r="V2256" s="463">
        <v>0</v>
      </c>
      <c r="W2256" s="716" t="e">
        <f t="shared" si="79"/>
        <v>#DIV/0!</v>
      </c>
      <c r="Z2256" s="739">
        <f t="shared" si="80"/>
        <v>0</v>
      </c>
    </row>
    <row r="2257" spans="1:26" s="365" customFormat="1" ht="12.65" customHeight="1">
      <c r="A2257" s="452"/>
      <c r="B2257" s="452" t="s">
        <v>1046</v>
      </c>
      <c r="C2257" s="453" t="s">
        <v>435</v>
      </c>
      <c r="D2257" s="454" t="s">
        <v>1047</v>
      </c>
      <c r="E2257" s="455" t="s">
        <v>59</v>
      </c>
      <c r="F2257" s="454" t="s">
        <v>988</v>
      </c>
      <c r="G2257" s="454" t="s">
        <v>1001</v>
      </c>
      <c r="H2257" s="454" t="s">
        <v>457</v>
      </c>
      <c r="I2257" s="453">
        <v>2025</v>
      </c>
      <c r="J2257" s="453">
        <v>1</v>
      </c>
      <c r="K2257" s="456">
        <v>45328</v>
      </c>
      <c r="L2257" s="457">
        <v>0.5</v>
      </c>
      <c r="M2257" s="458">
        <v>3.46</v>
      </c>
      <c r="N2257" s="458">
        <v>3.46</v>
      </c>
      <c r="O2257" s="459">
        <v>0</v>
      </c>
      <c r="P2257" s="460">
        <v>0</v>
      </c>
      <c r="Q2257" s="453">
        <v>1</v>
      </c>
      <c r="R2257" s="458">
        <v>3.46</v>
      </c>
      <c r="S2257" s="461">
        <v>0</v>
      </c>
      <c r="T2257" s="461">
        <v>3920086</v>
      </c>
      <c r="U2257" s="462">
        <v>0</v>
      </c>
      <c r="V2257" s="463">
        <v>0</v>
      </c>
      <c r="W2257" s="716" t="e">
        <f t="shared" si="79"/>
        <v>#DIV/0!</v>
      </c>
      <c r="Z2257" s="739">
        <f t="shared" si="80"/>
        <v>0</v>
      </c>
    </row>
    <row r="2258" spans="1:26" s="365" customFormat="1" ht="12.65" customHeight="1">
      <c r="A2258" s="284" t="s">
        <v>21</v>
      </c>
      <c r="B2258" s="452" t="s">
        <v>1030</v>
      </c>
      <c r="C2258" s="453" t="s">
        <v>554</v>
      </c>
      <c r="D2258" s="454" t="s">
        <v>1035</v>
      </c>
      <c r="E2258" s="455" t="s">
        <v>1051</v>
      </c>
      <c r="F2258" s="454" t="s">
        <v>988</v>
      </c>
      <c r="G2258" s="454" t="s">
        <v>1001</v>
      </c>
      <c r="H2258" s="454" t="s">
        <v>457</v>
      </c>
      <c r="I2258" s="453">
        <v>2025</v>
      </c>
      <c r="J2258" s="453">
        <v>1</v>
      </c>
      <c r="K2258" s="456">
        <v>45328</v>
      </c>
      <c r="L2258" s="457">
        <v>0.5</v>
      </c>
      <c r="M2258" s="458">
        <v>0.17</v>
      </c>
      <c r="N2258" s="458">
        <v>0.17</v>
      </c>
      <c r="O2258" s="459">
        <v>0</v>
      </c>
      <c r="P2258" s="460">
        <v>0</v>
      </c>
      <c r="Q2258" s="453">
        <v>1</v>
      </c>
      <c r="R2258" s="458">
        <v>0.17</v>
      </c>
      <c r="S2258" s="461">
        <v>-1138</v>
      </c>
      <c r="T2258" s="461">
        <v>155139659</v>
      </c>
      <c r="U2258" s="462">
        <v>0</v>
      </c>
      <c r="V2258" s="463">
        <v>0</v>
      </c>
      <c r="W2258" s="716" t="e">
        <f t="shared" si="79"/>
        <v>#DIV/0!</v>
      </c>
      <c r="Z2258" s="739">
        <f t="shared" si="80"/>
        <v>0</v>
      </c>
    </row>
    <row r="2259" spans="1:26" s="365" customFormat="1" ht="12.65" customHeight="1">
      <c r="A2259" s="325" t="s">
        <v>66</v>
      </c>
      <c r="B2259" s="452" t="s">
        <v>985</v>
      </c>
      <c r="C2259" s="453" t="s">
        <v>449</v>
      </c>
      <c r="D2259" s="454" t="s">
        <v>986</v>
      </c>
      <c r="E2259" s="455" t="s">
        <v>987</v>
      </c>
      <c r="F2259" s="454" t="s">
        <v>988</v>
      </c>
      <c r="G2259" s="454" t="s">
        <v>989</v>
      </c>
      <c r="H2259" s="454" t="s">
        <v>439</v>
      </c>
      <c r="I2259" s="453">
        <v>2025</v>
      </c>
      <c r="J2259" s="453">
        <v>1</v>
      </c>
      <c r="K2259" s="456">
        <v>45328</v>
      </c>
      <c r="L2259" s="457">
        <v>0.5</v>
      </c>
      <c r="M2259" s="458">
        <v>0.31</v>
      </c>
      <c r="N2259" s="458">
        <v>0.31</v>
      </c>
      <c r="O2259" s="459">
        <v>0</v>
      </c>
      <c r="P2259" s="460">
        <v>0</v>
      </c>
      <c r="Q2259" s="453">
        <v>1</v>
      </c>
      <c r="R2259" s="458">
        <v>0.31</v>
      </c>
      <c r="S2259" s="461">
        <v>0</v>
      </c>
      <c r="T2259" s="461">
        <v>45739079</v>
      </c>
      <c r="U2259" s="462">
        <v>4760000</v>
      </c>
      <c r="V2259" s="463">
        <v>0</v>
      </c>
      <c r="W2259" s="716" t="e">
        <f t="shared" si="79"/>
        <v>#DIV/0!</v>
      </c>
      <c r="Z2259" s="739">
        <f t="shared" si="80"/>
        <v>0</v>
      </c>
    </row>
    <row r="2260" spans="1:26" s="365" customFormat="1" ht="12.65" customHeight="1">
      <c r="A2260" s="325" t="s">
        <v>66</v>
      </c>
      <c r="B2260" s="452" t="s">
        <v>985</v>
      </c>
      <c r="C2260" s="453" t="s">
        <v>449</v>
      </c>
      <c r="D2260" s="454" t="s">
        <v>986</v>
      </c>
      <c r="E2260" s="455" t="s">
        <v>1052</v>
      </c>
      <c r="F2260" s="454" t="s">
        <v>988</v>
      </c>
      <c r="G2260" s="454" t="s">
        <v>989</v>
      </c>
      <c r="H2260" s="454" t="s">
        <v>439</v>
      </c>
      <c r="I2260" s="453">
        <v>2025</v>
      </c>
      <c r="J2260" s="453">
        <v>1</v>
      </c>
      <c r="K2260" s="456">
        <v>45328</v>
      </c>
      <c r="L2260" s="457">
        <v>0.5</v>
      </c>
      <c r="M2260" s="458">
        <v>0.31</v>
      </c>
      <c r="N2260" s="458">
        <v>0.31</v>
      </c>
      <c r="O2260" s="459">
        <v>0</v>
      </c>
      <c r="P2260" s="460">
        <v>0</v>
      </c>
      <c r="Q2260" s="453">
        <v>1</v>
      </c>
      <c r="R2260" s="458">
        <v>0.31</v>
      </c>
      <c r="S2260" s="461">
        <v>0</v>
      </c>
      <c r="T2260" s="461"/>
      <c r="U2260" s="462"/>
      <c r="V2260" s="463">
        <v>0</v>
      </c>
      <c r="W2260" s="716" t="e">
        <f t="shared" si="79"/>
        <v>#DIV/0!</v>
      </c>
      <c r="Z2260" s="739">
        <f t="shared" si="80"/>
        <v>0</v>
      </c>
    </row>
    <row r="2261" spans="1:26" s="365" customFormat="1" ht="12.65" customHeight="1">
      <c r="A2261" s="325" t="s">
        <v>66</v>
      </c>
      <c r="B2261" s="452" t="s">
        <v>985</v>
      </c>
      <c r="C2261" s="453" t="s">
        <v>449</v>
      </c>
      <c r="D2261" s="454" t="s">
        <v>986</v>
      </c>
      <c r="E2261" s="455" t="s">
        <v>1053</v>
      </c>
      <c r="F2261" s="454" t="s">
        <v>988</v>
      </c>
      <c r="G2261" s="454" t="s">
        <v>989</v>
      </c>
      <c r="H2261" s="454" t="s">
        <v>439</v>
      </c>
      <c r="I2261" s="453">
        <v>2025</v>
      </c>
      <c r="J2261" s="453">
        <v>1</v>
      </c>
      <c r="K2261" s="456">
        <v>45328</v>
      </c>
      <c r="L2261" s="457">
        <v>0.5</v>
      </c>
      <c r="M2261" s="458">
        <v>0.31</v>
      </c>
      <c r="N2261" s="458">
        <v>0.31</v>
      </c>
      <c r="O2261" s="459">
        <v>0</v>
      </c>
      <c r="P2261" s="460">
        <v>0</v>
      </c>
      <c r="Q2261" s="453">
        <v>1</v>
      </c>
      <c r="R2261" s="458">
        <v>0.31</v>
      </c>
      <c r="S2261" s="461">
        <v>0</v>
      </c>
      <c r="T2261" s="461"/>
      <c r="U2261" s="462"/>
      <c r="V2261" s="463">
        <v>0</v>
      </c>
      <c r="W2261" s="716" t="e">
        <f t="shared" si="79"/>
        <v>#DIV/0!</v>
      </c>
      <c r="Z2261" s="739">
        <f t="shared" si="80"/>
        <v>0</v>
      </c>
    </row>
    <row r="2262" spans="1:26" s="365" customFormat="1" ht="12.65" customHeight="1">
      <c r="A2262" s="325" t="s">
        <v>66</v>
      </c>
      <c r="B2262" s="452" t="s">
        <v>985</v>
      </c>
      <c r="C2262" s="453" t="s">
        <v>449</v>
      </c>
      <c r="D2262" s="454" t="s">
        <v>986</v>
      </c>
      <c r="E2262" s="455" t="s">
        <v>1054</v>
      </c>
      <c r="F2262" s="454" t="s">
        <v>988</v>
      </c>
      <c r="G2262" s="454" t="s">
        <v>989</v>
      </c>
      <c r="H2262" s="454" t="s">
        <v>439</v>
      </c>
      <c r="I2262" s="453">
        <v>2025</v>
      </c>
      <c r="J2262" s="453">
        <v>1</v>
      </c>
      <c r="K2262" s="456">
        <v>45328</v>
      </c>
      <c r="L2262" s="457">
        <v>0.5</v>
      </c>
      <c r="M2262" s="458">
        <v>0.31</v>
      </c>
      <c r="N2262" s="458">
        <v>0.31</v>
      </c>
      <c r="O2262" s="459">
        <v>0</v>
      </c>
      <c r="P2262" s="460">
        <v>0</v>
      </c>
      <c r="Q2262" s="453">
        <v>1</v>
      </c>
      <c r="R2262" s="458">
        <v>0.31</v>
      </c>
      <c r="S2262" s="461">
        <v>0</v>
      </c>
      <c r="T2262" s="461"/>
      <c r="U2262" s="462"/>
      <c r="V2262" s="463">
        <v>0</v>
      </c>
      <c r="W2262" s="716" t="e">
        <f t="shared" si="79"/>
        <v>#DIV/0!</v>
      </c>
      <c r="Z2262" s="739">
        <f t="shared" si="80"/>
        <v>0</v>
      </c>
    </row>
    <row r="2263" spans="1:26" s="365" customFormat="1" ht="12.65" customHeight="1">
      <c r="A2263" s="325" t="s">
        <v>66</v>
      </c>
      <c r="B2263" s="452" t="s">
        <v>985</v>
      </c>
      <c r="C2263" s="453" t="s">
        <v>449</v>
      </c>
      <c r="D2263" s="454" t="s">
        <v>986</v>
      </c>
      <c r="E2263" s="455" t="s">
        <v>1055</v>
      </c>
      <c r="F2263" s="454" t="s">
        <v>988</v>
      </c>
      <c r="G2263" s="454" t="s">
        <v>989</v>
      </c>
      <c r="H2263" s="454" t="s">
        <v>439</v>
      </c>
      <c r="I2263" s="453">
        <v>2025</v>
      </c>
      <c r="J2263" s="453">
        <v>1</v>
      </c>
      <c r="K2263" s="456">
        <v>45328</v>
      </c>
      <c r="L2263" s="457">
        <v>0.5</v>
      </c>
      <c r="M2263" s="458">
        <v>0.31</v>
      </c>
      <c r="N2263" s="458">
        <v>0.31</v>
      </c>
      <c r="O2263" s="459">
        <v>0</v>
      </c>
      <c r="P2263" s="460">
        <v>0</v>
      </c>
      <c r="Q2263" s="453">
        <v>1</v>
      </c>
      <c r="R2263" s="458">
        <v>0.31</v>
      </c>
      <c r="S2263" s="461">
        <v>87264</v>
      </c>
      <c r="T2263" s="461"/>
      <c r="U2263" s="462"/>
      <c r="V2263" s="463">
        <v>0</v>
      </c>
      <c r="W2263" s="716" t="e">
        <f t="shared" si="79"/>
        <v>#DIV/0!</v>
      </c>
      <c r="Z2263" s="739">
        <f t="shared" si="80"/>
        <v>0</v>
      </c>
    </row>
    <row r="2264" spans="1:26" s="365" customFormat="1" ht="12.65" customHeight="1">
      <c r="A2264" s="325" t="s">
        <v>66</v>
      </c>
      <c r="B2264" s="452" t="s">
        <v>985</v>
      </c>
      <c r="C2264" s="453" t="s">
        <v>449</v>
      </c>
      <c r="D2264" s="454" t="s">
        <v>986</v>
      </c>
      <c r="E2264" s="455" t="s">
        <v>1056</v>
      </c>
      <c r="F2264" s="454" t="s">
        <v>988</v>
      </c>
      <c r="G2264" s="454" t="s">
        <v>989</v>
      </c>
      <c r="H2264" s="454" t="s">
        <v>439</v>
      </c>
      <c r="I2264" s="453">
        <v>2025</v>
      </c>
      <c r="J2264" s="453">
        <v>1</v>
      </c>
      <c r="K2264" s="456">
        <v>45328</v>
      </c>
      <c r="L2264" s="457">
        <v>0.5</v>
      </c>
      <c r="M2264" s="458">
        <v>0.31</v>
      </c>
      <c r="N2264" s="458">
        <v>0.31</v>
      </c>
      <c r="O2264" s="459">
        <v>0</v>
      </c>
      <c r="P2264" s="460">
        <v>0</v>
      </c>
      <c r="Q2264" s="453">
        <v>1</v>
      </c>
      <c r="R2264" s="458">
        <v>0.31</v>
      </c>
      <c r="S2264" s="461">
        <v>32759</v>
      </c>
      <c r="T2264" s="461"/>
      <c r="U2264" s="462"/>
      <c r="V2264" s="463">
        <v>0</v>
      </c>
      <c r="W2264" s="716" t="e">
        <f t="shared" si="79"/>
        <v>#DIV/0!</v>
      </c>
      <c r="Z2264" s="739">
        <f t="shared" si="80"/>
        <v>0</v>
      </c>
    </row>
    <row r="2265" spans="1:26" s="365" customFormat="1" ht="12.65" customHeight="1">
      <c r="A2265" s="325" t="s">
        <v>66</v>
      </c>
      <c r="B2265" s="452" t="s">
        <v>985</v>
      </c>
      <c r="C2265" s="453" t="s">
        <v>449</v>
      </c>
      <c r="D2265" s="454" t="s">
        <v>986</v>
      </c>
      <c r="E2265" s="455" t="s">
        <v>1057</v>
      </c>
      <c r="F2265" s="454" t="s">
        <v>988</v>
      </c>
      <c r="G2265" s="454" t="s">
        <v>989</v>
      </c>
      <c r="H2265" s="454" t="s">
        <v>439</v>
      </c>
      <c r="I2265" s="453">
        <v>2025</v>
      </c>
      <c r="J2265" s="453">
        <v>1</v>
      </c>
      <c r="K2265" s="456">
        <v>45328</v>
      </c>
      <c r="L2265" s="457">
        <v>0.5</v>
      </c>
      <c r="M2265" s="458">
        <v>0.31</v>
      </c>
      <c r="N2265" s="458">
        <v>0.31</v>
      </c>
      <c r="O2265" s="459">
        <v>0</v>
      </c>
      <c r="P2265" s="460">
        <v>0</v>
      </c>
      <c r="Q2265" s="453">
        <v>1</v>
      </c>
      <c r="R2265" s="458">
        <v>0.31</v>
      </c>
      <c r="S2265" s="461">
        <v>0</v>
      </c>
      <c r="T2265" s="461"/>
      <c r="U2265" s="462"/>
      <c r="V2265" s="463">
        <v>0</v>
      </c>
      <c r="W2265" s="716" t="e">
        <f t="shared" si="79"/>
        <v>#DIV/0!</v>
      </c>
      <c r="Z2265" s="739">
        <f t="shared" si="80"/>
        <v>0</v>
      </c>
    </row>
    <row r="2266" spans="1:26" s="365" customFormat="1" ht="12.65" customHeight="1">
      <c r="A2266" s="325" t="s">
        <v>66</v>
      </c>
      <c r="B2266" s="452" t="s">
        <v>985</v>
      </c>
      <c r="C2266" s="453" t="s">
        <v>449</v>
      </c>
      <c r="D2266" s="454" t="s">
        <v>986</v>
      </c>
      <c r="E2266" s="455" t="s">
        <v>1058</v>
      </c>
      <c r="F2266" s="454" t="s">
        <v>988</v>
      </c>
      <c r="G2266" s="454" t="s">
        <v>989</v>
      </c>
      <c r="H2266" s="454" t="s">
        <v>439</v>
      </c>
      <c r="I2266" s="453">
        <v>2025</v>
      </c>
      <c r="J2266" s="453">
        <v>1</v>
      </c>
      <c r="K2266" s="456">
        <v>45328</v>
      </c>
      <c r="L2266" s="457">
        <v>0.5</v>
      </c>
      <c r="M2266" s="458">
        <v>0.31</v>
      </c>
      <c r="N2266" s="458">
        <v>0.31</v>
      </c>
      <c r="O2266" s="459">
        <v>0</v>
      </c>
      <c r="P2266" s="460">
        <v>0</v>
      </c>
      <c r="Q2266" s="453">
        <v>1</v>
      </c>
      <c r="R2266" s="458">
        <v>0.31</v>
      </c>
      <c r="S2266" s="461">
        <v>29088</v>
      </c>
      <c r="T2266" s="461"/>
      <c r="U2266" s="462"/>
      <c r="V2266" s="463">
        <v>0</v>
      </c>
      <c r="W2266" s="716" t="e">
        <f t="shared" si="79"/>
        <v>#DIV/0!</v>
      </c>
      <c r="Z2266" s="739">
        <f t="shared" si="80"/>
        <v>0</v>
      </c>
    </row>
    <row r="2267" spans="1:26" s="365" customFormat="1" ht="12.65" customHeight="1">
      <c r="A2267" s="325" t="s">
        <v>66</v>
      </c>
      <c r="B2267" s="452" t="s">
        <v>985</v>
      </c>
      <c r="C2267" s="453" t="s">
        <v>449</v>
      </c>
      <c r="D2267" s="454" t="s">
        <v>990</v>
      </c>
      <c r="E2267" s="455" t="s">
        <v>991</v>
      </c>
      <c r="F2267" s="454" t="s">
        <v>988</v>
      </c>
      <c r="G2267" s="454" t="s">
        <v>989</v>
      </c>
      <c r="H2267" s="454" t="s">
        <v>439</v>
      </c>
      <c r="I2267" s="453">
        <v>2025</v>
      </c>
      <c r="J2267" s="453">
        <v>1</v>
      </c>
      <c r="K2267" s="456">
        <v>45328</v>
      </c>
      <c r="L2267" s="457">
        <v>0.5</v>
      </c>
      <c r="M2267" s="458">
        <v>0.04</v>
      </c>
      <c r="N2267" s="458">
        <v>0.04</v>
      </c>
      <c r="O2267" s="459">
        <v>0</v>
      </c>
      <c r="P2267" s="460">
        <v>0</v>
      </c>
      <c r="Q2267" s="453">
        <v>1</v>
      </c>
      <c r="R2267" s="458">
        <v>0.04</v>
      </c>
      <c r="S2267" s="461">
        <v>131893</v>
      </c>
      <c r="T2267" s="461">
        <v>40351103</v>
      </c>
      <c r="U2267" s="462">
        <v>3450000</v>
      </c>
      <c r="V2267" s="463">
        <v>0</v>
      </c>
      <c r="W2267" s="716" t="e">
        <f t="shared" si="79"/>
        <v>#DIV/0!</v>
      </c>
      <c r="Z2267" s="739">
        <f t="shared" si="80"/>
        <v>0</v>
      </c>
    </row>
    <row r="2268" spans="1:26" s="365" customFormat="1" ht="12.65" customHeight="1">
      <c r="A2268" s="325" t="s">
        <v>66</v>
      </c>
      <c r="B2268" s="452" t="s">
        <v>985</v>
      </c>
      <c r="C2268" s="453" t="s">
        <v>449</v>
      </c>
      <c r="D2268" s="454" t="s">
        <v>992</v>
      </c>
      <c r="E2268" s="455" t="s">
        <v>993</v>
      </c>
      <c r="F2268" s="454" t="s">
        <v>988</v>
      </c>
      <c r="G2268" s="454" t="s">
        <v>989</v>
      </c>
      <c r="H2268" s="454" t="s">
        <v>439</v>
      </c>
      <c r="I2268" s="453">
        <v>2025</v>
      </c>
      <c r="J2268" s="453">
        <v>1</v>
      </c>
      <c r="K2268" s="456">
        <v>45328</v>
      </c>
      <c r="L2268" s="457">
        <v>0.5</v>
      </c>
      <c r="M2268" s="458">
        <v>7.0000000000000007E-2</v>
      </c>
      <c r="N2268" s="458">
        <v>7.0000000000000007E-2</v>
      </c>
      <c r="O2268" s="459">
        <v>0</v>
      </c>
      <c r="P2268" s="460">
        <v>0</v>
      </c>
      <c r="Q2268" s="453">
        <v>1</v>
      </c>
      <c r="R2268" s="458">
        <v>7.0000000000000007E-2</v>
      </c>
      <c r="S2268" s="461">
        <v>0</v>
      </c>
      <c r="T2268" s="461">
        <v>45678419</v>
      </c>
      <c r="U2268" s="462">
        <v>3740000</v>
      </c>
      <c r="V2268" s="463">
        <v>0</v>
      </c>
      <c r="W2268" s="716" t="e">
        <f t="shared" si="79"/>
        <v>#DIV/0!</v>
      </c>
      <c r="Z2268" s="739">
        <f t="shared" si="80"/>
        <v>0</v>
      </c>
    </row>
    <row r="2269" spans="1:26" s="365" customFormat="1" ht="12.65" customHeight="1">
      <c r="A2269" s="325" t="s">
        <v>66</v>
      </c>
      <c r="B2269" s="452" t="s">
        <v>985</v>
      </c>
      <c r="C2269" s="453" t="s">
        <v>449</v>
      </c>
      <c r="D2269" s="454" t="s">
        <v>994</v>
      </c>
      <c r="E2269" s="455" t="s">
        <v>995</v>
      </c>
      <c r="F2269" s="454" t="s">
        <v>988</v>
      </c>
      <c r="G2269" s="454" t="s">
        <v>989</v>
      </c>
      <c r="H2269" s="454" t="s">
        <v>439</v>
      </c>
      <c r="I2269" s="453">
        <v>2025</v>
      </c>
      <c r="J2269" s="453">
        <v>1</v>
      </c>
      <c r="K2269" s="456">
        <v>45328</v>
      </c>
      <c r="L2269" s="457">
        <v>0.5</v>
      </c>
      <c r="M2269" s="458">
        <v>7.0000000000000007E-2</v>
      </c>
      <c r="N2269" s="458">
        <v>7.0000000000000007E-2</v>
      </c>
      <c r="O2269" s="459">
        <v>0</v>
      </c>
      <c r="P2269" s="460">
        <v>0</v>
      </c>
      <c r="Q2269" s="453">
        <v>1</v>
      </c>
      <c r="R2269" s="458">
        <v>7.0000000000000007E-2</v>
      </c>
      <c r="S2269" s="461">
        <v>0</v>
      </c>
      <c r="T2269" s="461">
        <v>29898742</v>
      </c>
      <c r="U2269" s="462">
        <v>3450000</v>
      </c>
      <c r="V2269" s="463">
        <v>0</v>
      </c>
      <c r="W2269" s="716" t="e">
        <f t="shared" si="79"/>
        <v>#DIV/0!</v>
      </c>
      <c r="Z2269" s="739">
        <f t="shared" si="80"/>
        <v>0</v>
      </c>
    </row>
    <row r="2270" spans="1:26" s="365" customFormat="1" ht="12.65" customHeight="1">
      <c r="A2270" s="325" t="s">
        <v>66</v>
      </c>
      <c r="B2270" s="452" t="s">
        <v>985</v>
      </c>
      <c r="C2270" s="453" t="s">
        <v>449</v>
      </c>
      <c r="D2270" s="454" t="s">
        <v>994</v>
      </c>
      <c r="E2270" s="455" t="s">
        <v>1059</v>
      </c>
      <c r="F2270" s="454" t="s">
        <v>988</v>
      </c>
      <c r="G2270" s="454" t="s">
        <v>989</v>
      </c>
      <c r="H2270" s="454" t="s">
        <v>439</v>
      </c>
      <c r="I2270" s="453">
        <v>2025</v>
      </c>
      <c r="J2270" s="453">
        <v>1</v>
      </c>
      <c r="K2270" s="456">
        <v>45328</v>
      </c>
      <c r="L2270" s="457">
        <v>0.5</v>
      </c>
      <c r="M2270" s="458">
        <v>7.0000000000000007E-2</v>
      </c>
      <c r="N2270" s="458">
        <v>7.0000000000000007E-2</v>
      </c>
      <c r="O2270" s="459">
        <v>0</v>
      </c>
      <c r="P2270" s="460">
        <v>0</v>
      </c>
      <c r="Q2270" s="453">
        <v>1</v>
      </c>
      <c r="R2270" s="458">
        <v>7.0000000000000007E-2</v>
      </c>
      <c r="S2270" s="461">
        <v>0</v>
      </c>
      <c r="T2270" s="461"/>
      <c r="U2270" s="462"/>
      <c r="V2270" s="463">
        <v>0</v>
      </c>
      <c r="W2270" s="716" t="e">
        <f t="shared" si="79"/>
        <v>#DIV/0!</v>
      </c>
      <c r="Z2270" s="739">
        <f t="shared" si="80"/>
        <v>0</v>
      </c>
    </row>
    <row r="2271" spans="1:26" s="365" customFormat="1" ht="12.65" customHeight="1">
      <c r="A2271" s="325" t="s">
        <v>66</v>
      </c>
      <c r="B2271" s="452" t="s">
        <v>985</v>
      </c>
      <c r="C2271" s="453" t="s">
        <v>449</v>
      </c>
      <c r="D2271" s="454" t="s">
        <v>994</v>
      </c>
      <c r="E2271" s="455" t="s">
        <v>1060</v>
      </c>
      <c r="F2271" s="454" t="s">
        <v>988</v>
      </c>
      <c r="G2271" s="454" t="s">
        <v>989</v>
      </c>
      <c r="H2271" s="454" t="s">
        <v>439</v>
      </c>
      <c r="I2271" s="453">
        <v>2025</v>
      </c>
      <c r="J2271" s="453">
        <v>1</v>
      </c>
      <c r="K2271" s="456">
        <v>45328</v>
      </c>
      <c r="L2271" s="457">
        <v>0.5</v>
      </c>
      <c r="M2271" s="458">
        <v>7.0000000000000007E-2</v>
      </c>
      <c r="N2271" s="458">
        <v>7.0000000000000007E-2</v>
      </c>
      <c r="O2271" s="459">
        <v>0</v>
      </c>
      <c r="P2271" s="460">
        <v>0</v>
      </c>
      <c r="Q2271" s="453">
        <v>1</v>
      </c>
      <c r="R2271" s="458">
        <v>7.0000000000000007E-2</v>
      </c>
      <c r="S2271" s="461">
        <v>0</v>
      </c>
      <c r="T2271" s="461"/>
      <c r="U2271" s="462"/>
      <c r="V2271" s="463">
        <v>0</v>
      </c>
      <c r="W2271" s="716" t="e">
        <f t="shared" si="79"/>
        <v>#DIV/0!</v>
      </c>
      <c r="Z2271" s="739">
        <f t="shared" si="80"/>
        <v>0</v>
      </c>
    </row>
    <row r="2272" spans="1:26" s="365" customFormat="1" ht="12.65" customHeight="1">
      <c r="A2272" s="325" t="s">
        <v>66</v>
      </c>
      <c r="B2272" s="452" t="s">
        <v>985</v>
      </c>
      <c r="C2272" s="453" t="s">
        <v>449</v>
      </c>
      <c r="D2272" s="454" t="s">
        <v>994</v>
      </c>
      <c r="E2272" s="455" t="s">
        <v>1061</v>
      </c>
      <c r="F2272" s="454" t="s">
        <v>988</v>
      </c>
      <c r="G2272" s="454" t="s">
        <v>989</v>
      </c>
      <c r="H2272" s="454" t="s">
        <v>439</v>
      </c>
      <c r="I2272" s="453">
        <v>2025</v>
      </c>
      <c r="J2272" s="453">
        <v>1</v>
      </c>
      <c r="K2272" s="456">
        <v>45328</v>
      </c>
      <c r="L2272" s="457">
        <v>0.5</v>
      </c>
      <c r="M2272" s="458">
        <v>7.0000000000000007E-2</v>
      </c>
      <c r="N2272" s="458">
        <v>7.0000000000000007E-2</v>
      </c>
      <c r="O2272" s="459">
        <v>0</v>
      </c>
      <c r="P2272" s="460">
        <v>0</v>
      </c>
      <c r="Q2272" s="453">
        <v>1</v>
      </c>
      <c r="R2272" s="458">
        <v>7.0000000000000007E-2</v>
      </c>
      <c r="S2272" s="461">
        <v>0</v>
      </c>
      <c r="T2272" s="461"/>
      <c r="U2272" s="462"/>
      <c r="V2272" s="463">
        <v>0</v>
      </c>
      <c r="W2272" s="716" t="e">
        <f t="shared" si="79"/>
        <v>#DIV/0!</v>
      </c>
      <c r="Z2272" s="739">
        <f t="shared" si="80"/>
        <v>0</v>
      </c>
    </row>
    <row r="2273" spans="1:26" s="365" customFormat="1" ht="12.65" customHeight="1">
      <c r="A2273" s="325" t="s">
        <v>66</v>
      </c>
      <c r="B2273" s="452" t="s">
        <v>985</v>
      </c>
      <c r="C2273" s="453" t="s">
        <v>449</v>
      </c>
      <c r="D2273" s="454" t="s">
        <v>994</v>
      </c>
      <c r="E2273" s="455" t="s">
        <v>1062</v>
      </c>
      <c r="F2273" s="454" t="s">
        <v>988</v>
      </c>
      <c r="G2273" s="454" t="s">
        <v>989</v>
      </c>
      <c r="H2273" s="454" t="s">
        <v>439</v>
      </c>
      <c r="I2273" s="453">
        <v>2025</v>
      </c>
      <c r="J2273" s="453">
        <v>1</v>
      </c>
      <c r="K2273" s="456">
        <v>45328</v>
      </c>
      <c r="L2273" s="457">
        <v>0.5</v>
      </c>
      <c r="M2273" s="458">
        <v>7.0000000000000007E-2</v>
      </c>
      <c r="N2273" s="458">
        <v>7.0000000000000007E-2</v>
      </c>
      <c r="O2273" s="459">
        <v>0</v>
      </c>
      <c r="P2273" s="460">
        <v>0</v>
      </c>
      <c r="Q2273" s="453">
        <v>1</v>
      </c>
      <c r="R2273" s="458">
        <v>7.0000000000000007E-2</v>
      </c>
      <c r="S2273" s="461">
        <v>87236</v>
      </c>
      <c r="T2273" s="461"/>
      <c r="U2273" s="462"/>
      <c r="V2273" s="463">
        <v>0</v>
      </c>
      <c r="W2273" s="716" t="e">
        <f t="shared" si="79"/>
        <v>#DIV/0!</v>
      </c>
      <c r="Z2273" s="739">
        <f t="shared" si="80"/>
        <v>0</v>
      </c>
    </row>
    <row r="2274" spans="1:26" s="365" customFormat="1" ht="12.65" customHeight="1">
      <c r="A2274" s="325" t="s">
        <v>66</v>
      </c>
      <c r="B2274" s="452" t="s">
        <v>985</v>
      </c>
      <c r="C2274" s="453" t="s">
        <v>449</v>
      </c>
      <c r="D2274" s="454" t="s">
        <v>994</v>
      </c>
      <c r="E2274" s="455" t="s">
        <v>1063</v>
      </c>
      <c r="F2274" s="454" t="s">
        <v>988</v>
      </c>
      <c r="G2274" s="454" t="s">
        <v>989</v>
      </c>
      <c r="H2274" s="454" t="s">
        <v>439</v>
      </c>
      <c r="I2274" s="453">
        <v>2025</v>
      </c>
      <c r="J2274" s="453">
        <v>1</v>
      </c>
      <c r="K2274" s="456">
        <v>45328</v>
      </c>
      <c r="L2274" s="457">
        <v>0.5</v>
      </c>
      <c r="M2274" s="458">
        <v>7.0000000000000007E-2</v>
      </c>
      <c r="N2274" s="458">
        <v>7.0000000000000007E-2</v>
      </c>
      <c r="O2274" s="459">
        <v>0</v>
      </c>
      <c r="P2274" s="460">
        <v>0</v>
      </c>
      <c r="Q2274" s="453">
        <v>1</v>
      </c>
      <c r="R2274" s="458">
        <v>7.0000000000000007E-2</v>
      </c>
      <c r="S2274" s="461">
        <v>0</v>
      </c>
      <c r="T2274" s="461"/>
      <c r="U2274" s="462"/>
      <c r="V2274" s="463">
        <v>0</v>
      </c>
      <c r="W2274" s="716" t="e">
        <f t="shared" si="79"/>
        <v>#DIV/0!</v>
      </c>
      <c r="Z2274" s="739">
        <f t="shared" si="80"/>
        <v>0</v>
      </c>
    </row>
    <row r="2275" spans="1:26" s="365" customFormat="1" ht="12.65" customHeight="1">
      <c r="A2275" s="325" t="s">
        <v>66</v>
      </c>
      <c r="B2275" s="452" t="s">
        <v>985</v>
      </c>
      <c r="C2275" s="453" t="s">
        <v>449</v>
      </c>
      <c r="D2275" s="454" t="s">
        <v>994</v>
      </c>
      <c r="E2275" s="455" t="s">
        <v>1064</v>
      </c>
      <c r="F2275" s="454" t="s">
        <v>988</v>
      </c>
      <c r="G2275" s="454" t="s">
        <v>989</v>
      </c>
      <c r="H2275" s="454" t="s">
        <v>439</v>
      </c>
      <c r="I2275" s="453">
        <v>2025</v>
      </c>
      <c r="J2275" s="453">
        <v>1</v>
      </c>
      <c r="K2275" s="456">
        <v>45328</v>
      </c>
      <c r="L2275" s="457">
        <v>0.5</v>
      </c>
      <c r="M2275" s="458">
        <v>7.0000000000000007E-2</v>
      </c>
      <c r="N2275" s="458">
        <v>7.0000000000000007E-2</v>
      </c>
      <c r="O2275" s="459">
        <v>0</v>
      </c>
      <c r="P2275" s="460">
        <v>0</v>
      </c>
      <c r="Q2275" s="453">
        <v>1</v>
      </c>
      <c r="R2275" s="458">
        <v>7.0000000000000007E-2</v>
      </c>
      <c r="S2275" s="461">
        <v>0</v>
      </c>
      <c r="T2275" s="461"/>
      <c r="U2275" s="462"/>
      <c r="V2275" s="463">
        <v>0</v>
      </c>
      <c r="W2275" s="716" t="e">
        <f t="shared" si="79"/>
        <v>#DIV/0!</v>
      </c>
      <c r="Z2275" s="739">
        <f t="shared" si="80"/>
        <v>0</v>
      </c>
    </row>
    <row r="2276" spans="1:26" s="365" customFormat="1" ht="12.65" customHeight="1">
      <c r="A2276" s="325" t="s">
        <v>66</v>
      </c>
      <c r="B2276" s="452" t="s">
        <v>985</v>
      </c>
      <c r="C2276" s="453" t="s">
        <v>449</v>
      </c>
      <c r="D2276" s="454" t="s">
        <v>994</v>
      </c>
      <c r="E2276" s="455" t="s">
        <v>1065</v>
      </c>
      <c r="F2276" s="454" t="s">
        <v>988</v>
      </c>
      <c r="G2276" s="454" t="s">
        <v>989</v>
      </c>
      <c r="H2276" s="454" t="s">
        <v>439</v>
      </c>
      <c r="I2276" s="453">
        <v>2025</v>
      </c>
      <c r="J2276" s="453">
        <v>1</v>
      </c>
      <c r="K2276" s="456">
        <v>45328</v>
      </c>
      <c r="L2276" s="457">
        <v>0.5</v>
      </c>
      <c r="M2276" s="458">
        <v>7.0000000000000007E-2</v>
      </c>
      <c r="N2276" s="458">
        <v>7.0000000000000007E-2</v>
      </c>
      <c r="O2276" s="459">
        <v>0</v>
      </c>
      <c r="P2276" s="460">
        <v>0</v>
      </c>
      <c r="Q2276" s="453">
        <v>1</v>
      </c>
      <c r="R2276" s="458">
        <v>7.0000000000000007E-2</v>
      </c>
      <c r="S2276" s="461">
        <v>27922</v>
      </c>
      <c r="T2276" s="461"/>
      <c r="U2276" s="462"/>
      <c r="V2276" s="463">
        <v>0</v>
      </c>
      <c r="W2276" s="716" t="e">
        <f t="shared" si="79"/>
        <v>#DIV/0!</v>
      </c>
      <c r="Z2276" s="739">
        <f t="shared" si="80"/>
        <v>0</v>
      </c>
    </row>
    <row r="2277" spans="1:26" s="365" customFormat="1" ht="12.65" customHeight="1">
      <c r="A2277" s="325" t="s">
        <v>66</v>
      </c>
      <c r="B2277" s="452" t="s">
        <v>985</v>
      </c>
      <c r="C2277" s="453" t="s">
        <v>449</v>
      </c>
      <c r="D2277" s="454" t="s">
        <v>996</v>
      </c>
      <c r="E2277" s="455" t="s">
        <v>997</v>
      </c>
      <c r="F2277" s="454" t="s">
        <v>988</v>
      </c>
      <c r="G2277" s="454" t="s">
        <v>989</v>
      </c>
      <c r="H2277" s="454" t="s">
        <v>439</v>
      </c>
      <c r="I2277" s="453">
        <v>2025</v>
      </c>
      <c r="J2277" s="453">
        <v>1</v>
      </c>
      <c r="K2277" s="456">
        <v>45328</v>
      </c>
      <c r="L2277" s="457">
        <v>0.5</v>
      </c>
      <c r="M2277" s="458">
        <v>0.04</v>
      </c>
      <c r="N2277" s="458">
        <v>0.04</v>
      </c>
      <c r="O2277" s="459">
        <v>0</v>
      </c>
      <c r="P2277" s="460">
        <v>0</v>
      </c>
      <c r="Q2277" s="453">
        <v>1</v>
      </c>
      <c r="R2277" s="458">
        <v>0.04</v>
      </c>
      <c r="S2277" s="461">
        <v>0</v>
      </c>
      <c r="T2277" s="461">
        <v>56517291</v>
      </c>
      <c r="U2277" s="462">
        <v>3400000</v>
      </c>
      <c r="V2277" s="463">
        <v>0</v>
      </c>
      <c r="W2277" s="716" t="e">
        <f t="shared" si="79"/>
        <v>#DIV/0!</v>
      </c>
      <c r="Z2277" s="739">
        <f t="shared" si="80"/>
        <v>0</v>
      </c>
    </row>
    <row r="2278" spans="1:26" s="365" customFormat="1" ht="12.65" customHeight="1">
      <c r="A2278" s="325" t="s">
        <v>66</v>
      </c>
      <c r="B2278" s="452" t="s">
        <v>985</v>
      </c>
      <c r="C2278" s="453" t="s">
        <v>449</v>
      </c>
      <c r="D2278" s="454" t="s">
        <v>996</v>
      </c>
      <c r="E2278" s="455" t="s">
        <v>1066</v>
      </c>
      <c r="F2278" s="454" t="s">
        <v>988</v>
      </c>
      <c r="G2278" s="454" t="s">
        <v>989</v>
      </c>
      <c r="H2278" s="454" t="s">
        <v>439</v>
      </c>
      <c r="I2278" s="453">
        <v>2025</v>
      </c>
      <c r="J2278" s="453">
        <v>1</v>
      </c>
      <c r="K2278" s="456">
        <v>45328</v>
      </c>
      <c r="L2278" s="457">
        <v>0.5</v>
      </c>
      <c r="M2278" s="458">
        <v>0.04</v>
      </c>
      <c r="N2278" s="458">
        <v>0.04</v>
      </c>
      <c r="O2278" s="459">
        <v>0</v>
      </c>
      <c r="P2278" s="460">
        <v>0</v>
      </c>
      <c r="Q2278" s="453">
        <v>1</v>
      </c>
      <c r="R2278" s="458">
        <v>0.04</v>
      </c>
      <c r="S2278" s="461">
        <v>0</v>
      </c>
      <c r="T2278" s="461"/>
      <c r="U2278" s="462"/>
      <c r="V2278" s="463">
        <v>0</v>
      </c>
      <c r="W2278" s="716" t="e">
        <f t="shared" si="79"/>
        <v>#DIV/0!</v>
      </c>
      <c r="Z2278" s="739">
        <f t="shared" si="80"/>
        <v>0</v>
      </c>
    </row>
    <row r="2279" spans="1:26" s="365" customFormat="1" ht="12.65" customHeight="1">
      <c r="A2279" s="325" t="s">
        <v>66</v>
      </c>
      <c r="B2279" s="452" t="s">
        <v>985</v>
      </c>
      <c r="C2279" s="453" t="s">
        <v>449</v>
      </c>
      <c r="D2279" s="454" t="s">
        <v>996</v>
      </c>
      <c r="E2279" s="455" t="s">
        <v>1067</v>
      </c>
      <c r="F2279" s="454" t="s">
        <v>988</v>
      </c>
      <c r="G2279" s="454" t="s">
        <v>989</v>
      </c>
      <c r="H2279" s="454" t="s">
        <v>439</v>
      </c>
      <c r="I2279" s="453">
        <v>2025</v>
      </c>
      <c r="J2279" s="453">
        <v>1</v>
      </c>
      <c r="K2279" s="456">
        <v>45328</v>
      </c>
      <c r="L2279" s="457">
        <v>0.5</v>
      </c>
      <c r="M2279" s="458">
        <v>0.04</v>
      </c>
      <c r="N2279" s="458">
        <v>0.04</v>
      </c>
      <c r="O2279" s="459">
        <v>0</v>
      </c>
      <c r="P2279" s="460">
        <v>0</v>
      </c>
      <c r="Q2279" s="453">
        <v>1</v>
      </c>
      <c r="R2279" s="458">
        <v>0.04</v>
      </c>
      <c r="S2279" s="461">
        <v>0</v>
      </c>
      <c r="T2279" s="461"/>
      <c r="U2279" s="462"/>
      <c r="V2279" s="463">
        <v>0</v>
      </c>
      <c r="W2279" s="716" t="e">
        <f t="shared" si="79"/>
        <v>#DIV/0!</v>
      </c>
      <c r="Z2279" s="739">
        <f t="shared" si="80"/>
        <v>0</v>
      </c>
    </row>
    <row r="2280" spans="1:26" s="365" customFormat="1" ht="12.65" customHeight="1">
      <c r="A2280" s="325" t="s">
        <v>66</v>
      </c>
      <c r="B2280" s="452" t="s">
        <v>985</v>
      </c>
      <c r="C2280" s="453" t="s">
        <v>449</v>
      </c>
      <c r="D2280" s="454" t="s">
        <v>996</v>
      </c>
      <c r="E2280" s="455" t="s">
        <v>1068</v>
      </c>
      <c r="F2280" s="454" t="s">
        <v>988</v>
      </c>
      <c r="G2280" s="454" t="s">
        <v>989</v>
      </c>
      <c r="H2280" s="454" t="s">
        <v>439</v>
      </c>
      <c r="I2280" s="453">
        <v>2025</v>
      </c>
      <c r="J2280" s="453">
        <v>1</v>
      </c>
      <c r="K2280" s="456">
        <v>45328</v>
      </c>
      <c r="L2280" s="457">
        <v>0.5</v>
      </c>
      <c r="M2280" s="458">
        <v>0.04</v>
      </c>
      <c r="N2280" s="458">
        <v>0.04</v>
      </c>
      <c r="O2280" s="459">
        <v>0</v>
      </c>
      <c r="P2280" s="460">
        <v>0</v>
      </c>
      <c r="Q2280" s="453">
        <v>1</v>
      </c>
      <c r="R2280" s="458">
        <v>0.04</v>
      </c>
      <c r="S2280" s="461">
        <v>0</v>
      </c>
      <c r="T2280" s="461"/>
      <c r="U2280" s="462"/>
      <c r="V2280" s="463">
        <v>0</v>
      </c>
      <c r="W2280" s="716" t="e">
        <f t="shared" si="79"/>
        <v>#DIV/0!</v>
      </c>
      <c r="Z2280" s="739">
        <f t="shared" si="80"/>
        <v>0</v>
      </c>
    </row>
    <row r="2281" spans="1:26" s="365" customFormat="1" ht="12.65" customHeight="1">
      <c r="A2281" s="325" t="s">
        <v>66</v>
      </c>
      <c r="B2281" s="452" t="s">
        <v>985</v>
      </c>
      <c r="C2281" s="453" t="s">
        <v>449</v>
      </c>
      <c r="D2281" s="454" t="s">
        <v>996</v>
      </c>
      <c r="E2281" s="455" t="s">
        <v>1069</v>
      </c>
      <c r="F2281" s="454" t="s">
        <v>988</v>
      </c>
      <c r="G2281" s="454" t="s">
        <v>989</v>
      </c>
      <c r="H2281" s="454" t="s">
        <v>439</v>
      </c>
      <c r="I2281" s="453">
        <v>2025</v>
      </c>
      <c r="J2281" s="453">
        <v>1</v>
      </c>
      <c r="K2281" s="456">
        <v>45328</v>
      </c>
      <c r="L2281" s="457">
        <v>0.5</v>
      </c>
      <c r="M2281" s="458">
        <v>0.04</v>
      </c>
      <c r="N2281" s="458">
        <v>0.04</v>
      </c>
      <c r="O2281" s="459">
        <v>0</v>
      </c>
      <c r="P2281" s="460">
        <v>0</v>
      </c>
      <c r="Q2281" s="453">
        <v>1</v>
      </c>
      <c r="R2281" s="458">
        <v>0.04</v>
      </c>
      <c r="S2281" s="461">
        <v>86760</v>
      </c>
      <c r="T2281" s="461"/>
      <c r="U2281" s="462"/>
      <c r="V2281" s="463">
        <v>0</v>
      </c>
      <c r="W2281" s="716" t="e">
        <f t="shared" si="79"/>
        <v>#DIV/0!</v>
      </c>
      <c r="Z2281" s="739">
        <f t="shared" si="80"/>
        <v>0</v>
      </c>
    </row>
    <row r="2282" spans="1:26" s="365" customFormat="1" ht="12.65" customHeight="1">
      <c r="A2282" s="325" t="s">
        <v>66</v>
      </c>
      <c r="B2282" s="452" t="s">
        <v>985</v>
      </c>
      <c r="C2282" s="453" t="s">
        <v>449</v>
      </c>
      <c r="D2282" s="454" t="s">
        <v>996</v>
      </c>
      <c r="E2282" s="455" t="s">
        <v>1070</v>
      </c>
      <c r="F2282" s="454" t="s">
        <v>988</v>
      </c>
      <c r="G2282" s="454" t="s">
        <v>989</v>
      </c>
      <c r="H2282" s="454" t="s">
        <v>439</v>
      </c>
      <c r="I2282" s="453">
        <v>2025</v>
      </c>
      <c r="J2282" s="453">
        <v>1</v>
      </c>
      <c r="K2282" s="456">
        <v>45328</v>
      </c>
      <c r="L2282" s="457">
        <v>0.5</v>
      </c>
      <c r="M2282" s="458">
        <v>0.04</v>
      </c>
      <c r="N2282" s="458">
        <v>0.04</v>
      </c>
      <c r="O2282" s="459">
        <v>0</v>
      </c>
      <c r="P2282" s="460">
        <v>0</v>
      </c>
      <c r="Q2282" s="453">
        <v>1</v>
      </c>
      <c r="R2282" s="458">
        <v>0.04</v>
      </c>
      <c r="S2282" s="461">
        <v>0</v>
      </c>
      <c r="T2282" s="461"/>
      <c r="U2282" s="462"/>
      <c r="V2282" s="463">
        <v>0</v>
      </c>
      <c r="W2282" s="716" t="e">
        <f t="shared" si="79"/>
        <v>#DIV/0!</v>
      </c>
      <c r="Z2282" s="739">
        <f t="shared" si="80"/>
        <v>0</v>
      </c>
    </row>
    <row r="2283" spans="1:26" s="365" customFormat="1" ht="12.65" customHeight="1">
      <c r="A2283" s="325" t="s">
        <v>66</v>
      </c>
      <c r="B2283" s="452" t="s">
        <v>985</v>
      </c>
      <c r="C2283" s="453" t="s">
        <v>449</v>
      </c>
      <c r="D2283" s="454" t="s">
        <v>996</v>
      </c>
      <c r="E2283" s="455" t="s">
        <v>1071</v>
      </c>
      <c r="F2283" s="454" t="s">
        <v>988</v>
      </c>
      <c r="G2283" s="454" t="s">
        <v>989</v>
      </c>
      <c r="H2283" s="454" t="s">
        <v>439</v>
      </c>
      <c r="I2283" s="453">
        <v>2025</v>
      </c>
      <c r="J2283" s="453">
        <v>1</v>
      </c>
      <c r="K2283" s="456">
        <v>45328</v>
      </c>
      <c r="L2283" s="457">
        <v>0.5</v>
      </c>
      <c r="M2283" s="458">
        <v>0.04</v>
      </c>
      <c r="N2283" s="458">
        <v>0.04</v>
      </c>
      <c r="O2283" s="459">
        <v>0</v>
      </c>
      <c r="P2283" s="460">
        <v>0</v>
      </c>
      <c r="Q2283" s="453">
        <v>1</v>
      </c>
      <c r="R2283" s="458">
        <v>0.04</v>
      </c>
      <c r="S2283" s="461">
        <v>0</v>
      </c>
      <c r="T2283" s="461"/>
      <c r="U2283" s="462"/>
      <c r="V2283" s="463">
        <v>0</v>
      </c>
      <c r="W2283" s="716" t="e">
        <f t="shared" si="79"/>
        <v>#DIV/0!</v>
      </c>
      <c r="Z2283" s="739">
        <f t="shared" si="80"/>
        <v>0</v>
      </c>
    </row>
    <row r="2284" spans="1:26" s="365" customFormat="1" ht="12.65" customHeight="1">
      <c r="A2284" s="325" t="s">
        <v>66</v>
      </c>
      <c r="B2284" s="452" t="s">
        <v>985</v>
      </c>
      <c r="C2284" s="453" t="s">
        <v>449</v>
      </c>
      <c r="D2284" s="454" t="s">
        <v>996</v>
      </c>
      <c r="E2284" s="455" t="s">
        <v>1072</v>
      </c>
      <c r="F2284" s="454" t="s">
        <v>988</v>
      </c>
      <c r="G2284" s="454" t="s">
        <v>989</v>
      </c>
      <c r="H2284" s="454" t="s">
        <v>439</v>
      </c>
      <c r="I2284" s="453">
        <v>2025</v>
      </c>
      <c r="J2284" s="453">
        <v>1</v>
      </c>
      <c r="K2284" s="456">
        <v>45328</v>
      </c>
      <c r="L2284" s="457">
        <v>0.5</v>
      </c>
      <c r="M2284" s="458">
        <v>0.04</v>
      </c>
      <c r="N2284" s="458">
        <v>0.04</v>
      </c>
      <c r="O2284" s="459">
        <v>0</v>
      </c>
      <c r="P2284" s="460">
        <v>0</v>
      </c>
      <c r="Q2284" s="453">
        <v>1</v>
      </c>
      <c r="R2284" s="458">
        <v>0.04</v>
      </c>
      <c r="S2284" s="461">
        <v>20361</v>
      </c>
      <c r="T2284" s="461"/>
      <c r="U2284" s="462"/>
      <c r="V2284" s="463">
        <v>0</v>
      </c>
      <c r="W2284" s="716" t="e">
        <f t="shared" si="79"/>
        <v>#DIV/0!</v>
      </c>
      <c r="Z2284" s="739">
        <f t="shared" si="80"/>
        <v>0</v>
      </c>
    </row>
    <row r="2285" spans="1:26" s="365" customFormat="1" ht="12.65" customHeight="1">
      <c r="A2285" s="284" t="s">
        <v>68</v>
      </c>
      <c r="B2285" s="452" t="s">
        <v>998</v>
      </c>
      <c r="C2285" s="453" t="s">
        <v>435</v>
      </c>
      <c r="D2285" s="454" t="s">
        <v>999</v>
      </c>
      <c r="E2285" s="455" t="s">
        <v>1073</v>
      </c>
      <c r="F2285" s="454" t="s">
        <v>988</v>
      </c>
      <c r="G2285" s="454" t="s">
        <v>1001</v>
      </c>
      <c r="H2285" s="454" t="s">
        <v>439</v>
      </c>
      <c r="I2285" s="453">
        <v>2025</v>
      </c>
      <c r="J2285" s="453">
        <v>1</v>
      </c>
      <c r="K2285" s="456">
        <v>45328</v>
      </c>
      <c r="L2285" s="457">
        <v>1</v>
      </c>
      <c r="M2285" s="458">
        <v>2.36</v>
      </c>
      <c r="N2285" s="458">
        <v>2.36</v>
      </c>
      <c r="O2285" s="459">
        <v>0</v>
      </c>
      <c r="P2285" s="460">
        <v>0</v>
      </c>
      <c r="Q2285" s="453">
        <v>1</v>
      </c>
      <c r="R2285" s="458">
        <v>2.36</v>
      </c>
      <c r="S2285" s="461">
        <v>0</v>
      </c>
      <c r="T2285" s="461">
        <v>644603</v>
      </c>
      <c r="U2285" s="462">
        <v>0</v>
      </c>
      <c r="V2285" s="463">
        <v>0</v>
      </c>
      <c r="W2285" s="716" t="e">
        <f t="shared" si="79"/>
        <v>#DIV/0!</v>
      </c>
      <c r="Z2285" s="739">
        <f t="shared" si="80"/>
        <v>0</v>
      </c>
    </row>
    <row r="2286" spans="1:26" s="365" customFormat="1" ht="12.65" customHeight="1">
      <c r="A2286" s="284" t="s">
        <v>68</v>
      </c>
      <c r="B2286" s="452" t="s">
        <v>998</v>
      </c>
      <c r="C2286" s="453" t="s">
        <v>435</v>
      </c>
      <c r="D2286" s="454" t="s">
        <v>999</v>
      </c>
      <c r="E2286" s="455" t="s">
        <v>1074</v>
      </c>
      <c r="F2286" s="454" t="s">
        <v>988</v>
      </c>
      <c r="G2286" s="454" t="s">
        <v>1001</v>
      </c>
      <c r="H2286" s="454" t="s">
        <v>439</v>
      </c>
      <c r="I2286" s="453">
        <v>2025</v>
      </c>
      <c r="J2286" s="453">
        <v>1</v>
      </c>
      <c r="K2286" s="456">
        <v>45328</v>
      </c>
      <c r="L2286" s="457">
        <v>1</v>
      </c>
      <c r="M2286" s="458">
        <v>2.36</v>
      </c>
      <c r="N2286" s="458">
        <v>2.36</v>
      </c>
      <c r="O2286" s="459">
        <v>0</v>
      </c>
      <c r="P2286" s="460">
        <v>0</v>
      </c>
      <c r="Q2286" s="453">
        <v>1</v>
      </c>
      <c r="R2286" s="458">
        <v>2.36</v>
      </c>
      <c r="S2286" s="461">
        <v>0</v>
      </c>
      <c r="T2286" s="461">
        <v>644603</v>
      </c>
      <c r="U2286" s="462">
        <v>0</v>
      </c>
      <c r="V2286" s="463">
        <v>0</v>
      </c>
      <c r="W2286" s="716" t="e">
        <f t="shared" si="79"/>
        <v>#DIV/0!</v>
      </c>
      <c r="Z2286" s="739">
        <f t="shared" si="80"/>
        <v>0</v>
      </c>
    </row>
    <row r="2287" spans="1:26" s="365" customFormat="1" ht="12.65" customHeight="1">
      <c r="A2287" s="284" t="s">
        <v>68</v>
      </c>
      <c r="B2287" s="452" t="s">
        <v>998</v>
      </c>
      <c r="C2287" s="453" t="s">
        <v>435</v>
      </c>
      <c r="D2287" s="454" t="s">
        <v>999</v>
      </c>
      <c r="E2287" s="455" t="s">
        <v>1075</v>
      </c>
      <c r="F2287" s="454" t="s">
        <v>988</v>
      </c>
      <c r="G2287" s="454" t="s">
        <v>1001</v>
      </c>
      <c r="H2287" s="454" t="s">
        <v>439</v>
      </c>
      <c r="I2287" s="453">
        <v>2025</v>
      </c>
      <c r="J2287" s="453">
        <v>1</v>
      </c>
      <c r="K2287" s="456">
        <v>45328</v>
      </c>
      <c r="L2287" s="457">
        <v>1</v>
      </c>
      <c r="M2287" s="458">
        <v>2.36</v>
      </c>
      <c r="N2287" s="458">
        <v>2.36</v>
      </c>
      <c r="O2287" s="459">
        <v>0</v>
      </c>
      <c r="P2287" s="460">
        <v>0</v>
      </c>
      <c r="Q2287" s="453">
        <v>1</v>
      </c>
      <c r="R2287" s="458">
        <v>2.36</v>
      </c>
      <c r="S2287" s="461">
        <v>0</v>
      </c>
      <c r="T2287" s="461">
        <v>644603</v>
      </c>
      <c r="U2287" s="462">
        <v>0</v>
      </c>
      <c r="V2287" s="463">
        <v>0</v>
      </c>
      <c r="W2287" s="716" t="e">
        <f t="shared" si="79"/>
        <v>#DIV/0!</v>
      </c>
      <c r="Z2287" s="739">
        <f t="shared" si="80"/>
        <v>0</v>
      </c>
    </row>
    <row r="2288" spans="1:26" s="365" customFormat="1" ht="12.65" customHeight="1">
      <c r="A2288" s="284" t="s">
        <v>68</v>
      </c>
      <c r="B2288" s="452" t="s">
        <v>998</v>
      </c>
      <c r="C2288" s="453" t="s">
        <v>435</v>
      </c>
      <c r="D2288" s="454" t="s">
        <v>999</v>
      </c>
      <c r="E2288" s="455" t="s">
        <v>1076</v>
      </c>
      <c r="F2288" s="454" t="s">
        <v>988</v>
      </c>
      <c r="G2288" s="454" t="s">
        <v>1001</v>
      </c>
      <c r="H2288" s="454" t="s">
        <v>439</v>
      </c>
      <c r="I2288" s="453">
        <v>2025</v>
      </c>
      <c r="J2288" s="453">
        <v>1</v>
      </c>
      <c r="K2288" s="456">
        <v>45328</v>
      </c>
      <c r="L2288" s="457">
        <v>1</v>
      </c>
      <c r="M2288" s="458">
        <v>2.36</v>
      </c>
      <c r="N2288" s="458">
        <v>2.36</v>
      </c>
      <c r="O2288" s="459">
        <v>0</v>
      </c>
      <c r="P2288" s="460">
        <v>0</v>
      </c>
      <c r="Q2288" s="453">
        <v>1</v>
      </c>
      <c r="R2288" s="458">
        <v>2.36</v>
      </c>
      <c r="S2288" s="461">
        <v>0</v>
      </c>
      <c r="T2288" s="461">
        <v>644603</v>
      </c>
      <c r="U2288" s="462">
        <v>0</v>
      </c>
      <c r="V2288" s="463">
        <v>0</v>
      </c>
      <c r="W2288" s="716" t="e">
        <f t="shared" si="79"/>
        <v>#DIV/0!</v>
      </c>
      <c r="Z2288" s="739">
        <f t="shared" si="80"/>
        <v>0</v>
      </c>
    </row>
    <row r="2289" spans="1:26" s="365" customFormat="1" ht="12.65" customHeight="1">
      <c r="A2289" s="284" t="s">
        <v>68</v>
      </c>
      <c r="B2289" s="452" t="s">
        <v>998</v>
      </c>
      <c r="C2289" s="453" t="s">
        <v>435</v>
      </c>
      <c r="D2289" s="454" t="s">
        <v>999</v>
      </c>
      <c r="E2289" s="455" t="s">
        <v>1077</v>
      </c>
      <c r="F2289" s="454" t="s">
        <v>988</v>
      </c>
      <c r="G2289" s="454" t="s">
        <v>1001</v>
      </c>
      <c r="H2289" s="454" t="s">
        <v>439</v>
      </c>
      <c r="I2289" s="453">
        <v>2025</v>
      </c>
      <c r="J2289" s="453">
        <v>1</v>
      </c>
      <c r="K2289" s="456">
        <v>45328</v>
      </c>
      <c r="L2289" s="457">
        <v>1</v>
      </c>
      <c r="M2289" s="458">
        <v>2.36</v>
      </c>
      <c r="N2289" s="458">
        <v>2.36</v>
      </c>
      <c r="O2289" s="459">
        <v>0</v>
      </c>
      <c r="P2289" s="460">
        <v>0</v>
      </c>
      <c r="Q2289" s="453">
        <v>1</v>
      </c>
      <c r="R2289" s="458">
        <v>2.36</v>
      </c>
      <c r="S2289" s="461">
        <v>0</v>
      </c>
      <c r="T2289" s="461">
        <v>644603</v>
      </c>
      <c r="U2289" s="462">
        <v>0</v>
      </c>
      <c r="V2289" s="463">
        <v>0</v>
      </c>
      <c r="W2289" s="716" t="e">
        <f t="shared" si="79"/>
        <v>#DIV/0!</v>
      </c>
      <c r="Z2289" s="739">
        <f t="shared" si="80"/>
        <v>0</v>
      </c>
    </row>
    <row r="2290" spans="1:26" s="365" customFormat="1" ht="12.65" customHeight="1">
      <c r="A2290" s="284" t="s">
        <v>68</v>
      </c>
      <c r="B2290" s="452" t="s">
        <v>998</v>
      </c>
      <c r="C2290" s="453" t="s">
        <v>435</v>
      </c>
      <c r="D2290" s="454" t="s">
        <v>731</v>
      </c>
      <c r="E2290" s="455" t="s">
        <v>1078</v>
      </c>
      <c r="F2290" s="454" t="s">
        <v>988</v>
      </c>
      <c r="G2290" s="454" t="s">
        <v>1001</v>
      </c>
      <c r="H2290" s="454" t="s">
        <v>439</v>
      </c>
      <c r="I2290" s="453">
        <v>2025</v>
      </c>
      <c r="J2290" s="453">
        <v>1</v>
      </c>
      <c r="K2290" s="456">
        <v>45328</v>
      </c>
      <c r="L2290" s="457">
        <v>1</v>
      </c>
      <c r="M2290" s="458">
        <v>2.3199999999999998</v>
      </c>
      <c r="N2290" s="458">
        <v>2.3199999999999998</v>
      </c>
      <c r="O2290" s="459">
        <v>0</v>
      </c>
      <c r="P2290" s="460">
        <v>0</v>
      </c>
      <c r="Q2290" s="453">
        <v>1</v>
      </c>
      <c r="R2290" s="458">
        <v>2.3199999999999998</v>
      </c>
      <c r="S2290" s="461">
        <v>0</v>
      </c>
      <c r="T2290" s="461">
        <v>686982</v>
      </c>
      <c r="U2290" s="462">
        <v>0</v>
      </c>
      <c r="V2290" s="463">
        <v>0</v>
      </c>
      <c r="W2290" s="716" t="e">
        <f t="shared" si="79"/>
        <v>#DIV/0!</v>
      </c>
      <c r="Z2290" s="739">
        <f t="shared" si="80"/>
        <v>0</v>
      </c>
    </row>
    <row r="2291" spans="1:26" s="365" customFormat="1" ht="12.65" customHeight="1">
      <c r="A2291" s="284" t="s">
        <v>68</v>
      </c>
      <c r="B2291" s="452" t="s">
        <v>998</v>
      </c>
      <c r="C2291" s="453" t="s">
        <v>435</v>
      </c>
      <c r="D2291" s="454" t="s">
        <v>731</v>
      </c>
      <c r="E2291" s="455" t="s">
        <v>1079</v>
      </c>
      <c r="F2291" s="454" t="s">
        <v>988</v>
      </c>
      <c r="G2291" s="454" t="s">
        <v>1001</v>
      </c>
      <c r="H2291" s="454" t="s">
        <v>439</v>
      </c>
      <c r="I2291" s="453">
        <v>2025</v>
      </c>
      <c r="J2291" s="453">
        <v>1</v>
      </c>
      <c r="K2291" s="456">
        <v>45328</v>
      </c>
      <c r="L2291" s="457">
        <v>1</v>
      </c>
      <c r="M2291" s="458">
        <v>2.3199999999999998</v>
      </c>
      <c r="N2291" s="458">
        <v>2.3199999999999998</v>
      </c>
      <c r="O2291" s="459">
        <v>0</v>
      </c>
      <c r="P2291" s="460">
        <v>0</v>
      </c>
      <c r="Q2291" s="453">
        <v>1</v>
      </c>
      <c r="R2291" s="458">
        <v>2.3199999999999998</v>
      </c>
      <c r="S2291" s="461">
        <v>0</v>
      </c>
      <c r="T2291" s="461">
        <v>686982</v>
      </c>
      <c r="U2291" s="462">
        <v>0</v>
      </c>
      <c r="V2291" s="463">
        <v>0</v>
      </c>
      <c r="W2291" s="716" t="e">
        <f t="shared" si="79"/>
        <v>#DIV/0!</v>
      </c>
      <c r="Z2291" s="739">
        <f t="shared" si="80"/>
        <v>0</v>
      </c>
    </row>
    <row r="2292" spans="1:26" s="365" customFormat="1" ht="12.65" customHeight="1">
      <c r="A2292" s="284" t="s">
        <v>68</v>
      </c>
      <c r="B2292" s="452" t="s">
        <v>998</v>
      </c>
      <c r="C2292" s="453" t="s">
        <v>435</v>
      </c>
      <c r="D2292" s="454" t="s">
        <v>731</v>
      </c>
      <c r="E2292" s="455" t="s">
        <v>1080</v>
      </c>
      <c r="F2292" s="454" t="s">
        <v>988</v>
      </c>
      <c r="G2292" s="454" t="s">
        <v>1001</v>
      </c>
      <c r="H2292" s="454" t="s">
        <v>439</v>
      </c>
      <c r="I2292" s="453">
        <v>2025</v>
      </c>
      <c r="J2292" s="453">
        <v>1</v>
      </c>
      <c r="K2292" s="456">
        <v>45328</v>
      </c>
      <c r="L2292" s="457">
        <v>1</v>
      </c>
      <c r="M2292" s="458">
        <v>2.3199999999999998</v>
      </c>
      <c r="N2292" s="458">
        <v>2.3199999999999998</v>
      </c>
      <c r="O2292" s="459">
        <v>0</v>
      </c>
      <c r="P2292" s="460">
        <v>0</v>
      </c>
      <c r="Q2292" s="453">
        <v>1</v>
      </c>
      <c r="R2292" s="458">
        <v>2.3199999999999998</v>
      </c>
      <c r="S2292" s="461">
        <v>0</v>
      </c>
      <c r="T2292" s="461">
        <v>686982</v>
      </c>
      <c r="U2292" s="462">
        <v>0</v>
      </c>
      <c r="V2292" s="463">
        <v>0</v>
      </c>
      <c r="W2292" s="716" t="e">
        <f t="shared" si="79"/>
        <v>#DIV/0!</v>
      </c>
      <c r="Z2292" s="739">
        <f t="shared" si="80"/>
        <v>0</v>
      </c>
    </row>
    <row r="2293" spans="1:26" s="365" customFormat="1" ht="12.65" customHeight="1">
      <c r="A2293" s="284" t="s">
        <v>68</v>
      </c>
      <c r="B2293" s="452" t="s">
        <v>998</v>
      </c>
      <c r="C2293" s="453" t="s">
        <v>435</v>
      </c>
      <c r="D2293" s="454" t="s">
        <v>731</v>
      </c>
      <c r="E2293" s="455" t="s">
        <v>1081</v>
      </c>
      <c r="F2293" s="454" t="s">
        <v>988</v>
      </c>
      <c r="G2293" s="454" t="s">
        <v>1001</v>
      </c>
      <c r="H2293" s="454" t="s">
        <v>439</v>
      </c>
      <c r="I2293" s="453">
        <v>2025</v>
      </c>
      <c r="J2293" s="453">
        <v>1</v>
      </c>
      <c r="K2293" s="456">
        <v>45328</v>
      </c>
      <c r="L2293" s="457">
        <v>1</v>
      </c>
      <c r="M2293" s="458">
        <v>2.3199999999999998</v>
      </c>
      <c r="N2293" s="458">
        <v>2.3199999999999998</v>
      </c>
      <c r="O2293" s="459">
        <v>0</v>
      </c>
      <c r="P2293" s="460">
        <v>0</v>
      </c>
      <c r="Q2293" s="453">
        <v>1</v>
      </c>
      <c r="R2293" s="458">
        <v>2.3199999999999998</v>
      </c>
      <c r="S2293" s="461">
        <v>0</v>
      </c>
      <c r="T2293" s="461">
        <v>686982</v>
      </c>
      <c r="U2293" s="462">
        <v>0</v>
      </c>
      <c r="V2293" s="463">
        <v>0</v>
      </c>
      <c r="W2293" s="716" t="e">
        <f t="shared" si="79"/>
        <v>#DIV/0!</v>
      </c>
      <c r="Z2293" s="739">
        <f t="shared" si="80"/>
        <v>0</v>
      </c>
    </row>
    <row r="2294" spans="1:26" s="365" customFormat="1" ht="12.65" customHeight="1">
      <c r="A2294" s="284" t="s">
        <v>68</v>
      </c>
      <c r="B2294" s="452" t="s">
        <v>998</v>
      </c>
      <c r="C2294" s="453" t="s">
        <v>435</v>
      </c>
      <c r="D2294" s="454" t="s">
        <v>731</v>
      </c>
      <c r="E2294" s="455" t="s">
        <v>1082</v>
      </c>
      <c r="F2294" s="454" t="s">
        <v>988</v>
      </c>
      <c r="G2294" s="454" t="s">
        <v>1001</v>
      </c>
      <c r="H2294" s="454" t="s">
        <v>439</v>
      </c>
      <c r="I2294" s="453">
        <v>2025</v>
      </c>
      <c r="J2294" s="453">
        <v>1</v>
      </c>
      <c r="K2294" s="456">
        <v>45328</v>
      </c>
      <c r="L2294" s="457">
        <v>1</v>
      </c>
      <c r="M2294" s="458">
        <v>2.3199999999999998</v>
      </c>
      <c r="N2294" s="458">
        <v>2.3199999999999998</v>
      </c>
      <c r="O2294" s="459">
        <v>0</v>
      </c>
      <c r="P2294" s="460">
        <v>0</v>
      </c>
      <c r="Q2294" s="453">
        <v>1</v>
      </c>
      <c r="R2294" s="458">
        <v>2.3199999999999998</v>
      </c>
      <c r="S2294" s="461">
        <v>0</v>
      </c>
      <c r="T2294" s="461">
        <v>686982</v>
      </c>
      <c r="U2294" s="462">
        <v>0</v>
      </c>
      <c r="V2294" s="463">
        <v>0</v>
      </c>
      <c r="W2294" s="716" t="e">
        <f t="shared" si="79"/>
        <v>#DIV/0!</v>
      </c>
      <c r="Z2294" s="739">
        <f t="shared" si="80"/>
        <v>0</v>
      </c>
    </row>
    <row r="2295" spans="1:26" s="365" customFormat="1" ht="12.65" customHeight="1">
      <c r="A2295" s="284" t="s">
        <v>68</v>
      </c>
      <c r="B2295" s="452" t="s">
        <v>998</v>
      </c>
      <c r="C2295" s="453" t="s">
        <v>435</v>
      </c>
      <c r="D2295" s="454" t="s">
        <v>731</v>
      </c>
      <c r="E2295" s="455" t="s">
        <v>1083</v>
      </c>
      <c r="F2295" s="454" t="s">
        <v>988</v>
      </c>
      <c r="G2295" s="454" t="s">
        <v>1001</v>
      </c>
      <c r="H2295" s="454" t="s">
        <v>439</v>
      </c>
      <c r="I2295" s="453">
        <v>2025</v>
      </c>
      <c r="J2295" s="453">
        <v>1</v>
      </c>
      <c r="K2295" s="456">
        <v>45328</v>
      </c>
      <c r="L2295" s="457">
        <v>1</v>
      </c>
      <c r="M2295" s="458">
        <v>2.3199999999999998</v>
      </c>
      <c r="N2295" s="458">
        <v>2.3199999999999998</v>
      </c>
      <c r="O2295" s="459">
        <v>0</v>
      </c>
      <c r="P2295" s="460">
        <v>0</v>
      </c>
      <c r="Q2295" s="453">
        <v>1</v>
      </c>
      <c r="R2295" s="458">
        <v>2.3199999999999998</v>
      </c>
      <c r="S2295" s="461">
        <v>0</v>
      </c>
      <c r="T2295" s="461">
        <v>686982</v>
      </c>
      <c r="U2295" s="462">
        <v>0</v>
      </c>
      <c r="V2295" s="463">
        <v>0</v>
      </c>
      <c r="W2295" s="716" t="e">
        <f t="shared" si="79"/>
        <v>#DIV/0!</v>
      </c>
      <c r="Z2295" s="739">
        <f t="shared" si="80"/>
        <v>0</v>
      </c>
    </row>
    <row r="2296" spans="1:26" s="365" customFormat="1" ht="12.65" customHeight="1">
      <c r="A2296" s="284" t="s">
        <v>68</v>
      </c>
      <c r="B2296" s="452" t="s">
        <v>998</v>
      </c>
      <c r="C2296" s="453" t="s">
        <v>435</v>
      </c>
      <c r="D2296" s="454" t="s">
        <v>731</v>
      </c>
      <c r="E2296" s="455" t="s">
        <v>1084</v>
      </c>
      <c r="F2296" s="454" t="s">
        <v>988</v>
      </c>
      <c r="G2296" s="454" t="s">
        <v>1001</v>
      </c>
      <c r="H2296" s="454" t="s">
        <v>439</v>
      </c>
      <c r="I2296" s="453">
        <v>2025</v>
      </c>
      <c r="J2296" s="453">
        <v>1</v>
      </c>
      <c r="K2296" s="456">
        <v>45328</v>
      </c>
      <c r="L2296" s="457">
        <v>1</v>
      </c>
      <c r="M2296" s="458">
        <v>2.3199999999999998</v>
      </c>
      <c r="N2296" s="458">
        <v>2.3199999999999998</v>
      </c>
      <c r="O2296" s="459">
        <v>0</v>
      </c>
      <c r="P2296" s="460">
        <v>0</v>
      </c>
      <c r="Q2296" s="453">
        <v>1</v>
      </c>
      <c r="R2296" s="458">
        <v>2.3199999999999998</v>
      </c>
      <c r="S2296" s="461">
        <v>0</v>
      </c>
      <c r="T2296" s="461">
        <v>686982</v>
      </c>
      <c r="U2296" s="462">
        <v>0</v>
      </c>
      <c r="V2296" s="463">
        <v>0</v>
      </c>
      <c r="W2296" s="716" t="e">
        <f t="shared" si="79"/>
        <v>#DIV/0!</v>
      </c>
      <c r="Z2296" s="739">
        <f t="shared" si="80"/>
        <v>0</v>
      </c>
    </row>
    <row r="2297" spans="1:26" s="365" customFormat="1" ht="12.65" customHeight="1">
      <c r="A2297" s="284" t="s">
        <v>68</v>
      </c>
      <c r="B2297" s="452" t="s">
        <v>998</v>
      </c>
      <c r="C2297" s="453" t="s">
        <v>435</v>
      </c>
      <c r="D2297" s="454" t="s">
        <v>731</v>
      </c>
      <c r="E2297" s="455" t="s">
        <v>1085</v>
      </c>
      <c r="F2297" s="454" t="s">
        <v>988</v>
      </c>
      <c r="G2297" s="454" t="s">
        <v>1001</v>
      </c>
      <c r="H2297" s="454" t="s">
        <v>439</v>
      </c>
      <c r="I2297" s="453">
        <v>2025</v>
      </c>
      <c r="J2297" s="453">
        <v>1</v>
      </c>
      <c r="K2297" s="456">
        <v>45328</v>
      </c>
      <c r="L2297" s="457">
        <v>1</v>
      </c>
      <c r="M2297" s="458">
        <v>2.3199999999999998</v>
      </c>
      <c r="N2297" s="458">
        <v>2.3199999999999998</v>
      </c>
      <c r="O2297" s="459">
        <v>0</v>
      </c>
      <c r="P2297" s="460">
        <v>0</v>
      </c>
      <c r="Q2297" s="453">
        <v>1</v>
      </c>
      <c r="R2297" s="458">
        <v>2.3199999999999998</v>
      </c>
      <c r="S2297" s="461">
        <v>0</v>
      </c>
      <c r="T2297" s="461">
        <v>686982</v>
      </c>
      <c r="U2297" s="462">
        <v>0</v>
      </c>
      <c r="V2297" s="463">
        <v>0</v>
      </c>
      <c r="W2297" s="716" t="e">
        <f t="shared" si="79"/>
        <v>#DIV/0!</v>
      </c>
      <c r="Z2297" s="739">
        <f t="shared" si="80"/>
        <v>0</v>
      </c>
    </row>
    <row r="2298" spans="1:26" s="365" customFormat="1" ht="12.65" customHeight="1">
      <c r="A2298" s="284" t="s">
        <v>68</v>
      </c>
      <c r="B2298" s="452" t="s">
        <v>998</v>
      </c>
      <c r="C2298" s="453" t="s">
        <v>435</v>
      </c>
      <c r="D2298" s="454" t="s">
        <v>444</v>
      </c>
      <c r="E2298" s="455" t="s">
        <v>1086</v>
      </c>
      <c r="F2298" s="454" t="s">
        <v>988</v>
      </c>
      <c r="G2298" s="454" t="s">
        <v>1001</v>
      </c>
      <c r="H2298" s="454" t="s">
        <v>439</v>
      </c>
      <c r="I2298" s="453">
        <v>2025</v>
      </c>
      <c r="J2298" s="453">
        <v>1</v>
      </c>
      <c r="K2298" s="456">
        <v>45328</v>
      </c>
      <c r="L2298" s="457">
        <v>1</v>
      </c>
      <c r="M2298" s="458">
        <v>0.38</v>
      </c>
      <c r="N2298" s="458">
        <v>0.38</v>
      </c>
      <c r="O2298" s="459">
        <v>0</v>
      </c>
      <c r="P2298" s="460">
        <v>0</v>
      </c>
      <c r="Q2298" s="453">
        <v>1</v>
      </c>
      <c r="R2298" s="458">
        <v>0.38</v>
      </c>
      <c r="S2298" s="461">
        <v>0</v>
      </c>
      <c r="T2298" s="461">
        <v>665191</v>
      </c>
      <c r="U2298" s="462">
        <v>0</v>
      </c>
      <c r="V2298" s="463">
        <v>0</v>
      </c>
      <c r="W2298" s="716" t="e">
        <f t="shared" si="79"/>
        <v>#DIV/0!</v>
      </c>
      <c r="Z2298" s="739">
        <f t="shared" si="80"/>
        <v>0</v>
      </c>
    </row>
    <row r="2299" spans="1:26" s="365" customFormat="1" ht="12.65" customHeight="1">
      <c r="A2299" s="284" t="s">
        <v>68</v>
      </c>
      <c r="B2299" s="452" t="s">
        <v>998</v>
      </c>
      <c r="C2299" s="453" t="s">
        <v>435</v>
      </c>
      <c r="D2299" s="454" t="s">
        <v>444</v>
      </c>
      <c r="E2299" s="455" t="s">
        <v>1087</v>
      </c>
      <c r="F2299" s="454" t="s">
        <v>988</v>
      </c>
      <c r="G2299" s="454" t="s">
        <v>1001</v>
      </c>
      <c r="H2299" s="454" t="s">
        <v>439</v>
      </c>
      <c r="I2299" s="453">
        <v>2025</v>
      </c>
      <c r="J2299" s="453">
        <v>1</v>
      </c>
      <c r="K2299" s="456">
        <v>45328</v>
      </c>
      <c r="L2299" s="457">
        <v>1</v>
      </c>
      <c r="M2299" s="458">
        <v>0.38</v>
      </c>
      <c r="N2299" s="458">
        <v>0.38</v>
      </c>
      <c r="O2299" s="459">
        <v>0</v>
      </c>
      <c r="P2299" s="460">
        <v>0</v>
      </c>
      <c r="Q2299" s="453">
        <v>1</v>
      </c>
      <c r="R2299" s="458">
        <v>0.38</v>
      </c>
      <c r="S2299" s="461">
        <v>0</v>
      </c>
      <c r="T2299" s="461">
        <v>665191</v>
      </c>
      <c r="U2299" s="462">
        <v>0</v>
      </c>
      <c r="V2299" s="463">
        <v>0</v>
      </c>
      <c r="W2299" s="716" t="e">
        <f t="shared" si="79"/>
        <v>#DIV/0!</v>
      </c>
      <c r="Z2299" s="739">
        <f t="shared" si="80"/>
        <v>0</v>
      </c>
    </row>
    <row r="2300" spans="1:26" s="365" customFormat="1" ht="12.65" customHeight="1">
      <c r="A2300" s="284" t="s">
        <v>68</v>
      </c>
      <c r="B2300" s="452" t="s">
        <v>998</v>
      </c>
      <c r="C2300" s="453" t="s">
        <v>435</v>
      </c>
      <c r="D2300" s="454" t="s">
        <v>1004</v>
      </c>
      <c r="E2300" s="455" t="s">
        <v>1005</v>
      </c>
      <c r="F2300" s="454" t="s">
        <v>988</v>
      </c>
      <c r="G2300" s="454" t="s">
        <v>1001</v>
      </c>
      <c r="H2300" s="454" t="s">
        <v>439</v>
      </c>
      <c r="I2300" s="453">
        <v>2025</v>
      </c>
      <c r="J2300" s="453">
        <v>1</v>
      </c>
      <c r="K2300" s="456">
        <v>45328</v>
      </c>
      <c r="L2300" s="457">
        <v>1</v>
      </c>
      <c r="M2300" s="458">
        <v>0.38</v>
      </c>
      <c r="N2300" s="458">
        <v>0.38</v>
      </c>
      <c r="O2300" s="459">
        <v>0</v>
      </c>
      <c r="P2300" s="460">
        <v>0</v>
      </c>
      <c r="Q2300" s="453">
        <v>1</v>
      </c>
      <c r="R2300" s="458">
        <v>0.38</v>
      </c>
      <c r="S2300" s="461">
        <v>0</v>
      </c>
      <c r="T2300" s="461">
        <v>655070</v>
      </c>
      <c r="U2300" s="462">
        <v>0</v>
      </c>
      <c r="V2300" s="463">
        <v>0</v>
      </c>
      <c r="W2300" s="716" t="e">
        <f t="shared" si="79"/>
        <v>#DIV/0!</v>
      </c>
      <c r="Z2300" s="739">
        <f t="shared" si="80"/>
        <v>0</v>
      </c>
    </row>
    <row r="2301" spans="1:26" s="365" customFormat="1" ht="12.65" customHeight="1">
      <c r="A2301" s="452" t="s">
        <v>114</v>
      </c>
      <c r="B2301" s="452" t="s">
        <v>434</v>
      </c>
      <c r="C2301" s="453" t="s">
        <v>435</v>
      </c>
      <c r="D2301" s="454" t="s">
        <v>436</v>
      </c>
      <c r="E2301" s="455" t="s">
        <v>443</v>
      </c>
      <c r="F2301" s="454" t="s">
        <v>988</v>
      </c>
      <c r="G2301" s="454" t="s">
        <v>1001</v>
      </c>
      <c r="H2301" s="454" t="s">
        <v>439</v>
      </c>
      <c r="I2301" s="453">
        <v>2025</v>
      </c>
      <c r="J2301" s="453">
        <v>1</v>
      </c>
      <c r="K2301" s="456">
        <v>45328</v>
      </c>
      <c r="L2301" s="457">
        <v>0.3</v>
      </c>
      <c r="M2301" s="458">
        <v>1.88</v>
      </c>
      <c r="N2301" s="458">
        <v>1.91</v>
      </c>
      <c r="O2301" s="459">
        <v>0.04</v>
      </c>
      <c r="P2301" s="460">
        <v>1.2E-2</v>
      </c>
      <c r="Q2301" s="453">
        <v>1</v>
      </c>
      <c r="R2301" s="458">
        <v>1.88</v>
      </c>
      <c r="S2301" s="461">
        <v>714350</v>
      </c>
      <c r="T2301" s="461">
        <v>3031329</v>
      </c>
      <c r="U2301" s="462">
        <v>280000</v>
      </c>
      <c r="V2301" s="463">
        <v>173777.36</v>
      </c>
      <c r="W2301" s="716" t="e">
        <f t="shared" si="79"/>
        <v>#DIV/0!</v>
      </c>
      <c r="Z2301" s="739">
        <f t="shared" si="80"/>
        <v>28574</v>
      </c>
    </row>
    <row r="2302" spans="1:26" s="365" customFormat="1" ht="12.65" customHeight="1">
      <c r="A2302" s="452" t="s">
        <v>114</v>
      </c>
      <c r="B2302" s="452" t="s">
        <v>434</v>
      </c>
      <c r="C2302" s="453" t="s">
        <v>435</v>
      </c>
      <c r="D2302" s="454" t="s">
        <v>440</v>
      </c>
      <c r="E2302" s="455" t="s">
        <v>441</v>
      </c>
      <c r="F2302" s="454" t="s">
        <v>988</v>
      </c>
      <c r="G2302" s="454" t="s">
        <v>1001</v>
      </c>
      <c r="H2302" s="454" t="s">
        <v>439</v>
      </c>
      <c r="I2302" s="453">
        <v>2025</v>
      </c>
      <c r="J2302" s="453">
        <v>1</v>
      </c>
      <c r="K2302" s="456">
        <v>45328</v>
      </c>
      <c r="L2302" s="457">
        <v>0.3</v>
      </c>
      <c r="M2302" s="458">
        <v>0.27</v>
      </c>
      <c r="N2302" s="458">
        <v>0.33</v>
      </c>
      <c r="O2302" s="459">
        <v>0.06</v>
      </c>
      <c r="P2302" s="460">
        <v>1.7999999999999999E-2</v>
      </c>
      <c r="Q2302" s="453">
        <v>1</v>
      </c>
      <c r="R2302" s="458">
        <v>0.27</v>
      </c>
      <c r="S2302" s="461">
        <v>122506</v>
      </c>
      <c r="T2302" s="461">
        <v>2661513</v>
      </c>
      <c r="U2302" s="462">
        <v>460000</v>
      </c>
      <c r="V2302" s="463">
        <v>307074.98</v>
      </c>
      <c r="W2302" s="716" t="e">
        <f t="shared" si="79"/>
        <v>#DIV/0!</v>
      </c>
      <c r="Z2302" s="739">
        <f t="shared" si="80"/>
        <v>7350.36</v>
      </c>
    </row>
    <row r="2303" spans="1:26" s="365" customFormat="1" ht="12.65" customHeight="1">
      <c r="A2303" s="452" t="s">
        <v>114</v>
      </c>
      <c r="B2303" s="452" t="s">
        <v>434</v>
      </c>
      <c r="C2303" s="453" t="s">
        <v>435</v>
      </c>
      <c r="D2303" s="454" t="s">
        <v>440</v>
      </c>
      <c r="E2303" s="455" t="s">
        <v>1088</v>
      </c>
      <c r="F2303" s="454" t="s">
        <v>988</v>
      </c>
      <c r="G2303" s="454" t="s">
        <v>1001</v>
      </c>
      <c r="H2303" s="454" t="s">
        <v>439</v>
      </c>
      <c r="I2303" s="453">
        <v>2025</v>
      </c>
      <c r="J2303" s="453">
        <v>1</v>
      </c>
      <c r="K2303" s="456">
        <v>45328</v>
      </c>
      <c r="L2303" s="457">
        <v>0.3</v>
      </c>
      <c r="M2303" s="458">
        <v>0.27</v>
      </c>
      <c r="N2303" s="458">
        <v>0.33</v>
      </c>
      <c r="O2303" s="459">
        <v>0.06</v>
      </c>
      <c r="P2303" s="460">
        <v>1.7999999999999999E-2</v>
      </c>
      <c r="Q2303" s="453">
        <v>1</v>
      </c>
      <c r="R2303" s="458">
        <v>0.27</v>
      </c>
      <c r="S2303" s="461">
        <v>107520</v>
      </c>
      <c r="T2303" s="461"/>
      <c r="U2303" s="462"/>
      <c r="V2303" s="463"/>
      <c r="W2303" s="716" t="e">
        <f t="shared" si="79"/>
        <v>#DIV/0!</v>
      </c>
      <c r="Z2303" s="739">
        <f t="shared" si="80"/>
        <v>6451.2</v>
      </c>
    </row>
    <row r="2304" spans="1:26" s="365" customFormat="1" ht="12.65" customHeight="1">
      <c r="A2304" s="452" t="s">
        <v>114</v>
      </c>
      <c r="B2304" s="452" t="s">
        <v>434</v>
      </c>
      <c r="C2304" s="453" t="s">
        <v>435</v>
      </c>
      <c r="D2304" s="454" t="s">
        <v>440</v>
      </c>
      <c r="E2304" s="455" t="s">
        <v>1089</v>
      </c>
      <c r="F2304" s="454" t="s">
        <v>988</v>
      </c>
      <c r="G2304" s="454" t="s">
        <v>1001</v>
      </c>
      <c r="H2304" s="454" t="s">
        <v>439</v>
      </c>
      <c r="I2304" s="453">
        <v>2025</v>
      </c>
      <c r="J2304" s="453">
        <v>1</v>
      </c>
      <c r="K2304" s="456">
        <v>45328</v>
      </c>
      <c r="L2304" s="457">
        <v>0.3</v>
      </c>
      <c r="M2304" s="458">
        <v>0.27</v>
      </c>
      <c r="N2304" s="458">
        <v>0.33</v>
      </c>
      <c r="O2304" s="459">
        <v>0.06</v>
      </c>
      <c r="P2304" s="460">
        <v>1.7999999999999999E-2</v>
      </c>
      <c r="Q2304" s="453">
        <v>1</v>
      </c>
      <c r="R2304" s="458">
        <v>0.27</v>
      </c>
      <c r="S2304" s="461">
        <v>35086</v>
      </c>
      <c r="T2304" s="461"/>
      <c r="U2304" s="462"/>
      <c r="V2304" s="463"/>
      <c r="W2304" s="716" t="e">
        <f t="shared" si="79"/>
        <v>#DIV/0!</v>
      </c>
      <c r="Z2304" s="739">
        <f t="shared" si="80"/>
        <v>2105.16</v>
      </c>
    </row>
    <row r="2305" spans="1:26" s="365" customFormat="1" ht="12.65" customHeight="1">
      <c r="A2305" s="452" t="s">
        <v>114</v>
      </c>
      <c r="B2305" s="452" t="s">
        <v>434</v>
      </c>
      <c r="C2305" s="453" t="s">
        <v>435</v>
      </c>
      <c r="D2305" s="454" t="s">
        <v>440</v>
      </c>
      <c r="E2305" s="455" t="s">
        <v>1090</v>
      </c>
      <c r="F2305" s="454" t="s">
        <v>988</v>
      </c>
      <c r="G2305" s="454" t="s">
        <v>1001</v>
      </c>
      <c r="H2305" s="454" t="s">
        <v>439</v>
      </c>
      <c r="I2305" s="453">
        <v>2025</v>
      </c>
      <c r="J2305" s="453">
        <v>1</v>
      </c>
      <c r="K2305" s="456">
        <v>45328</v>
      </c>
      <c r="L2305" s="457">
        <v>0.3</v>
      </c>
      <c r="M2305" s="458">
        <v>0.27</v>
      </c>
      <c r="N2305" s="458">
        <v>0.33</v>
      </c>
      <c r="O2305" s="459">
        <v>0.06</v>
      </c>
      <c r="P2305" s="460">
        <v>1.7999999999999999E-2</v>
      </c>
      <c r="Q2305" s="453">
        <v>1</v>
      </c>
      <c r="R2305" s="458">
        <v>0.27</v>
      </c>
      <c r="S2305" s="461">
        <v>7890</v>
      </c>
      <c r="T2305" s="461"/>
      <c r="U2305" s="462"/>
      <c r="V2305" s="463"/>
      <c r="W2305" s="716" t="e">
        <f t="shared" si="79"/>
        <v>#DIV/0!</v>
      </c>
      <c r="Z2305" s="739">
        <f t="shared" si="80"/>
        <v>473.4</v>
      </c>
    </row>
    <row r="2306" spans="1:26" s="365" customFormat="1" ht="12.65" customHeight="1">
      <c r="A2306" s="452" t="s">
        <v>114</v>
      </c>
      <c r="B2306" s="452" t="s">
        <v>434</v>
      </c>
      <c r="C2306" s="453" t="s">
        <v>435</v>
      </c>
      <c r="D2306" s="454" t="s">
        <v>440</v>
      </c>
      <c r="E2306" s="455" t="s">
        <v>1091</v>
      </c>
      <c r="F2306" s="454" t="s">
        <v>988</v>
      </c>
      <c r="G2306" s="454" t="s">
        <v>1001</v>
      </c>
      <c r="H2306" s="454" t="s">
        <v>439</v>
      </c>
      <c r="I2306" s="453">
        <v>2025</v>
      </c>
      <c r="J2306" s="453">
        <v>1</v>
      </c>
      <c r="K2306" s="456">
        <v>45328</v>
      </c>
      <c r="L2306" s="457">
        <v>0.3</v>
      </c>
      <c r="M2306" s="458">
        <v>0.27</v>
      </c>
      <c r="N2306" s="458">
        <v>0.33</v>
      </c>
      <c r="O2306" s="459">
        <v>0.06</v>
      </c>
      <c r="P2306" s="460">
        <v>1.7999999999999999E-2</v>
      </c>
      <c r="Q2306" s="453">
        <v>1</v>
      </c>
      <c r="R2306" s="458">
        <v>0.27</v>
      </c>
      <c r="S2306" s="461">
        <v>5730</v>
      </c>
      <c r="T2306" s="461"/>
      <c r="U2306" s="462"/>
      <c r="V2306" s="463"/>
      <c r="W2306" s="716" t="e">
        <f t="shared" ref="W2306:W2369" si="81">V2306/$AB$1</f>
        <v>#DIV/0!</v>
      </c>
      <c r="Z2306" s="739">
        <f t="shared" si="80"/>
        <v>343.8</v>
      </c>
    </row>
    <row r="2307" spans="1:26" s="365" customFormat="1" ht="12.65" customHeight="1">
      <c r="A2307" s="452" t="s">
        <v>114</v>
      </c>
      <c r="B2307" s="452" t="s">
        <v>434</v>
      </c>
      <c r="C2307" s="453" t="s">
        <v>435</v>
      </c>
      <c r="D2307" s="454" t="s">
        <v>440</v>
      </c>
      <c r="E2307" s="455" t="s">
        <v>1092</v>
      </c>
      <c r="F2307" s="454" t="s">
        <v>988</v>
      </c>
      <c r="G2307" s="454" t="s">
        <v>1001</v>
      </c>
      <c r="H2307" s="454" t="s">
        <v>439</v>
      </c>
      <c r="I2307" s="453">
        <v>2025</v>
      </c>
      <c r="J2307" s="453">
        <v>1</v>
      </c>
      <c r="K2307" s="456">
        <v>45328</v>
      </c>
      <c r="L2307" s="457">
        <v>0.3</v>
      </c>
      <c r="M2307" s="458">
        <v>0.27</v>
      </c>
      <c r="N2307" s="458">
        <v>0.33</v>
      </c>
      <c r="O2307" s="459">
        <v>0.06</v>
      </c>
      <c r="P2307" s="460">
        <v>1.7999999999999999E-2</v>
      </c>
      <c r="Q2307" s="453">
        <v>1</v>
      </c>
      <c r="R2307" s="458">
        <v>0.27</v>
      </c>
      <c r="S2307" s="461">
        <v>97800</v>
      </c>
      <c r="T2307" s="461"/>
      <c r="U2307" s="462"/>
      <c r="V2307" s="463"/>
      <c r="W2307" s="716" t="e">
        <f t="shared" si="81"/>
        <v>#DIV/0!</v>
      </c>
      <c r="Z2307" s="739">
        <f t="shared" ref="Z2307:Z2370" si="82">O2307*S2307</f>
        <v>5868</v>
      </c>
    </row>
    <row r="2308" spans="1:26" s="365" customFormat="1" ht="12.65" customHeight="1">
      <c r="A2308" s="452" t="s">
        <v>114</v>
      </c>
      <c r="B2308" s="452" t="s">
        <v>434</v>
      </c>
      <c r="C2308" s="453" t="s">
        <v>435</v>
      </c>
      <c r="D2308" s="454" t="s">
        <v>442</v>
      </c>
      <c r="E2308" s="455" t="s">
        <v>437</v>
      </c>
      <c r="F2308" s="454" t="s">
        <v>988</v>
      </c>
      <c r="G2308" s="454" t="s">
        <v>1001</v>
      </c>
      <c r="H2308" s="454" t="s">
        <v>439</v>
      </c>
      <c r="I2308" s="453">
        <v>2025</v>
      </c>
      <c r="J2308" s="453">
        <v>1</v>
      </c>
      <c r="K2308" s="456">
        <v>45328</v>
      </c>
      <c r="L2308" s="457">
        <v>0.3</v>
      </c>
      <c r="M2308" s="458">
        <v>0.2</v>
      </c>
      <c r="N2308" s="458">
        <v>0.23</v>
      </c>
      <c r="O2308" s="459">
        <v>0.03</v>
      </c>
      <c r="P2308" s="460">
        <v>8.9999999999999993E-3</v>
      </c>
      <c r="Q2308" s="453">
        <v>1</v>
      </c>
      <c r="R2308" s="458">
        <v>0.2</v>
      </c>
      <c r="S2308" s="461">
        <v>39141</v>
      </c>
      <c r="T2308" s="461">
        <v>3056554</v>
      </c>
      <c r="U2308" s="462">
        <v>420000</v>
      </c>
      <c r="V2308" s="463">
        <v>339664.8</v>
      </c>
      <c r="W2308" s="716" t="e">
        <f t="shared" si="81"/>
        <v>#DIV/0!</v>
      </c>
      <c r="Z2308" s="739">
        <f t="shared" si="82"/>
        <v>1174.23</v>
      </c>
    </row>
    <row r="2309" spans="1:26" s="365" customFormat="1" ht="12.65" customHeight="1">
      <c r="A2309" s="452" t="s">
        <v>114</v>
      </c>
      <c r="B2309" s="452" t="s">
        <v>434</v>
      </c>
      <c r="C2309" s="453" t="s">
        <v>435</v>
      </c>
      <c r="D2309" s="454" t="s">
        <v>442</v>
      </c>
      <c r="E2309" s="455" t="s">
        <v>1093</v>
      </c>
      <c r="F2309" s="454" t="s">
        <v>988</v>
      </c>
      <c r="G2309" s="454" t="s">
        <v>1001</v>
      </c>
      <c r="H2309" s="454" t="s">
        <v>439</v>
      </c>
      <c r="I2309" s="453">
        <v>2025</v>
      </c>
      <c r="J2309" s="453">
        <v>1</v>
      </c>
      <c r="K2309" s="456">
        <v>45328</v>
      </c>
      <c r="L2309" s="457">
        <v>0.3</v>
      </c>
      <c r="M2309" s="458">
        <v>0.2</v>
      </c>
      <c r="N2309" s="458">
        <v>0.23</v>
      </c>
      <c r="O2309" s="459">
        <v>0.03</v>
      </c>
      <c r="P2309" s="460">
        <v>8.9999999999999993E-3</v>
      </c>
      <c r="Q2309" s="453">
        <v>1</v>
      </c>
      <c r="R2309" s="458">
        <v>0.2</v>
      </c>
      <c r="S2309" s="461">
        <v>55500</v>
      </c>
      <c r="T2309" s="461"/>
      <c r="U2309" s="462"/>
      <c r="V2309" s="463"/>
      <c r="W2309" s="716" t="e">
        <f t="shared" si="81"/>
        <v>#DIV/0!</v>
      </c>
      <c r="Z2309" s="739">
        <f t="shared" si="82"/>
        <v>1665</v>
      </c>
    </row>
    <row r="2310" spans="1:26" s="365" customFormat="1" ht="12.65" customHeight="1">
      <c r="A2310" s="452" t="s">
        <v>114</v>
      </c>
      <c r="B2310" s="452" t="s">
        <v>434</v>
      </c>
      <c r="C2310" s="453" t="s">
        <v>435</v>
      </c>
      <c r="D2310" s="454" t="s">
        <v>444</v>
      </c>
      <c r="E2310" s="455" t="s">
        <v>445</v>
      </c>
      <c r="F2310" s="454" t="s">
        <v>988</v>
      </c>
      <c r="G2310" s="454" t="s">
        <v>1001</v>
      </c>
      <c r="H2310" s="454" t="s">
        <v>439</v>
      </c>
      <c r="I2310" s="453">
        <v>2025</v>
      </c>
      <c r="J2310" s="453">
        <v>1</v>
      </c>
      <c r="K2310" s="456">
        <v>45328</v>
      </c>
      <c r="L2310" s="457">
        <v>0.3</v>
      </c>
      <c r="M2310" s="458">
        <v>0.12</v>
      </c>
      <c r="N2310" s="458">
        <v>0.15</v>
      </c>
      <c r="O2310" s="459">
        <v>0.02</v>
      </c>
      <c r="P2310" s="460">
        <v>6.0000000000000001E-3</v>
      </c>
      <c r="Q2310" s="453">
        <v>1</v>
      </c>
      <c r="R2310" s="458">
        <v>0.12</v>
      </c>
      <c r="S2310" s="461">
        <v>126446</v>
      </c>
      <c r="T2310" s="461">
        <v>3831859</v>
      </c>
      <c r="U2310" s="462">
        <v>400000</v>
      </c>
      <c r="V2310" s="463">
        <v>304346.26</v>
      </c>
      <c r="W2310" s="716" t="e">
        <f t="shared" si="81"/>
        <v>#DIV/0!</v>
      </c>
      <c r="Z2310" s="739">
        <f t="shared" si="82"/>
        <v>2528.92</v>
      </c>
    </row>
    <row r="2311" spans="1:26" s="365" customFormat="1" ht="12.65" customHeight="1">
      <c r="A2311" s="452" t="s">
        <v>114</v>
      </c>
      <c r="B2311" s="452" t="s">
        <v>434</v>
      </c>
      <c r="C2311" s="453" t="s">
        <v>435</v>
      </c>
      <c r="D2311" s="454" t="s">
        <v>444</v>
      </c>
      <c r="E2311" s="455" t="s">
        <v>1094</v>
      </c>
      <c r="F2311" s="454" t="s">
        <v>988</v>
      </c>
      <c r="G2311" s="454" t="s">
        <v>1001</v>
      </c>
      <c r="H2311" s="454" t="s">
        <v>439</v>
      </c>
      <c r="I2311" s="453">
        <v>2025</v>
      </c>
      <c r="J2311" s="453">
        <v>1</v>
      </c>
      <c r="K2311" s="456">
        <v>45328</v>
      </c>
      <c r="L2311" s="457">
        <v>0.3</v>
      </c>
      <c r="M2311" s="458">
        <v>0.12</v>
      </c>
      <c r="N2311" s="458">
        <v>0.15</v>
      </c>
      <c r="O2311" s="459">
        <v>0.02</v>
      </c>
      <c r="P2311" s="460">
        <v>6.0000000000000001E-3</v>
      </c>
      <c r="Q2311" s="453">
        <v>1</v>
      </c>
      <c r="R2311" s="458">
        <v>0.12</v>
      </c>
      <c r="S2311" s="461">
        <v>87774</v>
      </c>
      <c r="T2311" s="461"/>
      <c r="U2311" s="462"/>
      <c r="V2311" s="463"/>
      <c r="W2311" s="716" t="e">
        <f t="shared" si="81"/>
        <v>#DIV/0!</v>
      </c>
      <c r="Z2311" s="739">
        <f t="shared" si="82"/>
        <v>1755.48</v>
      </c>
    </row>
    <row r="2312" spans="1:26" s="365" customFormat="1" ht="12.65" customHeight="1">
      <c r="A2312" s="452" t="s">
        <v>114</v>
      </c>
      <c r="B2312" s="452" t="s">
        <v>434</v>
      </c>
      <c r="C2312" s="453" t="s">
        <v>435</v>
      </c>
      <c r="D2312" s="454" t="s">
        <v>444</v>
      </c>
      <c r="E2312" s="455" t="s">
        <v>1095</v>
      </c>
      <c r="F2312" s="454" t="s">
        <v>988</v>
      </c>
      <c r="G2312" s="454" t="s">
        <v>1001</v>
      </c>
      <c r="H2312" s="454" t="s">
        <v>439</v>
      </c>
      <c r="I2312" s="453">
        <v>2025</v>
      </c>
      <c r="J2312" s="453">
        <v>1</v>
      </c>
      <c r="K2312" s="456">
        <v>45328</v>
      </c>
      <c r="L2312" s="457">
        <v>0.3</v>
      </c>
      <c r="M2312" s="458">
        <v>0.12</v>
      </c>
      <c r="N2312" s="458">
        <v>0.15</v>
      </c>
      <c r="O2312" s="459">
        <v>0.02</v>
      </c>
      <c r="P2312" s="460">
        <v>6.0000000000000001E-3</v>
      </c>
      <c r="Q2312" s="453">
        <v>1</v>
      </c>
      <c r="R2312" s="458">
        <v>0.12</v>
      </c>
      <c r="S2312" s="461">
        <v>135000</v>
      </c>
      <c r="T2312" s="461"/>
      <c r="U2312" s="462"/>
      <c r="V2312" s="463"/>
      <c r="W2312" s="716" t="e">
        <f t="shared" si="81"/>
        <v>#DIV/0!</v>
      </c>
      <c r="Z2312" s="739">
        <f t="shared" si="82"/>
        <v>2700</v>
      </c>
    </row>
    <row r="2313" spans="1:26" s="365" customFormat="1" ht="12.65" customHeight="1">
      <c r="A2313" s="452" t="s">
        <v>114</v>
      </c>
      <c r="B2313" s="452" t="s">
        <v>434</v>
      </c>
      <c r="C2313" s="453" t="s">
        <v>435</v>
      </c>
      <c r="D2313" s="454" t="s">
        <v>444</v>
      </c>
      <c r="E2313" s="455" t="s">
        <v>1096</v>
      </c>
      <c r="F2313" s="454" t="s">
        <v>988</v>
      </c>
      <c r="G2313" s="454" t="s">
        <v>1001</v>
      </c>
      <c r="H2313" s="454" t="s">
        <v>439</v>
      </c>
      <c r="I2313" s="453">
        <v>2025</v>
      </c>
      <c r="J2313" s="453">
        <v>1</v>
      </c>
      <c r="K2313" s="456">
        <v>45328</v>
      </c>
      <c r="L2313" s="457">
        <v>0.3</v>
      </c>
      <c r="M2313" s="458">
        <v>0.12</v>
      </c>
      <c r="N2313" s="458">
        <v>0.15</v>
      </c>
      <c r="O2313" s="459">
        <v>0.02</v>
      </c>
      <c r="P2313" s="460">
        <v>6.0000000000000001E-3</v>
      </c>
      <c r="Q2313" s="453">
        <v>1</v>
      </c>
      <c r="R2313" s="458">
        <v>0.12</v>
      </c>
      <c r="S2313" s="461">
        <v>46586</v>
      </c>
      <c r="T2313" s="461"/>
      <c r="U2313" s="462"/>
      <c r="V2313" s="463"/>
      <c r="W2313" s="716" t="e">
        <f t="shared" si="81"/>
        <v>#DIV/0!</v>
      </c>
      <c r="Z2313" s="739">
        <f t="shared" si="82"/>
        <v>931.72</v>
      </c>
    </row>
    <row r="2314" spans="1:26" s="365" customFormat="1" ht="12.65" customHeight="1">
      <c r="A2314" s="452" t="s">
        <v>114</v>
      </c>
      <c r="B2314" s="452" t="s">
        <v>434</v>
      </c>
      <c r="C2314" s="453" t="s">
        <v>435</v>
      </c>
      <c r="D2314" s="454" t="s">
        <v>444</v>
      </c>
      <c r="E2314" s="455" t="s">
        <v>1097</v>
      </c>
      <c r="F2314" s="454" t="s">
        <v>988</v>
      </c>
      <c r="G2314" s="454" t="s">
        <v>1001</v>
      </c>
      <c r="H2314" s="454" t="s">
        <v>439</v>
      </c>
      <c r="I2314" s="453">
        <v>2025</v>
      </c>
      <c r="J2314" s="453">
        <v>1</v>
      </c>
      <c r="K2314" s="456">
        <v>45328</v>
      </c>
      <c r="L2314" s="457">
        <v>0.3</v>
      </c>
      <c r="M2314" s="458">
        <v>0.12</v>
      </c>
      <c r="N2314" s="458">
        <v>0.15</v>
      </c>
      <c r="O2314" s="459">
        <v>0.02</v>
      </c>
      <c r="P2314" s="460">
        <v>6.0000000000000001E-3</v>
      </c>
      <c r="Q2314" s="453">
        <v>1</v>
      </c>
      <c r="R2314" s="458">
        <v>0.12</v>
      </c>
      <c r="S2314" s="461">
        <v>71130</v>
      </c>
      <c r="T2314" s="461"/>
      <c r="U2314" s="462"/>
      <c r="V2314" s="463"/>
      <c r="W2314" s="716" t="e">
        <f t="shared" si="81"/>
        <v>#DIV/0!</v>
      </c>
      <c r="Z2314" s="739">
        <f t="shared" si="82"/>
        <v>1422.6000000000001</v>
      </c>
    </row>
    <row r="2315" spans="1:26" s="365" customFormat="1" ht="12.65" customHeight="1">
      <c r="A2315" s="452" t="s">
        <v>114</v>
      </c>
      <c r="B2315" s="452" t="s">
        <v>434</v>
      </c>
      <c r="C2315" s="453" t="s">
        <v>435</v>
      </c>
      <c r="D2315" s="454" t="s">
        <v>444</v>
      </c>
      <c r="E2315" s="455" t="s">
        <v>1098</v>
      </c>
      <c r="F2315" s="454" t="s">
        <v>988</v>
      </c>
      <c r="G2315" s="454" t="s">
        <v>1001</v>
      </c>
      <c r="H2315" s="454" t="s">
        <v>439</v>
      </c>
      <c r="I2315" s="453">
        <v>2025</v>
      </c>
      <c r="J2315" s="453">
        <v>1</v>
      </c>
      <c r="K2315" s="456">
        <v>45328</v>
      </c>
      <c r="L2315" s="457">
        <v>0.3</v>
      </c>
      <c r="M2315" s="458">
        <v>0.12</v>
      </c>
      <c r="N2315" s="458">
        <v>0.15</v>
      </c>
      <c r="O2315" s="459">
        <v>0.02</v>
      </c>
      <c r="P2315" s="460">
        <v>6.0000000000000001E-3</v>
      </c>
      <c r="Q2315" s="453">
        <v>1</v>
      </c>
      <c r="R2315" s="458">
        <v>0.12</v>
      </c>
      <c r="S2315" s="461">
        <v>160000</v>
      </c>
      <c r="T2315" s="461"/>
      <c r="U2315" s="462"/>
      <c r="V2315" s="463"/>
      <c r="W2315" s="716" t="e">
        <f t="shared" si="81"/>
        <v>#DIV/0!</v>
      </c>
      <c r="Z2315" s="739">
        <f t="shared" si="82"/>
        <v>3200</v>
      </c>
    </row>
    <row r="2316" spans="1:26" s="365" customFormat="1" ht="12.65" customHeight="1">
      <c r="A2316" s="452" t="s">
        <v>114</v>
      </c>
      <c r="B2316" s="452" t="s">
        <v>434</v>
      </c>
      <c r="C2316" s="453" t="s">
        <v>435</v>
      </c>
      <c r="D2316" s="454" t="s">
        <v>446</v>
      </c>
      <c r="E2316" s="455" t="s">
        <v>447</v>
      </c>
      <c r="F2316" s="454" t="s">
        <v>988</v>
      </c>
      <c r="G2316" s="454" t="s">
        <v>1001</v>
      </c>
      <c r="H2316" s="454" t="s">
        <v>439</v>
      </c>
      <c r="I2316" s="453">
        <v>2025</v>
      </c>
      <c r="J2316" s="453">
        <v>1</v>
      </c>
      <c r="K2316" s="456">
        <v>45328</v>
      </c>
      <c r="L2316" s="457">
        <v>0.3</v>
      </c>
      <c r="M2316" s="458">
        <v>0.12</v>
      </c>
      <c r="N2316" s="458">
        <v>0.15</v>
      </c>
      <c r="O2316" s="459">
        <v>0.02</v>
      </c>
      <c r="P2316" s="460">
        <v>6.0000000000000001E-3</v>
      </c>
      <c r="Q2316" s="453">
        <v>1</v>
      </c>
      <c r="R2316" s="458">
        <v>0.12</v>
      </c>
      <c r="S2316" s="461">
        <v>1018353</v>
      </c>
      <c r="T2316" s="461">
        <v>4553184</v>
      </c>
      <c r="U2316" s="462">
        <v>400000</v>
      </c>
      <c r="V2316" s="463">
        <v>286224.84999999998</v>
      </c>
      <c r="W2316" s="716" t="e">
        <f t="shared" si="81"/>
        <v>#DIV/0!</v>
      </c>
      <c r="Z2316" s="739">
        <f t="shared" si="82"/>
        <v>20367.060000000001</v>
      </c>
    </row>
    <row r="2317" spans="1:26" s="365" customFormat="1" ht="12.65" customHeight="1">
      <c r="A2317" s="284" t="s">
        <v>398</v>
      </c>
      <c r="B2317" s="452" t="s">
        <v>52</v>
      </c>
      <c r="C2317" s="453" t="s">
        <v>554</v>
      </c>
      <c r="D2317" s="454" t="s">
        <v>1010</v>
      </c>
      <c r="E2317" s="455" t="s">
        <v>1011</v>
      </c>
      <c r="F2317" s="454" t="s">
        <v>988</v>
      </c>
      <c r="G2317" s="454" t="s">
        <v>1001</v>
      </c>
      <c r="H2317" s="454" t="s">
        <v>439</v>
      </c>
      <c r="I2317" s="453">
        <v>2025</v>
      </c>
      <c r="J2317" s="453">
        <v>1</v>
      </c>
      <c r="K2317" s="456">
        <v>45328</v>
      </c>
      <c r="L2317" s="457">
        <v>1</v>
      </c>
      <c r="M2317" s="458">
        <v>1.05</v>
      </c>
      <c r="N2317" s="458">
        <v>1.22</v>
      </c>
      <c r="O2317" s="459">
        <v>0.17</v>
      </c>
      <c r="P2317" s="460">
        <v>0.17</v>
      </c>
      <c r="Q2317" s="453">
        <v>1</v>
      </c>
      <c r="R2317" s="458">
        <v>1.05</v>
      </c>
      <c r="S2317" s="461">
        <v>0</v>
      </c>
      <c r="T2317" s="461">
        <v>0</v>
      </c>
      <c r="U2317" s="462">
        <v>4584750.8499999996</v>
      </c>
      <c r="V2317" s="463">
        <v>4584750.8499999996</v>
      </c>
      <c r="W2317" s="716" t="e">
        <f t="shared" si="81"/>
        <v>#DIV/0!</v>
      </c>
      <c r="Z2317" s="739">
        <f t="shared" si="82"/>
        <v>0</v>
      </c>
    </row>
    <row r="2318" spans="1:26" s="365" customFormat="1" ht="12.65" customHeight="1">
      <c r="A2318" s="284" t="s">
        <v>398</v>
      </c>
      <c r="B2318" s="452" t="s">
        <v>52</v>
      </c>
      <c r="C2318" s="453" t="s">
        <v>554</v>
      </c>
      <c r="D2318" s="454" t="s">
        <v>1010</v>
      </c>
      <c r="E2318" s="455" t="s">
        <v>1011</v>
      </c>
      <c r="F2318" s="454" t="s">
        <v>988</v>
      </c>
      <c r="G2318" s="454" t="s">
        <v>1001</v>
      </c>
      <c r="H2318" s="454" t="s">
        <v>439</v>
      </c>
      <c r="I2318" s="453">
        <v>2025</v>
      </c>
      <c r="J2318" s="453">
        <v>1</v>
      </c>
      <c r="K2318" s="456">
        <v>45328</v>
      </c>
      <c r="L2318" s="457">
        <v>1</v>
      </c>
      <c r="M2318" s="458">
        <v>1.17</v>
      </c>
      <c r="N2318" s="458">
        <v>1.36</v>
      </c>
      <c r="O2318" s="459">
        <v>0.18</v>
      </c>
      <c r="P2318" s="460">
        <v>0.18</v>
      </c>
      <c r="Q2318" s="453">
        <v>1</v>
      </c>
      <c r="R2318" s="458">
        <v>1.17</v>
      </c>
      <c r="S2318" s="461">
        <v>0</v>
      </c>
      <c r="T2318" s="461">
        <v>0</v>
      </c>
      <c r="U2318" s="462">
        <v>3933456.36</v>
      </c>
      <c r="V2318" s="463">
        <v>3933456.36</v>
      </c>
      <c r="W2318" s="716" t="e">
        <f t="shared" si="81"/>
        <v>#DIV/0!</v>
      </c>
      <c r="Z2318" s="739">
        <f t="shared" si="82"/>
        <v>0</v>
      </c>
    </row>
    <row r="2319" spans="1:26" s="365" customFormat="1" ht="12.65" customHeight="1">
      <c r="A2319" s="452"/>
      <c r="B2319" s="452" t="s">
        <v>1012</v>
      </c>
      <c r="C2319" s="453" t="s">
        <v>453</v>
      </c>
      <c r="D2319" s="454" t="s">
        <v>1013</v>
      </c>
      <c r="E2319" s="455" t="s">
        <v>1099</v>
      </c>
      <c r="F2319" s="454" t="s">
        <v>988</v>
      </c>
      <c r="G2319" s="454" t="s">
        <v>1014</v>
      </c>
      <c r="H2319" s="454" t="s">
        <v>439</v>
      </c>
      <c r="I2319" s="453">
        <v>2025</v>
      </c>
      <c r="J2319" s="453">
        <v>1</v>
      </c>
      <c r="K2319" s="456">
        <v>45328</v>
      </c>
      <c r="L2319" s="457">
        <v>0.4</v>
      </c>
      <c r="M2319" s="458">
        <v>2.3199999999999998</v>
      </c>
      <c r="N2319" s="458">
        <v>2.2200000000000002</v>
      </c>
      <c r="O2319" s="459">
        <v>0</v>
      </c>
      <c r="P2319" s="460">
        <v>0</v>
      </c>
      <c r="Q2319" s="453">
        <v>1</v>
      </c>
      <c r="R2319" s="458">
        <v>2.3199999999999998</v>
      </c>
      <c r="S2319" s="461">
        <v>6000</v>
      </c>
      <c r="T2319" s="461">
        <v>2450241</v>
      </c>
      <c r="U2319" s="462">
        <v>105000</v>
      </c>
      <c r="V2319" s="463">
        <v>37978.46</v>
      </c>
      <c r="W2319" s="716" t="e">
        <f t="shared" si="81"/>
        <v>#DIV/0!</v>
      </c>
      <c r="Z2319" s="739">
        <f t="shared" si="82"/>
        <v>0</v>
      </c>
    </row>
    <row r="2320" spans="1:26" s="365" customFormat="1" ht="12.65" customHeight="1">
      <c r="A2320" s="452"/>
      <c r="B2320" s="452" t="s">
        <v>1048</v>
      </c>
      <c r="C2320" s="453" t="s">
        <v>453</v>
      </c>
      <c r="D2320" s="454" t="s">
        <v>1013</v>
      </c>
      <c r="E2320" s="455" t="s">
        <v>1100</v>
      </c>
      <c r="F2320" s="454" t="s">
        <v>988</v>
      </c>
      <c r="G2320" s="454" t="s">
        <v>1014</v>
      </c>
      <c r="H2320" s="454" t="s">
        <v>439</v>
      </c>
      <c r="I2320" s="453">
        <v>2025</v>
      </c>
      <c r="J2320" s="453">
        <v>1</v>
      </c>
      <c r="K2320" s="456">
        <v>45328</v>
      </c>
      <c r="L2320" s="457">
        <v>0.4</v>
      </c>
      <c r="M2320" s="458">
        <v>2.3199999999999998</v>
      </c>
      <c r="N2320" s="458">
        <v>2.2200000000000002</v>
      </c>
      <c r="O2320" s="459">
        <v>0</v>
      </c>
      <c r="P2320" s="460">
        <v>0</v>
      </c>
      <c r="Q2320" s="453">
        <v>1</v>
      </c>
      <c r="R2320" s="458">
        <v>2.3199999999999998</v>
      </c>
      <c r="S2320" s="461">
        <v>48000</v>
      </c>
      <c r="T2320" s="461"/>
      <c r="U2320" s="462"/>
      <c r="V2320" s="463"/>
      <c r="W2320" s="716" t="e">
        <f t="shared" si="81"/>
        <v>#DIV/0!</v>
      </c>
      <c r="Z2320" s="739">
        <f t="shared" si="82"/>
        <v>0</v>
      </c>
    </row>
    <row r="2321" spans="1:26" s="365" customFormat="1" ht="12.65" customHeight="1">
      <c r="A2321" s="452"/>
      <c r="B2321" s="452" t="s">
        <v>1048</v>
      </c>
      <c r="C2321" s="453" t="s">
        <v>453</v>
      </c>
      <c r="D2321" s="454" t="s">
        <v>1013</v>
      </c>
      <c r="E2321" s="455" t="s">
        <v>1101</v>
      </c>
      <c r="F2321" s="454" t="s">
        <v>988</v>
      </c>
      <c r="G2321" s="454" t="s">
        <v>1014</v>
      </c>
      <c r="H2321" s="454" t="s">
        <v>439</v>
      </c>
      <c r="I2321" s="453">
        <v>2025</v>
      </c>
      <c r="J2321" s="453">
        <v>1</v>
      </c>
      <c r="K2321" s="456">
        <v>45328</v>
      </c>
      <c r="L2321" s="457">
        <v>0.4</v>
      </c>
      <c r="M2321" s="458">
        <v>2.3199999999999998</v>
      </c>
      <c r="N2321" s="458">
        <v>2.2200000000000002</v>
      </c>
      <c r="O2321" s="459">
        <v>0</v>
      </c>
      <c r="P2321" s="460">
        <v>0</v>
      </c>
      <c r="Q2321" s="453">
        <v>1</v>
      </c>
      <c r="R2321" s="458">
        <v>2.3199999999999998</v>
      </c>
      <c r="S2321" s="461">
        <v>15000</v>
      </c>
      <c r="T2321" s="461"/>
      <c r="U2321" s="462"/>
      <c r="V2321" s="463"/>
      <c r="W2321" s="716" t="e">
        <f t="shared" si="81"/>
        <v>#DIV/0!</v>
      </c>
      <c r="Z2321" s="739">
        <f t="shared" si="82"/>
        <v>0</v>
      </c>
    </row>
    <row r="2322" spans="1:26" s="365" customFormat="1" ht="12.65" customHeight="1">
      <c r="A2322" s="452"/>
      <c r="B2322" s="452" t="s">
        <v>1048</v>
      </c>
      <c r="C2322" s="453" t="s">
        <v>453</v>
      </c>
      <c r="D2322" s="454" t="s">
        <v>1013</v>
      </c>
      <c r="E2322" s="455" t="s">
        <v>1102</v>
      </c>
      <c r="F2322" s="454" t="s">
        <v>988</v>
      </c>
      <c r="G2322" s="454" t="s">
        <v>1014</v>
      </c>
      <c r="H2322" s="454" t="s">
        <v>439</v>
      </c>
      <c r="I2322" s="453">
        <v>2025</v>
      </c>
      <c r="J2322" s="453">
        <v>1</v>
      </c>
      <c r="K2322" s="456">
        <v>45328</v>
      </c>
      <c r="L2322" s="457">
        <v>0.4</v>
      </c>
      <c r="M2322" s="458">
        <v>2.3199999999999998</v>
      </c>
      <c r="N2322" s="458">
        <v>2.2200000000000002</v>
      </c>
      <c r="O2322" s="459">
        <v>0</v>
      </c>
      <c r="P2322" s="460">
        <v>0</v>
      </c>
      <c r="Q2322" s="453">
        <v>1</v>
      </c>
      <c r="R2322" s="458">
        <v>2.3199999999999998</v>
      </c>
      <c r="S2322" s="461">
        <v>6000</v>
      </c>
      <c r="T2322" s="461"/>
      <c r="U2322" s="462"/>
      <c r="V2322" s="463"/>
      <c r="W2322" s="716" t="e">
        <f t="shared" si="81"/>
        <v>#DIV/0!</v>
      </c>
      <c r="Z2322" s="739">
        <f t="shared" si="82"/>
        <v>0</v>
      </c>
    </row>
    <row r="2323" spans="1:26" s="365" customFormat="1" ht="12.65" customHeight="1">
      <c r="A2323" s="452"/>
      <c r="B2323" s="452" t="s">
        <v>1048</v>
      </c>
      <c r="C2323" s="453" t="s">
        <v>453</v>
      </c>
      <c r="D2323" s="454" t="s">
        <v>1013</v>
      </c>
      <c r="E2323" s="455" t="s">
        <v>1103</v>
      </c>
      <c r="F2323" s="454" t="s">
        <v>988</v>
      </c>
      <c r="G2323" s="454" t="s">
        <v>1014</v>
      </c>
      <c r="H2323" s="454" t="s">
        <v>439</v>
      </c>
      <c r="I2323" s="453">
        <v>2025</v>
      </c>
      <c r="J2323" s="453">
        <v>1</v>
      </c>
      <c r="K2323" s="456">
        <v>45328</v>
      </c>
      <c r="L2323" s="457">
        <v>0.4</v>
      </c>
      <c r="M2323" s="458">
        <v>0.32</v>
      </c>
      <c r="N2323" s="458">
        <v>0.32</v>
      </c>
      <c r="O2323" s="459">
        <v>0</v>
      </c>
      <c r="P2323" s="460">
        <v>0</v>
      </c>
      <c r="Q2323" s="453">
        <v>1</v>
      </c>
      <c r="R2323" s="458">
        <v>0.32</v>
      </c>
      <c r="S2323" s="461">
        <v>9642</v>
      </c>
      <c r="T2323" s="461"/>
      <c r="U2323" s="462"/>
      <c r="V2323" s="463"/>
      <c r="W2323" s="716" t="e">
        <f t="shared" si="81"/>
        <v>#DIV/0!</v>
      </c>
      <c r="Z2323" s="739">
        <f t="shared" si="82"/>
        <v>0</v>
      </c>
    </row>
    <row r="2324" spans="1:26" s="365" customFormat="1" ht="12.65" customHeight="1">
      <c r="A2324" s="452"/>
      <c r="B2324" s="452" t="s">
        <v>1012</v>
      </c>
      <c r="C2324" s="453" t="s">
        <v>453</v>
      </c>
      <c r="D2324" s="454" t="s">
        <v>1015</v>
      </c>
      <c r="E2324" s="455" t="s">
        <v>1104</v>
      </c>
      <c r="F2324" s="454" t="s">
        <v>988</v>
      </c>
      <c r="G2324" s="454" t="s">
        <v>1014</v>
      </c>
      <c r="H2324" s="454" t="s">
        <v>439</v>
      </c>
      <c r="I2324" s="453">
        <v>2025</v>
      </c>
      <c r="J2324" s="453">
        <v>1</v>
      </c>
      <c r="K2324" s="456">
        <v>45328</v>
      </c>
      <c r="L2324" s="457">
        <v>0.6</v>
      </c>
      <c r="M2324" s="458">
        <v>1.54</v>
      </c>
      <c r="N2324" s="458">
        <v>1.54</v>
      </c>
      <c r="O2324" s="459">
        <v>0</v>
      </c>
      <c r="P2324" s="460">
        <v>0</v>
      </c>
      <c r="Q2324" s="453">
        <v>1</v>
      </c>
      <c r="R2324" s="458">
        <v>1.54</v>
      </c>
      <c r="S2324" s="461">
        <v>12500</v>
      </c>
      <c r="T2324" s="461">
        <v>2250655</v>
      </c>
      <c r="U2324" s="462">
        <v>376000</v>
      </c>
      <c r="V2324" s="463">
        <v>259475.72</v>
      </c>
      <c r="W2324" s="716" t="e">
        <f t="shared" si="81"/>
        <v>#DIV/0!</v>
      </c>
      <c r="Z2324" s="739">
        <f t="shared" si="82"/>
        <v>0</v>
      </c>
    </row>
    <row r="2325" spans="1:26" s="365" customFormat="1" ht="12.65" customHeight="1">
      <c r="A2325" s="452"/>
      <c r="B2325" s="452" t="s">
        <v>1048</v>
      </c>
      <c r="C2325" s="453" t="s">
        <v>453</v>
      </c>
      <c r="D2325" s="454" t="s">
        <v>1015</v>
      </c>
      <c r="E2325" s="455" t="s">
        <v>1105</v>
      </c>
      <c r="F2325" s="454" t="s">
        <v>988</v>
      </c>
      <c r="G2325" s="454" t="s">
        <v>1014</v>
      </c>
      <c r="H2325" s="454" t="s">
        <v>439</v>
      </c>
      <c r="I2325" s="453">
        <v>2025</v>
      </c>
      <c r="J2325" s="453">
        <v>1</v>
      </c>
      <c r="K2325" s="456">
        <v>45328</v>
      </c>
      <c r="L2325" s="457">
        <v>0.6</v>
      </c>
      <c r="M2325" s="458">
        <v>1.54</v>
      </c>
      <c r="N2325" s="458">
        <v>1.54</v>
      </c>
      <c r="O2325" s="459">
        <v>0</v>
      </c>
      <c r="P2325" s="460">
        <v>0</v>
      </c>
      <c r="Q2325" s="453">
        <v>1</v>
      </c>
      <c r="R2325" s="458">
        <v>1.54</v>
      </c>
      <c r="S2325" s="461">
        <v>7820</v>
      </c>
      <c r="T2325" s="461"/>
      <c r="U2325" s="462"/>
      <c r="V2325" s="463"/>
      <c r="W2325" s="716" t="e">
        <f t="shared" si="81"/>
        <v>#DIV/0!</v>
      </c>
      <c r="Z2325" s="739">
        <f t="shared" si="82"/>
        <v>0</v>
      </c>
    </row>
    <row r="2326" spans="1:26" s="365" customFormat="1" ht="12.65" customHeight="1">
      <c r="A2326" s="452"/>
      <c r="B2326" s="452" t="s">
        <v>1048</v>
      </c>
      <c r="C2326" s="453" t="s">
        <v>453</v>
      </c>
      <c r="D2326" s="454" t="s">
        <v>1015</v>
      </c>
      <c r="E2326" s="455" t="s">
        <v>1106</v>
      </c>
      <c r="F2326" s="454" t="s">
        <v>988</v>
      </c>
      <c r="G2326" s="454" t="s">
        <v>1014</v>
      </c>
      <c r="H2326" s="454" t="s">
        <v>439</v>
      </c>
      <c r="I2326" s="453">
        <v>2025</v>
      </c>
      <c r="J2326" s="453">
        <v>1</v>
      </c>
      <c r="K2326" s="456">
        <v>45328</v>
      </c>
      <c r="L2326" s="457">
        <v>0.6</v>
      </c>
      <c r="M2326" s="458">
        <v>1.54</v>
      </c>
      <c r="N2326" s="458">
        <v>1.54</v>
      </c>
      <c r="O2326" s="459">
        <v>0</v>
      </c>
      <c r="P2326" s="460">
        <v>0</v>
      </c>
      <c r="Q2326" s="453">
        <v>1</v>
      </c>
      <c r="R2326" s="458">
        <v>1.54</v>
      </c>
      <c r="S2326" s="461">
        <v>11206</v>
      </c>
      <c r="T2326" s="461"/>
      <c r="U2326" s="462"/>
      <c r="V2326" s="463"/>
      <c r="W2326" s="716" t="e">
        <f t="shared" si="81"/>
        <v>#DIV/0!</v>
      </c>
      <c r="Z2326" s="739">
        <f t="shared" si="82"/>
        <v>0</v>
      </c>
    </row>
    <row r="2327" spans="1:26" s="365" customFormat="1" ht="12.65" customHeight="1">
      <c r="A2327" s="452"/>
      <c r="B2327" s="452" t="s">
        <v>1048</v>
      </c>
      <c r="C2327" s="453" t="s">
        <v>453</v>
      </c>
      <c r="D2327" s="454" t="s">
        <v>1015</v>
      </c>
      <c r="E2327" s="455" t="s">
        <v>1107</v>
      </c>
      <c r="F2327" s="454" t="s">
        <v>988</v>
      </c>
      <c r="G2327" s="454" t="s">
        <v>1014</v>
      </c>
      <c r="H2327" s="454" t="s">
        <v>439</v>
      </c>
      <c r="I2327" s="453">
        <v>2025</v>
      </c>
      <c r="J2327" s="453">
        <v>1</v>
      </c>
      <c r="K2327" s="456">
        <v>45328</v>
      </c>
      <c r="L2327" s="457">
        <v>0.6</v>
      </c>
      <c r="M2327" s="458">
        <v>1.54</v>
      </c>
      <c r="N2327" s="458">
        <v>1.54</v>
      </c>
      <c r="O2327" s="459">
        <v>0</v>
      </c>
      <c r="P2327" s="460">
        <v>0</v>
      </c>
      <c r="Q2327" s="453">
        <v>1</v>
      </c>
      <c r="R2327" s="458">
        <v>1.54</v>
      </c>
      <c r="S2327" s="461">
        <v>22440</v>
      </c>
      <c r="T2327" s="461"/>
      <c r="U2327" s="462"/>
      <c r="V2327" s="463"/>
      <c r="W2327" s="716" t="e">
        <f t="shared" si="81"/>
        <v>#DIV/0!</v>
      </c>
      <c r="Z2327" s="739">
        <f t="shared" si="82"/>
        <v>0</v>
      </c>
    </row>
    <row r="2328" spans="1:26" s="365" customFormat="1" ht="12.65" customHeight="1">
      <c r="A2328" s="452"/>
      <c r="B2328" s="452" t="s">
        <v>1012</v>
      </c>
      <c r="C2328" s="453" t="s">
        <v>453</v>
      </c>
      <c r="D2328" s="454" t="s">
        <v>444</v>
      </c>
      <c r="E2328" s="455" t="s">
        <v>1108</v>
      </c>
      <c r="F2328" s="454" t="s">
        <v>988</v>
      </c>
      <c r="G2328" s="454" t="s">
        <v>1016</v>
      </c>
      <c r="H2328" s="454" t="s">
        <v>439</v>
      </c>
      <c r="I2328" s="453">
        <v>2025</v>
      </c>
      <c r="J2328" s="453">
        <v>1</v>
      </c>
      <c r="K2328" s="456">
        <v>45328</v>
      </c>
      <c r="L2328" s="457">
        <v>0.4</v>
      </c>
      <c r="M2328" s="458">
        <v>0.92</v>
      </c>
      <c r="N2328" s="458">
        <v>1.1299999999999999</v>
      </c>
      <c r="O2328" s="459">
        <v>0</v>
      </c>
      <c r="P2328" s="460">
        <v>0</v>
      </c>
      <c r="Q2328" s="453">
        <v>1</v>
      </c>
      <c r="R2328" s="458">
        <v>0.92</v>
      </c>
      <c r="S2328" s="461">
        <v>48000</v>
      </c>
      <c r="T2328" s="461">
        <v>2143817</v>
      </c>
      <c r="U2328" s="462">
        <v>98350</v>
      </c>
      <c r="V2328" s="463">
        <v>-261822.21</v>
      </c>
      <c r="W2328" s="716" t="e">
        <f t="shared" si="81"/>
        <v>#DIV/0!</v>
      </c>
      <c r="Z2328" s="739">
        <f t="shared" si="82"/>
        <v>0</v>
      </c>
    </row>
    <row r="2329" spans="1:26" s="365" customFormat="1" ht="12.65" customHeight="1">
      <c r="A2329" s="452"/>
      <c r="B2329" s="452" t="s">
        <v>1048</v>
      </c>
      <c r="C2329" s="453" t="s">
        <v>453</v>
      </c>
      <c r="D2329" s="454" t="s">
        <v>444</v>
      </c>
      <c r="E2329" s="455" t="s">
        <v>1109</v>
      </c>
      <c r="F2329" s="454" t="s">
        <v>988</v>
      </c>
      <c r="G2329" s="454" t="s">
        <v>1016</v>
      </c>
      <c r="H2329" s="454" t="s">
        <v>439</v>
      </c>
      <c r="I2329" s="453">
        <v>2025</v>
      </c>
      <c r="J2329" s="453">
        <v>1</v>
      </c>
      <c r="K2329" s="456">
        <v>45328</v>
      </c>
      <c r="L2329" s="457">
        <v>0.4</v>
      </c>
      <c r="M2329" s="458">
        <v>0.92</v>
      </c>
      <c r="N2329" s="458">
        <v>1.1299999999999999</v>
      </c>
      <c r="O2329" s="459">
        <v>0</v>
      </c>
      <c r="P2329" s="460">
        <v>0</v>
      </c>
      <c r="Q2329" s="453">
        <v>1</v>
      </c>
      <c r="R2329" s="458">
        <v>0.92</v>
      </c>
      <c r="S2329" s="461">
        <v>25704</v>
      </c>
      <c r="T2329" s="461"/>
      <c r="U2329" s="462"/>
      <c r="V2329" s="463"/>
      <c r="W2329" s="716" t="e">
        <f t="shared" si="81"/>
        <v>#DIV/0!</v>
      </c>
      <c r="Z2329" s="739">
        <f t="shared" si="82"/>
        <v>0</v>
      </c>
    </row>
    <row r="2330" spans="1:26" s="365" customFormat="1" ht="12.65" customHeight="1">
      <c r="A2330" s="452"/>
      <c r="B2330" s="452" t="s">
        <v>1012</v>
      </c>
      <c r="C2330" s="453" t="s">
        <v>453</v>
      </c>
      <c r="D2330" s="454" t="s">
        <v>1017</v>
      </c>
      <c r="E2330" s="455" t="s">
        <v>1110</v>
      </c>
      <c r="F2330" s="454" t="s">
        <v>988</v>
      </c>
      <c r="G2330" s="454" t="s">
        <v>787</v>
      </c>
      <c r="H2330" s="454" t="s">
        <v>439</v>
      </c>
      <c r="I2330" s="453">
        <v>2025</v>
      </c>
      <c r="J2330" s="453">
        <v>1</v>
      </c>
      <c r="K2330" s="456">
        <v>45328</v>
      </c>
      <c r="L2330" s="457">
        <v>0.5</v>
      </c>
      <c r="M2330" s="458">
        <v>0.13</v>
      </c>
      <c r="N2330" s="458">
        <v>0.16</v>
      </c>
      <c r="O2330" s="459">
        <v>0</v>
      </c>
      <c r="P2330" s="460">
        <v>0</v>
      </c>
      <c r="Q2330" s="453">
        <v>1</v>
      </c>
      <c r="R2330" s="458">
        <v>0.13</v>
      </c>
      <c r="S2330" s="461">
        <v>37000</v>
      </c>
      <c r="T2330" s="461">
        <v>1363057</v>
      </c>
      <c r="U2330" s="462">
        <v>110600</v>
      </c>
      <c r="V2330" s="463">
        <v>66747.600000000006</v>
      </c>
      <c r="W2330" s="716" t="e">
        <f t="shared" si="81"/>
        <v>#DIV/0!</v>
      </c>
      <c r="Z2330" s="739">
        <f t="shared" si="82"/>
        <v>0</v>
      </c>
    </row>
    <row r="2331" spans="1:26" s="365" customFormat="1" ht="12.65" customHeight="1">
      <c r="A2331" s="452"/>
      <c r="B2331" s="452" t="s">
        <v>1012</v>
      </c>
      <c r="C2331" s="453" t="s">
        <v>453</v>
      </c>
      <c r="D2331" s="454" t="s">
        <v>1018</v>
      </c>
      <c r="E2331" s="455" t="s">
        <v>1111</v>
      </c>
      <c r="F2331" s="454" t="s">
        <v>988</v>
      </c>
      <c r="G2331" s="454" t="s">
        <v>787</v>
      </c>
      <c r="H2331" s="454" t="s">
        <v>439</v>
      </c>
      <c r="I2331" s="453">
        <v>2025</v>
      </c>
      <c r="J2331" s="453">
        <v>1</v>
      </c>
      <c r="K2331" s="456">
        <v>45328</v>
      </c>
      <c r="L2331" s="457">
        <v>0.4</v>
      </c>
      <c r="M2331" s="458">
        <v>0.17</v>
      </c>
      <c r="N2331" s="458">
        <v>0.42</v>
      </c>
      <c r="O2331" s="459">
        <v>0</v>
      </c>
      <c r="P2331" s="460">
        <v>0</v>
      </c>
      <c r="Q2331" s="453">
        <v>1</v>
      </c>
      <c r="R2331" s="458">
        <v>0.17</v>
      </c>
      <c r="S2331" s="461">
        <v>109329</v>
      </c>
      <c r="T2331" s="461">
        <v>1192646</v>
      </c>
      <c r="U2331" s="462">
        <v>98000</v>
      </c>
      <c r="V2331" s="463">
        <v>-124812.07</v>
      </c>
      <c r="W2331" s="716" t="e">
        <f t="shared" si="81"/>
        <v>#DIV/0!</v>
      </c>
      <c r="Z2331" s="739">
        <f t="shared" si="82"/>
        <v>0</v>
      </c>
    </row>
    <row r="2332" spans="1:26" s="365" customFormat="1" ht="12.65" customHeight="1">
      <c r="A2332" s="452"/>
      <c r="B2332" s="452" t="s">
        <v>1012</v>
      </c>
      <c r="C2332" s="453" t="s">
        <v>453</v>
      </c>
      <c r="D2332" s="454" t="s">
        <v>1019</v>
      </c>
      <c r="E2332" s="455" t="s">
        <v>1112</v>
      </c>
      <c r="F2332" s="454" t="s">
        <v>988</v>
      </c>
      <c r="G2332" s="454" t="s">
        <v>1014</v>
      </c>
      <c r="H2332" s="454" t="s">
        <v>439</v>
      </c>
      <c r="I2332" s="453">
        <v>2025</v>
      </c>
      <c r="J2332" s="453">
        <v>1</v>
      </c>
      <c r="K2332" s="456">
        <v>45328</v>
      </c>
      <c r="L2332" s="457">
        <v>0.5</v>
      </c>
      <c r="M2332" s="458">
        <v>0.13</v>
      </c>
      <c r="N2332" s="458">
        <v>0.16</v>
      </c>
      <c r="O2332" s="459">
        <v>0</v>
      </c>
      <c r="P2332" s="460">
        <v>0</v>
      </c>
      <c r="Q2332" s="453">
        <v>1</v>
      </c>
      <c r="R2332" s="458">
        <v>0.13</v>
      </c>
      <c r="S2332" s="461">
        <v>140000</v>
      </c>
      <c r="T2332" s="461">
        <v>3017540</v>
      </c>
      <c r="U2332" s="462">
        <v>98000</v>
      </c>
      <c r="V2332" s="463">
        <v>46873.68</v>
      </c>
      <c r="W2332" s="716" t="e">
        <f t="shared" si="81"/>
        <v>#DIV/0!</v>
      </c>
      <c r="Z2332" s="739">
        <f t="shared" si="82"/>
        <v>0</v>
      </c>
    </row>
    <row r="2333" spans="1:26" s="365" customFormat="1" ht="12.65" customHeight="1">
      <c r="A2333" s="452"/>
      <c r="B2333" s="452" t="s">
        <v>1012</v>
      </c>
      <c r="C2333" s="453" t="s">
        <v>453</v>
      </c>
      <c r="D2333" s="454" t="s">
        <v>1020</v>
      </c>
      <c r="E2333" s="455" t="s">
        <v>1113</v>
      </c>
      <c r="F2333" s="454" t="s">
        <v>988</v>
      </c>
      <c r="G2333" s="454" t="s">
        <v>1014</v>
      </c>
      <c r="H2333" s="454" t="s">
        <v>439</v>
      </c>
      <c r="I2333" s="453">
        <v>2025</v>
      </c>
      <c r="J2333" s="453">
        <v>1</v>
      </c>
      <c r="K2333" s="456">
        <v>45328</v>
      </c>
      <c r="L2333" s="457">
        <v>0.6</v>
      </c>
      <c r="M2333" s="458">
        <v>2.56</v>
      </c>
      <c r="N2333" s="458">
        <v>2.75</v>
      </c>
      <c r="O2333" s="459">
        <v>0</v>
      </c>
      <c r="P2333" s="460">
        <v>0</v>
      </c>
      <c r="Q2333" s="453">
        <v>1</v>
      </c>
      <c r="R2333" s="458">
        <v>2.56</v>
      </c>
      <c r="S2333" s="461">
        <v>126252</v>
      </c>
      <c r="T2333" s="461">
        <v>2846979</v>
      </c>
      <c r="U2333" s="462">
        <v>200100</v>
      </c>
      <c r="V2333" s="463">
        <v>-447786.11</v>
      </c>
      <c r="W2333" s="716" t="e">
        <f t="shared" si="81"/>
        <v>#DIV/0!</v>
      </c>
      <c r="Z2333" s="739">
        <f t="shared" si="82"/>
        <v>0</v>
      </c>
    </row>
    <row r="2334" spans="1:26" s="365" customFormat="1" ht="12.65" customHeight="1">
      <c r="A2334" s="452"/>
      <c r="B2334" s="452" t="s">
        <v>1012</v>
      </c>
      <c r="C2334" s="453" t="s">
        <v>453</v>
      </c>
      <c r="D2334" s="454" t="s">
        <v>1021</v>
      </c>
      <c r="E2334" s="455" t="s">
        <v>1114</v>
      </c>
      <c r="F2334" s="454" t="s">
        <v>988</v>
      </c>
      <c r="G2334" s="454" t="s">
        <v>1014</v>
      </c>
      <c r="H2334" s="454" t="s">
        <v>439</v>
      </c>
      <c r="I2334" s="453">
        <v>2025</v>
      </c>
      <c r="J2334" s="453">
        <v>1</v>
      </c>
      <c r="K2334" s="456">
        <v>45328</v>
      </c>
      <c r="L2334" s="457">
        <v>0.4</v>
      </c>
      <c r="M2334" s="458">
        <v>0.16</v>
      </c>
      <c r="N2334" s="458">
        <v>0.2</v>
      </c>
      <c r="O2334" s="459">
        <v>0</v>
      </c>
      <c r="P2334" s="460">
        <v>0</v>
      </c>
      <c r="Q2334" s="453">
        <v>1</v>
      </c>
      <c r="R2334" s="458">
        <v>0.16</v>
      </c>
      <c r="S2334" s="461">
        <v>71965</v>
      </c>
      <c r="T2334" s="461">
        <v>3115274</v>
      </c>
      <c r="U2334" s="462">
        <v>98000</v>
      </c>
      <c r="V2334" s="463">
        <v>35472.99</v>
      </c>
      <c r="W2334" s="716" t="e">
        <f t="shared" si="81"/>
        <v>#DIV/0!</v>
      </c>
      <c r="Z2334" s="739">
        <f t="shared" si="82"/>
        <v>0</v>
      </c>
    </row>
    <row r="2335" spans="1:26" s="365" customFormat="1" ht="12.65" customHeight="1">
      <c r="A2335" s="452"/>
      <c r="B2335" s="452" t="s">
        <v>1012</v>
      </c>
      <c r="C2335" s="453" t="s">
        <v>453</v>
      </c>
      <c r="D2335" s="454" t="s">
        <v>1022</v>
      </c>
      <c r="E2335" s="455" t="s">
        <v>1115</v>
      </c>
      <c r="F2335" s="454" t="s">
        <v>988</v>
      </c>
      <c r="G2335" s="454" t="s">
        <v>1023</v>
      </c>
      <c r="H2335" s="454" t="s">
        <v>439</v>
      </c>
      <c r="I2335" s="453">
        <v>2025</v>
      </c>
      <c r="J2335" s="453">
        <v>1</v>
      </c>
      <c r="K2335" s="456">
        <v>45328</v>
      </c>
      <c r="L2335" s="457">
        <v>0.5</v>
      </c>
      <c r="M2335" s="458">
        <v>0.12</v>
      </c>
      <c r="N2335" s="458">
        <v>0.16</v>
      </c>
      <c r="O2335" s="459">
        <v>0</v>
      </c>
      <c r="P2335" s="460">
        <v>0</v>
      </c>
      <c r="Q2335" s="453">
        <v>1</v>
      </c>
      <c r="R2335" s="458">
        <v>0.12</v>
      </c>
      <c r="S2335" s="461">
        <v>157000</v>
      </c>
      <c r="T2335" s="461">
        <v>3603785</v>
      </c>
      <c r="U2335" s="462">
        <v>130350</v>
      </c>
      <c r="V2335" s="463">
        <v>41644.07</v>
      </c>
      <c r="W2335" s="716" t="e">
        <f t="shared" si="81"/>
        <v>#DIV/0!</v>
      </c>
      <c r="Z2335" s="739">
        <f t="shared" si="82"/>
        <v>0</v>
      </c>
    </row>
    <row r="2336" spans="1:26" s="365" customFormat="1" ht="12.65" customHeight="1">
      <c r="A2336" s="452"/>
      <c r="B2336" s="452" t="s">
        <v>628</v>
      </c>
      <c r="C2336" s="453" t="s">
        <v>453</v>
      </c>
      <c r="D2336" s="454" t="s">
        <v>1017</v>
      </c>
      <c r="E2336" s="455" t="s">
        <v>1116</v>
      </c>
      <c r="F2336" s="454" t="s">
        <v>988</v>
      </c>
      <c r="G2336" s="454" t="s">
        <v>1024</v>
      </c>
      <c r="H2336" s="454" t="s">
        <v>439</v>
      </c>
      <c r="I2336" s="453">
        <v>2025</v>
      </c>
      <c r="J2336" s="453">
        <v>1</v>
      </c>
      <c r="K2336" s="456">
        <v>45328</v>
      </c>
      <c r="L2336" s="457">
        <v>0.5</v>
      </c>
      <c r="M2336" s="458">
        <v>0.13</v>
      </c>
      <c r="N2336" s="458">
        <v>0.15</v>
      </c>
      <c r="O2336" s="459">
        <v>0</v>
      </c>
      <c r="P2336" s="460">
        <v>0</v>
      </c>
      <c r="Q2336" s="453">
        <v>1</v>
      </c>
      <c r="R2336" s="458">
        <v>0.13</v>
      </c>
      <c r="S2336" s="461">
        <v>30964</v>
      </c>
      <c r="T2336" s="461">
        <v>2301912</v>
      </c>
      <c r="U2336" s="462">
        <v>98000</v>
      </c>
      <c r="V2336" s="463">
        <v>58493.96</v>
      </c>
      <c r="W2336" s="716" t="e">
        <f t="shared" si="81"/>
        <v>#DIV/0!</v>
      </c>
      <c r="Z2336" s="739">
        <f t="shared" si="82"/>
        <v>0</v>
      </c>
    </row>
    <row r="2337" spans="1:26" s="365" customFormat="1" ht="12.65" customHeight="1">
      <c r="A2337" s="452"/>
      <c r="B2337" s="452" t="s">
        <v>628</v>
      </c>
      <c r="C2337" s="453" t="s">
        <v>453</v>
      </c>
      <c r="D2337" s="454" t="s">
        <v>1018</v>
      </c>
      <c r="E2337" s="455" t="s">
        <v>1117</v>
      </c>
      <c r="F2337" s="454" t="s">
        <v>988</v>
      </c>
      <c r="G2337" s="454" t="s">
        <v>1025</v>
      </c>
      <c r="H2337" s="454" t="s">
        <v>439</v>
      </c>
      <c r="I2337" s="453">
        <v>2025</v>
      </c>
      <c r="J2337" s="453">
        <v>1</v>
      </c>
      <c r="K2337" s="456">
        <v>45328</v>
      </c>
      <c r="L2337" s="457">
        <v>0.4</v>
      </c>
      <c r="M2337" s="458">
        <v>0.28000000000000003</v>
      </c>
      <c r="N2337" s="458">
        <v>0.35</v>
      </c>
      <c r="O2337" s="459">
        <v>0</v>
      </c>
      <c r="P2337" s="460">
        <v>0</v>
      </c>
      <c r="Q2337" s="453">
        <v>1</v>
      </c>
      <c r="R2337" s="458">
        <v>0.28000000000000003</v>
      </c>
      <c r="S2337" s="461">
        <v>109329</v>
      </c>
      <c r="T2337" s="461">
        <v>1794085</v>
      </c>
      <c r="U2337" s="462">
        <v>188000</v>
      </c>
      <c r="V2337" s="463">
        <v>116939.45</v>
      </c>
      <c r="W2337" s="716" t="e">
        <f t="shared" si="81"/>
        <v>#DIV/0!</v>
      </c>
      <c r="Z2337" s="739">
        <f t="shared" si="82"/>
        <v>0</v>
      </c>
    </row>
    <row r="2338" spans="1:26" s="365" customFormat="1" ht="12.65" customHeight="1">
      <c r="A2338" s="452"/>
      <c r="B2338" s="452" t="s">
        <v>628</v>
      </c>
      <c r="C2338" s="453" t="s">
        <v>453</v>
      </c>
      <c r="D2338" s="454" t="s">
        <v>1026</v>
      </c>
      <c r="E2338" s="455" t="s">
        <v>1118</v>
      </c>
      <c r="F2338" s="454" t="s">
        <v>988</v>
      </c>
      <c r="G2338" s="454" t="s">
        <v>484</v>
      </c>
      <c r="H2338" s="454" t="s">
        <v>439</v>
      </c>
      <c r="I2338" s="453">
        <v>2025</v>
      </c>
      <c r="J2338" s="453">
        <v>1</v>
      </c>
      <c r="K2338" s="456">
        <v>45328</v>
      </c>
      <c r="L2338" s="457">
        <v>0.4</v>
      </c>
      <c r="M2338" s="458">
        <v>0.81</v>
      </c>
      <c r="N2338" s="458">
        <v>1.08</v>
      </c>
      <c r="O2338" s="459">
        <v>0.27</v>
      </c>
      <c r="P2338" s="460">
        <v>0.10800000000000001</v>
      </c>
      <c r="Q2338" s="453">
        <v>1</v>
      </c>
      <c r="R2338" s="458">
        <v>0.81</v>
      </c>
      <c r="S2338" s="461">
        <v>30096</v>
      </c>
      <c r="T2338" s="461">
        <v>893267</v>
      </c>
      <c r="U2338" s="462">
        <v>640000</v>
      </c>
      <c r="V2338" s="463">
        <v>401497.71</v>
      </c>
      <c r="W2338" s="716" t="e">
        <f t="shared" si="81"/>
        <v>#DIV/0!</v>
      </c>
      <c r="Z2338" s="739">
        <f t="shared" si="82"/>
        <v>8125.920000000001</v>
      </c>
    </row>
    <row r="2339" spans="1:26" s="365" customFormat="1" ht="12.65" customHeight="1">
      <c r="A2339" s="452"/>
      <c r="B2339" s="452" t="s">
        <v>628</v>
      </c>
      <c r="C2339" s="453" t="s">
        <v>453</v>
      </c>
      <c r="D2339" s="454" t="s">
        <v>1027</v>
      </c>
      <c r="E2339" s="455" t="s">
        <v>1119</v>
      </c>
      <c r="F2339" s="454" t="s">
        <v>988</v>
      </c>
      <c r="G2339" s="454" t="s">
        <v>1028</v>
      </c>
      <c r="H2339" s="454" t="s">
        <v>439</v>
      </c>
      <c r="I2339" s="453">
        <v>2025</v>
      </c>
      <c r="J2339" s="453">
        <v>1</v>
      </c>
      <c r="K2339" s="456">
        <v>45328</v>
      </c>
      <c r="L2339" s="457">
        <v>0.6</v>
      </c>
      <c r="M2339" s="458">
        <v>0.61</v>
      </c>
      <c r="N2339" s="458">
        <v>0.79</v>
      </c>
      <c r="O2339" s="459">
        <v>0.18</v>
      </c>
      <c r="P2339" s="460">
        <v>0.108</v>
      </c>
      <c r="Q2339" s="453">
        <v>1</v>
      </c>
      <c r="R2339" s="458">
        <v>0.61</v>
      </c>
      <c r="S2339" s="461">
        <v>91481</v>
      </c>
      <c r="T2339" s="461">
        <v>1703947</v>
      </c>
      <c r="U2339" s="462">
        <v>640000</v>
      </c>
      <c r="V2339" s="463">
        <v>21435.79</v>
      </c>
      <c r="W2339" s="716" t="e">
        <f t="shared" si="81"/>
        <v>#DIV/0!</v>
      </c>
      <c r="Z2339" s="739">
        <f t="shared" si="82"/>
        <v>16466.579999999998</v>
      </c>
    </row>
    <row r="2340" spans="1:26" s="365" customFormat="1" ht="12.65" customHeight="1">
      <c r="A2340" s="452"/>
      <c r="B2340" s="452" t="s">
        <v>628</v>
      </c>
      <c r="C2340" s="453" t="s">
        <v>453</v>
      </c>
      <c r="D2340" s="454" t="s">
        <v>1029</v>
      </c>
      <c r="E2340" s="455" t="s">
        <v>1120</v>
      </c>
      <c r="F2340" s="454" t="s">
        <v>988</v>
      </c>
      <c r="G2340" s="454" t="s">
        <v>484</v>
      </c>
      <c r="H2340" s="454" t="s">
        <v>439</v>
      </c>
      <c r="I2340" s="453">
        <v>2025</v>
      </c>
      <c r="J2340" s="453">
        <v>1</v>
      </c>
      <c r="K2340" s="456">
        <v>45328</v>
      </c>
      <c r="L2340" s="457">
        <v>0.5</v>
      </c>
      <c r="M2340" s="458">
        <v>0.28999999999999998</v>
      </c>
      <c r="N2340" s="458">
        <v>0.42</v>
      </c>
      <c r="O2340" s="459">
        <v>0.12</v>
      </c>
      <c r="P2340" s="460">
        <v>0.06</v>
      </c>
      <c r="Q2340" s="453">
        <v>1</v>
      </c>
      <c r="R2340" s="458">
        <v>0.28999999999999998</v>
      </c>
      <c r="S2340" s="461">
        <v>36800</v>
      </c>
      <c r="T2340" s="461">
        <v>1210735</v>
      </c>
      <c r="U2340" s="462">
        <v>370000</v>
      </c>
      <c r="V2340" s="463">
        <v>220676.02</v>
      </c>
      <c r="W2340" s="716" t="e">
        <f t="shared" si="81"/>
        <v>#DIV/0!</v>
      </c>
      <c r="Z2340" s="739">
        <f t="shared" si="82"/>
        <v>4416</v>
      </c>
    </row>
    <row r="2341" spans="1:26" s="365" customFormat="1" ht="12.65" customHeight="1">
      <c r="A2341" s="452"/>
      <c r="B2341" s="452" t="s">
        <v>628</v>
      </c>
      <c r="C2341" s="453" t="s">
        <v>453</v>
      </c>
      <c r="D2341" s="454" t="s">
        <v>444</v>
      </c>
      <c r="E2341" s="455" t="s">
        <v>1121</v>
      </c>
      <c r="F2341" s="454" t="s">
        <v>988</v>
      </c>
      <c r="G2341" s="454" t="s">
        <v>484</v>
      </c>
      <c r="H2341" s="454" t="s">
        <v>439</v>
      </c>
      <c r="I2341" s="453">
        <v>2025</v>
      </c>
      <c r="J2341" s="453">
        <v>1</v>
      </c>
      <c r="K2341" s="456">
        <v>45328</v>
      </c>
      <c r="L2341" s="457">
        <v>0.5</v>
      </c>
      <c r="M2341" s="458">
        <v>1.06</v>
      </c>
      <c r="N2341" s="458">
        <v>1.1299999999999999</v>
      </c>
      <c r="O2341" s="459">
        <v>7.0000000000000007E-2</v>
      </c>
      <c r="P2341" s="460">
        <v>3.5000000000000003E-2</v>
      </c>
      <c r="Q2341" s="453">
        <v>1</v>
      </c>
      <c r="R2341" s="458">
        <v>1.06</v>
      </c>
      <c r="S2341" s="461">
        <v>14260</v>
      </c>
      <c r="T2341" s="461">
        <v>1172284</v>
      </c>
      <c r="U2341" s="462">
        <v>484014</v>
      </c>
      <c r="V2341" s="463">
        <v>137247.34</v>
      </c>
      <c r="W2341" s="716" t="e">
        <f t="shared" si="81"/>
        <v>#DIV/0!</v>
      </c>
      <c r="Z2341" s="739">
        <f t="shared" si="82"/>
        <v>998.2</v>
      </c>
    </row>
    <row r="2342" spans="1:26" s="365" customFormat="1" ht="12.65" customHeight="1">
      <c r="A2342" s="452"/>
      <c r="B2342" s="452" t="s">
        <v>628</v>
      </c>
      <c r="C2342" s="453" t="s">
        <v>453</v>
      </c>
      <c r="D2342" s="454" t="s">
        <v>444</v>
      </c>
      <c r="E2342" s="455" t="s">
        <v>1122</v>
      </c>
      <c r="F2342" s="454" t="s">
        <v>988</v>
      </c>
      <c r="G2342" s="454" t="s">
        <v>484</v>
      </c>
      <c r="H2342" s="454" t="s">
        <v>439</v>
      </c>
      <c r="I2342" s="453">
        <v>2025</v>
      </c>
      <c r="J2342" s="453">
        <v>1</v>
      </c>
      <c r="K2342" s="456">
        <v>45328</v>
      </c>
      <c r="L2342" s="457">
        <v>0.5</v>
      </c>
      <c r="M2342" s="458">
        <v>1.06</v>
      </c>
      <c r="N2342" s="458">
        <v>1.1299999999999999</v>
      </c>
      <c r="O2342" s="459">
        <v>7.0000000000000007E-2</v>
      </c>
      <c r="P2342" s="460">
        <v>3.5000000000000003E-2</v>
      </c>
      <c r="Q2342" s="453">
        <v>1</v>
      </c>
      <c r="R2342" s="458">
        <v>1.06</v>
      </c>
      <c r="S2342" s="461">
        <v>24500</v>
      </c>
      <c r="T2342" s="461"/>
      <c r="U2342" s="462"/>
      <c r="V2342" s="463"/>
      <c r="W2342" s="716" t="e">
        <f t="shared" si="81"/>
        <v>#DIV/0!</v>
      </c>
      <c r="Z2342" s="739">
        <f t="shared" si="82"/>
        <v>1715.0000000000002</v>
      </c>
    </row>
    <row r="2343" spans="1:26" s="365" customFormat="1" ht="12.65" customHeight="1">
      <c r="A2343" s="452"/>
      <c r="B2343" s="452" t="s">
        <v>628</v>
      </c>
      <c r="C2343" s="453" t="s">
        <v>453</v>
      </c>
      <c r="D2343" s="454" t="s">
        <v>446</v>
      </c>
      <c r="E2343" s="455" t="s">
        <v>1123</v>
      </c>
      <c r="F2343" s="454" t="s">
        <v>988</v>
      </c>
      <c r="G2343" s="454" t="s">
        <v>484</v>
      </c>
      <c r="H2343" s="454" t="s">
        <v>439</v>
      </c>
      <c r="I2343" s="453">
        <v>2025</v>
      </c>
      <c r="J2343" s="453">
        <v>1</v>
      </c>
      <c r="K2343" s="456">
        <v>45328</v>
      </c>
      <c r="L2343" s="457">
        <v>0.4</v>
      </c>
      <c r="M2343" s="458">
        <v>0.41</v>
      </c>
      <c r="N2343" s="458">
        <v>0.54</v>
      </c>
      <c r="O2343" s="459">
        <v>0.13</v>
      </c>
      <c r="P2343" s="460">
        <v>5.2000000000000005E-2</v>
      </c>
      <c r="Q2343" s="453">
        <v>1</v>
      </c>
      <c r="R2343" s="458">
        <v>0.41</v>
      </c>
      <c r="S2343" s="461">
        <v>29000</v>
      </c>
      <c r="T2343" s="461">
        <v>29000</v>
      </c>
      <c r="U2343" s="462">
        <v>452729</v>
      </c>
      <c r="V2343" s="463">
        <v>313724.77</v>
      </c>
      <c r="W2343" s="716" t="e">
        <f t="shared" si="81"/>
        <v>#DIV/0!</v>
      </c>
      <c r="Z2343" s="739">
        <f t="shared" si="82"/>
        <v>3770</v>
      </c>
    </row>
    <row r="2344" spans="1:26" s="365" customFormat="1" ht="12.65" customHeight="1">
      <c r="A2344" s="452"/>
      <c r="B2344" s="452" t="s">
        <v>628</v>
      </c>
      <c r="C2344" s="453" t="s">
        <v>453</v>
      </c>
      <c r="D2344" s="454" t="s">
        <v>1017</v>
      </c>
      <c r="E2344" s="455" t="s">
        <v>479</v>
      </c>
      <c r="F2344" s="454" t="s">
        <v>988</v>
      </c>
      <c r="G2344" s="454" t="s">
        <v>484</v>
      </c>
      <c r="H2344" s="454" t="s">
        <v>439</v>
      </c>
      <c r="I2344" s="453">
        <v>2025</v>
      </c>
      <c r="J2344" s="453">
        <v>1</v>
      </c>
      <c r="K2344" s="456">
        <v>45328</v>
      </c>
      <c r="L2344" s="457">
        <v>0.4</v>
      </c>
      <c r="M2344" s="458"/>
      <c r="N2344" s="458"/>
      <c r="O2344" s="459"/>
      <c r="P2344" s="460">
        <v>0</v>
      </c>
      <c r="Q2344" s="453"/>
      <c r="R2344" s="458">
        <v>0</v>
      </c>
      <c r="S2344" s="461"/>
      <c r="T2344" s="461"/>
      <c r="U2344" s="462">
        <v>381308</v>
      </c>
      <c r="V2344" s="463">
        <v>381309</v>
      </c>
      <c r="W2344" s="716" t="e">
        <f t="shared" si="81"/>
        <v>#DIV/0!</v>
      </c>
      <c r="Z2344" s="739">
        <f t="shared" si="82"/>
        <v>0</v>
      </c>
    </row>
    <row r="2345" spans="1:26" s="365" customFormat="1" ht="12.65" customHeight="1">
      <c r="A2345" s="452" t="s">
        <v>109</v>
      </c>
      <c r="B2345" s="452" t="s">
        <v>712</v>
      </c>
      <c r="C2345" s="453" t="s">
        <v>449</v>
      </c>
      <c r="D2345" s="454" t="s">
        <v>436</v>
      </c>
      <c r="E2345" s="455" t="s">
        <v>1124</v>
      </c>
      <c r="F2345" s="454" t="s">
        <v>988</v>
      </c>
      <c r="G2345" s="454" t="s">
        <v>1001</v>
      </c>
      <c r="H2345" s="454" t="s">
        <v>457</v>
      </c>
      <c r="I2345" s="453">
        <v>2024</v>
      </c>
      <c r="J2345" s="453">
        <v>12</v>
      </c>
      <c r="K2345" s="456">
        <v>45328</v>
      </c>
      <c r="L2345" s="457">
        <v>0.3</v>
      </c>
      <c r="M2345" s="458">
        <v>0.48</v>
      </c>
      <c r="N2345" s="458">
        <v>0.49</v>
      </c>
      <c r="O2345" s="459">
        <v>0</v>
      </c>
      <c r="P2345" s="460">
        <v>0</v>
      </c>
      <c r="Q2345" s="453">
        <v>1</v>
      </c>
      <c r="R2345" s="458">
        <v>0.48</v>
      </c>
      <c r="S2345" s="464">
        <v>10835832</v>
      </c>
      <c r="T2345" s="461">
        <v>10835832</v>
      </c>
      <c r="U2345" s="462">
        <v>594000</v>
      </c>
      <c r="V2345" s="463">
        <v>540362.63</v>
      </c>
      <c r="W2345" s="716" t="e">
        <f t="shared" si="81"/>
        <v>#DIV/0!</v>
      </c>
      <c r="Z2345" s="739">
        <f t="shared" si="82"/>
        <v>0</v>
      </c>
    </row>
    <row r="2346" spans="1:26" s="365" customFormat="1" ht="12.65" customHeight="1">
      <c r="A2346" s="452" t="s">
        <v>109</v>
      </c>
      <c r="B2346" s="452" t="s">
        <v>712</v>
      </c>
      <c r="C2346" s="453" t="s">
        <v>449</v>
      </c>
      <c r="D2346" s="454" t="s">
        <v>436</v>
      </c>
      <c r="E2346" s="455" t="s">
        <v>1124</v>
      </c>
      <c r="F2346" s="454" t="s">
        <v>988</v>
      </c>
      <c r="G2346" s="454" t="s">
        <v>1001</v>
      </c>
      <c r="H2346" s="454" t="s">
        <v>457</v>
      </c>
      <c r="I2346" s="453">
        <v>2025</v>
      </c>
      <c r="J2346" s="453">
        <v>1</v>
      </c>
      <c r="K2346" s="456">
        <v>45328</v>
      </c>
      <c r="L2346" s="457">
        <v>0.3</v>
      </c>
      <c r="M2346" s="458">
        <v>0.48</v>
      </c>
      <c r="N2346" s="458">
        <v>0.49</v>
      </c>
      <c r="O2346" s="459">
        <v>0</v>
      </c>
      <c r="P2346" s="460">
        <v>0</v>
      </c>
      <c r="Q2346" s="453">
        <v>1</v>
      </c>
      <c r="R2346" s="458">
        <v>0.48</v>
      </c>
      <c r="S2346" s="461">
        <v>375686</v>
      </c>
      <c r="T2346" s="461">
        <v>11211518</v>
      </c>
      <c r="U2346" s="462">
        <v>594000</v>
      </c>
      <c r="V2346" s="463">
        <v>538502.99</v>
      </c>
      <c r="W2346" s="716" t="e">
        <f t="shared" si="81"/>
        <v>#DIV/0!</v>
      </c>
      <c r="Z2346" s="739">
        <f t="shared" si="82"/>
        <v>0</v>
      </c>
    </row>
    <row r="2347" spans="1:26" s="365" customFormat="1" ht="12.65" customHeight="1">
      <c r="A2347" s="452" t="s">
        <v>115</v>
      </c>
      <c r="B2347" s="452" t="s">
        <v>728</v>
      </c>
      <c r="C2347" s="453" t="s">
        <v>449</v>
      </c>
      <c r="D2347" s="454" t="s">
        <v>436</v>
      </c>
      <c r="E2347" s="455" t="s">
        <v>1125</v>
      </c>
      <c r="F2347" s="454" t="s">
        <v>988</v>
      </c>
      <c r="G2347" s="454" t="s">
        <v>1001</v>
      </c>
      <c r="H2347" s="454" t="s">
        <v>457</v>
      </c>
      <c r="I2347" s="453">
        <v>2024</v>
      </c>
      <c r="J2347" s="453">
        <v>12</v>
      </c>
      <c r="K2347" s="456">
        <v>45328</v>
      </c>
      <c r="L2347" s="457">
        <v>0.3</v>
      </c>
      <c r="M2347" s="458">
        <v>1.28</v>
      </c>
      <c r="N2347" s="458">
        <v>1.29</v>
      </c>
      <c r="O2347" s="459">
        <v>0.01</v>
      </c>
      <c r="P2347" s="460">
        <v>3.0000000000000001E-3</v>
      </c>
      <c r="Q2347" s="453">
        <v>1</v>
      </c>
      <c r="R2347" s="458">
        <v>1.28</v>
      </c>
      <c r="S2347" s="464">
        <v>7057158</v>
      </c>
      <c r="T2347" s="461">
        <v>7057158</v>
      </c>
      <c r="U2347" s="462">
        <v>406000</v>
      </c>
      <c r="V2347" s="463">
        <v>358011.33</v>
      </c>
      <c r="W2347" s="716" t="e">
        <f t="shared" si="81"/>
        <v>#DIV/0!</v>
      </c>
      <c r="Z2347" s="739">
        <f t="shared" si="82"/>
        <v>70571.58</v>
      </c>
    </row>
    <row r="2348" spans="1:26" s="365" customFormat="1" ht="12.65" customHeight="1">
      <c r="A2348" s="452" t="s">
        <v>115</v>
      </c>
      <c r="B2348" s="452" t="s">
        <v>728</v>
      </c>
      <c r="C2348" s="453" t="s">
        <v>449</v>
      </c>
      <c r="D2348" s="454" t="s">
        <v>436</v>
      </c>
      <c r="E2348" s="455" t="s">
        <v>1125</v>
      </c>
      <c r="F2348" s="454" t="s">
        <v>988</v>
      </c>
      <c r="G2348" s="454" t="s">
        <v>1001</v>
      </c>
      <c r="H2348" s="454" t="s">
        <v>457</v>
      </c>
      <c r="I2348" s="453">
        <v>2025</v>
      </c>
      <c r="J2348" s="453">
        <v>1</v>
      </c>
      <c r="K2348" s="456">
        <v>45328</v>
      </c>
      <c r="L2348" s="457">
        <v>0.3</v>
      </c>
      <c r="M2348" s="458">
        <v>1.28</v>
      </c>
      <c r="N2348" s="458">
        <v>1.29</v>
      </c>
      <c r="O2348" s="459">
        <v>0.01</v>
      </c>
      <c r="P2348" s="460">
        <v>3.0000000000000001E-3</v>
      </c>
      <c r="Q2348" s="453">
        <v>1</v>
      </c>
      <c r="R2348" s="458">
        <v>1.28</v>
      </c>
      <c r="S2348" s="461">
        <v>-204</v>
      </c>
      <c r="T2348" s="461">
        <v>7056954</v>
      </c>
      <c r="U2348" s="462">
        <v>406000</v>
      </c>
      <c r="V2348" s="463">
        <v>358012.71</v>
      </c>
      <c r="W2348" s="716" t="e">
        <f t="shared" si="81"/>
        <v>#DIV/0!</v>
      </c>
      <c r="Z2348" s="739">
        <f t="shared" si="82"/>
        <v>-2.04</v>
      </c>
    </row>
    <row r="2349" spans="1:26" s="365" customFormat="1" ht="12.65" customHeight="1">
      <c r="A2349" s="284" t="s">
        <v>107</v>
      </c>
      <c r="B2349" s="452" t="s">
        <v>703</v>
      </c>
      <c r="C2349" s="453" t="s">
        <v>449</v>
      </c>
      <c r="D2349" s="454" t="s">
        <v>436</v>
      </c>
      <c r="E2349" s="455" t="s">
        <v>717</v>
      </c>
      <c r="F2349" s="454" t="s">
        <v>988</v>
      </c>
      <c r="G2349" s="454" t="s">
        <v>1001</v>
      </c>
      <c r="H2349" s="454" t="s">
        <v>457</v>
      </c>
      <c r="I2349" s="453">
        <v>2024</v>
      </c>
      <c r="J2349" s="453">
        <v>12</v>
      </c>
      <c r="K2349" s="456">
        <v>45328</v>
      </c>
      <c r="L2349" s="457">
        <v>0.3</v>
      </c>
      <c r="M2349" s="458">
        <v>0.36</v>
      </c>
      <c r="N2349" s="458">
        <v>0.36</v>
      </c>
      <c r="O2349" s="459">
        <v>0</v>
      </c>
      <c r="P2349" s="460">
        <v>0</v>
      </c>
      <c r="Q2349" s="453">
        <v>1</v>
      </c>
      <c r="R2349" s="458">
        <v>0.36</v>
      </c>
      <c r="S2349" s="464">
        <v>33500</v>
      </c>
      <c r="T2349" s="461">
        <v>33500</v>
      </c>
      <c r="U2349" s="462">
        <v>277500</v>
      </c>
      <c r="V2349" s="463">
        <v>277422.53000000003</v>
      </c>
      <c r="W2349" s="716" t="e">
        <f t="shared" si="81"/>
        <v>#DIV/0!</v>
      </c>
      <c r="Z2349" s="739">
        <f t="shared" si="82"/>
        <v>0</v>
      </c>
    </row>
    <row r="2350" spans="1:26" s="365" customFormat="1" ht="12.65" customHeight="1">
      <c r="A2350" s="284" t="s">
        <v>107</v>
      </c>
      <c r="B2350" s="452" t="s">
        <v>703</v>
      </c>
      <c r="C2350" s="453" t="s">
        <v>449</v>
      </c>
      <c r="D2350" s="454" t="s">
        <v>436</v>
      </c>
      <c r="E2350" s="455" t="s">
        <v>717</v>
      </c>
      <c r="F2350" s="454" t="s">
        <v>988</v>
      </c>
      <c r="G2350" s="454" t="s">
        <v>1001</v>
      </c>
      <c r="H2350" s="454" t="s">
        <v>457</v>
      </c>
      <c r="I2350" s="453">
        <v>2025</v>
      </c>
      <c r="J2350" s="453">
        <v>1</v>
      </c>
      <c r="K2350" s="456">
        <v>45328</v>
      </c>
      <c r="L2350" s="457">
        <v>0.3</v>
      </c>
      <c r="M2350" s="458">
        <v>0.36</v>
      </c>
      <c r="N2350" s="458">
        <v>0.36</v>
      </c>
      <c r="O2350" s="459">
        <v>0</v>
      </c>
      <c r="P2350" s="460">
        <v>0</v>
      </c>
      <c r="Q2350" s="453">
        <v>1</v>
      </c>
      <c r="R2350" s="458">
        <v>0.36</v>
      </c>
      <c r="S2350" s="461">
        <v>194058</v>
      </c>
      <c r="T2350" s="461">
        <v>227558</v>
      </c>
      <c r="U2350" s="462">
        <v>277500</v>
      </c>
      <c r="V2350" s="463">
        <v>276973.77</v>
      </c>
      <c r="W2350" s="716" t="e">
        <f t="shared" si="81"/>
        <v>#DIV/0!</v>
      </c>
      <c r="Z2350" s="739">
        <f t="shared" si="82"/>
        <v>0</v>
      </c>
    </row>
    <row r="2351" spans="1:26" s="365" customFormat="1" ht="12.65" customHeight="1">
      <c r="A2351" s="452"/>
      <c r="B2351" s="452" t="s">
        <v>1046</v>
      </c>
      <c r="C2351" s="453" t="s">
        <v>435</v>
      </c>
      <c r="D2351" s="454" t="s">
        <v>1126</v>
      </c>
      <c r="E2351" s="455" t="s">
        <v>1127</v>
      </c>
      <c r="F2351" s="454" t="s">
        <v>988</v>
      </c>
      <c r="G2351" s="454" t="s">
        <v>1001</v>
      </c>
      <c r="H2351" s="454" t="s">
        <v>439</v>
      </c>
      <c r="I2351" s="453">
        <v>2024</v>
      </c>
      <c r="J2351" s="453">
        <v>12</v>
      </c>
      <c r="K2351" s="456">
        <v>45328</v>
      </c>
      <c r="L2351" s="457">
        <v>0.5</v>
      </c>
      <c r="M2351" s="458">
        <v>0.42</v>
      </c>
      <c r="N2351" s="458">
        <v>0.42</v>
      </c>
      <c r="O2351" s="459">
        <v>0</v>
      </c>
      <c r="P2351" s="460">
        <v>0</v>
      </c>
      <c r="Q2351" s="453">
        <v>1</v>
      </c>
      <c r="R2351" s="458">
        <v>0.42</v>
      </c>
      <c r="S2351" s="464">
        <v>13608401</v>
      </c>
      <c r="T2351" s="461">
        <v>13608401</v>
      </c>
      <c r="U2351" s="462">
        <v>600000</v>
      </c>
      <c r="V2351" s="463">
        <v>0</v>
      </c>
      <c r="W2351" s="716" t="e">
        <f t="shared" si="81"/>
        <v>#DIV/0!</v>
      </c>
      <c r="Z2351" s="739">
        <f t="shared" si="82"/>
        <v>0</v>
      </c>
    </row>
    <row r="2352" spans="1:26" s="365" customFormat="1" ht="12.65" customHeight="1">
      <c r="A2352" s="452"/>
      <c r="B2352" s="452" t="s">
        <v>1046</v>
      </c>
      <c r="C2352" s="453" t="s">
        <v>435</v>
      </c>
      <c r="D2352" s="454" t="s">
        <v>1126</v>
      </c>
      <c r="E2352" s="455" t="s">
        <v>1127</v>
      </c>
      <c r="F2352" s="454" t="s">
        <v>988</v>
      </c>
      <c r="G2352" s="454" t="s">
        <v>1001</v>
      </c>
      <c r="H2352" s="454" t="s">
        <v>439</v>
      </c>
      <c r="I2352" s="453">
        <v>2025</v>
      </c>
      <c r="J2352" s="453">
        <v>1</v>
      </c>
      <c r="K2352" s="456">
        <v>45328</v>
      </c>
      <c r="L2352" s="457">
        <v>0.5</v>
      </c>
      <c r="M2352" s="458">
        <v>0.42</v>
      </c>
      <c r="N2352" s="458">
        <v>0.42</v>
      </c>
      <c r="O2352" s="459">
        <v>0</v>
      </c>
      <c r="P2352" s="460">
        <v>0</v>
      </c>
      <c r="Q2352" s="453">
        <v>1</v>
      </c>
      <c r="R2352" s="458">
        <v>0.42</v>
      </c>
      <c r="S2352" s="461">
        <v>500000</v>
      </c>
      <c r="T2352" s="461">
        <v>14108401</v>
      </c>
      <c r="U2352" s="462">
        <v>600000</v>
      </c>
      <c r="V2352" s="463">
        <v>0</v>
      </c>
      <c r="W2352" s="716" t="e">
        <f t="shared" si="81"/>
        <v>#DIV/0!</v>
      </c>
      <c r="Z2352" s="739">
        <f t="shared" si="82"/>
        <v>0</v>
      </c>
    </row>
    <row r="2353" spans="1:26" s="365" customFormat="1" ht="12.65" customHeight="1">
      <c r="A2353" s="284" t="s">
        <v>21</v>
      </c>
      <c r="B2353" s="452" t="s">
        <v>1030</v>
      </c>
      <c r="C2353" s="453" t="s">
        <v>554</v>
      </c>
      <c r="D2353" s="454" t="s">
        <v>1010</v>
      </c>
      <c r="E2353" s="455" t="s">
        <v>1011</v>
      </c>
      <c r="F2353" s="454" t="s">
        <v>988</v>
      </c>
      <c r="G2353" s="454" t="s">
        <v>1001</v>
      </c>
      <c r="H2353" s="454" t="s">
        <v>439</v>
      </c>
      <c r="I2353" s="453">
        <v>2025</v>
      </c>
      <c r="J2353" s="453">
        <v>1</v>
      </c>
      <c r="K2353" s="456">
        <v>45328</v>
      </c>
      <c r="L2353" s="457">
        <v>0.5</v>
      </c>
      <c r="M2353" s="458">
        <v>0.25</v>
      </c>
      <c r="N2353" s="458">
        <v>0.28000000000000003</v>
      </c>
      <c r="O2353" s="465">
        <v>0.03</v>
      </c>
      <c r="P2353" s="460">
        <v>1.4999999999999999E-2</v>
      </c>
      <c r="Q2353" s="453">
        <v>1</v>
      </c>
      <c r="R2353" s="458">
        <v>0.25</v>
      </c>
      <c r="S2353" s="461">
        <v>10495800</v>
      </c>
      <c r="T2353" s="461">
        <v>501021154</v>
      </c>
      <c r="U2353" s="462">
        <v>24767520.960000001</v>
      </c>
      <c r="V2353" s="463">
        <v>-5285265.3099999996</v>
      </c>
      <c r="W2353" s="716" t="e">
        <f t="shared" si="81"/>
        <v>#DIV/0!</v>
      </c>
      <c r="Z2353" s="739">
        <f t="shared" si="82"/>
        <v>314874</v>
      </c>
    </row>
    <row r="2354" spans="1:26" s="365" customFormat="1" ht="12.65" customHeight="1">
      <c r="A2354" s="284" t="s">
        <v>21</v>
      </c>
      <c r="B2354" s="452" t="s">
        <v>1030</v>
      </c>
      <c r="C2354" s="453" t="s">
        <v>554</v>
      </c>
      <c r="D2354" s="454" t="s">
        <v>729</v>
      </c>
      <c r="E2354" s="455" t="s">
        <v>1031</v>
      </c>
      <c r="F2354" s="454" t="s">
        <v>988</v>
      </c>
      <c r="G2354" s="454" t="s">
        <v>1001</v>
      </c>
      <c r="H2354" s="454" t="s">
        <v>439</v>
      </c>
      <c r="I2354" s="453">
        <v>2025</v>
      </c>
      <c r="J2354" s="453">
        <v>1</v>
      </c>
      <c r="K2354" s="456">
        <v>45328</v>
      </c>
      <c r="L2354" s="457">
        <v>0.5</v>
      </c>
      <c r="M2354" s="458">
        <v>0.08</v>
      </c>
      <c r="N2354" s="458">
        <v>0.09</v>
      </c>
      <c r="O2354" s="465">
        <v>0.01</v>
      </c>
      <c r="P2354" s="460">
        <v>5.0000000000000001E-3</v>
      </c>
      <c r="Q2354" s="453">
        <v>1</v>
      </c>
      <c r="R2354" s="458">
        <v>0.08</v>
      </c>
      <c r="S2354" s="461">
        <v>10613000</v>
      </c>
      <c r="T2354" s="461">
        <v>512538534</v>
      </c>
      <c r="U2354" s="462">
        <v>10280498.43</v>
      </c>
      <c r="V2354" s="463">
        <v>-1612959.49</v>
      </c>
      <c r="W2354" s="716" t="e">
        <f t="shared" si="81"/>
        <v>#DIV/0!</v>
      </c>
      <c r="Z2354" s="739">
        <f t="shared" si="82"/>
        <v>106130</v>
      </c>
    </row>
    <row r="2355" spans="1:26" s="365" customFormat="1" ht="12.65" customHeight="1">
      <c r="A2355" s="284" t="s">
        <v>21</v>
      </c>
      <c r="B2355" s="452" t="s">
        <v>1030</v>
      </c>
      <c r="C2355" s="453" t="s">
        <v>554</v>
      </c>
      <c r="D2355" s="454" t="s">
        <v>726</v>
      </c>
      <c r="E2355" s="455" t="s">
        <v>1032</v>
      </c>
      <c r="F2355" s="454" t="s">
        <v>988</v>
      </c>
      <c r="G2355" s="454" t="s">
        <v>1001</v>
      </c>
      <c r="H2355" s="454" t="s">
        <v>439</v>
      </c>
      <c r="I2355" s="453">
        <v>2025</v>
      </c>
      <c r="J2355" s="453">
        <v>1</v>
      </c>
      <c r="K2355" s="456">
        <v>45328</v>
      </c>
      <c r="L2355" s="457">
        <v>0.5</v>
      </c>
      <c r="M2355" s="458">
        <v>0.09</v>
      </c>
      <c r="N2355" s="458">
        <v>0.1</v>
      </c>
      <c r="O2355" s="465">
        <v>0.01</v>
      </c>
      <c r="P2355" s="460">
        <v>5.0000000000000001E-3</v>
      </c>
      <c r="Q2355" s="453">
        <v>1</v>
      </c>
      <c r="R2355" s="458">
        <v>0.09</v>
      </c>
      <c r="S2355" s="461">
        <v>10621000</v>
      </c>
      <c r="T2355" s="461">
        <v>520688511</v>
      </c>
      <c r="U2355" s="462">
        <v>10334790.199999999</v>
      </c>
      <c r="V2355" s="463">
        <v>-1728500.5</v>
      </c>
      <c r="W2355" s="716" t="e">
        <f t="shared" si="81"/>
        <v>#DIV/0!</v>
      </c>
      <c r="Z2355" s="739">
        <f t="shared" si="82"/>
        <v>106210</v>
      </c>
    </row>
    <row r="2356" spans="1:26" s="365" customFormat="1" ht="12.65" customHeight="1">
      <c r="A2356" s="284" t="s">
        <v>21</v>
      </c>
      <c r="B2356" s="452" t="s">
        <v>1030</v>
      </c>
      <c r="C2356" s="453" t="s">
        <v>554</v>
      </c>
      <c r="D2356" s="454" t="s">
        <v>1033</v>
      </c>
      <c r="E2356" s="455" t="s">
        <v>1034</v>
      </c>
      <c r="F2356" s="454" t="s">
        <v>988</v>
      </c>
      <c r="G2356" s="454" t="s">
        <v>1001</v>
      </c>
      <c r="H2356" s="454" t="s">
        <v>439</v>
      </c>
      <c r="I2356" s="453">
        <v>2025</v>
      </c>
      <c r="J2356" s="453">
        <v>1</v>
      </c>
      <c r="K2356" s="456">
        <v>45328</v>
      </c>
      <c r="L2356" s="457">
        <v>0.5</v>
      </c>
      <c r="M2356" s="458">
        <v>0.11</v>
      </c>
      <c r="N2356" s="458">
        <v>0.12</v>
      </c>
      <c r="O2356" s="465">
        <v>0.01</v>
      </c>
      <c r="P2356" s="460">
        <v>5.0000000000000001E-3</v>
      </c>
      <c r="Q2356" s="453">
        <v>1</v>
      </c>
      <c r="R2356" s="458">
        <v>0.11</v>
      </c>
      <c r="S2356" s="461">
        <v>10572000</v>
      </c>
      <c r="T2356" s="461">
        <v>517919613</v>
      </c>
      <c r="U2356" s="462">
        <v>5210924</v>
      </c>
      <c r="V2356" s="463">
        <v>-1853125.83</v>
      </c>
      <c r="W2356" s="716" t="e">
        <f t="shared" si="81"/>
        <v>#DIV/0!</v>
      </c>
      <c r="Z2356" s="739">
        <f t="shared" si="82"/>
        <v>105720</v>
      </c>
    </row>
    <row r="2357" spans="1:26" s="365" customFormat="1" ht="12.65" customHeight="1">
      <c r="A2357" s="284" t="s">
        <v>21</v>
      </c>
      <c r="B2357" s="452" t="s">
        <v>1030</v>
      </c>
      <c r="C2357" s="453" t="s">
        <v>554</v>
      </c>
      <c r="D2357" s="454" t="s">
        <v>1010</v>
      </c>
      <c r="E2357" s="455" t="s">
        <v>1011</v>
      </c>
      <c r="F2357" s="454" t="s">
        <v>988</v>
      </c>
      <c r="G2357" s="454" t="s">
        <v>1001</v>
      </c>
      <c r="H2357" s="454" t="s">
        <v>439</v>
      </c>
      <c r="I2357" s="453">
        <v>2025</v>
      </c>
      <c r="J2357" s="453">
        <v>1</v>
      </c>
      <c r="K2357" s="456">
        <v>45328</v>
      </c>
      <c r="L2357" s="457">
        <v>0.5</v>
      </c>
      <c r="M2357" s="458">
        <v>0.25</v>
      </c>
      <c r="N2357" s="458">
        <v>0.28000000000000003</v>
      </c>
      <c r="O2357" s="459">
        <v>0.03</v>
      </c>
      <c r="P2357" s="460">
        <v>1.4999999999999999E-2</v>
      </c>
      <c r="Q2357" s="453">
        <v>1</v>
      </c>
      <c r="R2357" s="458">
        <v>0.25</v>
      </c>
      <c r="S2357" s="461">
        <v>0</v>
      </c>
      <c r="T2357" s="461">
        <v>0</v>
      </c>
      <c r="U2357" s="462">
        <v>7349092.6100000003</v>
      </c>
      <c r="V2357" s="463">
        <v>7349092.6100000003</v>
      </c>
      <c r="W2357" s="716" t="e">
        <f t="shared" si="81"/>
        <v>#DIV/0!</v>
      </c>
      <c r="Z2357" s="739">
        <f t="shared" si="82"/>
        <v>0</v>
      </c>
    </row>
    <row r="2358" spans="1:26" s="365" customFormat="1" ht="12.65" customHeight="1">
      <c r="A2358" s="284" t="s">
        <v>21</v>
      </c>
      <c r="B2358" s="452" t="s">
        <v>1030</v>
      </c>
      <c r="C2358" s="453" t="s">
        <v>554</v>
      </c>
      <c r="D2358" s="454" t="s">
        <v>729</v>
      </c>
      <c r="E2358" s="455" t="s">
        <v>1031</v>
      </c>
      <c r="F2358" s="454" t="s">
        <v>988</v>
      </c>
      <c r="G2358" s="454" t="s">
        <v>1001</v>
      </c>
      <c r="H2358" s="454" t="s">
        <v>439</v>
      </c>
      <c r="I2358" s="453">
        <v>2025</v>
      </c>
      <c r="J2358" s="453">
        <v>1</v>
      </c>
      <c r="K2358" s="456">
        <v>45328</v>
      </c>
      <c r="L2358" s="457">
        <v>0.5</v>
      </c>
      <c r="M2358" s="458">
        <v>0.08</v>
      </c>
      <c r="N2358" s="458">
        <v>0.09</v>
      </c>
      <c r="O2358" s="459">
        <v>0.02</v>
      </c>
      <c r="P2358" s="460">
        <v>0.01</v>
      </c>
      <c r="Q2358" s="453">
        <v>1</v>
      </c>
      <c r="R2358" s="458">
        <v>0.08</v>
      </c>
      <c r="S2358" s="461">
        <v>0</v>
      </c>
      <c r="T2358" s="461">
        <v>0</v>
      </c>
      <c r="U2358" s="462">
        <v>3669841.38</v>
      </c>
      <c r="V2358" s="463">
        <v>3669841.38</v>
      </c>
      <c r="W2358" s="716" t="e">
        <f t="shared" si="81"/>
        <v>#DIV/0!</v>
      </c>
      <c r="Z2358" s="739">
        <f t="shared" si="82"/>
        <v>0</v>
      </c>
    </row>
    <row r="2359" spans="1:26" s="365" customFormat="1" ht="12.65" customHeight="1">
      <c r="A2359" s="284" t="s">
        <v>21</v>
      </c>
      <c r="B2359" s="452" t="s">
        <v>1030</v>
      </c>
      <c r="C2359" s="453" t="s">
        <v>554</v>
      </c>
      <c r="D2359" s="454" t="s">
        <v>726</v>
      </c>
      <c r="E2359" s="455" t="s">
        <v>1032</v>
      </c>
      <c r="F2359" s="454" t="s">
        <v>988</v>
      </c>
      <c r="G2359" s="454" t="s">
        <v>1001</v>
      </c>
      <c r="H2359" s="454" t="s">
        <v>439</v>
      </c>
      <c r="I2359" s="453">
        <v>2025</v>
      </c>
      <c r="J2359" s="453">
        <v>1</v>
      </c>
      <c r="K2359" s="456">
        <v>45328</v>
      </c>
      <c r="L2359" s="457">
        <v>0.5</v>
      </c>
      <c r="M2359" s="458">
        <v>0.09</v>
      </c>
      <c r="N2359" s="458">
        <v>0.1</v>
      </c>
      <c r="O2359" s="459">
        <v>0.02</v>
      </c>
      <c r="P2359" s="460">
        <v>0.01</v>
      </c>
      <c r="Q2359" s="453">
        <v>1</v>
      </c>
      <c r="R2359" s="458">
        <v>0.09</v>
      </c>
      <c r="S2359" s="461">
        <v>0</v>
      </c>
      <c r="T2359" s="461">
        <v>0</v>
      </c>
      <c r="U2359" s="462">
        <v>3669841.38</v>
      </c>
      <c r="V2359" s="463">
        <v>3669841.38</v>
      </c>
      <c r="W2359" s="716" t="e">
        <f t="shared" si="81"/>
        <v>#DIV/0!</v>
      </c>
      <c r="Z2359" s="739">
        <f t="shared" si="82"/>
        <v>0</v>
      </c>
    </row>
    <row r="2360" spans="1:26" s="365" customFormat="1" ht="12.65" customHeight="1">
      <c r="A2360" s="284" t="s">
        <v>21</v>
      </c>
      <c r="B2360" s="452" t="s">
        <v>1030</v>
      </c>
      <c r="C2360" s="453" t="s">
        <v>554</v>
      </c>
      <c r="D2360" s="454" t="s">
        <v>1033</v>
      </c>
      <c r="E2360" s="455" t="s">
        <v>1034</v>
      </c>
      <c r="F2360" s="454" t="s">
        <v>988</v>
      </c>
      <c r="G2360" s="454" t="s">
        <v>1001</v>
      </c>
      <c r="H2360" s="454" t="s">
        <v>439</v>
      </c>
      <c r="I2360" s="453">
        <v>2025</v>
      </c>
      <c r="J2360" s="453">
        <v>1</v>
      </c>
      <c r="K2360" s="456">
        <v>45328</v>
      </c>
      <c r="L2360" s="457">
        <v>0.5</v>
      </c>
      <c r="M2360" s="458">
        <v>0.11</v>
      </c>
      <c r="N2360" s="458">
        <v>0.13</v>
      </c>
      <c r="O2360" s="459">
        <v>0.01</v>
      </c>
      <c r="P2360" s="460">
        <v>5.0000000000000001E-3</v>
      </c>
      <c r="Q2360" s="453">
        <v>1</v>
      </c>
      <c r="R2360" s="458">
        <v>0.11</v>
      </c>
      <c r="S2360" s="461">
        <v>0</v>
      </c>
      <c r="T2360" s="461">
        <v>0</v>
      </c>
      <c r="U2360" s="462">
        <v>2493610.17</v>
      </c>
      <c r="V2360" s="463">
        <v>2493610.17</v>
      </c>
      <c r="W2360" s="716" t="e">
        <f t="shared" si="81"/>
        <v>#DIV/0!</v>
      </c>
      <c r="Z2360" s="739">
        <f t="shared" si="82"/>
        <v>0</v>
      </c>
    </row>
    <row r="2361" spans="1:26" s="365" customFormat="1" ht="12.65" customHeight="1">
      <c r="A2361" s="452"/>
      <c r="B2361" s="452" t="s">
        <v>843</v>
      </c>
      <c r="C2361" s="453" t="s">
        <v>453</v>
      </c>
      <c r="D2361" s="454" t="s">
        <v>1128</v>
      </c>
      <c r="E2361" s="455" t="s">
        <v>1129</v>
      </c>
      <c r="F2361" s="454" t="s">
        <v>988</v>
      </c>
      <c r="G2361" s="454" t="s">
        <v>1001</v>
      </c>
      <c r="H2361" s="454" t="s">
        <v>457</v>
      </c>
      <c r="I2361" s="453">
        <v>2025</v>
      </c>
      <c r="J2361" s="453">
        <v>1</v>
      </c>
      <c r="K2361" s="456">
        <v>45328</v>
      </c>
      <c r="L2361" s="457">
        <v>0.5</v>
      </c>
      <c r="M2361" s="458">
        <v>24.844000000000001</v>
      </c>
      <c r="N2361" s="458">
        <v>25.105</v>
      </c>
      <c r="O2361" s="459">
        <v>0.26099999999999923</v>
      </c>
      <c r="P2361" s="460">
        <v>0.13049999999999962</v>
      </c>
      <c r="Q2361" s="453">
        <v>1</v>
      </c>
      <c r="R2361" s="458">
        <v>24.844000000000001</v>
      </c>
      <c r="S2361" s="461">
        <v>0</v>
      </c>
      <c r="T2361" s="461">
        <v>0</v>
      </c>
      <c r="U2361" s="462">
        <v>776500</v>
      </c>
      <c r="V2361" s="463">
        <v>776500</v>
      </c>
      <c r="W2361" s="716" t="e">
        <f t="shared" si="81"/>
        <v>#DIV/0!</v>
      </c>
      <c r="Z2361" s="739">
        <f t="shared" si="82"/>
        <v>0</v>
      </c>
    </row>
    <row r="2362" spans="1:26" s="365" customFormat="1" ht="12.65" customHeight="1">
      <c r="A2362" s="452"/>
      <c r="B2362" s="452" t="s">
        <v>843</v>
      </c>
      <c r="C2362" s="453" t="s">
        <v>453</v>
      </c>
      <c r="D2362" s="454" t="s">
        <v>999</v>
      </c>
      <c r="E2362" s="455" t="s">
        <v>1130</v>
      </c>
      <c r="F2362" s="454" t="s">
        <v>988</v>
      </c>
      <c r="G2362" s="454" t="s">
        <v>1001</v>
      </c>
      <c r="H2362" s="454" t="s">
        <v>457</v>
      </c>
      <c r="I2362" s="453">
        <v>2025</v>
      </c>
      <c r="J2362" s="453">
        <v>1</v>
      </c>
      <c r="K2362" s="456">
        <v>45328</v>
      </c>
      <c r="L2362" s="457">
        <v>0.5</v>
      </c>
      <c r="M2362" s="458">
        <v>20.678999999999998</v>
      </c>
      <c r="N2362" s="458">
        <v>20.806999999999999</v>
      </c>
      <c r="O2362" s="459">
        <v>0.12800000000000011</v>
      </c>
      <c r="P2362" s="460">
        <v>6.4000000000000057E-2</v>
      </c>
      <c r="Q2362" s="453">
        <v>1</v>
      </c>
      <c r="R2362" s="458">
        <v>20.678999999999998</v>
      </c>
      <c r="S2362" s="461">
        <v>0</v>
      </c>
      <c r="T2362" s="461">
        <v>0</v>
      </c>
      <c r="U2362" s="462">
        <v>441700</v>
      </c>
      <c r="V2362" s="463">
        <v>441700</v>
      </c>
      <c r="W2362" s="716" t="e">
        <f t="shared" si="81"/>
        <v>#DIV/0!</v>
      </c>
      <c r="Z2362" s="739">
        <f t="shared" si="82"/>
        <v>0</v>
      </c>
    </row>
    <row r="2363" spans="1:26" s="365" customFormat="1" ht="12.65" customHeight="1">
      <c r="A2363" s="452"/>
      <c r="B2363" s="452" t="s">
        <v>843</v>
      </c>
      <c r="C2363" s="453" t="s">
        <v>453</v>
      </c>
      <c r="D2363" s="454" t="s">
        <v>1131</v>
      </c>
      <c r="E2363" s="455" t="s">
        <v>1132</v>
      </c>
      <c r="F2363" s="454" t="s">
        <v>988</v>
      </c>
      <c r="G2363" s="454" t="s">
        <v>1001</v>
      </c>
      <c r="H2363" s="454" t="s">
        <v>457</v>
      </c>
      <c r="I2363" s="453">
        <v>2025</v>
      </c>
      <c r="J2363" s="453">
        <v>1</v>
      </c>
      <c r="K2363" s="456">
        <v>45328</v>
      </c>
      <c r="L2363" s="457">
        <v>0.5</v>
      </c>
      <c r="M2363" s="458">
        <v>2.44</v>
      </c>
      <c r="N2363" s="458">
        <v>2.4569999999999999</v>
      </c>
      <c r="O2363" s="459">
        <v>1.6999999999999904E-2</v>
      </c>
      <c r="P2363" s="460">
        <v>8.499999999999952E-3</v>
      </c>
      <c r="Q2363" s="453">
        <v>1</v>
      </c>
      <c r="R2363" s="458">
        <v>2.44</v>
      </c>
      <c r="S2363" s="461">
        <v>0</v>
      </c>
      <c r="T2363" s="461">
        <v>0</v>
      </c>
      <c r="U2363" s="462">
        <v>51500</v>
      </c>
      <c r="V2363" s="463">
        <v>51500</v>
      </c>
      <c r="W2363" s="716" t="e">
        <f t="shared" si="81"/>
        <v>#DIV/0!</v>
      </c>
      <c r="Z2363" s="739">
        <f t="shared" si="82"/>
        <v>0</v>
      </c>
    </row>
    <row r="2364" spans="1:26" s="365" customFormat="1" ht="12.65" customHeight="1">
      <c r="A2364" s="452"/>
      <c r="B2364" s="452" t="s">
        <v>843</v>
      </c>
      <c r="C2364" s="453" t="s">
        <v>453</v>
      </c>
      <c r="D2364" s="454" t="s">
        <v>1133</v>
      </c>
      <c r="E2364" s="455" t="s">
        <v>1134</v>
      </c>
      <c r="F2364" s="454" t="s">
        <v>988</v>
      </c>
      <c r="G2364" s="454" t="s">
        <v>1001</v>
      </c>
      <c r="H2364" s="454" t="s">
        <v>457</v>
      </c>
      <c r="I2364" s="453">
        <v>2025</v>
      </c>
      <c r="J2364" s="453">
        <v>1</v>
      </c>
      <c r="K2364" s="456">
        <v>45328</v>
      </c>
      <c r="L2364" s="457">
        <v>0.5</v>
      </c>
      <c r="M2364" s="458">
        <v>2.0219999999999998</v>
      </c>
      <c r="N2364" s="458">
        <v>2.0299999999999998</v>
      </c>
      <c r="O2364" s="459">
        <v>8.0000000000000071E-3</v>
      </c>
      <c r="P2364" s="460">
        <v>4.0000000000000036E-3</v>
      </c>
      <c r="Q2364" s="453">
        <v>1</v>
      </c>
      <c r="R2364" s="458">
        <v>2.0219999999999998</v>
      </c>
      <c r="S2364" s="461">
        <v>0</v>
      </c>
      <c r="T2364" s="461">
        <v>0</v>
      </c>
      <c r="U2364" s="462">
        <v>26500</v>
      </c>
      <c r="V2364" s="463">
        <v>26500</v>
      </c>
      <c r="W2364" s="716" t="e">
        <f t="shared" si="81"/>
        <v>#DIV/0!</v>
      </c>
      <c r="Z2364" s="739">
        <f t="shared" si="82"/>
        <v>0</v>
      </c>
    </row>
    <row r="2365" spans="1:26" s="365" customFormat="1" ht="12.65" customHeight="1">
      <c r="A2365" s="452" t="s">
        <v>279</v>
      </c>
      <c r="B2365" s="452" t="s">
        <v>42</v>
      </c>
      <c r="C2365" s="453" t="s">
        <v>554</v>
      </c>
      <c r="D2365" s="454" t="s">
        <v>1135</v>
      </c>
      <c r="E2365" s="455" t="s">
        <v>1136</v>
      </c>
      <c r="F2365" s="454" t="s">
        <v>1137</v>
      </c>
      <c r="G2365" s="454" t="s">
        <v>42</v>
      </c>
      <c r="H2365" s="454" t="s">
        <v>457</v>
      </c>
      <c r="I2365" s="453">
        <v>2024</v>
      </c>
      <c r="J2365" s="453">
        <v>4</v>
      </c>
      <c r="K2365" s="456">
        <v>45589</v>
      </c>
      <c r="L2365" s="457"/>
      <c r="M2365" s="458">
        <v>0.1179</v>
      </c>
      <c r="N2365" s="458">
        <v>0.12670000000000001</v>
      </c>
      <c r="O2365" s="459">
        <v>8.8000000000000005E-3</v>
      </c>
      <c r="P2365" s="460">
        <v>0</v>
      </c>
      <c r="Q2365" s="453">
        <v>1</v>
      </c>
      <c r="R2365" s="458">
        <v>0.1179</v>
      </c>
      <c r="S2365" s="464">
        <v>761400</v>
      </c>
      <c r="T2365" s="461">
        <v>761400</v>
      </c>
      <c r="U2365" s="462">
        <v>1020000</v>
      </c>
      <c r="V2365" s="463">
        <v>1013299.68</v>
      </c>
      <c r="W2365" s="716" t="e">
        <f t="shared" si="81"/>
        <v>#DIV/0!</v>
      </c>
      <c r="Z2365" s="739">
        <f t="shared" si="82"/>
        <v>6700.3200000000006</v>
      </c>
    </row>
    <row r="2366" spans="1:26" s="365" customFormat="1" ht="12.65" customHeight="1">
      <c r="A2366" s="452" t="s">
        <v>115</v>
      </c>
      <c r="B2366" s="452" t="s">
        <v>728</v>
      </c>
      <c r="C2366" s="453" t="s">
        <v>449</v>
      </c>
      <c r="D2366" s="454" t="s">
        <v>1138</v>
      </c>
      <c r="E2366" s="455" t="s">
        <v>1139</v>
      </c>
      <c r="F2366" s="454" t="s">
        <v>1137</v>
      </c>
      <c r="G2366" s="454" t="s">
        <v>728</v>
      </c>
      <c r="H2366" s="454" t="s">
        <v>457</v>
      </c>
      <c r="I2366" s="453">
        <v>2024</v>
      </c>
      <c r="J2366" s="453">
        <v>4</v>
      </c>
      <c r="K2366" s="456">
        <v>45589</v>
      </c>
      <c r="L2366" s="457"/>
      <c r="M2366" s="458">
        <v>0.92</v>
      </c>
      <c r="N2366" s="458">
        <v>0.92</v>
      </c>
      <c r="O2366" s="459">
        <v>0</v>
      </c>
      <c r="P2366" s="460">
        <v>0</v>
      </c>
      <c r="Q2366" s="453">
        <v>1</v>
      </c>
      <c r="R2366" s="458">
        <v>0.92</v>
      </c>
      <c r="S2366" s="464">
        <v>540960</v>
      </c>
      <c r="T2366" s="461">
        <v>540960</v>
      </c>
      <c r="U2366" s="462">
        <v>0</v>
      </c>
      <c r="V2366" s="463">
        <v>0</v>
      </c>
      <c r="W2366" s="716" t="e">
        <f t="shared" si="81"/>
        <v>#DIV/0!</v>
      </c>
      <c r="Z2366" s="739">
        <f t="shared" si="82"/>
        <v>0</v>
      </c>
    </row>
    <row r="2367" spans="1:26" s="365" customFormat="1" ht="12.65" customHeight="1">
      <c r="A2367" s="452" t="s">
        <v>279</v>
      </c>
      <c r="B2367" s="452" t="s">
        <v>42</v>
      </c>
      <c r="C2367" s="453" t="s">
        <v>554</v>
      </c>
      <c r="D2367" s="454" t="s">
        <v>1135</v>
      </c>
      <c r="E2367" s="455" t="s">
        <v>1136</v>
      </c>
      <c r="F2367" s="454" t="s">
        <v>1137</v>
      </c>
      <c r="G2367" s="454" t="s">
        <v>42</v>
      </c>
      <c r="H2367" s="454" t="s">
        <v>457</v>
      </c>
      <c r="I2367" s="453">
        <v>2024</v>
      </c>
      <c r="J2367" s="453">
        <v>5</v>
      </c>
      <c r="K2367" s="456">
        <v>45589</v>
      </c>
      <c r="L2367" s="457"/>
      <c r="M2367" s="458">
        <v>0.1179</v>
      </c>
      <c r="N2367" s="458">
        <v>0.12670000000000001</v>
      </c>
      <c r="O2367" s="459">
        <v>8.8000000000000005E-3</v>
      </c>
      <c r="P2367" s="460">
        <v>0</v>
      </c>
      <c r="Q2367" s="453">
        <v>1</v>
      </c>
      <c r="R2367" s="458">
        <v>0.1179</v>
      </c>
      <c r="S2367" s="464">
        <v>6887271</v>
      </c>
      <c r="T2367" s="461">
        <v>7648671</v>
      </c>
      <c r="U2367" s="462">
        <v>1020000</v>
      </c>
      <c r="V2367" s="463">
        <v>952691.69519999996</v>
      </c>
      <c r="W2367" s="716" t="e">
        <f t="shared" si="81"/>
        <v>#DIV/0!</v>
      </c>
      <c r="Z2367" s="739">
        <f t="shared" si="82"/>
        <v>60607.984800000006</v>
      </c>
    </row>
    <row r="2368" spans="1:26" s="365" customFormat="1" ht="12.65" customHeight="1">
      <c r="A2368" s="452" t="s">
        <v>115</v>
      </c>
      <c r="B2368" s="452" t="s">
        <v>728</v>
      </c>
      <c r="C2368" s="453" t="s">
        <v>449</v>
      </c>
      <c r="D2368" s="454" t="s">
        <v>1138</v>
      </c>
      <c r="E2368" s="455" t="s">
        <v>1139</v>
      </c>
      <c r="F2368" s="454" t="s">
        <v>1137</v>
      </c>
      <c r="G2368" s="454" t="s">
        <v>728</v>
      </c>
      <c r="H2368" s="454" t="s">
        <v>457</v>
      </c>
      <c r="I2368" s="453">
        <v>2024</v>
      </c>
      <c r="J2368" s="453">
        <v>5</v>
      </c>
      <c r="K2368" s="456">
        <v>45589</v>
      </c>
      <c r="L2368" s="457"/>
      <c r="M2368" s="458">
        <v>0.92</v>
      </c>
      <c r="N2368" s="458">
        <v>0.92</v>
      </c>
      <c r="O2368" s="459">
        <v>0</v>
      </c>
      <c r="P2368" s="460">
        <v>0</v>
      </c>
      <c r="Q2368" s="453">
        <v>1</v>
      </c>
      <c r="R2368" s="458">
        <v>0.92</v>
      </c>
      <c r="S2368" s="464">
        <v>2044035</v>
      </c>
      <c r="T2368" s="461">
        <v>2584995</v>
      </c>
      <c r="U2368" s="462">
        <v>0</v>
      </c>
      <c r="V2368" s="463">
        <v>0</v>
      </c>
      <c r="W2368" s="716" t="e">
        <f t="shared" si="81"/>
        <v>#DIV/0!</v>
      </c>
      <c r="Z2368" s="739">
        <f t="shared" si="82"/>
        <v>0</v>
      </c>
    </row>
    <row r="2369" spans="1:26" s="365" customFormat="1" ht="12.65" customHeight="1">
      <c r="A2369" s="452" t="s">
        <v>279</v>
      </c>
      <c r="B2369" s="452" t="s">
        <v>42</v>
      </c>
      <c r="C2369" s="453" t="s">
        <v>554</v>
      </c>
      <c r="D2369" s="454" t="s">
        <v>1135</v>
      </c>
      <c r="E2369" s="455" t="s">
        <v>1136</v>
      </c>
      <c r="F2369" s="454" t="s">
        <v>1137</v>
      </c>
      <c r="G2369" s="454" t="s">
        <v>42</v>
      </c>
      <c r="H2369" s="454" t="s">
        <v>457</v>
      </c>
      <c r="I2369" s="453">
        <v>2024</v>
      </c>
      <c r="J2369" s="453">
        <v>6</v>
      </c>
      <c r="K2369" s="456">
        <v>45589</v>
      </c>
      <c r="L2369" s="457"/>
      <c r="M2369" s="458">
        <v>0.1179</v>
      </c>
      <c r="N2369" s="458">
        <v>0.12670000000000001</v>
      </c>
      <c r="O2369" s="459">
        <v>8.8000000000000005E-3</v>
      </c>
      <c r="P2369" s="460">
        <v>0</v>
      </c>
      <c r="Q2369" s="453">
        <v>1</v>
      </c>
      <c r="R2369" s="458">
        <v>0.1179</v>
      </c>
      <c r="S2369" s="464">
        <v>5507203</v>
      </c>
      <c r="T2369" s="461">
        <v>13155874</v>
      </c>
      <c r="U2369" s="462">
        <v>1020000</v>
      </c>
      <c r="V2369" s="463">
        <v>904228.3088</v>
      </c>
      <c r="W2369" s="716" t="e">
        <f t="shared" si="81"/>
        <v>#DIV/0!</v>
      </c>
      <c r="Z2369" s="739">
        <f t="shared" si="82"/>
        <v>48463.386400000003</v>
      </c>
    </row>
    <row r="2370" spans="1:26" s="365" customFormat="1" ht="12.65" customHeight="1">
      <c r="A2370" s="452" t="s">
        <v>115</v>
      </c>
      <c r="B2370" s="452" t="s">
        <v>728</v>
      </c>
      <c r="C2370" s="453" t="s">
        <v>449</v>
      </c>
      <c r="D2370" s="454" t="s">
        <v>1138</v>
      </c>
      <c r="E2370" s="455" t="s">
        <v>1139</v>
      </c>
      <c r="F2370" s="454" t="s">
        <v>1137</v>
      </c>
      <c r="G2370" s="454" t="s">
        <v>728</v>
      </c>
      <c r="H2370" s="454" t="s">
        <v>457</v>
      </c>
      <c r="I2370" s="453">
        <v>2024</v>
      </c>
      <c r="J2370" s="453">
        <v>6</v>
      </c>
      <c r="K2370" s="456">
        <v>45589</v>
      </c>
      <c r="L2370" s="457"/>
      <c r="M2370" s="458">
        <v>0.92</v>
      </c>
      <c r="N2370" s="458">
        <v>0.92</v>
      </c>
      <c r="O2370" s="459">
        <v>0</v>
      </c>
      <c r="P2370" s="460">
        <v>0</v>
      </c>
      <c r="Q2370" s="453">
        <v>1</v>
      </c>
      <c r="R2370" s="458">
        <v>0.92</v>
      </c>
      <c r="S2370" s="464">
        <v>1078845</v>
      </c>
      <c r="T2370" s="461">
        <v>3663840</v>
      </c>
      <c r="U2370" s="462">
        <v>0</v>
      </c>
      <c r="V2370" s="463">
        <v>0</v>
      </c>
      <c r="W2370" s="716" t="e">
        <f t="shared" ref="W2370:W2433" si="83">V2370/$AB$1</f>
        <v>#DIV/0!</v>
      </c>
      <c r="Z2370" s="739">
        <f t="shared" si="82"/>
        <v>0</v>
      </c>
    </row>
    <row r="2371" spans="1:26" s="365" customFormat="1" ht="12.65" customHeight="1">
      <c r="A2371" s="452" t="s">
        <v>279</v>
      </c>
      <c r="B2371" s="452" t="s">
        <v>42</v>
      </c>
      <c r="C2371" s="453" t="s">
        <v>554</v>
      </c>
      <c r="D2371" s="454" t="s">
        <v>1135</v>
      </c>
      <c r="E2371" s="455" t="s">
        <v>1136</v>
      </c>
      <c r="F2371" s="454" t="s">
        <v>1137</v>
      </c>
      <c r="G2371" s="454" t="s">
        <v>42</v>
      </c>
      <c r="H2371" s="454" t="s">
        <v>457</v>
      </c>
      <c r="I2371" s="453">
        <v>2024</v>
      </c>
      <c r="J2371" s="453">
        <v>7</v>
      </c>
      <c r="K2371" s="456">
        <v>45589</v>
      </c>
      <c r="L2371" s="457"/>
      <c r="M2371" s="458">
        <v>0.1179</v>
      </c>
      <c r="N2371" s="458">
        <v>0.12670000000000001</v>
      </c>
      <c r="O2371" s="459">
        <v>8.8000000000000005E-3</v>
      </c>
      <c r="P2371" s="460">
        <v>0</v>
      </c>
      <c r="Q2371" s="453">
        <v>1</v>
      </c>
      <c r="R2371" s="458">
        <v>0.1179</v>
      </c>
      <c r="S2371" s="464">
        <v>4250414</v>
      </c>
      <c r="T2371" s="461">
        <v>17406288</v>
      </c>
      <c r="U2371" s="462">
        <v>1020000</v>
      </c>
      <c r="V2371" s="463">
        <v>866824.66559999995</v>
      </c>
      <c r="W2371" s="716" t="e">
        <f t="shared" si="83"/>
        <v>#DIV/0!</v>
      </c>
      <c r="Z2371" s="739">
        <f t="shared" ref="Z2371:Z2434" si="84">O2371*S2371</f>
        <v>37403.643200000006</v>
      </c>
    </row>
    <row r="2372" spans="1:26" s="365" customFormat="1" ht="12.65" customHeight="1">
      <c r="A2372" s="452" t="s">
        <v>115</v>
      </c>
      <c r="B2372" s="452" t="s">
        <v>728</v>
      </c>
      <c r="C2372" s="453" t="s">
        <v>449</v>
      </c>
      <c r="D2372" s="454" t="s">
        <v>1138</v>
      </c>
      <c r="E2372" s="455" t="s">
        <v>1139</v>
      </c>
      <c r="F2372" s="454" t="s">
        <v>1137</v>
      </c>
      <c r="G2372" s="454" t="s">
        <v>728</v>
      </c>
      <c r="H2372" s="454" t="s">
        <v>457</v>
      </c>
      <c r="I2372" s="453">
        <v>2024</v>
      </c>
      <c r="J2372" s="453">
        <v>7</v>
      </c>
      <c r="K2372" s="456">
        <v>45589</v>
      </c>
      <c r="L2372" s="457"/>
      <c r="M2372" s="458">
        <v>0.92</v>
      </c>
      <c r="N2372" s="458">
        <v>0.92</v>
      </c>
      <c r="O2372" s="459">
        <v>0</v>
      </c>
      <c r="P2372" s="460">
        <v>0</v>
      </c>
      <c r="Q2372" s="453">
        <v>1</v>
      </c>
      <c r="R2372" s="458">
        <v>0.92</v>
      </c>
      <c r="S2372" s="464">
        <v>1176000</v>
      </c>
      <c r="T2372" s="461">
        <v>4839840</v>
      </c>
      <c r="U2372" s="462">
        <v>0</v>
      </c>
      <c r="V2372" s="463">
        <v>0</v>
      </c>
      <c r="W2372" s="716" t="e">
        <f t="shared" si="83"/>
        <v>#DIV/0!</v>
      </c>
      <c r="Z2372" s="739">
        <f t="shared" si="84"/>
        <v>0</v>
      </c>
    </row>
    <row r="2373" spans="1:26" s="365" customFormat="1" ht="12.65" customHeight="1">
      <c r="A2373" s="452" t="s">
        <v>279</v>
      </c>
      <c r="B2373" s="452" t="s">
        <v>42</v>
      </c>
      <c r="C2373" s="453" t="s">
        <v>554</v>
      </c>
      <c r="D2373" s="454" t="s">
        <v>1135</v>
      </c>
      <c r="E2373" s="455" t="s">
        <v>1136</v>
      </c>
      <c r="F2373" s="454" t="s">
        <v>1137</v>
      </c>
      <c r="G2373" s="454" t="s">
        <v>42</v>
      </c>
      <c r="H2373" s="454" t="s">
        <v>457</v>
      </c>
      <c r="I2373" s="453">
        <v>2024</v>
      </c>
      <c r="J2373" s="453">
        <v>8</v>
      </c>
      <c r="K2373" s="456">
        <v>45589</v>
      </c>
      <c r="L2373" s="457"/>
      <c r="M2373" s="458">
        <v>0.1179</v>
      </c>
      <c r="N2373" s="458">
        <v>0.12670000000000001</v>
      </c>
      <c r="O2373" s="459">
        <v>8.8000000000000005E-3</v>
      </c>
      <c r="P2373" s="460">
        <v>0</v>
      </c>
      <c r="Q2373" s="453">
        <v>1</v>
      </c>
      <c r="R2373" s="458">
        <v>0.1179</v>
      </c>
      <c r="S2373" s="464">
        <v>6480000</v>
      </c>
      <c r="T2373" s="461">
        <v>23886288</v>
      </c>
      <c r="U2373" s="462">
        <v>1020000</v>
      </c>
      <c r="V2373" s="463">
        <v>809800.66559999995</v>
      </c>
      <c r="W2373" s="716" t="e">
        <f t="shared" si="83"/>
        <v>#DIV/0!</v>
      </c>
      <c r="Z2373" s="739">
        <f t="shared" si="84"/>
        <v>57024</v>
      </c>
    </row>
    <row r="2374" spans="1:26" s="365" customFormat="1" ht="12.65" customHeight="1">
      <c r="A2374" s="452" t="s">
        <v>115</v>
      </c>
      <c r="B2374" s="452" t="s">
        <v>728</v>
      </c>
      <c r="C2374" s="453" t="s">
        <v>449</v>
      </c>
      <c r="D2374" s="454" t="s">
        <v>1138</v>
      </c>
      <c r="E2374" s="455" t="s">
        <v>1139</v>
      </c>
      <c r="F2374" s="454" t="s">
        <v>1137</v>
      </c>
      <c r="G2374" s="454" t="s">
        <v>728</v>
      </c>
      <c r="H2374" s="454" t="s">
        <v>457</v>
      </c>
      <c r="I2374" s="453">
        <v>2024</v>
      </c>
      <c r="J2374" s="453">
        <v>8</v>
      </c>
      <c r="K2374" s="456">
        <v>45589</v>
      </c>
      <c r="L2374" s="457"/>
      <c r="M2374" s="458">
        <v>0.92</v>
      </c>
      <c r="N2374" s="458">
        <v>0.92</v>
      </c>
      <c r="O2374" s="459">
        <v>0</v>
      </c>
      <c r="P2374" s="460">
        <v>0</v>
      </c>
      <c r="Q2374" s="453">
        <v>1</v>
      </c>
      <c r="R2374" s="458">
        <v>0.92</v>
      </c>
      <c r="S2374" s="464">
        <v>785715</v>
      </c>
      <c r="T2374" s="461">
        <v>5625555</v>
      </c>
      <c r="U2374" s="462">
        <v>0</v>
      </c>
      <c r="V2374" s="463">
        <v>0</v>
      </c>
      <c r="W2374" s="716" t="e">
        <f t="shared" si="83"/>
        <v>#DIV/0!</v>
      </c>
      <c r="Z2374" s="739">
        <f t="shared" si="84"/>
        <v>0</v>
      </c>
    </row>
    <row r="2375" spans="1:26" s="365" customFormat="1" ht="12.65" customHeight="1">
      <c r="A2375" s="452" t="s">
        <v>111</v>
      </c>
      <c r="B2375" s="452" t="s">
        <v>718</v>
      </c>
      <c r="C2375" s="453" t="s">
        <v>449</v>
      </c>
      <c r="D2375" s="454" t="s">
        <v>1138</v>
      </c>
      <c r="E2375" s="455" t="s">
        <v>1140</v>
      </c>
      <c r="F2375" s="454" t="s">
        <v>1137</v>
      </c>
      <c r="G2375" s="454" t="s">
        <v>718</v>
      </c>
      <c r="H2375" s="454" t="s">
        <v>457</v>
      </c>
      <c r="I2375" s="453">
        <v>2024</v>
      </c>
      <c r="J2375" s="453">
        <v>8</v>
      </c>
      <c r="K2375" s="456">
        <v>45589</v>
      </c>
      <c r="L2375" s="457"/>
      <c r="M2375" s="458">
        <v>0.90339999999999998</v>
      </c>
      <c r="N2375" s="458">
        <v>0.90339999999999998</v>
      </c>
      <c r="O2375" s="459">
        <v>0</v>
      </c>
      <c r="P2375" s="460">
        <v>0</v>
      </c>
      <c r="Q2375" s="453">
        <v>1</v>
      </c>
      <c r="R2375" s="458">
        <v>0.90339999999999998</v>
      </c>
      <c r="S2375" s="464">
        <v>150935</v>
      </c>
      <c r="T2375" s="461">
        <v>150935</v>
      </c>
      <c r="U2375" s="462">
        <v>0</v>
      </c>
      <c r="V2375" s="463">
        <v>0</v>
      </c>
      <c r="W2375" s="716" t="e">
        <f t="shared" si="83"/>
        <v>#DIV/0!</v>
      </c>
      <c r="Z2375" s="739">
        <f t="shared" si="84"/>
        <v>0</v>
      </c>
    </row>
    <row r="2376" spans="1:26" s="365" customFormat="1" ht="12.65" customHeight="1">
      <c r="A2376" s="452" t="s">
        <v>110</v>
      </c>
      <c r="B2376" s="452" t="s">
        <v>448</v>
      </c>
      <c r="C2376" s="453" t="s">
        <v>449</v>
      </c>
      <c r="D2376" s="454" t="s">
        <v>1138</v>
      </c>
      <c r="E2376" s="455" t="s">
        <v>761</v>
      </c>
      <c r="F2376" s="454" t="s">
        <v>1137</v>
      </c>
      <c r="G2376" s="454" t="s">
        <v>448</v>
      </c>
      <c r="H2376" s="454" t="s">
        <v>457</v>
      </c>
      <c r="I2376" s="453">
        <v>2024</v>
      </c>
      <c r="J2376" s="453">
        <v>8</v>
      </c>
      <c r="K2376" s="456">
        <v>45589</v>
      </c>
      <c r="L2376" s="457"/>
      <c r="M2376" s="458">
        <v>1.32</v>
      </c>
      <c r="N2376" s="458">
        <v>1.32</v>
      </c>
      <c r="O2376" s="459">
        <v>0</v>
      </c>
      <c r="P2376" s="460">
        <v>0</v>
      </c>
      <c r="Q2376" s="453">
        <v>1</v>
      </c>
      <c r="R2376" s="458">
        <v>1.32</v>
      </c>
      <c r="S2376" s="464">
        <v>199890</v>
      </c>
      <c r="T2376" s="461">
        <v>199890</v>
      </c>
      <c r="U2376" s="462">
        <v>0</v>
      </c>
      <c r="V2376" s="463">
        <v>0</v>
      </c>
      <c r="W2376" s="716" t="e">
        <f t="shared" si="83"/>
        <v>#DIV/0!</v>
      </c>
      <c r="Z2376" s="739">
        <f t="shared" si="84"/>
        <v>0</v>
      </c>
    </row>
    <row r="2377" spans="1:26" s="365" customFormat="1" ht="12.65" customHeight="1">
      <c r="A2377" s="452" t="s">
        <v>279</v>
      </c>
      <c r="B2377" s="452" t="s">
        <v>42</v>
      </c>
      <c r="C2377" s="453" t="s">
        <v>554</v>
      </c>
      <c r="D2377" s="454" t="s">
        <v>1135</v>
      </c>
      <c r="E2377" s="455" t="s">
        <v>1136</v>
      </c>
      <c r="F2377" s="454" t="s">
        <v>1137</v>
      </c>
      <c r="G2377" s="454" t="s">
        <v>42</v>
      </c>
      <c r="H2377" s="454" t="s">
        <v>457</v>
      </c>
      <c r="I2377" s="453">
        <v>2024</v>
      </c>
      <c r="J2377" s="453">
        <v>9</v>
      </c>
      <c r="K2377" s="456">
        <v>45589</v>
      </c>
      <c r="L2377" s="457"/>
      <c r="M2377" s="458">
        <v>0.1179</v>
      </c>
      <c r="N2377" s="458">
        <v>0.12670000000000001</v>
      </c>
      <c r="O2377" s="459">
        <v>8.8000000000000005E-3</v>
      </c>
      <c r="P2377" s="460">
        <v>0</v>
      </c>
      <c r="Q2377" s="453">
        <v>1</v>
      </c>
      <c r="R2377" s="458">
        <v>0.1179</v>
      </c>
      <c r="S2377" s="464">
        <v>5980000</v>
      </c>
      <c r="T2377" s="461">
        <v>29866288</v>
      </c>
      <c r="U2377" s="462">
        <v>1020000</v>
      </c>
      <c r="V2377" s="463">
        <v>757176.66559999995</v>
      </c>
      <c r="W2377" s="716" t="e">
        <f t="shared" si="83"/>
        <v>#DIV/0!</v>
      </c>
      <c r="Z2377" s="739">
        <f t="shared" si="84"/>
        <v>52624</v>
      </c>
    </row>
    <row r="2378" spans="1:26" s="365" customFormat="1" ht="12.65" customHeight="1">
      <c r="A2378" s="452" t="s">
        <v>115</v>
      </c>
      <c r="B2378" s="452" t="s">
        <v>728</v>
      </c>
      <c r="C2378" s="453" t="s">
        <v>449</v>
      </c>
      <c r="D2378" s="454" t="s">
        <v>1138</v>
      </c>
      <c r="E2378" s="455" t="s">
        <v>1139</v>
      </c>
      <c r="F2378" s="454" t="s">
        <v>1137</v>
      </c>
      <c r="G2378" s="454" t="s">
        <v>728</v>
      </c>
      <c r="H2378" s="454" t="s">
        <v>457</v>
      </c>
      <c r="I2378" s="453">
        <v>2024</v>
      </c>
      <c r="J2378" s="453">
        <v>9</v>
      </c>
      <c r="K2378" s="456">
        <v>45589</v>
      </c>
      <c r="L2378" s="457"/>
      <c r="M2378" s="458">
        <v>0.92</v>
      </c>
      <c r="N2378" s="458">
        <v>0.92</v>
      </c>
      <c r="O2378" s="459">
        <v>0</v>
      </c>
      <c r="P2378" s="460">
        <v>0</v>
      </c>
      <c r="Q2378" s="453">
        <v>1</v>
      </c>
      <c r="R2378" s="458">
        <v>0.92</v>
      </c>
      <c r="S2378" s="464">
        <v>864535</v>
      </c>
      <c r="T2378" s="461">
        <v>6490090</v>
      </c>
      <c r="U2378" s="462">
        <v>0</v>
      </c>
      <c r="V2378" s="463">
        <v>0</v>
      </c>
      <c r="W2378" s="716" t="e">
        <f t="shared" si="83"/>
        <v>#DIV/0!</v>
      </c>
      <c r="Z2378" s="739">
        <f t="shared" si="84"/>
        <v>0</v>
      </c>
    </row>
    <row r="2379" spans="1:26" s="365" customFormat="1" ht="12.65" customHeight="1">
      <c r="A2379" s="452" t="s">
        <v>111</v>
      </c>
      <c r="B2379" s="452" t="s">
        <v>718</v>
      </c>
      <c r="C2379" s="453" t="s">
        <v>449</v>
      </c>
      <c r="D2379" s="454" t="s">
        <v>1138</v>
      </c>
      <c r="E2379" s="455" t="s">
        <v>1140</v>
      </c>
      <c r="F2379" s="454" t="s">
        <v>1137</v>
      </c>
      <c r="G2379" s="454" t="s">
        <v>718</v>
      </c>
      <c r="H2379" s="454" t="s">
        <v>457</v>
      </c>
      <c r="I2379" s="453">
        <v>2024</v>
      </c>
      <c r="J2379" s="453">
        <v>9</v>
      </c>
      <c r="K2379" s="456">
        <v>45589</v>
      </c>
      <c r="L2379" s="457"/>
      <c r="M2379" s="458">
        <v>0.90339999999999998</v>
      </c>
      <c r="N2379" s="458">
        <v>0.90339999999999998</v>
      </c>
      <c r="O2379" s="459">
        <v>0</v>
      </c>
      <c r="P2379" s="460">
        <v>0</v>
      </c>
      <c r="Q2379" s="453">
        <v>1</v>
      </c>
      <c r="R2379" s="458">
        <v>0.90339999999999998</v>
      </c>
      <c r="S2379" s="464">
        <v>589585</v>
      </c>
      <c r="T2379" s="461">
        <v>740520</v>
      </c>
      <c r="U2379" s="462">
        <v>0</v>
      </c>
      <c r="V2379" s="463">
        <v>0</v>
      </c>
      <c r="W2379" s="716" t="e">
        <f t="shared" si="83"/>
        <v>#DIV/0!</v>
      </c>
      <c r="Z2379" s="739">
        <f t="shared" si="84"/>
        <v>0</v>
      </c>
    </row>
    <row r="2380" spans="1:26" s="365" customFormat="1" ht="12.65" customHeight="1">
      <c r="A2380" s="452" t="s">
        <v>110</v>
      </c>
      <c r="B2380" s="452" t="s">
        <v>448</v>
      </c>
      <c r="C2380" s="453" t="s">
        <v>449</v>
      </c>
      <c r="D2380" s="454" t="s">
        <v>1138</v>
      </c>
      <c r="E2380" s="455" t="s">
        <v>761</v>
      </c>
      <c r="F2380" s="454" t="s">
        <v>1137</v>
      </c>
      <c r="G2380" s="454" t="s">
        <v>448</v>
      </c>
      <c r="H2380" s="454" t="s">
        <v>457</v>
      </c>
      <c r="I2380" s="453">
        <v>2024</v>
      </c>
      <c r="J2380" s="453">
        <v>9</v>
      </c>
      <c r="K2380" s="456">
        <v>45589</v>
      </c>
      <c r="L2380" s="457"/>
      <c r="M2380" s="458">
        <v>1.32</v>
      </c>
      <c r="N2380" s="458">
        <v>1.32</v>
      </c>
      <c r="O2380" s="459">
        <v>0</v>
      </c>
      <c r="P2380" s="460">
        <v>0</v>
      </c>
      <c r="Q2380" s="453">
        <v>1</v>
      </c>
      <c r="R2380" s="458">
        <v>1.32</v>
      </c>
      <c r="S2380" s="464">
        <v>128002</v>
      </c>
      <c r="T2380" s="461">
        <v>327892</v>
      </c>
      <c r="U2380" s="462">
        <v>0</v>
      </c>
      <c r="V2380" s="463">
        <v>0</v>
      </c>
      <c r="W2380" s="716" t="e">
        <f t="shared" si="83"/>
        <v>#DIV/0!</v>
      </c>
      <c r="Z2380" s="739">
        <f t="shared" si="84"/>
        <v>0</v>
      </c>
    </row>
    <row r="2381" spans="1:26" s="365" customFormat="1" ht="12.65" customHeight="1">
      <c r="A2381" s="452" t="s">
        <v>279</v>
      </c>
      <c r="B2381" s="452" t="s">
        <v>42</v>
      </c>
      <c r="C2381" s="453" t="s">
        <v>554</v>
      </c>
      <c r="D2381" s="454" t="s">
        <v>1135</v>
      </c>
      <c r="E2381" s="455" t="s">
        <v>1136</v>
      </c>
      <c r="F2381" s="454" t="s">
        <v>1137</v>
      </c>
      <c r="G2381" s="454" t="s">
        <v>42</v>
      </c>
      <c r="H2381" s="454" t="s">
        <v>457</v>
      </c>
      <c r="I2381" s="453">
        <v>2024</v>
      </c>
      <c r="J2381" s="453">
        <v>10</v>
      </c>
      <c r="K2381" s="456">
        <v>45589</v>
      </c>
      <c r="L2381" s="457"/>
      <c r="M2381" s="458">
        <v>0.1179</v>
      </c>
      <c r="N2381" s="458">
        <v>0.12670000000000001</v>
      </c>
      <c r="O2381" s="459">
        <v>8.8000000000000005E-3</v>
      </c>
      <c r="P2381" s="460">
        <v>0</v>
      </c>
      <c r="Q2381" s="453">
        <v>1</v>
      </c>
      <c r="R2381" s="458">
        <v>0.1179</v>
      </c>
      <c r="S2381" s="464">
        <v>8520000</v>
      </c>
      <c r="T2381" s="461">
        <v>38386288</v>
      </c>
      <c r="U2381" s="462">
        <v>1020000</v>
      </c>
      <c r="V2381" s="463">
        <v>682200.66559999995</v>
      </c>
      <c r="W2381" s="716" t="e">
        <f t="shared" si="83"/>
        <v>#DIV/0!</v>
      </c>
      <c r="Z2381" s="739">
        <f t="shared" si="84"/>
        <v>74976</v>
      </c>
    </row>
    <row r="2382" spans="1:26" s="365" customFormat="1" ht="12.65" customHeight="1">
      <c r="A2382" s="452" t="s">
        <v>115</v>
      </c>
      <c r="B2382" s="452" t="s">
        <v>728</v>
      </c>
      <c r="C2382" s="453" t="s">
        <v>449</v>
      </c>
      <c r="D2382" s="454" t="s">
        <v>1138</v>
      </c>
      <c r="E2382" s="455" t="s">
        <v>1139</v>
      </c>
      <c r="F2382" s="454" t="s">
        <v>1137</v>
      </c>
      <c r="G2382" s="454" t="s">
        <v>728</v>
      </c>
      <c r="H2382" s="454" t="s">
        <v>457</v>
      </c>
      <c r="I2382" s="453">
        <v>2024</v>
      </c>
      <c r="J2382" s="453">
        <v>10</v>
      </c>
      <c r="K2382" s="456">
        <v>45589</v>
      </c>
      <c r="L2382" s="457"/>
      <c r="M2382" s="458">
        <v>0.92</v>
      </c>
      <c r="N2382" s="458">
        <v>0.92</v>
      </c>
      <c r="O2382" s="459">
        <v>0</v>
      </c>
      <c r="P2382" s="460">
        <v>0</v>
      </c>
      <c r="Q2382" s="453">
        <v>1</v>
      </c>
      <c r="R2382" s="458">
        <v>0.92</v>
      </c>
      <c r="S2382" s="464">
        <v>100000</v>
      </c>
      <c r="T2382" s="461">
        <v>6590090</v>
      </c>
      <c r="U2382" s="462">
        <v>0</v>
      </c>
      <c r="V2382" s="463">
        <v>0</v>
      </c>
      <c r="W2382" s="716" t="e">
        <f t="shared" si="83"/>
        <v>#DIV/0!</v>
      </c>
      <c r="Z2382" s="739">
        <f t="shared" si="84"/>
        <v>0</v>
      </c>
    </row>
    <row r="2383" spans="1:26" s="365" customFormat="1" ht="12.65" customHeight="1">
      <c r="A2383" s="452" t="s">
        <v>111</v>
      </c>
      <c r="B2383" s="452" t="s">
        <v>718</v>
      </c>
      <c r="C2383" s="453" t="s">
        <v>449</v>
      </c>
      <c r="D2383" s="454" t="s">
        <v>1138</v>
      </c>
      <c r="E2383" s="455" t="s">
        <v>1140</v>
      </c>
      <c r="F2383" s="454" t="s">
        <v>1137</v>
      </c>
      <c r="G2383" s="454" t="s">
        <v>718</v>
      </c>
      <c r="H2383" s="454" t="s">
        <v>457</v>
      </c>
      <c r="I2383" s="453">
        <v>2024</v>
      </c>
      <c r="J2383" s="453">
        <v>10</v>
      </c>
      <c r="K2383" s="456">
        <v>45589</v>
      </c>
      <c r="L2383" s="457"/>
      <c r="M2383" s="458">
        <v>0.90339999999999998</v>
      </c>
      <c r="N2383" s="458">
        <v>0.90339999999999998</v>
      </c>
      <c r="O2383" s="459">
        <v>0</v>
      </c>
      <c r="P2383" s="460">
        <v>0</v>
      </c>
      <c r="Q2383" s="453">
        <v>1</v>
      </c>
      <c r="R2383" s="458">
        <v>0.90339999999999998</v>
      </c>
      <c r="S2383" s="464">
        <v>957480</v>
      </c>
      <c r="T2383" s="461">
        <v>1698000</v>
      </c>
      <c r="U2383" s="462">
        <v>0</v>
      </c>
      <c r="V2383" s="463">
        <v>0</v>
      </c>
      <c r="W2383" s="716" t="e">
        <f t="shared" si="83"/>
        <v>#DIV/0!</v>
      </c>
      <c r="Z2383" s="739">
        <f t="shared" si="84"/>
        <v>0</v>
      </c>
    </row>
    <row r="2384" spans="1:26" s="365" customFormat="1" ht="12.65" customHeight="1">
      <c r="A2384" s="284" t="s">
        <v>152</v>
      </c>
      <c r="B2384" s="452" t="s">
        <v>606</v>
      </c>
      <c r="C2384" s="453" t="s">
        <v>554</v>
      </c>
      <c r="D2384" s="454" t="s">
        <v>1141</v>
      </c>
      <c r="E2384" s="455" t="s">
        <v>786</v>
      </c>
      <c r="F2384" s="454" t="s">
        <v>1137</v>
      </c>
      <c r="G2384" s="454" t="s">
        <v>1142</v>
      </c>
      <c r="H2384" s="454" t="s">
        <v>457</v>
      </c>
      <c r="I2384" s="453">
        <v>2024</v>
      </c>
      <c r="J2384" s="453">
        <v>10</v>
      </c>
      <c r="K2384" s="456">
        <v>45589</v>
      </c>
      <c r="L2384" s="457"/>
      <c r="M2384" s="458">
        <v>0.1179</v>
      </c>
      <c r="N2384" s="458">
        <v>0.1244</v>
      </c>
      <c r="O2384" s="459">
        <v>6.4999999999999919E-3</v>
      </c>
      <c r="P2384" s="460">
        <v>0</v>
      </c>
      <c r="Q2384" s="453">
        <v>1</v>
      </c>
      <c r="R2384" s="458">
        <v>0.1179</v>
      </c>
      <c r="S2384" s="464">
        <v>270000</v>
      </c>
      <c r="T2384" s="461">
        <v>270000</v>
      </c>
      <c r="U2384" s="462">
        <v>130000</v>
      </c>
      <c r="V2384" s="463">
        <v>128245</v>
      </c>
      <c r="W2384" s="716" t="e">
        <f t="shared" si="83"/>
        <v>#DIV/0!</v>
      </c>
      <c r="Z2384" s="739">
        <f t="shared" si="84"/>
        <v>1754.9999999999977</v>
      </c>
    </row>
    <row r="2385" spans="1:26" s="365" customFormat="1" ht="12.65" customHeight="1">
      <c r="A2385" s="452" t="s">
        <v>279</v>
      </c>
      <c r="B2385" s="452" t="s">
        <v>42</v>
      </c>
      <c r="C2385" s="453" t="s">
        <v>554</v>
      </c>
      <c r="D2385" s="454" t="s">
        <v>1143</v>
      </c>
      <c r="E2385" s="455" t="s">
        <v>1136</v>
      </c>
      <c r="F2385" s="454" t="s">
        <v>1144</v>
      </c>
      <c r="G2385" s="454" t="s">
        <v>42</v>
      </c>
      <c r="H2385" s="454" t="s">
        <v>457</v>
      </c>
      <c r="I2385" s="453">
        <v>2024</v>
      </c>
      <c r="J2385" s="453">
        <v>11</v>
      </c>
      <c r="K2385" s="456">
        <v>45631</v>
      </c>
      <c r="L2385" s="457" t="s">
        <v>553</v>
      </c>
      <c r="M2385" s="458">
        <v>0.1179</v>
      </c>
      <c r="N2385" s="458">
        <v>0.12670000000000001</v>
      </c>
      <c r="O2385" s="459">
        <v>8.8000000000000005E-3</v>
      </c>
      <c r="P2385" s="460"/>
      <c r="Q2385" s="453">
        <v>1</v>
      </c>
      <c r="R2385" s="458">
        <v>0.1179</v>
      </c>
      <c r="S2385" s="464">
        <v>8060000</v>
      </c>
      <c r="T2385" s="461">
        <v>46446288</v>
      </c>
      <c r="U2385" s="462">
        <v>1020000</v>
      </c>
      <c r="V2385" s="463">
        <v>611272.66559999995</v>
      </c>
      <c r="W2385" s="716" t="e">
        <f t="shared" si="83"/>
        <v>#DIV/0!</v>
      </c>
      <c r="Z2385" s="739">
        <f t="shared" si="84"/>
        <v>70928</v>
      </c>
    </row>
    <row r="2386" spans="1:26" s="365" customFormat="1" ht="12.65" customHeight="1">
      <c r="A2386" s="452" t="s">
        <v>115</v>
      </c>
      <c r="B2386" s="452" t="s">
        <v>728</v>
      </c>
      <c r="C2386" s="453" t="s">
        <v>449</v>
      </c>
      <c r="D2386" s="454" t="s">
        <v>1145</v>
      </c>
      <c r="E2386" s="455" t="s">
        <v>1139</v>
      </c>
      <c r="F2386" s="454" t="s">
        <v>1144</v>
      </c>
      <c r="G2386" s="454" t="s">
        <v>728</v>
      </c>
      <c r="H2386" s="454" t="s">
        <v>457</v>
      </c>
      <c r="I2386" s="453">
        <v>2024</v>
      </c>
      <c r="J2386" s="453">
        <v>11</v>
      </c>
      <c r="K2386" s="456">
        <v>45631</v>
      </c>
      <c r="L2386" s="457" t="s">
        <v>553</v>
      </c>
      <c r="M2386" s="458">
        <v>0.92</v>
      </c>
      <c r="N2386" s="458">
        <v>0.92</v>
      </c>
      <c r="O2386" s="459">
        <v>0</v>
      </c>
      <c r="P2386" s="460"/>
      <c r="Q2386" s="453">
        <v>1</v>
      </c>
      <c r="R2386" s="458">
        <v>0.92</v>
      </c>
      <c r="S2386" s="464">
        <v>532200</v>
      </c>
      <c r="T2386" s="461">
        <v>7122290</v>
      </c>
      <c r="U2386" s="462">
        <v>0</v>
      </c>
      <c r="V2386" s="463">
        <v>0</v>
      </c>
      <c r="W2386" s="716" t="e">
        <f t="shared" si="83"/>
        <v>#DIV/0!</v>
      </c>
      <c r="Z2386" s="739">
        <f t="shared" si="84"/>
        <v>0</v>
      </c>
    </row>
    <row r="2387" spans="1:26" s="365" customFormat="1" ht="12.65" customHeight="1">
      <c r="A2387" s="452" t="s">
        <v>111</v>
      </c>
      <c r="B2387" s="452" t="s">
        <v>718</v>
      </c>
      <c r="C2387" s="453" t="s">
        <v>449</v>
      </c>
      <c r="D2387" s="454" t="s">
        <v>1145</v>
      </c>
      <c r="E2387" s="455" t="s">
        <v>1140</v>
      </c>
      <c r="F2387" s="454" t="s">
        <v>1144</v>
      </c>
      <c r="G2387" s="454" t="s">
        <v>718</v>
      </c>
      <c r="H2387" s="454" t="s">
        <v>457</v>
      </c>
      <c r="I2387" s="453">
        <v>2024</v>
      </c>
      <c r="J2387" s="453">
        <v>11</v>
      </c>
      <c r="K2387" s="456">
        <v>45631</v>
      </c>
      <c r="L2387" s="457" t="s">
        <v>553</v>
      </c>
      <c r="M2387" s="458">
        <v>0.90339999999999998</v>
      </c>
      <c r="N2387" s="458">
        <v>0.90339999999999998</v>
      </c>
      <c r="O2387" s="459">
        <v>0</v>
      </c>
      <c r="P2387" s="460"/>
      <c r="Q2387" s="453">
        <v>1</v>
      </c>
      <c r="R2387" s="458">
        <v>0.90339999999999998</v>
      </c>
      <c r="S2387" s="464">
        <v>0</v>
      </c>
      <c r="T2387" s="461">
        <v>740520</v>
      </c>
      <c r="U2387" s="462">
        <v>0</v>
      </c>
      <c r="V2387" s="463">
        <v>0</v>
      </c>
      <c r="W2387" s="716" t="e">
        <f t="shared" si="83"/>
        <v>#DIV/0!</v>
      </c>
      <c r="Z2387" s="739">
        <f t="shared" si="84"/>
        <v>0</v>
      </c>
    </row>
    <row r="2388" spans="1:26" s="365" customFormat="1" ht="12.65" customHeight="1">
      <c r="A2388" s="452" t="s">
        <v>110</v>
      </c>
      <c r="B2388" s="452" t="s">
        <v>448</v>
      </c>
      <c r="C2388" s="453" t="s">
        <v>449</v>
      </c>
      <c r="D2388" s="454" t="s">
        <v>1145</v>
      </c>
      <c r="E2388" s="455" t="s">
        <v>761</v>
      </c>
      <c r="F2388" s="454" t="s">
        <v>1144</v>
      </c>
      <c r="G2388" s="454" t="s">
        <v>448</v>
      </c>
      <c r="H2388" s="454" t="s">
        <v>457</v>
      </c>
      <c r="I2388" s="453">
        <v>2024</v>
      </c>
      <c r="J2388" s="453">
        <v>11</v>
      </c>
      <c r="K2388" s="456">
        <v>45631</v>
      </c>
      <c r="L2388" s="457" t="s">
        <v>553</v>
      </c>
      <c r="M2388" s="458">
        <v>1.32</v>
      </c>
      <c r="N2388" s="458">
        <v>1.32</v>
      </c>
      <c r="O2388" s="459">
        <v>0</v>
      </c>
      <c r="P2388" s="460"/>
      <c r="Q2388" s="453">
        <v>1</v>
      </c>
      <c r="R2388" s="458">
        <v>1.32</v>
      </c>
      <c r="S2388" s="464">
        <v>0</v>
      </c>
      <c r="T2388" s="461">
        <v>327892</v>
      </c>
      <c r="U2388" s="462">
        <v>0</v>
      </c>
      <c r="V2388" s="463">
        <v>0</v>
      </c>
      <c r="W2388" s="716" t="e">
        <f t="shared" si="83"/>
        <v>#DIV/0!</v>
      </c>
      <c r="Z2388" s="739">
        <f t="shared" si="84"/>
        <v>0</v>
      </c>
    </row>
    <row r="2389" spans="1:26" s="365" customFormat="1" ht="12.65" customHeight="1">
      <c r="A2389" s="284" t="s">
        <v>152</v>
      </c>
      <c r="B2389" s="452" t="s">
        <v>606</v>
      </c>
      <c r="C2389" s="453" t="s">
        <v>554</v>
      </c>
      <c r="D2389" s="454" t="s">
        <v>785</v>
      </c>
      <c r="E2389" s="455" t="s">
        <v>786</v>
      </c>
      <c r="F2389" s="454" t="s">
        <v>1144</v>
      </c>
      <c r="G2389" s="454" t="s">
        <v>610</v>
      </c>
      <c r="H2389" s="454" t="s">
        <v>457</v>
      </c>
      <c r="I2389" s="453">
        <v>2024</v>
      </c>
      <c r="J2389" s="453">
        <v>11</v>
      </c>
      <c r="K2389" s="456">
        <v>45631</v>
      </c>
      <c r="L2389" s="457" t="s">
        <v>553</v>
      </c>
      <c r="M2389" s="458">
        <v>0.1179</v>
      </c>
      <c r="N2389" s="458">
        <v>0.1244</v>
      </c>
      <c r="O2389" s="459">
        <v>6.4999999999999919E-3</v>
      </c>
      <c r="P2389" s="460"/>
      <c r="Q2389" s="453">
        <v>1</v>
      </c>
      <c r="R2389" s="458">
        <v>0.1179</v>
      </c>
      <c r="S2389" s="464"/>
      <c r="T2389" s="461">
        <v>270000</v>
      </c>
      <c r="U2389" s="462">
        <v>130000</v>
      </c>
      <c r="V2389" s="463">
        <v>128245</v>
      </c>
      <c r="W2389" s="716" t="e">
        <f t="shared" si="83"/>
        <v>#DIV/0!</v>
      </c>
      <c r="Z2389" s="739">
        <f t="shared" si="84"/>
        <v>0</v>
      </c>
    </row>
    <row r="2390" spans="1:26" s="365" customFormat="1" ht="12.65" customHeight="1">
      <c r="A2390" s="452" t="s">
        <v>279</v>
      </c>
      <c r="B2390" s="452" t="s">
        <v>42</v>
      </c>
      <c r="C2390" s="453" t="s">
        <v>554</v>
      </c>
      <c r="D2390" s="454" t="s">
        <v>1143</v>
      </c>
      <c r="E2390" s="455" t="s">
        <v>1136</v>
      </c>
      <c r="F2390" s="454" t="s">
        <v>1144</v>
      </c>
      <c r="G2390" s="454" t="s">
        <v>42</v>
      </c>
      <c r="H2390" s="454" t="s">
        <v>457</v>
      </c>
      <c r="I2390" s="453">
        <v>2024</v>
      </c>
      <c r="J2390" s="453">
        <v>12</v>
      </c>
      <c r="K2390" s="456">
        <v>45663</v>
      </c>
      <c r="L2390" s="457" t="s">
        <v>553</v>
      </c>
      <c r="M2390" s="458">
        <v>0.1179</v>
      </c>
      <c r="N2390" s="458">
        <v>0.12670000000000001</v>
      </c>
      <c r="O2390" s="459">
        <v>8.8000000000000005E-3</v>
      </c>
      <c r="P2390" s="460"/>
      <c r="Q2390" s="453">
        <v>1</v>
      </c>
      <c r="R2390" s="458">
        <v>0.1179</v>
      </c>
      <c r="S2390" s="464">
        <v>7680000</v>
      </c>
      <c r="T2390" s="461">
        <v>54126288</v>
      </c>
      <c r="U2390" s="462">
        <v>1020000</v>
      </c>
      <c r="V2390" s="463">
        <v>543688.66559999995</v>
      </c>
      <c r="W2390" s="716" t="e">
        <f t="shared" si="83"/>
        <v>#DIV/0!</v>
      </c>
      <c r="Z2390" s="739">
        <f t="shared" si="84"/>
        <v>67584</v>
      </c>
    </row>
    <row r="2391" spans="1:26" s="365" customFormat="1" ht="12.65" customHeight="1">
      <c r="A2391" s="452" t="s">
        <v>115</v>
      </c>
      <c r="B2391" s="452" t="s">
        <v>728</v>
      </c>
      <c r="C2391" s="453" t="s">
        <v>449</v>
      </c>
      <c r="D2391" s="454" t="s">
        <v>1145</v>
      </c>
      <c r="E2391" s="455" t="s">
        <v>1139</v>
      </c>
      <c r="F2391" s="454" t="s">
        <v>1144</v>
      </c>
      <c r="G2391" s="454" t="s">
        <v>728</v>
      </c>
      <c r="H2391" s="454" t="s">
        <v>457</v>
      </c>
      <c r="I2391" s="453">
        <v>2024</v>
      </c>
      <c r="J2391" s="453">
        <v>12</v>
      </c>
      <c r="K2391" s="456">
        <v>45663</v>
      </c>
      <c r="L2391" s="457" t="s">
        <v>553</v>
      </c>
      <c r="M2391" s="458">
        <v>0.92</v>
      </c>
      <c r="N2391" s="458">
        <v>0.92</v>
      </c>
      <c r="O2391" s="459">
        <v>0</v>
      </c>
      <c r="P2391" s="460"/>
      <c r="Q2391" s="453">
        <v>1</v>
      </c>
      <c r="R2391" s="458">
        <v>0.92</v>
      </c>
      <c r="S2391" s="464">
        <v>100478</v>
      </c>
      <c r="T2391" s="461">
        <v>7222768</v>
      </c>
      <c r="U2391" s="462">
        <v>0</v>
      </c>
      <c r="V2391" s="463">
        <v>0</v>
      </c>
      <c r="W2391" s="716" t="e">
        <f t="shared" si="83"/>
        <v>#DIV/0!</v>
      </c>
      <c r="Z2391" s="739">
        <f t="shared" si="84"/>
        <v>0</v>
      </c>
    </row>
    <row r="2392" spans="1:26" s="365" customFormat="1" ht="12.65" customHeight="1">
      <c r="A2392" s="452" t="s">
        <v>111</v>
      </c>
      <c r="B2392" s="452" t="s">
        <v>718</v>
      </c>
      <c r="C2392" s="453" t="s">
        <v>449</v>
      </c>
      <c r="D2392" s="454" t="s">
        <v>1145</v>
      </c>
      <c r="E2392" s="455" t="s">
        <v>1140</v>
      </c>
      <c r="F2392" s="454" t="s">
        <v>1144</v>
      </c>
      <c r="G2392" s="454" t="s">
        <v>718</v>
      </c>
      <c r="H2392" s="454" t="s">
        <v>457</v>
      </c>
      <c r="I2392" s="453">
        <v>2024</v>
      </c>
      <c r="J2392" s="453">
        <v>12</v>
      </c>
      <c r="K2392" s="456">
        <v>45663</v>
      </c>
      <c r="L2392" s="457" t="s">
        <v>553</v>
      </c>
      <c r="M2392" s="458">
        <v>0.90339999999999998</v>
      </c>
      <c r="N2392" s="458">
        <v>0.90339999999999998</v>
      </c>
      <c r="O2392" s="459">
        <v>0</v>
      </c>
      <c r="P2392" s="460"/>
      <c r="Q2392" s="453">
        <v>1</v>
      </c>
      <c r="R2392" s="458">
        <v>0.90339999999999998</v>
      </c>
      <c r="S2392" s="464">
        <v>26800</v>
      </c>
      <c r="T2392" s="461">
        <v>767320</v>
      </c>
      <c r="U2392" s="462">
        <v>0</v>
      </c>
      <c r="V2392" s="463">
        <v>0</v>
      </c>
      <c r="W2392" s="716" t="e">
        <f t="shared" si="83"/>
        <v>#DIV/0!</v>
      </c>
      <c r="Z2392" s="739">
        <f t="shared" si="84"/>
        <v>0</v>
      </c>
    </row>
    <row r="2393" spans="1:26" s="365" customFormat="1" ht="12.65" customHeight="1">
      <c r="A2393" s="452" t="s">
        <v>110</v>
      </c>
      <c r="B2393" s="452" t="s">
        <v>448</v>
      </c>
      <c r="C2393" s="453" t="s">
        <v>449</v>
      </c>
      <c r="D2393" s="454" t="s">
        <v>1145</v>
      </c>
      <c r="E2393" s="455" t="s">
        <v>761</v>
      </c>
      <c r="F2393" s="454" t="s">
        <v>1144</v>
      </c>
      <c r="G2393" s="454" t="s">
        <v>448</v>
      </c>
      <c r="H2393" s="454" t="s">
        <v>457</v>
      </c>
      <c r="I2393" s="453">
        <v>2024</v>
      </c>
      <c r="J2393" s="453">
        <v>12</v>
      </c>
      <c r="K2393" s="456">
        <v>45663</v>
      </c>
      <c r="L2393" s="457" t="s">
        <v>553</v>
      </c>
      <c r="M2393" s="458">
        <v>1.32</v>
      </c>
      <c r="N2393" s="458">
        <v>1.32</v>
      </c>
      <c r="O2393" s="459">
        <v>0</v>
      </c>
      <c r="P2393" s="460"/>
      <c r="Q2393" s="453">
        <v>1</v>
      </c>
      <c r="R2393" s="458">
        <v>1.32</v>
      </c>
      <c r="S2393" s="464">
        <v>31760</v>
      </c>
      <c r="T2393" s="461">
        <v>359652</v>
      </c>
      <c r="U2393" s="462">
        <v>0</v>
      </c>
      <c r="V2393" s="463">
        <v>0</v>
      </c>
      <c r="W2393" s="716" t="e">
        <f t="shared" si="83"/>
        <v>#DIV/0!</v>
      </c>
      <c r="Z2393" s="739">
        <f t="shared" si="84"/>
        <v>0</v>
      </c>
    </row>
    <row r="2394" spans="1:26" s="365" customFormat="1" ht="12.65" customHeight="1">
      <c r="A2394" s="284" t="s">
        <v>152</v>
      </c>
      <c r="B2394" s="452" t="s">
        <v>606</v>
      </c>
      <c r="C2394" s="453" t="s">
        <v>554</v>
      </c>
      <c r="D2394" s="454" t="s">
        <v>785</v>
      </c>
      <c r="E2394" s="455" t="s">
        <v>786</v>
      </c>
      <c r="F2394" s="454" t="s">
        <v>1144</v>
      </c>
      <c r="G2394" s="454" t="s">
        <v>610</v>
      </c>
      <c r="H2394" s="454" t="s">
        <v>457</v>
      </c>
      <c r="I2394" s="453">
        <v>2024</v>
      </c>
      <c r="J2394" s="453">
        <v>12</v>
      </c>
      <c r="K2394" s="456">
        <v>45663</v>
      </c>
      <c r="L2394" s="457" t="s">
        <v>553</v>
      </c>
      <c r="M2394" s="458">
        <v>0.1179</v>
      </c>
      <c r="N2394" s="458">
        <v>0.1244</v>
      </c>
      <c r="O2394" s="459">
        <v>6.4999999999999919E-3</v>
      </c>
      <c r="P2394" s="460"/>
      <c r="Q2394" s="453">
        <v>1</v>
      </c>
      <c r="R2394" s="458">
        <v>0.1179</v>
      </c>
      <c r="S2394" s="464">
        <v>160000</v>
      </c>
      <c r="T2394" s="461">
        <v>430000</v>
      </c>
      <c r="U2394" s="462">
        <v>130000</v>
      </c>
      <c r="V2394" s="463">
        <v>127205</v>
      </c>
      <c r="W2394" s="716" t="e">
        <f t="shared" si="83"/>
        <v>#DIV/0!</v>
      </c>
      <c r="Z2394" s="739">
        <f t="shared" si="84"/>
        <v>1039.9999999999986</v>
      </c>
    </row>
    <row r="2395" spans="1:26" s="365" customFormat="1" ht="12.65" customHeight="1">
      <c r="A2395" s="284" t="s">
        <v>141</v>
      </c>
      <c r="B2395" s="452" t="s">
        <v>683</v>
      </c>
      <c r="C2395" s="453" t="s">
        <v>435</v>
      </c>
      <c r="D2395" s="454" t="s">
        <v>1146</v>
      </c>
      <c r="E2395" s="455" t="s">
        <v>1147</v>
      </c>
      <c r="F2395" s="454" t="s">
        <v>1137</v>
      </c>
      <c r="G2395" s="454" t="s">
        <v>683</v>
      </c>
      <c r="H2395" s="454" t="s">
        <v>439</v>
      </c>
      <c r="I2395" s="453">
        <v>2024</v>
      </c>
      <c r="J2395" s="453">
        <v>12</v>
      </c>
      <c r="K2395" s="456">
        <v>45663</v>
      </c>
      <c r="L2395" s="457"/>
      <c r="M2395" s="458">
        <v>1.2134</v>
      </c>
      <c r="N2395" s="458">
        <v>1.2243999999999999</v>
      </c>
      <c r="O2395" s="459">
        <v>1.0999999999999899E-2</v>
      </c>
      <c r="P2395" s="460">
        <v>0</v>
      </c>
      <c r="Q2395" s="453">
        <v>1</v>
      </c>
      <c r="R2395" s="458">
        <v>1.2134</v>
      </c>
      <c r="S2395" s="464">
        <v>17053</v>
      </c>
      <c r="T2395" s="461">
        <v>17053</v>
      </c>
      <c r="U2395" s="462">
        <v>158285</v>
      </c>
      <c r="V2395" s="463">
        <v>157615.66100000002</v>
      </c>
      <c r="W2395" s="716" t="e">
        <f t="shared" si="83"/>
        <v>#DIV/0!</v>
      </c>
      <c r="Z2395" s="739">
        <f t="shared" si="84"/>
        <v>187.58299999999826</v>
      </c>
    </row>
    <row r="2396" spans="1:26" s="365" customFormat="1" ht="12.65" customHeight="1">
      <c r="A2396" s="284" t="s">
        <v>141</v>
      </c>
      <c r="B2396" s="452" t="s">
        <v>683</v>
      </c>
      <c r="C2396" s="453" t="s">
        <v>435</v>
      </c>
      <c r="D2396" s="454" t="s">
        <v>1146</v>
      </c>
      <c r="E2396" s="455" t="s">
        <v>1147</v>
      </c>
      <c r="F2396" s="454" t="s">
        <v>1137</v>
      </c>
      <c r="G2396" s="454" t="s">
        <v>683</v>
      </c>
      <c r="H2396" s="454" t="s">
        <v>439</v>
      </c>
      <c r="I2396" s="453">
        <v>2024</v>
      </c>
      <c r="J2396" s="453">
        <v>12</v>
      </c>
      <c r="K2396" s="456">
        <v>45663</v>
      </c>
      <c r="L2396" s="457"/>
      <c r="M2396" s="458">
        <v>1.2134</v>
      </c>
      <c r="N2396" s="458">
        <v>1.2243999999999999</v>
      </c>
      <c r="O2396" s="459">
        <v>1.0999999999999899E-2</v>
      </c>
      <c r="P2396" s="460">
        <v>0</v>
      </c>
      <c r="Q2396" s="453">
        <v>1</v>
      </c>
      <c r="R2396" s="458">
        <v>1.2134</v>
      </c>
      <c r="S2396" s="464">
        <v>21373</v>
      </c>
      <c r="T2396" s="461">
        <v>21373</v>
      </c>
      <c r="U2396" s="462"/>
      <c r="V2396" s="463"/>
      <c r="W2396" s="716" t="e">
        <f t="shared" si="83"/>
        <v>#DIV/0!</v>
      </c>
      <c r="Z2396" s="739">
        <f t="shared" si="84"/>
        <v>235.10299999999785</v>
      </c>
    </row>
    <row r="2397" spans="1:26" s="365" customFormat="1" ht="12.65" customHeight="1">
      <c r="A2397" s="284" t="s">
        <v>141</v>
      </c>
      <c r="B2397" s="452" t="s">
        <v>683</v>
      </c>
      <c r="C2397" s="453" t="s">
        <v>435</v>
      </c>
      <c r="D2397" s="454" t="s">
        <v>1146</v>
      </c>
      <c r="E2397" s="455" t="s">
        <v>1147</v>
      </c>
      <c r="F2397" s="454" t="s">
        <v>1137</v>
      </c>
      <c r="G2397" s="454" t="s">
        <v>683</v>
      </c>
      <c r="H2397" s="454" t="s">
        <v>439</v>
      </c>
      <c r="I2397" s="453">
        <v>2024</v>
      </c>
      <c r="J2397" s="453">
        <v>12</v>
      </c>
      <c r="K2397" s="456">
        <v>45663</v>
      </c>
      <c r="L2397" s="457"/>
      <c r="M2397" s="458">
        <v>1.2134</v>
      </c>
      <c r="N2397" s="458">
        <v>1.2243999999999999</v>
      </c>
      <c r="O2397" s="459">
        <v>1.0999999999999899E-2</v>
      </c>
      <c r="P2397" s="460">
        <v>0</v>
      </c>
      <c r="Q2397" s="453">
        <v>1</v>
      </c>
      <c r="R2397" s="458">
        <v>1.2134</v>
      </c>
      <c r="S2397" s="464">
        <v>22423</v>
      </c>
      <c r="T2397" s="461">
        <v>22423</v>
      </c>
      <c r="U2397" s="462"/>
      <c r="V2397" s="463"/>
      <c r="W2397" s="716" t="e">
        <f t="shared" si="83"/>
        <v>#DIV/0!</v>
      </c>
      <c r="Z2397" s="739">
        <f t="shared" si="84"/>
        <v>246.65299999999772</v>
      </c>
    </row>
    <row r="2398" spans="1:26" s="365" customFormat="1" ht="12.65" customHeight="1">
      <c r="A2398" s="284" t="s">
        <v>141</v>
      </c>
      <c r="B2398" s="452" t="s">
        <v>683</v>
      </c>
      <c r="C2398" s="453" t="s">
        <v>435</v>
      </c>
      <c r="D2398" s="454" t="s">
        <v>1148</v>
      </c>
      <c r="E2398" s="455" t="s">
        <v>1149</v>
      </c>
      <c r="F2398" s="454" t="s">
        <v>1137</v>
      </c>
      <c r="G2398" s="454" t="s">
        <v>683</v>
      </c>
      <c r="H2398" s="454" t="s">
        <v>439</v>
      </c>
      <c r="I2398" s="453">
        <v>2024</v>
      </c>
      <c r="J2398" s="453">
        <v>12</v>
      </c>
      <c r="K2398" s="456">
        <v>45663</v>
      </c>
      <c r="L2398" s="457"/>
      <c r="M2398" s="458">
        <v>1.2090000000000001</v>
      </c>
      <c r="N2398" s="458">
        <v>1.2208000000000001</v>
      </c>
      <c r="O2398" s="459">
        <v>1.1800000000000033E-2</v>
      </c>
      <c r="P2398" s="460">
        <v>0</v>
      </c>
      <c r="Q2398" s="453">
        <v>1</v>
      </c>
      <c r="R2398" s="458">
        <v>1.2090000000000001</v>
      </c>
      <c r="S2398" s="464">
        <v>17053</v>
      </c>
      <c r="T2398" s="461">
        <v>17053</v>
      </c>
      <c r="U2398" s="462">
        <v>200734</v>
      </c>
      <c r="V2398" s="463">
        <v>200015.98180000001</v>
      </c>
      <c r="W2398" s="716" t="e">
        <f t="shared" si="83"/>
        <v>#DIV/0!</v>
      </c>
      <c r="Z2398" s="739">
        <f t="shared" si="84"/>
        <v>201.22540000000055</v>
      </c>
    </row>
    <row r="2399" spans="1:26" s="365" customFormat="1" ht="12.65" customHeight="1">
      <c r="A2399" s="284" t="s">
        <v>141</v>
      </c>
      <c r="B2399" s="452" t="s">
        <v>683</v>
      </c>
      <c r="C2399" s="453" t="s">
        <v>435</v>
      </c>
      <c r="D2399" s="454" t="s">
        <v>1148</v>
      </c>
      <c r="E2399" s="455" t="s">
        <v>1149</v>
      </c>
      <c r="F2399" s="454" t="s">
        <v>1137</v>
      </c>
      <c r="G2399" s="454" t="s">
        <v>683</v>
      </c>
      <c r="H2399" s="454" t="s">
        <v>439</v>
      </c>
      <c r="I2399" s="453">
        <v>2024</v>
      </c>
      <c r="J2399" s="453">
        <v>12</v>
      </c>
      <c r="K2399" s="456">
        <v>45663</v>
      </c>
      <c r="L2399" s="457"/>
      <c r="M2399" s="458">
        <v>1.2090000000000001</v>
      </c>
      <c r="N2399" s="458">
        <v>1.2208000000000001</v>
      </c>
      <c r="O2399" s="459">
        <v>1.1800000000000033E-2</v>
      </c>
      <c r="P2399" s="460">
        <v>0</v>
      </c>
      <c r="Q2399" s="453">
        <v>1</v>
      </c>
      <c r="R2399" s="458">
        <v>1.2090000000000001</v>
      </c>
      <c r="S2399" s="464">
        <v>21373</v>
      </c>
      <c r="T2399" s="461">
        <v>21373</v>
      </c>
      <c r="U2399" s="462"/>
      <c r="V2399" s="463"/>
      <c r="W2399" s="716" t="e">
        <f t="shared" si="83"/>
        <v>#DIV/0!</v>
      </c>
      <c r="Z2399" s="739">
        <f t="shared" si="84"/>
        <v>252.20140000000069</v>
      </c>
    </row>
    <row r="2400" spans="1:26" s="365" customFormat="1" ht="12.65" customHeight="1">
      <c r="A2400" s="284" t="s">
        <v>141</v>
      </c>
      <c r="B2400" s="452" t="s">
        <v>683</v>
      </c>
      <c r="C2400" s="453" t="s">
        <v>435</v>
      </c>
      <c r="D2400" s="454" t="s">
        <v>1148</v>
      </c>
      <c r="E2400" s="455" t="s">
        <v>1149</v>
      </c>
      <c r="F2400" s="454" t="s">
        <v>1137</v>
      </c>
      <c r="G2400" s="454" t="s">
        <v>683</v>
      </c>
      <c r="H2400" s="454" t="s">
        <v>439</v>
      </c>
      <c r="I2400" s="453">
        <v>2024</v>
      </c>
      <c r="J2400" s="453">
        <v>12</v>
      </c>
      <c r="K2400" s="456">
        <v>45663</v>
      </c>
      <c r="L2400" s="457"/>
      <c r="M2400" s="458">
        <v>1.2090000000000001</v>
      </c>
      <c r="N2400" s="458">
        <v>1.2208000000000001</v>
      </c>
      <c r="O2400" s="459">
        <v>1.1800000000000033E-2</v>
      </c>
      <c r="P2400" s="460">
        <v>0</v>
      </c>
      <c r="Q2400" s="453">
        <v>1</v>
      </c>
      <c r="R2400" s="458">
        <v>1.2090000000000001</v>
      </c>
      <c r="S2400" s="464">
        <v>22423</v>
      </c>
      <c r="T2400" s="461">
        <v>22423</v>
      </c>
      <c r="U2400" s="462"/>
      <c r="V2400" s="463"/>
      <c r="W2400" s="716" t="e">
        <f t="shared" si="83"/>
        <v>#DIV/0!</v>
      </c>
      <c r="Z2400" s="739">
        <f t="shared" si="84"/>
        <v>264.59140000000076</v>
      </c>
    </row>
    <row r="2401" spans="1:26" s="365" customFormat="1" ht="12.65" customHeight="1">
      <c r="A2401" s="284" t="s">
        <v>141</v>
      </c>
      <c r="B2401" s="452" t="s">
        <v>683</v>
      </c>
      <c r="C2401" s="453" t="s">
        <v>435</v>
      </c>
      <c r="D2401" s="454" t="s">
        <v>747</v>
      </c>
      <c r="E2401" s="455" t="s">
        <v>1150</v>
      </c>
      <c r="F2401" s="454" t="s">
        <v>1137</v>
      </c>
      <c r="G2401" s="454" t="s">
        <v>683</v>
      </c>
      <c r="H2401" s="454" t="s">
        <v>439</v>
      </c>
      <c r="I2401" s="453">
        <v>2024</v>
      </c>
      <c r="J2401" s="453">
        <v>12</v>
      </c>
      <c r="K2401" s="456">
        <v>45663</v>
      </c>
      <c r="L2401" s="457"/>
      <c r="M2401" s="458">
        <v>0.2026</v>
      </c>
      <c r="N2401" s="458">
        <v>0.21820000000000001</v>
      </c>
      <c r="O2401" s="459">
        <v>1.5600000000000003E-2</v>
      </c>
      <c r="P2401" s="460">
        <v>0</v>
      </c>
      <c r="Q2401" s="453">
        <v>1</v>
      </c>
      <c r="R2401" s="458">
        <v>0.2026</v>
      </c>
      <c r="S2401" s="464">
        <v>54080</v>
      </c>
      <c r="T2401" s="461">
        <v>54080</v>
      </c>
      <c r="U2401" s="462">
        <v>125000</v>
      </c>
      <c r="V2401" s="463">
        <v>124156.352</v>
      </c>
      <c r="W2401" s="716" t="e">
        <f t="shared" si="83"/>
        <v>#DIV/0!</v>
      </c>
      <c r="Z2401" s="739">
        <f t="shared" si="84"/>
        <v>843.64800000000014</v>
      </c>
    </row>
    <row r="2402" spans="1:26" s="365" customFormat="1" ht="12.65" customHeight="1">
      <c r="A2402" s="284" t="s">
        <v>141</v>
      </c>
      <c r="B2402" s="452" t="s">
        <v>683</v>
      </c>
      <c r="C2402" s="453" t="s">
        <v>435</v>
      </c>
      <c r="D2402" s="454" t="s">
        <v>436</v>
      </c>
      <c r="E2402" s="455" t="s">
        <v>1151</v>
      </c>
      <c r="F2402" s="454" t="s">
        <v>1137</v>
      </c>
      <c r="G2402" s="454" t="s">
        <v>683</v>
      </c>
      <c r="H2402" s="454" t="s">
        <v>439</v>
      </c>
      <c r="I2402" s="453">
        <v>2024</v>
      </c>
      <c r="J2402" s="453">
        <v>12</v>
      </c>
      <c r="K2402" s="456">
        <v>45663</v>
      </c>
      <c r="L2402" s="457"/>
      <c r="M2402" s="458">
        <v>1.4214</v>
      </c>
      <c r="N2402" s="458">
        <v>1.4984</v>
      </c>
      <c r="O2402" s="459">
        <v>7.6999999999999957E-2</v>
      </c>
      <c r="P2402" s="460">
        <v>0</v>
      </c>
      <c r="Q2402" s="453">
        <v>1</v>
      </c>
      <c r="R2402" s="458">
        <v>1.4214</v>
      </c>
      <c r="S2402" s="464">
        <v>22000</v>
      </c>
      <c r="T2402" s="461">
        <v>22000</v>
      </c>
      <c r="U2402" s="462">
        <v>363800</v>
      </c>
      <c r="V2402" s="463">
        <v>362106</v>
      </c>
      <c r="W2402" s="716" t="e">
        <f t="shared" si="83"/>
        <v>#DIV/0!</v>
      </c>
      <c r="Z2402" s="739">
        <f t="shared" si="84"/>
        <v>1693.9999999999991</v>
      </c>
    </row>
    <row r="2403" spans="1:26" s="365" customFormat="1" ht="12.65" customHeight="1">
      <c r="A2403" s="284" t="s">
        <v>141</v>
      </c>
      <c r="B2403" s="452" t="s">
        <v>683</v>
      </c>
      <c r="C2403" s="453" t="s">
        <v>435</v>
      </c>
      <c r="D2403" s="454" t="s">
        <v>1152</v>
      </c>
      <c r="E2403" s="455" t="s">
        <v>1153</v>
      </c>
      <c r="F2403" s="454" t="s">
        <v>1137</v>
      </c>
      <c r="G2403" s="454" t="s">
        <v>683</v>
      </c>
      <c r="H2403" s="454" t="s">
        <v>439</v>
      </c>
      <c r="I2403" s="453">
        <v>2024</v>
      </c>
      <c r="J2403" s="453">
        <v>12</v>
      </c>
      <c r="K2403" s="456">
        <v>45663</v>
      </c>
      <c r="L2403" s="457"/>
      <c r="M2403" s="458">
        <v>1.9325000000000001</v>
      </c>
      <c r="N2403" s="458">
        <v>1.9570000000000001</v>
      </c>
      <c r="O2403" s="459">
        <v>2.4499999999999966E-2</v>
      </c>
      <c r="P2403" s="460">
        <v>0</v>
      </c>
      <c r="Q2403" s="453">
        <v>1</v>
      </c>
      <c r="R2403" s="458">
        <v>1.9325000000000001</v>
      </c>
      <c r="S2403" s="464">
        <v>3290</v>
      </c>
      <c r="T2403" s="461">
        <v>3290</v>
      </c>
      <c r="U2403" s="462">
        <v>196000</v>
      </c>
      <c r="V2403" s="463">
        <v>195835.84999999998</v>
      </c>
      <c r="W2403" s="716" t="e">
        <f t="shared" si="83"/>
        <v>#DIV/0!</v>
      </c>
      <c r="Z2403" s="739">
        <f t="shared" si="84"/>
        <v>80.60499999999989</v>
      </c>
    </row>
    <row r="2404" spans="1:26" s="365" customFormat="1" ht="12.65" customHeight="1">
      <c r="A2404" s="284" t="s">
        <v>141</v>
      </c>
      <c r="B2404" s="452" t="s">
        <v>683</v>
      </c>
      <c r="C2404" s="453" t="s">
        <v>435</v>
      </c>
      <c r="D2404" s="454" t="s">
        <v>1152</v>
      </c>
      <c r="E2404" s="455" t="s">
        <v>1153</v>
      </c>
      <c r="F2404" s="454" t="s">
        <v>1137</v>
      </c>
      <c r="G2404" s="454" t="s">
        <v>683</v>
      </c>
      <c r="H2404" s="454" t="s">
        <v>439</v>
      </c>
      <c r="I2404" s="453">
        <v>2024</v>
      </c>
      <c r="J2404" s="453">
        <v>12</v>
      </c>
      <c r="K2404" s="456">
        <v>45663</v>
      </c>
      <c r="L2404" s="457"/>
      <c r="M2404" s="458">
        <v>1.9325000000000001</v>
      </c>
      <c r="N2404" s="458">
        <v>1.9570000000000001</v>
      </c>
      <c r="O2404" s="459">
        <v>2.4499999999999966E-2</v>
      </c>
      <c r="P2404" s="460">
        <v>0</v>
      </c>
      <c r="Q2404" s="453">
        <v>1</v>
      </c>
      <c r="R2404" s="458">
        <v>1.9325000000000001</v>
      </c>
      <c r="S2404" s="464">
        <v>1806</v>
      </c>
      <c r="T2404" s="461">
        <v>1806</v>
      </c>
      <c r="U2404" s="462"/>
      <c r="V2404" s="463"/>
      <c r="W2404" s="716" t="e">
        <f t="shared" si="83"/>
        <v>#DIV/0!</v>
      </c>
      <c r="Z2404" s="739">
        <f t="shared" si="84"/>
        <v>44.246999999999936</v>
      </c>
    </row>
    <row r="2405" spans="1:26" s="365" customFormat="1" ht="12.65" customHeight="1">
      <c r="A2405" s="284" t="s">
        <v>141</v>
      </c>
      <c r="B2405" s="452" t="s">
        <v>683</v>
      </c>
      <c r="C2405" s="453" t="s">
        <v>435</v>
      </c>
      <c r="D2405" s="454" t="s">
        <v>1152</v>
      </c>
      <c r="E2405" s="455" t="s">
        <v>1153</v>
      </c>
      <c r="F2405" s="454" t="s">
        <v>1137</v>
      </c>
      <c r="G2405" s="454" t="s">
        <v>683</v>
      </c>
      <c r="H2405" s="454" t="s">
        <v>439</v>
      </c>
      <c r="I2405" s="453">
        <v>2024</v>
      </c>
      <c r="J2405" s="453">
        <v>12</v>
      </c>
      <c r="K2405" s="456">
        <v>45663</v>
      </c>
      <c r="L2405" s="457"/>
      <c r="M2405" s="458">
        <v>1.9325000000000001</v>
      </c>
      <c r="N2405" s="458">
        <v>1.9570000000000001</v>
      </c>
      <c r="O2405" s="459">
        <v>2.4499999999999966E-2</v>
      </c>
      <c r="P2405" s="460">
        <v>0</v>
      </c>
      <c r="Q2405" s="453">
        <v>1</v>
      </c>
      <c r="R2405" s="458">
        <v>1.9325000000000001</v>
      </c>
      <c r="S2405" s="464">
        <v>1604</v>
      </c>
      <c r="T2405" s="461">
        <v>1604</v>
      </c>
      <c r="U2405" s="462"/>
      <c r="V2405" s="463"/>
      <c r="W2405" s="716" t="e">
        <f t="shared" si="83"/>
        <v>#DIV/0!</v>
      </c>
      <c r="Z2405" s="739">
        <f t="shared" si="84"/>
        <v>39.297999999999945</v>
      </c>
    </row>
    <row r="2406" spans="1:26" s="365" customFormat="1" ht="12.65" customHeight="1">
      <c r="A2406" s="284" t="s">
        <v>141</v>
      </c>
      <c r="B2406" s="452" t="s">
        <v>683</v>
      </c>
      <c r="C2406" s="453" t="s">
        <v>435</v>
      </c>
      <c r="D2406" s="454" t="s">
        <v>1154</v>
      </c>
      <c r="E2406" s="455" t="s">
        <v>1155</v>
      </c>
      <c r="F2406" s="454" t="s">
        <v>1137</v>
      </c>
      <c r="G2406" s="454" t="s">
        <v>683</v>
      </c>
      <c r="H2406" s="454" t="s">
        <v>439</v>
      </c>
      <c r="I2406" s="453">
        <v>2024</v>
      </c>
      <c r="J2406" s="453">
        <v>12</v>
      </c>
      <c r="K2406" s="456">
        <v>45663</v>
      </c>
      <c r="L2406" s="457"/>
      <c r="M2406" s="458">
        <v>1.1773</v>
      </c>
      <c r="N2406" s="458">
        <v>1.1857</v>
      </c>
      <c r="O2406" s="459">
        <v>8.3999999999999631E-3</v>
      </c>
      <c r="P2406" s="460">
        <v>0</v>
      </c>
      <c r="Q2406" s="453">
        <v>1</v>
      </c>
      <c r="R2406" s="458">
        <v>1.1773</v>
      </c>
      <c r="S2406" s="464">
        <v>3290</v>
      </c>
      <c r="T2406" s="461">
        <v>3290</v>
      </c>
      <c r="U2406" s="462">
        <v>67000</v>
      </c>
      <c r="V2406" s="463">
        <v>66941.284000000014</v>
      </c>
      <c r="W2406" s="716" t="e">
        <f t="shared" si="83"/>
        <v>#DIV/0!</v>
      </c>
      <c r="Z2406" s="739">
        <f t="shared" si="84"/>
        <v>27.635999999999878</v>
      </c>
    </row>
    <row r="2407" spans="1:26" s="365" customFormat="1" ht="12.65" customHeight="1">
      <c r="A2407" s="284" t="s">
        <v>141</v>
      </c>
      <c r="B2407" s="452" t="s">
        <v>683</v>
      </c>
      <c r="C2407" s="453" t="s">
        <v>435</v>
      </c>
      <c r="D2407" s="454" t="s">
        <v>1154</v>
      </c>
      <c r="E2407" s="455" t="s">
        <v>1155</v>
      </c>
      <c r="F2407" s="454" t="s">
        <v>1137</v>
      </c>
      <c r="G2407" s="454" t="s">
        <v>683</v>
      </c>
      <c r="H2407" s="454" t="s">
        <v>439</v>
      </c>
      <c r="I2407" s="453">
        <v>2024</v>
      </c>
      <c r="J2407" s="453">
        <v>12</v>
      </c>
      <c r="K2407" s="456">
        <v>45663</v>
      </c>
      <c r="L2407" s="457"/>
      <c r="M2407" s="458">
        <v>1.1773</v>
      </c>
      <c r="N2407" s="458">
        <v>1.1857</v>
      </c>
      <c r="O2407" s="459">
        <v>8.3999999999999631E-3</v>
      </c>
      <c r="P2407" s="460">
        <v>0</v>
      </c>
      <c r="Q2407" s="453">
        <v>1</v>
      </c>
      <c r="R2407" s="458">
        <v>1.1773</v>
      </c>
      <c r="S2407" s="464">
        <v>1850</v>
      </c>
      <c r="T2407" s="461">
        <v>1850</v>
      </c>
      <c r="U2407" s="462"/>
      <c r="V2407" s="463"/>
      <c r="W2407" s="716" t="e">
        <f t="shared" si="83"/>
        <v>#DIV/0!</v>
      </c>
      <c r="Z2407" s="739">
        <f t="shared" si="84"/>
        <v>15.539999999999932</v>
      </c>
    </row>
    <row r="2408" spans="1:26" s="365" customFormat="1" ht="12.65" customHeight="1">
      <c r="A2408" s="284" t="s">
        <v>141</v>
      </c>
      <c r="B2408" s="452" t="s">
        <v>683</v>
      </c>
      <c r="C2408" s="453" t="s">
        <v>435</v>
      </c>
      <c r="D2408" s="454" t="s">
        <v>1154</v>
      </c>
      <c r="E2408" s="455" t="s">
        <v>1155</v>
      </c>
      <c r="F2408" s="454" t="s">
        <v>1137</v>
      </c>
      <c r="G2408" s="454" t="s">
        <v>683</v>
      </c>
      <c r="H2408" s="454" t="s">
        <v>439</v>
      </c>
      <c r="I2408" s="453">
        <v>2024</v>
      </c>
      <c r="J2408" s="453">
        <v>12</v>
      </c>
      <c r="K2408" s="456">
        <v>45663</v>
      </c>
      <c r="L2408" s="457"/>
      <c r="M2408" s="458">
        <v>1.1773</v>
      </c>
      <c r="N2408" s="458">
        <v>1.1857</v>
      </c>
      <c r="O2408" s="459">
        <v>8.3999999999999631E-3</v>
      </c>
      <c r="P2408" s="460">
        <v>0</v>
      </c>
      <c r="Q2408" s="453">
        <v>1</v>
      </c>
      <c r="R2408" s="458">
        <v>1.1773</v>
      </c>
      <c r="S2408" s="464">
        <v>1850</v>
      </c>
      <c r="T2408" s="461">
        <v>1850</v>
      </c>
      <c r="U2408" s="462"/>
      <c r="V2408" s="463"/>
      <c r="W2408" s="716" t="e">
        <f t="shared" si="83"/>
        <v>#DIV/0!</v>
      </c>
      <c r="Z2408" s="739">
        <f t="shared" si="84"/>
        <v>15.539999999999932</v>
      </c>
    </row>
    <row r="2409" spans="1:26" s="365" customFormat="1" ht="12.65" customHeight="1">
      <c r="A2409" s="284" t="s">
        <v>141</v>
      </c>
      <c r="B2409" s="452" t="s">
        <v>683</v>
      </c>
      <c r="C2409" s="453" t="s">
        <v>435</v>
      </c>
      <c r="D2409" s="454" t="s">
        <v>1156</v>
      </c>
      <c r="E2409" s="455" t="s">
        <v>1157</v>
      </c>
      <c r="F2409" s="454" t="s">
        <v>1137</v>
      </c>
      <c r="G2409" s="454" t="s">
        <v>683</v>
      </c>
      <c r="H2409" s="454" t="s">
        <v>439</v>
      </c>
      <c r="I2409" s="453">
        <v>2024</v>
      </c>
      <c r="J2409" s="453">
        <v>12</v>
      </c>
      <c r="K2409" s="456">
        <v>45663</v>
      </c>
      <c r="L2409" s="457"/>
      <c r="M2409" s="458">
        <v>0.2079</v>
      </c>
      <c r="N2409" s="458">
        <v>0.2185</v>
      </c>
      <c r="O2409" s="459">
        <v>1.0599999999999998E-2</v>
      </c>
      <c r="P2409" s="460">
        <v>0</v>
      </c>
      <c r="Q2409" s="453">
        <v>1</v>
      </c>
      <c r="R2409" s="458">
        <v>0.2079</v>
      </c>
      <c r="S2409" s="464">
        <v>21533</v>
      </c>
      <c r="T2409" s="461">
        <v>21533</v>
      </c>
      <c r="U2409" s="462">
        <v>99500</v>
      </c>
      <c r="V2409" s="463">
        <v>98784.288</v>
      </c>
      <c r="W2409" s="716" t="e">
        <f t="shared" si="83"/>
        <v>#DIV/0!</v>
      </c>
      <c r="Z2409" s="739">
        <f t="shared" si="84"/>
        <v>228.24979999999996</v>
      </c>
    </row>
    <row r="2410" spans="1:26" s="365" customFormat="1" ht="12.65" customHeight="1">
      <c r="A2410" s="284" t="s">
        <v>141</v>
      </c>
      <c r="B2410" s="452" t="s">
        <v>683</v>
      </c>
      <c r="C2410" s="453" t="s">
        <v>435</v>
      </c>
      <c r="D2410" s="454" t="s">
        <v>1156</v>
      </c>
      <c r="E2410" s="455" t="s">
        <v>1157</v>
      </c>
      <c r="F2410" s="454" t="s">
        <v>1137</v>
      </c>
      <c r="G2410" s="454" t="s">
        <v>683</v>
      </c>
      <c r="H2410" s="454" t="s">
        <v>439</v>
      </c>
      <c r="I2410" s="453">
        <v>2024</v>
      </c>
      <c r="J2410" s="453">
        <v>12</v>
      </c>
      <c r="K2410" s="456">
        <v>45663</v>
      </c>
      <c r="L2410" s="457"/>
      <c r="M2410" s="458">
        <v>0.2079</v>
      </c>
      <c r="N2410" s="458">
        <v>0.2185</v>
      </c>
      <c r="O2410" s="459">
        <v>1.0599999999999998E-2</v>
      </c>
      <c r="P2410" s="460">
        <v>0</v>
      </c>
      <c r="Q2410" s="453">
        <v>1</v>
      </c>
      <c r="R2410" s="458">
        <v>0.2079</v>
      </c>
      <c r="S2410" s="464">
        <v>23613</v>
      </c>
      <c r="T2410" s="461">
        <v>23613</v>
      </c>
      <c r="U2410" s="462"/>
      <c r="V2410" s="463"/>
      <c r="W2410" s="716" t="e">
        <f t="shared" si="83"/>
        <v>#DIV/0!</v>
      </c>
      <c r="Z2410" s="739">
        <f t="shared" si="84"/>
        <v>250.29779999999997</v>
      </c>
    </row>
    <row r="2411" spans="1:26" s="365" customFormat="1" ht="12.65" customHeight="1">
      <c r="A2411" s="284" t="s">
        <v>141</v>
      </c>
      <c r="B2411" s="452" t="s">
        <v>683</v>
      </c>
      <c r="C2411" s="453" t="s">
        <v>435</v>
      </c>
      <c r="D2411" s="454" t="s">
        <v>1156</v>
      </c>
      <c r="E2411" s="455" t="s">
        <v>1157</v>
      </c>
      <c r="F2411" s="454" t="s">
        <v>1137</v>
      </c>
      <c r="G2411" s="454" t="s">
        <v>683</v>
      </c>
      <c r="H2411" s="454" t="s">
        <v>439</v>
      </c>
      <c r="I2411" s="453">
        <v>2024</v>
      </c>
      <c r="J2411" s="453">
        <v>12</v>
      </c>
      <c r="K2411" s="456">
        <v>45663</v>
      </c>
      <c r="L2411" s="457"/>
      <c r="M2411" s="458">
        <v>0.2079</v>
      </c>
      <c r="N2411" s="458">
        <v>0.2185</v>
      </c>
      <c r="O2411" s="459">
        <v>1.0599999999999998E-2</v>
      </c>
      <c r="P2411" s="460">
        <v>0</v>
      </c>
      <c r="Q2411" s="453">
        <v>1</v>
      </c>
      <c r="R2411" s="458">
        <v>0.2079</v>
      </c>
      <c r="S2411" s="464">
        <v>22374</v>
      </c>
      <c r="T2411" s="461">
        <v>22374</v>
      </c>
      <c r="U2411" s="462"/>
      <c r="V2411" s="463"/>
      <c r="W2411" s="716" t="e">
        <f t="shared" si="83"/>
        <v>#DIV/0!</v>
      </c>
      <c r="Z2411" s="739">
        <f t="shared" si="84"/>
        <v>237.16439999999997</v>
      </c>
    </row>
    <row r="2412" spans="1:26" s="365" customFormat="1" ht="12.65" customHeight="1">
      <c r="A2412" s="284" t="s">
        <v>141</v>
      </c>
      <c r="B2412" s="452" t="s">
        <v>683</v>
      </c>
      <c r="C2412" s="453" t="s">
        <v>435</v>
      </c>
      <c r="D2412" s="454" t="s">
        <v>1158</v>
      </c>
      <c r="E2412" s="455" t="s">
        <v>1159</v>
      </c>
      <c r="F2412" s="454" t="s">
        <v>1137</v>
      </c>
      <c r="G2412" s="454" t="s">
        <v>683</v>
      </c>
      <c r="H2412" s="454" t="s">
        <v>439</v>
      </c>
      <c r="I2412" s="453">
        <v>2024</v>
      </c>
      <c r="J2412" s="453">
        <v>12</v>
      </c>
      <c r="K2412" s="456">
        <v>45663</v>
      </c>
      <c r="L2412" s="457"/>
      <c r="M2412" s="458">
        <v>0.48349999999999999</v>
      </c>
      <c r="N2412" s="458">
        <v>0.49390000000000001</v>
      </c>
      <c r="O2412" s="459">
        <v>1.040000000000002E-2</v>
      </c>
      <c r="P2412" s="460">
        <v>0</v>
      </c>
      <c r="Q2412" s="453">
        <v>1</v>
      </c>
      <c r="R2412" s="458">
        <v>0.48349999999999999</v>
      </c>
      <c r="S2412" s="464">
        <v>61499</v>
      </c>
      <c r="T2412" s="461">
        <v>61499</v>
      </c>
      <c r="U2412" s="462">
        <v>85983</v>
      </c>
      <c r="V2412" s="463">
        <v>85343.410399999993</v>
      </c>
      <c r="W2412" s="716" t="e">
        <f t="shared" si="83"/>
        <v>#DIV/0!</v>
      </c>
      <c r="Z2412" s="739">
        <f t="shared" si="84"/>
        <v>639.58960000000127</v>
      </c>
    </row>
    <row r="2413" spans="1:26" s="365" customFormat="1" ht="12.65" customHeight="1">
      <c r="A2413" s="284" t="s">
        <v>141</v>
      </c>
      <c r="B2413" s="452" t="s">
        <v>683</v>
      </c>
      <c r="C2413" s="453" t="s">
        <v>435</v>
      </c>
      <c r="D2413" s="454" t="s">
        <v>436</v>
      </c>
      <c r="E2413" s="455" t="s">
        <v>1151</v>
      </c>
      <c r="F2413" s="454" t="s">
        <v>1137</v>
      </c>
      <c r="G2413" s="454" t="s">
        <v>683</v>
      </c>
      <c r="H2413" s="454" t="s">
        <v>439</v>
      </c>
      <c r="I2413" s="453">
        <v>2024</v>
      </c>
      <c r="J2413" s="453">
        <v>12</v>
      </c>
      <c r="K2413" s="456">
        <v>45663</v>
      </c>
      <c r="L2413" s="457"/>
      <c r="M2413" s="458"/>
      <c r="N2413" s="458"/>
      <c r="O2413" s="459">
        <v>0</v>
      </c>
      <c r="P2413" s="460">
        <v>0</v>
      </c>
      <c r="Q2413" s="453">
        <v>1</v>
      </c>
      <c r="R2413" s="458">
        <v>0</v>
      </c>
      <c r="S2413" s="464"/>
      <c r="T2413" s="461">
        <v>0</v>
      </c>
      <c r="U2413" s="462">
        <v>148000</v>
      </c>
      <c r="V2413" s="463">
        <v>148000</v>
      </c>
      <c r="W2413" s="716" t="e">
        <f t="shared" si="83"/>
        <v>#DIV/0!</v>
      </c>
      <c r="Z2413" s="739">
        <f t="shared" si="84"/>
        <v>0</v>
      </c>
    </row>
    <row r="2414" spans="1:26" s="365" customFormat="1" ht="12.65" customHeight="1">
      <c r="A2414" s="452" t="s">
        <v>151</v>
      </c>
      <c r="B2414" s="452" t="s">
        <v>610</v>
      </c>
      <c r="C2414" s="453" t="s">
        <v>554</v>
      </c>
      <c r="D2414" s="454" t="s">
        <v>614</v>
      </c>
      <c r="E2414" s="455" t="s">
        <v>617</v>
      </c>
      <c r="F2414" s="454" t="s">
        <v>1137</v>
      </c>
      <c r="G2414" s="454" t="s">
        <v>610</v>
      </c>
      <c r="H2414" s="454" t="s">
        <v>439</v>
      </c>
      <c r="I2414" s="453">
        <v>2024</v>
      </c>
      <c r="J2414" s="453">
        <v>12</v>
      </c>
      <c r="K2414" s="456">
        <v>45663</v>
      </c>
      <c r="L2414" s="457"/>
      <c r="M2414" s="458"/>
      <c r="N2414" s="458"/>
      <c r="O2414" s="459">
        <v>0</v>
      </c>
      <c r="P2414" s="460">
        <v>0</v>
      </c>
      <c r="Q2414" s="453">
        <v>1</v>
      </c>
      <c r="R2414" s="458">
        <v>0</v>
      </c>
      <c r="S2414" s="464"/>
      <c r="T2414" s="461">
        <v>0</v>
      </c>
      <c r="U2414" s="462">
        <v>530000</v>
      </c>
      <c r="V2414" s="463">
        <v>530000</v>
      </c>
      <c r="W2414" s="716" t="e">
        <f t="shared" si="83"/>
        <v>#DIV/0!</v>
      </c>
      <c r="Z2414" s="739">
        <f t="shared" si="84"/>
        <v>0</v>
      </c>
    </row>
    <row r="2415" spans="1:26" s="365" customFormat="1" ht="12.65" customHeight="1">
      <c r="A2415" s="452" t="s">
        <v>152</v>
      </c>
      <c r="B2415" s="452" t="s">
        <v>606</v>
      </c>
      <c r="C2415" s="453" t="s">
        <v>554</v>
      </c>
      <c r="D2415" s="454" t="s">
        <v>1160</v>
      </c>
      <c r="E2415" s="455" t="s">
        <v>613</v>
      </c>
      <c r="F2415" s="454" t="s">
        <v>1137</v>
      </c>
      <c r="G2415" s="454" t="s">
        <v>606</v>
      </c>
      <c r="H2415" s="454" t="s">
        <v>439</v>
      </c>
      <c r="I2415" s="453">
        <v>2024</v>
      </c>
      <c r="J2415" s="453">
        <v>12</v>
      </c>
      <c r="K2415" s="456">
        <v>45663</v>
      </c>
      <c r="L2415" s="457"/>
      <c r="M2415" s="458"/>
      <c r="N2415" s="458"/>
      <c r="O2415" s="459">
        <v>0</v>
      </c>
      <c r="P2415" s="460">
        <v>0</v>
      </c>
      <c r="Q2415" s="453">
        <v>1</v>
      </c>
      <c r="R2415" s="458">
        <v>0</v>
      </c>
      <c r="S2415" s="464"/>
      <c r="T2415" s="461">
        <v>0</v>
      </c>
      <c r="U2415" s="462">
        <v>285600</v>
      </c>
      <c r="V2415" s="463">
        <v>285600</v>
      </c>
      <c r="W2415" s="716" t="e">
        <f t="shared" si="83"/>
        <v>#DIV/0!</v>
      </c>
      <c r="Z2415" s="739">
        <f t="shared" si="84"/>
        <v>0</v>
      </c>
    </row>
    <row r="2416" spans="1:26" s="365" customFormat="1" ht="12.65" customHeight="1">
      <c r="A2416" s="284" t="s">
        <v>152</v>
      </c>
      <c r="B2416" s="452" t="s">
        <v>606</v>
      </c>
      <c r="C2416" s="453" t="s">
        <v>554</v>
      </c>
      <c r="D2416" s="454" t="s">
        <v>1161</v>
      </c>
      <c r="E2416" s="455" t="s">
        <v>608</v>
      </c>
      <c r="F2416" s="454" t="s">
        <v>1137</v>
      </c>
      <c r="G2416" s="454" t="s">
        <v>610</v>
      </c>
      <c r="H2416" s="454" t="s">
        <v>439</v>
      </c>
      <c r="I2416" s="453">
        <v>2024</v>
      </c>
      <c r="J2416" s="453">
        <v>12</v>
      </c>
      <c r="K2416" s="456">
        <v>45663</v>
      </c>
      <c r="L2416" s="457"/>
      <c r="M2416" s="458"/>
      <c r="N2416" s="458"/>
      <c r="O2416" s="459">
        <v>0</v>
      </c>
      <c r="P2416" s="460">
        <v>0</v>
      </c>
      <c r="Q2416" s="453">
        <v>1</v>
      </c>
      <c r="R2416" s="458">
        <v>0</v>
      </c>
      <c r="S2416" s="464"/>
      <c r="T2416" s="461">
        <v>0</v>
      </c>
      <c r="U2416" s="462">
        <v>714000</v>
      </c>
      <c r="V2416" s="463">
        <v>714000</v>
      </c>
      <c r="W2416" s="716" t="e">
        <f t="shared" si="83"/>
        <v>#DIV/0!</v>
      </c>
      <c r="Z2416" s="739">
        <f t="shared" si="84"/>
        <v>0</v>
      </c>
    </row>
    <row r="2417" spans="1:26" s="365" customFormat="1" ht="12.65" customHeight="1">
      <c r="A2417" s="452" t="s">
        <v>152</v>
      </c>
      <c r="B2417" s="452" t="s">
        <v>606</v>
      </c>
      <c r="C2417" s="453" t="s">
        <v>554</v>
      </c>
      <c r="D2417" s="454" t="s">
        <v>614</v>
      </c>
      <c r="E2417" s="455" t="s">
        <v>615</v>
      </c>
      <c r="F2417" s="454" t="s">
        <v>1137</v>
      </c>
      <c r="G2417" s="454" t="s">
        <v>606</v>
      </c>
      <c r="H2417" s="454" t="s">
        <v>439</v>
      </c>
      <c r="I2417" s="453">
        <v>2024</v>
      </c>
      <c r="J2417" s="453">
        <v>12</v>
      </c>
      <c r="K2417" s="456">
        <v>45663</v>
      </c>
      <c r="L2417" s="457"/>
      <c r="M2417" s="458"/>
      <c r="N2417" s="458"/>
      <c r="O2417" s="459">
        <v>0</v>
      </c>
      <c r="P2417" s="460">
        <v>0</v>
      </c>
      <c r="Q2417" s="453">
        <v>1</v>
      </c>
      <c r="R2417" s="458">
        <v>0</v>
      </c>
      <c r="S2417" s="464"/>
      <c r="T2417" s="461">
        <v>0</v>
      </c>
      <c r="U2417" s="462">
        <v>718300</v>
      </c>
      <c r="V2417" s="463">
        <v>718300</v>
      </c>
      <c r="W2417" s="716" t="e">
        <f t="shared" si="83"/>
        <v>#DIV/0!</v>
      </c>
      <c r="Z2417" s="739">
        <f t="shared" si="84"/>
        <v>0</v>
      </c>
    </row>
    <row r="2418" spans="1:26" s="365" customFormat="1" ht="12.65" customHeight="1">
      <c r="A2418" s="284" t="s">
        <v>152</v>
      </c>
      <c r="B2418" s="452" t="s">
        <v>606</v>
      </c>
      <c r="C2418" s="453" t="s">
        <v>554</v>
      </c>
      <c r="D2418" s="454" t="s">
        <v>618</v>
      </c>
      <c r="E2418" s="455" t="s">
        <v>619</v>
      </c>
      <c r="F2418" s="454" t="s">
        <v>1137</v>
      </c>
      <c r="G2418" s="454" t="s">
        <v>1142</v>
      </c>
      <c r="H2418" s="454" t="s">
        <v>439</v>
      </c>
      <c r="I2418" s="453">
        <v>2024</v>
      </c>
      <c r="J2418" s="453">
        <v>12</v>
      </c>
      <c r="K2418" s="456">
        <v>45663</v>
      </c>
      <c r="L2418" s="457"/>
      <c r="M2418" s="458"/>
      <c r="N2418" s="458"/>
      <c r="O2418" s="459">
        <v>0</v>
      </c>
      <c r="P2418" s="460">
        <v>0</v>
      </c>
      <c r="Q2418" s="453">
        <v>1</v>
      </c>
      <c r="R2418" s="458">
        <v>0</v>
      </c>
      <c r="S2418" s="464"/>
      <c r="T2418" s="461">
        <v>0</v>
      </c>
      <c r="U2418" s="462">
        <v>759600</v>
      </c>
      <c r="V2418" s="463">
        <v>759600</v>
      </c>
      <c r="W2418" s="716" t="e">
        <f t="shared" si="83"/>
        <v>#DIV/0!</v>
      </c>
      <c r="Z2418" s="739">
        <f t="shared" si="84"/>
        <v>0</v>
      </c>
    </row>
    <row r="2419" spans="1:26" s="365" customFormat="1" ht="12.65" customHeight="1">
      <c r="A2419" s="452" t="s">
        <v>115</v>
      </c>
      <c r="B2419" s="452" t="s">
        <v>728</v>
      </c>
      <c r="C2419" s="453" t="s">
        <v>449</v>
      </c>
      <c r="D2419" s="454" t="s">
        <v>1162</v>
      </c>
      <c r="E2419" s="455" t="s">
        <v>727</v>
      </c>
      <c r="F2419" s="454" t="s">
        <v>1144</v>
      </c>
      <c r="G2419" s="454" t="s">
        <v>728</v>
      </c>
      <c r="H2419" s="454" t="s">
        <v>439</v>
      </c>
      <c r="I2419" s="453">
        <v>2024</v>
      </c>
      <c r="J2419" s="453">
        <v>12</v>
      </c>
      <c r="K2419" s="456">
        <v>45663</v>
      </c>
      <c r="L2419" s="457"/>
      <c r="M2419" s="458"/>
      <c r="N2419" s="458"/>
      <c r="O2419" s="459">
        <v>0</v>
      </c>
      <c r="P2419" s="460">
        <v>0</v>
      </c>
      <c r="Q2419" s="453">
        <v>1</v>
      </c>
      <c r="R2419" s="458">
        <v>0</v>
      </c>
      <c r="S2419" s="464"/>
      <c r="T2419" s="461">
        <v>0</v>
      </c>
      <c r="U2419" s="462">
        <v>375000</v>
      </c>
      <c r="V2419" s="463">
        <v>375000</v>
      </c>
      <c r="W2419" s="716" t="e">
        <f t="shared" si="83"/>
        <v>#DIV/0!</v>
      </c>
      <c r="Z2419" s="739">
        <f t="shared" si="84"/>
        <v>0</v>
      </c>
    </row>
    <row r="2420" spans="1:26" s="365" customFormat="1" ht="12.65" customHeight="1">
      <c r="A2420" s="452" t="s">
        <v>115</v>
      </c>
      <c r="B2420" s="452" t="s">
        <v>728</v>
      </c>
      <c r="C2420" s="453" t="s">
        <v>449</v>
      </c>
      <c r="D2420" s="454" t="s">
        <v>729</v>
      </c>
      <c r="E2420" s="455" t="s">
        <v>730</v>
      </c>
      <c r="F2420" s="454" t="s">
        <v>1144</v>
      </c>
      <c r="G2420" s="454" t="s">
        <v>728</v>
      </c>
      <c r="H2420" s="454" t="s">
        <v>439</v>
      </c>
      <c r="I2420" s="453">
        <v>2024</v>
      </c>
      <c r="J2420" s="453">
        <v>12</v>
      </c>
      <c r="K2420" s="456">
        <v>45663</v>
      </c>
      <c r="L2420" s="457"/>
      <c r="M2420" s="458"/>
      <c r="N2420" s="458"/>
      <c r="O2420" s="459">
        <v>0</v>
      </c>
      <c r="P2420" s="460">
        <v>0</v>
      </c>
      <c r="Q2420" s="453">
        <v>1</v>
      </c>
      <c r="R2420" s="458">
        <v>0</v>
      </c>
      <c r="S2420" s="464"/>
      <c r="T2420" s="461">
        <v>0</v>
      </c>
      <c r="U2420" s="462">
        <v>360000</v>
      </c>
      <c r="V2420" s="463">
        <v>360000</v>
      </c>
      <c r="W2420" s="716" t="e">
        <f t="shared" si="83"/>
        <v>#DIV/0!</v>
      </c>
      <c r="Z2420" s="739">
        <f t="shared" si="84"/>
        <v>0</v>
      </c>
    </row>
    <row r="2421" spans="1:26" s="365" customFormat="1" ht="12.65" customHeight="1">
      <c r="A2421" s="452" t="s">
        <v>115</v>
      </c>
      <c r="B2421" s="452" t="s">
        <v>728</v>
      </c>
      <c r="C2421" s="453" t="s">
        <v>449</v>
      </c>
      <c r="D2421" s="454" t="s">
        <v>1163</v>
      </c>
      <c r="E2421" s="455" t="s">
        <v>1164</v>
      </c>
      <c r="F2421" s="454" t="s">
        <v>1144</v>
      </c>
      <c r="G2421" s="454" t="s">
        <v>728</v>
      </c>
      <c r="H2421" s="454" t="s">
        <v>439</v>
      </c>
      <c r="I2421" s="453">
        <v>2024</v>
      </c>
      <c r="J2421" s="453">
        <v>12</v>
      </c>
      <c r="K2421" s="456">
        <v>45663</v>
      </c>
      <c r="L2421" s="457"/>
      <c r="M2421" s="458"/>
      <c r="N2421" s="458"/>
      <c r="O2421" s="459">
        <v>0</v>
      </c>
      <c r="P2421" s="460">
        <v>0</v>
      </c>
      <c r="Q2421" s="453">
        <v>1</v>
      </c>
      <c r="R2421" s="458">
        <v>0</v>
      </c>
      <c r="S2421" s="464"/>
      <c r="T2421" s="461">
        <v>0</v>
      </c>
      <c r="U2421" s="462">
        <v>500000</v>
      </c>
      <c r="V2421" s="463">
        <v>500000</v>
      </c>
      <c r="W2421" s="716" t="e">
        <f t="shared" si="83"/>
        <v>#DIV/0!</v>
      </c>
      <c r="Z2421" s="739">
        <f t="shared" si="84"/>
        <v>0</v>
      </c>
    </row>
    <row r="2422" spans="1:26" s="365" customFormat="1" ht="12.65" customHeight="1">
      <c r="A2422" s="452" t="s">
        <v>115</v>
      </c>
      <c r="B2422" s="452" t="s">
        <v>728</v>
      </c>
      <c r="C2422" s="453" t="s">
        <v>449</v>
      </c>
      <c r="D2422" s="454" t="s">
        <v>737</v>
      </c>
      <c r="E2422" s="455" t="s">
        <v>1165</v>
      </c>
      <c r="F2422" s="454" t="s">
        <v>1144</v>
      </c>
      <c r="G2422" s="454" t="s">
        <v>728</v>
      </c>
      <c r="H2422" s="454" t="s">
        <v>439</v>
      </c>
      <c r="I2422" s="453">
        <v>2024</v>
      </c>
      <c r="J2422" s="453">
        <v>12</v>
      </c>
      <c r="K2422" s="456">
        <v>45663</v>
      </c>
      <c r="L2422" s="457"/>
      <c r="M2422" s="458"/>
      <c r="N2422" s="458"/>
      <c r="O2422" s="459">
        <v>0</v>
      </c>
      <c r="P2422" s="460">
        <v>0</v>
      </c>
      <c r="Q2422" s="453">
        <v>1</v>
      </c>
      <c r="R2422" s="458">
        <v>0</v>
      </c>
      <c r="S2422" s="464"/>
      <c r="T2422" s="461">
        <v>0</v>
      </c>
      <c r="U2422" s="462">
        <v>560000</v>
      </c>
      <c r="V2422" s="463">
        <v>560000</v>
      </c>
      <c r="W2422" s="716" t="e">
        <f t="shared" si="83"/>
        <v>#DIV/0!</v>
      </c>
      <c r="Z2422" s="739">
        <f t="shared" si="84"/>
        <v>0</v>
      </c>
    </row>
    <row r="2423" spans="1:26" s="365" customFormat="1" ht="12.65" customHeight="1">
      <c r="A2423" s="452" t="s">
        <v>115</v>
      </c>
      <c r="B2423" s="452" t="s">
        <v>728</v>
      </c>
      <c r="C2423" s="453" t="s">
        <v>449</v>
      </c>
      <c r="D2423" s="454" t="s">
        <v>719</v>
      </c>
      <c r="E2423" s="455" t="s">
        <v>1166</v>
      </c>
      <c r="F2423" s="454" t="s">
        <v>1144</v>
      </c>
      <c r="G2423" s="454" t="s">
        <v>728</v>
      </c>
      <c r="H2423" s="454" t="s">
        <v>439</v>
      </c>
      <c r="I2423" s="453">
        <v>2024</v>
      </c>
      <c r="J2423" s="453">
        <v>12</v>
      </c>
      <c r="K2423" s="456">
        <v>45663</v>
      </c>
      <c r="L2423" s="457"/>
      <c r="M2423" s="458"/>
      <c r="N2423" s="458"/>
      <c r="O2423" s="459">
        <v>0</v>
      </c>
      <c r="P2423" s="460">
        <v>0</v>
      </c>
      <c r="Q2423" s="453">
        <v>1</v>
      </c>
      <c r="R2423" s="458">
        <v>0</v>
      </c>
      <c r="S2423" s="464"/>
      <c r="T2423" s="461">
        <v>0</v>
      </c>
      <c r="U2423" s="462">
        <v>550000</v>
      </c>
      <c r="V2423" s="463">
        <v>550000</v>
      </c>
      <c r="W2423" s="716" t="e">
        <f t="shared" si="83"/>
        <v>#DIV/0!</v>
      </c>
      <c r="Z2423" s="739">
        <f t="shared" si="84"/>
        <v>0</v>
      </c>
    </row>
    <row r="2424" spans="1:26" s="365" customFormat="1" ht="12.65" customHeight="1">
      <c r="A2424" s="452" t="s">
        <v>111</v>
      </c>
      <c r="B2424" s="452" t="s">
        <v>718</v>
      </c>
      <c r="C2424" s="453" t="s">
        <v>449</v>
      </c>
      <c r="D2424" s="454" t="s">
        <v>1162</v>
      </c>
      <c r="E2424" s="455" t="s">
        <v>727</v>
      </c>
      <c r="F2424" s="454" t="s">
        <v>1144</v>
      </c>
      <c r="G2424" s="454" t="s">
        <v>718</v>
      </c>
      <c r="H2424" s="454" t="s">
        <v>439</v>
      </c>
      <c r="I2424" s="453">
        <v>2024</v>
      </c>
      <c r="J2424" s="453">
        <v>12</v>
      </c>
      <c r="K2424" s="456">
        <v>45663</v>
      </c>
      <c r="L2424" s="457"/>
      <c r="M2424" s="458"/>
      <c r="N2424" s="458"/>
      <c r="O2424" s="459">
        <v>0</v>
      </c>
      <c r="P2424" s="460">
        <v>0</v>
      </c>
      <c r="Q2424" s="453">
        <v>1</v>
      </c>
      <c r="R2424" s="458">
        <v>0</v>
      </c>
      <c r="S2424" s="464"/>
      <c r="T2424" s="461">
        <v>0</v>
      </c>
      <c r="U2424" s="462">
        <v>375000</v>
      </c>
      <c r="V2424" s="463">
        <v>375000</v>
      </c>
      <c r="W2424" s="716" t="e">
        <f t="shared" si="83"/>
        <v>#DIV/0!</v>
      </c>
      <c r="Z2424" s="739">
        <f t="shared" si="84"/>
        <v>0</v>
      </c>
    </row>
    <row r="2425" spans="1:26" s="365" customFormat="1" ht="12.65" customHeight="1">
      <c r="A2425" s="452" t="s">
        <v>111</v>
      </c>
      <c r="B2425" s="452" t="s">
        <v>718</v>
      </c>
      <c r="C2425" s="453" t="s">
        <v>449</v>
      </c>
      <c r="D2425" s="454" t="s">
        <v>729</v>
      </c>
      <c r="E2425" s="455" t="s">
        <v>730</v>
      </c>
      <c r="F2425" s="454" t="s">
        <v>1144</v>
      </c>
      <c r="G2425" s="454" t="s">
        <v>718</v>
      </c>
      <c r="H2425" s="454" t="s">
        <v>439</v>
      </c>
      <c r="I2425" s="453">
        <v>2024</v>
      </c>
      <c r="J2425" s="453">
        <v>12</v>
      </c>
      <c r="K2425" s="456">
        <v>45663</v>
      </c>
      <c r="L2425" s="457"/>
      <c r="M2425" s="458"/>
      <c r="N2425" s="458"/>
      <c r="O2425" s="459">
        <v>0</v>
      </c>
      <c r="P2425" s="460">
        <v>0</v>
      </c>
      <c r="Q2425" s="453">
        <v>1</v>
      </c>
      <c r="R2425" s="458">
        <v>0</v>
      </c>
      <c r="S2425" s="464"/>
      <c r="T2425" s="461">
        <v>0</v>
      </c>
      <c r="U2425" s="462">
        <v>360000</v>
      </c>
      <c r="V2425" s="463">
        <v>360000</v>
      </c>
      <c r="W2425" s="716" t="e">
        <f t="shared" si="83"/>
        <v>#DIV/0!</v>
      </c>
      <c r="Z2425" s="739">
        <f t="shared" si="84"/>
        <v>0</v>
      </c>
    </row>
    <row r="2426" spans="1:26" s="365" customFormat="1" ht="12.65" customHeight="1">
      <c r="A2426" s="452" t="s">
        <v>111</v>
      </c>
      <c r="B2426" s="452" t="s">
        <v>718</v>
      </c>
      <c r="C2426" s="453" t="s">
        <v>449</v>
      </c>
      <c r="D2426" s="454" t="s">
        <v>1163</v>
      </c>
      <c r="E2426" s="455" t="s">
        <v>1164</v>
      </c>
      <c r="F2426" s="454" t="s">
        <v>1144</v>
      </c>
      <c r="G2426" s="454" t="s">
        <v>718</v>
      </c>
      <c r="H2426" s="454" t="s">
        <v>439</v>
      </c>
      <c r="I2426" s="453">
        <v>2024</v>
      </c>
      <c r="J2426" s="453">
        <v>12</v>
      </c>
      <c r="K2426" s="456">
        <v>45663</v>
      </c>
      <c r="L2426" s="457"/>
      <c r="M2426" s="458"/>
      <c r="N2426" s="458"/>
      <c r="O2426" s="459">
        <v>0</v>
      </c>
      <c r="P2426" s="460">
        <v>0</v>
      </c>
      <c r="Q2426" s="453">
        <v>1</v>
      </c>
      <c r="R2426" s="458">
        <v>0</v>
      </c>
      <c r="S2426" s="464"/>
      <c r="T2426" s="461">
        <v>0</v>
      </c>
      <c r="U2426" s="462">
        <v>500000</v>
      </c>
      <c r="V2426" s="463">
        <v>500000</v>
      </c>
      <c r="W2426" s="716" t="e">
        <f t="shared" si="83"/>
        <v>#DIV/0!</v>
      </c>
      <c r="Z2426" s="739">
        <f t="shared" si="84"/>
        <v>0</v>
      </c>
    </row>
    <row r="2427" spans="1:26" s="365" customFormat="1" ht="12.65" customHeight="1">
      <c r="A2427" s="452" t="s">
        <v>111</v>
      </c>
      <c r="B2427" s="452" t="s">
        <v>718</v>
      </c>
      <c r="C2427" s="453" t="s">
        <v>449</v>
      </c>
      <c r="D2427" s="454" t="s">
        <v>737</v>
      </c>
      <c r="E2427" s="455" t="s">
        <v>1165</v>
      </c>
      <c r="F2427" s="454" t="s">
        <v>1144</v>
      </c>
      <c r="G2427" s="454" t="s">
        <v>718</v>
      </c>
      <c r="H2427" s="454" t="s">
        <v>439</v>
      </c>
      <c r="I2427" s="453">
        <v>2024</v>
      </c>
      <c r="J2427" s="453">
        <v>12</v>
      </c>
      <c r="K2427" s="456">
        <v>45663</v>
      </c>
      <c r="L2427" s="457"/>
      <c r="M2427" s="458"/>
      <c r="N2427" s="458"/>
      <c r="O2427" s="459">
        <v>0</v>
      </c>
      <c r="P2427" s="460">
        <v>0</v>
      </c>
      <c r="Q2427" s="453">
        <v>1</v>
      </c>
      <c r="R2427" s="458">
        <v>0</v>
      </c>
      <c r="S2427" s="464"/>
      <c r="T2427" s="461">
        <v>0</v>
      </c>
      <c r="U2427" s="462">
        <v>560000</v>
      </c>
      <c r="V2427" s="463">
        <v>560000</v>
      </c>
      <c r="W2427" s="716" t="e">
        <f t="shared" si="83"/>
        <v>#DIV/0!</v>
      </c>
      <c r="Z2427" s="739">
        <f t="shared" si="84"/>
        <v>0</v>
      </c>
    </row>
    <row r="2428" spans="1:26" s="365" customFormat="1" ht="12.65" customHeight="1">
      <c r="A2428" s="452" t="s">
        <v>115</v>
      </c>
      <c r="B2428" s="452" t="s">
        <v>728</v>
      </c>
      <c r="C2428" s="453" t="s">
        <v>449</v>
      </c>
      <c r="D2428" s="454" t="s">
        <v>719</v>
      </c>
      <c r="E2428" s="455" t="s">
        <v>1166</v>
      </c>
      <c r="F2428" s="454" t="s">
        <v>1144</v>
      </c>
      <c r="G2428" s="454" t="s">
        <v>728</v>
      </c>
      <c r="H2428" s="454" t="s">
        <v>439</v>
      </c>
      <c r="I2428" s="453">
        <v>2024</v>
      </c>
      <c r="J2428" s="453">
        <v>12</v>
      </c>
      <c r="K2428" s="456">
        <v>45663</v>
      </c>
      <c r="L2428" s="457"/>
      <c r="M2428" s="458"/>
      <c r="N2428" s="458"/>
      <c r="O2428" s="459">
        <v>0</v>
      </c>
      <c r="P2428" s="460">
        <v>0</v>
      </c>
      <c r="Q2428" s="453">
        <v>1</v>
      </c>
      <c r="R2428" s="458">
        <v>0</v>
      </c>
      <c r="S2428" s="464"/>
      <c r="T2428" s="461">
        <v>0</v>
      </c>
      <c r="U2428" s="462">
        <v>1100000</v>
      </c>
      <c r="V2428" s="463">
        <v>1100000</v>
      </c>
      <c r="W2428" s="716" t="e">
        <f t="shared" si="83"/>
        <v>#DIV/0!</v>
      </c>
      <c r="Z2428" s="739">
        <f t="shared" si="84"/>
        <v>0</v>
      </c>
    </row>
    <row r="2429" spans="1:26" s="365" customFormat="1" ht="12.65" customHeight="1">
      <c r="A2429" s="452" t="s">
        <v>279</v>
      </c>
      <c r="B2429" s="452" t="s">
        <v>42</v>
      </c>
      <c r="C2429" s="453" t="s">
        <v>554</v>
      </c>
      <c r="D2429" s="454" t="s">
        <v>1143</v>
      </c>
      <c r="E2429" s="455" t="s">
        <v>1136</v>
      </c>
      <c r="F2429" s="454" t="s">
        <v>1144</v>
      </c>
      <c r="G2429" s="454" t="s">
        <v>42</v>
      </c>
      <c r="H2429" s="454" t="s">
        <v>457</v>
      </c>
      <c r="I2429" s="453">
        <v>2025</v>
      </c>
      <c r="J2429" s="453">
        <v>1</v>
      </c>
      <c r="K2429" s="456">
        <v>45699</v>
      </c>
      <c r="L2429" s="457" t="s">
        <v>553</v>
      </c>
      <c r="M2429" s="458">
        <v>0.1179</v>
      </c>
      <c r="N2429" s="458">
        <v>0.12670000000000001</v>
      </c>
      <c r="O2429" s="459">
        <v>8.8000000000000005E-3</v>
      </c>
      <c r="P2429" s="460"/>
      <c r="Q2429" s="453">
        <v>1</v>
      </c>
      <c r="R2429" s="458">
        <v>0.1179</v>
      </c>
      <c r="S2429" s="464">
        <v>7200000</v>
      </c>
      <c r="T2429" s="461">
        <v>61326288</v>
      </c>
      <c r="U2429" s="462">
        <v>1020000</v>
      </c>
      <c r="V2429" s="463">
        <v>480328.66559999995</v>
      </c>
      <c r="W2429" s="716" t="e">
        <f t="shared" si="83"/>
        <v>#DIV/0!</v>
      </c>
      <c r="Z2429" s="739">
        <f t="shared" si="84"/>
        <v>63360.000000000007</v>
      </c>
    </row>
    <row r="2430" spans="1:26" s="365" customFormat="1" ht="12.65" customHeight="1">
      <c r="A2430" s="452" t="s">
        <v>115</v>
      </c>
      <c r="B2430" s="452" t="s">
        <v>728</v>
      </c>
      <c r="C2430" s="453" t="s">
        <v>449</v>
      </c>
      <c r="D2430" s="454" t="s">
        <v>1145</v>
      </c>
      <c r="E2430" s="455" t="s">
        <v>1139</v>
      </c>
      <c r="F2430" s="454" t="s">
        <v>1144</v>
      </c>
      <c r="G2430" s="454" t="s">
        <v>728</v>
      </c>
      <c r="H2430" s="454" t="s">
        <v>457</v>
      </c>
      <c r="I2430" s="453">
        <v>2025</v>
      </c>
      <c r="J2430" s="453">
        <v>1</v>
      </c>
      <c r="K2430" s="456">
        <v>45699</v>
      </c>
      <c r="L2430" s="457" t="s">
        <v>553</v>
      </c>
      <c r="M2430" s="458">
        <v>0.92</v>
      </c>
      <c r="N2430" s="458">
        <v>0.92</v>
      </c>
      <c r="O2430" s="459">
        <v>0</v>
      </c>
      <c r="P2430" s="460"/>
      <c r="Q2430" s="453">
        <v>1</v>
      </c>
      <c r="R2430" s="458">
        <v>0.92</v>
      </c>
      <c r="S2430" s="464">
        <v>0</v>
      </c>
      <c r="T2430" s="461">
        <v>7222768</v>
      </c>
      <c r="U2430" s="462">
        <v>0</v>
      </c>
      <c r="V2430" s="463">
        <v>0</v>
      </c>
      <c r="W2430" s="716" t="e">
        <f t="shared" si="83"/>
        <v>#DIV/0!</v>
      </c>
      <c r="Z2430" s="739">
        <f t="shared" si="84"/>
        <v>0</v>
      </c>
    </row>
    <row r="2431" spans="1:26" s="365" customFormat="1" ht="12.65" customHeight="1">
      <c r="A2431" s="452" t="s">
        <v>111</v>
      </c>
      <c r="B2431" s="452" t="s">
        <v>718</v>
      </c>
      <c r="C2431" s="453" t="s">
        <v>449</v>
      </c>
      <c r="D2431" s="454" t="s">
        <v>1145</v>
      </c>
      <c r="E2431" s="455" t="s">
        <v>1140</v>
      </c>
      <c r="F2431" s="454" t="s">
        <v>1144</v>
      </c>
      <c r="G2431" s="454" t="s">
        <v>718</v>
      </c>
      <c r="H2431" s="454" t="s">
        <v>457</v>
      </c>
      <c r="I2431" s="453">
        <v>2025</v>
      </c>
      <c r="J2431" s="453">
        <v>1</v>
      </c>
      <c r="K2431" s="456">
        <v>45699</v>
      </c>
      <c r="L2431" s="457" t="s">
        <v>553</v>
      </c>
      <c r="M2431" s="458">
        <v>0.90339999999999998</v>
      </c>
      <c r="N2431" s="458">
        <v>0.90339999999999998</v>
      </c>
      <c r="O2431" s="459">
        <v>0</v>
      </c>
      <c r="P2431" s="460"/>
      <c r="Q2431" s="453">
        <v>1</v>
      </c>
      <c r="R2431" s="458">
        <v>0.90339999999999998</v>
      </c>
      <c r="S2431" s="464">
        <v>206120</v>
      </c>
      <c r="T2431" s="461">
        <v>973440</v>
      </c>
      <c r="U2431" s="462">
        <v>0</v>
      </c>
      <c r="V2431" s="463">
        <v>0</v>
      </c>
      <c r="W2431" s="716" t="e">
        <f t="shared" si="83"/>
        <v>#DIV/0!</v>
      </c>
      <c r="Z2431" s="739">
        <f t="shared" si="84"/>
        <v>0</v>
      </c>
    </row>
    <row r="2432" spans="1:26" s="365" customFormat="1" ht="12.65" customHeight="1">
      <c r="A2432" s="452" t="s">
        <v>110</v>
      </c>
      <c r="B2432" s="452" t="s">
        <v>448</v>
      </c>
      <c r="C2432" s="453" t="s">
        <v>449</v>
      </c>
      <c r="D2432" s="454" t="s">
        <v>1145</v>
      </c>
      <c r="E2432" s="455" t="s">
        <v>761</v>
      </c>
      <c r="F2432" s="454" t="s">
        <v>1144</v>
      </c>
      <c r="G2432" s="454" t="s">
        <v>448</v>
      </c>
      <c r="H2432" s="454" t="s">
        <v>457</v>
      </c>
      <c r="I2432" s="453">
        <v>2025</v>
      </c>
      <c r="J2432" s="453">
        <v>1</v>
      </c>
      <c r="K2432" s="456">
        <v>45699</v>
      </c>
      <c r="L2432" s="457" t="s">
        <v>553</v>
      </c>
      <c r="M2432" s="458">
        <v>1.32</v>
      </c>
      <c r="N2432" s="458">
        <v>1.32</v>
      </c>
      <c r="O2432" s="459">
        <v>0</v>
      </c>
      <c r="P2432" s="460"/>
      <c r="Q2432" s="453">
        <v>1</v>
      </c>
      <c r="R2432" s="458">
        <v>1.32</v>
      </c>
      <c r="S2432" s="464">
        <v>40240</v>
      </c>
      <c r="T2432" s="461">
        <v>399892</v>
      </c>
      <c r="U2432" s="462">
        <v>0</v>
      </c>
      <c r="V2432" s="463">
        <v>0</v>
      </c>
      <c r="W2432" s="716" t="e">
        <f t="shared" si="83"/>
        <v>#DIV/0!</v>
      </c>
      <c r="Z2432" s="739">
        <f t="shared" si="84"/>
        <v>0</v>
      </c>
    </row>
    <row r="2433" spans="1:26" s="365" customFormat="1" ht="12.65" customHeight="1">
      <c r="A2433" s="284" t="s">
        <v>152</v>
      </c>
      <c r="B2433" s="452" t="s">
        <v>606</v>
      </c>
      <c r="C2433" s="453" t="s">
        <v>554</v>
      </c>
      <c r="D2433" s="454" t="s">
        <v>785</v>
      </c>
      <c r="E2433" s="455" t="s">
        <v>786</v>
      </c>
      <c r="F2433" s="454" t="s">
        <v>1144</v>
      </c>
      <c r="G2433" s="454" t="s">
        <v>610</v>
      </c>
      <c r="H2433" s="454" t="s">
        <v>457</v>
      </c>
      <c r="I2433" s="453">
        <v>2025</v>
      </c>
      <c r="J2433" s="453">
        <v>1</v>
      </c>
      <c r="K2433" s="456">
        <v>45699</v>
      </c>
      <c r="L2433" s="457" t="s">
        <v>553</v>
      </c>
      <c r="M2433" s="458">
        <v>0.1179</v>
      </c>
      <c r="N2433" s="458">
        <v>0.1244</v>
      </c>
      <c r="O2433" s="459">
        <v>6.4999999999999919E-3</v>
      </c>
      <c r="P2433" s="460"/>
      <c r="Q2433" s="453">
        <v>1</v>
      </c>
      <c r="R2433" s="458">
        <v>0.1179</v>
      </c>
      <c r="S2433" s="464">
        <v>424410</v>
      </c>
      <c r="T2433" s="461">
        <v>854410</v>
      </c>
      <c r="U2433" s="462">
        <v>130000</v>
      </c>
      <c r="V2433" s="463">
        <v>124446.33500000001</v>
      </c>
      <c r="W2433" s="716" t="e">
        <f t="shared" si="83"/>
        <v>#DIV/0!</v>
      </c>
      <c r="Z2433" s="739">
        <f t="shared" si="84"/>
        <v>2758.6649999999968</v>
      </c>
    </row>
    <row r="2434" spans="1:26" s="365" customFormat="1" ht="12.65" customHeight="1">
      <c r="A2434" s="284" t="s">
        <v>141</v>
      </c>
      <c r="B2434" s="452" t="s">
        <v>683</v>
      </c>
      <c r="C2434" s="453" t="s">
        <v>435</v>
      </c>
      <c r="D2434" s="454" t="s">
        <v>1146</v>
      </c>
      <c r="E2434" s="455" t="s">
        <v>1147</v>
      </c>
      <c r="F2434" s="454" t="s">
        <v>1137</v>
      </c>
      <c r="G2434" s="454" t="s">
        <v>683</v>
      </c>
      <c r="H2434" s="454" t="s">
        <v>439</v>
      </c>
      <c r="I2434" s="453">
        <v>2025</v>
      </c>
      <c r="J2434" s="453">
        <v>1</v>
      </c>
      <c r="K2434" s="456">
        <v>45699</v>
      </c>
      <c r="L2434" s="457"/>
      <c r="M2434" s="458">
        <v>1.2134</v>
      </c>
      <c r="N2434" s="458">
        <v>1.2243999999999999</v>
      </c>
      <c r="O2434" s="459">
        <v>1.0999999999999899E-2</v>
      </c>
      <c r="P2434" s="460">
        <v>0</v>
      </c>
      <c r="Q2434" s="453">
        <v>1</v>
      </c>
      <c r="R2434" s="458">
        <v>1.2134</v>
      </c>
      <c r="S2434" s="464">
        <v>6400</v>
      </c>
      <c r="T2434" s="461">
        <v>23453</v>
      </c>
      <c r="U2434" s="462">
        <v>158285</v>
      </c>
      <c r="V2434" s="463">
        <v>157545.261</v>
      </c>
      <c r="W2434" s="716" t="e">
        <f t="shared" ref="W2434:W2497" si="85">V2434/$AB$1</f>
        <v>#DIV/0!</v>
      </c>
      <c r="Z2434" s="739">
        <f t="shared" si="84"/>
        <v>70.399999999999352</v>
      </c>
    </row>
    <row r="2435" spans="1:26" s="365" customFormat="1" ht="12.65" customHeight="1">
      <c r="A2435" s="284" t="s">
        <v>141</v>
      </c>
      <c r="B2435" s="452" t="s">
        <v>683</v>
      </c>
      <c r="C2435" s="453" t="s">
        <v>435</v>
      </c>
      <c r="D2435" s="454" t="s">
        <v>1146</v>
      </c>
      <c r="E2435" s="455" t="s">
        <v>1147</v>
      </c>
      <c r="F2435" s="454" t="s">
        <v>1137</v>
      </c>
      <c r="G2435" s="454" t="s">
        <v>683</v>
      </c>
      <c r="H2435" s="454" t="s">
        <v>439</v>
      </c>
      <c r="I2435" s="453">
        <v>2025</v>
      </c>
      <c r="J2435" s="453">
        <v>1</v>
      </c>
      <c r="K2435" s="456">
        <v>45699</v>
      </c>
      <c r="L2435" s="457"/>
      <c r="M2435" s="458">
        <v>1.2134</v>
      </c>
      <c r="N2435" s="458">
        <v>1.2243999999999999</v>
      </c>
      <c r="O2435" s="459">
        <v>1.0999999999999899E-2</v>
      </c>
      <c r="P2435" s="460">
        <v>0</v>
      </c>
      <c r="Q2435" s="453">
        <v>1</v>
      </c>
      <c r="R2435" s="458">
        <v>1.2134</v>
      </c>
      <c r="S2435" s="464"/>
      <c r="T2435" s="461">
        <v>21373</v>
      </c>
      <c r="U2435" s="462"/>
      <c r="V2435" s="463"/>
      <c r="W2435" s="716" t="e">
        <f t="shared" si="85"/>
        <v>#DIV/0!</v>
      </c>
      <c r="Z2435" s="739">
        <f t="shared" ref="Z2435:Z2498" si="86">O2435*S2435</f>
        <v>0</v>
      </c>
    </row>
    <row r="2436" spans="1:26" s="365" customFormat="1" ht="12.65" customHeight="1">
      <c r="A2436" s="284" t="s">
        <v>141</v>
      </c>
      <c r="B2436" s="452" t="s">
        <v>683</v>
      </c>
      <c r="C2436" s="453" t="s">
        <v>435</v>
      </c>
      <c r="D2436" s="454" t="s">
        <v>1146</v>
      </c>
      <c r="E2436" s="455" t="s">
        <v>1147</v>
      </c>
      <c r="F2436" s="454" t="s">
        <v>1137</v>
      </c>
      <c r="G2436" s="454" t="s">
        <v>683</v>
      </c>
      <c r="H2436" s="454" t="s">
        <v>439</v>
      </c>
      <c r="I2436" s="453">
        <v>2025</v>
      </c>
      <c r="J2436" s="453">
        <v>1</v>
      </c>
      <c r="K2436" s="456">
        <v>45699</v>
      </c>
      <c r="L2436" s="457"/>
      <c r="M2436" s="458">
        <v>1.2134</v>
      </c>
      <c r="N2436" s="458">
        <v>1.2243999999999999</v>
      </c>
      <c r="O2436" s="459">
        <v>1.0999999999999899E-2</v>
      </c>
      <c r="P2436" s="460">
        <v>0</v>
      </c>
      <c r="Q2436" s="453">
        <v>1</v>
      </c>
      <c r="R2436" s="458">
        <v>1.2134</v>
      </c>
      <c r="S2436" s="464"/>
      <c r="T2436" s="461">
        <v>22423</v>
      </c>
      <c r="U2436" s="462"/>
      <c r="V2436" s="463"/>
      <c r="W2436" s="716" t="e">
        <f t="shared" si="85"/>
        <v>#DIV/0!</v>
      </c>
      <c r="Z2436" s="739">
        <f t="shared" si="86"/>
        <v>0</v>
      </c>
    </row>
    <row r="2437" spans="1:26" s="365" customFormat="1" ht="12.65" customHeight="1">
      <c r="A2437" s="284" t="s">
        <v>141</v>
      </c>
      <c r="B2437" s="452" t="s">
        <v>683</v>
      </c>
      <c r="C2437" s="453" t="s">
        <v>435</v>
      </c>
      <c r="D2437" s="454" t="s">
        <v>1148</v>
      </c>
      <c r="E2437" s="455" t="s">
        <v>1149</v>
      </c>
      <c r="F2437" s="454" t="s">
        <v>1137</v>
      </c>
      <c r="G2437" s="454" t="s">
        <v>683</v>
      </c>
      <c r="H2437" s="454" t="s">
        <v>439</v>
      </c>
      <c r="I2437" s="453">
        <v>2025</v>
      </c>
      <c r="J2437" s="453">
        <v>1</v>
      </c>
      <c r="K2437" s="456">
        <v>45699</v>
      </c>
      <c r="L2437" s="457"/>
      <c r="M2437" s="458">
        <v>1.2090000000000001</v>
      </c>
      <c r="N2437" s="458">
        <v>1.2208000000000001</v>
      </c>
      <c r="O2437" s="459">
        <v>1.1800000000000033E-2</v>
      </c>
      <c r="P2437" s="460">
        <v>0</v>
      </c>
      <c r="Q2437" s="453">
        <v>1</v>
      </c>
      <c r="R2437" s="458">
        <v>1.2090000000000001</v>
      </c>
      <c r="S2437" s="464">
        <v>18902</v>
      </c>
      <c r="T2437" s="461">
        <v>35955</v>
      </c>
      <c r="U2437" s="462">
        <v>200734</v>
      </c>
      <c r="V2437" s="463">
        <v>199527.45</v>
      </c>
      <c r="W2437" s="716" t="e">
        <f t="shared" si="85"/>
        <v>#DIV/0!</v>
      </c>
      <c r="Z2437" s="739">
        <f t="shared" si="86"/>
        <v>223.04360000000062</v>
      </c>
    </row>
    <row r="2438" spans="1:26" s="365" customFormat="1" ht="12.65" customHeight="1">
      <c r="A2438" s="284" t="s">
        <v>141</v>
      </c>
      <c r="B2438" s="452" t="s">
        <v>683</v>
      </c>
      <c r="C2438" s="453" t="s">
        <v>435</v>
      </c>
      <c r="D2438" s="454" t="s">
        <v>1148</v>
      </c>
      <c r="E2438" s="455" t="s">
        <v>1149</v>
      </c>
      <c r="F2438" s="454" t="s">
        <v>1137</v>
      </c>
      <c r="G2438" s="454" t="s">
        <v>683</v>
      </c>
      <c r="H2438" s="454" t="s">
        <v>439</v>
      </c>
      <c r="I2438" s="453">
        <v>2025</v>
      </c>
      <c r="J2438" s="453">
        <v>1</v>
      </c>
      <c r="K2438" s="456">
        <v>45699</v>
      </c>
      <c r="L2438" s="457"/>
      <c r="M2438" s="458">
        <v>1.2090000000000001</v>
      </c>
      <c r="N2438" s="458">
        <v>1.2208000000000001</v>
      </c>
      <c r="O2438" s="459">
        <v>1.1800000000000033E-2</v>
      </c>
      <c r="P2438" s="460">
        <v>0</v>
      </c>
      <c r="Q2438" s="453">
        <v>1</v>
      </c>
      <c r="R2438" s="458">
        <v>1.2090000000000001</v>
      </c>
      <c r="S2438" s="464">
        <v>12672</v>
      </c>
      <c r="T2438" s="461">
        <v>34045</v>
      </c>
      <c r="U2438" s="462"/>
      <c r="V2438" s="463"/>
      <c r="W2438" s="716" t="e">
        <f t="shared" si="85"/>
        <v>#DIV/0!</v>
      </c>
      <c r="Z2438" s="739">
        <f t="shared" si="86"/>
        <v>149.52960000000041</v>
      </c>
    </row>
    <row r="2439" spans="1:26" s="365" customFormat="1" ht="12.65" customHeight="1">
      <c r="A2439" s="284" t="s">
        <v>141</v>
      </c>
      <c r="B2439" s="452" t="s">
        <v>683</v>
      </c>
      <c r="C2439" s="453" t="s">
        <v>435</v>
      </c>
      <c r="D2439" s="454" t="s">
        <v>1148</v>
      </c>
      <c r="E2439" s="455" t="s">
        <v>1149</v>
      </c>
      <c r="F2439" s="454" t="s">
        <v>1137</v>
      </c>
      <c r="G2439" s="454" t="s">
        <v>683</v>
      </c>
      <c r="H2439" s="454" t="s">
        <v>439</v>
      </c>
      <c r="I2439" s="453">
        <v>2025</v>
      </c>
      <c r="J2439" s="453">
        <v>1</v>
      </c>
      <c r="K2439" s="456">
        <v>45699</v>
      </c>
      <c r="L2439" s="457"/>
      <c r="M2439" s="458">
        <v>1.2090000000000001</v>
      </c>
      <c r="N2439" s="458">
        <v>1.2208000000000001</v>
      </c>
      <c r="O2439" s="459">
        <v>1.1800000000000033E-2</v>
      </c>
      <c r="P2439" s="460">
        <v>0</v>
      </c>
      <c r="Q2439" s="453">
        <v>1</v>
      </c>
      <c r="R2439" s="458">
        <v>1.2090000000000001</v>
      </c>
      <c r="S2439" s="464">
        <v>9827</v>
      </c>
      <c r="T2439" s="461">
        <v>32250</v>
      </c>
      <c r="U2439" s="462"/>
      <c r="V2439" s="463"/>
      <c r="W2439" s="716" t="e">
        <f t="shared" si="85"/>
        <v>#DIV/0!</v>
      </c>
      <c r="Z2439" s="739">
        <f t="shared" si="86"/>
        <v>115.95860000000032</v>
      </c>
    </row>
    <row r="2440" spans="1:26" s="365" customFormat="1" ht="12.65" customHeight="1">
      <c r="A2440" s="284" t="s">
        <v>141</v>
      </c>
      <c r="B2440" s="452" t="s">
        <v>683</v>
      </c>
      <c r="C2440" s="453" t="s">
        <v>435</v>
      </c>
      <c r="D2440" s="454" t="s">
        <v>747</v>
      </c>
      <c r="E2440" s="455" t="s">
        <v>1150</v>
      </c>
      <c r="F2440" s="454" t="s">
        <v>1137</v>
      </c>
      <c r="G2440" s="454" t="s">
        <v>683</v>
      </c>
      <c r="H2440" s="454" t="s">
        <v>439</v>
      </c>
      <c r="I2440" s="453">
        <v>2025</v>
      </c>
      <c r="J2440" s="453">
        <v>1</v>
      </c>
      <c r="K2440" s="456">
        <v>45699</v>
      </c>
      <c r="L2440" s="457"/>
      <c r="M2440" s="458">
        <v>0.2026</v>
      </c>
      <c r="N2440" s="458">
        <v>0.21820000000000001</v>
      </c>
      <c r="O2440" s="459">
        <v>1.5600000000000003E-2</v>
      </c>
      <c r="P2440" s="460">
        <v>0</v>
      </c>
      <c r="Q2440" s="453">
        <v>1</v>
      </c>
      <c r="R2440" s="458">
        <v>0.2026</v>
      </c>
      <c r="S2440" s="464">
        <v>72667</v>
      </c>
      <c r="T2440" s="461">
        <v>126747</v>
      </c>
      <c r="U2440" s="462">
        <v>125000</v>
      </c>
      <c r="V2440" s="463">
        <v>123022.74679999999</v>
      </c>
      <c r="W2440" s="716" t="e">
        <f t="shared" si="85"/>
        <v>#DIV/0!</v>
      </c>
      <c r="Z2440" s="739">
        <f t="shared" si="86"/>
        <v>1133.6052000000002</v>
      </c>
    </row>
    <row r="2441" spans="1:26" s="365" customFormat="1" ht="12.65" customHeight="1">
      <c r="A2441" s="284" t="s">
        <v>141</v>
      </c>
      <c r="B2441" s="452" t="s">
        <v>683</v>
      </c>
      <c r="C2441" s="453" t="s">
        <v>435</v>
      </c>
      <c r="D2441" s="454" t="s">
        <v>436</v>
      </c>
      <c r="E2441" s="455" t="s">
        <v>1151</v>
      </c>
      <c r="F2441" s="454" t="s">
        <v>1137</v>
      </c>
      <c r="G2441" s="454" t="s">
        <v>683</v>
      </c>
      <c r="H2441" s="454" t="s">
        <v>439</v>
      </c>
      <c r="I2441" s="453">
        <v>2025</v>
      </c>
      <c r="J2441" s="453">
        <v>1</v>
      </c>
      <c r="K2441" s="456">
        <v>45699</v>
      </c>
      <c r="L2441" s="457"/>
      <c r="M2441" s="458">
        <v>1.4214</v>
      </c>
      <c r="N2441" s="458">
        <v>1.4984</v>
      </c>
      <c r="O2441" s="459">
        <v>7.6999999999999957E-2</v>
      </c>
      <c r="P2441" s="460">
        <v>0</v>
      </c>
      <c r="Q2441" s="453">
        <v>1</v>
      </c>
      <c r="R2441" s="458">
        <v>1.4214</v>
      </c>
      <c r="S2441" s="464">
        <v>33440</v>
      </c>
      <c r="T2441" s="461">
        <v>55440</v>
      </c>
      <c r="U2441" s="462">
        <v>363800</v>
      </c>
      <c r="V2441" s="463">
        <v>359531.12</v>
      </c>
      <c r="W2441" s="716" t="e">
        <f t="shared" si="85"/>
        <v>#DIV/0!</v>
      </c>
      <c r="Z2441" s="739">
        <f t="shared" si="86"/>
        <v>2574.8799999999987</v>
      </c>
    </row>
    <row r="2442" spans="1:26" s="365" customFormat="1" ht="12.65" customHeight="1">
      <c r="A2442" s="284" t="s">
        <v>141</v>
      </c>
      <c r="B2442" s="452" t="s">
        <v>683</v>
      </c>
      <c r="C2442" s="453" t="s">
        <v>435</v>
      </c>
      <c r="D2442" s="454" t="s">
        <v>1152</v>
      </c>
      <c r="E2442" s="455" t="s">
        <v>1153</v>
      </c>
      <c r="F2442" s="454" t="s">
        <v>1137</v>
      </c>
      <c r="G2442" s="454" t="s">
        <v>683</v>
      </c>
      <c r="H2442" s="454" t="s">
        <v>439</v>
      </c>
      <c r="I2442" s="453">
        <v>2025</v>
      </c>
      <c r="J2442" s="453">
        <v>1</v>
      </c>
      <c r="K2442" s="456">
        <v>45699</v>
      </c>
      <c r="L2442" s="457"/>
      <c r="M2442" s="458">
        <v>1.9325000000000001</v>
      </c>
      <c r="N2442" s="458">
        <v>1.9570000000000001</v>
      </c>
      <c r="O2442" s="459">
        <v>2.4499999999999966E-2</v>
      </c>
      <c r="P2442" s="460">
        <v>0</v>
      </c>
      <c r="Q2442" s="453">
        <v>1</v>
      </c>
      <c r="R2442" s="458">
        <v>1.9325000000000001</v>
      </c>
      <c r="S2442" s="464">
        <v>26230</v>
      </c>
      <c r="T2442" s="461">
        <v>29520</v>
      </c>
      <c r="U2442" s="462">
        <v>196000</v>
      </c>
      <c r="V2442" s="463">
        <v>194001.38800000001</v>
      </c>
      <c r="W2442" s="716" t="e">
        <f t="shared" si="85"/>
        <v>#DIV/0!</v>
      </c>
      <c r="Z2442" s="739">
        <f t="shared" si="86"/>
        <v>642.63499999999908</v>
      </c>
    </row>
    <row r="2443" spans="1:26" s="365" customFormat="1" ht="12.65" customHeight="1">
      <c r="A2443" s="284" t="s">
        <v>141</v>
      </c>
      <c r="B2443" s="452" t="s">
        <v>683</v>
      </c>
      <c r="C2443" s="453" t="s">
        <v>435</v>
      </c>
      <c r="D2443" s="454" t="s">
        <v>1152</v>
      </c>
      <c r="E2443" s="455" t="s">
        <v>1153</v>
      </c>
      <c r="F2443" s="454" t="s">
        <v>1137</v>
      </c>
      <c r="G2443" s="454" t="s">
        <v>683</v>
      </c>
      <c r="H2443" s="454" t="s">
        <v>439</v>
      </c>
      <c r="I2443" s="453">
        <v>2025</v>
      </c>
      <c r="J2443" s="453">
        <v>1</v>
      </c>
      <c r="K2443" s="456">
        <v>45699</v>
      </c>
      <c r="L2443" s="457"/>
      <c r="M2443" s="458">
        <v>1.9325000000000001</v>
      </c>
      <c r="N2443" s="458">
        <v>1.9570000000000001</v>
      </c>
      <c r="O2443" s="459">
        <v>2.4499999999999966E-2</v>
      </c>
      <c r="P2443" s="460">
        <v>0</v>
      </c>
      <c r="Q2443" s="453">
        <v>1</v>
      </c>
      <c r="R2443" s="458">
        <v>1.9325000000000001</v>
      </c>
      <c r="S2443" s="464">
        <v>18000</v>
      </c>
      <c r="T2443" s="461">
        <v>19806</v>
      </c>
      <c r="U2443" s="462"/>
      <c r="V2443" s="463"/>
      <c r="W2443" s="716" t="e">
        <f t="shared" si="85"/>
        <v>#DIV/0!</v>
      </c>
      <c r="Z2443" s="739">
        <f t="shared" si="86"/>
        <v>440.99999999999937</v>
      </c>
    </row>
    <row r="2444" spans="1:26" s="365" customFormat="1" ht="12.65" customHeight="1">
      <c r="A2444" s="284" t="s">
        <v>141</v>
      </c>
      <c r="B2444" s="452" t="s">
        <v>683</v>
      </c>
      <c r="C2444" s="453" t="s">
        <v>435</v>
      </c>
      <c r="D2444" s="454" t="s">
        <v>1152</v>
      </c>
      <c r="E2444" s="455" t="s">
        <v>1153</v>
      </c>
      <c r="F2444" s="454" t="s">
        <v>1137</v>
      </c>
      <c r="G2444" s="454" t="s">
        <v>683</v>
      </c>
      <c r="H2444" s="454" t="s">
        <v>439</v>
      </c>
      <c r="I2444" s="453">
        <v>2025</v>
      </c>
      <c r="J2444" s="453">
        <v>1</v>
      </c>
      <c r="K2444" s="456">
        <v>45699</v>
      </c>
      <c r="L2444" s="457"/>
      <c r="M2444" s="458">
        <v>1.9325000000000001</v>
      </c>
      <c r="N2444" s="458">
        <v>1.9570000000000001</v>
      </c>
      <c r="O2444" s="459">
        <v>2.4499999999999966E-2</v>
      </c>
      <c r="P2444" s="460">
        <v>0</v>
      </c>
      <c r="Q2444" s="453">
        <v>1</v>
      </c>
      <c r="R2444" s="458">
        <v>1.9325000000000001</v>
      </c>
      <c r="S2444" s="464">
        <v>30646</v>
      </c>
      <c r="T2444" s="461">
        <v>32250</v>
      </c>
      <c r="U2444" s="462"/>
      <c r="V2444" s="463"/>
      <c r="W2444" s="716" t="e">
        <f t="shared" si="85"/>
        <v>#DIV/0!</v>
      </c>
      <c r="Z2444" s="739">
        <f t="shared" si="86"/>
        <v>750.82699999999897</v>
      </c>
    </row>
    <row r="2445" spans="1:26" s="365" customFormat="1" ht="12.65" customHeight="1">
      <c r="A2445" s="284" t="s">
        <v>141</v>
      </c>
      <c r="B2445" s="452" t="s">
        <v>683</v>
      </c>
      <c r="C2445" s="453" t="s">
        <v>435</v>
      </c>
      <c r="D2445" s="454" t="s">
        <v>1154</v>
      </c>
      <c r="E2445" s="455" t="s">
        <v>1155</v>
      </c>
      <c r="F2445" s="454" t="s">
        <v>1137</v>
      </c>
      <c r="G2445" s="454" t="s">
        <v>683</v>
      </c>
      <c r="H2445" s="454" t="s">
        <v>439</v>
      </c>
      <c r="I2445" s="453">
        <v>2025</v>
      </c>
      <c r="J2445" s="453">
        <v>1</v>
      </c>
      <c r="K2445" s="456">
        <v>45699</v>
      </c>
      <c r="L2445" s="457"/>
      <c r="M2445" s="458">
        <v>1.1773</v>
      </c>
      <c r="N2445" s="458">
        <v>1.1857</v>
      </c>
      <c r="O2445" s="459">
        <v>8.3999999999999631E-3</v>
      </c>
      <c r="P2445" s="460">
        <v>0</v>
      </c>
      <c r="Q2445" s="453">
        <v>1</v>
      </c>
      <c r="R2445" s="458">
        <v>1.1773</v>
      </c>
      <c r="S2445" s="464">
        <v>21338</v>
      </c>
      <c r="T2445" s="461">
        <v>24628</v>
      </c>
      <c r="U2445" s="462">
        <v>67000</v>
      </c>
      <c r="V2445" s="463">
        <v>66351.940000000017</v>
      </c>
      <c r="W2445" s="716" t="e">
        <f t="shared" si="85"/>
        <v>#DIV/0!</v>
      </c>
      <c r="Z2445" s="739">
        <f t="shared" si="86"/>
        <v>179.23919999999922</v>
      </c>
    </row>
    <row r="2446" spans="1:26" s="365" customFormat="1" ht="12.65" customHeight="1">
      <c r="A2446" s="284" t="s">
        <v>141</v>
      </c>
      <c r="B2446" s="452" t="s">
        <v>683</v>
      </c>
      <c r="C2446" s="453" t="s">
        <v>435</v>
      </c>
      <c r="D2446" s="454" t="s">
        <v>1154</v>
      </c>
      <c r="E2446" s="455" t="s">
        <v>1155</v>
      </c>
      <c r="F2446" s="454" t="s">
        <v>1137</v>
      </c>
      <c r="G2446" s="454" t="s">
        <v>683</v>
      </c>
      <c r="H2446" s="454" t="s">
        <v>439</v>
      </c>
      <c r="I2446" s="453">
        <v>2025</v>
      </c>
      <c r="J2446" s="453">
        <v>1</v>
      </c>
      <c r="K2446" s="456">
        <v>45699</v>
      </c>
      <c r="L2446" s="457"/>
      <c r="M2446" s="458">
        <v>1.1773</v>
      </c>
      <c r="N2446" s="458">
        <v>1.1857</v>
      </c>
      <c r="O2446" s="459">
        <v>8.3999999999999631E-3</v>
      </c>
      <c r="P2446" s="460">
        <v>0</v>
      </c>
      <c r="Q2446" s="453">
        <v>1</v>
      </c>
      <c r="R2446" s="458">
        <v>1.1773</v>
      </c>
      <c r="S2446" s="464">
        <v>20000</v>
      </c>
      <c r="T2446" s="461">
        <v>21850</v>
      </c>
      <c r="U2446" s="462"/>
      <c r="V2446" s="463"/>
      <c r="W2446" s="716" t="e">
        <f t="shared" si="85"/>
        <v>#DIV/0!</v>
      </c>
      <c r="Z2446" s="739">
        <f t="shared" si="86"/>
        <v>167.99999999999926</v>
      </c>
    </row>
    <row r="2447" spans="1:26" s="365" customFormat="1" ht="12.65" customHeight="1">
      <c r="A2447" s="284" t="s">
        <v>141</v>
      </c>
      <c r="B2447" s="452" t="s">
        <v>683</v>
      </c>
      <c r="C2447" s="453" t="s">
        <v>435</v>
      </c>
      <c r="D2447" s="454" t="s">
        <v>1154</v>
      </c>
      <c r="E2447" s="455" t="s">
        <v>1155</v>
      </c>
      <c r="F2447" s="454" t="s">
        <v>1137</v>
      </c>
      <c r="G2447" s="454" t="s">
        <v>683</v>
      </c>
      <c r="H2447" s="454" t="s">
        <v>439</v>
      </c>
      <c r="I2447" s="453">
        <v>2025</v>
      </c>
      <c r="J2447" s="453">
        <v>1</v>
      </c>
      <c r="K2447" s="456">
        <v>45699</v>
      </c>
      <c r="L2447" s="457"/>
      <c r="M2447" s="458">
        <v>1.1773</v>
      </c>
      <c r="N2447" s="458">
        <v>1.1857</v>
      </c>
      <c r="O2447" s="459">
        <v>8.3999999999999631E-3</v>
      </c>
      <c r="P2447" s="460">
        <v>0</v>
      </c>
      <c r="Q2447" s="453">
        <v>1</v>
      </c>
      <c r="R2447" s="458">
        <v>1.1773</v>
      </c>
      <c r="S2447" s="464">
        <v>28822</v>
      </c>
      <c r="T2447" s="461">
        <v>30672</v>
      </c>
      <c r="U2447" s="462"/>
      <c r="V2447" s="463"/>
      <c r="W2447" s="716" t="e">
        <f t="shared" si="85"/>
        <v>#DIV/0!</v>
      </c>
      <c r="Z2447" s="739">
        <f t="shared" si="86"/>
        <v>242.10479999999893</v>
      </c>
    </row>
    <row r="2448" spans="1:26" s="365" customFormat="1" ht="12.65" customHeight="1">
      <c r="A2448" s="284" t="s">
        <v>141</v>
      </c>
      <c r="B2448" s="452" t="s">
        <v>683</v>
      </c>
      <c r="C2448" s="453" t="s">
        <v>435</v>
      </c>
      <c r="D2448" s="454" t="s">
        <v>1156</v>
      </c>
      <c r="E2448" s="455" t="s">
        <v>1157</v>
      </c>
      <c r="F2448" s="454" t="s">
        <v>1137</v>
      </c>
      <c r="G2448" s="454" t="s">
        <v>683</v>
      </c>
      <c r="H2448" s="454" t="s">
        <v>439</v>
      </c>
      <c r="I2448" s="453">
        <v>2025</v>
      </c>
      <c r="J2448" s="453">
        <v>1</v>
      </c>
      <c r="K2448" s="456">
        <v>45699</v>
      </c>
      <c r="L2448" s="457"/>
      <c r="M2448" s="458">
        <v>0.2079</v>
      </c>
      <c r="N2448" s="458">
        <v>0.2185</v>
      </c>
      <c r="O2448" s="459">
        <v>1.0599999999999998E-2</v>
      </c>
      <c r="P2448" s="460">
        <v>0</v>
      </c>
      <c r="Q2448" s="453">
        <v>1</v>
      </c>
      <c r="R2448" s="458">
        <v>0.2079</v>
      </c>
      <c r="S2448" s="464">
        <v>14422</v>
      </c>
      <c r="T2448" s="461">
        <v>35955</v>
      </c>
      <c r="U2448" s="462">
        <v>99500</v>
      </c>
      <c r="V2448" s="463">
        <v>98405.55</v>
      </c>
      <c r="W2448" s="716" t="e">
        <f t="shared" si="85"/>
        <v>#DIV/0!</v>
      </c>
      <c r="Z2448" s="739">
        <f t="shared" si="86"/>
        <v>152.87319999999997</v>
      </c>
    </row>
    <row r="2449" spans="1:26" s="365" customFormat="1" ht="12.65" customHeight="1">
      <c r="A2449" s="284" t="s">
        <v>141</v>
      </c>
      <c r="B2449" s="452" t="s">
        <v>683</v>
      </c>
      <c r="C2449" s="453" t="s">
        <v>435</v>
      </c>
      <c r="D2449" s="454" t="s">
        <v>1156</v>
      </c>
      <c r="E2449" s="455" t="s">
        <v>1157</v>
      </c>
      <c r="F2449" s="454" t="s">
        <v>1137</v>
      </c>
      <c r="G2449" s="454" t="s">
        <v>683</v>
      </c>
      <c r="H2449" s="454" t="s">
        <v>439</v>
      </c>
      <c r="I2449" s="453">
        <v>2025</v>
      </c>
      <c r="J2449" s="453">
        <v>1</v>
      </c>
      <c r="K2449" s="456">
        <v>45699</v>
      </c>
      <c r="L2449" s="457"/>
      <c r="M2449" s="458">
        <v>0.2079</v>
      </c>
      <c r="N2449" s="458">
        <v>0.2185</v>
      </c>
      <c r="O2449" s="459">
        <v>1.0599999999999998E-2</v>
      </c>
      <c r="P2449" s="460">
        <v>0</v>
      </c>
      <c r="Q2449" s="453">
        <v>1</v>
      </c>
      <c r="R2449" s="458">
        <v>0.2079</v>
      </c>
      <c r="S2449" s="464">
        <v>10432</v>
      </c>
      <c r="T2449" s="461">
        <v>34045</v>
      </c>
      <c r="U2449" s="462"/>
      <c r="V2449" s="463"/>
      <c r="W2449" s="716" t="e">
        <f t="shared" si="85"/>
        <v>#DIV/0!</v>
      </c>
      <c r="Z2449" s="739">
        <f t="shared" si="86"/>
        <v>110.57919999999999</v>
      </c>
    </row>
    <row r="2450" spans="1:26" s="365" customFormat="1" ht="12.65" customHeight="1">
      <c r="A2450" s="284" t="s">
        <v>141</v>
      </c>
      <c r="B2450" s="452" t="s">
        <v>683</v>
      </c>
      <c r="C2450" s="453" t="s">
        <v>435</v>
      </c>
      <c r="D2450" s="454" t="s">
        <v>1156</v>
      </c>
      <c r="E2450" s="455" t="s">
        <v>1157</v>
      </c>
      <c r="F2450" s="454" t="s">
        <v>1137</v>
      </c>
      <c r="G2450" s="454" t="s">
        <v>683</v>
      </c>
      <c r="H2450" s="454" t="s">
        <v>439</v>
      </c>
      <c r="I2450" s="453">
        <v>2025</v>
      </c>
      <c r="J2450" s="453">
        <v>1</v>
      </c>
      <c r="K2450" s="456">
        <v>45699</v>
      </c>
      <c r="L2450" s="457"/>
      <c r="M2450" s="458">
        <v>0.2079</v>
      </c>
      <c r="N2450" s="458">
        <v>0.2185</v>
      </c>
      <c r="O2450" s="459">
        <v>1.0599999999999998E-2</v>
      </c>
      <c r="P2450" s="460">
        <v>0</v>
      </c>
      <c r="Q2450" s="453">
        <v>1</v>
      </c>
      <c r="R2450" s="458">
        <v>0.2079</v>
      </c>
      <c r="S2450" s="464">
        <v>10876</v>
      </c>
      <c r="T2450" s="461">
        <v>33250</v>
      </c>
      <c r="U2450" s="462"/>
      <c r="V2450" s="463"/>
      <c r="W2450" s="716" t="e">
        <f t="shared" si="85"/>
        <v>#DIV/0!</v>
      </c>
      <c r="Z2450" s="739">
        <f t="shared" si="86"/>
        <v>115.28559999999999</v>
      </c>
    </row>
    <row r="2451" spans="1:26" s="365" customFormat="1" ht="12.65" customHeight="1">
      <c r="A2451" s="284" t="s">
        <v>141</v>
      </c>
      <c r="B2451" s="452" t="s">
        <v>683</v>
      </c>
      <c r="C2451" s="453" t="s">
        <v>435</v>
      </c>
      <c r="D2451" s="454" t="s">
        <v>1158</v>
      </c>
      <c r="E2451" s="455" t="s">
        <v>1159</v>
      </c>
      <c r="F2451" s="454" t="s">
        <v>1137</v>
      </c>
      <c r="G2451" s="454" t="s">
        <v>683</v>
      </c>
      <c r="H2451" s="454" t="s">
        <v>439</v>
      </c>
      <c r="I2451" s="453">
        <v>2025</v>
      </c>
      <c r="J2451" s="453">
        <v>1</v>
      </c>
      <c r="K2451" s="456">
        <v>45699</v>
      </c>
      <c r="L2451" s="457"/>
      <c r="M2451" s="458">
        <v>0.48349999999999999</v>
      </c>
      <c r="N2451" s="458">
        <v>0.49390000000000001</v>
      </c>
      <c r="O2451" s="459">
        <v>1.040000000000002E-2</v>
      </c>
      <c r="P2451" s="460">
        <v>0</v>
      </c>
      <c r="Q2451" s="453">
        <v>1</v>
      </c>
      <c r="R2451" s="458">
        <v>0.48349999999999999</v>
      </c>
      <c r="S2451" s="464">
        <v>42451</v>
      </c>
      <c r="T2451" s="461">
        <v>103950</v>
      </c>
      <c r="U2451" s="462">
        <v>85983</v>
      </c>
      <c r="V2451" s="463">
        <v>84901.92</v>
      </c>
      <c r="W2451" s="716" t="e">
        <f t="shared" si="85"/>
        <v>#DIV/0!</v>
      </c>
      <c r="Z2451" s="739">
        <f t="shared" si="86"/>
        <v>441.49040000000088</v>
      </c>
    </row>
    <row r="2452" spans="1:26" s="365" customFormat="1" ht="12.65" customHeight="1">
      <c r="A2452" s="284" t="s">
        <v>141</v>
      </c>
      <c r="B2452" s="452" t="s">
        <v>683</v>
      </c>
      <c r="C2452" s="453" t="s">
        <v>435</v>
      </c>
      <c r="D2452" s="454" t="s">
        <v>436</v>
      </c>
      <c r="E2452" s="455" t="s">
        <v>1151</v>
      </c>
      <c r="F2452" s="454" t="s">
        <v>1137</v>
      </c>
      <c r="G2452" s="454" t="s">
        <v>683</v>
      </c>
      <c r="H2452" s="454" t="s">
        <v>439</v>
      </c>
      <c r="I2452" s="453">
        <v>2025</v>
      </c>
      <c r="J2452" s="453">
        <v>1</v>
      </c>
      <c r="K2452" s="456">
        <v>45699</v>
      </c>
      <c r="L2452" s="457"/>
      <c r="M2452" s="458"/>
      <c r="N2452" s="458"/>
      <c r="O2452" s="459">
        <v>0</v>
      </c>
      <c r="P2452" s="460">
        <v>0</v>
      </c>
      <c r="Q2452" s="453">
        <v>1</v>
      </c>
      <c r="R2452" s="458">
        <v>0</v>
      </c>
      <c r="S2452" s="464"/>
      <c r="T2452" s="461">
        <v>0</v>
      </c>
      <c r="U2452" s="462">
        <v>148000</v>
      </c>
      <c r="V2452" s="463">
        <v>148000</v>
      </c>
      <c r="W2452" s="716" t="e">
        <f t="shared" si="85"/>
        <v>#DIV/0!</v>
      </c>
      <c r="Z2452" s="739">
        <f t="shared" si="86"/>
        <v>0</v>
      </c>
    </row>
    <row r="2453" spans="1:26" s="365" customFormat="1" ht="12.65" customHeight="1">
      <c r="A2453" s="452" t="s">
        <v>151</v>
      </c>
      <c r="B2453" s="452" t="s">
        <v>610</v>
      </c>
      <c r="C2453" s="453" t="s">
        <v>554</v>
      </c>
      <c r="D2453" s="454" t="s">
        <v>614</v>
      </c>
      <c r="E2453" s="455" t="s">
        <v>617</v>
      </c>
      <c r="F2453" s="454" t="s">
        <v>1137</v>
      </c>
      <c r="G2453" s="454" t="s">
        <v>610</v>
      </c>
      <c r="H2453" s="454" t="s">
        <v>439</v>
      </c>
      <c r="I2453" s="453">
        <v>2025</v>
      </c>
      <c r="J2453" s="453">
        <v>1</v>
      </c>
      <c r="K2453" s="456">
        <v>45699</v>
      </c>
      <c r="L2453" s="457"/>
      <c r="M2453" s="458">
        <v>0.22040000000000001</v>
      </c>
      <c r="N2453" s="458">
        <v>0.2535</v>
      </c>
      <c r="O2453" s="459">
        <v>3.3099999999999991E-2</v>
      </c>
      <c r="P2453" s="460">
        <v>0</v>
      </c>
      <c r="Q2453" s="453">
        <v>1</v>
      </c>
      <c r="R2453" s="458">
        <v>0.22040000000000001</v>
      </c>
      <c r="S2453" s="464"/>
      <c r="T2453" s="461">
        <v>0</v>
      </c>
      <c r="U2453" s="462">
        <v>530000</v>
      </c>
      <c r="V2453" s="463">
        <v>530000</v>
      </c>
      <c r="W2453" s="716" t="e">
        <f t="shared" si="85"/>
        <v>#DIV/0!</v>
      </c>
      <c r="Z2453" s="739">
        <f t="shared" si="86"/>
        <v>0</v>
      </c>
    </row>
    <row r="2454" spans="1:26" s="365" customFormat="1" ht="12.65" customHeight="1">
      <c r="A2454" s="452" t="s">
        <v>152</v>
      </c>
      <c r="B2454" s="452" t="s">
        <v>606</v>
      </c>
      <c r="C2454" s="453" t="s">
        <v>554</v>
      </c>
      <c r="D2454" s="454" t="s">
        <v>1160</v>
      </c>
      <c r="E2454" s="455" t="s">
        <v>613</v>
      </c>
      <c r="F2454" s="454" t="s">
        <v>1137</v>
      </c>
      <c r="G2454" s="454" t="s">
        <v>606</v>
      </c>
      <c r="H2454" s="454" t="s">
        <v>439</v>
      </c>
      <c r="I2454" s="453">
        <v>2025</v>
      </c>
      <c r="J2454" s="453">
        <v>1</v>
      </c>
      <c r="K2454" s="456">
        <v>45699</v>
      </c>
      <c r="L2454" s="457"/>
      <c r="M2454" s="458">
        <v>0.1234</v>
      </c>
      <c r="N2454" s="458">
        <v>0.14130000000000001</v>
      </c>
      <c r="O2454" s="459">
        <v>1.7900000000000013E-2</v>
      </c>
      <c r="P2454" s="460">
        <v>0</v>
      </c>
      <c r="Q2454" s="453">
        <v>1</v>
      </c>
      <c r="R2454" s="458">
        <v>0.1234</v>
      </c>
      <c r="S2454" s="464"/>
      <c r="T2454" s="461">
        <v>0</v>
      </c>
      <c r="U2454" s="462">
        <v>285600</v>
      </c>
      <c r="V2454" s="463">
        <v>285600</v>
      </c>
      <c r="W2454" s="716" t="e">
        <f t="shared" si="85"/>
        <v>#DIV/0!</v>
      </c>
      <c r="Z2454" s="739">
        <f t="shared" si="86"/>
        <v>0</v>
      </c>
    </row>
    <row r="2455" spans="1:26" s="365" customFormat="1" ht="12.65" customHeight="1">
      <c r="A2455" s="284" t="s">
        <v>152</v>
      </c>
      <c r="B2455" s="452" t="s">
        <v>606</v>
      </c>
      <c r="C2455" s="453" t="s">
        <v>554</v>
      </c>
      <c r="D2455" s="454" t="s">
        <v>1161</v>
      </c>
      <c r="E2455" s="455" t="s">
        <v>608</v>
      </c>
      <c r="F2455" s="454" t="s">
        <v>1137</v>
      </c>
      <c r="G2455" s="454" t="s">
        <v>610</v>
      </c>
      <c r="H2455" s="454" t="s">
        <v>439</v>
      </c>
      <c r="I2455" s="453">
        <v>2025</v>
      </c>
      <c r="J2455" s="453">
        <v>1</v>
      </c>
      <c r="K2455" s="456">
        <v>45699</v>
      </c>
      <c r="L2455" s="457"/>
      <c r="M2455" s="458">
        <v>0.2077</v>
      </c>
      <c r="N2455" s="458">
        <v>0.25540000000000002</v>
      </c>
      <c r="O2455" s="459">
        <v>4.770000000000002E-2</v>
      </c>
      <c r="P2455" s="460">
        <v>0</v>
      </c>
      <c r="Q2455" s="453">
        <v>1</v>
      </c>
      <c r="R2455" s="458">
        <v>0.2077</v>
      </c>
      <c r="S2455" s="464"/>
      <c r="T2455" s="461">
        <v>0</v>
      </c>
      <c r="U2455" s="462">
        <v>714000</v>
      </c>
      <c r="V2455" s="463">
        <v>714000</v>
      </c>
      <c r="W2455" s="716" t="e">
        <f t="shared" si="85"/>
        <v>#DIV/0!</v>
      </c>
      <c r="Z2455" s="739">
        <f t="shared" si="86"/>
        <v>0</v>
      </c>
    </row>
    <row r="2456" spans="1:26" s="365" customFormat="1" ht="12.65" customHeight="1">
      <c r="A2456" s="452" t="s">
        <v>152</v>
      </c>
      <c r="B2456" s="452" t="s">
        <v>606</v>
      </c>
      <c r="C2456" s="453" t="s">
        <v>554</v>
      </c>
      <c r="D2456" s="454" t="s">
        <v>614</v>
      </c>
      <c r="E2456" s="455" t="s">
        <v>615</v>
      </c>
      <c r="F2456" s="454" t="s">
        <v>1137</v>
      </c>
      <c r="G2456" s="454" t="s">
        <v>606</v>
      </c>
      <c r="H2456" s="454" t="s">
        <v>439</v>
      </c>
      <c r="I2456" s="453">
        <v>2025</v>
      </c>
      <c r="J2456" s="453">
        <v>1</v>
      </c>
      <c r="K2456" s="456">
        <v>45699</v>
      </c>
      <c r="L2456" s="457"/>
      <c r="M2456" s="458">
        <v>0.218</v>
      </c>
      <c r="N2456" s="458">
        <v>0.26290000000000002</v>
      </c>
      <c r="O2456" s="459">
        <v>4.4900000000000023E-2</v>
      </c>
      <c r="P2456" s="460">
        <v>0</v>
      </c>
      <c r="Q2456" s="453">
        <v>1</v>
      </c>
      <c r="R2456" s="458">
        <v>0.218</v>
      </c>
      <c r="S2456" s="464"/>
      <c r="T2456" s="461">
        <v>0</v>
      </c>
      <c r="U2456" s="462">
        <v>718300</v>
      </c>
      <c r="V2456" s="463">
        <v>718300</v>
      </c>
      <c r="W2456" s="716" t="e">
        <f t="shared" si="85"/>
        <v>#DIV/0!</v>
      </c>
      <c r="Z2456" s="739">
        <f t="shared" si="86"/>
        <v>0</v>
      </c>
    </row>
    <row r="2457" spans="1:26" s="365" customFormat="1" ht="12.65" customHeight="1">
      <c r="A2457" s="284" t="s">
        <v>152</v>
      </c>
      <c r="B2457" s="452" t="s">
        <v>606</v>
      </c>
      <c r="C2457" s="453" t="s">
        <v>554</v>
      </c>
      <c r="D2457" s="454" t="s">
        <v>618</v>
      </c>
      <c r="E2457" s="455" t="s">
        <v>619</v>
      </c>
      <c r="F2457" s="454" t="s">
        <v>1137</v>
      </c>
      <c r="G2457" s="454" t="s">
        <v>1142</v>
      </c>
      <c r="H2457" s="454" t="s">
        <v>439</v>
      </c>
      <c r="I2457" s="453">
        <v>2025</v>
      </c>
      <c r="J2457" s="453">
        <v>1</v>
      </c>
      <c r="K2457" s="456">
        <v>45699</v>
      </c>
      <c r="L2457" s="457"/>
      <c r="M2457" s="458">
        <v>7.6700000000000004E-2</v>
      </c>
      <c r="N2457" s="458">
        <v>0.10050000000000001</v>
      </c>
      <c r="O2457" s="459">
        <v>2.3800000000000002E-2</v>
      </c>
      <c r="P2457" s="460">
        <v>0</v>
      </c>
      <c r="Q2457" s="453">
        <v>1</v>
      </c>
      <c r="R2457" s="458">
        <v>7.6700000000000004E-2</v>
      </c>
      <c r="S2457" s="464"/>
      <c r="T2457" s="461">
        <v>0</v>
      </c>
      <c r="U2457" s="462">
        <v>759600</v>
      </c>
      <c r="V2457" s="463">
        <v>759600</v>
      </c>
      <c r="W2457" s="716" t="e">
        <f t="shared" si="85"/>
        <v>#DIV/0!</v>
      </c>
      <c r="Z2457" s="739">
        <f t="shared" si="86"/>
        <v>0</v>
      </c>
    </row>
    <row r="2458" spans="1:26" s="365" customFormat="1" ht="12.65" customHeight="1">
      <c r="A2458" s="452" t="s">
        <v>115</v>
      </c>
      <c r="B2458" s="452" t="s">
        <v>728</v>
      </c>
      <c r="C2458" s="453" t="s">
        <v>449</v>
      </c>
      <c r="D2458" s="454" t="s">
        <v>1162</v>
      </c>
      <c r="E2458" s="455" t="s">
        <v>727</v>
      </c>
      <c r="F2458" s="454" t="s">
        <v>1144</v>
      </c>
      <c r="G2458" s="454" t="s">
        <v>728</v>
      </c>
      <c r="H2458" s="454" t="s">
        <v>439</v>
      </c>
      <c r="I2458" s="453">
        <v>2025</v>
      </c>
      <c r="J2458" s="453">
        <v>1</v>
      </c>
      <c r="K2458" s="456">
        <v>45699</v>
      </c>
      <c r="L2458" s="457"/>
      <c r="M2458" s="458">
        <v>0.16520000000000001</v>
      </c>
      <c r="N2458" s="458">
        <v>0.18859999999999999</v>
      </c>
      <c r="O2458" s="459">
        <v>2.3399999999999976E-2</v>
      </c>
      <c r="P2458" s="460">
        <v>0</v>
      </c>
      <c r="Q2458" s="453">
        <v>1</v>
      </c>
      <c r="R2458" s="458">
        <v>0.16520000000000001</v>
      </c>
      <c r="S2458" s="464"/>
      <c r="T2458" s="461">
        <v>0</v>
      </c>
      <c r="U2458" s="462">
        <v>375000</v>
      </c>
      <c r="V2458" s="463">
        <v>375000</v>
      </c>
      <c r="W2458" s="716" t="e">
        <f t="shared" si="85"/>
        <v>#DIV/0!</v>
      </c>
      <c r="Z2458" s="739">
        <f t="shared" si="86"/>
        <v>0</v>
      </c>
    </row>
    <row r="2459" spans="1:26" s="365" customFormat="1" ht="12.65" customHeight="1">
      <c r="A2459" s="452" t="s">
        <v>115</v>
      </c>
      <c r="B2459" s="452" t="s">
        <v>728</v>
      </c>
      <c r="C2459" s="453" t="s">
        <v>449</v>
      </c>
      <c r="D2459" s="454" t="s">
        <v>729</v>
      </c>
      <c r="E2459" s="455" t="s">
        <v>730</v>
      </c>
      <c r="F2459" s="454" t="s">
        <v>1144</v>
      </c>
      <c r="G2459" s="454" t="s">
        <v>728</v>
      </c>
      <c r="H2459" s="454" t="s">
        <v>439</v>
      </c>
      <c r="I2459" s="453">
        <v>2025</v>
      </c>
      <c r="J2459" s="453">
        <v>1</v>
      </c>
      <c r="K2459" s="456">
        <v>45699</v>
      </c>
      <c r="L2459" s="457"/>
      <c r="M2459" s="458">
        <v>0.15759999999999999</v>
      </c>
      <c r="N2459" s="458">
        <v>0.18010000000000001</v>
      </c>
      <c r="O2459" s="459">
        <v>2.250000000000002E-2</v>
      </c>
      <c r="P2459" s="460">
        <v>0</v>
      </c>
      <c r="Q2459" s="453">
        <v>1</v>
      </c>
      <c r="R2459" s="458">
        <v>0.15759999999999999</v>
      </c>
      <c r="S2459" s="464"/>
      <c r="T2459" s="461">
        <v>0</v>
      </c>
      <c r="U2459" s="462">
        <v>360000</v>
      </c>
      <c r="V2459" s="463">
        <v>360000</v>
      </c>
      <c r="W2459" s="716" t="e">
        <f t="shared" si="85"/>
        <v>#DIV/0!</v>
      </c>
      <c r="Z2459" s="739">
        <f t="shared" si="86"/>
        <v>0</v>
      </c>
    </row>
    <row r="2460" spans="1:26" s="365" customFormat="1" ht="12.65" customHeight="1">
      <c r="A2460" s="452" t="s">
        <v>115</v>
      </c>
      <c r="B2460" s="452" t="s">
        <v>728</v>
      </c>
      <c r="C2460" s="453" t="s">
        <v>449</v>
      </c>
      <c r="D2460" s="454" t="s">
        <v>1163</v>
      </c>
      <c r="E2460" s="455" t="s">
        <v>1164</v>
      </c>
      <c r="F2460" s="454" t="s">
        <v>1144</v>
      </c>
      <c r="G2460" s="454" t="s">
        <v>728</v>
      </c>
      <c r="H2460" s="454" t="s">
        <v>439</v>
      </c>
      <c r="I2460" s="453">
        <v>2025</v>
      </c>
      <c r="J2460" s="453">
        <v>1</v>
      </c>
      <c r="K2460" s="456">
        <v>45699</v>
      </c>
      <c r="L2460" s="457"/>
      <c r="M2460" s="458">
        <v>0.17280000000000001</v>
      </c>
      <c r="N2460" s="458">
        <v>0.2041</v>
      </c>
      <c r="O2460" s="459">
        <v>3.1299999999999994E-2</v>
      </c>
      <c r="P2460" s="460">
        <v>0</v>
      </c>
      <c r="Q2460" s="453">
        <v>1</v>
      </c>
      <c r="R2460" s="458">
        <v>0.17280000000000001</v>
      </c>
      <c r="S2460" s="464"/>
      <c r="T2460" s="461">
        <v>0</v>
      </c>
      <c r="U2460" s="462">
        <v>500000</v>
      </c>
      <c r="V2460" s="463">
        <v>500000</v>
      </c>
      <c r="W2460" s="716" t="e">
        <f t="shared" si="85"/>
        <v>#DIV/0!</v>
      </c>
      <c r="Z2460" s="739">
        <f t="shared" si="86"/>
        <v>0</v>
      </c>
    </row>
    <row r="2461" spans="1:26" s="365" customFormat="1" ht="12.65" customHeight="1">
      <c r="A2461" s="452" t="s">
        <v>115</v>
      </c>
      <c r="B2461" s="452" t="s">
        <v>728</v>
      </c>
      <c r="C2461" s="453" t="s">
        <v>449</v>
      </c>
      <c r="D2461" s="454" t="s">
        <v>737</v>
      </c>
      <c r="E2461" s="455" t="s">
        <v>1165</v>
      </c>
      <c r="F2461" s="454" t="s">
        <v>1144</v>
      </c>
      <c r="G2461" s="454" t="s">
        <v>728</v>
      </c>
      <c r="H2461" s="454" t="s">
        <v>439</v>
      </c>
      <c r="I2461" s="453">
        <v>2025</v>
      </c>
      <c r="J2461" s="453">
        <v>1</v>
      </c>
      <c r="K2461" s="456">
        <v>45699</v>
      </c>
      <c r="L2461" s="457"/>
      <c r="M2461" s="458">
        <v>0.21</v>
      </c>
      <c r="N2461" s="458">
        <v>0.245</v>
      </c>
      <c r="O2461" s="459">
        <v>3.5000000000000003E-2</v>
      </c>
      <c r="P2461" s="460">
        <v>0</v>
      </c>
      <c r="Q2461" s="453">
        <v>1</v>
      </c>
      <c r="R2461" s="458">
        <v>0.21</v>
      </c>
      <c r="S2461" s="464"/>
      <c r="T2461" s="461">
        <v>0</v>
      </c>
      <c r="U2461" s="462">
        <v>560000</v>
      </c>
      <c r="V2461" s="463">
        <v>560000</v>
      </c>
      <c r="W2461" s="716" t="e">
        <f t="shared" si="85"/>
        <v>#DIV/0!</v>
      </c>
      <c r="Z2461" s="739">
        <f t="shared" si="86"/>
        <v>0</v>
      </c>
    </row>
    <row r="2462" spans="1:26" s="365" customFormat="1" ht="12.65" customHeight="1">
      <c r="A2462" s="452" t="s">
        <v>115</v>
      </c>
      <c r="B2462" s="452" t="s">
        <v>728</v>
      </c>
      <c r="C2462" s="453" t="s">
        <v>449</v>
      </c>
      <c r="D2462" s="454" t="s">
        <v>719</v>
      </c>
      <c r="E2462" s="455" t="s">
        <v>1166</v>
      </c>
      <c r="F2462" s="454" t="s">
        <v>1144</v>
      </c>
      <c r="G2462" s="454" t="s">
        <v>728</v>
      </c>
      <c r="H2462" s="454" t="s">
        <v>439</v>
      </c>
      <c r="I2462" s="453">
        <v>2025</v>
      </c>
      <c r="J2462" s="453">
        <v>1</v>
      </c>
      <c r="K2462" s="456">
        <v>45699</v>
      </c>
      <c r="L2462" s="457"/>
      <c r="M2462" s="458">
        <v>0.75649999999999995</v>
      </c>
      <c r="N2462" s="458">
        <v>0.79090000000000005</v>
      </c>
      <c r="O2462" s="459">
        <v>3.4400000000000097E-2</v>
      </c>
      <c r="P2462" s="460">
        <v>0</v>
      </c>
      <c r="Q2462" s="453">
        <v>1</v>
      </c>
      <c r="R2462" s="458">
        <v>0.75649999999999995</v>
      </c>
      <c r="S2462" s="464"/>
      <c r="T2462" s="461">
        <v>0</v>
      </c>
      <c r="U2462" s="462">
        <v>550000</v>
      </c>
      <c r="V2462" s="463">
        <v>550000</v>
      </c>
      <c r="W2462" s="716" t="e">
        <f t="shared" si="85"/>
        <v>#DIV/0!</v>
      </c>
      <c r="Z2462" s="739">
        <f t="shared" si="86"/>
        <v>0</v>
      </c>
    </row>
    <row r="2463" spans="1:26" s="365" customFormat="1" ht="12.65" customHeight="1">
      <c r="A2463" s="452" t="s">
        <v>111</v>
      </c>
      <c r="B2463" s="452" t="s">
        <v>718</v>
      </c>
      <c r="C2463" s="453" t="s">
        <v>449</v>
      </c>
      <c r="D2463" s="454" t="s">
        <v>1162</v>
      </c>
      <c r="E2463" s="455" t="s">
        <v>727</v>
      </c>
      <c r="F2463" s="454" t="s">
        <v>1144</v>
      </c>
      <c r="G2463" s="454" t="s">
        <v>718</v>
      </c>
      <c r="H2463" s="454" t="s">
        <v>439</v>
      </c>
      <c r="I2463" s="453">
        <v>2025</v>
      </c>
      <c r="J2463" s="453">
        <v>1</v>
      </c>
      <c r="K2463" s="456">
        <v>45699</v>
      </c>
      <c r="L2463" s="457"/>
      <c r="M2463" s="458">
        <v>0.16520000000000001</v>
      </c>
      <c r="N2463" s="458">
        <v>0.18859999999999999</v>
      </c>
      <c r="O2463" s="459">
        <v>2.3399999999999976E-2</v>
      </c>
      <c r="P2463" s="460">
        <v>0</v>
      </c>
      <c r="Q2463" s="453">
        <v>1</v>
      </c>
      <c r="R2463" s="458">
        <v>0.16520000000000001</v>
      </c>
      <c r="S2463" s="464"/>
      <c r="T2463" s="461">
        <v>0</v>
      </c>
      <c r="U2463" s="462">
        <v>375000</v>
      </c>
      <c r="V2463" s="463">
        <v>375000</v>
      </c>
      <c r="W2463" s="716" t="e">
        <f t="shared" si="85"/>
        <v>#DIV/0!</v>
      </c>
      <c r="Z2463" s="739">
        <f t="shared" si="86"/>
        <v>0</v>
      </c>
    </row>
    <row r="2464" spans="1:26" s="365" customFormat="1" ht="12.65" customHeight="1">
      <c r="A2464" s="452" t="s">
        <v>111</v>
      </c>
      <c r="B2464" s="452" t="s">
        <v>718</v>
      </c>
      <c r="C2464" s="453" t="s">
        <v>449</v>
      </c>
      <c r="D2464" s="454" t="s">
        <v>729</v>
      </c>
      <c r="E2464" s="455" t="s">
        <v>730</v>
      </c>
      <c r="F2464" s="454" t="s">
        <v>1144</v>
      </c>
      <c r="G2464" s="454" t="s">
        <v>718</v>
      </c>
      <c r="H2464" s="454" t="s">
        <v>439</v>
      </c>
      <c r="I2464" s="453">
        <v>2025</v>
      </c>
      <c r="J2464" s="453">
        <v>1</v>
      </c>
      <c r="K2464" s="456">
        <v>45699</v>
      </c>
      <c r="L2464" s="457"/>
      <c r="M2464" s="458">
        <v>0.15759999999999999</v>
      </c>
      <c r="N2464" s="458">
        <v>0.18010000000000001</v>
      </c>
      <c r="O2464" s="459">
        <v>2.250000000000002E-2</v>
      </c>
      <c r="P2464" s="460">
        <v>0</v>
      </c>
      <c r="Q2464" s="453">
        <v>1</v>
      </c>
      <c r="R2464" s="458">
        <v>0.15759999999999999</v>
      </c>
      <c r="S2464" s="464"/>
      <c r="T2464" s="461">
        <v>0</v>
      </c>
      <c r="U2464" s="462">
        <v>360000</v>
      </c>
      <c r="V2464" s="463">
        <v>360000</v>
      </c>
      <c r="W2464" s="716" t="e">
        <f t="shared" si="85"/>
        <v>#DIV/0!</v>
      </c>
      <c r="Z2464" s="739">
        <f t="shared" si="86"/>
        <v>0</v>
      </c>
    </row>
    <row r="2465" spans="1:26" s="365" customFormat="1" ht="12.65" customHeight="1">
      <c r="A2465" s="452" t="s">
        <v>111</v>
      </c>
      <c r="B2465" s="452" t="s">
        <v>718</v>
      </c>
      <c r="C2465" s="453" t="s">
        <v>449</v>
      </c>
      <c r="D2465" s="454" t="s">
        <v>1163</v>
      </c>
      <c r="E2465" s="455" t="s">
        <v>1164</v>
      </c>
      <c r="F2465" s="454" t="s">
        <v>1144</v>
      </c>
      <c r="G2465" s="454" t="s">
        <v>718</v>
      </c>
      <c r="H2465" s="454" t="s">
        <v>439</v>
      </c>
      <c r="I2465" s="453">
        <v>2025</v>
      </c>
      <c r="J2465" s="453">
        <v>1</v>
      </c>
      <c r="K2465" s="456">
        <v>45699</v>
      </c>
      <c r="L2465" s="457"/>
      <c r="M2465" s="458">
        <v>0.17280000000000001</v>
      </c>
      <c r="N2465" s="458">
        <v>0.2041</v>
      </c>
      <c r="O2465" s="459">
        <v>3.1299999999999994E-2</v>
      </c>
      <c r="P2465" s="460">
        <v>0</v>
      </c>
      <c r="Q2465" s="453">
        <v>1</v>
      </c>
      <c r="R2465" s="458">
        <v>0.17280000000000001</v>
      </c>
      <c r="S2465" s="464"/>
      <c r="T2465" s="461">
        <v>0</v>
      </c>
      <c r="U2465" s="462">
        <v>500000</v>
      </c>
      <c r="V2465" s="463">
        <v>500000</v>
      </c>
      <c r="W2465" s="716" t="e">
        <f t="shared" si="85"/>
        <v>#DIV/0!</v>
      </c>
      <c r="Z2465" s="739">
        <f t="shared" si="86"/>
        <v>0</v>
      </c>
    </row>
    <row r="2466" spans="1:26" s="365" customFormat="1" ht="12.65" customHeight="1">
      <c r="A2466" s="452" t="s">
        <v>111</v>
      </c>
      <c r="B2466" s="452" t="s">
        <v>718</v>
      </c>
      <c r="C2466" s="453" t="s">
        <v>449</v>
      </c>
      <c r="D2466" s="454" t="s">
        <v>737</v>
      </c>
      <c r="E2466" s="455" t="s">
        <v>1165</v>
      </c>
      <c r="F2466" s="454" t="s">
        <v>1144</v>
      </c>
      <c r="G2466" s="454" t="s">
        <v>718</v>
      </c>
      <c r="H2466" s="454" t="s">
        <v>439</v>
      </c>
      <c r="I2466" s="453">
        <v>2025</v>
      </c>
      <c r="J2466" s="453">
        <v>1</v>
      </c>
      <c r="K2466" s="456">
        <v>45699</v>
      </c>
      <c r="L2466" s="457"/>
      <c r="M2466" s="458">
        <v>0.21</v>
      </c>
      <c r="N2466" s="458">
        <v>0.245</v>
      </c>
      <c r="O2466" s="459">
        <v>3.5000000000000003E-2</v>
      </c>
      <c r="P2466" s="460">
        <v>0</v>
      </c>
      <c r="Q2466" s="453">
        <v>1</v>
      </c>
      <c r="R2466" s="458">
        <v>0.21</v>
      </c>
      <c r="S2466" s="464"/>
      <c r="T2466" s="461">
        <v>0</v>
      </c>
      <c r="U2466" s="462">
        <v>560000</v>
      </c>
      <c r="V2466" s="463">
        <v>560000</v>
      </c>
      <c r="W2466" s="716" t="e">
        <f t="shared" si="85"/>
        <v>#DIV/0!</v>
      </c>
      <c r="Z2466" s="739">
        <f t="shared" si="86"/>
        <v>0</v>
      </c>
    </row>
    <row r="2467" spans="1:26" s="365" customFormat="1" ht="12.65" customHeight="1">
      <c r="A2467" s="452" t="s">
        <v>115</v>
      </c>
      <c r="B2467" s="452" t="s">
        <v>728</v>
      </c>
      <c r="C2467" s="453" t="s">
        <v>449</v>
      </c>
      <c r="D2467" s="454" t="s">
        <v>719</v>
      </c>
      <c r="E2467" s="455" t="s">
        <v>1166</v>
      </c>
      <c r="F2467" s="454" t="s">
        <v>1144</v>
      </c>
      <c r="G2467" s="454" t="s">
        <v>728</v>
      </c>
      <c r="H2467" s="454" t="s">
        <v>439</v>
      </c>
      <c r="I2467" s="453">
        <v>2025</v>
      </c>
      <c r="J2467" s="453">
        <v>1</v>
      </c>
      <c r="K2467" s="456">
        <v>45699</v>
      </c>
      <c r="L2467" s="457"/>
      <c r="M2467" s="458">
        <v>0.75649999999999995</v>
      </c>
      <c r="N2467" s="458">
        <v>0.79090000000000005</v>
      </c>
      <c r="O2467" s="459">
        <v>3.4400000000000097E-2</v>
      </c>
      <c r="P2467" s="460">
        <v>0</v>
      </c>
      <c r="Q2467" s="453">
        <v>1</v>
      </c>
      <c r="R2467" s="458">
        <v>0.75649999999999995</v>
      </c>
      <c r="S2467" s="464"/>
      <c r="T2467" s="461">
        <v>0</v>
      </c>
      <c r="U2467" s="462">
        <v>1100000</v>
      </c>
      <c r="V2467" s="463">
        <v>1100000</v>
      </c>
      <c r="W2467" s="716" t="e">
        <f t="shared" si="85"/>
        <v>#DIV/0!</v>
      </c>
      <c r="Z2467" s="739">
        <f t="shared" si="86"/>
        <v>0</v>
      </c>
    </row>
    <row r="2468" spans="1:26" s="365" customFormat="1" ht="12.65" customHeight="1">
      <c r="A2468" s="284" t="s">
        <v>106</v>
      </c>
      <c r="B2468" s="452" t="s">
        <v>699</v>
      </c>
      <c r="C2468" s="453" t="s">
        <v>449</v>
      </c>
      <c r="D2468" s="454" t="s">
        <v>1167</v>
      </c>
      <c r="E2468" s="455" t="s">
        <v>1168</v>
      </c>
      <c r="F2468" s="454" t="s">
        <v>1169</v>
      </c>
      <c r="G2468" s="454" t="s">
        <v>699</v>
      </c>
      <c r="H2468" s="454" t="s">
        <v>1170</v>
      </c>
      <c r="I2468" s="453">
        <v>2024</v>
      </c>
      <c r="J2468" s="453">
        <v>1</v>
      </c>
      <c r="K2468" s="456">
        <v>45572</v>
      </c>
      <c r="L2468" s="457"/>
      <c r="M2468" s="458">
        <v>1.5613891961777499E-2</v>
      </c>
      <c r="N2468" s="458">
        <v>1.5697225295110799E-2</v>
      </c>
      <c r="O2468" s="459">
        <v>8.3333333333299896E-5</v>
      </c>
      <c r="P2468" s="460"/>
      <c r="Q2468" s="453">
        <v>1</v>
      </c>
      <c r="R2468" s="458">
        <v>1.5613891961777499E-2</v>
      </c>
      <c r="S2468" s="464">
        <v>0</v>
      </c>
      <c r="T2468" s="461">
        <v>0</v>
      </c>
      <c r="U2468" s="462">
        <v>12000</v>
      </c>
      <c r="V2468" s="463">
        <v>12000</v>
      </c>
      <c r="W2468" s="716" t="e">
        <f t="shared" si="85"/>
        <v>#DIV/0!</v>
      </c>
      <c r="Z2468" s="739">
        <f t="shared" si="86"/>
        <v>0</v>
      </c>
    </row>
    <row r="2469" spans="1:26" s="365" customFormat="1" ht="12.65" customHeight="1">
      <c r="A2469" s="284" t="s">
        <v>106</v>
      </c>
      <c r="B2469" s="452" t="s">
        <v>699</v>
      </c>
      <c r="C2469" s="453" t="s">
        <v>449</v>
      </c>
      <c r="D2469" s="454" t="s">
        <v>1171</v>
      </c>
      <c r="E2469" s="455" t="s">
        <v>1172</v>
      </c>
      <c r="F2469" s="454" t="s">
        <v>1169</v>
      </c>
      <c r="G2469" s="454" t="s">
        <v>699</v>
      </c>
      <c r="H2469" s="454" t="s">
        <v>538</v>
      </c>
      <c r="I2469" s="453">
        <v>2024</v>
      </c>
      <c r="J2469" s="453">
        <v>1</v>
      </c>
      <c r="K2469" s="456">
        <v>45572</v>
      </c>
      <c r="L2469" s="457"/>
      <c r="M2469" s="458">
        <v>4.8499074074074097E-2</v>
      </c>
      <c r="N2469" s="458">
        <v>4.8800000000000003E-2</v>
      </c>
      <c r="O2469" s="459">
        <v>3.00925925925906E-4</v>
      </c>
      <c r="P2469" s="460"/>
      <c r="Q2469" s="453">
        <v>1</v>
      </c>
      <c r="R2469" s="458">
        <v>4.8499074074074097E-2</v>
      </c>
      <c r="S2469" s="464">
        <v>23895</v>
      </c>
      <c r="T2469" s="461">
        <v>23895</v>
      </c>
      <c r="U2469" s="462">
        <v>19500</v>
      </c>
      <c r="V2469" s="463">
        <v>19492.809375000001</v>
      </c>
      <c r="W2469" s="716" t="e">
        <f t="shared" si="85"/>
        <v>#DIV/0!</v>
      </c>
      <c r="Z2469" s="739">
        <f t="shared" si="86"/>
        <v>7.1906249999995238</v>
      </c>
    </row>
    <row r="2470" spans="1:26" s="365" customFormat="1" ht="12.65" customHeight="1">
      <c r="A2470" s="284" t="s">
        <v>106</v>
      </c>
      <c r="B2470" s="452" t="s">
        <v>699</v>
      </c>
      <c r="C2470" s="453" t="s">
        <v>449</v>
      </c>
      <c r="D2470" s="454" t="s">
        <v>1173</v>
      </c>
      <c r="E2470" s="455" t="s">
        <v>1174</v>
      </c>
      <c r="F2470" s="454" t="s">
        <v>1169</v>
      </c>
      <c r="G2470" s="454" t="s">
        <v>699</v>
      </c>
      <c r="H2470" s="454" t="s">
        <v>538</v>
      </c>
      <c r="I2470" s="453">
        <v>2024</v>
      </c>
      <c r="J2470" s="453">
        <v>1</v>
      </c>
      <c r="K2470" s="456">
        <v>45572</v>
      </c>
      <c r="L2470" s="457"/>
      <c r="M2470" s="458">
        <v>8.4000000000000005E-2</v>
      </c>
      <c r="N2470" s="458">
        <v>8.48E-2</v>
      </c>
      <c r="O2470" s="459">
        <v>7.9999999999999505E-4</v>
      </c>
      <c r="P2470" s="460"/>
      <c r="Q2470" s="453">
        <v>1</v>
      </c>
      <c r="R2470" s="458">
        <v>8.4000000000000005E-2</v>
      </c>
      <c r="S2470" s="464">
        <v>0</v>
      </c>
      <c r="T2470" s="461">
        <v>0</v>
      </c>
      <c r="U2470" s="462">
        <v>192000</v>
      </c>
      <c r="V2470" s="463">
        <v>192000</v>
      </c>
      <c r="W2470" s="716" t="e">
        <f t="shared" si="85"/>
        <v>#DIV/0!</v>
      </c>
      <c r="Z2470" s="739">
        <f t="shared" si="86"/>
        <v>0</v>
      </c>
    </row>
    <row r="2471" spans="1:26" s="365" customFormat="1" ht="12.65" customHeight="1">
      <c r="A2471" s="284" t="s">
        <v>106</v>
      </c>
      <c r="B2471" s="452" t="s">
        <v>699</v>
      </c>
      <c r="C2471" s="453" t="s">
        <v>449</v>
      </c>
      <c r="D2471" s="454" t="s">
        <v>1175</v>
      </c>
      <c r="E2471" s="455" t="s">
        <v>1176</v>
      </c>
      <c r="F2471" s="454" t="s">
        <v>1169</v>
      </c>
      <c r="G2471" s="454" t="s">
        <v>699</v>
      </c>
      <c r="H2471" s="454" t="s">
        <v>538</v>
      </c>
      <c r="I2471" s="453">
        <v>2024</v>
      </c>
      <c r="J2471" s="453">
        <v>1</v>
      </c>
      <c r="K2471" s="456">
        <v>45572</v>
      </c>
      <c r="L2471" s="457"/>
      <c r="M2471" s="458">
        <v>1.54984811013187E-2</v>
      </c>
      <c r="N2471" s="458">
        <v>1.55644533235409E-2</v>
      </c>
      <c r="O2471" s="459">
        <v>6.5972222222199895E-5</v>
      </c>
      <c r="P2471" s="460"/>
      <c r="Q2471" s="453">
        <v>1</v>
      </c>
      <c r="R2471" s="458">
        <v>1.54984811013187E-2</v>
      </c>
      <c r="S2471" s="464">
        <v>31000</v>
      </c>
      <c r="T2471" s="461">
        <v>31000</v>
      </c>
      <c r="U2471" s="462">
        <v>19000</v>
      </c>
      <c r="V2471" s="463">
        <v>18997.954861111113</v>
      </c>
      <c r="W2471" s="716" t="e">
        <f t="shared" si="85"/>
        <v>#DIV/0!</v>
      </c>
      <c r="Z2471" s="739">
        <f t="shared" si="86"/>
        <v>2.0451388888881969</v>
      </c>
    </row>
    <row r="2472" spans="1:26" s="365" customFormat="1" ht="12.65" customHeight="1">
      <c r="A2472" s="284" t="s">
        <v>106</v>
      </c>
      <c r="B2472" s="452" t="s">
        <v>699</v>
      </c>
      <c r="C2472" s="453" t="s">
        <v>449</v>
      </c>
      <c r="D2472" s="454" t="s">
        <v>1177</v>
      </c>
      <c r="E2472" s="455" t="s">
        <v>1178</v>
      </c>
      <c r="F2472" s="454" t="s">
        <v>1169</v>
      </c>
      <c r="G2472" s="454" t="s">
        <v>699</v>
      </c>
      <c r="H2472" s="454" t="s">
        <v>538</v>
      </c>
      <c r="I2472" s="453">
        <v>2024</v>
      </c>
      <c r="J2472" s="453">
        <v>1</v>
      </c>
      <c r="K2472" s="456">
        <v>45572</v>
      </c>
      <c r="L2472" s="457"/>
      <c r="M2472" s="458">
        <v>3.9622222222222198E-2</v>
      </c>
      <c r="N2472" s="458">
        <v>3.9899999999999998E-2</v>
      </c>
      <c r="O2472" s="459">
        <v>2.777777777778E-4</v>
      </c>
      <c r="P2472" s="460"/>
      <c r="Q2472" s="453">
        <v>1</v>
      </c>
      <c r="R2472" s="458">
        <v>3.9622222222222198E-2</v>
      </c>
      <c r="S2472" s="464">
        <v>20000</v>
      </c>
      <c r="T2472" s="461">
        <v>20000</v>
      </c>
      <c r="U2472" s="462">
        <v>36000</v>
      </c>
      <c r="V2472" s="463">
        <v>35994.444444444445</v>
      </c>
      <c r="W2472" s="716" t="e">
        <f t="shared" si="85"/>
        <v>#DIV/0!</v>
      </c>
      <c r="Z2472" s="739">
        <f t="shared" si="86"/>
        <v>5.5555555555560003</v>
      </c>
    </row>
    <row r="2473" spans="1:26" s="365" customFormat="1" ht="12.65" customHeight="1">
      <c r="A2473" s="284" t="s">
        <v>106</v>
      </c>
      <c r="B2473" s="452" t="s">
        <v>699</v>
      </c>
      <c r="C2473" s="453" t="s">
        <v>449</v>
      </c>
      <c r="D2473" s="454" t="s">
        <v>1179</v>
      </c>
      <c r="E2473" s="455" t="s">
        <v>1180</v>
      </c>
      <c r="F2473" s="454" t="s">
        <v>1169</v>
      </c>
      <c r="G2473" s="454" t="s">
        <v>699</v>
      </c>
      <c r="H2473" s="454" t="s">
        <v>538</v>
      </c>
      <c r="I2473" s="453">
        <v>2024</v>
      </c>
      <c r="J2473" s="453">
        <v>1</v>
      </c>
      <c r="K2473" s="456">
        <v>45572</v>
      </c>
      <c r="L2473" s="457"/>
      <c r="M2473" s="458">
        <v>1.24996716339609E-2</v>
      </c>
      <c r="N2473" s="458">
        <v>1.25546484858128E-2</v>
      </c>
      <c r="O2473" s="459">
        <v>5.49768518518998E-5</v>
      </c>
      <c r="P2473" s="460"/>
      <c r="Q2473" s="453">
        <v>1</v>
      </c>
      <c r="R2473" s="458">
        <v>1.24996716339609E-2</v>
      </c>
      <c r="S2473" s="464">
        <v>40800</v>
      </c>
      <c r="T2473" s="461">
        <v>40800</v>
      </c>
      <c r="U2473" s="462">
        <v>19000</v>
      </c>
      <c r="V2473" s="463">
        <v>18997.756944444442</v>
      </c>
      <c r="W2473" s="716" t="e">
        <f t="shared" si="85"/>
        <v>#DIV/0!</v>
      </c>
      <c r="Z2473" s="739">
        <f t="shared" si="86"/>
        <v>2.243055555557512</v>
      </c>
    </row>
    <row r="2474" spans="1:26" s="365" customFormat="1" ht="12.65" customHeight="1">
      <c r="A2474" s="284" t="s">
        <v>106</v>
      </c>
      <c r="B2474" s="452" t="s">
        <v>699</v>
      </c>
      <c r="C2474" s="453" t="s">
        <v>449</v>
      </c>
      <c r="D2474" s="454" t="s">
        <v>1181</v>
      </c>
      <c r="E2474" s="455" t="s">
        <v>1182</v>
      </c>
      <c r="F2474" s="454" t="s">
        <v>1169</v>
      </c>
      <c r="G2474" s="454" t="s">
        <v>699</v>
      </c>
      <c r="H2474" s="454" t="s">
        <v>538</v>
      </c>
      <c r="I2474" s="453">
        <v>2024</v>
      </c>
      <c r="J2474" s="453">
        <v>1</v>
      </c>
      <c r="K2474" s="456">
        <v>45572</v>
      </c>
      <c r="L2474" s="457"/>
      <c r="M2474" s="458">
        <v>0.10203611111111099</v>
      </c>
      <c r="N2474" s="458">
        <v>0.1028</v>
      </c>
      <c r="O2474" s="459">
        <v>7.6388888888900797E-4</v>
      </c>
      <c r="P2474" s="460"/>
      <c r="Q2474" s="453">
        <v>1</v>
      </c>
      <c r="R2474" s="458">
        <v>0.10203611111111099</v>
      </c>
      <c r="S2474" s="464">
        <v>10027</v>
      </c>
      <c r="T2474" s="461">
        <v>10027</v>
      </c>
      <c r="U2474" s="462">
        <v>231000</v>
      </c>
      <c r="V2474" s="463">
        <v>230992.34048611112</v>
      </c>
      <c r="W2474" s="716" t="e">
        <f t="shared" si="85"/>
        <v>#DIV/0!</v>
      </c>
      <c r="Z2474" s="739">
        <f t="shared" si="86"/>
        <v>7.6595138888900829</v>
      </c>
    </row>
    <row r="2475" spans="1:26" s="365" customFormat="1" ht="12.65" customHeight="1">
      <c r="A2475" s="284" t="s">
        <v>106</v>
      </c>
      <c r="B2475" s="452" t="s">
        <v>699</v>
      </c>
      <c r="C2475" s="453" t="s">
        <v>449</v>
      </c>
      <c r="D2475" s="454" t="s">
        <v>1173</v>
      </c>
      <c r="E2475" s="455" t="s">
        <v>1174</v>
      </c>
      <c r="F2475" s="454" t="s">
        <v>1169</v>
      </c>
      <c r="G2475" s="454" t="s">
        <v>699</v>
      </c>
      <c r="H2475" s="454" t="s">
        <v>538</v>
      </c>
      <c r="I2475" s="453">
        <v>2024</v>
      </c>
      <c r="J2475" s="453">
        <v>1</v>
      </c>
      <c r="K2475" s="456">
        <v>45572</v>
      </c>
      <c r="L2475" s="457"/>
      <c r="M2475" s="458">
        <v>8.4000000000000005E-2</v>
      </c>
      <c r="N2475" s="458">
        <v>8.48E-2</v>
      </c>
      <c r="O2475" s="459">
        <v>7.9999999999999505E-4</v>
      </c>
      <c r="P2475" s="460"/>
      <c r="Q2475" s="453">
        <v>1</v>
      </c>
      <c r="R2475" s="458">
        <v>8.4000000000000005E-2</v>
      </c>
      <c r="S2475" s="464">
        <v>0</v>
      </c>
      <c r="T2475" s="461">
        <v>0</v>
      </c>
      <c r="U2475" s="462">
        <v>0</v>
      </c>
      <c r="V2475" s="463">
        <v>0</v>
      </c>
      <c r="W2475" s="716" t="e">
        <f t="shared" si="85"/>
        <v>#DIV/0!</v>
      </c>
      <c r="Z2475" s="739">
        <f t="shared" si="86"/>
        <v>0</v>
      </c>
    </row>
    <row r="2476" spans="1:26" s="365" customFormat="1" ht="12.65" customHeight="1">
      <c r="A2476" s="284" t="s">
        <v>107</v>
      </c>
      <c r="B2476" s="452" t="s">
        <v>703</v>
      </c>
      <c r="C2476" s="453" t="s">
        <v>449</v>
      </c>
      <c r="D2476" s="454" t="s">
        <v>1183</v>
      </c>
      <c r="E2476" s="455" t="s">
        <v>1184</v>
      </c>
      <c r="F2476" s="454" t="s">
        <v>1169</v>
      </c>
      <c r="G2476" s="454" t="s">
        <v>703</v>
      </c>
      <c r="H2476" s="454" t="s">
        <v>538</v>
      </c>
      <c r="I2476" s="453">
        <v>2024</v>
      </c>
      <c r="J2476" s="453">
        <v>1</v>
      </c>
      <c r="K2476" s="456">
        <v>45572</v>
      </c>
      <c r="L2476" s="457"/>
      <c r="M2476" s="458">
        <v>6.7044444444444407E-2</v>
      </c>
      <c r="N2476" s="458">
        <v>6.7599999999999993E-2</v>
      </c>
      <c r="O2476" s="459">
        <v>5.55555555555587E-4</v>
      </c>
      <c r="P2476" s="460"/>
      <c r="Q2476" s="453">
        <v>1</v>
      </c>
      <c r="R2476" s="458">
        <v>6.7044444444444407E-2</v>
      </c>
      <c r="S2476" s="464">
        <v>11000</v>
      </c>
      <c r="T2476" s="461">
        <v>11000</v>
      </c>
      <c r="U2476" s="462">
        <v>40000</v>
      </c>
      <c r="V2476" s="463">
        <v>39993.888888888891</v>
      </c>
      <c r="W2476" s="716" t="e">
        <f t="shared" si="85"/>
        <v>#DIV/0!</v>
      </c>
      <c r="Z2476" s="739">
        <f t="shared" si="86"/>
        <v>6.1111111111114571</v>
      </c>
    </row>
    <row r="2477" spans="1:26" s="365" customFormat="1" ht="12.65" customHeight="1">
      <c r="A2477" s="284" t="s">
        <v>107</v>
      </c>
      <c r="B2477" s="452" t="s">
        <v>703</v>
      </c>
      <c r="C2477" s="453" t="s">
        <v>449</v>
      </c>
      <c r="D2477" s="454" t="s">
        <v>1183</v>
      </c>
      <c r="E2477" s="455" t="s">
        <v>1185</v>
      </c>
      <c r="F2477" s="454" t="s">
        <v>1169</v>
      </c>
      <c r="G2477" s="454" t="s">
        <v>703</v>
      </c>
      <c r="H2477" s="454" t="s">
        <v>538</v>
      </c>
      <c r="I2477" s="453">
        <v>2024</v>
      </c>
      <c r="J2477" s="453">
        <v>1</v>
      </c>
      <c r="K2477" s="456">
        <v>45572</v>
      </c>
      <c r="L2477" s="457"/>
      <c r="M2477" s="458">
        <v>6.7044444444444407E-2</v>
      </c>
      <c r="N2477" s="458">
        <v>6.7599999999999993E-2</v>
      </c>
      <c r="O2477" s="459">
        <v>5.55555555555587E-4</v>
      </c>
      <c r="P2477" s="460"/>
      <c r="Q2477" s="453">
        <v>1</v>
      </c>
      <c r="R2477" s="458">
        <v>6.7044444444444407E-2</v>
      </c>
      <c r="S2477" s="464">
        <v>0</v>
      </c>
      <c r="T2477" s="461">
        <v>0</v>
      </c>
      <c r="U2477" s="462">
        <v>40000</v>
      </c>
      <c r="V2477" s="463">
        <v>40000</v>
      </c>
      <c r="W2477" s="716" t="e">
        <f t="shared" si="85"/>
        <v>#DIV/0!</v>
      </c>
      <c r="Z2477" s="739">
        <f t="shared" si="86"/>
        <v>0</v>
      </c>
    </row>
    <row r="2478" spans="1:26" s="365" customFormat="1" ht="12.65" customHeight="1">
      <c r="A2478" s="284" t="s">
        <v>107</v>
      </c>
      <c r="B2478" s="452" t="s">
        <v>703</v>
      </c>
      <c r="C2478" s="453" t="s">
        <v>449</v>
      </c>
      <c r="D2478" s="454" t="s">
        <v>1186</v>
      </c>
      <c r="E2478" s="455" t="s">
        <v>1187</v>
      </c>
      <c r="F2478" s="454" t="s">
        <v>1169</v>
      </c>
      <c r="G2478" s="454" t="s">
        <v>703</v>
      </c>
      <c r="H2478" s="454" t="s">
        <v>538</v>
      </c>
      <c r="I2478" s="453">
        <v>2024</v>
      </c>
      <c r="J2478" s="453">
        <v>1</v>
      </c>
      <c r="K2478" s="456">
        <v>45572</v>
      </c>
      <c r="L2478" s="457"/>
      <c r="M2478" s="458">
        <v>1.8429011438828399E-2</v>
      </c>
      <c r="N2478" s="458">
        <v>1.8522761438828399E-2</v>
      </c>
      <c r="O2478" s="459">
        <v>9.3750000000000097E-5</v>
      </c>
      <c r="P2478" s="460"/>
      <c r="Q2478" s="453">
        <v>1</v>
      </c>
      <c r="R2478" s="458">
        <v>1.8429011438828399E-2</v>
      </c>
      <c r="S2478" s="464">
        <v>0</v>
      </c>
      <c r="T2478" s="461">
        <v>0</v>
      </c>
      <c r="U2478" s="462">
        <v>30000</v>
      </c>
      <c r="V2478" s="463">
        <v>30000</v>
      </c>
      <c r="W2478" s="716" t="e">
        <f t="shared" si="85"/>
        <v>#DIV/0!</v>
      </c>
      <c r="Z2478" s="739">
        <f t="shared" si="86"/>
        <v>0</v>
      </c>
    </row>
    <row r="2479" spans="1:26" s="365" customFormat="1" ht="12.65" customHeight="1">
      <c r="A2479" s="284" t="s">
        <v>107</v>
      </c>
      <c r="B2479" s="452" t="s">
        <v>703</v>
      </c>
      <c r="C2479" s="453" t="s">
        <v>449</v>
      </c>
      <c r="D2479" s="454" t="s">
        <v>1188</v>
      </c>
      <c r="E2479" s="455" t="s">
        <v>1189</v>
      </c>
      <c r="F2479" s="454" t="s">
        <v>1169</v>
      </c>
      <c r="G2479" s="454" t="s">
        <v>703</v>
      </c>
      <c r="H2479" s="454" t="s">
        <v>538</v>
      </c>
      <c r="I2479" s="453">
        <v>2024</v>
      </c>
      <c r="J2479" s="453">
        <v>1</v>
      </c>
      <c r="K2479" s="456">
        <v>45572</v>
      </c>
      <c r="L2479" s="457"/>
      <c r="M2479" s="458">
        <v>2.8972727272727299E-2</v>
      </c>
      <c r="N2479" s="458">
        <v>2.92E-2</v>
      </c>
      <c r="O2479" s="459">
        <v>2.2727272727270101E-4</v>
      </c>
      <c r="P2479" s="460"/>
      <c r="Q2479" s="453">
        <v>1</v>
      </c>
      <c r="R2479" s="458">
        <v>2.8972727272727299E-2</v>
      </c>
      <c r="S2479" s="464">
        <v>15000</v>
      </c>
      <c r="T2479" s="461">
        <v>15000</v>
      </c>
      <c r="U2479" s="462">
        <v>18000</v>
      </c>
      <c r="V2479" s="463">
        <v>17996.590909090908</v>
      </c>
      <c r="W2479" s="716" t="e">
        <f t="shared" si="85"/>
        <v>#DIV/0!</v>
      </c>
      <c r="Z2479" s="739">
        <f t="shared" si="86"/>
        <v>3.4090909090905153</v>
      </c>
    </row>
    <row r="2480" spans="1:26" s="365" customFormat="1" ht="12.65" customHeight="1">
      <c r="A2480" s="284" t="s">
        <v>107</v>
      </c>
      <c r="B2480" s="452" t="s">
        <v>703</v>
      </c>
      <c r="C2480" s="453" t="s">
        <v>449</v>
      </c>
      <c r="D2480" s="454" t="s">
        <v>1179</v>
      </c>
      <c r="E2480" s="455" t="s">
        <v>1180</v>
      </c>
      <c r="F2480" s="454" t="s">
        <v>1169</v>
      </c>
      <c r="G2480" s="454" t="s">
        <v>703</v>
      </c>
      <c r="H2480" s="454" t="s">
        <v>538</v>
      </c>
      <c r="I2480" s="453">
        <v>2024</v>
      </c>
      <c r="J2480" s="453">
        <v>1</v>
      </c>
      <c r="K2480" s="456">
        <v>45572</v>
      </c>
      <c r="L2480" s="457"/>
      <c r="M2480" s="458">
        <v>1.24996716339609E-2</v>
      </c>
      <c r="N2480" s="458">
        <v>1.25546484858128E-2</v>
      </c>
      <c r="O2480" s="459">
        <v>5.49768518518998E-5</v>
      </c>
      <c r="P2480" s="460"/>
      <c r="Q2480" s="453">
        <v>1</v>
      </c>
      <c r="R2480" s="458">
        <v>1.24996716339609E-2</v>
      </c>
      <c r="S2480" s="464">
        <v>40800</v>
      </c>
      <c r="T2480" s="461">
        <v>40800</v>
      </c>
      <c r="U2480" s="462">
        <v>0</v>
      </c>
      <c r="V2480" s="463">
        <v>0</v>
      </c>
      <c r="W2480" s="716" t="e">
        <f t="shared" si="85"/>
        <v>#DIV/0!</v>
      </c>
      <c r="Z2480" s="739">
        <f t="shared" si="86"/>
        <v>2.243055555557512</v>
      </c>
    </row>
    <row r="2481" spans="1:26" s="365" customFormat="1" ht="12.65" customHeight="1">
      <c r="A2481" s="284" t="s">
        <v>107</v>
      </c>
      <c r="B2481" s="452" t="s">
        <v>703</v>
      </c>
      <c r="C2481" s="453" t="s">
        <v>449</v>
      </c>
      <c r="D2481" s="454" t="s">
        <v>1190</v>
      </c>
      <c r="E2481" s="455" t="s">
        <v>1191</v>
      </c>
      <c r="F2481" s="454" t="s">
        <v>1169</v>
      </c>
      <c r="G2481" s="454" t="s">
        <v>703</v>
      </c>
      <c r="H2481" s="454" t="s">
        <v>538</v>
      </c>
      <c r="I2481" s="453">
        <v>2024</v>
      </c>
      <c r="J2481" s="453">
        <v>1</v>
      </c>
      <c r="K2481" s="456">
        <v>45572</v>
      </c>
      <c r="L2481" s="457"/>
      <c r="M2481" s="458">
        <v>2.10888888888889E-2</v>
      </c>
      <c r="N2481" s="458">
        <v>2.12E-2</v>
      </c>
      <c r="O2481" s="459">
        <v>1.111111111111E-4</v>
      </c>
      <c r="P2481" s="460"/>
      <c r="Q2481" s="453">
        <v>1</v>
      </c>
      <c r="R2481" s="458">
        <v>2.10888888888889E-2</v>
      </c>
      <c r="S2481" s="464">
        <v>8000</v>
      </c>
      <c r="T2481" s="461">
        <v>8000</v>
      </c>
      <c r="U2481" s="462">
        <v>10000</v>
      </c>
      <c r="V2481" s="463">
        <v>9999.1111111111113</v>
      </c>
      <c r="W2481" s="716" t="e">
        <f t="shared" si="85"/>
        <v>#DIV/0!</v>
      </c>
      <c r="Z2481" s="739">
        <f t="shared" si="86"/>
        <v>0.88888888888880002</v>
      </c>
    </row>
    <row r="2482" spans="1:26" s="365" customFormat="1" ht="12.65" customHeight="1">
      <c r="A2482" s="452" t="s">
        <v>109</v>
      </c>
      <c r="B2482" s="452" t="s">
        <v>712</v>
      </c>
      <c r="C2482" s="453" t="s">
        <v>449</v>
      </c>
      <c r="D2482" s="454" t="s">
        <v>1192</v>
      </c>
      <c r="E2482" s="455" t="s">
        <v>1193</v>
      </c>
      <c r="F2482" s="454" t="s">
        <v>1169</v>
      </c>
      <c r="G2482" s="454" t="s">
        <v>712</v>
      </c>
      <c r="H2482" s="454" t="s">
        <v>538</v>
      </c>
      <c r="I2482" s="453">
        <v>2024</v>
      </c>
      <c r="J2482" s="453">
        <v>1</v>
      </c>
      <c r="K2482" s="456">
        <v>45572</v>
      </c>
      <c r="L2482" s="457"/>
      <c r="M2482" s="458">
        <v>7.1513521215986503E-2</v>
      </c>
      <c r="N2482" s="458">
        <v>7.1930187882653193E-2</v>
      </c>
      <c r="O2482" s="459">
        <v>4.1666666666669E-4</v>
      </c>
      <c r="P2482" s="460"/>
      <c r="Q2482" s="453">
        <v>1</v>
      </c>
      <c r="R2482" s="458">
        <v>7.1513521215986503E-2</v>
      </c>
      <c r="S2482" s="464">
        <v>12000</v>
      </c>
      <c r="T2482" s="461">
        <v>12000</v>
      </c>
      <c r="U2482" s="462">
        <v>72000</v>
      </c>
      <c r="V2482" s="463">
        <v>71995</v>
      </c>
      <c r="W2482" s="716" t="e">
        <f t="shared" si="85"/>
        <v>#DIV/0!</v>
      </c>
      <c r="Z2482" s="739">
        <f t="shared" si="86"/>
        <v>5.0000000000002798</v>
      </c>
    </row>
    <row r="2483" spans="1:26" s="365" customFormat="1" ht="12.65" customHeight="1">
      <c r="A2483" s="452" t="s">
        <v>109</v>
      </c>
      <c r="B2483" s="452" t="s">
        <v>712</v>
      </c>
      <c r="C2483" s="453" t="s">
        <v>449</v>
      </c>
      <c r="D2483" s="454" t="s">
        <v>1194</v>
      </c>
      <c r="E2483" s="455" t="s">
        <v>1195</v>
      </c>
      <c r="F2483" s="454" t="s">
        <v>1169</v>
      </c>
      <c r="G2483" s="454" t="s">
        <v>712</v>
      </c>
      <c r="H2483" s="454" t="s">
        <v>538</v>
      </c>
      <c r="I2483" s="453">
        <v>2024</v>
      </c>
      <c r="J2483" s="453">
        <v>1</v>
      </c>
      <c r="K2483" s="456">
        <v>45572</v>
      </c>
      <c r="L2483" s="457"/>
      <c r="M2483" s="458">
        <v>1.6104341943226901E-2</v>
      </c>
      <c r="N2483" s="458">
        <v>1.6156185261199201E-2</v>
      </c>
      <c r="O2483" s="459">
        <v>5.1843317972300601E-5</v>
      </c>
      <c r="P2483" s="460"/>
      <c r="Q2483" s="453">
        <v>1</v>
      </c>
      <c r="R2483" s="458">
        <v>1.6104341943226901E-2</v>
      </c>
      <c r="S2483" s="464">
        <v>40800</v>
      </c>
      <c r="T2483" s="461">
        <v>40800</v>
      </c>
      <c r="U2483" s="462">
        <v>18000</v>
      </c>
      <c r="V2483" s="463">
        <v>17997.88479262673</v>
      </c>
      <c r="W2483" s="716" t="e">
        <f t="shared" si="85"/>
        <v>#DIV/0!</v>
      </c>
      <c r="Z2483" s="739">
        <f t="shared" si="86"/>
        <v>2.1152073732698646</v>
      </c>
    </row>
    <row r="2484" spans="1:26" s="365" customFormat="1" ht="12.65" customHeight="1">
      <c r="A2484" s="452" t="s">
        <v>109</v>
      </c>
      <c r="B2484" s="452" t="s">
        <v>712</v>
      </c>
      <c r="C2484" s="453" t="s">
        <v>449</v>
      </c>
      <c r="D2484" s="454" t="s">
        <v>1183</v>
      </c>
      <c r="E2484" s="455" t="s">
        <v>1196</v>
      </c>
      <c r="F2484" s="454" t="s">
        <v>1169</v>
      </c>
      <c r="G2484" s="454" t="s">
        <v>712</v>
      </c>
      <c r="H2484" s="454" t="s">
        <v>538</v>
      </c>
      <c r="I2484" s="453">
        <v>2024</v>
      </c>
      <c r="J2484" s="453">
        <v>1</v>
      </c>
      <c r="K2484" s="456">
        <v>45572</v>
      </c>
      <c r="L2484" s="457"/>
      <c r="M2484" s="458">
        <v>0.1776375</v>
      </c>
      <c r="N2484" s="458">
        <v>0.1792</v>
      </c>
      <c r="O2484" s="459">
        <v>1.5624999999999899E-3</v>
      </c>
      <c r="P2484" s="460"/>
      <c r="Q2484" s="453">
        <v>1</v>
      </c>
      <c r="R2484" s="458">
        <v>0.1776375</v>
      </c>
      <c r="S2484" s="464">
        <v>7000</v>
      </c>
      <c r="T2484" s="461">
        <v>7000</v>
      </c>
      <c r="U2484" s="462">
        <v>120000</v>
      </c>
      <c r="V2484" s="463">
        <v>119989.0625</v>
      </c>
      <c r="W2484" s="716" t="e">
        <f t="shared" si="85"/>
        <v>#DIV/0!</v>
      </c>
      <c r="Z2484" s="739">
        <f t="shared" si="86"/>
        <v>10.937499999999929</v>
      </c>
    </row>
    <row r="2485" spans="1:26" s="365" customFormat="1" ht="12.65" customHeight="1">
      <c r="A2485" s="452" t="s">
        <v>109</v>
      </c>
      <c r="B2485" s="452" t="s">
        <v>712</v>
      </c>
      <c r="C2485" s="453" t="s">
        <v>449</v>
      </c>
      <c r="D2485" s="454" t="s">
        <v>1197</v>
      </c>
      <c r="E2485" s="455" t="s">
        <v>1198</v>
      </c>
      <c r="F2485" s="454" t="s">
        <v>1169</v>
      </c>
      <c r="G2485" s="454" t="s">
        <v>712</v>
      </c>
      <c r="H2485" s="454" t="s">
        <v>538</v>
      </c>
      <c r="I2485" s="453">
        <v>2024</v>
      </c>
      <c r="J2485" s="453">
        <v>1</v>
      </c>
      <c r="K2485" s="456">
        <v>45572</v>
      </c>
      <c r="L2485" s="457"/>
      <c r="M2485" s="458">
        <v>7.9725000000000004E-2</v>
      </c>
      <c r="N2485" s="458">
        <v>8.0100000000000005E-2</v>
      </c>
      <c r="O2485" s="459">
        <v>3.7500000000000001E-4</v>
      </c>
      <c r="P2485" s="460"/>
      <c r="Q2485" s="453">
        <v>1</v>
      </c>
      <c r="R2485" s="458">
        <v>7.9725000000000004E-2</v>
      </c>
      <c r="S2485" s="464">
        <v>14800</v>
      </c>
      <c r="T2485" s="461">
        <v>14800</v>
      </c>
      <c r="U2485" s="462">
        <v>36000</v>
      </c>
      <c r="V2485" s="463">
        <v>35994.449999999997</v>
      </c>
      <c r="W2485" s="716" t="e">
        <f t="shared" si="85"/>
        <v>#DIV/0!</v>
      </c>
      <c r="Z2485" s="739">
        <f t="shared" si="86"/>
        <v>5.55</v>
      </c>
    </row>
    <row r="2486" spans="1:26" s="365" customFormat="1" ht="12.65" customHeight="1">
      <c r="A2486" s="452" t="s">
        <v>109</v>
      </c>
      <c r="B2486" s="452" t="s">
        <v>712</v>
      </c>
      <c r="C2486" s="453" t="s">
        <v>449</v>
      </c>
      <c r="D2486" s="454" t="s">
        <v>1199</v>
      </c>
      <c r="E2486" s="455" t="s">
        <v>1200</v>
      </c>
      <c r="F2486" s="454" t="s">
        <v>1169</v>
      </c>
      <c r="G2486" s="454" t="s">
        <v>712</v>
      </c>
      <c r="H2486" s="454" t="s">
        <v>538</v>
      </c>
      <c r="I2486" s="453">
        <v>2024</v>
      </c>
      <c r="J2486" s="453">
        <v>1</v>
      </c>
      <c r="K2486" s="456">
        <v>45572</v>
      </c>
      <c r="L2486" s="457"/>
      <c r="M2486" s="458">
        <v>4.0697979797979802E-2</v>
      </c>
      <c r="N2486" s="458">
        <v>4.0899999999999999E-2</v>
      </c>
      <c r="O2486" s="459">
        <v>2.02020202020196E-4</v>
      </c>
      <c r="P2486" s="460"/>
      <c r="Q2486" s="453">
        <v>1</v>
      </c>
      <c r="R2486" s="458">
        <v>4.0697979797979802E-2</v>
      </c>
      <c r="S2486" s="464">
        <v>34800</v>
      </c>
      <c r="T2486" s="461">
        <v>34800</v>
      </c>
      <c r="U2486" s="462">
        <v>32000</v>
      </c>
      <c r="V2486" s="463">
        <v>31992.969696969696</v>
      </c>
      <c r="W2486" s="716" t="e">
        <f t="shared" si="85"/>
        <v>#DIV/0!</v>
      </c>
      <c r="Z2486" s="739">
        <f t="shared" si="86"/>
        <v>7.0303030303028207</v>
      </c>
    </row>
    <row r="2487" spans="1:26" s="365" customFormat="1" ht="12.65" customHeight="1">
      <c r="A2487" s="452" t="s">
        <v>109</v>
      </c>
      <c r="B2487" s="452" t="s">
        <v>712</v>
      </c>
      <c r="C2487" s="453" t="s">
        <v>449</v>
      </c>
      <c r="D2487" s="454" t="s">
        <v>1179</v>
      </c>
      <c r="E2487" s="455" t="s">
        <v>1180</v>
      </c>
      <c r="F2487" s="454" t="s">
        <v>1169</v>
      </c>
      <c r="G2487" s="454" t="s">
        <v>712</v>
      </c>
      <c r="H2487" s="454" t="s">
        <v>538</v>
      </c>
      <c r="I2487" s="453">
        <v>2024</v>
      </c>
      <c r="J2487" s="453">
        <v>1</v>
      </c>
      <c r="K2487" s="456">
        <v>45572</v>
      </c>
      <c r="L2487" s="457"/>
      <c r="M2487" s="458">
        <v>1.24996716339609E-2</v>
      </c>
      <c r="N2487" s="458">
        <v>1.25546484858128E-2</v>
      </c>
      <c r="O2487" s="459">
        <v>5.49768518518998E-5</v>
      </c>
      <c r="P2487" s="460"/>
      <c r="Q2487" s="453">
        <v>1</v>
      </c>
      <c r="R2487" s="458">
        <v>1.24996716339609E-2</v>
      </c>
      <c r="S2487" s="464">
        <v>40800</v>
      </c>
      <c r="T2487" s="461">
        <v>40800</v>
      </c>
      <c r="U2487" s="462">
        <v>0</v>
      </c>
      <c r="V2487" s="463">
        <v>0</v>
      </c>
      <c r="W2487" s="716" t="e">
        <f t="shared" si="85"/>
        <v>#DIV/0!</v>
      </c>
      <c r="Z2487" s="739">
        <f t="shared" si="86"/>
        <v>2.243055555557512</v>
      </c>
    </row>
    <row r="2488" spans="1:26" s="365" customFormat="1" ht="12.65" customHeight="1">
      <c r="A2488" s="452" t="s">
        <v>108</v>
      </c>
      <c r="B2488" s="452" t="s">
        <v>1201</v>
      </c>
      <c r="C2488" s="453" t="s">
        <v>449</v>
      </c>
      <c r="D2488" s="454" t="s">
        <v>1181</v>
      </c>
      <c r="E2488" s="455" t="s">
        <v>1202</v>
      </c>
      <c r="F2488" s="454" t="s">
        <v>1169</v>
      </c>
      <c r="G2488" s="454" t="s">
        <v>1201</v>
      </c>
      <c r="H2488" s="454" t="s">
        <v>538</v>
      </c>
      <c r="I2488" s="453">
        <v>2024</v>
      </c>
      <c r="J2488" s="453">
        <v>1</v>
      </c>
      <c r="K2488" s="456">
        <v>45572</v>
      </c>
      <c r="L2488" s="457"/>
      <c r="M2488" s="458">
        <v>0.11732129629629599</v>
      </c>
      <c r="N2488" s="458">
        <v>0.1179</v>
      </c>
      <c r="O2488" s="459">
        <v>5.7870370370401202E-4</v>
      </c>
      <c r="P2488" s="460"/>
      <c r="Q2488" s="453">
        <v>1</v>
      </c>
      <c r="R2488" s="458">
        <v>0.11732129629629599</v>
      </c>
      <c r="S2488" s="464">
        <v>10000</v>
      </c>
      <c r="T2488" s="461">
        <v>10000</v>
      </c>
      <c r="U2488" s="462">
        <v>75000</v>
      </c>
      <c r="V2488" s="463">
        <v>74994.212962962964</v>
      </c>
      <c r="W2488" s="716" t="e">
        <f t="shared" si="85"/>
        <v>#DIV/0!</v>
      </c>
      <c r="Z2488" s="739">
        <f t="shared" si="86"/>
        <v>5.7870370370401201</v>
      </c>
    </row>
    <row r="2489" spans="1:26" s="365" customFormat="1" ht="12.65" customHeight="1">
      <c r="A2489" s="452" t="s">
        <v>108</v>
      </c>
      <c r="B2489" s="452" t="s">
        <v>1201</v>
      </c>
      <c r="C2489" s="453" t="s">
        <v>449</v>
      </c>
      <c r="D2489" s="454" t="s">
        <v>1203</v>
      </c>
      <c r="E2489" s="455" t="s">
        <v>1204</v>
      </c>
      <c r="F2489" s="454" t="s">
        <v>1169</v>
      </c>
      <c r="G2489" s="454" t="s">
        <v>1201</v>
      </c>
      <c r="H2489" s="454" t="s">
        <v>538</v>
      </c>
      <c r="I2489" s="453">
        <v>2024</v>
      </c>
      <c r="J2489" s="453">
        <v>1</v>
      </c>
      <c r="K2489" s="456">
        <v>45572</v>
      </c>
      <c r="L2489" s="457"/>
      <c r="M2489" s="458">
        <v>0.16803124999999999</v>
      </c>
      <c r="N2489" s="458">
        <v>0.16850000000000001</v>
      </c>
      <c r="O2489" s="459">
        <v>4.6875000000001798E-4</v>
      </c>
      <c r="P2489" s="460"/>
      <c r="Q2489" s="453">
        <v>1</v>
      </c>
      <c r="R2489" s="458">
        <v>0.16803124999999999</v>
      </c>
      <c r="S2489" s="464">
        <v>11000</v>
      </c>
      <c r="T2489" s="461">
        <v>11000</v>
      </c>
      <c r="U2489" s="462">
        <v>54000</v>
      </c>
      <c r="V2489" s="463">
        <v>53994.84375</v>
      </c>
      <c r="W2489" s="716" t="e">
        <f t="shared" si="85"/>
        <v>#DIV/0!</v>
      </c>
      <c r="Z2489" s="739">
        <f t="shared" si="86"/>
        <v>5.1562500000001981</v>
      </c>
    </row>
    <row r="2490" spans="1:26" s="365" customFormat="1" ht="12.65" customHeight="1">
      <c r="A2490" s="452" t="s">
        <v>108</v>
      </c>
      <c r="B2490" s="452" t="s">
        <v>1201</v>
      </c>
      <c r="C2490" s="453" t="s">
        <v>449</v>
      </c>
      <c r="D2490" s="454" t="s">
        <v>1175</v>
      </c>
      <c r="E2490" s="455" t="s">
        <v>1176</v>
      </c>
      <c r="F2490" s="454" t="s">
        <v>1169</v>
      </c>
      <c r="G2490" s="454" t="s">
        <v>1201</v>
      </c>
      <c r="H2490" s="454" t="s">
        <v>538</v>
      </c>
      <c r="I2490" s="453">
        <v>2024</v>
      </c>
      <c r="J2490" s="453">
        <v>1</v>
      </c>
      <c r="K2490" s="456">
        <v>45572</v>
      </c>
      <c r="L2490" s="457"/>
      <c r="M2490" s="458">
        <v>1.54984811013187E-2</v>
      </c>
      <c r="N2490" s="458">
        <v>1.55644533235409E-2</v>
      </c>
      <c r="O2490" s="459">
        <v>6.5972222222199895E-5</v>
      </c>
      <c r="P2490" s="460"/>
      <c r="Q2490" s="453">
        <v>1</v>
      </c>
      <c r="R2490" s="458">
        <v>1.54984811013187E-2</v>
      </c>
      <c r="S2490" s="464">
        <v>31000</v>
      </c>
      <c r="T2490" s="461">
        <v>31000</v>
      </c>
      <c r="U2490" s="462">
        <v>0</v>
      </c>
      <c r="V2490" s="463">
        <v>0</v>
      </c>
      <c r="W2490" s="716" t="e">
        <f t="shared" si="85"/>
        <v>#DIV/0!</v>
      </c>
      <c r="Z2490" s="739">
        <f t="shared" si="86"/>
        <v>2.0451388888881969</v>
      </c>
    </row>
    <row r="2491" spans="1:26" s="365" customFormat="1" ht="12.65" customHeight="1">
      <c r="A2491" s="452" t="s">
        <v>109</v>
      </c>
      <c r="B2491" s="452" t="s">
        <v>712</v>
      </c>
      <c r="C2491" s="453" t="s">
        <v>449</v>
      </c>
      <c r="D2491" s="454" t="s">
        <v>1194</v>
      </c>
      <c r="E2491" s="455" t="s">
        <v>1195</v>
      </c>
      <c r="F2491" s="454" t="s">
        <v>1169</v>
      </c>
      <c r="G2491" s="454" t="s">
        <v>712</v>
      </c>
      <c r="H2491" s="454" t="s">
        <v>538</v>
      </c>
      <c r="I2491" s="453">
        <v>2024</v>
      </c>
      <c r="J2491" s="453">
        <v>1</v>
      </c>
      <c r="K2491" s="456">
        <v>45572</v>
      </c>
      <c r="L2491" s="457"/>
      <c r="M2491" s="458">
        <v>1.6104341943226901E-2</v>
      </c>
      <c r="N2491" s="458">
        <v>1.6156185261199201E-2</v>
      </c>
      <c r="O2491" s="459">
        <v>5.1843317972300601E-5</v>
      </c>
      <c r="P2491" s="460"/>
      <c r="Q2491" s="453">
        <v>1</v>
      </c>
      <c r="R2491" s="458">
        <v>1.6104341943226901E-2</v>
      </c>
      <c r="S2491" s="464">
        <v>40800</v>
      </c>
      <c r="T2491" s="461">
        <v>40800</v>
      </c>
      <c r="U2491" s="462">
        <v>0</v>
      </c>
      <c r="V2491" s="463">
        <v>0</v>
      </c>
      <c r="W2491" s="716" t="e">
        <f t="shared" si="85"/>
        <v>#DIV/0!</v>
      </c>
      <c r="Z2491" s="739">
        <f t="shared" si="86"/>
        <v>2.1152073732698646</v>
      </c>
    </row>
    <row r="2492" spans="1:26" s="365" customFormat="1" ht="12.65" customHeight="1">
      <c r="A2492" s="452" t="s">
        <v>109</v>
      </c>
      <c r="B2492" s="452" t="s">
        <v>712</v>
      </c>
      <c r="C2492" s="453" t="s">
        <v>449</v>
      </c>
      <c r="D2492" s="454" t="s">
        <v>1192</v>
      </c>
      <c r="E2492" s="455" t="s">
        <v>1193</v>
      </c>
      <c r="F2492" s="454" t="s">
        <v>1169</v>
      </c>
      <c r="G2492" s="454" t="s">
        <v>712</v>
      </c>
      <c r="H2492" s="454" t="s">
        <v>538</v>
      </c>
      <c r="I2492" s="453">
        <v>2024</v>
      </c>
      <c r="J2492" s="453">
        <v>1</v>
      </c>
      <c r="K2492" s="456">
        <v>45572</v>
      </c>
      <c r="L2492" s="457"/>
      <c r="M2492" s="458">
        <v>7.1513521215986503E-2</v>
      </c>
      <c r="N2492" s="458">
        <v>7.1930187882653193E-2</v>
      </c>
      <c r="O2492" s="459">
        <v>4.1666666666669E-4</v>
      </c>
      <c r="P2492" s="460"/>
      <c r="Q2492" s="453">
        <v>1</v>
      </c>
      <c r="R2492" s="458">
        <v>7.1513521215986503E-2</v>
      </c>
      <c r="S2492" s="464">
        <v>12000</v>
      </c>
      <c r="T2492" s="461">
        <v>12000</v>
      </c>
      <c r="U2492" s="462">
        <v>0</v>
      </c>
      <c r="V2492" s="463">
        <v>0</v>
      </c>
      <c r="W2492" s="716" t="e">
        <f t="shared" si="85"/>
        <v>#DIV/0!</v>
      </c>
      <c r="Z2492" s="739">
        <f t="shared" si="86"/>
        <v>5.0000000000002798</v>
      </c>
    </row>
    <row r="2493" spans="1:26" s="365" customFormat="1" ht="12.65" customHeight="1">
      <c r="A2493" s="452" t="s">
        <v>109</v>
      </c>
      <c r="B2493" s="452" t="s">
        <v>712</v>
      </c>
      <c r="C2493" s="453" t="s">
        <v>449</v>
      </c>
      <c r="D2493" s="454" t="s">
        <v>1179</v>
      </c>
      <c r="E2493" s="455" t="s">
        <v>1180</v>
      </c>
      <c r="F2493" s="454" t="s">
        <v>1169</v>
      </c>
      <c r="G2493" s="454" t="s">
        <v>712</v>
      </c>
      <c r="H2493" s="454" t="s">
        <v>538</v>
      </c>
      <c r="I2493" s="453">
        <v>2024</v>
      </c>
      <c r="J2493" s="453">
        <v>1</v>
      </c>
      <c r="K2493" s="456">
        <v>45572</v>
      </c>
      <c r="L2493" s="457"/>
      <c r="M2493" s="458">
        <v>1.24996716339609E-2</v>
      </c>
      <c r="N2493" s="458">
        <v>1.25546484858128E-2</v>
      </c>
      <c r="O2493" s="459">
        <v>5.49768518518998E-5</v>
      </c>
      <c r="P2493" s="460"/>
      <c r="Q2493" s="453">
        <v>1</v>
      </c>
      <c r="R2493" s="458">
        <v>1.24996716339609E-2</v>
      </c>
      <c r="S2493" s="464">
        <v>40800</v>
      </c>
      <c r="T2493" s="461">
        <v>40800</v>
      </c>
      <c r="U2493" s="462">
        <v>0</v>
      </c>
      <c r="V2493" s="463">
        <v>0</v>
      </c>
      <c r="W2493" s="716" t="e">
        <f t="shared" si="85"/>
        <v>#DIV/0!</v>
      </c>
      <c r="Z2493" s="739">
        <f t="shared" si="86"/>
        <v>2.243055555557512</v>
      </c>
    </row>
    <row r="2494" spans="1:26" s="365" customFormat="1" ht="12.65" customHeight="1">
      <c r="A2494" s="452" t="s">
        <v>108</v>
      </c>
      <c r="B2494" s="452" t="s">
        <v>1201</v>
      </c>
      <c r="C2494" s="453" t="s">
        <v>449</v>
      </c>
      <c r="D2494" s="454" t="s">
        <v>1205</v>
      </c>
      <c r="E2494" s="455" t="s">
        <v>537</v>
      </c>
      <c r="F2494" s="454" t="s">
        <v>1169</v>
      </c>
      <c r="G2494" s="454" t="s">
        <v>1201</v>
      </c>
      <c r="H2494" s="454" t="s">
        <v>538</v>
      </c>
      <c r="I2494" s="453">
        <v>2024</v>
      </c>
      <c r="J2494" s="453">
        <v>1</v>
      </c>
      <c r="K2494" s="456">
        <v>45572</v>
      </c>
      <c r="L2494" s="457"/>
      <c r="M2494" s="458">
        <v>2.2669039342977801E-2</v>
      </c>
      <c r="N2494" s="458">
        <v>2.2744560176311102E-2</v>
      </c>
      <c r="O2494" s="459">
        <v>7.5520833333300703E-5</v>
      </c>
      <c r="P2494" s="460"/>
      <c r="Q2494" s="453">
        <v>1</v>
      </c>
      <c r="R2494" s="458">
        <v>2.2669039342977801E-2</v>
      </c>
      <c r="S2494" s="464">
        <v>0</v>
      </c>
      <c r="T2494" s="461">
        <v>0</v>
      </c>
      <c r="U2494" s="462">
        <v>14500</v>
      </c>
      <c r="V2494" s="463">
        <v>14500</v>
      </c>
      <c r="W2494" s="716" t="e">
        <f t="shared" si="85"/>
        <v>#DIV/0!</v>
      </c>
      <c r="Z2494" s="739">
        <f t="shared" si="86"/>
        <v>0</v>
      </c>
    </row>
    <row r="2495" spans="1:26" s="365" customFormat="1" ht="12.65" customHeight="1">
      <c r="A2495" s="452" t="s">
        <v>115</v>
      </c>
      <c r="B2495" s="452" t="s">
        <v>728</v>
      </c>
      <c r="C2495" s="453" t="s">
        <v>449</v>
      </c>
      <c r="D2495" s="454" t="s">
        <v>1192</v>
      </c>
      <c r="E2495" s="455" t="s">
        <v>1206</v>
      </c>
      <c r="F2495" s="454" t="s">
        <v>1169</v>
      </c>
      <c r="G2495" s="454" t="s">
        <v>728</v>
      </c>
      <c r="H2495" s="454" t="s">
        <v>538</v>
      </c>
      <c r="I2495" s="453">
        <v>2024</v>
      </c>
      <c r="J2495" s="453">
        <v>1</v>
      </c>
      <c r="K2495" s="456">
        <v>45572</v>
      </c>
      <c r="L2495" s="457"/>
      <c r="M2495" s="458">
        <v>0.10550138888888901</v>
      </c>
      <c r="N2495" s="458">
        <v>0.10630000000000001</v>
      </c>
      <c r="O2495" s="459">
        <v>7.9861111111100003E-4</v>
      </c>
      <c r="P2495" s="460"/>
      <c r="Q2495" s="453">
        <v>1</v>
      </c>
      <c r="R2495" s="458">
        <v>0.10550138888888901</v>
      </c>
      <c r="S2495" s="464">
        <v>5500</v>
      </c>
      <c r="T2495" s="461">
        <v>5500</v>
      </c>
      <c r="U2495" s="462">
        <v>69000</v>
      </c>
      <c r="V2495" s="463">
        <v>68995.607638888891</v>
      </c>
      <c r="W2495" s="716" t="e">
        <f t="shared" si="85"/>
        <v>#DIV/0!</v>
      </c>
      <c r="Z2495" s="739">
        <f t="shared" si="86"/>
        <v>4.3923611111105005</v>
      </c>
    </row>
    <row r="2496" spans="1:26" s="365" customFormat="1" ht="12.65" customHeight="1">
      <c r="A2496" s="452" t="s">
        <v>115</v>
      </c>
      <c r="B2496" s="452" t="s">
        <v>728</v>
      </c>
      <c r="C2496" s="453" t="s">
        <v>449</v>
      </c>
      <c r="D2496" s="454" t="s">
        <v>1194</v>
      </c>
      <c r="E2496" s="455" t="s">
        <v>1195</v>
      </c>
      <c r="F2496" s="454" t="s">
        <v>1169</v>
      </c>
      <c r="G2496" s="454" t="s">
        <v>728</v>
      </c>
      <c r="H2496" s="454" t="s">
        <v>538</v>
      </c>
      <c r="I2496" s="453">
        <v>2024</v>
      </c>
      <c r="J2496" s="453">
        <v>1</v>
      </c>
      <c r="K2496" s="456">
        <v>45572</v>
      </c>
      <c r="L2496" s="457"/>
      <c r="M2496" s="458">
        <v>1.6104341943226901E-2</v>
      </c>
      <c r="N2496" s="458">
        <v>1.6156185261199201E-2</v>
      </c>
      <c r="O2496" s="459">
        <v>5.1843317972300601E-5</v>
      </c>
      <c r="P2496" s="460"/>
      <c r="Q2496" s="453">
        <v>1</v>
      </c>
      <c r="R2496" s="458">
        <v>1.6104341943226901E-2</v>
      </c>
      <c r="S2496" s="464">
        <v>40800</v>
      </c>
      <c r="T2496" s="461">
        <v>40800</v>
      </c>
      <c r="U2496" s="462">
        <v>0</v>
      </c>
      <c r="V2496" s="463">
        <v>0</v>
      </c>
      <c r="W2496" s="716" t="e">
        <f t="shared" si="85"/>
        <v>#DIV/0!</v>
      </c>
      <c r="Z2496" s="739">
        <f t="shared" si="86"/>
        <v>2.1152073732698646</v>
      </c>
    </row>
    <row r="2497" spans="1:26" s="365" customFormat="1" ht="12.65" customHeight="1">
      <c r="A2497" s="452" t="s">
        <v>115</v>
      </c>
      <c r="B2497" s="452" t="s">
        <v>728</v>
      </c>
      <c r="C2497" s="453" t="s">
        <v>449</v>
      </c>
      <c r="D2497" s="454" t="s">
        <v>1183</v>
      </c>
      <c r="E2497" s="455" t="s">
        <v>1207</v>
      </c>
      <c r="F2497" s="454" t="s">
        <v>1169</v>
      </c>
      <c r="G2497" s="454" t="s">
        <v>728</v>
      </c>
      <c r="H2497" s="454" t="s">
        <v>538</v>
      </c>
      <c r="I2497" s="453">
        <v>2024</v>
      </c>
      <c r="J2497" s="453">
        <v>1</v>
      </c>
      <c r="K2497" s="456">
        <v>45572</v>
      </c>
      <c r="L2497" s="457"/>
      <c r="M2497" s="458">
        <v>0.15999791666666699</v>
      </c>
      <c r="N2497" s="458">
        <v>0.1613</v>
      </c>
      <c r="O2497" s="459">
        <v>1.30208333333301E-3</v>
      </c>
      <c r="P2497" s="460"/>
      <c r="Q2497" s="453">
        <v>1</v>
      </c>
      <c r="R2497" s="458">
        <v>0.15999791666666699</v>
      </c>
      <c r="S2497" s="464">
        <v>0</v>
      </c>
      <c r="T2497" s="461">
        <v>0</v>
      </c>
      <c r="U2497" s="462">
        <v>75000</v>
      </c>
      <c r="V2497" s="463">
        <v>75000</v>
      </c>
      <c r="W2497" s="716" t="e">
        <f t="shared" si="85"/>
        <v>#DIV/0!</v>
      </c>
      <c r="Z2497" s="739">
        <f t="shared" si="86"/>
        <v>0</v>
      </c>
    </row>
    <row r="2498" spans="1:26" s="365" customFormat="1" ht="12.65" customHeight="1">
      <c r="A2498" s="452" t="s">
        <v>115</v>
      </c>
      <c r="B2498" s="452" t="s">
        <v>728</v>
      </c>
      <c r="C2498" s="453" t="s">
        <v>449</v>
      </c>
      <c r="D2498" s="454" t="s">
        <v>1197</v>
      </c>
      <c r="E2498" s="455" t="s">
        <v>1208</v>
      </c>
      <c r="F2498" s="454" t="s">
        <v>1169</v>
      </c>
      <c r="G2498" s="454" t="s">
        <v>728</v>
      </c>
      <c r="H2498" s="454" t="s">
        <v>538</v>
      </c>
      <c r="I2498" s="453">
        <v>2024</v>
      </c>
      <c r="J2498" s="453">
        <v>1</v>
      </c>
      <c r="K2498" s="456">
        <v>45572</v>
      </c>
      <c r="L2498" s="457"/>
      <c r="M2498" s="458">
        <v>0.1943</v>
      </c>
      <c r="N2498" s="458">
        <v>0.19500000000000001</v>
      </c>
      <c r="O2498" s="459">
        <v>7.0000000000000596E-4</v>
      </c>
      <c r="P2498" s="460"/>
      <c r="Q2498" s="453">
        <v>1</v>
      </c>
      <c r="R2498" s="458">
        <v>0.1943</v>
      </c>
      <c r="S2498" s="464">
        <v>0</v>
      </c>
      <c r="T2498" s="461">
        <v>0</v>
      </c>
      <c r="U2498" s="462">
        <v>60000</v>
      </c>
      <c r="V2498" s="463">
        <v>60000</v>
      </c>
      <c r="W2498" s="716" t="e">
        <f t="shared" ref="W2498:W2561" si="87">V2498/$AB$1</f>
        <v>#DIV/0!</v>
      </c>
      <c r="Z2498" s="739">
        <f t="shared" si="86"/>
        <v>0</v>
      </c>
    </row>
    <row r="2499" spans="1:26" s="365" customFormat="1" ht="12.65" customHeight="1">
      <c r="A2499" s="452" t="s">
        <v>115</v>
      </c>
      <c r="B2499" s="452" t="s">
        <v>728</v>
      </c>
      <c r="C2499" s="453" t="s">
        <v>449</v>
      </c>
      <c r="D2499" s="454" t="s">
        <v>1199</v>
      </c>
      <c r="E2499" s="455" t="s">
        <v>1200</v>
      </c>
      <c r="F2499" s="454" t="s">
        <v>1169</v>
      </c>
      <c r="G2499" s="454" t="s">
        <v>728</v>
      </c>
      <c r="H2499" s="454" t="s">
        <v>538</v>
      </c>
      <c r="I2499" s="453">
        <v>2024</v>
      </c>
      <c r="J2499" s="453">
        <v>1</v>
      </c>
      <c r="K2499" s="456">
        <v>45572</v>
      </c>
      <c r="L2499" s="457"/>
      <c r="M2499" s="458">
        <v>4.0697979797979802E-2</v>
      </c>
      <c r="N2499" s="458">
        <v>4.0899999999999999E-2</v>
      </c>
      <c r="O2499" s="459">
        <v>2.02020202020196E-4</v>
      </c>
      <c r="P2499" s="460"/>
      <c r="Q2499" s="453">
        <v>1</v>
      </c>
      <c r="R2499" s="458">
        <v>4.0697979797979802E-2</v>
      </c>
      <c r="S2499" s="464">
        <v>34800</v>
      </c>
      <c r="T2499" s="461">
        <v>34800</v>
      </c>
      <c r="U2499" s="462">
        <v>0</v>
      </c>
      <c r="V2499" s="463">
        <v>0</v>
      </c>
      <c r="W2499" s="716" t="e">
        <f t="shared" si="87"/>
        <v>#DIV/0!</v>
      </c>
      <c r="Z2499" s="739">
        <f t="shared" ref="Z2499:Z2562" si="88">O2499*S2499</f>
        <v>7.0303030303028207</v>
      </c>
    </row>
    <row r="2500" spans="1:26" s="365" customFormat="1" ht="12.65" customHeight="1">
      <c r="A2500" s="452" t="s">
        <v>115</v>
      </c>
      <c r="B2500" s="452" t="s">
        <v>728</v>
      </c>
      <c r="C2500" s="453" t="s">
        <v>449</v>
      </c>
      <c r="D2500" s="454" t="s">
        <v>1179</v>
      </c>
      <c r="E2500" s="455" t="s">
        <v>1180</v>
      </c>
      <c r="F2500" s="454" t="s">
        <v>1169</v>
      </c>
      <c r="G2500" s="454" t="s">
        <v>728</v>
      </c>
      <c r="H2500" s="454" t="s">
        <v>538</v>
      </c>
      <c r="I2500" s="453">
        <v>2024</v>
      </c>
      <c r="J2500" s="453">
        <v>1</v>
      </c>
      <c r="K2500" s="456">
        <v>45572</v>
      </c>
      <c r="L2500" s="457"/>
      <c r="M2500" s="458">
        <v>1.24996716339609E-2</v>
      </c>
      <c r="N2500" s="458">
        <v>1.25546484858128E-2</v>
      </c>
      <c r="O2500" s="459">
        <v>5.49768518518998E-5</v>
      </c>
      <c r="P2500" s="460"/>
      <c r="Q2500" s="453">
        <v>1</v>
      </c>
      <c r="R2500" s="458">
        <v>1.24996716339609E-2</v>
      </c>
      <c r="S2500" s="464">
        <v>40800</v>
      </c>
      <c r="T2500" s="461">
        <v>40800</v>
      </c>
      <c r="U2500" s="462">
        <v>0</v>
      </c>
      <c r="V2500" s="463">
        <v>0</v>
      </c>
      <c r="W2500" s="716" t="e">
        <f t="shared" si="87"/>
        <v>#DIV/0!</v>
      </c>
      <c r="Z2500" s="739">
        <f t="shared" si="88"/>
        <v>2.243055555557512</v>
      </c>
    </row>
    <row r="2501" spans="1:26" s="365" customFormat="1" ht="12.65" customHeight="1">
      <c r="A2501" s="452" t="s">
        <v>115</v>
      </c>
      <c r="B2501" s="452" t="s">
        <v>728</v>
      </c>
      <c r="C2501" s="453" t="s">
        <v>449</v>
      </c>
      <c r="D2501" s="454" t="s">
        <v>1192</v>
      </c>
      <c r="E2501" s="455" t="s">
        <v>1206</v>
      </c>
      <c r="F2501" s="454" t="s">
        <v>1169</v>
      </c>
      <c r="G2501" s="454" t="s">
        <v>728</v>
      </c>
      <c r="H2501" s="454" t="s">
        <v>538</v>
      </c>
      <c r="I2501" s="453">
        <v>2024</v>
      </c>
      <c r="J2501" s="453">
        <v>1</v>
      </c>
      <c r="K2501" s="456">
        <v>45572</v>
      </c>
      <c r="L2501" s="457"/>
      <c r="M2501" s="458">
        <v>0.10550138888888901</v>
      </c>
      <c r="N2501" s="458">
        <v>0.10630000000000001</v>
      </c>
      <c r="O2501" s="459">
        <v>7.9861111111100003E-4</v>
      </c>
      <c r="P2501" s="460"/>
      <c r="Q2501" s="453">
        <v>1</v>
      </c>
      <c r="R2501" s="458">
        <v>0.10550138888888901</v>
      </c>
      <c r="S2501" s="464">
        <v>5500</v>
      </c>
      <c r="T2501" s="461">
        <v>5500</v>
      </c>
      <c r="U2501" s="462">
        <v>0</v>
      </c>
      <c r="V2501" s="463">
        <v>0</v>
      </c>
      <c r="W2501" s="716" t="e">
        <f t="shared" si="87"/>
        <v>#DIV/0!</v>
      </c>
      <c r="Z2501" s="739">
        <f t="shared" si="88"/>
        <v>4.3923611111105005</v>
      </c>
    </row>
    <row r="2502" spans="1:26" s="365" customFormat="1" ht="12.65" customHeight="1">
      <c r="A2502" s="452" t="s">
        <v>115</v>
      </c>
      <c r="B2502" s="452" t="s">
        <v>728</v>
      </c>
      <c r="C2502" s="453" t="s">
        <v>449</v>
      </c>
      <c r="D2502" s="454" t="s">
        <v>1179</v>
      </c>
      <c r="E2502" s="455" t="s">
        <v>1180</v>
      </c>
      <c r="F2502" s="454" t="s">
        <v>1169</v>
      </c>
      <c r="G2502" s="454" t="s">
        <v>728</v>
      </c>
      <c r="H2502" s="454" t="s">
        <v>538</v>
      </c>
      <c r="I2502" s="453">
        <v>2024</v>
      </c>
      <c r="J2502" s="453">
        <v>1</v>
      </c>
      <c r="K2502" s="456">
        <v>45572</v>
      </c>
      <c r="L2502" s="457"/>
      <c r="M2502" s="458">
        <v>1.24996716339609E-2</v>
      </c>
      <c r="N2502" s="458">
        <v>1.25546484858128E-2</v>
      </c>
      <c r="O2502" s="459">
        <v>5.49768518518998E-5</v>
      </c>
      <c r="P2502" s="460"/>
      <c r="Q2502" s="453">
        <v>1</v>
      </c>
      <c r="R2502" s="458">
        <v>1.24996716339609E-2</v>
      </c>
      <c r="S2502" s="464">
        <v>40800</v>
      </c>
      <c r="T2502" s="461">
        <v>40800</v>
      </c>
      <c r="U2502" s="462">
        <v>0</v>
      </c>
      <c r="V2502" s="463">
        <v>0</v>
      </c>
      <c r="W2502" s="716" t="e">
        <f t="shared" si="87"/>
        <v>#DIV/0!</v>
      </c>
      <c r="Z2502" s="739">
        <f t="shared" si="88"/>
        <v>2.243055555557512</v>
      </c>
    </row>
    <row r="2503" spans="1:26" s="365" customFormat="1" ht="12.65" customHeight="1">
      <c r="A2503" s="452" t="s">
        <v>115</v>
      </c>
      <c r="B2503" s="452" t="s">
        <v>728</v>
      </c>
      <c r="C2503" s="453" t="s">
        <v>449</v>
      </c>
      <c r="D2503" s="454" t="s">
        <v>1194</v>
      </c>
      <c r="E2503" s="455" t="s">
        <v>1195</v>
      </c>
      <c r="F2503" s="454" t="s">
        <v>1169</v>
      </c>
      <c r="G2503" s="454" t="s">
        <v>728</v>
      </c>
      <c r="H2503" s="454" t="s">
        <v>538</v>
      </c>
      <c r="I2503" s="453">
        <v>2024</v>
      </c>
      <c r="J2503" s="453">
        <v>1</v>
      </c>
      <c r="K2503" s="456">
        <v>45572</v>
      </c>
      <c r="L2503" s="457"/>
      <c r="M2503" s="458">
        <v>1.6104341943226901E-2</v>
      </c>
      <c r="N2503" s="458">
        <v>1.6156185261199201E-2</v>
      </c>
      <c r="O2503" s="459">
        <v>5.1843317972300601E-5</v>
      </c>
      <c r="P2503" s="460"/>
      <c r="Q2503" s="453">
        <v>1</v>
      </c>
      <c r="R2503" s="458">
        <v>1.6104341943226901E-2</v>
      </c>
      <c r="S2503" s="464">
        <v>40800</v>
      </c>
      <c r="T2503" s="461">
        <v>40800</v>
      </c>
      <c r="U2503" s="462">
        <v>0</v>
      </c>
      <c r="V2503" s="463">
        <v>0</v>
      </c>
      <c r="W2503" s="716" t="e">
        <f t="shared" si="87"/>
        <v>#DIV/0!</v>
      </c>
      <c r="Z2503" s="739">
        <f t="shared" si="88"/>
        <v>2.1152073732698646</v>
      </c>
    </row>
    <row r="2504" spans="1:26" s="365" customFormat="1" ht="12.65" customHeight="1">
      <c r="A2504" s="452" t="s">
        <v>115</v>
      </c>
      <c r="B2504" s="452" t="s">
        <v>728</v>
      </c>
      <c r="C2504" s="453" t="s">
        <v>449</v>
      </c>
      <c r="D2504" s="454" t="s">
        <v>1183</v>
      </c>
      <c r="E2504" s="455" t="s">
        <v>1207</v>
      </c>
      <c r="F2504" s="454" t="s">
        <v>1169</v>
      </c>
      <c r="G2504" s="454" t="s">
        <v>728</v>
      </c>
      <c r="H2504" s="454" t="s">
        <v>538</v>
      </c>
      <c r="I2504" s="453">
        <v>2024</v>
      </c>
      <c r="J2504" s="453">
        <v>1</v>
      </c>
      <c r="K2504" s="456">
        <v>45572</v>
      </c>
      <c r="L2504" s="457"/>
      <c r="M2504" s="458">
        <v>0.15999791666666699</v>
      </c>
      <c r="N2504" s="458">
        <v>0.1613</v>
      </c>
      <c r="O2504" s="459">
        <v>1.30208333333301E-3</v>
      </c>
      <c r="P2504" s="460"/>
      <c r="Q2504" s="453">
        <v>1</v>
      </c>
      <c r="R2504" s="458">
        <v>0.15999791666666699</v>
      </c>
      <c r="S2504" s="464">
        <v>0</v>
      </c>
      <c r="T2504" s="461">
        <v>0</v>
      </c>
      <c r="U2504" s="462">
        <v>0</v>
      </c>
      <c r="V2504" s="463">
        <v>0</v>
      </c>
      <c r="W2504" s="716" t="e">
        <f t="shared" si="87"/>
        <v>#DIV/0!</v>
      </c>
      <c r="Z2504" s="739">
        <f t="shared" si="88"/>
        <v>0</v>
      </c>
    </row>
    <row r="2505" spans="1:26" s="365" customFormat="1" ht="12.65" customHeight="1">
      <c r="A2505" s="452" t="s">
        <v>111</v>
      </c>
      <c r="B2505" s="452" t="s">
        <v>718</v>
      </c>
      <c r="C2505" s="453" t="s">
        <v>449</v>
      </c>
      <c r="D2505" s="454" t="s">
        <v>1197</v>
      </c>
      <c r="E2505" s="455" t="s">
        <v>1209</v>
      </c>
      <c r="F2505" s="454" t="s">
        <v>1169</v>
      </c>
      <c r="G2505" s="454" t="s">
        <v>718</v>
      </c>
      <c r="H2505" s="454" t="s">
        <v>538</v>
      </c>
      <c r="I2505" s="453">
        <v>2024</v>
      </c>
      <c r="J2505" s="453">
        <v>1</v>
      </c>
      <c r="K2505" s="456">
        <v>45572</v>
      </c>
      <c r="L2505" s="457"/>
      <c r="M2505" s="458">
        <v>0.14997080564718299</v>
      </c>
      <c r="N2505" s="458">
        <v>0.150595805647183</v>
      </c>
      <c r="O2505" s="459">
        <v>6.25000000000014E-4</v>
      </c>
      <c r="P2505" s="460"/>
      <c r="Q2505" s="453">
        <v>1</v>
      </c>
      <c r="R2505" s="458">
        <v>0.14997080564718299</v>
      </c>
      <c r="S2505" s="464">
        <v>0</v>
      </c>
      <c r="T2505" s="461">
        <v>0</v>
      </c>
      <c r="U2505" s="462">
        <v>27000</v>
      </c>
      <c r="V2505" s="463">
        <v>27000</v>
      </c>
      <c r="W2505" s="716" t="e">
        <f t="shared" si="87"/>
        <v>#DIV/0!</v>
      </c>
      <c r="Z2505" s="739">
        <f t="shared" si="88"/>
        <v>0</v>
      </c>
    </row>
    <row r="2506" spans="1:26" s="365" customFormat="1" ht="12.65" customHeight="1">
      <c r="A2506" s="452" t="s">
        <v>111</v>
      </c>
      <c r="B2506" s="452" t="s">
        <v>718</v>
      </c>
      <c r="C2506" s="453" t="s">
        <v>449</v>
      </c>
      <c r="D2506" s="454" t="s">
        <v>1210</v>
      </c>
      <c r="E2506" s="455" t="s">
        <v>1211</v>
      </c>
      <c r="F2506" s="454" t="s">
        <v>1169</v>
      </c>
      <c r="G2506" s="454" t="s">
        <v>718</v>
      </c>
      <c r="H2506" s="454" t="s">
        <v>538</v>
      </c>
      <c r="I2506" s="453">
        <v>2024</v>
      </c>
      <c r="J2506" s="453">
        <v>1</v>
      </c>
      <c r="K2506" s="456">
        <v>45572</v>
      </c>
      <c r="L2506" s="457"/>
      <c r="M2506" s="458">
        <v>0.168008357915438</v>
      </c>
      <c r="N2506" s="458">
        <v>0.16850000000000001</v>
      </c>
      <c r="O2506" s="459">
        <v>4.9164208456201096E-4</v>
      </c>
      <c r="P2506" s="460"/>
      <c r="Q2506" s="453">
        <v>1</v>
      </c>
      <c r="R2506" s="458">
        <v>0.168008357915438</v>
      </c>
      <c r="S2506" s="464">
        <v>0</v>
      </c>
      <c r="T2506" s="461">
        <v>0</v>
      </c>
      <c r="U2506" s="462">
        <v>14159.292035398201</v>
      </c>
      <c r="V2506" s="463">
        <v>14159.292035398201</v>
      </c>
      <c r="W2506" s="716" t="e">
        <f t="shared" si="87"/>
        <v>#DIV/0!</v>
      </c>
      <c r="Z2506" s="739">
        <f t="shared" si="88"/>
        <v>0</v>
      </c>
    </row>
    <row r="2507" spans="1:26" s="365" customFormat="1" ht="12.65" customHeight="1">
      <c r="A2507" s="452" t="s">
        <v>110</v>
      </c>
      <c r="B2507" s="452" t="s">
        <v>448</v>
      </c>
      <c r="C2507" s="453" t="s">
        <v>449</v>
      </c>
      <c r="D2507" s="454" t="s">
        <v>1197</v>
      </c>
      <c r="E2507" s="455" t="s">
        <v>1212</v>
      </c>
      <c r="F2507" s="454" t="s">
        <v>1169</v>
      </c>
      <c r="G2507" s="454" t="s">
        <v>448</v>
      </c>
      <c r="H2507" s="454" t="s">
        <v>538</v>
      </c>
      <c r="I2507" s="453">
        <v>2024</v>
      </c>
      <c r="J2507" s="453">
        <v>1</v>
      </c>
      <c r="K2507" s="456">
        <v>45572</v>
      </c>
      <c r="L2507" s="457"/>
      <c r="M2507" s="458">
        <v>0.38102136278533799</v>
      </c>
      <c r="N2507" s="458">
        <v>0.382206571382051</v>
      </c>
      <c r="O2507" s="459">
        <v>1.18520859671301E-3</v>
      </c>
      <c r="P2507" s="460"/>
      <c r="Q2507" s="453">
        <v>1</v>
      </c>
      <c r="R2507" s="458">
        <v>0.38102136278533799</v>
      </c>
      <c r="S2507" s="464">
        <v>0</v>
      </c>
      <c r="T2507" s="461">
        <v>0</v>
      </c>
      <c r="U2507" s="462">
        <v>39823.008849557496</v>
      </c>
      <c r="V2507" s="463">
        <v>39823.008849557496</v>
      </c>
      <c r="W2507" s="716" t="e">
        <f t="shared" si="87"/>
        <v>#DIV/0!</v>
      </c>
      <c r="Z2507" s="739">
        <f t="shared" si="88"/>
        <v>0</v>
      </c>
    </row>
    <row r="2508" spans="1:26" s="365" customFormat="1" ht="12.65" customHeight="1">
      <c r="A2508" s="284" t="s">
        <v>69</v>
      </c>
      <c r="B2508" s="452" t="s">
        <v>1213</v>
      </c>
      <c r="C2508" s="453" t="s">
        <v>435</v>
      </c>
      <c r="D2508" s="454" t="s">
        <v>1214</v>
      </c>
      <c r="E2508" s="455" t="s">
        <v>1215</v>
      </c>
      <c r="F2508" s="454" t="s">
        <v>1169</v>
      </c>
      <c r="G2508" s="454" t="s">
        <v>1213</v>
      </c>
      <c r="H2508" s="454" t="s">
        <v>538</v>
      </c>
      <c r="I2508" s="453">
        <v>2024</v>
      </c>
      <c r="J2508" s="453">
        <v>1</v>
      </c>
      <c r="K2508" s="456">
        <v>45572</v>
      </c>
      <c r="L2508" s="457"/>
      <c r="M2508" s="458">
        <v>2.3972685185185201E-2</v>
      </c>
      <c r="N2508" s="458">
        <v>2.41E-2</v>
      </c>
      <c r="O2508" s="459">
        <v>1.27314814814799E-4</v>
      </c>
      <c r="P2508" s="460"/>
      <c r="Q2508" s="453">
        <v>1</v>
      </c>
      <c r="R2508" s="458">
        <v>2.3972685185185201E-2</v>
      </c>
      <c r="S2508" s="464">
        <v>0</v>
      </c>
      <c r="T2508" s="461">
        <v>0</v>
      </c>
      <c r="U2508" s="462">
        <v>11000</v>
      </c>
      <c r="V2508" s="463">
        <v>11000</v>
      </c>
      <c r="W2508" s="716" t="e">
        <f t="shared" si="87"/>
        <v>#DIV/0!</v>
      </c>
      <c r="Z2508" s="739">
        <f t="shared" si="88"/>
        <v>0</v>
      </c>
    </row>
    <row r="2509" spans="1:26" s="365" customFormat="1" ht="12.65" customHeight="1">
      <c r="A2509" s="284" t="s">
        <v>69</v>
      </c>
      <c r="B2509" s="452" t="s">
        <v>1213</v>
      </c>
      <c r="C2509" s="453" t="s">
        <v>435</v>
      </c>
      <c r="D2509" s="454" t="s">
        <v>1216</v>
      </c>
      <c r="E2509" s="455" t="s">
        <v>1217</v>
      </c>
      <c r="F2509" s="454" t="s">
        <v>1169</v>
      </c>
      <c r="G2509" s="454" t="s">
        <v>1213</v>
      </c>
      <c r="H2509" s="454" t="s">
        <v>538</v>
      </c>
      <c r="I2509" s="453">
        <v>2024</v>
      </c>
      <c r="J2509" s="453">
        <v>1</v>
      </c>
      <c r="K2509" s="456">
        <v>45572</v>
      </c>
      <c r="L2509" s="457"/>
      <c r="M2509" s="458">
        <v>4.6003968253968297E-2</v>
      </c>
      <c r="N2509" s="458">
        <v>4.65E-2</v>
      </c>
      <c r="O2509" s="459">
        <v>4.9603174603170296E-4</v>
      </c>
      <c r="P2509" s="460"/>
      <c r="Q2509" s="453">
        <v>1</v>
      </c>
      <c r="R2509" s="458">
        <v>4.6003968253968297E-2</v>
      </c>
      <c r="S2509" s="464">
        <v>0</v>
      </c>
      <c r="T2509" s="461">
        <v>0</v>
      </c>
      <c r="U2509" s="462">
        <v>25000</v>
      </c>
      <c r="V2509" s="463">
        <v>25000</v>
      </c>
      <c r="W2509" s="716" t="e">
        <f t="shared" si="87"/>
        <v>#DIV/0!</v>
      </c>
      <c r="Z2509" s="739">
        <f t="shared" si="88"/>
        <v>0</v>
      </c>
    </row>
    <row r="2510" spans="1:26" s="365" customFormat="1" ht="12.65" customHeight="1">
      <c r="A2510" s="284" t="s">
        <v>69</v>
      </c>
      <c r="B2510" s="452" t="s">
        <v>1213</v>
      </c>
      <c r="C2510" s="453" t="s">
        <v>435</v>
      </c>
      <c r="D2510" s="454" t="s">
        <v>1218</v>
      </c>
      <c r="E2510" s="455" t="s">
        <v>537</v>
      </c>
      <c r="F2510" s="454" t="s">
        <v>1169</v>
      </c>
      <c r="G2510" s="454" t="s">
        <v>1213</v>
      </c>
      <c r="H2510" s="454" t="s">
        <v>538</v>
      </c>
      <c r="I2510" s="453">
        <v>2024</v>
      </c>
      <c r="J2510" s="453">
        <v>1</v>
      </c>
      <c r="K2510" s="456">
        <v>45572</v>
      </c>
      <c r="L2510" s="457"/>
      <c r="M2510" s="458">
        <v>4.6003968253968297E-2</v>
      </c>
      <c r="N2510" s="458">
        <v>4.65E-2</v>
      </c>
      <c r="O2510" s="459">
        <v>4.9603174603170296E-4</v>
      </c>
      <c r="P2510" s="460"/>
      <c r="Q2510" s="453">
        <v>1</v>
      </c>
      <c r="R2510" s="458">
        <v>4.6003968253968297E-2</v>
      </c>
      <c r="S2510" s="464">
        <v>0</v>
      </c>
      <c r="T2510" s="461">
        <v>0</v>
      </c>
      <c r="U2510" s="462">
        <v>25000</v>
      </c>
      <c r="V2510" s="463">
        <v>25000</v>
      </c>
      <c r="W2510" s="716" t="e">
        <f t="shared" si="87"/>
        <v>#DIV/0!</v>
      </c>
      <c r="Z2510" s="739">
        <f t="shared" si="88"/>
        <v>0</v>
      </c>
    </row>
    <row r="2511" spans="1:26" s="365" customFormat="1" ht="12.65" customHeight="1">
      <c r="A2511" s="284" t="s">
        <v>69</v>
      </c>
      <c r="B2511" s="452" t="s">
        <v>1213</v>
      </c>
      <c r="C2511" s="453" t="s">
        <v>435</v>
      </c>
      <c r="D2511" s="454" t="s">
        <v>1219</v>
      </c>
      <c r="E2511" s="455" t="s">
        <v>1220</v>
      </c>
      <c r="F2511" s="454" t="s">
        <v>1169</v>
      </c>
      <c r="G2511" s="454" t="s">
        <v>1213</v>
      </c>
      <c r="H2511" s="454" t="s">
        <v>538</v>
      </c>
      <c r="I2511" s="453">
        <v>2024</v>
      </c>
      <c r="J2511" s="453">
        <v>1</v>
      </c>
      <c r="K2511" s="456">
        <v>45572</v>
      </c>
      <c r="L2511" s="457"/>
      <c r="M2511" s="458">
        <v>3.2072727272727301E-2</v>
      </c>
      <c r="N2511" s="458">
        <v>3.2300000000000002E-2</v>
      </c>
      <c r="O2511" s="459">
        <v>2.2727272727270101E-4</v>
      </c>
      <c r="P2511" s="460"/>
      <c r="Q2511" s="453">
        <v>1</v>
      </c>
      <c r="R2511" s="458">
        <v>3.2072727272727301E-2</v>
      </c>
      <c r="S2511" s="464">
        <v>0</v>
      </c>
      <c r="T2511" s="461">
        <v>0</v>
      </c>
      <c r="U2511" s="462">
        <v>18000</v>
      </c>
      <c r="V2511" s="463">
        <v>18000</v>
      </c>
      <c r="W2511" s="716" t="e">
        <f t="shared" si="87"/>
        <v>#DIV/0!</v>
      </c>
      <c r="Z2511" s="739">
        <f t="shared" si="88"/>
        <v>0</v>
      </c>
    </row>
    <row r="2512" spans="1:26" s="365" customFormat="1" ht="12.65" customHeight="1">
      <c r="A2512" s="284" t="s">
        <v>69</v>
      </c>
      <c r="B2512" s="452" t="s">
        <v>1213</v>
      </c>
      <c r="C2512" s="453" t="s">
        <v>435</v>
      </c>
      <c r="D2512" s="454" t="s">
        <v>1214</v>
      </c>
      <c r="E2512" s="455" t="s">
        <v>1215</v>
      </c>
      <c r="F2512" s="454" t="s">
        <v>1169</v>
      </c>
      <c r="G2512" s="454" t="s">
        <v>1213</v>
      </c>
      <c r="H2512" s="454" t="s">
        <v>538</v>
      </c>
      <c r="I2512" s="453">
        <v>2024</v>
      </c>
      <c r="J2512" s="453">
        <v>1</v>
      </c>
      <c r="K2512" s="456">
        <v>45572</v>
      </c>
      <c r="L2512" s="457"/>
      <c r="M2512" s="458">
        <v>2.3972685185185201E-2</v>
      </c>
      <c r="N2512" s="458">
        <v>2.41E-2</v>
      </c>
      <c r="O2512" s="459">
        <v>1.27314814814799E-4</v>
      </c>
      <c r="P2512" s="460"/>
      <c r="Q2512" s="453">
        <v>1</v>
      </c>
      <c r="R2512" s="458">
        <v>2.3972685185185201E-2</v>
      </c>
      <c r="S2512" s="464">
        <v>0</v>
      </c>
      <c r="T2512" s="461">
        <v>0</v>
      </c>
      <c r="U2512" s="462">
        <v>11000</v>
      </c>
      <c r="V2512" s="463">
        <v>11000</v>
      </c>
      <c r="W2512" s="716" t="e">
        <f t="shared" si="87"/>
        <v>#DIV/0!</v>
      </c>
      <c r="Z2512" s="739">
        <f t="shared" si="88"/>
        <v>0</v>
      </c>
    </row>
    <row r="2513" spans="1:29" s="365" customFormat="1" ht="12.65" customHeight="1">
      <c r="A2513" s="452" t="s">
        <v>114</v>
      </c>
      <c r="B2513" s="452" t="s">
        <v>434</v>
      </c>
      <c r="C2513" s="453" t="s">
        <v>435</v>
      </c>
      <c r="D2513" s="454" t="s">
        <v>1221</v>
      </c>
      <c r="E2513" s="455" t="s">
        <v>1222</v>
      </c>
      <c r="F2513" s="454" t="s">
        <v>1169</v>
      </c>
      <c r="G2513" s="454" t="s">
        <v>434</v>
      </c>
      <c r="H2513" s="454" t="s">
        <v>538</v>
      </c>
      <c r="I2513" s="453">
        <v>2024</v>
      </c>
      <c r="J2513" s="453">
        <v>1</v>
      </c>
      <c r="K2513" s="456">
        <v>45572</v>
      </c>
      <c r="L2513" s="457"/>
      <c r="M2513" s="458">
        <v>5.0464743080595301E-2</v>
      </c>
      <c r="N2513" s="458">
        <v>5.0722679588531799E-2</v>
      </c>
      <c r="O2513" s="459">
        <v>2.5793650793649902E-4</v>
      </c>
      <c r="P2513" s="460"/>
      <c r="Q2513" s="453">
        <v>1</v>
      </c>
      <c r="R2513" s="458">
        <v>5.0464743080595301E-2</v>
      </c>
      <c r="S2513" s="464">
        <v>0</v>
      </c>
      <c r="T2513" s="461">
        <v>0</v>
      </c>
      <c r="U2513" s="462">
        <v>13000</v>
      </c>
      <c r="V2513" s="463">
        <v>13000</v>
      </c>
      <c r="W2513" s="716" t="e">
        <f t="shared" si="87"/>
        <v>#DIV/0!</v>
      </c>
      <c r="Z2513" s="739">
        <f t="shared" si="88"/>
        <v>0</v>
      </c>
    </row>
    <row r="2514" spans="1:29" s="365" customFormat="1" ht="12.65" customHeight="1">
      <c r="A2514" s="452" t="s">
        <v>114</v>
      </c>
      <c r="B2514" s="452" t="s">
        <v>434</v>
      </c>
      <c r="C2514" s="453" t="s">
        <v>435</v>
      </c>
      <c r="D2514" s="454" t="s">
        <v>1223</v>
      </c>
      <c r="E2514" s="455" t="s">
        <v>1224</v>
      </c>
      <c r="F2514" s="454" t="s">
        <v>1169</v>
      </c>
      <c r="G2514" s="454" t="s">
        <v>434</v>
      </c>
      <c r="H2514" s="454" t="s">
        <v>538</v>
      </c>
      <c r="I2514" s="453">
        <v>2024</v>
      </c>
      <c r="J2514" s="453">
        <v>1</v>
      </c>
      <c r="K2514" s="456">
        <v>45572</v>
      </c>
      <c r="L2514" s="457"/>
      <c r="M2514" s="458">
        <v>5.8118671788902898E-2</v>
      </c>
      <c r="N2514" s="458">
        <v>5.8179009681099202E-2</v>
      </c>
      <c r="O2514" s="459">
        <v>6.0337892196303499E-5</v>
      </c>
      <c r="P2514" s="460"/>
      <c r="Q2514" s="453">
        <v>1</v>
      </c>
      <c r="R2514" s="458">
        <v>5.8118671788902898E-2</v>
      </c>
      <c r="S2514" s="464">
        <v>3500</v>
      </c>
      <c r="T2514" s="461">
        <v>3500</v>
      </c>
      <c r="U2514" s="462">
        <v>7964.60176991151</v>
      </c>
      <c r="V2514" s="463">
        <v>7964.3905872888226</v>
      </c>
      <c r="W2514" s="716" t="e">
        <f t="shared" si="87"/>
        <v>#DIV/0!</v>
      </c>
      <c r="Z2514" s="739">
        <f t="shared" si="88"/>
        <v>0.21118262268706225</v>
      </c>
    </row>
    <row r="2515" spans="1:29" s="365" customFormat="1" ht="12.65" customHeight="1">
      <c r="A2515" s="452" t="s">
        <v>152</v>
      </c>
      <c r="B2515" s="452" t="s">
        <v>606</v>
      </c>
      <c r="C2515" s="453" t="s">
        <v>554</v>
      </c>
      <c r="D2515" s="454" t="s">
        <v>1225</v>
      </c>
      <c r="E2515" s="455" t="s">
        <v>1226</v>
      </c>
      <c r="F2515" s="454" t="s">
        <v>1169</v>
      </c>
      <c r="G2515" s="454" t="s">
        <v>606</v>
      </c>
      <c r="H2515" s="454" t="s">
        <v>538</v>
      </c>
      <c r="I2515" s="453">
        <v>2024</v>
      </c>
      <c r="J2515" s="453">
        <v>1</v>
      </c>
      <c r="K2515" s="456">
        <v>45572</v>
      </c>
      <c r="L2515" s="457"/>
      <c r="M2515" s="458">
        <v>7.3899999999999993E-2</v>
      </c>
      <c r="N2515" s="458">
        <v>7.4300000000000005E-2</v>
      </c>
      <c r="O2515" s="459">
        <v>4.0000000000001102E-4</v>
      </c>
      <c r="P2515" s="460"/>
      <c r="Q2515" s="453">
        <v>1</v>
      </c>
      <c r="R2515" s="458">
        <v>7.3899999999999993E-2</v>
      </c>
      <c r="S2515" s="464">
        <v>0</v>
      </c>
      <c r="T2515" s="461">
        <v>0</v>
      </c>
      <c r="U2515" s="462">
        <v>28318.5840707965</v>
      </c>
      <c r="V2515" s="463">
        <v>28318.5840707965</v>
      </c>
      <c r="W2515" s="716" t="e">
        <f t="shared" si="87"/>
        <v>#DIV/0!</v>
      </c>
      <c r="Z2515" s="739">
        <f t="shared" si="88"/>
        <v>0</v>
      </c>
    </row>
    <row r="2516" spans="1:29" s="365" customFormat="1" ht="12.65" customHeight="1">
      <c r="A2516" s="452" t="s">
        <v>152</v>
      </c>
      <c r="B2516" s="452" t="s">
        <v>606</v>
      </c>
      <c r="C2516" s="453" t="s">
        <v>554</v>
      </c>
      <c r="D2516" s="454" t="s">
        <v>1227</v>
      </c>
      <c r="E2516" s="455" t="s">
        <v>1228</v>
      </c>
      <c r="F2516" s="454" t="s">
        <v>1169</v>
      </c>
      <c r="G2516" s="454" t="s">
        <v>606</v>
      </c>
      <c r="H2516" s="454" t="s">
        <v>538</v>
      </c>
      <c r="I2516" s="453">
        <v>2024</v>
      </c>
      <c r="J2516" s="453">
        <v>1</v>
      </c>
      <c r="K2516" s="456">
        <v>45572</v>
      </c>
      <c r="L2516" s="457"/>
      <c r="M2516" s="458">
        <v>3.8800000000000001E-2</v>
      </c>
      <c r="N2516" s="458">
        <v>3.9E-2</v>
      </c>
      <c r="O2516" s="459">
        <v>1.9999999999999901E-4</v>
      </c>
      <c r="P2516" s="460"/>
      <c r="Q2516" s="453">
        <v>1</v>
      </c>
      <c r="R2516" s="458">
        <v>3.8800000000000001E-2</v>
      </c>
      <c r="S2516" s="464">
        <v>0</v>
      </c>
      <c r="T2516" s="461">
        <v>0</v>
      </c>
      <c r="U2516" s="462">
        <v>14159.292035398201</v>
      </c>
      <c r="V2516" s="463">
        <v>14159.292035398201</v>
      </c>
      <c r="W2516" s="716" t="e">
        <f t="shared" si="87"/>
        <v>#DIV/0!</v>
      </c>
      <c r="Z2516" s="739">
        <f t="shared" si="88"/>
        <v>0</v>
      </c>
    </row>
    <row r="2517" spans="1:29" s="365" customFormat="1" ht="12.65" customHeight="1">
      <c r="A2517" s="452" t="s">
        <v>279</v>
      </c>
      <c r="B2517" s="452" t="s">
        <v>42</v>
      </c>
      <c r="C2517" s="453" t="s">
        <v>554</v>
      </c>
      <c r="D2517" s="454" t="s">
        <v>1229</v>
      </c>
      <c r="E2517" s="455" t="s">
        <v>556</v>
      </c>
      <c r="F2517" s="454" t="s">
        <v>1169</v>
      </c>
      <c r="G2517" s="454" t="s">
        <v>42</v>
      </c>
      <c r="H2517" s="454" t="s">
        <v>538</v>
      </c>
      <c r="I2517" s="453">
        <v>2024</v>
      </c>
      <c r="J2517" s="453">
        <v>1</v>
      </c>
      <c r="K2517" s="456">
        <v>45572</v>
      </c>
      <c r="L2517" s="457"/>
      <c r="M2517" s="458">
        <v>3.2000000000000001E-2</v>
      </c>
      <c r="N2517" s="458">
        <v>3.2300000000000002E-2</v>
      </c>
      <c r="O2517" s="459">
        <v>3.0000000000000198E-4</v>
      </c>
      <c r="P2517" s="460"/>
      <c r="Q2517" s="453">
        <v>1</v>
      </c>
      <c r="R2517" s="458">
        <v>3.2000000000000001E-2</v>
      </c>
      <c r="S2517" s="464">
        <v>0</v>
      </c>
      <c r="T2517" s="461">
        <v>0</v>
      </c>
      <c r="U2517" s="462">
        <v>21238.938053097299</v>
      </c>
      <c r="V2517" s="463">
        <v>21238.938053097299</v>
      </c>
      <c r="W2517" s="716" t="e">
        <f t="shared" si="87"/>
        <v>#DIV/0!</v>
      </c>
      <c r="Z2517" s="739">
        <f t="shared" si="88"/>
        <v>0</v>
      </c>
    </row>
    <row r="2518" spans="1:29" s="365" customFormat="1" ht="12.65" customHeight="1">
      <c r="A2518" s="452" t="s">
        <v>279</v>
      </c>
      <c r="B2518" s="452" t="s">
        <v>42</v>
      </c>
      <c r="C2518" s="453" t="s">
        <v>554</v>
      </c>
      <c r="D2518" s="454" t="s">
        <v>1230</v>
      </c>
      <c r="E2518" s="455" t="s">
        <v>561</v>
      </c>
      <c r="F2518" s="454" t="s">
        <v>1169</v>
      </c>
      <c r="G2518" s="454" t="s">
        <v>42</v>
      </c>
      <c r="H2518" s="454" t="s">
        <v>538</v>
      </c>
      <c r="I2518" s="453">
        <v>2024</v>
      </c>
      <c r="J2518" s="453">
        <v>1</v>
      </c>
      <c r="K2518" s="456">
        <v>45572</v>
      </c>
      <c r="L2518" s="457"/>
      <c r="M2518" s="458">
        <v>2.9000000000000001E-2</v>
      </c>
      <c r="N2518" s="458">
        <v>2.92E-2</v>
      </c>
      <c r="O2518" s="459">
        <v>1.9999999999999901E-4</v>
      </c>
      <c r="P2518" s="460"/>
      <c r="Q2518" s="453">
        <v>1</v>
      </c>
      <c r="R2518" s="458">
        <v>2.9000000000000001E-2</v>
      </c>
      <c r="S2518" s="464">
        <v>0</v>
      </c>
      <c r="T2518" s="461">
        <v>0</v>
      </c>
      <c r="U2518" s="462">
        <v>11504.4247787611</v>
      </c>
      <c r="V2518" s="463">
        <v>11504.4247787611</v>
      </c>
      <c r="W2518" s="716" t="e">
        <f t="shared" si="87"/>
        <v>#DIV/0!</v>
      </c>
      <c r="Z2518" s="739">
        <f t="shared" si="88"/>
        <v>0</v>
      </c>
    </row>
    <row r="2519" spans="1:29" s="365" customFormat="1" ht="12.65" customHeight="1">
      <c r="A2519" s="452" t="s">
        <v>279</v>
      </c>
      <c r="B2519" s="452" t="s">
        <v>42</v>
      </c>
      <c r="C2519" s="453" t="s">
        <v>554</v>
      </c>
      <c r="D2519" s="454" t="s">
        <v>1231</v>
      </c>
      <c r="E2519" s="455" t="s">
        <v>1232</v>
      </c>
      <c r="F2519" s="454" t="s">
        <v>1169</v>
      </c>
      <c r="G2519" s="454" t="s">
        <v>42</v>
      </c>
      <c r="H2519" s="454" t="s">
        <v>538</v>
      </c>
      <c r="I2519" s="453">
        <v>2024</v>
      </c>
      <c r="J2519" s="453">
        <v>1</v>
      </c>
      <c r="K2519" s="456">
        <v>45572</v>
      </c>
      <c r="L2519" s="457"/>
      <c r="M2519" s="458">
        <v>3.5499999999999997E-2</v>
      </c>
      <c r="N2519" s="458">
        <v>3.5799999999999998E-2</v>
      </c>
      <c r="O2519" s="459">
        <v>3.0000000000000198E-4</v>
      </c>
      <c r="P2519" s="460"/>
      <c r="Q2519" s="453">
        <v>1</v>
      </c>
      <c r="R2519" s="458">
        <v>3.5499999999999997E-2</v>
      </c>
      <c r="S2519" s="464">
        <v>0</v>
      </c>
      <c r="T2519" s="461">
        <v>0</v>
      </c>
      <c r="U2519" s="462">
        <v>60000</v>
      </c>
      <c r="V2519" s="463">
        <v>60000</v>
      </c>
      <c r="W2519" s="716" t="e">
        <f t="shared" si="87"/>
        <v>#DIV/0!</v>
      </c>
      <c r="Z2519" s="739">
        <f t="shared" si="88"/>
        <v>0</v>
      </c>
    </row>
    <row r="2520" spans="1:29" s="365" customFormat="1" ht="12.65" customHeight="1">
      <c r="A2520" s="452" t="s">
        <v>39</v>
      </c>
      <c r="B2520" s="452" t="s">
        <v>707</v>
      </c>
      <c r="C2520" s="453" t="s">
        <v>554</v>
      </c>
      <c r="D2520" s="454" t="s">
        <v>1233</v>
      </c>
      <c r="E2520" s="455" t="s">
        <v>1234</v>
      </c>
      <c r="F2520" s="454" t="s">
        <v>1169</v>
      </c>
      <c r="G2520" s="454" t="s">
        <v>707</v>
      </c>
      <c r="H2520" s="454" t="s">
        <v>538</v>
      </c>
      <c r="I2520" s="453">
        <v>2024</v>
      </c>
      <c r="J2520" s="453">
        <v>1</v>
      </c>
      <c r="K2520" s="456">
        <v>45572</v>
      </c>
      <c r="L2520" s="457"/>
      <c r="M2520" s="458">
        <v>5.45E-2</v>
      </c>
      <c r="N2520" s="458">
        <v>5.45E-2</v>
      </c>
      <c r="O2520" s="459">
        <v>0</v>
      </c>
      <c r="P2520" s="460"/>
      <c r="Q2520" s="453">
        <v>1</v>
      </c>
      <c r="R2520" s="458">
        <v>5.45E-2</v>
      </c>
      <c r="S2520" s="464">
        <v>8059032</v>
      </c>
      <c r="T2520" s="461">
        <v>8059032</v>
      </c>
      <c r="U2520" s="462"/>
      <c r="V2520" s="463">
        <v>0</v>
      </c>
      <c r="W2520" s="716" t="e">
        <f t="shared" si="87"/>
        <v>#DIV/0!</v>
      </c>
      <c r="Z2520" s="739">
        <f t="shared" si="88"/>
        <v>0</v>
      </c>
      <c r="AB2520" s="365">
        <f t="shared" ref="AB2520:AB2526" si="89">O2520*S2520</f>
        <v>0</v>
      </c>
      <c r="AC2520" s="365">
        <f t="shared" ref="AC2520:AC2526" si="90">O2520*S2520</f>
        <v>0</v>
      </c>
    </row>
    <row r="2521" spans="1:29" s="365" customFormat="1" ht="12.65" customHeight="1">
      <c r="A2521" s="452" t="s">
        <v>39</v>
      </c>
      <c r="B2521" s="452" t="s">
        <v>707</v>
      </c>
      <c r="C2521" s="453" t="s">
        <v>554</v>
      </c>
      <c r="D2521" s="454" t="s">
        <v>1235</v>
      </c>
      <c r="E2521" s="455" t="s">
        <v>1236</v>
      </c>
      <c r="F2521" s="454" t="s">
        <v>1169</v>
      </c>
      <c r="G2521" s="454" t="s">
        <v>707</v>
      </c>
      <c r="H2521" s="454" t="s">
        <v>538</v>
      </c>
      <c r="I2521" s="453">
        <v>2024</v>
      </c>
      <c r="J2521" s="453">
        <v>1</v>
      </c>
      <c r="K2521" s="456">
        <v>45572</v>
      </c>
      <c r="L2521" s="457"/>
      <c r="M2521" s="458">
        <v>2.63E-2</v>
      </c>
      <c r="N2521" s="458">
        <v>2.63E-2</v>
      </c>
      <c r="O2521" s="459">
        <v>0</v>
      </c>
      <c r="P2521" s="460"/>
      <c r="Q2521" s="453">
        <v>1</v>
      </c>
      <c r="R2521" s="458">
        <v>2.63E-2</v>
      </c>
      <c r="S2521" s="464">
        <v>4269445</v>
      </c>
      <c r="T2521" s="461">
        <v>4269445</v>
      </c>
      <c r="U2521" s="462"/>
      <c r="V2521" s="463">
        <v>0</v>
      </c>
      <c r="W2521" s="716" t="e">
        <f t="shared" si="87"/>
        <v>#DIV/0!</v>
      </c>
      <c r="Z2521" s="739">
        <f t="shared" si="88"/>
        <v>0</v>
      </c>
      <c r="AB2521" s="365">
        <f t="shared" si="89"/>
        <v>0</v>
      </c>
      <c r="AC2521" s="365">
        <f t="shared" si="90"/>
        <v>0</v>
      </c>
    </row>
    <row r="2522" spans="1:29" s="365" customFormat="1" ht="12.65" customHeight="1">
      <c r="A2522" s="452" t="s">
        <v>39</v>
      </c>
      <c r="B2522" s="452" t="s">
        <v>707</v>
      </c>
      <c r="C2522" s="453" t="s">
        <v>554</v>
      </c>
      <c r="D2522" s="454" t="s">
        <v>1237</v>
      </c>
      <c r="E2522" s="455" t="s">
        <v>1238</v>
      </c>
      <c r="F2522" s="454" t="s">
        <v>1169</v>
      </c>
      <c r="G2522" s="454" t="s">
        <v>707</v>
      </c>
      <c r="H2522" s="454" t="s">
        <v>538</v>
      </c>
      <c r="I2522" s="453">
        <v>2024</v>
      </c>
      <c r="J2522" s="453">
        <v>1</v>
      </c>
      <c r="K2522" s="456">
        <v>45572</v>
      </c>
      <c r="L2522" s="457"/>
      <c r="M2522" s="458">
        <v>5.33E-2</v>
      </c>
      <c r="N2522" s="458">
        <v>5.33E-2</v>
      </c>
      <c r="O2522" s="459">
        <v>0</v>
      </c>
      <c r="P2522" s="460"/>
      <c r="Q2522" s="453">
        <v>1</v>
      </c>
      <c r="R2522" s="458">
        <v>5.33E-2</v>
      </c>
      <c r="S2522" s="464">
        <v>7152318</v>
      </c>
      <c r="T2522" s="461">
        <v>7152318</v>
      </c>
      <c r="U2522" s="462"/>
      <c r="V2522" s="463">
        <v>0</v>
      </c>
      <c r="W2522" s="716" t="e">
        <f t="shared" si="87"/>
        <v>#DIV/0!</v>
      </c>
      <c r="Z2522" s="739">
        <f t="shared" si="88"/>
        <v>0</v>
      </c>
      <c r="AB2522" s="365">
        <f t="shared" si="89"/>
        <v>0</v>
      </c>
      <c r="AC2522" s="365">
        <f t="shared" si="90"/>
        <v>0</v>
      </c>
    </row>
    <row r="2523" spans="1:29" s="365" customFormat="1" ht="12.65" customHeight="1">
      <c r="A2523" s="452" t="s">
        <v>39</v>
      </c>
      <c r="B2523" s="452" t="s">
        <v>707</v>
      </c>
      <c r="C2523" s="453" t="s">
        <v>554</v>
      </c>
      <c r="D2523" s="454" t="s">
        <v>1239</v>
      </c>
      <c r="E2523" s="455" t="s">
        <v>1240</v>
      </c>
      <c r="F2523" s="454" t="s">
        <v>1169</v>
      </c>
      <c r="G2523" s="454" t="s">
        <v>707</v>
      </c>
      <c r="H2523" s="454" t="s">
        <v>538</v>
      </c>
      <c r="I2523" s="453">
        <v>2024</v>
      </c>
      <c r="J2523" s="453">
        <v>1</v>
      </c>
      <c r="K2523" s="456">
        <v>45572</v>
      </c>
      <c r="L2523" s="457"/>
      <c r="M2523" s="458">
        <v>2.9899999999999999E-2</v>
      </c>
      <c r="N2523" s="458">
        <v>2.9899999999999999E-2</v>
      </c>
      <c r="O2523" s="459">
        <v>0</v>
      </c>
      <c r="P2523" s="460"/>
      <c r="Q2523" s="453">
        <v>1</v>
      </c>
      <c r="R2523" s="458">
        <v>2.9899999999999999E-2</v>
      </c>
      <c r="S2523" s="464">
        <v>7647669</v>
      </c>
      <c r="T2523" s="461">
        <v>7647669</v>
      </c>
      <c r="U2523" s="462"/>
      <c r="V2523" s="463">
        <v>0</v>
      </c>
      <c r="W2523" s="716" t="e">
        <f t="shared" si="87"/>
        <v>#DIV/0!</v>
      </c>
      <c r="Z2523" s="739">
        <f t="shared" si="88"/>
        <v>0</v>
      </c>
      <c r="AB2523" s="365">
        <f t="shared" si="89"/>
        <v>0</v>
      </c>
      <c r="AC2523" s="365">
        <f t="shared" si="90"/>
        <v>0</v>
      </c>
    </row>
    <row r="2524" spans="1:29" s="365" customFormat="1" ht="12.65" customHeight="1">
      <c r="A2524" s="452" t="s">
        <v>39</v>
      </c>
      <c r="B2524" s="452" t="s">
        <v>707</v>
      </c>
      <c r="C2524" s="453" t="s">
        <v>554</v>
      </c>
      <c r="D2524" s="454" t="s">
        <v>1241</v>
      </c>
      <c r="E2524" s="455" t="s">
        <v>1242</v>
      </c>
      <c r="F2524" s="454" t="s">
        <v>1169</v>
      </c>
      <c r="G2524" s="454" t="s">
        <v>707</v>
      </c>
      <c r="H2524" s="454" t="s">
        <v>538</v>
      </c>
      <c r="I2524" s="453">
        <v>2024</v>
      </c>
      <c r="J2524" s="453">
        <v>1</v>
      </c>
      <c r="K2524" s="456">
        <v>45572</v>
      </c>
      <c r="L2524" s="457"/>
      <c r="M2524" s="458">
        <v>6.7500000000000004E-2</v>
      </c>
      <c r="N2524" s="458">
        <v>6.7500000000000004E-2</v>
      </c>
      <c r="O2524" s="459">
        <v>0</v>
      </c>
      <c r="P2524" s="460"/>
      <c r="Q2524" s="453">
        <v>1</v>
      </c>
      <c r="R2524" s="458">
        <v>6.7500000000000004E-2</v>
      </c>
      <c r="S2524" s="464">
        <v>1625500</v>
      </c>
      <c r="T2524" s="461">
        <v>1625500</v>
      </c>
      <c r="U2524" s="462">
        <v>0</v>
      </c>
      <c r="V2524" s="463">
        <v>0</v>
      </c>
      <c r="W2524" s="716" t="e">
        <f t="shared" si="87"/>
        <v>#DIV/0!</v>
      </c>
      <c r="Z2524" s="739">
        <f t="shared" si="88"/>
        <v>0</v>
      </c>
      <c r="AB2524" s="365">
        <f t="shared" si="89"/>
        <v>0</v>
      </c>
      <c r="AC2524" s="365">
        <f t="shared" si="90"/>
        <v>0</v>
      </c>
    </row>
    <row r="2525" spans="1:29" s="365" customFormat="1" ht="12.65" customHeight="1">
      <c r="A2525" s="452" t="s">
        <v>39</v>
      </c>
      <c r="B2525" s="452" t="s">
        <v>707</v>
      </c>
      <c r="C2525" s="453" t="s">
        <v>554</v>
      </c>
      <c r="D2525" s="454" t="s">
        <v>1243</v>
      </c>
      <c r="E2525" s="455" t="s">
        <v>1244</v>
      </c>
      <c r="F2525" s="454" t="s">
        <v>1169</v>
      </c>
      <c r="G2525" s="454" t="s">
        <v>707</v>
      </c>
      <c r="H2525" s="454" t="s">
        <v>538</v>
      </c>
      <c r="I2525" s="453">
        <v>2024</v>
      </c>
      <c r="J2525" s="453">
        <v>1</v>
      </c>
      <c r="K2525" s="456">
        <v>45572</v>
      </c>
      <c r="L2525" s="457"/>
      <c r="M2525" s="458">
        <v>7.3400000000000007E-2</v>
      </c>
      <c r="N2525" s="458">
        <v>7.3400000000000007E-2</v>
      </c>
      <c r="O2525" s="459">
        <v>0</v>
      </c>
      <c r="P2525" s="460"/>
      <c r="Q2525" s="453">
        <v>1</v>
      </c>
      <c r="R2525" s="458">
        <v>7.3400000000000007E-2</v>
      </c>
      <c r="S2525" s="464">
        <v>76200</v>
      </c>
      <c r="T2525" s="461">
        <v>76200</v>
      </c>
      <c r="U2525" s="462">
        <v>0</v>
      </c>
      <c r="V2525" s="463">
        <v>0</v>
      </c>
      <c r="W2525" s="716" t="e">
        <f t="shared" si="87"/>
        <v>#DIV/0!</v>
      </c>
      <c r="Z2525" s="739">
        <f t="shared" si="88"/>
        <v>0</v>
      </c>
      <c r="AB2525" s="365">
        <f t="shared" si="89"/>
        <v>0</v>
      </c>
      <c r="AC2525" s="365">
        <f t="shared" si="90"/>
        <v>0</v>
      </c>
    </row>
    <row r="2526" spans="1:29" s="365" customFormat="1" ht="12.65" customHeight="1">
      <c r="A2526" s="452" t="s">
        <v>39</v>
      </c>
      <c r="B2526" s="452" t="s">
        <v>707</v>
      </c>
      <c r="C2526" s="453" t="s">
        <v>554</v>
      </c>
      <c r="D2526" s="454" t="s">
        <v>1245</v>
      </c>
      <c r="E2526" s="455" t="s">
        <v>1246</v>
      </c>
      <c r="F2526" s="454" t="s">
        <v>1169</v>
      </c>
      <c r="G2526" s="454" t="s">
        <v>707</v>
      </c>
      <c r="H2526" s="454" t="s">
        <v>538</v>
      </c>
      <c r="I2526" s="453">
        <v>2024</v>
      </c>
      <c r="J2526" s="453">
        <v>1</v>
      </c>
      <c r="K2526" s="456">
        <v>45572</v>
      </c>
      <c r="L2526" s="457"/>
      <c r="M2526" s="458">
        <v>2.6599999999999999E-2</v>
      </c>
      <c r="N2526" s="458">
        <v>2.6599999999999999E-2</v>
      </c>
      <c r="O2526" s="459">
        <v>0</v>
      </c>
      <c r="P2526" s="460"/>
      <c r="Q2526" s="453">
        <v>1</v>
      </c>
      <c r="R2526" s="458">
        <v>2.6599999999999999E-2</v>
      </c>
      <c r="S2526" s="464">
        <v>1635200</v>
      </c>
      <c r="T2526" s="461">
        <v>1635200</v>
      </c>
      <c r="U2526" s="462">
        <v>0</v>
      </c>
      <c r="V2526" s="463">
        <v>0</v>
      </c>
      <c r="W2526" s="716" t="e">
        <f t="shared" si="87"/>
        <v>#DIV/0!</v>
      </c>
      <c r="Z2526" s="739">
        <f t="shared" si="88"/>
        <v>0</v>
      </c>
      <c r="AB2526" s="365">
        <f t="shared" si="89"/>
        <v>0</v>
      </c>
      <c r="AC2526" s="365">
        <f t="shared" si="90"/>
        <v>0</v>
      </c>
    </row>
    <row r="2527" spans="1:29" s="365" customFormat="1" ht="12.65" customHeight="1">
      <c r="A2527" s="284" t="s">
        <v>21</v>
      </c>
      <c r="B2527" s="452" t="s">
        <v>1030</v>
      </c>
      <c r="C2527" s="453" t="s">
        <v>554</v>
      </c>
      <c r="D2527" s="454" t="s">
        <v>1233</v>
      </c>
      <c r="E2527" s="455" t="s">
        <v>1247</v>
      </c>
      <c r="F2527" s="454" t="s">
        <v>1248</v>
      </c>
      <c r="G2527" s="454" t="s">
        <v>1030</v>
      </c>
      <c r="H2527" s="454" t="s">
        <v>538</v>
      </c>
      <c r="I2527" s="453">
        <v>2024</v>
      </c>
      <c r="J2527" s="453">
        <v>1</v>
      </c>
      <c r="K2527" s="456">
        <v>45572</v>
      </c>
      <c r="L2527" s="457"/>
      <c r="M2527" s="458">
        <v>5.7915000000000001E-2</v>
      </c>
      <c r="N2527" s="458">
        <v>5.7915000000000001E-2</v>
      </c>
      <c r="O2527" s="459">
        <v>0</v>
      </c>
      <c r="P2527" s="460"/>
      <c r="Q2527" s="453">
        <v>1</v>
      </c>
      <c r="R2527" s="458">
        <v>5.7915000000000001E-2</v>
      </c>
      <c r="S2527" s="464">
        <v>25460000</v>
      </c>
      <c r="T2527" s="461">
        <v>25460000</v>
      </c>
      <c r="U2527" s="462"/>
      <c r="V2527" s="463">
        <v>0</v>
      </c>
      <c r="W2527" s="716" t="e">
        <f t="shared" si="87"/>
        <v>#DIV/0!</v>
      </c>
      <c r="Z2527" s="739">
        <f t="shared" si="88"/>
        <v>0</v>
      </c>
    </row>
    <row r="2528" spans="1:29" s="365" customFormat="1" ht="12.65" customHeight="1">
      <c r="A2528" s="284" t="s">
        <v>21</v>
      </c>
      <c r="B2528" s="452" t="s">
        <v>1030</v>
      </c>
      <c r="C2528" s="453" t="s">
        <v>554</v>
      </c>
      <c r="D2528" s="454" t="s">
        <v>1235</v>
      </c>
      <c r="E2528" s="455" t="s">
        <v>1249</v>
      </c>
      <c r="F2528" s="454" t="s">
        <v>1248</v>
      </c>
      <c r="G2528" s="454" t="s">
        <v>1030</v>
      </c>
      <c r="H2528" s="454" t="s">
        <v>538</v>
      </c>
      <c r="I2528" s="453">
        <v>2024</v>
      </c>
      <c r="J2528" s="453">
        <v>1</v>
      </c>
      <c r="K2528" s="456">
        <v>45572</v>
      </c>
      <c r="L2528" s="457"/>
      <c r="M2528" s="458">
        <v>4.5760000000000002E-2</v>
      </c>
      <c r="N2528" s="458">
        <v>4.5760000000000002E-2</v>
      </c>
      <c r="O2528" s="459">
        <v>0</v>
      </c>
      <c r="P2528" s="460"/>
      <c r="Q2528" s="453">
        <v>1</v>
      </c>
      <c r="R2528" s="458">
        <v>4.5760000000000002E-2</v>
      </c>
      <c r="S2528" s="464">
        <v>24980000</v>
      </c>
      <c r="T2528" s="461">
        <v>24980000</v>
      </c>
      <c r="U2528" s="462"/>
      <c r="V2528" s="463">
        <v>0</v>
      </c>
      <c r="W2528" s="716" t="e">
        <f t="shared" si="87"/>
        <v>#DIV/0!</v>
      </c>
      <c r="Z2528" s="739">
        <f t="shared" si="88"/>
        <v>0</v>
      </c>
    </row>
    <row r="2529" spans="1:26" s="365" customFormat="1" ht="12.65" customHeight="1">
      <c r="A2529" s="284" t="s">
        <v>21</v>
      </c>
      <c r="B2529" s="452" t="s">
        <v>1030</v>
      </c>
      <c r="C2529" s="453" t="s">
        <v>554</v>
      </c>
      <c r="D2529" s="454" t="s">
        <v>1237</v>
      </c>
      <c r="E2529" s="455" t="s">
        <v>1250</v>
      </c>
      <c r="F2529" s="454" t="s">
        <v>1248</v>
      </c>
      <c r="G2529" s="454" t="s">
        <v>1030</v>
      </c>
      <c r="H2529" s="454" t="s">
        <v>538</v>
      </c>
      <c r="I2529" s="453">
        <v>2024</v>
      </c>
      <c r="J2529" s="453">
        <v>1</v>
      </c>
      <c r="K2529" s="456">
        <v>45572</v>
      </c>
      <c r="L2529" s="457"/>
      <c r="M2529" s="458">
        <v>5.5055E-2</v>
      </c>
      <c r="N2529" s="458">
        <v>5.5055E-2</v>
      </c>
      <c r="O2529" s="459">
        <v>0</v>
      </c>
      <c r="P2529" s="460"/>
      <c r="Q2529" s="453">
        <v>1</v>
      </c>
      <c r="R2529" s="458">
        <v>5.5055E-2</v>
      </c>
      <c r="S2529" s="464">
        <v>24700000</v>
      </c>
      <c r="T2529" s="461">
        <v>24700000</v>
      </c>
      <c r="U2529" s="462"/>
      <c r="V2529" s="463">
        <v>0</v>
      </c>
      <c r="W2529" s="716" t="e">
        <f t="shared" si="87"/>
        <v>#DIV/0!</v>
      </c>
      <c r="Z2529" s="739">
        <f t="shared" si="88"/>
        <v>0</v>
      </c>
    </row>
    <row r="2530" spans="1:26" s="365" customFormat="1" ht="12.65" customHeight="1">
      <c r="A2530" s="284" t="s">
        <v>21</v>
      </c>
      <c r="B2530" s="452" t="s">
        <v>1030</v>
      </c>
      <c r="C2530" s="453" t="s">
        <v>554</v>
      </c>
      <c r="D2530" s="454" t="s">
        <v>1239</v>
      </c>
      <c r="E2530" s="455" t="s">
        <v>1251</v>
      </c>
      <c r="F2530" s="454" t="s">
        <v>1248</v>
      </c>
      <c r="G2530" s="454" t="s">
        <v>1030</v>
      </c>
      <c r="H2530" s="454" t="s">
        <v>538</v>
      </c>
      <c r="I2530" s="453">
        <v>2024</v>
      </c>
      <c r="J2530" s="453">
        <v>1</v>
      </c>
      <c r="K2530" s="456">
        <v>45572</v>
      </c>
      <c r="L2530" s="457"/>
      <c r="M2530" s="458">
        <v>4.3615000000000001E-2</v>
      </c>
      <c r="N2530" s="458">
        <v>4.3615000000000001E-2</v>
      </c>
      <c r="O2530" s="459">
        <v>0</v>
      </c>
      <c r="P2530" s="460"/>
      <c r="Q2530" s="453">
        <v>1</v>
      </c>
      <c r="R2530" s="458">
        <v>4.3615000000000001E-2</v>
      </c>
      <c r="S2530" s="464">
        <v>27200000</v>
      </c>
      <c r="T2530" s="461">
        <v>27200000</v>
      </c>
      <c r="U2530" s="462"/>
      <c r="V2530" s="463">
        <v>0</v>
      </c>
      <c r="W2530" s="716" t="e">
        <f t="shared" si="87"/>
        <v>#DIV/0!</v>
      </c>
      <c r="Z2530" s="739">
        <f t="shared" si="88"/>
        <v>0</v>
      </c>
    </row>
    <row r="2531" spans="1:26" s="365" customFormat="1" ht="12.65" customHeight="1">
      <c r="A2531" s="325" t="s">
        <v>66</v>
      </c>
      <c r="B2531" s="452" t="s">
        <v>985</v>
      </c>
      <c r="C2531" s="453" t="s">
        <v>449</v>
      </c>
      <c r="D2531" s="454" t="s">
        <v>595</v>
      </c>
      <c r="E2531" s="455" t="s">
        <v>1252</v>
      </c>
      <c r="F2531" s="454" t="s">
        <v>1169</v>
      </c>
      <c r="G2531" s="454" t="s">
        <v>985</v>
      </c>
      <c r="H2531" s="454" t="s">
        <v>538</v>
      </c>
      <c r="I2531" s="453">
        <v>2024</v>
      </c>
      <c r="J2531" s="453">
        <v>1</v>
      </c>
      <c r="K2531" s="456">
        <v>45572</v>
      </c>
      <c r="L2531" s="457"/>
      <c r="M2531" s="458">
        <v>4.7028124999999997E-2</v>
      </c>
      <c r="N2531" s="458">
        <v>4.7699999999999999E-2</v>
      </c>
      <c r="O2531" s="459">
        <v>6.7187500000000201E-4</v>
      </c>
      <c r="P2531" s="460"/>
      <c r="Q2531" s="453">
        <v>1</v>
      </c>
      <c r="R2531" s="458">
        <v>4.7028124999999997E-2</v>
      </c>
      <c r="S2531" s="464">
        <v>2504852.1</v>
      </c>
      <c r="T2531" s="461">
        <v>2504852.1</v>
      </c>
      <c r="U2531" s="462">
        <v>172000</v>
      </c>
      <c r="V2531" s="463">
        <v>170317.0524953125</v>
      </c>
      <c r="W2531" s="716" t="e">
        <f t="shared" si="87"/>
        <v>#DIV/0!</v>
      </c>
      <c r="Z2531" s="739">
        <f t="shared" si="88"/>
        <v>1682.947504687505</v>
      </c>
    </row>
    <row r="2532" spans="1:26" s="365" customFormat="1" ht="12.65" customHeight="1">
      <c r="A2532" s="325" t="s">
        <v>66</v>
      </c>
      <c r="B2532" s="452" t="s">
        <v>985</v>
      </c>
      <c r="C2532" s="453" t="s">
        <v>449</v>
      </c>
      <c r="D2532" s="454" t="s">
        <v>1253</v>
      </c>
      <c r="E2532" s="455" t="s">
        <v>1254</v>
      </c>
      <c r="F2532" s="454" t="s">
        <v>1169</v>
      </c>
      <c r="G2532" s="454" t="s">
        <v>985</v>
      </c>
      <c r="H2532" s="454" t="s">
        <v>538</v>
      </c>
      <c r="I2532" s="453">
        <v>2024</v>
      </c>
      <c r="J2532" s="453">
        <v>1</v>
      </c>
      <c r="K2532" s="456">
        <v>45572</v>
      </c>
      <c r="L2532" s="457"/>
      <c r="M2532" s="458">
        <v>3.1677499999999997E-2</v>
      </c>
      <c r="N2532" s="458">
        <v>3.1989999999999998E-2</v>
      </c>
      <c r="O2532" s="459">
        <v>3.1250000000000001E-4</v>
      </c>
      <c r="P2532" s="460"/>
      <c r="Q2532" s="453">
        <v>1</v>
      </c>
      <c r="R2532" s="458">
        <v>3.1677499999999997E-2</v>
      </c>
      <c r="S2532" s="464">
        <v>2460072.6</v>
      </c>
      <c r="T2532" s="461">
        <v>2460072.6</v>
      </c>
      <c r="U2532" s="462">
        <v>80000</v>
      </c>
      <c r="V2532" s="463">
        <v>79231.227312500007</v>
      </c>
      <c r="W2532" s="716" t="e">
        <f t="shared" si="87"/>
        <v>#DIV/0!</v>
      </c>
      <c r="Z2532" s="739">
        <f t="shared" si="88"/>
        <v>768.77268750000007</v>
      </c>
    </row>
    <row r="2533" spans="1:26" s="365" customFormat="1" ht="12.65" customHeight="1">
      <c r="A2533" s="325" t="s">
        <v>66</v>
      </c>
      <c r="B2533" s="452" t="s">
        <v>985</v>
      </c>
      <c r="C2533" s="453" t="s">
        <v>449</v>
      </c>
      <c r="D2533" s="454" t="s">
        <v>1255</v>
      </c>
      <c r="E2533" s="455" t="s">
        <v>1256</v>
      </c>
      <c r="F2533" s="454" t="s">
        <v>1169</v>
      </c>
      <c r="G2533" s="454" t="s">
        <v>985</v>
      </c>
      <c r="H2533" s="454" t="s">
        <v>538</v>
      </c>
      <c r="I2533" s="453">
        <v>2024</v>
      </c>
      <c r="J2533" s="453">
        <v>1</v>
      </c>
      <c r="K2533" s="456">
        <v>45572</v>
      </c>
      <c r="L2533" s="457"/>
      <c r="M2533" s="458">
        <v>4.4989583333333298E-2</v>
      </c>
      <c r="N2533" s="458">
        <v>4.5249999999999999E-2</v>
      </c>
      <c r="O2533" s="459">
        <v>2.604166666667E-4</v>
      </c>
      <c r="P2533" s="460"/>
      <c r="Q2533" s="453">
        <v>1</v>
      </c>
      <c r="R2533" s="458">
        <v>4.4989583333333298E-2</v>
      </c>
      <c r="S2533" s="464">
        <v>2532329.1</v>
      </c>
      <c r="T2533" s="461">
        <v>2532329.1</v>
      </c>
      <c r="U2533" s="462">
        <v>100000</v>
      </c>
      <c r="V2533" s="463">
        <v>99340.539296874922</v>
      </c>
      <c r="W2533" s="716" t="e">
        <f t="shared" si="87"/>
        <v>#DIV/0!</v>
      </c>
      <c r="Z2533" s="739">
        <f t="shared" si="88"/>
        <v>659.46070312508448</v>
      </c>
    </row>
    <row r="2534" spans="1:26" s="365" customFormat="1" ht="12.65" customHeight="1">
      <c r="A2534" s="325" t="s">
        <v>66</v>
      </c>
      <c r="B2534" s="452" t="s">
        <v>985</v>
      </c>
      <c r="C2534" s="453" t="s">
        <v>449</v>
      </c>
      <c r="D2534" s="454" t="s">
        <v>1257</v>
      </c>
      <c r="E2534" s="455" t="s">
        <v>1258</v>
      </c>
      <c r="F2534" s="454" t="s">
        <v>1169</v>
      </c>
      <c r="G2534" s="454" t="s">
        <v>985</v>
      </c>
      <c r="H2534" s="454" t="s">
        <v>538</v>
      </c>
      <c r="I2534" s="453">
        <v>2024</v>
      </c>
      <c r="J2534" s="453">
        <v>1</v>
      </c>
      <c r="K2534" s="456">
        <v>45572</v>
      </c>
      <c r="L2534" s="457"/>
      <c r="M2534" s="458">
        <v>1.44174074074074E-2</v>
      </c>
      <c r="N2534" s="458">
        <v>1.451E-2</v>
      </c>
      <c r="O2534" s="459">
        <v>9.2592592592600706E-5</v>
      </c>
      <c r="P2534" s="460"/>
      <c r="Q2534" s="453">
        <v>1</v>
      </c>
      <c r="R2534" s="458">
        <v>1.44174074074074E-2</v>
      </c>
      <c r="S2534" s="464">
        <v>4222814.4000000004</v>
      </c>
      <c r="T2534" s="461">
        <v>4222814.4000000004</v>
      </c>
      <c r="U2534" s="462">
        <v>24000</v>
      </c>
      <c r="V2534" s="463">
        <v>23608.998666666634</v>
      </c>
      <c r="W2534" s="716" t="e">
        <f t="shared" si="87"/>
        <v>#DIV/0!</v>
      </c>
      <c r="Z2534" s="739">
        <f t="shared" si="88"/>
        <v>391.00133333336765</v>
      </c>
    </row>
    <row r="2535" spans="1:26" s="365" customFormat="1" ht="12.65" customHeight="1">
      <c r="A2535" s="325" t="s">
        <v>66</v>
      </c>
      <c r="B2535" s="452" t="s">
        <v>985</v>
      </c>
      <c r="C2535" s="453" t="s">
        <v>449</v>
      </c>
      <c r="D2535" s="454" t="s">
        <v>601</v>
      </c>
      <c r="E2535" s="455" t="s">
        <v>1259</v>
      </c>
      <c r="F2535" s="454" t="s">
        <v>1169</v>
      </c>
      <c r="G2535" s="454" t="s">
        <v>985</v>
      </c>
      <c r="H2535" s="454" t="s">
        <v>538</v>
      </c>
      <c r="I2535" s="453">
        <v>2024</v>
      </c>
      <c r="J2535" s="453">
        <v>1</v>
      </c>
      <c r="K2535" s="456">
        <v>45572</v>
      </c>
      <c r="L2535" s="457"/>
      <c r="M2535" s="458">
        <v>1.54355952380952E-2</v>
      </c>
      <c r="N2535" s="458">
        <v>1.5509999999999999E-2</v>
      </c>
      <c r="O2535" s="459">
        <v>7.4404761904799804E-5</v>
      </c>
      <c r="P2535" s="460"/>
      <c r="Q2535" s="453">
        <v>1</v>
      </c>
      <c r="R2535" s="458">
        <v>1.54355952380952E-2</v>
      </c>
      <c r="S2535" s="464">
        <v>4047999.3</v>
      </c>
      <c r="T2535" s="461">
        <v>4047999.3</v>
      </c>
      <c r="U2535" s="462">
        <v>20000</v>
      </c>
      <c r="V2535" s="463">
        <v>19698.809575892705</v>
      </c>
      <c r="W2535" s="716" t="e">
        <f t="shared" si="87"/>
        <v>#DIV/0!</v>
      </c>
      <c r="Z2535" s="739">
        <f t="shared" si="88"/>
        <v>301.19042410729628</v>
      </c>
    </row>
    <row r="2536" spans="1:26" s="365" customFormat="1" ht="12.65" customHeight="1">
      <c r="A2536" s="325" t="s">
        <v>66</v>
      </c>
      <c r="B2536" s="452" t="s">
        <v>985</v>
      </c>
      <c r="C2536" s="453" t="s">
        <v>449</v>
      </c>
      <c r="D2536" s="454" t="s">
        <v>603</v>
      </c>
      <c r="E2536" s="455" t="s">
        <v>1260</v>
      </c>
      <c r="F2536" s="454" t="s">
        <v>1169</v>
      </c>
      <c r="G2536" s="454" t="s">
        <v>985</v>
      </c>
      <c r="H2536" s="454" t="s">
        <v>538</v>
      </c>
      <c r="I2536" s="453">
        <v>2024</v>
      </c>
      <c r="J2536" s="453">
        <v>1</v>
      </c>
      <c r="K2536" s="456">
        <v>45572</v>
      </c>
      <c r="L2536" s="457"/>
      <c r="M2536" s="458">
        <v>3.73516666666667E-2</v>
      </c>
      <c r="N2536" s="458">
        <v>3.7560000000000003E-2</v>
      </c>
      <c r="O2536" s="459">
        <v>2.0833333333330299E-4</v>
      </c>
      <c r="P2536" s="460"/>
      <c r="Q2536" s="453">
        <v>1</v>
      </c>
      <c r="R2536" s="458">
        <v>3.73516666666667E-2</v>
      </c>
      <c r="S2536" s="464">
        <v>4063410.9</v>
      </c>
      <c r="T2536" s="461">
        <v>4063410.9</v>
      </c>
      <c r="U2536" s="462">
        <v>60000</v>
      </c>
      <c r="V2536" s="463">
        <v>59153.456062500125</v>
      </c>
      <c r="W2536" s="716" t="e">
        <f t="shared" si="87"/>
        <v>#DIV/0!</v>
      </c>
      <c r="Z2536" s="739">
        <f t="shared" si="88"/>
        <v>846.54393749987673</v>
      </c>
    </row>
    <row r="2537" spans="1:26" s="365" customFormat="1" ht="12.65" customHeight="1">
      <c r="A2537" s="284" t="s">
        <v>106</v>
      </c>
      <c r="B2537" s="452" t="s">
        <v>699</v>
      </c>
      <c r="C2537" s="453" t="s">
        <v>449</v>
      </c>
      <c r="D2537" s="454" t="s">
        <v>1167</v>
      </c>
      <c r="E2537" s="455" t="s">
        <v>1168</v>
      </c>
      <c r="F2537" s="454" t="s">
        <v>1169</v>
      </c>
      <c r="G2537" s="454" t="s">
        <v>699</v>
      </c>
      <c r="H2537" s="454" t="s">
        <v>1170</v>
      </c>
      <c r="I2537" s="453">
        <v>2024</v>
      </c>
      <c r="J2537" s="453">
        <v>2</v>
      </c>
      <c r="K2537" s="456">
        <v>45572</v>
      </c>
      <c r="L2537" s="457"/>
      <c r="M2537" s="458">
        <v>1.5613891961777499E-2</v>
      </c>
      <c r="N2537" s="458">
        <v>1.5697225295110799E-2</v>
      </c>
      <c r="O2537" s="459">
        <v>8.3333333333299896E-5</v>
      </c>
      <c r="P2537" s="460"/>
      <c r="Q2537" s="453">
        <v>1</v>
      </c>
      <c r="R2537" s="458">
        <v>1.5613891961777499E-2</v>
      </c>
      <c r="S2537" s="464">
        <v>20000</v>
      </c>
      <c r="T2537" s="461">
        <v>20000</v>
      </c>
      <c r="U2537" s="462">
        <v>12000</v>
      </c>
      <c r="V2537" s="463">
        <v>11998.333333333334</v>
      </c>
      <c r="W2537" s="716" t="e">
        <f t="shared" si="87"/>
        <v>#DIV/0!</v>
      </c>
      <c r="Z2537" s="739">
        <f t="shared" si="88"/>
        <v>1.6666666666659979</v>
      </c>
    </row>
    <row r="2538" spans="1:26" s="365" customFormat="1" ht="12.65" customHeight="1">
      <c r="A2538" s="284" t="s">
        <v>106</v>
      </c>
      <c r="B2538" s="452" t="s">
        <v>699</v>
      </c>
      <c r="C2538" s="453" t="s">
        <v>449</v>
      </c>
      <c r="D2538" s="454" t="s">
        <v>1171</v>
      </c>
      <c r="E2538" s="455" t="s">
        <v>1172</v>
      </c>
      <c r="F2538" s="454" t="s">
        <v>1169</v>
      </c>
      <c r="G2538" s="454" t="s">
        <v>699</v>
      </c>
      <c r="H2538" s="454" t="s">
        <v>538</v>
      </c>
      <c r="I2538" s="453">
        <v>2024</v>
      </c>
      <c r="J2538" s="453">
        <v>2</v>
      </c>
      <c r="K2538" s="456">
        <v>45572</v>
      </c>
      <c r="L2538" s="457"/>
      <c r="M2538" s="458">
        <v>4.8499074074074097E-2</v>
      </c>
      <c r="N2538" s="458">
        <v>4.8800000000000003E-2</v>
      </c>
      <c r="O2538" s="459">
        <v>3.00925925925906E-4</v>
      </c>
      <c r="P2538" s="460"/>
      <c r="Q2538" s="453">
        <v>1</v>
      </c>
      <c r="R2538" s="458">
        <v>4.8499074074074097E-2</v>
      </c>
      <c r="S2538" s="464">
        <v>15000</v>
      </c>
      <c r="T2538" s="461">
        <v>38895</v>
      </c>
      <c r="U2538" s="462">
        <v>19500</v>
      </c>
      <c r="V2538" s="463">
        <v>19488.29548611111</v>
      </c>
      <c r="W2538" s="716" t="e">
        <f t="shared" si="87"/>
        <v>#DIV/0!</v>
      </c>
      <c r="Z2538" s="739">
        <f t="shared" si="88"/>
        <v>4.51388888888859</v>
      </c>
    </row>
    <row r="2539" spans="1:26" s="365" customFormat="1" ht="12.65" customHeight="1">
      <c r="A2539" s="284" t="s">
        <v>106</v>
      </c>
      <c r="B2539" s="452" t="s">
        <v>699</v>
      </c>
      <c r="C2539" s="453" t="s">
        <v>449</v>
      </c>
      <c r="D2539" s="454" t="s">
        <v>1173</v>
      </c>
      <c r="E2539" s="455" t="s">
        <v>1174</v>
      </c>
      <c r="F2539" s="454" t="s">
        <v>1169</v>
      </c>
      <c r="G2539" s="454" t="s">
        <v>699</v>
      </c>
      <c r="H2539" s="454" t="s">
        <v>538</v>
      </c>
      <c r="I2539" s="453">
        <v>2024</v>
      </c>
      <c r="J2539" s="453">
        <v>2</v>
      </c>
      <c r="K2539" s="456">
        <v>45572</v>
      </c>
      <c r="L2539" s="457"/>
      <c r="M2539" s="458">
        <v>8.4000000000000005E-2</v>
      </c>
      <c r="N2539" s="458">
        <v>8.48E-2</v>
      </c>
      <c r="O2539" s="459">
        <v>7.9999999999999505E-4</v>
      </c>
      <c r="P2539" s="460"/>
      <c r="Q2539" s="453">
        <v>1</v>
      </c>
      <c r="R2539" s="458">
        <v>8.4000000000000005E-2</v>
      </c>
      <c r="S2539" s="464">
        <v>0</v>
      </c>
      <c r="T2539" s="461">
        <v>0</v>
      </c>
      <c r="U2539" s="462">
        <v>192000</v>
      </c>
      <c r="V2539" s="463">
        <v>192000</v>
      </c>
      <c r="W2539" s="716" t="e">
        <f t="shared" si="87"/>
        <v>#DIV/0!</v>
      </c>
      <c r="Z2539" s="739">
        <f t="shared" si="88"/>
        <v>0</v>
      </c>
    </row>
    <row r="2540" spans="1:26" s="365" customFormat="1" ht="12.65" customHeight="1">
      <c r="A2540" s="284" t="s">
        <v>106</v>
      </c>
      <c r="B2540" s="452" t="s">
        <v>699</v>
      </c>
      <c r="C2540" s="453" t="s">
        <v>449</v>
      </c>
      <c r="D2540" s="454" t="s">
        <v>1175</v>
      </c>
      <c r="E2540" s="455" t="s">
        <v>1176</v>
      </c>
      <c r="F2540" s="454" t="s">
        <v>1169</v>
      </c>
      <c r="G2540" s="454" t="s">
        <v>699</v>
      </c>
      <c r="H2540" s="454" t="s">
        <v>538</v>
      </c>
      <c r="I2540" s="453">
        <v>2024</v>
      </c>
      <c r="J2540" s="453">
        <v>2</v>
      </c>
      <c r="K2540" s="456">
        <v>45572</v>
      </c>
      <c r="L2540" s="457"/>
      <c r="M2540" s="458">
        <v>1.54984811013187E-2</v>
      </c>
      <c r="N2540" s="458">
        <v>1.55644533235409E-2</v>
      </c>
      <c r="O2540" s="459">
        <v>6.5972222222199895E-5</v>
      </c>
      <c r="P2540" s="460"/>
      <c r="Q2540" s="453">
        <v>1</v>
      </c>
      <c r="R2540" s="458">
        <v>1.54984811013187E-2</v>
      </c>
      <c r="S2540" s="464">
        <v>20000</v>
      </c>
      <c r="T2540" s="461">
        <v>51000</v>
      </c>
      <c r="U2540" s="462">
        <v>19000</v>
      </c>
      <c r="V2540" s="463">
        <v>18996.635416666668</v>
      </c>
      <c r="W2540" s="716" t="e">
        <f t="shared" si="87"/>
        <v>#DIV/0!</v>
      </c>
      <c r="Z2540" s="739">
        <f t="shared" si="88"/>
        <v>1.3194444444439979</v>
      </c>
    </row>
    <row r="2541" spans="1:26" s="365" customFormat="1" ht="12.65" customHeight="1">
      <c r="A2541" s="284" t="s">
        <v>106</v>
      </c>
      <c r="B2541" s="452" t="s">
        <v>699</v>
      </c>
      <c r="C2541" s="453" t="s">
        <v>449</v>
      </c>
      <c r="D2541" s="454" t="s">
        <v>1177</v>
      </c>
      <c r="E2541" s="455" t="s">
        <v>1178</v>
      </c>
      <c r="F2541" s="454" t="s">
        <v>1169</v>
      </c>
      <c r="G2541" s="454" t="s">
        <v>699</v>
      </c>
      <c r="H2541" s="454" t="s">
        <v>538</v>
      </c>
      <c r="I2541" s="453">
        <v>2024</v>
      </c>
      <c r="J2541" s="453">
        <v>2</v>
      </c>
      <c r="K2541" s="456">
        <v>45572</v>
      </c>
      <c r="L2541" s="457"/>
      <c r="M2541" s="458">
        <v>3.9622222222222198E-2</v>
      </c>
      <c r="N2541" s="458">
        <v>3.9899999999999998E-2</v>
      </c>
      <c r="O2541" s="459">
        <v>2.777777777778E-4</v>
      </c>
      <c r="P2541" s="460"/>
      <c r="Q2541" s="453">
        <v>1</v>
      </c>
      <c r="R2541" s="458">
        <v>3.9622222222222198E-2</v>
      </c>
      <c r="S2541" s="464">
        <v>10000</v>
      </c>
      <c r="T2541" s="461">
        <v>30000</v>
      </c>
      <c r="U2541" s="462">
        <v>36000</v>
      </c>
      <c r="V2541" s="463">
        <v>35991.666666666664</v>
      </c>
      <c r="W2541" s="716" t="e">
        <f t="shared" si="87"/>
        <v>#DIV/0!</v>
      </c>
      <c r="Z2541" s="739">
        <f t="shared" si="88"/>
        <v>2.7777777777780002</v>
      </c>
    </row>
    <row r="2542" spans="1:26" s="365" customFormat="1" ht="12.65" customHeight="1">
      <c r="A2542" s="284" t="s">
        <v>106</v>
      </c>
      <c r="B2542" s="452" t="s">
        <v>699</v>
      </c>
      <c r="C2542" s="453" t="s">
        <v>449</v>
      </c>
      <c r="D2542" s="454" t="s">
        <v>1179</v>
      </c>
      <c r="E2542" s="455" t="s">
        <v>1180</v>
      </c>
      <c r="F2542" s="454" t="s">
        <v>1169</v>
      </c>
      <c r="G2542" s="454" t="s">
        <v>699</v>
      </c>
      <c r="H2542" s="454" t="s">
        <v>538</v>
      </c>
      <c r="I2542" s="453">
        <v>2024</v>
      </c>
      <c r="J2542" s="453">
        <v>2</v>
      </c>
      <c r="K2542" s="456">
        <v>45572</v>
      </c>
      <c r="L2542" s="457"/>
      <c r="M2542" s="458">
        <v>1.24996716339609E-2</v>
      </c>
      <c r="N2542" s="458">
        <v>1.25546484858128E-2</v>
      </c>
      <c r="O2542" s="459">
        <v>5.49768518518998E-5</v>
      </c>
      <c r="P2542" s="460"/>
      <c r="Q2542" s="453">
        <v>1</v>
      </c>
      <c r="R2542" s="458">
        <v>1.24996716339609E-2</v>
      </c>
      <c r="S2542" s="464">
        <v>21500</v>
      </c>
      <c r="T2542" s="461">
        <v>62300</v>
      </c>
      <c r="U2542" s="462">
        <v>19000</v>
      </c>
      <c r="V2542" s="463">
        <v>18996.574942129628</v>
      </c>
      <c r="W2542" s="716" t="e">
        <f t="shared" si="87"/>
        <v>#DIV/0!</v>
      </c>
      <c r="Z2542" s="739">
        <f t="shared" si="88"/>
        <v>1.1820023148158456</v>
      </c>
    </row>
    <row r="2543" spans="1:26" s="365" customFormat="1" ht="12.65" customHeight="1">
      <c r="A2543" s="284" t="s">
        <v>106</v>
      </c>
      <c r="B2543" s="452" t="s">
        <v>699</v>
      </c>
      <c r="C2543" s="453" t="s">
        <v>449</v>
      </c>
      <c r="D2543" s="454" t="s">
        <v>1181</v>
      </c>
      <c r="E2543" s="455" t="s">
        <v>1182</v>
      </c>
      <c r="F2543" s="454" t="s">
        <v>1169</v>
      </c>
      <c r="G2543" s="454" t="s">
        <v>699</v>
      </c>
      <c r="H2543" s="454" t="s">
        <v>538</v>
      </c>
      <c r="I2543" s="453">
        <v>2024</v>
      </c>
      <c r="J2543" s="453">
        <v>2</v>
      </c>
      <c r="K2543" s="456">
        <v>45572</v>
      </c>
      <c r="L2543" s="457"/>
      <c r="M2543" s="458">
        <v>0.10203611111111099</v>
      </c>
      <c r="N2543" s="458">
        <v>0.1028</v>
      </c>
      <c r="O2543" s="459">
        <v>7.6388888888900797E-4</v>
      </c>
      <c r="P2543" s="460"/>
      <c r="Q2543" s="453">
        <v>1</v>
      </c>
      <c r="R2543" s="458">
        <v>0.10203611111111099</v>
      </c>
      <c r="S2543" s="464">
        <v>10000</v>
      </c>
      <c r="T2543" s="461">
        <v>20027</v>
      </c>
      <c r="U2543" s="462">
        <v>231000</v>
      </c>
      <c r="V2543" s="463">
        <v>230984.70159722221</v>
      </c>
      <c r="W2543" s="716" t="e">
        <f t="shared" si="87"/>
        <v>#DIV/0!</v>
      </c>
      <c r="Z2543" s="739">
        <f t="shared" si="88"/>
        <v>7.6388888888900794</v>
      </c>
    </row>
    <row r="2544" spans="1:26" s="365" customFormat="1" ht="12.65" customHeight="1">
      <c r="A2544" s="284" t="s">
        <v>106</v>
      </c>
      <c r="B2544" s="452" t="s">
        <v>699</v>
      </c>
      <c r="C2544" s="453" t="s">
        <v>449</v>
      </c>
      <c r="D2544" s="454" t="s">
        <v>1173</v>
      </c>
      <c r="E2544" s="455" t="s">
        <v>1174</v>
      </c>
      <c r="F2544" s="454" t="s">
        <v>1169</v>
      </c>
      <c r="G2544" s="454" t="s">
        <v>699</v>
      </c>
      <c r="H2544" s="454" t="s">
        <v>538</v>
      </c>
      <c r="I2544" s="453">
        <v>2024</v>
      </c>
      <c r="J2544" s="453">
        <v>2</v>
      </c>
      <c r="K2544" s="456">
        <v>45572</v>
      </c>
      <c r="L2544" s="457"/>
      <c r="M2544" s="458">
        <v>8.4000000000000005E-2</v>
      </c>
      <c r="N2544" s="458">
        <v>8.48E-2</v>
      </c>
      <c r="O2544" s="459">
        <v>7.9999999999999505E-4</v>
      </c>
      <c r="P2544" s="460"/>
      <c r="Q2544" s="453">
        <v>1</v>
      </c>
      <c r="R2544" s="458">
        <v>8.4000000000000005E-2</v>
      </c>
      <c r="S2544" s="464">
        <v>0</v>
      </c>
      <c r="T2544" s="461">
        <v>0</v>
      </c>
      <c r="U2544" s="462">
        <v>0</v>
      </c>
      <c r="V2544" s="463">
        <v>0</v>
      </c>
      <c r="W2544" s="716" t="e">
        <f t="shared" si="87"/>
        <v>#DIV/0!</v>
      </c>
      <c r="Z2544" s="739">
        <f t="shared" si="88"/>
        <v>0</v>
      </c>
    </row>
    <row r="2545" spans="1:26" s="365" customFormat="1" ht="12.65" customHeight="1">
      <c r="A2545" s="284" t="s">
        <v>107</v>
      </c>
      <c r="B2545" s="452" t="s">
        <v>703</v>
      </c>
      <c r="C2545" s="453" t="s">
        <v>449</v>
      </c>
      <c r="D2545" s="454" t="s">
        <v>1183</v>
      </c>
      <c r="E2545" s="455" t="s">
        <v>1184</v>
      </c>
      <c r="F2545" s="454" t="s">
        <v>1169</v>
      </c>
      <c r="G2545" s="454" t="s">
        <v>703</v>
      </c>
      <c r="H2545" s="454" t="s">
        <v>538</v>
      </c>
      <c r="I2545" s="453">
        <v>2024</v>
      </c>
      <c r="J2545" s="453">
        <v>2</v>
      </c>
      <c r="K2545" s="456">
        <v>45572</v>
      </c>
      <c r="L2545" s="457"/>
      <c r="M2545" s="458">
        <v>6.7044444444444407E-2</v>
      </c>
      <c r="N2545" s="458">
        <v>6.7599999999999993E-2</v>
      </c>
      <c r="O2545" s="459">
        <v>5.55555555555587E-4</v>
      </c>
      <c r="P2545" s="460"/>
      <c r="Q2545" s="453">
        <v>1</v>
      </c>
      <c r="R2545" s="458">
        <v>6.7044444444444407E-2</v>
      </c>
      <c r="S2545" s="464">
        <v>1000</v>
      </c>
      <c r="T2545" s="461">
        <v>12000</v>
      </c>
      <c r="U2545" s="462">
        <v>40000</v>
      </c>
      <c r="V2545" s="463">
        <v>39993.333333333336</v>
      </c>
      <c r="W2545" s="716" t="e">
        <f t="shared" si="87"/>
        <v>#DIV/0!</v>
      </c>
      <c r="Z2545" s="739">
        <f t="shared" si="88"/>
        <v>0.555555555555587</v>
      </c>
    </row>
    <row r="2546" spans="1:26" s="365" customFormat="1" ht="12.65" customHeight="1">
      <c r="A2546" s="284" t="s">
        <v>107</v>
      </c>
      <c r="B2546" s="452" t="s">
        <v>703</v>
      </c>
      <c r="C2546" s="453" t="s">
        <v>449</v>
      </c>
      <c r="D2546" s="454" t="s">
        <v>1183</v>
      </c>
      <c r="E2546" s="455" t="s">
        <v>1185</v>
      </c>
      <c r="F2546" s="454" t="s">
        <v>1169</v>
      </c>
      <c r="G2546" s="454" t="s">
        <v>703</v>
      </c>
      <c r="H2546" s="454" t="s">
        <v>538</v>
      </c>
      <c r="I2546" s="453">
        <v>2024</v>
      </c>
      <c r="J2546" s="453">
        <v>2</v>
      </c>
      <c r="K2546" s="456">
        <v>45572</v>
      </c>
      <c r="L2546" s="457"/>
      <c r="M2546" s="458">
        <v>6.7044444444444407E-2</v>
      </c>
      <c r="N2546" s="458">
        <v>6.7599999999999993E-2</v>
      </c>
      <c r="O2546" s="459">
        <v>5.55555555555587E-4</v>
      </c>
      <c r="P2546" s="460"/>
      <c r="Q2546" s="453">
        <v>1</v>
      </c>
      <c r="R2546" s="458">
        <v>6.7044444444444407E-2</v>
      </c>
      <c r="S2546" s="464">
        <v>0</v>
      </c>
      <c r="T2546" s="461">
        <v>0</v>
      </c>
      <c r="U2546" s="462">
        <v>40000</v>
      </c>
      <c r="V2546" s="463">
        <v>40000</v>
      </c>
      <c r="W2546" s="716" t="e">
        <f t="shared" si="87"/>
        <v>#DIV/0!</v>
      </c>
      <c r="Z2546" s="739">
        <f t="shared" si="88"/>
        <v>0</v>
      </c>
    </row>
    <row r="2547" spans="1:26" s="365" customFormat="1" ht="12.65" customHeight="1">
      <c r="A2547" s="284" t="s">
        <v>107</v>
      </c>
      <c r="B2547" s="452" t="s">
        <v>703</v>
      </c>
      <c r="C2547" s="453" t="s">
        <v>449</v>
      </c>
      <c r="D2547" s="454" t="s">
        <v>1186</v>
      </c>
      <c r="E2547" s="455" t="s">
        <v>1187</v>
      </c>
      <c r="F2547" s="454" t="s">
        <v>1169</v>
      </c>
      <c r="G2547" s="454" t="s">
        <v>703</v>
      </c>
      <c r="H2547" s="454" t="s">
        <v>538</v>
      </c>
      <c r="I2547" s="453">
        <v>2024</v>
      </c>
      <c r="J2547" s="453">
        <v>2</v>
      </c>
      <c r="K2547" s="456">
        <v>45572</v>
      </c>
      <c r="L2547" s="457"/>
      <c r="M2547" s="458">
        <v>1.8429011438828399E-2</v>
      </c>
      <c r="N2547" s="458">
        <v>1.8522761438828399E-2</v>
      </c>
      <c r="O2547" s="459">
        <v>9.3750000000000097E-5</v>
      </c>
      <c r="P2547" s="460"/>
      <c r="Q2547" s="453">
        <v>1</v>
      </c>
      <c r="R2547" s="458">
        <v>1.8429011438828399E-2</v>
      </c>
      <c r="S2547" s="464">
        <v>0</v>
      </c>
      <c r="T2547" s="461">
        <v>0</v>
      </c>
      <c r="U2547" s="462">
        <v>30000</v>
      </c>
      <c r="V2547" s="463">
        <v>30000</v>
      </c>
      <c r="W2547" s="716" t="e">
        <f t="shared" si="87"/>
        <v>#DIV/0!</v>
      </c>
      <c r="Z2547" s="739">
        <f t="shared" si="88"/>
        <v>0</v>
      </c>
    </row>
    <row r="2548" spans="1:26" s="365" customFormat="1" ht="12.65" customHeight="1">
      <c r="A2548" s="284" t="s">
        <v>107</v>
      </c>
      <c r="B2548" s="452" t="s">
        <v>703</v>
      </c>
      <c r="C2548" s="453" t="s">
        <v>449</v>
      </c>
      <c r="D2548" s="454" t="s">
        <v>1188</v>
      </c>
      <c r="E2548" s="455" t="s">
        <v>1189</v>
      </c>
      <c r="F2548" s="454" t="s">
        <v>1169</v>
      </c>
      <c r="G2548" s="454" t="s">
        <v>703</v>
      </c>
      <c r="H2548" s="454" t="s">
        <v>538</v>
      </c>
      <c r="I2548" s="453">
        <v>2024</v>
      </c>
      <c r="J2548" s="453">
        <v>2</v>
      </c>
      <c r="K2548" s="456">
        <v>45572</v>
      </c>
      <c r="L2548" s="457"/>
      <c r="M2548" s="458">
        <v>2.8972727272727299E-2</v>
      </c>
      <c r="N2548" s="458">
        <v>2.92E-2</v>
      </c>
      <c r="O2548" s="459">
        <v>2.2727272727270101E-4</v>
      </c>
      <c r="P2548" s="460"/>
      <c r="Q2548" s="453">
        <v>1</v>
      </c>
      <c r="R2548" s="458">
        <v>2.8972727272727299E-2</v>
      </c>
      <c r="S2548" s="464">
        <v>0</v>
      </c>
      <c r="T2548" s="461">
        <v>15000</v>
      </c>
      <c r="U2548" s="462">
        <v>18000</v>
      </c>
      <c r="V2548" s="463">
        <v>17996.590909090908</v>
      </c>
      <c r="W2548" s="716" t="e">
        <f t="shared" si="87"/>
        <v>#DIV/0!</v>
      </c>
      <c r="Z2548" s="739">
        <f t="shared" si="88"/>
        <v>0</v>
      </c>
    </row>
    <row r="2549" spans="1:26" s="365" customFormat="1" ht="12.65" customHeight="1">
      <c r="A2549" s="284" t="s">
        <v>107</v>
      </c>
      <c r="B2549" s="452" t="s">
        <v>703</v>
      </c>
      <c r="C2549" s="453" t="s">
        <v>449</v>
      </c>
      <c r="D2549" s="454" t="s">
        <v>1179</v>
      </c>
      <c r="E2549" s="455" t="s">
        <v>1180</v>
      </c>
      <c r="F2549" s="454" t="s">
        <v>1169</v>
      </c>
      <c r="G2549" s="454" t="s">
        <v>703</v>
      </c>
      <c r="H2549" s="454" t="s">
        <v>538</v>
      </c>
      <c r="I2549" s="453">
        <v>2024</v>
      </c>
      <c r="J2549" s="453">
        <v>2</v>
      </c>
      <c r="K2549" s="456">
        <v>45572</v>
      </c>
      <c r="L2549" s="457"/>
      <c r="M2549" s="458">
        <v>1.24996716339609E-2</v>
      </c>
      <c r="N2549" s="458">
        <v>1.25546484858128E-2</v>
      </c>
      <c r="O2549" s="459">
        <v>5.49768518518998E-5</v>
      </c>
      <c r="P2549" s="460"/>
      <c r="Q2549" s="453">
        <v>1</v>
      </c>
      <c r="R2549" s="458">
        <v>1.24996716339609E-2</v>
      </c>
      <c r="S2549" s="464">
        <v>21500</v>
      </c>
      <c r="T2549" s="461">
        <v>62300</v>
      </c>
      <c r="U2549" s="462">
        <v>0</v>
      </c>
      <c r="V2549" s="463">
        <v>0</v>
      </c>
      <c r="W2549" s="716" t="e">
        <f t="shared" si="87"/>
        <v>#DIV/0!</v>
      </c>
      <c r="Z2549" s="739">
        <f t="shared" si="88"/>
        <v>1.1820023148158456</v>
      </c>
    </row>
    <row r="2550" spans="1:26" s="365" customFormat="1" ht="12.65" customHeight="1">
      <c r="A2550" s="284" t="s">
        <v>107</v>
      </c>
      <c r="B2550" s="452" t="s">
        <v>703</v>
      </c>
      <c r="C2550" s="453" t="s">
        <v>449</v>
      </c>
      <c r="D2550" s="454" t="s">
        <v>1190</v>
      </c>
      <c r="E2550" s="455" t="s">
        <v>1191</v>
      </c>
      <c r="F2550" s="454" t="s">
        <v>1169</v>
      </c>
      <c r="G2550" s="454" t="s">
        <v>703</v>
      </c>
      <c r="H2550" s="454" t="s">
        <v>538</v>
      </c>
      <c r="I2550" s="453">
        <v>2024</v>
      </c>
      <c r="J2550" s="453">
        <v>2</v>
      </c>
      <c r="K2550" s="456">
        <v>45572</v>
      </c>
      <c r="L2550" s="457"/>
      <c r="M2550" s="458">
        <v>2.10888888888889E-2</v>
      </c>
      <c r="N2550" s="458">
        <v>2.12E-2</v>
      </c>
      <c r="O2550" s="459">
        <v>1.111111111111E-4</v>
      </c>
      <c r="P2550" s="460"/>
      <c r="Q2550" s="453">
        <v>1</v>
      </c>
      <c r="R2550" s="458">
        <v>2.10888888888889E-2</v>
      </c>
      <c r="S2550" s="464">
        <v>2000</v>
      </c>
      <c r="T2550" s="461">
        <v>10000</v>
      </c>
      <c r="U2550" s="462">
        <v>10000</v>
      </c>
      <c r="V2550" s="463">
        <v>9998.8888888888887</v>
      </c>
      <c r="W2550" s="716" t="e">
        <f t="shared" si="87"/>
        <v>#DIV/0!</v>
      </c>
      <c r="Z2550" s="739">
        <f t="shared" si="88"/>
        <v>0.22222222222220001</v>
      </c>
    </row>
    <row r="2551" spans="1:26" s="365" customFormat="1" ht="12.65" customHeight="1">
      <c r="A2551" s="452" t="s">
        <v>109</v>
      </c>
      <c r="B2551" s="452" t="s">
        <v>712</v>
      </c>
      <c r="C2551" s="453" t="s">
        <v>449</v>
      </c>
      <c r="D2551" s="454" t="s">
        <v>1192</v>
      </c>
      <c r="E2551" s="455" t="s">
        <v>1193</v>
      </c>
      <c r="F2551" s="454" t="s">
        <v>1169</v>
      </c>
      <c r="G2551" s="454" t="s">
        <v>712</v>
      </c>
      <c r="H2551" s="454" t="s">
        <v>538</v>
      </c>
      <c r="I2551" s="453">
        <v>2024</v>
      </c>
      <c r="J2551" s="453">
        <v>2</v>
      </c>
      <c r="K2551" s="456">
        <v>45572</v>
      </c>
      <c r="L2551" s="457"/>
      <c r="M2551" s="458">
        <v>7.1513521215986503E-2</v>
      </c>
      <c r="N2551" s="458">
        <v>7.1930187882653193E-2</v>
      </c>
      <c r="O2551" s="459">
        <v>4.1666666666669E-4</v>
      </c>
      <c r="P2551" s="460"/>
      <c r="Q2551" s="453">
        <v>1</v>
      </c>
      <c r="R2551" s="458">
        <v>7.1513521215986503E-2</v>
      </c>
      <c r="S2551" s="464">
        <v>14300</v>
      </c>
      <c r="T2551" s="461">
        <v>26300</v>
      </c>
      <c r="U2551" s="462">
        <v>72000</v>
      </c>
      <c r="V2551" s="463">
        <v>71989.041666666672</v>
      </c>
      <c r="W2551" s="716" t="e">
        <f t="shared" si="87"/>
        <v>#DIV/0!</v>
      </c>
      <c r="Z2551" s="739">
        <f t="shared" si="88"/>
        <v>5.958333333333667</v>
      </c>
    </row>
    <row r="2552" spans="1:26" s="365" customFormat="1" ht="12.65" customHeight="1">
      <c r="A2552" s="452" t="s">
        <v>109</v>
      </c>
      <c r="B2552" s="452" t="s">
        <v>712</v>
      </c>
      <c r="C2552" s="453" t="s">
        <v>449</v>
      </c>
      <c r="D2552" s="454" t="s">
        <v>1194</v>
      </c>
      <c r="E2552" s="455" t="s">
        <v>1195</v>
      </c>
      <c r="F2552" s="454" t="s">
        <v>1169</v>
      </c>
      <c r="G2552" s="454" t="s">
        <v>712</v>
      </c>
      <c r="H2552" s="454" t="s">
        <v>538</v>
      </c>
      <c r="I2552" s="453">
        <v>2024</v>
      </c>
      <c r="J2552" s="453">
        <v>2</v>
      </c>
      <c r="K2552" s="456">
        <v>45572</v>
      </c>
      <c r="L2552" s="457"/>
      <c r="M2552" s="458">
        <v>1.6104341943226901E-2</v>
      </c>
      <c r="N2552" s="458">
        <v>1.6156185261199201E-2</v>
      </c>
      <c r="O2552" s="459">
        <v>5.1843317972300601E-5</v>
      </c>
      <c r="P2552" s="460"/>
      <c r="Q2552" s="453">
        <v>1</v>
      </c>
      <c r="R2552" s="458">
        <v>1.6104341943226901E-2</v>
      </c>
      <c r="S2552" s="464">
        <v>0</v>
      </c>
      <c r="T2552" s="461">
        <v>40800</v>
      </c>
      <c r="U2552" s="462">
        <v>18000</v>
      </c>
      <c r="V2552" s="463">
        <v>17997.88479262673</v>
      </c>
      <c r="W2552" s="716" t="e">
        <f t="shared" si="87"/>
        <v>#DIV/0!</v>
      </c>
      <c r="Z2552" s="739">
        <f t="shared" si="88"/>
        <v>0</v>
      </c>
    </row>
    <row r="2553" spans="1:26" s="365" customFormat="1" ht="12.65" customHeight="1">
      <c r="A2553" s="452" t="s">
        <v>109</v>
      </c>
      <c r="B2553" s="452" t="s">
        <v>712</v>
      </c>
      <c r="C2553" s="453" t="s">
        <v>449</v>
      </c>
      <c r="D2553" s="454" t="s">
        <v>1183</v>
      </c>
      <c r="E2553" s="455" t="s">
        <v>1196</v>
      </c>
      <c r="F2553" s="454" t="s">
        <v>1169</v>
      </c>
      <c r="G2553" s="454" t="s">
        <v>712</v>
      </c>
      <c r="H2553" s="454" t="s">
        <v>538</v>
      </c>
      <c r="I2553" s="453">
        <v>2024</v>
      </c>
      <c r="J2553" s="453">
        <v>2</v>
      </c>
      <c r="K2553" s="456">
        <v>45572</v>
      </c>
      <c r="L2553" s="457"/>
      <c r="M2553" s="458">
        <v>0.1776375</v>
      </c>
      <c r="N2553" s="458">
        <v>0.1792</v>
      </c>
      <c r="O2553" s="459">
        <v>1.5624999999999899E-3</v>
      </c>
      <c r="P2553" s="460"/>
      <c r="Q2553" s="453">
        <v>1</v>
      </c>
      <c r="R2553" s="458">
        <v>0.1776375</v>
      </c>
      <c r="S2553" s="464">
        <v>10609</v>
      </c>
      <c r="T2553" s="461">
        <v>17609</v>
      </c>
      <c r="U2553" s="462">
        <v>120000</v>
      </c>
      <c r="V2553" s="463">
        <v>119972.48593749999</v>
      </c>
      <c r="W2553" s="716" t="e">
        <f t="shared" si="87"/>
        <v>#DIV/0!</v>
      </c>
      <c r="Z2553" s="739">
        <f t="shared" si="88"/>
        <v>16.576562499999891</v>
      </c>
    </row>
    <row r="2554" spans="1:26" s="365" customFormat="1" ht="12.65" customHeight="1">
      <c r="A2554" s="452" t="s">
        <v>109</v>
      </c>
      <c r="B2554" s="452" t="s">
        <v>712</v>
      </c>
      <c r="C2554" s="453" t="s">
        <v>449</v>
      </c>
      <c r="D2554" s="454" t="s">
        <v>1197</v>
      </c>
      <c r="E2554" s="455" t="s">
        <v>1198</v>
      </c>
      <c r="F2554" s="454" t="s">
        <v>1169</v>
      </c>
      <c r="G2554" s="454" t="s">
        <v>712</v>
      </c>
      <c r="H2554" s="454" t="s">
        <v>538</v>
      </c>
      <c r="I2554" s="453">
        <v>2024</v>
      </c>
      <c r="J2554" s="453">
        <v>2</v>
      </c>
      <c r="K2554" s="456">
        <v>45572</v>
      </c>
      <c r="L2554" s="457"/>
      <c r="M2554" s="458">
        <v>7.9725000000000004E-2</v>
      </c>
      <c r="N2554" s="458">
        <v>8.0100000000000005E-2</v>
      </c>
      <c r="O2554" s="459">
        <v>3.7500000000000001E-4</v>
      </c>
      <c r="P2554" s="460"/>
      <c r="Q2554" s="453">
        <v>1</v>
      </c>
      <c r="R2554" s="458">
        <v>7.9725000000000004E-2</v>
      </c>
      <c r="S2554" s="464">
        <v>2000</v>
      </c>
      <c r="T2554" s="461">
        <v>16800</v>
      </c>
      <c r="U2554" s="462">
        <v>36000</v>
      </c>
      <c r="V2554" s="463">
        <v>35993.699999999997</v>
      </c>
      <c r="W2554" s="716" t="e">
        <f t="shared" si="87"/>
        <v>#DIV/0!</v>
      </c>
      <c r="Z2554" s="739">
        <f t="shared" si="88"/>
        <v>0.75</v>
      </c>
    </row>
    <row r="2555" spans="1:26" s="365" customFormat="1" ht="12.65" customHeight="1">
      <c r="A2555" s="452" t="s">
        <v>109</v>
      </c>
      <c r="B2555" s="452" t="s">
        <v>712</v>
      </c>
      <c r="C2555" s="453" t="s">
        <v>449</v>
      </c>
      <c r="D2555" s="454" t="s">
        <v>1199</v>
      </c>
      <c r="E2555" s="455" t="s">
        <v>1200</v>
      </c>
      <c r="F2555" s="454" t="s">
        <v>1169</v>
      </c>
      <c r="G2555" s="454" t="s">
        <v>712</v>
      </c>
      <c r="H2555" s="454" t="s">
        <v>538</v>
      </c>
      <c r="I2555" s="453">
        <v>2024</v>
      </c>
      <c r="J2555" s="453">
        <v>2</v>
      </c>
      <c r="K2555" s="456">
        <v>45572</v>
      </c>
      <c r="L2555" s="457"/>
      <c r="M2555" s="458">
        <v>4.0697979797979802E-2</v>
      </c>
      <c r="N2555" s="458">
        <v>4.0899999999999999E-2</v>
      </c>
      <c r="O2555" s="459">
        <v>2.02020202020196E-4</v>
      </c>
      <c r="P2555" s="460"/>
      <c r="Q2555" s="453">
        <v>1</v>
      </c>
      <c r="R2555" s="458">
        <v>4.0697979797979802E-2</v>
      </c>
      <c r="S2555" s="464">
        <v>0</v>
      </c>
      <c r="T2555" s="461">
        <v>34800</v>
      </c>
      <c r="U2555" s="462">
        <v>32000</v>
      </c>
      <c r="V2555" s="463">
        <v>31992.969696969696</v>
      </c>
      <c r="W2555" s="716" t="e">
        <f t="shared" si="87"/>
        <v>#DIV/0!</v>
      </c>
      <c r="Z2555" s="739">
        <f t="shared" si="88"/>
        <v>0</v>
      </c>
    </row>
    <row r="2556" spans="1:26" s="365" customFormat="1" ht="12.65" customHeight="1">
      <c r="A2556" s="452" t="s">
        <v>109</v>
      </c>
      <c r="B2556" s="452" t="s">
        <v>712</v>
      </c>
      <c r="C2556" s="453" t="s">
        <v>449</v>
      </c>
      <c r="D2556" s="454" t="s">
        <v>1179</v>
      </c>
      <c r="E2556" s="455" t="s">
        <v>1180</v>
      </c>
      <c r="F2556" s="454" t="s">
        <v>1169</v>
      </c>
      <c r="G2556" s="454" t="s">
        <v>712</v>
      </c>
      <c r="H2556" s="454" t="s">
        <v>538</v>
      </c>
      <c r="I2556" s="453">
        <v>2024</v>
      </c>
      <c r="J2556" s="453">
        <v>2</v>
      </c>
      <c r="K2556" s="456">
        <v>45572</v>
      </c>
      <c r="L2556" s="457"/>
      <c r="M2556" s="458">
        <v>1.24996716339609E-2</v>
      </c>
      <c r="N2556" s="458">
        <v>1.25546484858128E-2</v>
      </c>
      <c r="O2556" s="459">
        <v>5.49768518518998E-5</v>
      </c>
      <c r="P2556" s="460"/>
      <c r="Q2556" s="453">
        <v>1</v>
      </c>
      <c r="R2556" s="458">
        <v>1.24996716339609E-2</v>
      </c>
      <c r="S2556" s="464">
        <v>21500</v>
      </c>
      <c r="T2556" s="461">
        <v>62300</v>
      </c>
      <c r="U2556" s="462">
        <v>0</v>
      </c>
      <c r="V2556" s="463">
        <v>0</v>
      </c>
      <c r="W2556" s="716" t="e">
        <f t="shared" si="87"/>
        <v>#DIV/0!</v>
      </c>
      <c r="Z2556" s="739">
        <f t="shared" si="88"/>
        <v>1.1820023148158456</v>
      </c>
    </row>
    <row r="2557" spans="1:26" s="365" customFormat="1" ht="12.65" customHeight="1">
      <c r="A2557" s="452" t="s">
        <v>108</v>
      </c>
      <c r="B2557" s="452" t="s">
        <v>1201</v>
      </c>
      <c r="C2557" s="453" t="s">
        <v>449</v>
      </c>
      <c r="D2557" s="454" t="s">
        <v>1181</v>
      </c>
      <c r="E2557" s="455" t="s">
        <v>1202</v>
      </c>
      <c r="F2557" s="454" t="s">
        <v>1169</v>
      </c>
      <c r="G2557" s="454" t="s">
        <v>1201</v>
      </c>
      <c r="H2557" s="454" t="s">
        <v>538</v>
      </c>
      <c r="I2557" s="453">
        <v>2024</v>
      </c>
      <c r="J2557" s="453">
        <v>2</v>
      </c>
      <c r="K2557" s="456">
        <v>45572</v>
      </c>
      <c r="L2557" s="457"/>
      <c r="M2557" s="458">
        <v>0.11732129629629599</v>
      </c>
      <c r="N2557" s="458">
        <v>0.1179</v>
      </c>
      <c r="O2557" s="459">
        <v>5.7870370370401202E-4</v>
      </c>
      <c r="P2557" s="460"/>
      <c r="Q2557" s="453">
        <v>1</v>
      </c>
      <c r="R2557" s="458">
        <v>0.11732129629629599</v>
      </c>
      <c r="S2557" s="464">
        <v>0</v>
      </c>
      <c r="T2557" s="461">
        <v>10000</v>
      </c>
      <c r="U2557" s="462">
        <v>75000</v>
      </c>
      <c r="V2557" s="463">
        <v>74994.212962962964</v>
      </c>
      <c r="W2557" s="716" t="e">
        <f t="shared" si="87"/>
        <v>#DIV/0!</v>
      </c>
      <c r="Z2557" s="739">
        <f t="shared" si="88"/>
        <v>0</v>
      </c>
    </row>
    <row r="2558" spans="1:26" s="365" customFormat="1" ht="12.65" customHeight="1">
      <c r="A2558" s="452" t="s">
        <v>108</v>
      </c>
      <c r="B2558" s="452" t="s">
        <v>1201</v>
      </c>
      <c r="C2558" s="453" t="s">
        <v>449</v>
      </c>
      <c r="D2558" s="454" t="s">
        <v>1203</v>
      </c>
      <c r="E2558" s="455" t="s">
        <v>1204</v>
      </c>
      <c r="F2558" s="454" t="s">
        <v>1169</v>
      </c>
      <c r="G2558" s="454" t="s">
        <v>1201</v>
      </c>
      <c r="H2558" s="454" t="s">
        <v>538</v>
      </c>
      <c r="I2558" s="453">
        <v>2024</v>
      </c>
      <c r="J2558" s="453">
        <v>2</v>
      </c>
      <c r="K2558" s="456">
        <v>45572</v>
      </c>
      <c r="L2558" s="457"/>
      <c r="M2558" s="458">
        <v>0.16803124999999999</v>
      </c>
      <c r="N2558" s="458">
        <v>0.16850000000000001</v>
      </c>
      <c r="O2558" s="459">
        <v>4.6875000000001798E-4</v>
      </c>
      <c r="P2558" s="460"/>
      <c r="Q2558" s="453">
        <v>1</v>
      </c>
      <c r="R2558" s="458">
        <v>0.16803124999999999</v>
      </c>
      <c r="S2558" s="464">
        <v>0</v>
      </c>
      <c r="T2558" s="461">
        <v>11000</v>
      </c>
      <c r="U2558" s="462">
        <v>54000</v>
      </c>
      <c r="V2558" s="463">
        <v>53994.84375</v>
      </c>
      <c r="W2558" s="716" t="e">
        <f t="shared" si="87"/>
        <v>#DIV/0!</v>
      </c>
      <c r="Z2558" s="739">
        <f t="shared" si="88"/>
        <v>0</v>
      </c>
    </row>
    <row r="2559" spans="1:26" s="365" customFormat="1" ht="12.65" customHeight="1">
      <c r="A2559" s="452" t="s">
        <v>108</v>
      </c>
      <c r="B2559" s="452" t="s">
        <v>1201</v>
      </c>
      <c r="C2559" s="453" t="s">
        <v>449</v>
      </c>
      <c r="D2559" s="454" t="s">
        <v>1175</v>
      </c>
      <c r="E2559" s="455" t="s">
        <v>1176</v>
      </c>
      <c r="F2559" s="454" t="s">
        <v>1169</v>
      </c>
      <c r="G2559" s="454" t="s">
        <v>1201</v>
      </c>
      <c r="H2559" s="454" t="s">
        <v>538</v>
      </c>
      <c r="I2559" s="453">
        <v>2024</v>
      </c>
      <c r="J2559" s="453">
        <v>2</v>
      </c>
      <c r="K2559" s="456">
        <v>45572</v>
      </c>
      <c r="L2559" s="457"/>
      <c r="M2559" s="458">
        <v>1.54984811013187E-2</v>
      </c>
      <c r="N2559" s="458">
        <v>1.55644533235409E-2</v>
      </c>
      <c r="O2559" s="459">
        <v>6.5972222222199895E-5</v>
      </c>
      <c r="P2559" s="460"/>
      <c r="Q2559" s="453">
        <v>1</v>
      </c>
      <c r="R2559" s="458">
        <v>1.54984811013187E-2</v>
      </c>
      <c r="S2559" s="464">
        <v>20000</v>
      </c>
      <c r="T2559" s="461">
        <v>51000</v>
      </c>
      <c r="U2559" s="462">
        <v>0</v>
      </c>
      <c r="V2559" s="463">
        <v>0</v>
      </c>
      <c r="W2559" s="716" t="e">
        <f t="shared" si="87"/>
        <v>#DIV/0!</v>
      </c>
      <c r="Z2559" s="739">
        <f t="shared" si="88"/>
        <v>1.3194444444439979</v>
      </c>
    </row>
    <row r="2560" spans="1:26" s="365" customFormat="1" ht="12.65" customHeight="1">
      <c r="A2560" s="452" t="s">
        <v>109</v>
      </c>
      <c r="B2560" s="452" t="s">
        <v>712</v>
      </c>
      <c r="C2560" s="453" t="s">
        <v>449</v>
      </c>
      <c r="D2560" s="454" t="s">
        <v>1194</v>
      </c>
      <c r="E2560" s="455" t="s">
        <v>1195</v>
      </c>
      <c r="F2560" s="454" t="s">
        <v>1169</v>
      </c>
      <c r="G2560" s="454" t="s">
        <v>712</v>
      </c>
      <c r="H2560" s="454" t="s">
        <v>538</v>
      </c>
      <c r="I2560" s="453">
        <v>2024</v>
      </c>
      <c r="J2560" s="453">
        <v>2</v>
      </c>
      <c r="K2560" s="456">
        <v>45572</v>
      </c>
      <c r="L2560" s="457"/>
      <c r="M2560" s="458">
        <v>1.6104341943226901E-2</v>
      </c>
      <c r="N2560" s="458">
        <v>1.6156185261199201E-2</v>
      </c>
      <c r="O2560" s="459">
        <v>5.1843317972300601E-5</v>
      </c>
      <c r="P2560" s="460"/>
      <c r="Q2560" s="453">
        <v>1</v>
      </c>
      <c r="R2560" s="458">
        <v>1.6104341943226901E-2</v>
      </c>
      <c r="S2560" s="464">
        <v>0</v>
      </c>
      <c r="T2560" s="461">
        <v>40800</v>
      </c>
      <c r="U2560" s="462">
        <v>0</v>
      </c>
      <c r="V2560" s="463">
        <v>0</v>
      </c>
      <c r="W2560" s="716" t="e">
        <f t="shared" si="87"/>
        <v>#DIV/0!</v>
      </c>
      <c r="Z2560" s="739">
        <f t="shared" si="88"/>
        <v>0</v>
      </c>
    </row>
    <row r="2561" spans="1:26" s="365" customFormat="1" ht="12.65" customHeight="1">
      <c r="A2561" s="452" t="s">
        <v>109</v>
      </c>
      <c r="B2561" s="452" t="s">
        <v>712</v>
      </c>
      <c r="C2561" s="453" t="s">
        <v>449</v>
      </c>
      <c r="D2561" s="454" t="s">
        <v>1192</v>
      </c>
      <c r="E2561" s="455" t="s">
        <v>1193</v>
      </c>
      <c r="F2561" s="454" t="s">
        <v>1169</v>
      </c>
      <c r="G2561" s="454" t="s">
        <v>712</v>
      </c>
      <c r="H2561" s="454" t="s">
        <v>538</v>
      </c>
      <c r="I2561" s="453">
        <v>2024</v>
      </c>
      <c r="J2561" s="453">
        <v>2</v>
      </c>
      <c r="K2561" s="456">
        <v>45572</v>
      </c>
      <c r="L2561" s="457"/>
      <c r="M2561" s="458">
        <v>7.1513521215986503E-2</v>
      </c>
      <c r="N2561" s="458">
        <v>7.1930187882653193E-2</v>
      </c>
      <c r="O2561" s="459">
        <v>4.1666666666669E-4</v>
      </c>
      <c r="P2561" s="460"/>
      <c r="Q2561" s="453">
        <v>1</v>
      </c>
      <c r="R2561" s="458">
        <v>7.1513521215986503E-2</v>
      </c>
      <c r="S2561" s="464">
        <v>14300</v>
      </c>
      <c r="T2561" s="461">
        <v>26300</v>
      </c>
      <c r="U2561" s="462">
        <v>0</v>
      </c>
      <c r="V2561" s="463">
        <v>0</v>
      </c>
      <c r="W2561" s="716" t="e">
        <f t="shared" si="87"/>
        <v>#DIV/0!</v>
      </c>
      <c r="Z2561" s="739">
        <f t="shared" si="88"/>
        <v>5.958333333333667</v>
      </c>
    </row>
    <row r="2562" spans="1:26" s="365" customFormat="1" ht="12.65" customHeight="1">
      <c r="A2562" s="452" t="s">
        <v>109</v>
      </c>
      <c r="B2562" s="452" t="s">
        <v>712</v>
      </c>
      <c r="C2562" s="453" t="s">
        <v>449</v>
      </c>
      <c r="D2562" s="454" t="s">
        <v>1179</v>
      </c>
      <c r="E2562" s="455" t="s">
        <v>1180</v>
      </c>
      <c r="F2562" s="454" t="s">
        <v>1169</v>
      </c>
      <c r="G2562" s="454" t="s">
        <v>712</v>
      </c>
      <c r="H2562" s="454" t="s">
        <v>538</v>
      </c>
      <c r="I2562" s="453">
        <v>2024</v>
      </c>
      <c r="J2562" s="453">
        <v>2</v>
      </c>
      <c r="K2562" s="456">
        <v>45572</v>
      </c>
      <c r="L2562" s="457"/>
      <c r="M2562" s="458">
        <v>1.24996716339609E-2</v>
      </c>
      <c r="N2562" s="458">
        <v>1.25546484858128E-2</v>
      </c>
      <c r="O2562" s="459">
        <v>5.49768518518998E-5</v>
      </c>
      <c r="P2562" s="460"/>
      <c r="Q2562" s="453">
        <v>1</v>
      </c>
      <c r="R2562" s="458">
        <v>1.24996716339609E-2</v>
      </c>
      <c r="S2562" s="464">
        <v>21500</v>
      </c>
      <c r="T2562" s="461">
        <v>62300</v>
      </c>
      <c r="U2562" s="462">
        <v>0</v>
      </c>
      <c r="V2562" s="463">
        <v>0</v>
      </c>
      <c r="W2562" s="716" t="e">
        <f t="shared" ref="W2562:W2625" si="91">V2562/$AB$1</f>
        <v>#DIV/0!</v>
      </c>
      <c r="Z2562" s="739">
        <f t="shared" si="88"/>
        <v>1.1820023148158456</v>
      </c>
    </row>
    <row r="2563" spans="1:26" s="365" customFormat="1" ht="12.65" customHeight="1">
      <c r="A2563" s="452" t="s">
        <v>108</v>
      </c>
      <c r="B2563" s="452" t="s">
        <v>1201</v>
      </c>
      <c r="C2563" s="453" t="s">
        <v>449</v>
      </c>
      <c r="D2563" s="454" t="s">
        <v>1205</v>
      </c>
      <c r="E2563" s="455" t="s">
        <v>537</v>
      </c>
      <c r="F2563" s="454" t="s">
        <v>1169</v>
      </c>
      <c r="G2563" s="454" t="s">
        <v>1201</v>
      </c>
      <c r="H2563" s="454" t="s">
        <v>538</v>
      </c>
      <c r="I2563" s="453">
        <v>2024</v>
      </c>
      <c r="J2563" s="453">
        <v>2</v>
      </c>
      <c r="K2563" s="456">
        <v>45572</v>
      </c>
      <c r="L2563" s="457"/>
      <c r="M2563" s="458">
        <v>2.2669039342977801E-2</v>
      </c>
      <c r="N2563" s="458">
        <v>2.2744560176311102E-2</v>
      </c>
      <c r="O2563" s="459">
        <v>7.5520833333300703E-5</v>
      </c>
      <c r="P2563" s="460"/>
      <c r="Q2563" s="453">
        <v>1</v>
      </c>
      <c r="R2563" s="458">
        <v>2.2669039342977801E-2</v>
      </c>
      <c r="S2563" s="464">
        <v>0</v>
      </c>
      <c r="T2563" s="461">
        <v>0</v>
      </c>
      <c r="U2563" s="462">
        <v>14500</v>
      </c>
      <c r="V2563" s="463">
        <v>14500</v>
      </c>
      <c r="W2563" s="716" t="e">
        <f t="shared" si="91"/>
        <v>#DIV/0!</v>
      </c>
      <c r="Z2563" s="739">
        <f t="shared" ref="Z2563:Z2626" si="92">O2563*S2563</f>
        <v>0</v>
      </c>
    </row>
    <row r="2564" spans="1:26" s="365" customFormat="1" ht="12.65" customHeight="1">
      <c r="A2564" s="452" t="s">
        <v>115</v>
      </c>
      <c r="B2564" s="452" t="s">
        <v>728</v>
      </c>
      <c r="C2564" s="453" t="s">
        <v>449</v>
      </c>
      <c r="D2564" s="454" t="s">
        <v>1192</v>
      </c>
      <c r="E2564" s="455" t="s">
        <v>1206</v>
      </c>
      <c r="F2564" s="454" t="s">
        <v>1169</v>
      </c>
      <c r="G2564" s="454" t="s">
        <v>728</v>
      </c>
      <c r="H2564" s="454" t="s">
        <v>538</v>
      </c>
      <c r="I2564" s="453">
        <v>2024</v>
      </c>
      <c r="J2564" s="453">
        <v>2</v>
      </c>
      <c r="K2564" s="456">
        <v>45572</v>
      </c>
      <c r="L2564" s="457"/>
      <c r="M2564" s="458">
        <v>0.10550138888888901</v>
      </c>
      <c r="N2564" s="458">
        <v>0.10630000000000001</v>
      </c>
      <c r="O2564" s="459">
        <v>7.9861111111100003E-4</v>
      </c>
      <c r="P2564" s="460"/>
      <c r="Q2564" s="453">
        <v>1</v>
      </c>
      <c r="R2564" s="458">
        <v>0.10550138888888901</v>
      </c>
      <c r="S2564" s="464">
        <v>9500</v>
      </c>
      <c r="T2564" s="461">
        <v>15000</v>
      </c>
      <c r="U2564" s="462">
        <v>69000</v>
      </c>
      <c r="V2564" s="463">
        <v>68988.020833333328</v>
      </c>
      <c r="W2564" s="716" t="e">
        <f t="shared" si="91"/>
        <v>#DIV/0!</v>
      </c>
      <c r="Z2564" s="739">
        <f t="shared" si="92"/>
        <v>7.5868055555545002</v>
      </c>
    </row>
    <row r="2565" spans="1:26" s="365" customFormat="1" ht="12.65" customHeight="1">
      <c r="A2565" s="452" t="s">
        <v>115</v>
      </c>
      <c r="B2565" s="452" t="s">
        <v>728</v>
      </c>
      <c r="C2565" s="453" t="s">
        <v>449</v>
      </c>
      <c r="D2565" s="454" t="s">
        <v>1194</v>
      </c>
      <c r="E2565" s="455" t="s">
        <v>1195</v>
      </c>
      <c r="F2565" s="454" t="s">
        <v>1169</v>
      </c>
      <c r="G2565" s="454" t="s">
        <v>728</v>
      </c>
      <c r="H2565" s="454" t="s">
        <v>538</v>
      </c>
      <c r="I2565" s="453">
        <v>2024</v>
      </c>
      <c r="J2565" s="453">
        <v>2</v>
      </c>
      <c r="K2565" s="456">
        <v>45572</v>
      </c>
      <c r="L2565" s="457"/>
      <c r="M2565" s="458">
        <v>1.6104341943226901E-2</v>
      </c>
      <c r="N2565" s="458">
        <v>1.6156185261199201E-2</v>
      </c>
      <c r="O2565" s="459">
        <v>5.1843317972300601E-5</v>
      </c>
      <c r="P2565" s="460"/>
      <c r="Q2565" s="453">
        <v>1</v>
      </c>
      <c r="R2565" s="458">
        <v>1.6104341943226901E-2</v>
      </c>
      <c r="S2565" s="464">
        <v>0</v>
      </c>
      <c r="T2565" s="461">
        <v>40800</v>
      </c>
      <c r="U2565" s="462">
        <v>0</v>
      </c>
      <c r="V2565" s="463">
        <v>0</v>
      </c>
      <c r="W2565" s="716" t="e">
        <f t="shared" si="91"/>
        <v>#DIV/0!</v>
      </c>
      <c r="Z2565" s="739">
        <f t="shared" si="92"/>
        <v>0</v>
      </c>
    </row>
    <row r="2566" spans="1:26" s="365" customFormat="1" ht="12.65" customHeight="1">
      <c r="A2566" s="452" t="s">
        <v>115</v>
      </c>
      <c r="B2566" s="452" t="s">
        <v>728</v>
      </c>
      <c r="C2566" s="453" t="s">
        <v>449</v>
      </c>
      <c r="D2566" s="454" t="s">
        <v>1183</v>
      </c>
      <c r="E2566" s="455" t="s">
        <v>1207</v>
      </c>
      <c r="F2566" s="454" t="s">
        <v>1169</v>
      </c>
      <c r="G2566" s="454" t="s">
        <v>728</v>
      </c>
      <c r="H2566" s="454" t="s">
        <v>538</v>
      </c>
      <c r="I2566" s="453">
        <v>2024</v>
      </c>
      <c r="J2566" s="453">
        <v>2</v>
      </c>
      <c r="K2566" s="456">
        <v>45572</v>
      </c>
      <c r="L2566" s="457"/>
      <c r="M2566" s="458">
        <v>0.15999791666666699</v>
      </c>
      <c r="N2566" s="458">
        <v>0.1613</v>
      </c>
      <c r="O2566" s="459">
        <v>1.30208333333301E-3</v>
      </c>
      <c r="P2566" s="460"/>
      <c r="Q2566" s="453">
        <v>1</v>
      </c>
      <c r="R2566" s="458">
        <v>0.15999791666666699</v>
      </c>
      <c r="S2566" s="464">
        <v>0</v>
      </c>
      <c r="T2566" s="461">
        <v>0</v>
      </c>
      <c r="U2566" s="462">
        <v>75000</v>
      </c>
      <c r="V2566" s="463">
        <v>75000</v>
      </c>
      <c r="W2566" s="716" t="e">
        <f t="shared" si="91"/>
        <v>#DIV/0!</v>
      </c>
      <c r="Z2566" s="739">
        <f t="shared" si="92"/>
        <v>0</v>
      </c>
    </row>
    <row r="2567" spans="1:26" s="365" customFormat="1" ht="12.65" customHeight="1">
      <c r="A2567" s="452" t="s">
        <v>115</v>
      </c>
      <c r="B2567" s="452" t="s">
        <v>728</v>
      </c>
      <c r="C2567" s="453" t="s">
        <v>449</v>
      </c>
      <c r="D2567" s="454" t="s">
        <v>1197</v>
      </c>
      <c r="E2567" s="455" t="s">
        <v>1208</v>
      </c>
      <c r="F2567" s="454" t="s">
        <v>1169</v>
      </c>
      <c r="G2567" s="454" t="s">
        <v>728</v>
      </c>
      <c r="H2567" s="454" t="s">
        <v>538</v>
      </c>
      <c r="I2567" s="453">
        <v>2024</v>
      </c>
      <c r="J2567" s="453">
        <v>2</v>
      </c>
      <c r="K2567" s="456">
        <v>45572</v>
      </c>
      <c r="L2567" s="457"/>
      <c r="M2567" s="458">
        <v>0.1943</v>
      </c>
      <c r="N2567" s="458">
        <v>0.19500000000000001</v>
      </c>
      <c r="O2567" s="459">
        <v>7.0000000000000596E-4</v>
      </c>
      <c r="P2567" s="460"/>
      <c r="Q2567" s="453">
        <v>1</v>
      </c>
      <c r="R2567" s="458">
        <v>0.1943</v>
      </c>
      <c r="S2567" s="464">
        <v>0</v>
      </c>
      <c r="T2567" s="461">
        <v>0</v>
      </c>
      <c r="U2567" s="462">
        <v>60000</v>
      </c>
      <c r="V2567" s="463">
        <v>60000</v>
      </c>
      <c r="W2567" s="716" t="e">
        <f t="shared" si="91"/>
        <v>#DIV/0!</v>
      </c>
      <c r="Z2567" s="739">
        <f t="shared" si="92"/>
        <v>0</v>
      </c>
    </row>
    <row r="2568" spans="1:26" s="365" customFormat="1" ht="12.65" customHeight="1">
      <c r="A2568" s="452" t="s">
        <v>115</v>
      </c>
      <c r="B2568" s="452" t="s">
        <v>728</v>
      </c>
      <c r="C2568" s="453" t="s">
        <v>449</v>
      </c>
      <c r="D2568" s="454" t="s">
        <v>1199</v>
      </c>
      <c r="E2568" s="455" t="s">
        <v>1200</v>
      </c>
      <c r="F2568" s="454" t="s">
        <v>1169</v>
      </c>
      <c r="G2568" s="454" t="s">
        <v>728</v>
      </c>
      <c r="H2568" s="454" t="s">
        <v>538</v>
      </c>
      <c r="I2568" s="453">
        <v>2024</v>
      </c>
      <c r="J2568" s="453">
        <v>2</v>
      </c>
      <c r="K2568" s="456">
        <v>45572</v>
      </c>
      <c r="L2568" s="457"/>
      <c r="M2568" s="458">
        <v>4.0697979797979802E-2</v>
      </c>
      <c r="N2568" s="458">
        <v>4.0899999999999999E-2</v>
      </c>
      <c r="O2568" s="459">
        <v>2.02020202020196E-4</v>
      </c>
      <c r="P2568" s="460"/>
      <c r="Q2568" s="453">
        <v>1</v>
      </c>
      <c r="R2568" s="458">
        <v>4.0697979797979802E-2</v>
      </c>
      <c r="S2568" s="464">
        <v>0</v>
      </c>
      <c r="T2568" s="461">
        <v>34800</v>
      </c>
      <c r="U2568" s="462">
        <v>0</v>
      </c>
      <c r="V2568" s="463">
        <v>0</v>
      </c>
      <c r="W2568" s="716" t="e">
        <f t="shared" si="91"/>
        <v>#DIV/0!</v>
      </c>
      <c r="Z2568" s="739">
        <f t="shared" si="92"/>
        <v>0</v>
      </c>
    </row>
    <row r="2569" spans="1:26" s="365" customFormat="1" ht="12.65" customHeight="1">
      <c r="A2569" s="452" t="s">
        <v>115</v>
      </c>
      <c r="B2569" s="452" t="s">
        <v>728</v>
      </c>
      <c r="C2569" s="453" t="s">
        <v>449</v>
      </c>
      <c r="D2569" s="454" t="s">
        <v>1179</v>
      </c>
      <c r="E2569" s="455" t="s">
        <v>1180</v>
      </c>
      <c r="F2569" s="454" t="s">
        <v>1169</v>
      </c>
      <c r="G2569" s="454" t="s">
        <v>728</v>
      </c>
      <c r="H2569" s="454" t="s">
        <v>538</v>
      </c>
      <c r="I2569" s="453">
        <v>2024</v>
      </c>
      <c r="J2569" s="453">
        <v>2</v>
      </c>
      <c r="K2569" s="456">
        <v>45572</v>
      </c>
      <c r="L2569" s="457"/>
      <c r="M2569" s="458">
        <v>1.24996716339609E-2</v>
      </c>
      <c r="N2569" s="458">
        <v>1.25546484858128E-2</v>
      </c>
      <c r="O2569" s="459">
        <v>5.49768518518998E-5</v>
      </c>
      <c r="P2569" s="460"/>
      <c r="Q2569" s="453">
        <v>1</v>
      </c>
      <c r="R2569" s="458">
        <v>1.24996716339609E-2</v>
      </c>
      <c r="S2569" s="464">
        <v>21500</v>
      </c>
      <c r="T2569" s="461">
        <v>62300</v>
      </c>
      <c r="U2569" s="462">
        <v>0</v>
      </c>
      <c r="V2569" s="463">
        <v>0</v>
      </c>
      <c r="W2569" s="716" t="e">
        <f t="shared" si="91"/>
        <v>#DIV/0!</v>
      </c>
      <c r="Z2569" s="739">
        <f t="shared" si="92"/>
        <v>1.1820023148158456</v>
      </c>
    </row>
    <row r="2570" spans="1:26" s="365" customFormat="1" ht="12.65" customHeight="1">
      <c r="A2570" s="452" t="s">
        <v>115</v>
      </c>
      <c r="B2570" s="452" t="s">
        <v>728</v>
      </c>
      <c r="C2570" s="453" t="s">
        <v>449</v>
      </c>
      <c r="D2570" s="454" t="s">
        <v>1192</v>
      </c>
      <c r="E2570" s="455" t="s">
        <v>1206</v>
      </c>
      <c r="F2570" s="454" t="s">
        <v>1169</v>
      </c>
      <c r="G2570" s="454" t="s">
        <v>728</v>
      </c>
      <c r="H2570" s="454" t="s">
        <v>538</v>
      </c>
      <c r="I2570" s="453">
        <v>2024</v>
      </c>
      <c r="J2570" s="453">
        <v>2</v>
      </c>
      <c r="K2570" s="456">
        <v>45572</v>
      </c>
      <c r="L2570" s="457"/>
      <c r="M2570" s="458">
        <v>0.10550138888888901</v>
      </c>
      <c r="N2570" s="458">
        <v>0.10630000000000001</v>
      </c>
      <c r="O2570" s="459">
        <v>7.9861111111100003E-4</v>
      </c>
      <c r="P2570" s="460"/>
      <c r="Q2570" s="453">
        <v>1</v>
      </c>
      <c r="R2570" s="458">
        <v>0.10550138888888901</v>
      </c>
      <c r="S2570" s="464">
        <v>9500</v>
      </c>
      <c r="T2570" s="461">
        <v>15000</v>
      </c>
      <c r="U2570" s="462">
        <v>0</v>
      </c>
      <c r="V2570" s="463">
        <v>0</v>
      </c>
      <c r="W2570" s="716" t="e">
        <f t="shared" si="91"/>
        <v>#DIV/0!</v>
      </c>
      <c r="Z2570" s="739">
        <f t="shared" si="92"/>
        <v>7.5868055555545002</v>
      </c>
    </row>
    <row r="2571" spans="1:26" s="365" customFormat="1" ht="12.65" customHeight="1">
      <c r="A2571" s="452" t="s">
        <v>115</v>
      </c>
      <c r="B2571" s="452" t="s">
        <v>728</v>
      </c>
      <c r="C2571" s="453" t="s">
        <v>449</v>
      </c>
      <c r="D2571" s="454" t="s">
        <v>1179</v>
      </c>
      <c r="E2571" s="455" t="s">
        <v>1180</v>
      </c>
      <c r="F2571" s="454" t="s">
        <v>1169</v>
      </c>
      <c r="G2571" s="454" t="s">
        <v>728</v>
      </c>
      <c r="H2571" s="454" t="s">
        <v>538</v>
      </c>
      <c r="I2571" s="453">
        <v>2024</v>
      </c>
      <c r="J2571" s="453">
        <v>2</v>
      </c>
      <c r="K2571" s="456">
        <v>45572</v>
      </c>
      <c r="L2571" s="457"/>
      <c r="M2571" s="458">
        <v>1.24996716339609E-2</v>
      </c>
      <c r="N2571" s="458">
        <v>1.25546484858128E-2</v>
      </c>
      <c r="O2571" s="459">
        <v>5.49768518518998E-5</v>
      </c>
      <c r="P2571" s="460"/>
      <c r="Q2571" s="453">
        <v>1</v>
      </c>
      <c r="R2571" s="458">
        <v>1.24996716339609E-2</v>
      </c>
      <c r="S2571" s="464">
        <v>21500</v>
      </c>
      <c r="T2571" s="461">
        <v>62300</v>
      </c>
      <c r="U2571" s="462">
        <v>0</v>
      </c>
      <c r="V2571" s="463">
        <v>0</v>
      </c>
      <c r="W2571" s="716" t="e">
        <f t="shared" si="91"/>
        <v>#DIV/0!</v>
      </c>
      <c r="Z2571" s="739">
        <f t="shared" si="92"/>
        <v>1.1820023148158456</v>
      </c>
    </row>
    <row r="2572" spans="1:26" s="365" customFormat="1" ht="12.65" customHeight="1">
      <c r="A2572" s="452" t="s">
        <v>115</v>
      </c>
      <c r="B2572" s="452" t="s">
        <v>728</v>
      </c>
      <c r="C2572" s="453" t="s">
        <v>449</v>
      </c>
      <c r="D2572" s="454" t="s">
        <v>1194</v>
      </c>
      <c r="E2572" s="455" t="s">
        <v>1195</v>
      </c>
      <c r="F2572" s="454" t="s">
        <v>1169</v>
      </c>
      <c r="G2572" s="454" t="s">
        <v>728</v>
      </c>
      <c r="H2572" s="454" t="s">
        <v>538</v>
      </c>
      <c r="I2572" s="453">
        <v>2024</v>
      </c>
      <c r="J2572" s="453">
        <v>2</v>
      </c>
      <c r="K2572" s="456">
        <v>45572</v>
      </c>
      <c r="L2572" s="457"/>
      <c r="M2572" s="458">
        <v>1.6104341943226901E-2</v>
      </c>
      <c r="N2572" s="458">
        <v>1.6156185261199201E-2</v>
      </c>
      <c r="O2572" s="459">
        <v>5.1843317972300601E-5</v>
      </c>
      <c r="P2572" s="460"/>
      <c r="Q2572" s="453">
        <v>1</v>
      </c>
      <c r="R2572" s="458">
        <v>1.6104341943226901E-2</v>
      </c>
      <c r="S2572" s="464">
        <v>0</v>
      </c>
      <c r="T2572" s="461">
        <v>40800</v>
      </c>
      <c r="U2572" s="462">
        <v>0</v>
      </c>
      <c r="V2572" s="463">
        <v>0</v>
      </c>
      <c r="W2572" s="716" t="e">
        <f t="shared" si="91"/>
        <v>#DIV/0!</v>
      </c>
      <c r="Z2572" s="739">
        <f t="shared" si="92"/>
        <v>0</v>
      </c>
    </row>
    <row r="2573" spans="1:26" s="365" customFormat="1" ht="12.65" customHeight="1">
      <c r="A2573" s="452" t="s">
        <v>115</v>
      </c>
      <c r="B2573" s="452" t="s">
        <v>728</v>
      </c>
      <c r="C2573" s="453" t="s">
        <v>449</v>
      </c>
      <c r="D2573" s="454" t="s">
        <v>1183</v>
      </c>
      <c r="E2573" s="455" t="s">
        <v>1207</v>
      </c>
      <c r="F2573" s="454" t="s">
        <v>1169</v>
      </c>
      <c r="G2573" s="454" t="s">
        <v>728</v>
      </c>
      <c r="H2573" s="454" t="s">
        <v>538</v>
      </c>
      <c r="I2573" s="453">
        <v>2024</v>
      </c>
      <c r="J2573" s="453">
        <v>2</v>
      </c>
      <c r="K2573" s="456">
        <v>45572</v>
      </c>
      <c r="L2573" s="457"/>
      <c r="M2573" s="458">
        <v>0.15999791666666699</v>
      </c>
      <c r="N2573" s="458">
        <v>0.1613</v>
      </c>
      <c r="O2573" s="459">
        <v>1.30208333333301E-3</v>
      </c>
      <c r="P2573" s="460"/>
      <c r="Q2573" s="453">
        <v>1</v>
      </c>
      <c r="R2573" s="458">
        <v>0.15999791666666699</v>
      </c>
      <c r="S2573" s="464">
        <v>0</v>
      </c>
      <c r="T2573" s="461">
        <v>0</v>
      </c>
      <c r="U2573" s="462">
        <v>0</v>
      </c>
      <c r="V2573" s="463">
        <v>0</v>
      </c>
      <c r="W2573" s="716" t="e">
        <f t="shared" si="91"/>
        <v>#DIV/0!</v>
      </c>
      <c r="Z2573" s="739">
        <f t="shared" si="92"/>
        <v>0</v>
      </c>
    </row>
    <row r="2574" spans="1:26" s="365" customFormat="1" ht="12.65" customHeight="1">
      <c r="A2574" s="452" t="s">
        <v>111</v>
      </c>
      <c r="B2574" s="452" t="s">
        <v>718</v>
      </c>
      <c r="C2574" s="453" t="s">
        <v>449</v>
      </c>
      <c r="D2574" s="454" t="s">
        <v>1197</v>
      </c>
      <c r="E2574" s="455" t="s">
        <v>1209</v>
      </c>
      <c r="F2574" s="454" t="s">
        <v>1169</v>
      </c>
      <c r="G2574" s="454" t="s">
        <v>718</v>
      </c>
      <c r="H2574" s="454" t="s">
        <v>538</v>
      </c>
      <c r="I2574" s="453">
        <v>2024</v>
      </c>
      <c r="J2574" s="453">
        <v>2</v>
      </c>
      <c r="K2574" s="456">
        <v>45572</v>
      </c>
      <c r="L2574" s="457"/>
      <c r="M2574" s="458">
        <v>0.14997080564718299</v>
      </c>
      <c r="N2574" s="458">
        <v>0.150595805647183</v>
      </c>
      <c r="O2574" s="459">
        <v>6.25000000000014E-4</v>
      </c>
      <c r="P2574" s="460"/>
      <c r="Q2574" s="453">
        <v>1</v>
      </c>
      <c r="R2574" s="458">
        <v>0.14997080564718299</v>
      </c>
      <c r="S2574" s="464">
        <v>0</v>
      </c>
      <c r="T2574" s="461">
        <v>0</v>
      </c>
      <c r="U2574" s="462">
        <v>27000</v>
      </c>
      <c r="V2574" s="463">
        <v>27000</v>
      </c>
      <c r="W2574" s="716" t="e">
        <f t="shared" si="91"/>
        <v>#DIV/0!</v>
      </c>
      <c r="Z2574" s="739">
        <f t="shared" si="92"/>
        <v>0</v>
      </c>
    </row>
    <row r="2575" spans="1:26" s="365" customFormat="1" ht="12.65" customHeight="1">
      <c r="A2575" s="452" t="s">
        <v>111</v>
      </c>
      <c r="B2575" s="452" t="s">
        <v>718</v>
      </c>
      <c r="C2575" s="453" t="s">
        <v>449</v>
      </c>
      <c r="D2575" s="454" t="s">
        <v>1210</v>
      </c>
      <c r="E2575" s="455" t="s">
        <v>1211</v>
      </c>
      <c r="F2575" s="454" t="s">
        <v>1169</v>
      </c>
      <c r="G2575" s="454" t="s">
        <v>718</v>
      </c>
      <c r="H2575" s="454" t="s">
        <v>538</v>
      </c>
      <c r="I2575" s="453">
        <v>2024</v>
      </c>
      <c r="J2575" s="453">
        <v>2</v>
      </c>
      <c r="K2575" s="456">
        <v>45572</v>
      </c>
      <c r="L2575" s="457"/>
      <c r="M2575" s="458">
        <v>0.168008357915438</v>
      </c>
      <c r="N2575" s="458">
        <v>0.16850000000000001</v>
      </c>
      <c r="O2575" s="459">
        <v>4.9164208456201096E-4</v>
      </c>
      <c r="P2575" s="460"/>
      <c r="Q2575" s="453">
        <v>1</v>
      </c>
      <c r="R2575" s="458">
        <v>0.168008357915438</v>
      </c>
      <c r="S2575" s="464">
        <v>0</v>
      </c>
      <c r="T2575" s="461">
        <v>0</v>
      </c>
      <c r="U2575" s="462">
        <v>14159.292035398201</v>
      </c>
      <c r="V2575" s="463">
        <v>14159.292035398201</v>
      </c>
      <c r="W2575" s="716" t="e">
        <f t="shared" si="91"/>
        <v>#DIV/0!</v>
      </c>
      <c r="Z2575" s="739">
        <f t="shared" si="92"/>
        <v>0</v>
      </c>
    </row>
    <row r="2576" spans="1:26" s="365" customFormat="1" ht="12.65" customHeight="1">
      <c r="A2576" s="452" t="s">
        <v>110</v>
      </c>
      <c r="B2576" s="452" t="s">
        <v>448</v>
      </c>
      <c r="C2576" s="453" t="s">
        <v>449</v>
      </c>
      <c r="D2576" s="454" t="s">
        <v>1197</v>
      </c>
      <c r="E2576" s="455" t="s">
        <v>1212</v>
      </c>
      <c r="F2576" s="454" t="s">
        <v>1169</v>
      </c>
      <c r="G2576" s="454" t="s">
        <v>448</v>
      </c>
      <c r="H2576" s="454" t="s">
        <v>538</v>
      </c>
      <c r="I2576" s="453">
        <v>2024</v>
      </c>
      <c r="J2576" s="453">
        <v>2</v>
      </c>
      <c r="K2576" s="456">
        <v>45572</v>
      </c>
      <c r="L2576" s="457"/>
      <c r="M2576" s="458">
        <v>0.38102136278533799</v>
      </c>
      <c r="N2576" s="458">
        <v>0.382206571382051</v>
      </c>
      <c r="O2576" s="459">
        <v>1.18520859671301E-3</v>
      </c>
      <c r="P2576" s="460"/>
      <c r="Q2576" s="453">
        <v>1</v>
      </c>
      <c r="R2576" s="458">
        <v>0.38102136278533799</v>
      </c>
      <c r="S2576" s="464">
        <v>0</v>
      </c>
      <c r="T2576" s="461">
        <v>0</v>
      </c>
      <c r="U2576" s="462">
        <v>39823.008849557496</v>
      </c>
      <c r="V2576" s="463">
        <v>39823.008849557496</v>
      </c>
      <c r="W2576" s="716" t="e">
        <f t="shared" si="91"/>
        <v>#DIV/0!</v>
      </c>
      <c r="Z2576" s="739">
        <f t="shared" si="92"/>
        <v>0</v>
      </c>
    </row>
    <row r="2577" spans="1:29" s="365" customFormat="1" ht="12.65" customHeight="1">
      <c r="A2577" s="284" t="s">
        <v>69</v>
      </c>
      <c r="B2577" s="452" t="s">
        <v>1213</v>
      </c>
      <c r="C2577" s="453" t="s">
        <v>435</v>
      </c>
      <c r="D2577" s="454" t="s">
        <v>1214</v>
      </c>
      <c r="E2577" s="455" t="s">
        <v>1215</v>
      </c>
      <c r="F2577" s="454" t="s">
        <v>1169</v>
      </c>
      <c r="G2577" s="454" t="s">
        <v>1213</v>
      </c>
      <c r="H2577" s="454" t="s">
        <v>538</v>
      </c>
      <c r="I2577" s="453">
        <v>2024</v>
      </c>
      <c r="J2577" s="453">
        <v>2</v>
      </c>
      <c r="K2577" s="456">
        <v>45572</v>
      </c>
      <c r="L2577" s="457"/>
      <c r="M2577" s="458">
        <v>2.3972685185185201E-2</v>
      </c>
      <c r="N2577" s="458">
        <v>2.41E-2</v>
      </c>
      <c r="O2577" s="459">
        <v>1.27314814814799E-4</v>
      </c>
      <c r="P2577" s="460"/>
      <c r="Q2577" s="453">
        <v>1</v>
      </c>
      <c r="R2577" s="458">
        <v>2.3972685185185201E-2</v>
      </c>
      <c r="S2577" s="464">
        <v>0</v>
      </c>
      <c r="T2577" s="461">
        <v>0</v>
      </c>
      <c r="U2577" s="462">
        <v>11000</v>
      </c>
      <c r="V2577" s="463">
        <v>11000</v>
      </c>
      <c r="W2577" s="716" t="e">
        <f t="shared" si="91"/>
        <v>#DIV/0!</v>
      </c>
      <c r="Z2577" s="739">
        <f t="shared" si="92"/>
        <v>0</v>
      </c>
    </row>
    <row r="2578" spans="1:29" s="365" customFormat="1" ht="12.65" customHeight="1">
      <c r="A2578" s="284" t="s">
        <v>69</v>
      </c>
      <c r="B2578" s="452" t="s">
        <v>1213</v>
      </c>
      <c r="C2578" s="453" t="s">
        <v>435</v>
      </c>
      <c r="D2578" s="454" t="s">
        <v>1216</v>
      </c>
      <c r="E2578" s="455" t="s">
        <v>1217</v>
      </c>
      <c r="F2578" s="454" t="s">
        <v>1169</v>
      </c>
      <c r="G2578" s="454" t="s">
        <v>1213</v>
      </c>
      <c r="H2578" s="454" t="s">
        <v>538</v>
      </c>
      <c r="I2578" s="453">
        <v>2024</v>
      </c>
      <c r="J2578" s="453">
        <v>2</v>
      </c>
      <c r="K2578" s="456">
        <v>45572</v>
      </c>
      <c r="L2578" s="457"/>
      <c r="M2578" s="458">
        <v>4.6003968253968297E-2</v>
      </c>
      <c r="N2578" s="458">
        <v>4.65E-2</v>
      </c>
      <c r="O2578" s="459">
        <v>4.9603174603170296E-4</v>
      </c>
      <c r="P2578" s="460"/>
      <c r="Q2578" s="453">
        <v>1</v>
      </c>
      <c r="R2578" s="458">
        <v>4.6003968253968297E-2</v>
      </c>
      <c r="S2578" s="464">
        <v>0</v>
      </c>
      <c r="T2578" s="461">
        <v>0</v>
      </c>
      <c r="U2578" s="462">
        <v>25000</v>
      </c>
      <c r="V2578" s="463">
        <v>25000</v>
      </c>
      <c r="W2578" s="716" t="e">
        <f t="shared" si="91"/>
        <v>#DIV/0!</v>
      </c>
      <c r="Z2578" s="739">
        <f t="shared" si="92"/>
        <v>0</v>
      </c>
    </row>
    <row r="2579" spans="1:29" s="365" customFormat="1" ht="12.65" customHeight="1">
      <c r="A2579" s="284" t="s">
        <v>69</v>
      </c>
      <c r="B2579" s="452" t="s">
        <v>1213</v>
      </c>
      <c r="C2579" s="453" t="s">
        <v>435</v>
      </c>
      <c r="D2579" s="454" t="s">
        <v>1218</v>
      </c>
      <c r="E2579" s="455" t="s">
        <v>537</v>
      </c>
      <c r="F2579" s="454" t="s">
        <v>1169</v>
      </c>
      <c r="G2579" s="454" t="s">
        <v>1213</v>
      </c>
      <c r="H2579" s="454" t="s">
        <v>538</v>
      </c>
      <c r="I2579" s="453">
        <v>2024</v>
      </c>
      <c r="J2579" s="453">
        <v>2</v>
      </c>
      <c r="K2579" s="456">
        <v>45572</v>
      </c>
      <c r="L2579" s="457"/>
      <c r="M2579" s="458">
        <v>4.6003968253968297E-2</v>
      </c>
      <c r="N2579" s="458">
        <v>4.65E-2</v>
      </c>
      <c r="O2579" s="459">
        <v>4.9603174603170296E-4</v>
      </c>
      <c r="P2579" s="460"/>
      <c r="Q2579" s="453">
        <v>1</v>
      </c>
      <c r="R2579" s="458">
        <v>4.6003968253968297E-2</v>
      </c>
      <c r="S2579" s="464">
        <v>0</v>
      </c>
      <c r="T2579" s="461">
        <v>0</v>
      </c>
      <c r="U2579" s="462">
        <v>25000</v>
      </c>
      <c r="V2579" s="463">
        <v>25000</v>
      </c>
      <c r="W2579" s="716" t="e">
        <f t="shared" si="91"/>
        <v>#DIV/0!</v>
      </c>
      <c r="Z2579" s="739">
        <f t="shared" si="92"/>
        <v>0</v>
      </c>
    </row>
    <row r="2580" spans="1:29" s="365" customFormat="1" ht="12.65" customHeight="1">
      <c r="A2580" s="284" t="s">
        <v>69</v>
      </c>
      <c r="B2580" s="452" t="s">
        <v>1213</v>
      </c>
      <c r="C2580" s="453" t="s">
        <v>435</v>
      </c>
      <c r="D2580" s="454" t="s">
        <v>1219</v>
      </c>
      <c r="E2580" s="455" t="s">
        <v>1220</v>
      </c>
      <c r="F2580" s="454" t="s">
        <v>1169</v>
      </c>
      <c r="G2580" s="454" t="s">
        <v>1213</v>
      </c>
      <c r="H2580" s="454" t="s">
        <v>538</v>
      </c>
      <c r="I2580" s="453">
        <v>2024</v>
      </c>
      <c r="J2580" s="453">
        <v>2</v>
      </c>
      <c r="K2580" s="456">
        <v>45572</v>
      </c>
      <c r="L2580" s="457"/>
      <c r="M2580" s="458">
        <v>3.2072727272727301E-2</v>
      </c>
      <c r="N2580" s="458">
        <v>3.2300000000000002E-2</v>
      </c>
      <c r="O2580" s="459">
        <v>2.2727272727270101E-4</v>
      </c>
      <c r="P2580" s="460"/>
      <c r="Q2580" s="453">
        <v>1</v>
      </c>
      <c r="R2580" s="458">
        <v>3.2072727272727301E-2</v>
      </c>
      <c r="S2580" s="464">
        <v>0</v>
      </c>
      <c r="T2580" s="461">
        <v>0</v>
      </c>
      <c r="U2580" s="462">
        <v>18000</v>
      </c>
      <c r="V2580" s="463">
        <v>18000</v>
      </c>
      <c r="W2580" s="716" t="e">
        <f t="shared" si="91"/>
        <v>#DIV/0!</v>
      </c>
      <c r="Z2580" s="739">
        <f t="shared" si="92"/>
        <v>0</v>
      </c>
    </row>
    <row r="2581" spans="1:29" s="365" customFormat="1" ht="12.65" customHeight="1">
      <c r="A2581" s="284" t="s">
        <v>69</v>
      </c>
      <c r="B2581" s="452" t="s">
        <v>1213</v>
      </c>
      <c r="C2581" s="453" t="s">
        <v>435</v>
      </c>
      <c r="D2581" s="454" t="s">
        <v>1214</v>
      </c>
      <c r="E2581" s="455" t="s">
        <v>1215</v>
      </c>
      <c r="F2581" s="454" t="s">
        <v>1169</v>
      </c>
      <c r="G2581" s="454" t="s">
        <v>1213</v>
      </c>
      <c r="H2581" s="454" t="s">
        <v>538</v>
      </c>
      <c r="I2581" s="453">
        <v>2024</v>
      </c>
      <c r="J2581" s="453">
        <v>2</v>
      </c>
      <c r="K2581" s="456">
        <v>45572</v>
      </c>
      <c r="L2581" s="457"/>
      <c r="M2581" s="458">
        <v>2.3972685185185201E-2</v>
      </c>
      <c r="N2581" s="458">
        <v>2.41E-2</v>
      </c>
      <c r="O2581" s="459">
        <v>1.27314814814799E-4</v>
      </c>
      <c r="P2581" s="460"/>
      <c r="Q2581" s="453">
        <v>1</v>
      </c>
      <c r="R2581" s="458">
        <v>2.3972685185185201E-2</v>
      </c>
      <c r="S2581" s="464">
        <v>0</v>
      </c>
      <c r="T2581" s="461">
        <v>0</v>
      </c>
      <c r="U2581" s="462">
        <v>11000</v>
      </c>
      <c r="V2581" s="463">
        <v>11000</v>
      </c>
      <c r="W2581" s="716" t="e">
        <f t="shared" si="91"/>
        <v>#DIV/0!</v>
      </c>
      <c r="Z2581" s="739">
        <f t="shared" si="92"/>
        <v>0</v>
      </c>
    </row>
    <row r="2582" spans="1:29" s="365" customFormat="1" ht="12.65" customHeight="1">
      <c r="A2582" s="452" t="s">
        <v>114</v>
      </c>
      <c r="B2582" s="452" t="s">
        <v>434</v>
      </c>
      <c r="C2582" s="453" t="s">
        <v>435</v>
      </c>
      <c r="D2582" s="454" t="s">
        <v>1221</v>
      </c>
      <c r="E2582" s="455" t="s">
        <v>1222</v>
      </c>
      <c r="F2582" s="454" t="s">
        <v>1169</v>
      </c>
      <c r="G2582" s="454" t="s">
        <v>434</v>
      </c>
      <c r="H2582" s="454" t="s">
        <v>538</v>
      </c>
      <c r="I2582" s="453">
        <v>2024</v>
      </c>
      <c r="J2582" s="453">
        <v>2</v>
      </c>
      <c r="K2582" s="456">
        <v>45572</v>
      </c>
      <c r="L2582" s="457"/>
      <c r="M2582" s="458">
        <v>5.0464743080595301E-2</v>
      </c>
      <c r="N2582" s="458">
        <v>5.0722679588531799E-2</v>
      </c>
      <c r="O2582" s="459">
        <v>2.5793650793649902E-4</v>
      </c>
      <c r="P2582" s="460"/>
      <c r="Q2582" s="453">
        <v>1</v>
      </c>
      <c r="R2582" s="458">
        <v>5.0464743080595301E-2</v>
      </c>
      <c r="S2582" s="464">
        <v>0</v>
      </c>
      <c r="T2582" s="461">
        <v>0</v>
      </c>
      <c r="U2582" s="462">
        <v>13000</v>
      </c>
      <c r="V2582" s="463">
        <v>13000</v>
      </c>
      <c r="W2582" s="716" t="e">
        <f t="shared" si="91"/>
        <v>#DIV/0!</v>
      </c>
      <c r="Z2582" s="739">
        <f t="shared" si="92"/>
        <v>0</v>
      </c>
    </row>
    <row r="2583" spans="1:29" s="365" customFormat="1" ht="12.65" customHeight="1">
      <c r="A2583" s="452" t="s">
        <v>114</v>
      </c>
      <c r="B2583" s="452" t="s">
        <v>434</v>
      </c>
      <c r="C2583" s="453" t="s">
        <v>435</v>
      </c>
      <c r="D2583" s="454" t="s">
        <v>1223</v>
      </c>
      <c r="E2583" s="455" t="s">
        <v>1224</v>
      </c>
      <c r="F2583" s="454" t="s">
        <v>1169</v>
      </c>
      <c r="G2583" s="454" t="s">
        <v>434</v>
      </c>
      <c r="H2583" s="454" t="s">
        <v>538</v>
      </c>
      <c r="I2583" s="453">
        <v>2024</v>
      </c>
      <c r="J2583" s="453">
        <v>2</v>
      </c>
      <c r="K2583" s="456">
        <v>45572</v>
      </c>
      <c r="L2583" s="457"/>
      <c r="M2583" s="458">
        <v>5.8118671788902898E-2</v>
      </c>
      <c r="N2583" s="458">
        <v>5.8179009681099202E-2</v>
      </c>
      <c r="O2583" s="459">
        <v>6.0337892196303499E-5</v>
      </c>
      <c r="P2583" s="460"/>
      <c r="Q2583" s="453">
        <v>1</v>
      </c>
      <c r="R2583" s="458">
        <v>5.8118671788902898E-2</v>
      </c>
      <c r="S2583" s="464">
        <v>0</v>
      </c>
      <c r="T2583" s="461">
        <v>3500</v>
      </c>
      <c r="U2583" s="462">
        <v>7964.60176991151</v>
      </c>
      <c r="V2583" s="463">
        <v>7964.3905872888226</v>
      </c>
      <c r="W2583" s="716" t="e">
        <f t="shared" si="91"/>
        <v>#DIV/0!</v>
      </c>
      <c r="Z2583" s="739">
        <f t="shared" si="92"/>
        <v>0</v>
      </c>
    </row>
    <row r="2584" spans="1:29" s="365" customFormat="1" ht="12.65" customHeight="1">
      <c r="A2584" s="452" t="s">
        <v>152</v>
      </c>
      <c r="B2584" s="452" t="s">
        <v>606</v>
      </c>
      <c r="C2584" s="453" t="s">
        <v>554</v>
      </c>
      <c r="D2584" s="454" t="s">
        <v>1225</v>
      </c>
      <c r="E2584" s="455" t="s">
        <v>1226</v>
      </c>
      <c r="F2584" s="454" t="s">
        <v>1169</v>
      </c>
      <c r="G2584" s="454" t="s">
        <v>606</v>
      </c>
      <c r="H2584" s="454" t="s">
        <v>538</v>
      </c>
      <c r="I2584" s="453">
        <v>2024</v>
      </c>
      <c r="J2584" s="453">
        <v>2</v>
      </c>
      <c r="K2584" s="456">
        <v>45572</v>
      </c>
      <c r="L2584" s="457"/>
      <c r="M2584" s="458">
        <v>7.3899999999999993E-2</v>
      </c>
      <c r="N2584" s="458">
        <v>7.4300000000000005E-2</v>
      </c>
      <c r="O2584" s="459">
        <v>4.0000000000001102E-4</v>
      </c>
      <c r="P2584" s="460"/>
      <c r="Q2584" s="453">
        <v>1</v>
      </c>
      <c r="R2584" s="458">
        <v>7.3899999999999993E-2</v>
      </c>
      <c r="S2584" s="464">
        <v>0</v>
      </c>
      <c r="T2584" s="461">
        <v>0</v>
      </c>
      <c r="U2584" s="462">
        <v>28318.5840707965</v>
      </c>
      <c r="V2584" s="463">
        <v>28318.5840707965</v>
      </c>
      <c r="W2584" s="716" t="e">
        <f t="shared" si="91"/>
        <v>#DIV/0!</v>
      </c>
      <c r="Z2584" s="739">
        <f t="shared" si="92"/>
        <v>0</v>
      </c>
    </row>
    <row r="2585" spans="1:29" s="365" customFormat="1" ht="12.65" customHeight="1">
      <c r="A2585" s="452" t="s">
        <v>152</v>
      </c>
      <c r="B2585" s="452" t="s">
        <v>606</v>
      </c>
      <c r="C2585" s="453" t="s">
        <v>554</v>
      </c>
      <c r="D2585" s="454" t="s">
        <v>1227</v>
      </c>
      <c r="E2585" s="455" t="s">
        <v>1228</v>
      </c>
      <c r="F2585" s="454" t="s">
        <v>1169</v>
      </c>
      <c r="G2585" s="454" t="s">
        <v>606</v>
      </c>
      <c r="H2585" s="454" t="s">
        <v>538</v>
      </c>
      <c r="I2585" s="453">
        <v>2024</v>
      </c>
      <c r="J2585" s="453">
        <v>2</v>
      </c>
      <c r="K2585" s="456">
        <v>45572</v>
      </c>
      <c r="L2585" s="457"/>
      <c r="M2585" s="458">
        <v>3.8800000000000001E-2</v>
      </c>
      <c r="N2585" s="458">
        <v>3.9E-2</v>
      </c>
      <c r="O2585" s="459">
        <v>1.9999999999999901E-4</v>
      </c>
      <c r="P2585" s="460"/>
      <c r="Q2585" s="453">
        <v>1</v>
      </c>
      <c r="R2585" s="458">
        <v>3.8800000000000001E-2</v>
      </c>
      <c r="S2585" s="464">
        <v>0</v>
      </c>
      <c r="T2585" s="461">
        <v>0</v>
      </c>
      <c r="U2585" s="462">
        <v>14159.292035398201</v>
      </c>
      <c r="V2585" s="463">
        <v>14159.292035398201</v>
      </c>
      <c r="W2585" s="716" t="e">
        <f t="shared" si="91"/>
        <v>#DIV/0!</v>
      </c>
      <c r="Z2585" s="739">
        <f t="shared" si="92"/>
        <v>0</v>
      </c>
    </row>
    <row r="2586" spans="1:29" s="365" customFormat="1" ht="12.65" customHeight="1">
      <c r="A2586" s="452" t="s">
        <v>279</v>
      </c>
      <c r="B2586" s="452" t="s">
        <v>42</v>
      </c>
      <c r="C2586" s="453" t="s">
        <v>554</v>
      </c>
      <c r="D2586" s="454" t="s">
        <v>1229</v>
      </c>
      <c r="E2586" s="455" t="s">
        <v>556</v>
      </c>
      <c r="F2586" s="454" t="s">
        <v>1169</v>
      </c>
      <c r="G2586" s="454" t="s">
        <v>42</v>
      </c>
      <c r="H2586" s="454" t="s">
        <v>538</v>
      </c>
      <c r="I2586" s="453">
        <v>2024</v>
      </c>
      <c r="J2586" s="453">
        <v>2</v>
      </c>
      <c r="K2586" s="456">
        <v>45572</v>
      </c>
      <c r="L2586" s="457"/>
      <c r="M2586" s="458">
        <v>3.2000000000000001E-2</v>
      </c>
      <c r="N2586" s="458">
        <v>3.2300000000000002E-2</v>
      </c>
      <c r="O2586" s="459">
        <v>3.0000000000000198E-4</v>
      </c>
      <c r="P2586" s="460"/>
      <c r="Q2586" s="453">
        <v>1</v>
      </c>
      <c r="R2586" s="458">
        <v>3.2000000000000001E-2</v>
      </c>
      <c r="S2586" s="464">
        <v>0</v>
      </c>
      <c r="T2586" s="461">
        <v>0</v>
      </c>
      <c r="U2586" s="462">
        <v>21238.938053097299</v>
      </c>
      <c r="V2586" s="463">
        <v>21238.938053097299</v>
      </c>
      <c r="W2586" s="716" t="e">
        <f t="shared" si="91"/>
        <v>#DIV/0!</v>
      </c>
      <c r="Z2586" s="739">
        <f t="shared" si="92"/>
        <v>0</v>
      </c>
    </row>
    <row r="2587" spans="1:29" s="365" customFormat="1" ht="12.65" customHeight="1">
      <c r="A2587" s="452" t="s">
        <v>279</v>
      </c>
      <c r="B2587" s="452" t="s">
        <v>42</v>
      </c>
      <c r="C2587" s="453" t="s">
        <v>554</v>
      </c>
      <c r="D2587" s="454" t="s">
        <v>1230</v>
      </c>
      <c r="E2587" s="455" t="s">
        <v>561</v>
      </c>
      <c r="F2587" s="454" t="s">
        <v>1169</v>
      </c>
      <c r="G2587" s="454" t="s">
        <v>42</v>
      </c>
      <c r="H2587" s="454" t="s">
        <v>538</v>
      </c>
      <c r="I2587" s="453">
        <v>2024</v>
      </c>
      <c r="J2587" s="453">
        <v>2</v>
      </c>
      <c r="K2587" s="456">
        <v>45572</v>
      </c>
      <c r="L2587" s="457"/>
      <c r="M2587" s="458">
        <v>2.9000000000000001E-2</v>
      </c>
      <c r="N2587" s="458">
        <v>2.92E-2</v>
      </c>
      <c r="O2587" s="459">
        <v>1.9999999999999901E-4</v>
      </c>
      <c r="P2587" s="460"/>
      <c r="Q2587" s="453">
        <v>1</v>
      </c>
      <c r="R2587" s="458">
        <v>2.9000000000000001E-2</v>
      </c>
      <c r="S2587" s="464">
        <v>0</v>
      </c>
      <c r="T2587" s="461">
        <v>0</v>
      </c>
      <c r="U2587" s="462">
        <v>11504.4247787611</v>
      </c>
      <c r="V2587" s="463">
        <v>11504.4247787611</v>
      </c>
      <c r="W2587" s="716" t="e">
        <f t="shared" si="91"/>
        <v>#DIV/0!</v>
      </c>
      <c r="Z2587" s="739">
        <f t="shared" si="92"/>
        <v>0</v>
      </c>
    </row>
    <row r="2588" spans="1:29" s="365" customFormat="1" ht="12.65" customHeight="1">
      <c r="A2588" s="452" t="s">
        <v>279</v>
      </c>
      <c r="B2588" s="452" t="s">
        <v>42</v>
      </c>
      <c r="C2588" s="453" t="s">
        <v>554</v>
      </c>
      <c r="D2588" s="454" t="s">
        <v>1231</v>
      </c>
      <c r="E2588" s="455" t="s">
        <v>1232</v>
      </c>
      <c r="F2588" s="454" t="s">
        <v>1169</v>
      </c>
      <c r="G2588" s="454" t="s">
        <v>42</v>
      </c>
      <c r="H2588" s="454" t="s">
        <v>538</v>
      </c>
      <c r="I2588" s="453">
        <v>2024</v>
      </c>
      <c r="J2588" s="453">
        <v>2</v>
      </c>
      <c r="K2588" s="456">
        <v>45572</v>
      </c>
      <c r="L2588" s="457"/>
      <c r="M2588" s="458">
        <v>3.5499999999999997E-2</v>
      </c>
      <c r="N2588" s="458">
        <v>3.5799999999999998E-2</v>
      </c>
      <c r="O2588" s="459">
        <v>3.0000000000000198E-4</v>
      </c>
      <c r="P2588" s="460"/>
      <c r="Q2588" s="453">
        <v>1</v>
      </c>
      <c r="R2588" s="458">
        <v>3.5499999999999997E-2</v>
      </c>
      <c r="S2588" s="464">
        <v>0</v>
      </c>
      <c r="T2588" s="461">
        <v>0</v>
      </c>
      <c r="U2588" s="462">
        <v>60000</v>
      </c>
      <c r="V2588" s="463">
        <v>60000</v>
      </c>
      <c r="W2588" s="716" t="e">
        <f t="shared" si="91"/>
        <v>#DIV/0!</v>
      </c>
      <c r="Z2588" s="739">
        <f t="shared" si="92"/>
        <v>0</v>
      </c>
    </row>
    <row r="2589" spans="1:29" s="365" customFormat="1" ht="12.65" customHeight="1">
      <c r="A2589" s="452" t="s">
        <v>39</v>
      </c>
      <c r="B2589" s="452" t="s">
        <v>707</v>
      </c>
      <c r="C2589" s="453" t="s">
        <v>554</v>
      </c>
      <c r="D2589" s="454" t="s">
        <v>1233</v>
      </c>
      <c r="E2589" s="455" t="s">
        <v>1234</v>
      </c>
      <c r="F2589" s="454" t="s">
        <v>1169</v>
      </c>
      <c r="G2589" s="454" t="s">
        <v>707</v>
      </c>
      <c r="H2589" s="454" t="s">
        <v>538</v>
      </c>
      <c r="I2589" s="453">
        <v>2024</v>
      </c>
      <c r="J2589" s="453">
        <v>2</v>
      </c>
      <c r="K2589" s="456">
        <v>45572</v>
      </c>
      <c r="L2589" s="457"/>
      <c r="M2589" s="458">
        <v>5.45E-2</v>
      </c>
      <c r="N2589" s="458">
        <v>5.45E-2</v>
      </c>
      <c r="O2589" s="459">
        <v>0</v>
      </c>
      <c r="P2589" s="460"/>
      <c r="Q2589" s="453">
        <v>1</v>
      </c>
      <c r="R2589" s="458">
        <v>5.45E-2</v>
      </c>
      <c r="S2589" s="464">
        <v>8059032</v>
      </c>
      <c r="T2589" s="461">
        <v>16118064</v>
      </c>
      <c r="U2589" s="462"/>
      <c r="V2589" s="463">
        <v>0</v>
      </c>
      <c r="W2589" s="716" t="e">
        <f t="shared" si="91"/>
        <v>#DIV/0!</v>
      </c>
      <c r="Z2589" s="739">
        <f t="shared" si="92"/>
        <v>0</v>
      </c>
      <c r="AB2589" s="365">
        <f t="shared" ref="AB2589:AB2595" si="93">O2589*S2589</f>
        <v>0</v>
      </c>
      <c r="AC2589" s="365">
        <f t="shared" ref="AC2589:AC2595" si="94">O2589*S2589</f>
        <v>0</v>
      </c>
    </row>
    <row r="2590" spans="1:29" s="365" customFormat="1" ht="12.65" customHeight="1">
      <c r="A2590" s="452" t="s">
        <v>39</v>
      </c>
      <c r="B2590" s="452" t="s">
        <v>707</v>
      </c>
      <c r="C2590" s="453" t="s">
        <v>554</v>
      </c>
      <c r="D2590" s="454" t="s">
        <v>1235</v>
      </c>
      <c r="E2590" s="455" t="s">
        <v>1236</v>
      </c>
      <c r="F2590" s="454" t="s">
        <v>1169</v>
      </c>
      <c r="G2590" s="454" t="s">
        <v>707</v>
      </c>
      <c r="H2590" s="454" t="s">
        <v>538</v>
      </c>
      <c r="I2590" s="453">
        <v>2024</v>
      </c>
      <c r="J2590" s="453">
        <v>2</v>
      </c>
      <c r="K2590" s="456">
        <v>45572</v>
      </c>
      <c r="L2590" s="457"/>
      <c r="M2590" s="458">
        <v>2.63E-2</v>
      </c>
      <c r="N2590" s="458">
        <v>2.63E-2</v>
      </c>
      <c r="O2590" s="459">
        <v>0</v>
      </c>
      <c r="P2590" s="460"/>
      <c r="Q2590" s="453">
        <v>1</v>
      </c>
      <c r="R2590" s="458">
        <v>2.63E-2</v>
      </c>
      <c r="S2590" s="464">
        <v>4269445</v>
      </c>
      <c r="T2590" s="461">
        <v>8538890</v>
      </c>
      <c r="U2590" s="462"/>
      <c r="V2590" s="463">
        <v>0</v>
      </c>
      <c r="W2590" s="716" t="e">
        <f t="shared" si="91"/>
        <v>#DIV/0!</v>
      </c>
      <c r="Z2590" s="739">
        <f t="shared" si="92"/>
        <v>0</v>
      </c>
      <c r="AB2590" s="365">
        <f t="shared" si="93"/>
        <v>0</v>
      </c>
      <c r="AC2590" s="365">
        <f t="shared" si="94"/>
        <v>0</v>
      </c>
    </row>
    <row r="2591" spans="1:29" s="365" customFormat="1" ht="12.65" customHeight="1">
      <c r="A2591" s="452" t="s">
        <v>39</v>
      </c>
      <c r="B2591" s="452" t="s">
        <v>707</v>
      </c>
      <c r="C2591" s="453" t="s">
        <v>554</v>
      </c>
      <c r="D2591" s="454" t="s">
        <v>1237</v>
      </c>
      <c r="E2591" s="455" t="s">
        <v>1238</v>
      </c>
      <c r="F2591" s="454" t="s">
        <v>1169</v>
      </c>
      <c r="G2591" s="454" t="s">
        <v>707</v>
      </c>
      <c r="H2591" s="454" t="s">
        <v>538</v>
      </c>
      <c r="I2591" s="453">
        <v>2024</v>
      </c>
      <c r="J2591" s="453">
        <v>2</v>
      </c>
      <c r="K2591" s="456">
        <v>45572</v>
      </c>
      <c r="L2591" s="457"/>
      <c r="M2591" s="458">
        <v>5.33E-2</v>
      </c>
      <c r="N2591" s="458">
        <v>5.33E-2</v>
      </c>
      <c r="O2591" s="459">
        <v>0</v>
      </c>
      <c r="P2591" s="460"/>
      <c r="Q2591" s="453">
        <v>1</v>
      </c>
      <c r="R2591" s="458">
        <v>5.33E-2</v>
      </c>
      <c r="S2591" s="464">
        <v>7152318</v>
      </c>
      <c r="T2591" s="461">
        <v>14304636</v>
      </c>
      <c r="U2591" s="462"/>
      <c r="V2591" s="463">
        <v>0</v>
      </c>
      <c r="W2591" s="716" t="e">
        <f t="shared" si="91"/>
        <v>#DIV/0!</v>
      </c>
      <c r="Z2591" s="739">
        <f t="shared" si="92"/>
        <v>0</v>
      </c>
      <c r="AB2591" s="365">
        <f t="shared" si="93"/>
        <v>0</v>
      </c>
      <c r="AC2591" s="365">
        <f t="shared" si="94"/>
        <v>0</v>
      </c>
    </row>
    <row r="2592" spans="1:29" s="365" customFormat="1" ht="12.65" customHeight="1">
      <c r="A2592" s="452" t="s">
        <v>39</v>
      </c>
      <c r="B2592" s="452" t="s">
        <v>707</v>
      </c>
      <c r="C2592" s="453" t="s">
        <v>554</v>
      </c>
      <c r="D2592" s="454" t="s">
        <v>1239</v>
      </c>
      <c r="E2592" s="455" t="s">
        <v>1240</v>
      </c>
      <c r="F2592" s="454" t="s">
        <v>1169</v>
      </c>
      <c r="G2592" s="454" t="s">
        <v>707</v>
      </c>
      <c r="H2592" s="454" t="s">
        <v>538</v>
      </c>
      <c r="I2592" s="453">
        <v>2024</v>
      </c>
      <c r="J2592" s="453">
        <v>2</v>
      </c>
      <c r="K2592" s="456">
        <v>45572</v>
      </c>
      <c r="L2592" s="457"/>
      <c r="M2592" s="458">
        <v>2.9899999999999999E-2</v>
      </c>
      <c r="N2592" s="458">
        <v>2.9899999999999999E-2</v>
      </c>
      <c r="O2592" s="459">
        <v>0</v>
      </c>
      <c r="P2592" s="460"/>
      <c r="Q2592" s="453">
        <v>1</v>
      </c>
      <c r="R2592" s="458">
        <v>2.9899999999999999E-2</v>
      </c>
      <c r="S2592" s="464">
        <v>7647669</v>
      </c>
      <c r="T2592" s="461">
        <v>15295338</v>
      </c>
      <c r="U2592" s="462"/>
      <c r="V2592" s="463">
        <v>0</v>
      </c>
      <c r="W2592" s="716" t="e">
        <f t="shared" si="91"/>
        <v>#DIV/0!</v>
      </c>
      <c r="Z2592" s="739">
        <f t="shared" si="92"/>
        <v>0</v>
      </c>
      <c r="AB2592" s="365">
        <f t="shared" si="93"/>
        <v>0</v>
      </c>
      <c r="AC2592" s="365">
        <f t="shared" si="94"/>
        <v>0</v>
      </c>
    </row>
    <row r="2593" spans="1:29" s="365" customFormat="1" ht="12.65" customHeight="1">
      <c r="A2593" s="452" t="s">
        <v>39</v>
      </c>
      <c r="B2593" s="452" t="s">
        <v>707</v>
      </c>
      <c r="C2593" s="453" t="s">
        <v>554</v>
      </c>
      <c r="D2593" s="454" t="s">
        <v>1241</v>
      </c>
      <c r="E2593" s="455" t="s">
        <v>1242</v>
      </c>
      <c r="F2593" s="454" t="s">
        <v>1169</v>
      </c>
      <c r="G2593" s="454" t="s">
        <v>707</v>
      </c>
      <c r="H2593" s="454" t="s">
        <v>538</v>
      </c>
      <c r="I2593" s="453">
        <v>2024</v>
      </c>
      <c r="J2593" s="453">
        <v>2</v>
      </c>
      <c r="K2593" s="456">
        <v>45572</v>
      </c>
      <c r="L2593" s="457"/>
      <c r="M2593" s="458">
        <v>6.7500000000000004E-2</v>
      </c>
      <c r="N2593" s="458">
        <v>6.7500000000000004E-2</v>
      </c>
      <c r="O2593" s="459">
        <v>0</v>
      </c>
      <c r="P2593" s="460"/>
      <c r="Q2593" s="453">
        <v>1</v>
      </c>
      <c r="R2593" s="458">
        <v>6.7500000000000004E-2</v>
      </c>
      <c r="S2593" s="464">
        <v>1625500</v>
      </c>
      <c r="T2593" s="461">
        <v>3251000</v>
      </c>
      <c r="U2593" s="462">
        <v>0</v>
      </c>
      <c r="V2593" s="463">
        <v>0</v>
      </c>
      <c r="W2593" s="716" t="e">
        <f t="shared" si="91"/>
        <v>#DIV/0!</v>
      </c>
      <c r="Z2593" s="739">
        <f t="shared" si="92"/>
        <v>0</v>
      </c>
      <c r="AB2593" s="365">
        <f t="shared" si="93"/>
        <v>0</v>
      </c>
      <c r="AC2593" s="365">
        <f t="shared" si="94"/>
        <v>0</v>
      </c>
    </row>
    <row r="2594" spans="1:29" s="365" customFormat="1" ht="12.65" customHeight="1">
      <c r="A2594" s="452" t="s">
        <v>39</v>
      </c>
      <c r="B2594" s="452" t="s">
        <v>707</v>
      </c>
      <c r="C2594" s="453" t="s">
        <v>554</v>
      </c>
      <c r="D2594" s="454" t="s">
        <v>1243</v>
      </c>
      <c r="E2594" s="455" t="s">
        <v>1244</v>
      </c>
      <c r="F2594" s="454" t="s">
        <v>1169</v>
      </c>
      <c r="G2594" s="454" t="s">
        <v>707</v>
      </c>
      <c r="H2594" s="454" t="s">
        <v>538</v>
      </c>
      <c r="I2594" s="453">
        <v>2024</v>
      </c>
      <c r="J2594" s="453">
        <v>2</v>
      </c>
      <c r="K2594" s="456">
        <v>45572</v>
      </c>
      <c r="L2594" s="457"/>
      <c r="M2594" s="458">
        <v>7.3400000000000007E-2</v>
      </c>
      <c r="N2594" s="458">
        <v>7.3400000000000007E-2</v>
      </c>
      <c r="O2594" s="459">
        <v>0</v>
      </c>
      <c r="P2594" s="460"/>
      <c r="Q2594" s="453">
        <v>1</v>
      </c>
      <c r="R2594" s="458">
        <v>7.3400000000000007E-2</v>
      </c>
      <c r="S2594" s="464">
        <v>76200</v>
      </c>
      <c r="T2594" s="461">
        <v>152400</v>
      </c>
      <c r="U2594" s="462">
        <v>0</v>
      </c>
      <c r="V2594" s="463">
        <v>0</v>
      </c>
      <c r="W2594" s="716" t="e">
        <f t="shared" si="91"/>
        <v>#DIV/0!</v>
      </c>
      <c r="Z2594" s="739">
        <f t="shared" si="92"/>
        <v>0</v>
      </c>
      <c r="AB2594" s="365">
        <f t="shared" si="93"/>
        <v>0</v>
      </c>
      <c r="AC2594" s="365">
        <f t="shared" si="94"/>
        <v>0</v>
      </c>
    </row>
    <row r="2595" spans="1:29" s="365" customFormat="1" ht="12.65" customHeight="1">
      <c r="A2595" s="452" t="s">
        <v>39</v>
      </c>
      <c r="B2595" s="452" t="s">
        <v>707</v>
      </c>
      <c r="C2595" s="453" t="s">
        <v>554</v>
      </c>
      <c r="D2595" s="454" t="s">
        <v>1245</v>
      </c>
      <c r="E2595" s="455" t="s">
        <v>1246</v>
      </c>
      <c r="F2595" s="454" t="s">
        <v>1169</v>
      </c>
      <c r="G2595" s="454" t="s">
        <v>707</v>
      </c>
      <c r="H2595" s="454" t="s">
        <v>538</v>
      </c>
      <c r="I2595" s="453">
        <v>2024</v>
      </c>
      <c r="J2595" s="453">
        <v>2</v>
      </c>
      <c r="K2595" s="456">
        <v>45572</v>
      </c>
      <c r="L2595" s="457"/>
      <c r="M2595" s="458">
        <v>2.6599999999999999E-2</v>
      </c>
      <c r="N2595" s="458">
        <v>2.6599999999999999E-2</v>
      </c>
      <c r="O2595" s="459">
        <v>0</v>
      </c>
      <c r="P2595" s="460"/>
      <c r="Q2595" s="453">
        <v>1</v>
      </c>
      <c r="R2595" s="458">
        <v>2.6599999999999999E-2</v>
      </c>
      <c r="S2595" s="464">
        <v>1635200</v>
      </c>
      <c r="T2595" s="461">
        <v>3270400</v>
      </c>
      <c r="U2595" s="462">
        <v>0</v>
      </c>
      <c r="V2595" s="463">
        <v>0</v>
      </c>
      <c r="W2595" s="716" t="e">
        <f t="shared" si="91"/>
        <v>#DIV/0!</v>
      </c>
      <c r="Z2595" s="739">
        <f t="shared" si="92"/>
        <v>0</v>
      </c>
      <c r="AB2595" s="365">
        <f t="shared" si="93"/>
        <v>0</v>
      </c>
      <c r="AC2595" s="365">
        <f t="shared" si="94"/>
        <v>0</v>
      </c>
    </row>
    <row r="2596" spans="1:29" s="365" customFormat="1" ht="12.65" customHeight="1">
      <c r="A2596" s="284" t="s">
        <v>21</v>
      </c>
      <c r="B2596" s="452" t="s">
        <v>1030</v>
      </c>
      <c r="C2596" s="453" t="s">
        <v>554</v>
      </c>
      <c r="D2596" s="454" t="s">
        <v>1233</v>
      </c>
      <c r="E2596" s="455" t="s">
        <v>1234</v>
      </c>
      <c r="F2596" s="454" t="s">
        <v>1248</v>
      </c>
      <c r="G2596" s="454" t="s">
        <v>1261</v>
      </c>
      <c r="H2596" s="454" t="s">
        <v>538</v>
      </c>
      <c r="I2596" s="453">
        <v>2024</v>
      </c>
      <c r="J2596" s="453">
        <v>2</v>
      </c>
      <c r="K2596" s="456">
        <v>45572</v>
      </c>
      <c r="L2596" s="457"/>
      <c r="M2596" s="458">
        <v>5.7915000000000001E-2</v>
      </c>
      <c r="N2596" s="458">
        <v>5.7915000000000001E-2</v>
      </c>
      <c r="O2596" s="459">
        <v>0</v>
      </c>
      <c r="P2596" s="460"/>
      <c r="Q2596" s="453">
        <v>1</v>
      </c>
      <c r="R2596" s="458">
        <v>5.7915000000000001E-2</v>
      </c>
      <c r="S2596" s="464">
        <v>25460000</v>
      </c>
      <c r="T2596" s="461">
        <v>50920000</v>
      </c>
      <c r="U2596" s="462"/>
      <c r="V2596" s="463">
        <v>0</v>
      </c>
      <c r="W2596" s="716" t="e">
        <f t="shared" si="91"/>
        <v>#DIV/0!</v>
      </c>
      <c r="Z2596" s="739">
        <f t="shared" si="92"/>
        <v>0</v>
      </c>
    </row>
    <row r="2597" spans="1:29" s="365" customFormat="1" ht="12.65" customHeight="1">
      <c r="A2597" s="284" t="s">
        <v>21</v>
      </c>
      <c r="B2597" s="452" t="s">
        <v>1030</v>
      </c>
      <c r="C2597" s="453" t="s">
        <v>554</v>
      </c>
      <c r="D2597" s="454" t="s">
        <v>1235</v>
      </c>
      <c r="E2597" s="455" t="s">
        <v>1236</v>
      </c>
      <c r="F2597" s="454" t="s">
        <v>1248</v>
      </c>
      <c r="G2597" s="454" t="s">
        <v>1261</v>
      </c>
      <c r="H2597" s="454" t="s">
        <v>538</v>
      </c>
      <c r="I2597" s="453">
        <v>2024</v>
      </c>
      <c r="J2597" s="453">
        <v>2</v>
      </c>
      <c r="K2597" s="456">
        <v>45572</v>
      </c>
      <c r="L2597" s="457"/>
      <c r="M2597" s="458">
        <v>4.5760000000000002E-2</v>
      </c>
      <c r="N2597" s="458">
        <v>4.5760000000000002E-2</v>
      </c>
      <c r="O2597" s="459">
        <v>0</v>
      </c>
      <c r="P2597" s="460"/>
      <c r="Q2597" s="453">
        <v>1</v>
      </c>
      <c r="R2597" s="458">
        <v>4.5760000000000002E-2</v>
      </c>
      <c r="S2597" s="464">
        <v>24980000</v>
      </c>
      <c r="T2597" s="461">
        <v>49960000</v>
      </c>
      <c r="U2597" s="462"/>
      <c r="V2597" s="463">
        <v>0</v>
      </c>
      <c r="W2597" s="716" t="e">
        <f t="shared" si="91"/>
        <v>#DIV/0!</v>
      </c>
      <c r="Z2597" s="739">
        <f t="shared" si="92"/>
        <v>0</v>
      </c>
    </row>
    <row r="2598" spans="1:29" s="365" customFormat="1" ht="12.65" customHeight="1">
      <c r="A2598" s="284" t="s">
        <v>21</v>
      </c>
      <c r="B2598" s="452" t="s">
        <v>1030</v>
      </c>
      <c r="C2598" s="453" t="s">
        <v>554</v>
      </c>
      <c r="D2598" s="454" t="s">
        <v>1237</v>
      </c>
      <c r="E2598" s="455" t="s">
        <v>1238</v>
      </c>
      <c r="F2598" s="454" t="s">
        <v>1248</v>
      </c>
      <c r="G2598" s="454" t="s">
        <v>1261</v>
      </c>
      <c r="H2598" s="454" t="s">
        <v>538</v>
      </c>
      <c r="I2598" s="453">
        <v>2024</v>
      </c>
      <c r="J2598" s="453">
        <v>2</v>
      </c>
      <c r="K2598" s="456">
        <v>45572</v>
      </c>
      <c r="L2598" s="457"/>
      <c r="M2598" s="458">
        <v>5.5055E-2</v>
      </c>
      <c r="N2598" s="458">
        <v>5.5055E-2</v>
      </c>
      <c r="O2598" s="459">
        <v>0</v>
      </c>
      <c r="P2598" s="460"/>
      <c r="Q2598" s="453">
        <v>1</v>
      </c>
      <c r="R2598" s="458">
        <v>5.5055E-2</v>
      </c>
      <c r="S2598" s="464">
        <v>24700000</v>
      </c>
      <c r="T2598" s="461">
        <v>49400000</v>
      </c>
      <c r="U2598" s="462"/>
      <c r="V2598" s="463">
        <v>0</v>
      </c>
      <c r="W2598" s="716" t="e">
        <f t="shared" si="91"/>
        <v>#DIV/0!</v>
      </c>
      <c r="Z2598" s="739">
        <f t="shared" si="92"/>
        <v>0</v>
      </c>
    </row>
    <row r="2599" spans="1:29" s="365" customFormat="1" ht="12.65" customHeight="1">
      <c r="A2599" s="284" t="s">
        <v>21</v>
      </c>
      <c r="B2599" s="452" t="s">
        <v>1030</v>
      </c>
      <c r="C2599" s="453" t="s">
        <v>554</v>
      </c>
      <c r="D2599" s="454" t="s">
        <v>1239</v>
      </c>
      <c r="E2599" s="455" t="s">
        <v>1240</v>
      </c>
      <c r="F2599" s="454" t="s">
        <v>1248</v>
      </c>
      <c r="G2599" s="454" t="s">
        <v>1261</v>
      </c>
      <c r="H2599" s="454" t="s">
        <v>538</v>
      </c>
      <c r="I2599" s="453">
        <v>2024</v>
      </c>
      <c r="J2599" s="453">
        <v>2</v>
      </c>
      <c r="K2599" s="456">
        <v>45572</v>
      </c>
      <c r="L2599" s="457"/>
      <c r="M2599" s="458">
        <v>4.3615000000000001E-2</v>
      </c>
      <c r="N2599" s="458">
        <v>4.3615000000000001E-2</v>
      </c>
      <c r="O2599" s="459">
        <v>0</v>
      </c>
      <c r="P2599" s="460"/>
      <c r="Q2599" s="453">
        <v>1</v>
      </c>
      <c r="R2599" s="458">
        <v>4.3615000000000001E-2</v>
      </c>
      <c r="S2599" s="464">
        <v>27200000</v>
      </c>
      <c r="T2599" s="461">
        <v>54400000</v>
      </c>
      <c r="U2599" s="462"/>
      <c r="V2599" s="463">
        <v>0</v>
      </c>
      <c r="W2599" s="716" t="e">
        <f t="shared" si="91"/>
        <v>#DIV/0!</v>
      </c>
      <c r="Z2599" s="739">
        <f t="shared" si="92"/>
        <v>0</v>
      </c>
    </row>
    <row r="2600" spans="1:29" s="365" customFormat="1" ht="12.65" customHeight="1">
      <c r="A2600" s="325" t="s">
        <v>66</v>
      </c>
      <c r="B2600" s="452" t="s">
        <v>985</v>
      </c>
      <c r="C2600" s="453" t="s">
        <v>449</v>
      </c>
      <c r="D2600" s="454" t="s">
        <v>595</v>
      </c>
      <c r="E2600" s="455" t="s">
        <v>1252</v>
      </c>
      <c r="F2600" s="454" t="s">
        <v>1169</v>
      </c>
      <c r="G2600" s="454" t="s">
        <v>985</v>
      </c>
      <c r="H2600" s="454" t="s">
        <v>538</v>
      </c>
      <c r="I2600" s="453">
        <v>2024</v>
      </c>
      <c r="J2600" s="453">
        <v>2</v>
      </c>
      <c r="K2600" s="456">
        <v>45572</v>
      </c>
      <c r="L2600" s="457"/>
      <c r="M2600" s="458">
        <v>4.7028124999999997E-2</v>
      </c>
      <c r="N2600" s="458">
        <v>4.7699999999999999E-2</v>
      </c>
      <c r="O2600" s="459">
        <v>6.7187500000000201E-4</v>
      </c>
      <c r="P2600" s="460"/>
      <c r="Q2600" s="453">
        <v>1</v>
      </c>
      <c r="R2600" s="458">
        <v>4.7028124999999997E-2</v>
      </c>
      <c r="S2600" s="464">
        <v>2504852.1</v>
      </c>
      <c r="T2600" s="461">
        <v>5009704.2</v>
      </c>
      <c r="U2600" s="462">
        <v>172000</v>
      </c>
      <c r="V2600" s="463">
        <v>168634.104990625</v>
      </c>
      <c r="W2600" s="716" t="e">
        <f t="shared" si="91"/>
        <v>#DIV/0!</v>
      </c>
      <c r="Z2600" s="739">
        <f t="shared" si="92"/>
        <v>1682.947504687505</v>
      </c>
    </row>
    <row r="2601" spans="1:29" s="365" customFormat="1" ht="12.65" customHeight="1">
      <c r="A2601" s="325" t="s">
        <v>66</v>
      </c>
      <c r="B2601" s="452" t="s">
        <v>985</v>
      </c>
      <c r="C2601" s="453" t="s">
        <v>449</v>
      </c>
      <c r="D2601" s="454" t="s">
        <v>1253</v>
      </c>
      <c r="E2601" s="455" t="s">
        <v>1254</v>
      </c>
      <c r="F2601" s="454" t="s">
        <v>1169</v>
      </c>
      <c r="G2601" s="454" t="s">
        <v>985</v>
      </c>
      <c r="H2601" s="454" t="s">
        <v>538</v>
      </c>
      <c r="I2601" s="453">
        <v>2024</v>
      </c>
      <c r="J2601" s="453">
        <v>2</v>
      </c>
      <c r="K2601" s="456">
        <v>45572</v>
      </c>
      <c r="L2601" s="457"/>
      <c r="M2601" s="458">
        <v>3.1677499999999997E-2</v>
      </c>
      <c r="N2601" s="458">
        <v>3.1989999999999998E-2</v>
      </c>
      <c r="O2601" s="459">
        <v>3.1250000000000001E-4</v>
      </c>
      <c r="P2601" s="460"/>
      <c r="Q2601" s="453">
        <v>1</v>
      </c>
      <c r="R2601" s="458">
        <v>3.1677499999999997E-2</v>
      </c>
      <c r="S2601" s="464">
        <v>2460072.6</v>
      </c>
      <c r="T2601" s="461">
        <v>4920145.2</v>
      </c>
      <c r="U2601" s="462">
        <v>80000</v>
      </c>
      <c r="V2601" s="463">
        <v>78462.454624999998</v>
      </c>
      <c r="W2601" s="716" t="e">
        <f t="shared" si="91"/>
        <v>#DIV/0!</v>
      </c>
      <c r="Z2601" s="739">
        <f t="shared" si="92"/>
        <v>768.77268750000007</v>
      </c>
    </row>
    <row r="2602" spans="1:29" s="365" customFormat="1" ht="12.65" customHeight="1">
      <c r="A2602" s="325" t="s">
        <v>66</v>
      </c>
      <c r="B2602" s="452" t="s">
        <v>985</v>
      </c>
      <c r="C2602" s="453" t="s">
        <v>449</v>
      </c>
      <c r="D2602" s="454" t="s">
        <v>1255</v>
      </c>
      <c r="E2602" s="455" t="s">
        <v>1256</v>
      </c>
      <c r="F2602" s="454" t="s">
        <v>1169</v>
      </c>
      <c r="G2602" s="454" t="s">
        <v>985</v>
      </c>
      <c r="H2602" s="454" t="s">
        <v>538</v>
      </c>
      <c r="I2602" s="453">
        <v>2024</v>
      </c>
      <c r="J2602" s="453">
        <v>2</v>
      </c>
      <c r="K2602" s="456">
        <v>45572</v>
      </c>
      <c r="L2602" s="457"/>
      <c r="M2602" s="458">
        <v>4.4989583333333298E-2</v>
      </c>
      <c r="N2602" s="458">
        <v>4.5249999999999999E-2</v>
      </c>
      <c r="O2602" s="459">
        <v>2.604166666667E-4</v>
      </c>
      <c r="P2602" s="460"/>
      <c r="Q2602" s="453">
        <v>1</v>
      </c>
      <c r="R2602" s="458">
        <v>4.4989583333333298E-2</v>
      </c>
      <c r="S2602" s="464">
        <v>2532329.1</v>
      </c>
      <c r="T2602" s="461">
        <v>5064658.2</v>
      </c>
      <c r="U2602" s="462">
        <v>100000</v>
      </c>
      <c r="V2602" s="463">
        <v>98681.078593749829</v>
      </c>
      <c r="W2602" s="716" t="e">
        <f t="shared" si="91"/>
        <v>#DIV/0!</v>
      </c>
      <c r="Z2602" s="739">
        <f t="shared" si="92"/>
        <v>659.46070312508448</v>
      </c>
    </row>
    <row r="2603" spans="1:29" s="365" customFormat="1" ht="12.65" customHeight="1">
      <c r="A2603" s="325" t="s">
        <v>66</v>
      </c>
      <c r="B2603" s="452" t="s">
        <v>985</v>
      </c>
      <c r="C2603" s="453" t="s">
        <v>449</v>
      </c>
      <c r="D2603" s="454" t="s">
        <v>1257</v>
      </c>
      <c r="E2603" s="455" t="s">
        <v>1258</v>
      </c>
      <c r="F2603" s="454" t="s">
        <v>1169</v>
      </c>
      <c r="G2603" s="454" t="s">
        <v>985</v>
      </c>
      <c r="H2603" s="454" t="s">
        <v>538</v>
      </c>
      <c r="I2603" s="453">
        <v>2024</v>
      </c>
      <c r="J2603" s="453">
        <v>2</v>
      </c>
      <c r="K2603" s="456">
        <v>45572</v>
      </c>
      <c r="L2603" s="457"/>
      <c r="M2603" s="458">
        <v>1.44174074074074E-2</v>
      </c>
      <c r="N2603" s="458">
        <v>1.451E-2</v>
      </c>
      <c r="O2603" s="459">
        <v>9.2592592592600706E-5</v>
      </c>
      <c r="P2603" s="460"/>
      <c r="Q2603" s="453">
        <v>1</v>
      </c>
      <c r="R2603" s="458">
        <v>1.44174074074074E-2</v>
      </c>
      <c r="S2603" s="464">
        <v>4222814.4000000004</v>
      </c>
      <c r="T2603" s="461">
        <v>8445628.8000000007</v>
      </c>
      <c r="U2603" s="462">
        <v>24000</v>
      </c>
      <c r="V2603" s="463">
        <v>23217.997333333264</v>
      </c>
      <c r="W2603" s="716" t="e">
        <f t="shared" si="91"/>
        <v>#DIV/0!</v>
      </c>
      <c r="Z2603" s="739">
        <f t="shared" si="92"/>
        <v>391.00133333336765</v>
      </c>
    </row>
    <row r="2604" spans="1:29" s="365" customFormat="1" ht="12.65" customHeight="1">
      <c r="A2604" s="325" t="s">
        <v>66</v>
      </c>
      <c r="B2604" s="452" t="s">
        <v>985</v>
      </c>
      <c r="C2604" s="453" t="s">
        <v>449</v>
      </c>
      <c r="D2604" s="454" t="s">
        <v>601</v>
      </c>
      <c r="E2604" s="455" t="s">
        <v>1259</v>
      </c>
      <c r="F2604" s="454" t="s">
        <v>1169</v>
      </c>
      <c r="G2604" s="454" t="s">
        <v>985</v>
      </c>
      <c r="H2604" s="454" t="s">
        <v>538</v>
      </c>
      <c r="I2604" s="453">
        <v>2024</v>
      </c>
      <c r="J2604" s="453">
        <v>2</v>
      </c>
      <c r="K2604" s="456">
        <v>45572</v>
      </c>
      <c r="L2604" s="457"/>
      <c r="M2604" s="458">
        <v>1.54355952380952E-2</v>
      </c>
      <c r="N2604" s="458">
        <v>1.5509999999999999E-2</v>
      </c>
      <c r="O2604" s="459">
        <v>7.4404761904799804E-5</v>
      </c>
      <c r="P2604" s="460"/>
      <c r="Q2604" s="453">
        <v>1</v>
      </c>
      <c r="R2604" s="458">
        <v>1.54355952380952E-2</v>
      </c>
      <c r="S2604" s="464">
        <v>4047999.3</v>
      </c>
      <c r="T2604" s="461">
        <v>8095998.5999999996</v>
      </c>
      <c r="U2604" s="462">
        <v>20000</v>
      </c>
      <c r="V2604" s="463">
        <v>19397.619151785406</v>
      </c>
      <c r="W2604" s="716" t="e">
        <f t="shared" si="91"/>
        <v>#DIV/0!</v>
      </c>
      <c r="Z2604" s="739">
        <f t="shared" si="92"/>
        <v>301.19042410729628</v>
      </c>
    </row>
    <row r="2605" spans="1:29" s="365" customFormat="1" ht="12.65" customHeight="1">
      <c r="A2605" s="325" t="s">
        <v>66</v>
      </c>
      <c r="B2605" s="452" t="s">
        <v>985</v>
      </c>
      <c r="C2605" s="453" t="s">
        <v>449</v>
      </c>
      <c r="D2605" s="454" t="s">
        <v>603</v>
      </c>
      <c r="E2605" s="455" t="s">
        <v>1260</v>
      </c>
      <c r="F2605" s="454" t="s">
        <v>1169</v>
      </c>
      <c r="G2605" s="454" t="s">
        <v>985</v>
      </c>
      <c r="H2605" s="454" t="s">
        <v>538</v>
      </c>
      <c r="I2605" s="453">
        <v>2024</v>
      </c>
      <c r="J2605" s="453">
        <v>2</v>
      </c>
      <c r="K2605" s="456">
        <v>45572</v>
      </c>
      <c r="L2605" s="457"/>
      <c r="M2605" s="458">
        <v>3.73516666666667E-2</v>
      </c>
      <c r="N2605" s="458">
        <v>3.7560000000000003E-2</v>
      </c>
      <c r="O2605" s="459">
        <v>2.0833333333330299E-4</v>
      </c>
      <c r="P2605" s="460"/>
      <c r="Q2605" s="453">
        <v>1</v>
      </c>
      <c r="R2605" s="458">
        <v>3.73516666666667E-2</v>
      </c>
      <c r="S2605" s="464">
        <v>4063410.9</v>
      </c>
      <c r="T2605" s="461">
        <v>8126821.7999999998</v>
      </c>
      <c r="U2605" s="462">
        <v>60000</v>
      </c>
      <c r="V2605" s="463">
        <v>58306.91212500025</v>
      </c>
      <c r="W2605" s="716" t="e">
        <f t="shared" si="91"/>
        <v>#DIV/0!</v>
      </c>
      <c r="Z2605" s="739">
        <f t="shared" si="92"/>
        <v>846.54393749987673</v>
      </c>
    </row>
    <row r="2606" spans="1:29" s="365" customFormat="1" ht="12.65" customHeight="1">
      <c r="A2606" s="284" t="s">
        <v>106</v>
      </c>
      <c r="B2606" s="452" t="s">
        <v>699</v>
      </c>
      <c r="C2606" s="453" t="s">
        <v>449</v>
      </c>
      <c r="D2606" s="454" t="s">
        <v>1167</v>
      </c>
      <c r="E2606" s="455" t="s">
        <v>1168</v>
      </c>
      <c r="F2606" s="454" t="s">
        <v>1169</v>
      </c>
      <c r="G2606" s="454" t="s">
        <v>699</v>
      </c>
      <c r="H2606" s="454" t="s">
        <v>1170</v>
      </c>
      <c r="I2606" s="453">
        <v>2024</v>
      </c>
      <c r="J2606" s="453">
        <v>3</v>
      </c>
      <c r="K2606" s="456">
        <v>45572</v>
      </c>
      <c r="L2606" s="457"/>
      <c r="M2606" s="458">
        <v>1.5613891961777499E-2</v>
      </c>
      <c r="N2606" s="458">
        <v>1.5697225295110799E-2</v>
      </c>
      <c r="O2606" s="459">
        <v>8.3333333333299896E-5</v>
      </c>
      <c r="P2606" s="460"/>
      <c r="Q2606" s="453">
        <v>1</v>
      </c>
      <c r="R2606" s="458">
        <v>1.5613891961777499E-2</v>
      </c>
      <c r="S2606" s="464">
        <v>845000</v>
      </c>
      <c r="T2606" s="461">
        <v>865000</v>
      </c>
      <c r="U2606" s="462">
        <v>12000</v>
      </c>
      <c r="V2606" s="463">
        <v>11927.916666666695</v>
      </c>
      <c r="W2606" s="716" t="e">
        <f t="shared" si="91"/>
        <v>#DIV/0!</v>
      </c>
      <c r="Z2606" s="739">
        <f t="shared" si="92"/>
        <v>70.416666666638406</v>
      </c>
    </row>
    <row r="2607" spans="1:29" s="365" customFormat="1" ht="12.65" customHeight="1">
      <c r="A2607" s="284" t="s">
        <v>106</v>
      </c>
      <c r="B2607" s="452" t="s">
        <v>699</v>
      </c>
      <c r="C2607" s="453" t="s">
        <v>449</v>
      </c>
      <c r="D2607" s="454" t="s">
        <v>1171</v>
      </c>
      <c r="E2607" s="455" t="s">
        <v>1172</v>
      </c>
      <c r="F2607" s="454" t="s">
        <v>1169</v>
      </c>
      <c r="G2607" s="454" t="s">
        <v>699</v>
      </c>
      <c r="H2607" s="454" t="s">
        <v>538</v>
      </c>
      <c r="I2607" s="453">
        <v>2024</v>
      </c>
      <c r="J2607" s="453">
        <v>3</v>
      </c>
      <c r="K2607" s="456">
        <v>45572</v>
      </c>
      <c r="L2607" s="457"/>
      <c r="M2607" s="458">
        <v>4.8499074074074097E-2</v>
      </c>
      <c r="N2607" s="458">
        <v>4.8800000000000003E-2</v>
      </c>
      <c r="O2607" s="459">
        <v>3.00925925925906E-4</v>
      </c>
      <c r="P2607" s="460"/>
      <c r="Q2607" s="453">
        <v>1</v>
      </c>
      <c r="R2607" s="458">
        <v>4.8499074074074097E-2</v>
      </c>
      <c r="S2607" s="464">
        <v>731000</v>
      </c>
      <c r="T2607" s="461">
        <v>769895</v>
      </c>
      <c r="U2607" s="462">
        <v>19500</v>
      </c>
      <c r="V2607" s="463">
        <v>19268.318634259274</v>
      </c>
      <c r="W2607" s="716" t="e">
        <f t="shared" si="91"/>
        <v>#DIV/0!</v>
      </c>
      <c r="Z2607" s="739">
        <f t="shared" si="92"/>
        <v>219.9768518518373</v>
      </c>
    </row>
    <row r="2608" spans="1:29" s="365" customFormat="1" ht="12.65" customHeight="1">
      <c r="A2608" s="284" t="s">
        <v>106</v>
      </c>
      <c r="B2608" s="452" t="s">
        <v>699</v>
      </c>
      <c r="C2608" s="453" t="s">
        <v>449</v>
      </c>
      <c r="D2608" s="454" t="s">
        <v>1173</v>
      </c>
      <c r="E2608" s="455" t="s">
        <v>1174</v>
      </c>
      <c r="F2608" s="454" t="s">
        <v>1169</v>
      </c>
      <c r="G2608" s="454" t="s">
        <v>699</v>
      </c>
      <c r="H2608" s="454" t="s">
        <v>538</v>
      </c>
      <c r="I2608" s="453">
        <v>2024</v>
      </c>
      <c r="J2608" s="453">
        <v>3</v>
      </c>
      <c r="K2608" s="456">
        <v>45572</v>
      </c>
      <c r="L2608" s="457"/>
      <c r="M2608" s="458">
        <v>8.4000000000000005E-2</v>
      </c>
      <c r="N2608" s="458">
        <v>8.48E-2</v>
      </c>
      <c r="O2608" s="459">
        <v>7.9999999999999505E-4</v>
      </c>
      <c r="P2608" s="460"/>
      <c r="Q2608" s="453">
        <v>1</v>
      </c>
      <c r="R2608" s="458">
        <v>8.4000000000000005E-2</v>
      </c>
      <c r="S2608" s="464">
        <v>75000</v>
      </c>
      <c r="T2608" s="461">
        <v>75000</v>
      </c>
      <c r="U2608" s="462">
        <v>192000</v>
      </c>
      <c r="V2608" s="463">
        <v>191940</v>
      </c>
      <c r="W2608" s="716" t="e">
        <f t="shared" si="91"/>
        <v>#DIV/0!</v>
      </c>
      <c r="Z2608" s="739">
        <f t="shared" si="92"/>
        <v>59.999999999999631</v>
      </c>
    </row>
    <row r="2609" spans="1:26" s="365" customFormat="1" ht="12.65" customHeight="1">
      <c r="A2609" s="284" t="s">
        <v>106</v>
      </c>
      <c r="B2609" s="452" t="s">
        <v>699</v>
      </c>
      <c r="C2609" s="453" t="s">
        <v>449</v>
      </c>
      <c r="D2609" s="454" t="s">
        <v>1175</v>
      </c>
      <c r="E2609" s="455" t="s">
        <v>1176</v>
      </c>
      <c r="F2609" s="454" t="s">
        <v>1169</v>
      </c>
      <c r="G2609" s="454" t="s">
        <v>699</v>
      </c>
      <c r="H2609" s="454" t="s">
        <v>538</v>
      </c>
      <c r="I2609" s="453">
        <v>2024</v>
      </c>
      <c r="J2609" s="453">
        <v>3</v>
      </c>
      <c r="K2609" s="456">
        <v>45572</v>
      </c>
      <c r="L2609" s="457"/>
      <c r="M2609" s="458">
        <v>1.54984811013187E-2</v>
      </c>
      <c r="N2609" s="458">
        <v>1.55644533235409E-2</v>
      </c>
      <c r="O2609" s="459">
        <v>6.5972222222199895E-5</v>
      </c>
      <c r="P2609" s="460"/>
      <c r="Q2609" s="453">
        <v>1</v>
      </c>
      <c r="R2609" s="458">
        <v>1.54984811013187E-2</v>
      </c>
      <c r="S2609" s="464">
        <v>1363132</v>
      </c>
      <c r="T2609" s="461">
        <v>1414132</v>
      </c>
      <c r="U2609" s="462">
        <v>19000</v>
      </c>
      <c r="V2609" s="463">
        <v>18906.706569444475</v>
      </c>
      <c r="W2609" s="716" t="e">
        <f t="shared" si="91"/>
        <v>#DIV/0!</v>
      </c>
      <c r="Z2609" s="739">
        <f t="shared" si="92"/>
        <v>89.928847222191791</v>
      </c>
    </row>
    <row r="2610" spans="1:26" s="365" customFormat="1" ht="12.65" customHeight="1">
      <c r="A2610" s="284" t="s">
        <v>106</v>
      </c>
      <c r="B2610" s="452" t="s">
        <v>699</v>
      </c>
      <c r="C2610" s="453" t="s">
        <v>449</v>
      </c>
      <c r="D2610" s="454" t="s">
        <v>1177</v>
      </c>
      <c r="E2610" s="455" t="s">
        <v>1178</v>
      </c>
      <c r="F2610" s="454" t="s">
        <v>1169</v>
      </c>
      <c r="G2610" s="454" t="s">
        <v>699</v>
      </c>
      <c r="H2610" s="454" t="s">
        <v>538</v>
      </c>
      <c r="I2610" s="453">
        <v>2024</v>
      </c>
      <c r="J2610" s="453">
        <v>3</v>
      </c>
      <c r="K2610" s="456">
        <v>45572</v>
      </c>
      <c r="L2610" s="457"/>
      <c r="M2610" s="458">
        <v>3.9622222222222198E-2</v>
      </c>
      <c r="N2610" s="458">
        <v>3.9899999999999998E-2</v>
      </c>
      <c r="O2610" s="459">
        <v>2.777777777778E-4</v>
      </c>
      <c r="P2610" s="460"/>
      <c r="Q2610" s="453">
        <v>1</v>
      </c>
      <c r="R2610" s="458">
        <v>3.9622222222222198E-2</v>
      </c>
      <c r="S2610" s="464">
        <v>1176624</v>
      </c>
      <c r="T2610" s="461">
        <v>1206624</v>
      </c>
      <c r="U2610" s="462">
        <v>36000</v>
      </c>
      <c r="V2610" s="463">
        <v>35664.826666666639</v>
      </c>
      <c r="W2610" s="716" t="e">
        <f t="shared" si="91"/>
        <v>#DIV/0!</v>
      </c>
      <c r="Z2610" s="739">
        <f t="shared" si="92"/>
        <v>326.84000000002618</v>
      </c>
    </row>
    <row r="2611" spans="1:26" s="365" customFormat="1" ht="12.65" customHeight="1">
      <c r="A2611" s="284" t="s">
        <v>106</v>
      </c>
      <c r="B2611" s="452" t="s">
        <v>699</v>
      </c>
      <c r="C2611" s="453" t="s">
        <v>449</v>
      </c>
      <c r="D2611" s="454" t="s">
        <v>1179</v>
      </c>
      <c r="E2611" s="455" t="s">
        <v>1180</v>
      </c>
      <c r="F2611" s="454" t="s">
        <v>1169</v>
      </c>
      <c r="G2611" s="454" t="s">
        <v>699</v>
      </c>
      <c r="H2611" s="454" t="s">
        <v>538</v>
      </c>
      <c r="I2611" s="453">
        <v>2024</v>
      </c>
      <c r="J2611" s="453">
        <v>3</v>
      </c>
      <c r="K2611" s="456">
        <v>45572</v>
      </c>
      <c r="L2611" s="457"/>
      <c r="M2611" s="458">
        <v>1.24996716339609E-2</v>
      </c>
      <c r="N2611" s="458">
        <v>1.25546484858128E-2</v>
      </c>
      <c r="O2611" s="459">
        <v>5.49768518518998E-5</v>
      </c>
      <c r="P2611" s="460"/>
      <c r="Q2611" s="453">
        <v>1</v>
      </c>
      <c r="R2611" s="458">
        <v>1.24996716339609E-2</v>
      </c>
      <c r="S2611" s="464">
        <v>1307514</v>
      </c>
      <c r="T2611" s="461">
        <v>1369814</v>
      </c>
      <c r="U2611" s="462">
        <v>19000</v>
      </c>
      <c r="V2611" s="463">
        <v>18924.691938657343</v>
      </c>
      <c r="W2611" s="716" t="e">
        <f t="shared" si="91"/>
        <v>#DIV/0!</v>
      </c>
      <c r="Z2611" s="739">
        <f t="shared" si="92"/>
        <v>71.883003472284912</v>
      </c>
    </row>
    <row r="2612" spans="1:26" s="365" customFormat="1" ht="12.65" customHeight="1">
      <c r="A2612" s="284" t="s">
        <v>106</v>
      </c>
      <c r="B2612" s="452" t="s">
        <v>699</v>
      </c>
      <c r="C2612" s="453" t="s">
        <v>449</v>
      </c>
      <c r="D2612" s="454" t="s">
        <v>1181</v>
      </c>
      <c r="E2612" s="455" t="s">
        <v>1182</v>
      </c>
      <c r="F2612" s="454" t="s">
        <v>1169</v>
      </c>
      <c r="G2612" s="454" t="s">
        <v>699</v>
      </c>
      <c r="H2612" s="454" t="s">
        <v>538</v>
      </c>
      <c r="I2612" s="453">
        <v>2024</v>
      </c>
      <c r="J2612" s="453">
        <v>3</v>
      </c>
      <c r="K2612" s="456">
        <v>45572</v>
      </c>
      <c r="L2612" s="457"/>
      <c r="M2612" s="458">
        <v>0.10203611111111099</v>
      </c>
      <c r="N2612" s="458">
        <v>0.1028</v>
      </c>
      <c r="O2612" s="459">
        <v>7.6388888888900797E-4</v>
      </c>
      <c r="P2612" s="460"/>
      <c r="Q2612" s="453">
        <v>1</v>
      </c>
      <c r="R2612" s="458">
        <v>0.10203611111111099</v>
      </c>
      <c r="S2612" s="464">
        <v>881000</v>
      </c>
      <c r="T2612" s="461">
        <v>901027</v>
      </c>
      <c r="U2612" s="462">
        <v>231000</v>
      </c>
      <c r="V2612" s="463">
        <v>230311.715486111</v>
      </c>
      <c r="W2612" s="716" t="e">
        <f t="shared" si="91"/>
        <v>#DIV/0!</v>
      </c>
      <c r="Z2612" s="739">
        <f t="shared" si="92"/>
        <v>672.98611111121602</v>
      </c>
    </row>
    <row r="2613" spans="1:26" s="365" customFormat="1" ht="12.65" customHeight="1">
      <c r="A2613" s="284" t="s">
        <v>106</v>
      </c>
      <c r="B2613" s="452" t="s">
        <v>699</v>
      </c>
      <c r="C2613" s="453" t="s">
        <v>449</v>
      </c>
      <c r="D2613" s="454" t="s">
        <v>1173</v>
      </c>
      <c r="E2613" s="455" t="s">
        <v>1174</v>
      </c>
      <c r="F2613" s="454" t="s">
        <v>1169</v>
      </c>
      <c r="G2613" s="454" t="s">
        <v>699</v>
      </c>
      <c r="H2613" s="454" t="s">
        <v>538</v>
      </c>
      <c r="I2613" s="453">
        <v>2024</v>
      </c>
      <c r="J2613" s="453">
        <v>3</v>
      </c>
      <c r="K2613" s="456">
        <v>45572</v>
      </c>
      <c r="L2613" s="457"/>
      <c r="M2613" s="458">
        <v>8.4000000000000005E-2</v>
      </c>
      <c r="N2613" s="458">
        <v>8.48E-2</v>
      </c>
      <c r="O2613" s="459">
        <v>7.9999999999999505E-4</v>
      </c>
      <c r="P2613" s="460"/>
      <c r="Q2613" s="453">
        <v>1</v>
      </c>
      <c r="R2613" s="458">
        <v>8.4000000000000005E-2</v>
      </c>
      <c r="S2613" s="464">
        <v>75000</v>
      </c>
      <c r="T2613" s="461">
        <v>75000</v>
      </c>
      <c r="U2613" s="462">
        <v>0</v>
      </c>
      <c r="V2613" s="463">
        <v>0</v>
      </c>
      <c r="W2613" s="716" t="e">
        <f t="shared" si="91"/>
        <v>#DIV/0!</v>
      </c>
      <c r="Z2613" s="739">
        <f t="shared" si="92"/>
        <v>59.999999999999631</v>
      </c>
    </row>
    <row r="2614" spans="1:26" s="365" customFormat="1" ht="12.65" customHeight="1">
      <c r="A2614" s="284" t="s">
        <v>107</v>
      </c>
      <c r="B2614" s="452" t="s">
        <v>703</v>
      </c>
      <c r="C2614" s="453" t="s">
        <v>449</v>
      </c>
      <c r="D2614" s="454" t="s">
        <v>1183</v>
      </c>
      <c r="E2614" s="455" t="s">
        <v>1184</v>
      </c>
      <c r="F2614" s="454" t="s">
        <v>1169</v>
      </c>
      <c r="G2614" s="454" t="s">
        <v>703</v>
      </c>
      <c r="H2614" s="454" t="s">
        <v>538</v>
      </c>
      <c r="I2614" s="453">
        <v>2024</v>
      </c>
      <c r="J2614" s="453">
        <v>3</v>
      </c>
      <c r="K2614" s="456">
        <v>45572</v>
      </c>
      <c r="L2614" s="457"/>
      <c r="M2614" s="458">
        <v>6.7044444444444407E-2</v>
      </c>
      <c r="N2614" s="458">
        <v>6.7599999999999993E-2</v>
      </c>
      <c r="O2614" s="459">
        <v>5.55555555555587E-4</v>
      </c>
      <c r="P2614" s="460"/>
      <c r="Q2614" s="453">
        <v>1</v>
      </c>
      <c r="R2614" s="458">
        <v>6.7044444444444407E-2</v>
      </c>
      <c r="S2614" s="464">
        <v>9903</v>
      </c>
      <c r="T2614" s="461">
        <v>21903</v>
      </c>
      <c r="U2614" s="462">
        <v>40000</v>
      </c>
      <c r="V2614" s="463">
        <v>39987.831666666665</v>
      </c>
      <c r="W2614" s="716" t="e">
        <f t="shared" si="91"/>
        <v>#DIV/0!</v>
      </c>
      <c r="Z2614" s="739">
        <f t="shared" si="92"/>
        <v>5.5016666666669778</v>
      </c>
    </row>
    <row r="2615" spans="1:26" s="365" customFormat="1" ht="12.65" customHeight="1">
      <c r="A2615" s="284" t="s">
        <v>107</v>
      </c>
      <c r="B2615" s="452" t="s">
        <v>703</v>
      </c>
      <c r="C2615" s="453" t="s">
        <v>449</v>
      </c>
      <c r="D2615" s="454" t="s">
        <v>1183</v>
      </c>
      <c r="E2615" s="455" t="s">
        <v>1185</v>
      </c>
      <c r="F2615" s="454" t="s">
        <v>1169</v>
      </c>
      <c r="G2615" s="454" t="s">
        <v>703</v>
      </c>
      <c r="H2615" s="454" t="s">
        <v>538</v>
      </c>
      <c r="I2615" s="453">
        <v>2024</v>
      </c>
      <c r="J2615" s="453">
        <v>3</v>
      </c>
      <c r="K2615" s="456">
        <v>45572</v>
      </c>
      <c r="L2615" s="457"/>
      <c r="M2615" s="458">
        <v>6.7044444444444407E-2</v>
      </c>
      <c r="N2615" s="458">
        <v>6.7599999999999993E-2</v>
      </c>
      <c r="O2615" s="459">
        <v>5.55555555555587E-4</v>
      </c>
      <c r="P2615" s="460"/>
      <c r="Q2615" s="453">
        <v>1</v>
      </c>
      <c r="R2615" s="458">
        <v>6.7044444444444407E-2</v>
      </c>
      <c r="S2615" s="464">
        <v>0</v>
      </c>
      <c r="T2615" s="461">
        <v>0</v>
      </c>
      <c r="U2615" s="462">
        <v>40000</v>
      </c>
      <c r="V2615" s="463">
        <v>40000</v>
      </c>
      <c r="W2615" s="716" t="e">
        <f t="shared" si="91"/>
        <v>#DIV/0!</v>
      </c>
      <c r="Z2615" s="739">
        <f t="shared" si="92"/>
        <v>0</v>
      </c>
    </row>
    <row r="2616" spans="1:26" s="365" customFormat="1" ht="12.65" customHeight="1">
      <c r="A2616" s="284" t="s">
        <v>107</v>
      </c>
      <c r="B2616" s="452" t="s">
        <v>703</v>
      </c>
      <c r="C2616" s="453" t="s">
        <v>449</v>
      </c>
      <c r="D2616" s="454" t="s">
        <v>1186</v>
      </c>
      <c r="E2616" s="455" t="s">
        <v>1187</v>
      </c>
      <c r="F2616" s="454" t="s">
        <v>1169</v>
      </c>
      <c r="G2616" s="454" t="s">
        <v>703</v>
      </c>
      <c r="H2616" s="454" t="s">
        <v>538</v>
      </c>
      <c r="I2616" s="453">
        <v>2024</v>
      </c>
      <c r="J2616" s="453">
        <v>3</v>
      </c>
      <c r="K2616" s="456">
        <v>45572</v>
      </c>
      <c r="L2616" s="457"/>
      <c r="M2616" s="458">
        <v>1.8429011438828399E-2</v>
      </c>
      <c r="N2616" s="458">
        <v>1.8522761438828399E-2</v>
      </c>
      <c r="O2616" s="459">
        <v>9.3750000000000097E-5</v>
      </c>
      <c r="P2616" s="460"/>
      <c r="Q2616" s="453">
        <v>1</v>
      </c>
      <c r="R2616" s="458">
        <v>1.8429011438828399E-2</v>
      </c>
      <c r="S2616" s="464">
        <v>50000</v>
      </c>
      <c r="T2616" s="461">
        <v>50000</v>
      </c>
      <c r="U2616" s="462">
        <v>30000</v>
      </c>
      <c r="V2616" s="463">
        <v>29995.3125</v>
      </c>
      <c r="W2616" s="716" t="e">
        <f t="shared" si="91"/>
        <v>#DIV/0!</v>
      </c>
      <c r="Z2616" s="739">
        <f t="shared" si="92"/>
        <v>4.6875000000000044</v>
      </c>
    </row>
    <row r="2617" spans="1:26" s="365" customFormat="1" ht="12.65" customHeight="1">
      <c r="A2617" s="284" t="s">
        <v>107</v>
      </c>
      <c r="B2617" s="452" t="s">
        <v>703</v>
      </c>
      <c r="C2617" s="453" t="s">
        <v>449</v>
      </c>
      <c r="D2617" s="454" t="s">
        <v>1188</v>
      </c>
      <c r="E2617" s="455" t="s">
        <v>1189</v>
      </c>
      <c r="F2617" s="454" t="s">
        <v>1169</v>
      </c>
      <c r="G2617" s="454" t="s">
        <v>703</v>
      </c>
      <c r="H2617" s="454" t="s">
        <v>538</v>
      </c>
      <c r="I2617" s="453">
        <v>2024</v>
      </c>
      <c r="J2617" s="453">
        <v>3</v>
      </c>
      <c r="K2617" s="456">
        <v>45572</v>
      </c>
      <c r="L2617" s="457"/>
      <c r="M2617" s="458">
        <v>2.8972727272727299E-2</v>
      </c>
      <c r="N2617" s="458">
        <v>2.92E-2</v>
      </c>
      <c r="O2617" s="459">
        <v>2.2727272727270101E-4</v>
      </c>
      <c r="P2617" s="460"/>
      <c r="Q2617" s="453">
        <v>1</v>
      </c>
      <c r="R2617" s="458">
        <v>2.8972727272727299E-2</v>
      </c>
      <c r="S2617" s="464">
        <v>10000</v>
      </c>
      <c r="T2617" s="461">
        <v>25000</v>
      </c>
      <c r="U2617" s="462">
        <v>18000</v>
      </c>
      <c r="V2617" s="463">
        <v>17994.318181818184</v>
      </c>
      <c r="W2617" s="716" t="e">
        <f t="shared" si="91"/>
        <v>#DIV/0!</v>
      </c>
      <c r="Z2617" s="739">
        <f t="shared" si="92"/>
        <v>2.27272727272701</v>
      </c>
    </row>
    <row r="2618" spans="1:26" s="365" customFormat="1" ht="12.65" customHeight="1">
      <c r="A2618" s="284" t="s">
        <v>107</v>
      </c>
      <c r="B2618" s="452" t="s">
        <v>703</v>
      </c>
      <c r="C2618" s="453" t="s">
        <v>449</v>
      </c>
      <c r="D2618" s="454" t="s">
        <v>1179</v>
      </c>
      <c r="E2618" s="455" t="s">
        <v>1180</v>
      </c>
      <c r="F2618" s="454" t="s">
        <v>1169</v>
      </c>
      <c r="G2618" s="454" t="s">
        <v>703</v>
      </c>
      <c r="H2618" s="454" t="s">
        <v>538</v>
      </c>
      <c r="I2618" s="453">
        <v>2024</v>
      </c>
      <c r="J2618" s="453">
        <v>3</v>
      </c>
      <c r="K2618" s="456">
        <v>45572</v>
      </c>
      <c r="L2618" s="457"/>
      <c r="M2618" s="458">
        <v>1.24996716339609E-2</v>
      </c>
      <c r="N2618" s="458">
        <v>1.25546484858128E-2</v>
      </c>
      <c r="O2618" s="459">
        <v>5.49768518518998E-5</v>
      </c>
      <c r="P2618" s="460"/>
      <c r="Q2618" s="453">
        <v>1</v>
      </c>
      <c r="R2618" s="458">
        <v>1.24996716339609E-2</v>
      </c>
      <c r="S2618" s="464">
        <v>1307514</v>
      </c>
      <c r="T2618" s="461">
        <v>1369814</v>
      </c>
      <c r="U2618" s="462">
        <v>0</v>
      </c>
      <c r="V2618" s="463">
        <v>0</v>
      </c>
      <c r="W2618" s="716" t="e">
        <f t="shared" si="91"/>
        <v>#DIV/0!</v>
      </c>
      <c r="Z2618" s="739">
        <f t="shared" si="92"/>
        <v>71.883003472284912</v>
      </c>
    </row>
    <row r="2619" spans="1:26" s="365" customFormat="1" ht="12.65" customHeight="1">
      <c r="A2619" s="284" t="s">
        <v>107</v>
      </c>
      <c r="B2619" s="452" t="s">
        <v>703</v>
      </c>
      <c r="C2619" s="453" t="s">
        <v>449</v>
      </c>
      <c r="D2619" s="454" t="s">
        <v>1190</v>
      </c>
      <c r="E2619" s="455" t="s">
        <v>1191</v>
      </c>
      <c r="F2619" s="454" t="s">
        <v>1169</v>
      </c>
      <c r="G2619" s="454" t="s">
        <v>703</v>
      </c>
      <c r="H2619" s="454" t="s">
        <v>538</v>
      </c>
      <c r="I2619" s="453">
        <v>2024</v>
      </c>
      <c r="J2619" s="453">
        <v>3</v>
      </c>
      <c r="K2619" s="456">
        <v>45572</v>
      </c>
      <c r="L2619" s="457"/>
      <c r="M2619" s="458">
        <v>2.10888888888889E-2</v>
      </c>
      <c r="N2619" s="458">
        <v>2.12E-2</v>
      </c>
      <c r="O2619" s="459">
        <v>1.111111111111E-4</v>
      </c>
      <c r="P2619" s="460"/>
      <c r="Q2619" s="453">
        <v>1</v>
      </c>
      <c r="R2619" s="458">
        <v>2.10888888888889E-2</v>
      </c>
      <c r="S2619" s="464">
        <v>10000</v>
      </c>
      <c r="T2619" s="461">
        <v>20000</v>
      </c>
      <c r="U2619" s="462">
        <v>10000</v>
      </c>
      <c r="V2619" s="463">
        <v>9997.7777777777774</v>
      </c>
      <c r="W2619" s="716" t="e">
        <f t="shared" si="91"/>
        <v>#DIV/0!</v>
      </c>
      <c r="Z2619" s="739">
        <f t="shared" si="92"/>
        <v>1.1111111111110001</v>
      </c>
    </row>
    <row r="2620" spans="1:26" s="365" customFormat="1" ht="12.65" customHeight="1">
      <c r="A2620" s="452" t="s">
        <v>109</v>
      </c>
      <c r="B2620" s="452" t="s">
        <v>712</v>
      </c>
      <c r="C2620" s="453" t="s">
        <v>449</v>
      </c>
      <c r="D2620" s="454" t="s">
        <v>1192</v>
      </c>
      <c r="E2620" s="455" t="s">
        <v>1193</v>
      </c>
      <c r="F2620" s="454" t="s">
        <v>1169</v>
      </c>
      <c r="G2620" s="454" t="s">
        <v>712</v>
      </c>
      <c r="H2620" s="454" t="s">
        <v>538</v>
      </c>
      <c r="I2620" s="453">
        <v>2024</v>
      </c>
      <c r="J2620" s="453">
        <v>3</v>
      </c>
      <c r="K2620" s="456">
        <v>45572</v>
      </c>
      <c r="L2620" s="457"/>
      <c r="M2620" s="458">
        <v>7.1513521215986503E-2</v>
      </c>
      <c r="N2620" s="458">
        <v>7.1930187882653193E-2</v>
      </c>
      <c r="O2620" s="459">
        <v>4.1666666666669E-4</v>
      </c>
      <c r="P2620" s="460"/>
      <c r="Q2620" s="453">
        <v>1</v>
      </c>
      <c r="R2620" s="458">
        <v>7.1513521215986503E-2</v>
      </c>
      <c r="S2620" s="464">
        <v>55000</v>
      </c>
      <c r="T2620" s="461">
        <v>81300</v>
      </c>
      <c r="U2620" s="462">
        <v>72000</v>
      </c>
      <c r="V2620" s="463">
        <v>71966.125</v>
      </c>
      <c r="W2620" s="716" t="e">
        <f t="shared" si="91"/>
        <v>#DIV/0!</v>
      </c>
      <c r="Z2620" s="739">
        <f t="shared" si="92"/>
        <v>22.91666666666795</v>
      </c>
    </row>
    <row r="2621" spans="1:26" s="365" customFormat="1" ht="12.65" customHeight="1">
      <c r="A2621" s="452" t="s">
        <v>109</v>
      </c>
      <c r="B2621" s="452" t="s">
        <v>712</v>
      </c>
      <c r="C2621" s="453" t="s">
        <v>449</v>
      </c>
      <c r="D2621" s="454" t="s">
        <v>1194</v>
      </c>
      <c r="E2621" s="455" t="s">
        <v>1195</v>
      </c>
      <c r="F2621" s="454" t="s">
        <v>1169</v>
      </c>
      <c r="G2621" s="454" t="s">
        <v>712</v>
      </c>
      <c r="H2621" s="454" t="s">
        <v>538</v>
      </c>
      <c r="I2621" s="453">
        <v>2024</v>
      </c>
      <c r="J2621" s="453">
        <v>3</v>
      </c>
      <c r="K2621" s="456">
        <v>45572</v>
      </c>
      <c r="L2621" s="457"/>
      <c r="M2621" s="458">
        <v>1.6104341943226901E-2</v>
      </c>
      <c r="N2621" s="458">
        <v>1.6156185261199201E-2</v>
      </c>
      <c r="O2621" s="459">
        <v>5.1843317972300601E-5</v>
      </c>
      <c r="P2621" s="460"/>
      <c r="Q2621" s="453">
        <v>1</v>
      </c>
      <c r="R2621" s="458">
        <v>1.6104341943226901E-2</v>
      </c>
      <c r="S2621" s="464">
        <v>208000</v>
      </c>
      <c r="T2621" s="461">
        <v>248800</v>
      </c>
      <c r="U2621" s="462">
        <v>18000</v>
      </c>
      <c r="V2621" s="463">
        <v>17987.10138248849</v>
      </c>
      <c r="W2621" s="716" t="e">
        <f t="shared" si="91"/>
        <v>#DIV/0!</v>
      </c>
      <c r="Z2621" s="739">
        <f t="shared" si="92"/>
        <v>10.783410138238525</v>
      </c>
    </row>
    <row r="2622" spans="1:26" s="365" customFormat="1" ht="12.65" customHeight="1">
      <c r="A2622" s="452" t="s">
        <v>109</v>
      </c>
      <c r="B2622" s="452" t="s">
        <v>712</v>
      </c>
      <c r="C2622" s="453" t="s">
        <v>449</v>
      </c>
      <c r="D2622" s="454" t="s">
        <v>1183</v>
      </c>
      <c r="E2622" s="455" t="s">
        <v>1196</v>
      </c>
      <c r="F2622" s="454" t="s">
        <v>1169</v>
      </c>
      <c r="G2622" s="454" t="s">
        <v>712</v>
      </c>
      <c r="H2622" s="454" t="s">
        <v>538</v>
      </c>
      <c r="I2622" s="453">
        <v>2024</v>
      </c>
      <c r="J2622" s="453">
        <v>3</v>
      </c>
      <c r="K2622" s="456">
        <v>45572</v>
      </c>
      <c r="L2622" s="457"/>
      <c r="M2622" s="458">
        <v>0.1776375</v>
      </c>
      <c r="N2622" s="458">
        <v>0.1792</v>
      </c>
      <c r="O2622" s="459">
        <v>1.5624999999999899E-3</v>
      </c>
      <c r="P2622" s="460"/>
      <c r="Q2622" s="453">
        <v>1</v>
      </c>
      <c r="R2622" s="458">
        <v>0.1776375</v>
      </c>
      <c r="S2622" s="464">
        <v>0</v>
      </c>
      <c r="T2622" s="461">
        <v>17609</v>
      </c>
      <c r="U2622" s="462">
        <v>120000</v>
      </c>
      <c r="V2622" s="463">
        <v>119972.48593749999</v>
      </c>
      <c r="W2622" s="716" t="e">
        <f t="shared" si="91"/>
        <v>#DIV/0!</v>
      </c>
      <c r="Z2622" s="739">
        <f t="shared" si="92"/>
        <v>0</v>
      </c>
    </row>
    <row r="2623" spans="1:26" s="365" customFormat="1" ht="12.65" customHeight="1">
      <c r="A2623" s="452" t="s">
        <v>109</v>
      </c>
      <c r="B2623" s="452" t="s">
        <v>712</v>
      </c>
      <c r="C2623" s="453" t="s">
        <v>449</v>
      </c>
      <c r="D2623" s="454" t="s">
        <v>1197</v>
      </c>
      <c r="E2623" s="455" t="s">
        <v>1198</v>
      </c>
      <c r="F2623" s="454" t="s">
        <v>1169</v>
      </c>
      <c r="G2623" s="454" t="s">
        <v>712</v>
      </c>
      <c r="H2623" s="454" t="s">
        <v>538</v>
      </c>
      <c r="I2623" s="453">
        <v>2024</v>
      </c>
      <c r="J2623" s="453">
        <v>3</v>
      </c>
      <c r="K2623" s="456">
        <v>45572</v>
      </c>
      <c r="L2623" s="457"/>
      <c r="M2623" s="458">
        <v>7.9725000000000004E-2</v>
      </c>
      <c r="N2623" s="458">
        <v>8.0100000000000005E-2</v>
      </c>
      <c r="O2623" s="459">
        <v>3.7500000000000001E-4</v>
      </c>
      <c r="P2623" s="460"/>
      <c r="Q2623" s="453">
        <v>1</v>
      </c>
      <c r="R2623" s="458">
        <v>7.9725000000000004E-2</v>
      </c>
      <c r="S2623" s="464">
        <v>0</v>
      </c>
      <c r="T2623" s="461">
        <v>16800</v>
      </c>
      <c r="U2623" s="462">
        <v>36000</v>
      </c>
      <c r="V2623" s="463">
        <v>35993.699999999997</v>
      </c>
      <c r="W2623" s="716" t="e">
        <f t="shared" si="91"/>
        <v>#DIV/0!</v>
      </c>
      <c r="Z2623" s="739">
        <f t="shared" si="92"/>
        <v>0</v>
      </c>
    </row>
    <row r="2624" spans="1:26" s="365" customFormat="1" ht="12.65" customHeight="1">
      <c r="A2624" s="452" t="s">
        <v>109</v>
      </c>
      <c r="B2624" s="452" t="s">
        <v>712</v>
      </c>
      <c r="C2624" s="453" t="s">
        <v>449</v>
      </c>
      <c r="D2624" s="454" t="s">
        <v>1199</v>
      </c>
      <c r="E2624" s="455" t="s">
        <v>1200</v>
      </c>
      <c r="F2624" s="454" t="s">
        <v>1169</v>
      </c>
      <c r="G2624" s="454" t="s">
        <v>712</v>
      </c>
      <c r="H2624" s="454" t="s">
        <v>538</v>
      </c>
      <c r="I2624" s="453">
        <v>2024</v>
      </c>
      <c r="J2624" s="453">
        <v>3</v>
      </c>
      <c r="K2624" s="456">
        <v>45572</v>
      </c>
      <c r="L2624" s="457"/>
      <c r="M2624" s="458">
        <v>4.0697979797979802E-2</v>
      </c>
      <c r="N2624" s="458">
        <v>4.0899999999999999E-2</v>
      </c>
      <c r="O2624" s="459">
        <v>2.02020202020196E-4</v>
      </c>
      <c r="P2624" s="460"/>
      <c r="Q2624" s="453">
        <v>1</v>
      </c>
      <c r="R2624" s="458">
        <v>4.0697979797979802E-2</v>
      </c>
      <c r="S2624" s="464">
        <v>700</v>
      </c>
      <c r="T2624" s="461">
        <v>35500</v>
      </c>
      <c r="U2624" s="462">
        <v>32000</v>
      </c>
      <c r="V2624" s="463">
        <v>31992.828282828283</v>
      </c>
      <c r="W2624" s="716" t="e">
        <f t="shared" si="91"/>
        <v>#DIV/0!</v>
      </c>
      <c r="Z2624" s="739">
        <f t="shared" si="92"/>
        <v>0.14141414141413719</v>
      </c>
    </row>
    <row r="2625" spans="1:26" s="365" customFormat="1" ht="12.65" customHeight="1">
      <c r="A2625" s="452" t="s">
        <v>109</v>
      </c>
      <c r="B2625" s="452" t="s">
        <v>712</v>
      </c>
      <c r="C2625" s="453" t="s">
        <v>449</v>
      </c>
      <c r="D2625" s="454" t="s">
        <v>1179</v>
      </c>
      <c r="E2625" s="455" t="s">
        <v>1180</v>
      </c>
      <c r="F2625" s="454" t="s">
        <v>1169</v>
      </c>
      <c r="G2625" s="454" t="s">
        <v>712</v>
      </c>
      <c r="H2625" s="454" t="s">
        <v>538</v>
      </c>
      <c r="I2625" s="453">
        <v>2024</v>
      </c>
      <c r="J2625" s="453">
        <v>3</v>
      </c>
      <c r="K2625" s="456">
        <v>45572</v>
      </c>
      <c r="L2625" s="457"/>
      <c r="M2625" s="458">
        <v>1.24996716339609E-2</v>
      </c>
      <c r="N2625" s="458">
        <v>1.25546484858128E-2</v>
      </c>
      <c r="O2625" s="459">
        <v>5.49768518518998E-5</v>
      </c>
      <c r="P2625" s="460"/>
      <c r="Q2625" s="453">
        <v>1</v>
      </c>
      <c r="R2625" s="458">
        <v>1.24996716339609E-2</v>
      </c>
      <c r="S2625" s="464">
        <v>1307514</v>
      </c>
      <c r="T2625" s="461">
        <v>1369814</v>
      </c>
      <c r="U2625" s="462">
        <v>0</v>
      </c>
      <c r="V2625" s="463">
        <v>0</v>
      </c>
      <c r="W2625" s="716" t="e">
        <f t="shared" si="91"/>
        <v>#DIV/0!</v>
      </c>
      <c r="Z2625" s="739">
        <f t="shared" si="92"/>
        <v>71.883003472284912</v>
      </c>
    </row>
    <row r="2626" spans="1:26" s="365" customFormat="1" ht="12.65" customHeight="1">
      <c r="A2626" s="452" t="s">
        <v>108</v>
      </c>
      <c r="B2626" s="452" t="s">
        <v>1201</v>
      </c>
      <c r="C2626" s="453" t="s">
        <v>449</v>
      </c>
      <c r="D2626" s="454" t="s">
        <v>1181</v>
      </c>
      <c r="E2626" s="455" t="s">
        <v>1202</v>
      </c>
      <c r="F2626" s="454" t="s">
        <v>1169</v>
      </c>
      <c r="G2626" s="454" t="s">
        <v>1201</v>
      </c>
      <c r="H2626" s="454" t="s">
        <v>538</v>
      </c>
      <c r="I2626" s="453">
        <v>2024</v>
      </c>
      <c r="J2626" s="453">
        <v>3</v>
      </c>
      <c r="K2626" s="456">
        <v>45572</v>
      </c>
      <c r="L2626" s="457"/>
      <c r="M2626" s="458">
        <v>0.11732129629629599</v>
      </c>
      <c r="N2626" s="458">
        <v>0.1179</v>
      </c>
      <c r="O2626" s="459">
        <v>5.7870370370401202E-4</v>
      </c>
      <c r="P2626" s="460"/>
      <c r="Q2626" s="453">
        <v>1</v>
      </c>
      <c r="R2626" s="458">
        <v>0.11732129629629599</v>
      </c>
      <c r="S2626" s="464">
        <v>9100</v>
      </c>
      <c r="T2626" s="461">
        <v>19100</v>
      </c>
      <c r="U2626" s="462">
        <v>75000</v>
      </c>
      <c r="V2626" s="463">
        <v>74988.946759259255</v>
      </c>
      <c r="W2626" s="716" t="e">
        <f t="shared" ref="W2626:W2689" si="95">V2626/$AB$1</f>
        <v>#DIV/0!</v>
      </c>
      <c r="Z2626" s="739">
        <f t="shared" si="92"/>
        <v>5.266203703706509</v>
      </c>
    </row>
    <row r="2627" spans="1:26" s="365" customFormat="1" ht="12.65" customHeight="1">
      <c r="A2627" s="452" t="s">
        <v>108</v>
      </c>
      <c r="B2627" s="452" t="s">
        <v>1201</v>
      </c>
      <c r="C2627" s="453" t="s">
        <v>449</v>
      </c>
      <c r="D2627" s="454" t="s">
        <v>1203</v>
      </c>
      <c r="E2627" s="455" t="s">
        <v>1204</v>
      </c>
      <c r="F2627" s="454" t="s">
        <v>1169</v>
      </c>
      <c r="G2627" s="454" t="s">
        <v>1201</v>
      </c>
      <c r="H2627" s="454" t="s">
        <v>538</v>
      </c>
      <c r="I2627" s="453">
        <v>2024</v>
      </c>
      <c r="J2627" s="453">
        <v>3</v>
      </c>
      <c r="K2627" s="456">
        <v>45572</v>
      </c>
      <c r="L2627" s="457"/>
      <c r="M2627" s="458">
        <v>0.16803124999999999</v>
      </c>
      <c r="N2627" s="458">
        <v>0.16850000000000001</v>
      </c>
      <c r="O2627" s="459">
        <v>4.6875000000001798E-4</v>
      </c>
      <c r="P2627" s="460"/>
      <c r="Q2627" s="453">
        <v>1</v>
      </c>
      <c r="R2627" s="458">
        <v>0.16803124999999999</v>
      </c>
      <c r="S2627" s="464">
        <v>8000</v>
      </c>
      <c r="T2627" s="461">
        <v>19000</v>
      </c>
      <c r="U2627" s="462">
        <v>54000</v>
      </c>
      <c r="V2627" s="463">
        <v>53991.09375</v>
      </c>
      <c r="W2627" s="716" t="e">
        <f t="shared" si="95"/>
        <v>#DIV/0!</v>
      </c>
      <c r="Z2627" s="739">
        <f t="shared" ref="Z2627:Z2690" si="96">O2627*S2627</f>
        <v>3.7500000000001439</v>
      </c>
    </row>
    <row r="2628" spans="1:26" s="365" customFormat="1" ht="12.65" customHeight="1">
      <c r="A2628" s="452" t="s">
        <v>108</v>
      </c>
      <c r="B2628" s="452" t="s">
        <v>1201</v>
      </c>
      <c r="C2628" s="453" t="s">
        <v>449</v>
      </c>
      <c r="D2628" s="454" t="s">
        <v>1175</v>
      </c>
      <c r="E2628" s="455" t="s">
        <v>1176</v>
      </c>
      <c r="F2628" s="454" t="s">
        <v>1169</v>
      </c>
      <c r="G2628" s="454" t="s">
        <v>1201</v>
      </c>
      <c r="H2628" s="454" t="s">
        <v>538</v>
      </c>
      <c r="I2628" s="453">
        <v>2024</v>
      </c>
      <c r="J2628" s="453">
        <v>3</v>
      </c>
      <c r="K2628" s="456">
        <v>45572</v>
      </c>
      <c r="L2628" s="457"/>
      <c r="M2628" s="458">
        <v>1.54984811013187E-2</v>
      </c>
      <c r="N2628" s="458">
        <v>1.55644533235409E-2</v>
      </c>
      <c r="O2628" s="459">
        <v>6.5972222222199895E-5</v>
      </c>
      <c r="P2628" s="460"/>
      <c r="Q2628" s="453">
        <v>1</v>
      </c>
      <c r="R2628" s="458">
        <v>1.54984811013187E-2</v>
      </c>
      <c r="S2628" s="464">
        <v>1363132</v>
      </c>
      <c r="T2628" s="461">
        <v>1414132</v>
      </c>
      <c r="U2628" s="462">
        <v>0</v>
      </c>
      <c r="V2628" s="463">
        <v>0</v>
      </c>
      <c r="W2628" s="716" t="e">
        <f t="shared" si="95"/>
        <v>#DIV/0!</v>
      </c>
      <c r="Z2628" s="739">
        <f t="shared" si="96"/>
        <v>89.928847222191791</v>
      </c>
    </row>
    <row r="2629" spans="1:26" s="365" customFormat="1" ht="12.65" customHeight="1">
      <c r="A2629" s="452" t="s">
        <v>109</v>
      </c>
      <c r="B2629" s="452" t="s">
        <v>712</v>
      </c>
      <c r="C2629" s="453" t="s">
        <v>449</v>
      </c>
      <c r="D2629" s="454" t="s">
        <v>1194</v>
      </c>
      <c r="E2629" s="455" t="s">
        <v>1195</v>
      </c>
      <c r="F2629" s="454" t="s">
        <v>1169</v>
      </c>
      <c r="G2629" s="454" t="s">
        <v>712</v>
      </c>
      <c r="H2629" s="454" t="s">
        <v>538</v>
      </c>
      <c r="I2629" s="453">
        <v>2024</v>
      </c>
      <c r="J2629" s="453">
        <v>3</v>
      </c>
      <c r="K2629" s="456">
        <v>45572</v>
      </c>
      <c r="L2629" s="457"/>
      <c r="M2629" s="458">
        <v>1.6104341943226901E-2</v>
      </c>
      <c r="N2629" s="458">
        <v>1.6156185261199201E-2</v>
      </c>
      <c r="O2629" s="459">
        <v>5.1843317972300601E-5</v>
      </c>
      <c r="P2629" s="460"/>
      <c r="Q2629" s="453">
        <v>1</v>
      </c>
      <c r="R2629" s="458">
        <v>1.6104341943226901E-2</v>
      </c>
      <c r="S2629" s="464">
        <v>208000</v>
      </c>
      <c r="T2629" s="461">
        <v>248800</v>
      </c>
      <c r="U2629" s="462">
        <v>0</v>
      </c>
      <c r="V2629" s="463">
        <v>0</v>
      </c>
      <c r="W2629" s="716" t="e">
        <f t="shared" si="95"/>
        <v>#DIV/0!</v>
      </c>
      <c r="Z2629" s="739">
        <f t="shared" si="96"/>
        <v>10.783410138238525</v>
      </c>
    </row>
    <row r="2630" spans="1:26" s="365" customFormat="1" ht="12.65" customHeight="1">
      <c r="A2630" s="452" t="s">
        <v>109</v>
      </c>
      <c r="B2630" s="452" t="s">
        <v>712</v>
      </c>
      <c r="C2630" s="453" t="s">
        <v>449</v>
      </c>
      <c r="D2630" s="454" t="s">
        <v>1192</v>
      </c>
      <c r="E2630" s="455" t="s">
        <v>1193</v>
      </c>
      <c r="F2630" s="454" t="s">
        <v>1169</v>
      </c>
      <c r="G2630" s="454" t="s">
        <v>712</v>
      </c>
      <c r="H2630" s="454" t="s">
        <v>538</v>
      </c>
      <c r="I2630" s="453">
        <v>2024</v>
      </c>
      <c r="J2630" s="453">
        <v>3</v>
      </c>
      <c r="K2630" s="456">
        <v>45572</v>
      </c>
      <c r="L2630" s="457"/>
      <c r="M2630" s="458">
        <v>7.1513521215986503E-2</v>
      </c>
      <c r="N2630" s="458">
        <v>7.1930187882653193E-2</v>
      </c>
      <c r="O2630" s="459">
        <v>4.1666666666669E-4</v>
      </c>
      <c r="P2630" s="460"/>
      <c r="Q2630" s="453">
        <v>1</v>
      </c>
      <c r="R2630" s="458">
        <v>7.1513521215986503E-2</v>
      </c>
      <c r="S2630" s="464">
        <v>55000</v>
      </c>
      <c r="T2630" s="461">
        <v>81300</v>
      </c>
      <c r="U2630" s="462">
        <v>0</v>
      </c>
      <c r="V2630" s="463">
        <v>0</v>
      </c>
      <c r="W2630" s="716" t="e">
        <f t="shared" si="95"/>
        <v>#DIV/0!</v>
      </c>
      <c r="Z2630" s="739">
        <f t="shared" si="96"/>
        <v>22.91666666666795</v>
      </c>
    </row>
    <row r="2631" spans="1:26" s="365" customFormat="1" ht="12.65" customHeight="1">
      <c r="A2631" s="452" t="s">
        <v>109</v>
      </c>
      <c r="B2631" s="452" t="s">
        <v>712</v>
      </c>
      <c r="C2631" s="453" t="s">
        <v>449</v>
      </c>
      <c r="D2631" s="454" t="s">
        <v>1179</v>
      </c>
      <c r="E2631" s="455" t="s">
        <v>1180</v>
      </c>
      <c r="F2631" s="454" t="s">
        <v>1169</v>
      </c>
      <c r="G2631" s="454" t="s">
        <v>712</v>
      </c>
      <c r="H2631" s="454" t="s">
        <v>538</v>
      </c>
      <c r="I2631" s="453">
        <v>2024</v>
      </c>
      <c r="J2631" s="453">
        <v>3</v>
      </c>
      <c r="K2631" s="456">
        <v>45572</v>
      </c>
      <c r="L2631" s="457"/>
      <c r="M2631" s="458">
        <v>1.24996716339609E-2</v>
      </c>
      <c r="N2631" s="458">
        <v>1.25546484858128E-2</v>
      </c>
      <c r="O2631" s="459">
        <v>5.49768518518998E-5</v>
      </c>
      <c r="P2631" s="460"/>
      <c r="Q2631" s="453">
        <v>1</v>
      </c>
      <c r="R2631" s="458">
        <v>1.24996716339609E-2</v>
      </c>
      <c r="S2631" s="464">
        <v>1307514</v>
      </c>
      <c r="T2631" s="461">
        <v>1369814</v>
      </c>
      <c r="U2631" s="462">
        <v>0</v>
      </c>
      <c r="V2631" s="463">
        <v>0</v>
      </c>
      <c r="W2631" s="716" t="e">
        <f t="shared" si="95"/>
        <v>#DIV/0!</v>
      </c>
      <c r="Z2631" s="739">
        <f t="shared" si="96"/>
        <v>71.883003472284912</v>
      </c>
    </row>
    <row r="2632" spans="1:26" s="365" customFormat="1" ht="12.65" customHeight="1">
      <c r="A2632" s="452" t="s">
        <v>108</v>
      </c>
      <c r="B2632" s="452" t="s">
        <v>1201</v>
      </c>
      <c r="C2632" s="453" t="s">
        <v>449</v>
      </c>
      <c r="D2632" s="454" t="s">
        <v>1205</v>
      </c>
      <c r="E2632" s="455" t="s">
        <v>537</v>
      </c>
      <c r="F2632" s="454" t="s">
        <v>1169</v>
      </c>
      <c r="G2632" s="454" t="s">
        <v>1201</v>
      </c>
      <c r="H2632" s="454" t="s">
        <v>538</v>
      </c>
      <c r="I2632" s="453">
        <v>2024</v>
      </c>
      <c r="J2632" s="453">
        <v>3</v>
      </c>
      <c r="K2632" s="456">
        <v>45572</v>
      </c>
      <c r="L2632" s="457"/>
      <c r="M2632" s="458">
        <v>2.2669039342977801E-2</v>
      </c>
      <c r="N2632" s="458">
        <v>2.2744560176311102E-2</v>
      </c>
      <c r="O2632" s="459">
        <v>7.5520833333300703E-5</v>
      </c>
      <c r="P2632" s="460"/>
      <c r="Q2632" s="453">
        <v>1</v>
      </c>
      <c r="R2632" s="458">
        <v>2.2669039342977801E-2</v>
      </c>
      <c r="S2632" s="464">
        <v>0</v>
      </c>
      <c r="T2632" s="461">
        <v>0</v>
      </c>
      <c r="U2632" s="462">
        <v>14500</v>
      </c>
      <c r="V2632" s="463">
        <v>14500</v>
      </c>
      <c r="W2632" s="716" t="e">
        <f t="shared" si="95"/>
        <v>#DIV/0!</v>
      </c>
      <c r="Z2632" s="739">
        <f t="shared" si="96"/>
        <v>0</v>
      </c>
    </row>
    <row r="2633" spans="1:26" s="365" customFormat="1" ht="12.65" customHeight="1">
      <c r="A2633" s="452" t="s">
        <v>115</v>
      </c>
      <c r="B2633" s="452" t="s">
        <v>728</v>
      </c>
      <c r="C2633" s="453" t="s">
        <v>449</v>
      </c>
      <c r="D2633" s="454" t="s">
        <v>1192</v>
      </c>
      <c r="E2633" s="455" t="s">
        <v>1206</v>
      </c>
      <c r="F2633" s="454" t="s">
        <v>1169</v>
      </c>
      <c r="G2633" s="454" t="s">
        <v>728</v>
      </c>
      <c r="H2633" s="454" t="s">
        <v>538</v>
      </c>
      <c r="I2633" s="453">
        <v>2024</v>
      </c>
      <c r="J2633" s="453">
        <v>3</v>
      </c>
      <c r="K2633" s="456">
        <v>45572</v>
      </c>
      <c r="L2633" s="457"/>
      <c r="M2633" s="458">
        <v>0.10550138888888901</v>
      </c>
      <c r="N2633" s="458">
        <v>0.10630000000000001</v>
      </c>
      <c r="O2633" s="459">
        <v>7.9861111111100003E-4</v>
      </c>
      <c r="P2633" s="460"/>
      <c r="Q2633" s="453">
        <v>1</v>
      </c>
      <c r="R2633" s="458">
        <v>0.10550138888888901</v>
      </c>
      <c r="S2633" s="464">
        <v>14920</v>
      </c>
      <c r="T2633" s="461">
        <v>29920</v>
      </c>
      <c r="U2633" s="462">
        <v>69000</v>
      </c>
      <c r="V2633" s="463">
        <v>68976.105555555565</v>
      </c>
      <c r="W2633" s="716" t="e">
        <f t="shared" si="95"/>
        <v>#DIV/0!</v>
      </c>
      <c r="Z2633" s="739">
        <f t="shared" si="96"/>
        <v>11.915277777776121</v>
      </c>
    </row>
    <row r="2634" spans="1:26" s="365" customFormat="1" ht="12.65" customHeight="1">
      <c r="A2634" s="452" t="s">
        <v>115</v>
      </c>
      <c r="B2634" s="452" t="s">
        <v>728</v>
      </c>
      <c r="C2634" s="453" t="s">
        <v>449</v>
      </c>
      <c r="D2634" s="454" t="s">
        <v>1194</v>
      </c>
      <c r="E2634" s="455" t="s">
        <v>1195</v>
      </c>
      <c r="F2634" s="454" t="s">
        <v>1169</v>
      </c>
      <c r="G2634" s="454" t="s">
        <v>728</v>
      </c>
      <c r="H2634" s="454" t="s">
        <v>538</v>
      </c>
      <c r="I2634" s="453">
        <v>2024</v>
      </c>
      <c r="J2634" s="453">
        <v>3</v>
      </c>
      <c r="K2634" s="456">
        <v>45572</v>
      </c>
      <c r="L2634" s="457"/>
      <c r="M2634" s="458">
        <v>1.6104341943226901E-2</v>
      </c>
      <c r="N2634" s="458">
        <v>1.6156185261199201E-2</v>
      </c>
      <c r="O2634" s="459">
        <v>5.1843317972300601E-5</v>
      </c>
      <c r="P2634" s="460"/>
      <c r="Q2634" s="453">
        <v>1</v>
      </c>
      <c r="R2634" s="458">
        <v>1.6104341943226901E-2</v>
      </c>
      <c r="S2634" s="464">
        <v>208000</v>
      </c>
      <c r="T2634" s="461">
        <v>248800</v>
      </c>
      <c r="U2634" s="462">
        <v>0</v>
      </c>
      <c r="V2634" s="463">
        <v>0</v>
      </c>
      <c r="W2634" s="716" t="e">
        <f t="shared" si="95"/>
        <v>#DIV/0!</v>
      </c>
      <c r="Z2634" s="739">
        <f t="shared" si="96"/>
        <v>10.783410138238525</v>
      </c>
    </row>
    <row r="2635" spans="1:26" s="365" customFormat="1" ht="12.65" customHeight="1">
      <c r="A2635" s="452" t="s">
        <v>115</v>
      </c>
      <c r="B2635" s="452" t="s">
        <v>728</v>
      </c>
      <c r="C2635" s="453" t="s">
        <v>449</v>
      </c>
      <c r="D2635" s="454" t="s">
        <v>1183</v>
      </c>
      <c r="E2635" s="455" t="s">
        <v>1207</v>
      </c>
      <c r="F2635" s="454" t="s">
        <v>1169</v>
      </c>
      <c r="G2635" s="454" t="s">
        <v>728</v>
      </c>
      <c r="H2635" s="454" t="s">
        <v>538</v>
      </c>
      <c r="I2635" s="453">
        <v>2024</v>
      </c>
      <c r="J2635" s="453">
        <v>3</v>
      </c>
      <c r="K2635" s="456">
        <v>45572</v>
      </c>
      <c r="L2635" s="457"/>
      <c r="M2635" s="458">
        <v>0.15999791666666699</v>
      </c>
      <c r="N2635" s="458">
        <v>0.1613</v>
      </c>
      <c r="O2635" s="459">
        <v>1.30208333333301E-3</v>
      </c>
      <c r="P2635" s="460"/>
      <c r="Q2635" s="453">
        <v>1</v>
      </c>
      <c r="R2635" s="458">
        <v>0.15999791666666699</v>
      </c>
      <c r="S2635" s="464">
        <v>21500</v>
      </c>
      <c r="T2635" s="461">
        <v>21500</v>
      </c>
      <c r="U2635" s="462">
        <v>75000</v>
      </c>
      <c r="V2635" s="463">
        <v>74972.005208333343</v>
      </c>
      <c r="W2635" s="716" t="e">
        <f t="shared" si="95"/>
        <v>#DIV/0!</v>
      </c>
      <c r="Z2635" s="739">
        <f t="shared" si="96"/>
        <v>27.994791666659715</v>
      </c>
    </row>
    <row r="2636" spans="1:26" s="365" customFormat="1" ht="12.65" customHeight="1">
      <c r="A2636" s="452" t="s">
        <v>115</v>
      </c>
      <c r="B2636" s="452" t="s">
        <v>728</v>
      </c>
      <c r="C2636" s="453" t="s">
        <v>449</v>
      </c>
      <c r="D2636" s="454" t="s">
        <v>1197</v>
      </c>
      <c r="E2636" s="455" t="s">
        <v>1208</v>
      </c>
      <c r="F2636" s="454" t="s">
        <v>1169</v>
      </c>
      <c r="G2636" s="454" t="s">
        <v>728</v>
      </c>
      <c r="H2636" s="454" t="s">
        <v>538</v>
      </c>
      <c r="I2636" s="453">
        <v>2024</v>
      </c>
      <c r="J2636" s="453">
        <v>3</v>
      </c>
      <c r="K2636" s="456">
        <v>45572</v>
      </c>
      <c r="L2636" s="457"/>
      <c r="M2636" s="458">
        <v>0.1943</v>
      </c>
      <c r="N2636" s="458">
        <v>0.19500000000000001</v>
      </c>
      <c r="O2636" s="459">
        <v>7.0000000000000596E-4</v>
      </c>
      <c r="P2636" s="460"/>
      <c r="Q2636" s="453">
        <v>1</v>
      </c>
      <c r="R2636" s="458">
        <v>0.1943</v>
      </c>
      <c r="S2636" s="464">
        <v>2000</v>
      </c>
      <c r="T2636" s="461">
        <v>2000</v>
      </c>
      <c r="U2636" s="462">
        <v>60000</v>
      </c>
      <c r="V2636" s="463">
        <v>59998.6</v>
      </c>
      <c r="W2636" s="716" t="e">
        <f t="shared" si="95"/>
        <v>#DIV/0!</v>
      </c>
      <c r="Z2636" s="739">
        <f t="shared" si="96"/>
        <v>1.4000000000000119</v>
      </c>
    </row>
    <row r="2637" spans="1:26" s="365" customFormat="1" ht="12.65" customHeight="1">
      <c r="A2637" s="452" t="s">
        <v>115</v>
      </c>
      <c r="B2637" s="452" t="s">
        <v>728</v>
      </c>
      <c r="C2637" s="453" t="s">
        <v>449</v>
      </c>
      <c r="D2637" s="454" t="s">
        <v>1199</v>
      </c>
      <c r="E2637" s="455" t="s">
        <v>1200</v>
      </c>
      <c r="F2637" s="454" t="s">
        <v>1169</v>
      </c>
      <c r="G2637" s="454" t="s">
        <v>728</v>
      </c>
      <c r="H2637" s="454" t="s">
        <v>538</v>
      </c>
      <c r="I2637" s="453">
        <v>2024</v>
      </c>
      <c r="J2637" s="453">
        <v>3</v>
      </c>
      <c r="K2637" s="456">
        <v>45572</v>
      </c>
      <c r="L2637" s="457"/>
      <c r="M2637" s="458">
        <v>4.5997979797979802E-2</v>
      </c>
      <c r="N2637" s="458">
        <v>4.0899999999999999E-2</v>
      </c>
      <c r="O2637" s="459">
        <v>2.02020202020196E-4</v>
      </c>
      <c r="P2637" s="460"/>
      <c r="Q2637" s="453">
        <v>1</v>
      </c>
      <c r="R2637" s="458">
        <v>4.5997979797979802E-2</v>
      </c>
      <c r="S2637" s="464">
        <v>700</v>
      </c>
      <c r="T2637" s="461">
        <v>35500</v>
      </c>
      <c r="U2637" s="462">
        <v>0</v>
      </c>
      <c r="V2637" s="463">
        <v>0</v>
      </c>
      <c r="W2637" s="716" t="e">
        <f t="shared" si="95"/>
        <v>#DIV/0!</v>
      </c>
      <c r="Z2637" s="739">
        <f t="shared" si="96"/>
        <v>0.14141414141413719</v>
      </c>
    </row>
    <row r="2638" spans="1:26" s="365" customFormat="1" ht="12.65" customHeight="1">
      <c r="A2638" s="452" t="s">
        <v>115</v>
      </c>
      <c r="B2638" s="452" t="s">
        <v>728</v>
      </c>
      <c r="C2638" s="453" t="s">
        <v>449</v>
      </c>
      <c r="D2638" s="454" t="s">
        <v>1179</v>
      </c>
      <c r="E2638" s="455" t="s">
        <v>1180</v>
      </c>
      <c r="F2638" s="454" t="s">
        <v>1169</v>
      </c>
      <c r="G2638" s="454" t="s">
        <v>728</v>
      </c>
      <c r="H2638" s="454" t="s">
        <v>538</v>
      </c>
      <c r="I2638" s="453">
        <v>2024</v>
      </c>
      <c r="J2638" s="453">
        <v>3</v>
      </c>
      <c r="K2638" s="456">
        <v>45572</v>
      </c>
      <c r="L2638" s="457"/>
      <c r="M2638" s="458">
        <v>1.24996716339609E-2</v>
      </c>
      <c r="N2638" s="458">
        <v>1.25546484858128E-2</v>
      </c>
      <c r="O2638" s="459">
        <v>5.49768518518998E-5</v>
      </c>
      <c r="P2638" s="460"/>
      <c r="Q2638" s="453">
        <v>1</v>
      </c>
      <c r="R2638" s="458">
        <v>1.24996716339609E-2</v>
      </c>
      <c r="S2638" s="464">
        <v>1307514</v>
      </c>
      <c r="T2638" s="461">
        <v>1369814</v>
      </c>
      <c r="U2638" s="462">
        <v>0</v>
      </c>
      <c r="V2638" s="463">
        <v>0</v>
      </c>
      <c r="W2638" s="716" t="e">
        <f t="shared" si="95"/>
        <v>#DIV/0!</v>
      </c>
      <c r="Z2638" s="739">
        <f t="shared" si="96"/>
        <v>71.883003472284912</v>
      </c>
    </row>
    <row r="2639" spans="1:26" s="365" customFormat="1" ht="12.65" customHeight="1">
      <c r="A2639" s="452" t="s">
        <v>115</v>
      </c>
      <c r="B2639" s="452" t="s">
        <v>728</v>
      </c>
      <c r="C2639" s="453" t="s">
        <v>449</v>
      </c>
      <c r="D2639" s="454" t="s">
        <v>1192</v>
      </c>
      <c r="E2639" s="455" t="s">
        <v>1206</v>
      </c>
      <c r="F2639" s="454" t="s">
        <v>1169</v>
      </c>
      <c r="G2639" s="454" t="s">
        <v>728</v>
      </c>
      <c r="H2639" s="454" t="s">
        <v>538</v>
      </c>
      <c r="I2639" s="453">
        <v>2024</v>
      </c>
      <c r="J2639" s="453">
        <v>3</v>
      </c>
      <c r="K2639" s="456">
        <v>45572</v>
      </c>
      <c r="L2639" s="457"/>
      <c r="M2639" s="458">
        <v>0.10550138888888901</v>
      </c>
      <c r="N2639" s="458">
        <v>0.10630000000000001</v>
      </c>
      <c r="O2639" s="459">
        <v>7.9861111111100003E-4</v>
      </c>
      <c r="P2639" s="460"/>
      <c r="Q2639" s="453">
        <v>1</v>
      </c>
      <c r="R2639" s="458">
        <v>0.10550138888888901</v>
      </c>
      <c r="S2639" s="464">
        <v>14920</v>
      </c>
      <c r="T2639" s="461">
        <v>29920</v>
      </c>
      <c r="U2639" s="462">
        <v>0</v>
      </c>
      <c r="V2639" s="463">
        <v>0</v>
      </c>
      <c r="W2639" s="716" t="e">
        <f t="shared" si="95"/>
        <v>#DIV/0!</v>
      </c>
      <c r="Z2639" s="739">
        <f t="shared" si="96"/>
        <v>11.915277777776121</v>
      </c>
    </row>
    <row r="2640" spans="1:26" s="365" customFormat="1" ht="12.65" customHeight="1">
      <c r="A2640" s="452" t="s">
        <v>115</v>
      </c>
      <c r="B2640" s="452" t="s">
        <v>728</v>
      </c>
      <c r="C2640" s="453" t="s">
        <v>449</v>
      </c>
      <c r="D2640" s="454" t="s">
        <v>1179</v>
      </c>
      <c r="E2640" s="455" t="s">
        <v>1180</v>
      </c>
      <c r="F2640" s="454" t="s">
        <v>1169</v>
      </c>
      <c r="G2640" s="454" t="s">
        <v>728</v>
      </c>
      <c r="H2640" s="454" t="s">
        <v>538</v>
      </c>
      <c r="I2640" s="453">
        <v>2024</v>
      </c>
      <c r="J2640" s="453">
        <v>3</v>
      </c>
      <c r="K2640" s="456">
        <v>45572</v>
      </c>
      <c r="L2640" s="457"/>
      <c r="M2640" s="458">
        <v>1.24996716339609E-2</v>
      </c>
      <c r="N2640" s="458">
        <v>1.25546484858128E-2</v>
      </c>
      <c r="O2640" s="459">
        <v>5.49768518518998E-5</v>
      </c>
      <c r="P2640" s="460"/>
      <c r="Q2640" s="453">
        <v>1</v>
      </c>
      <c r="R2640" s="458">
        <v>1.24996716339609E-2</v>
      </c>
      <c r="S2640" s="464">
        <v>1307514</v>
      </c>
      <c r="T2640" s="461">
        <v>1369814</v>
      </c>
      <c r="U2640" s="462">
        <v>0</v>
      </c>
      <c r="V2640" s="463">
        <v>0</v>
      </c>
      <c r="W2640" s="716" t="e">
        <f t="shared" si="95"/>
        <v>#DIV/0!</v>
      </c>
      <c r="Z2640" s="739">
        <f t="shared" si="96"/>
        <v>71.883003472284912</v>
      </c>
    </row>
    <row r="2641" spans="1:26" s="365" customFormat="1" ht="12.65" customHeight="1">
      <c r="A2641" s="452" t="s">
        <v>115</v>
      </c>
      <c r="B2641" s="452" t="s">
        <v>728</v>
      </c>
      <c r="C2641" s="453" t="s">
        <v>449</v>
      </c>
      <c r="D2641" s="454" t="s">
        <v>1194</v>
      </c>
      <c r="E2641" s="455" t="s">
        <v>1195</v>
      </c>
      <c r="F2641" s="454" t="s">
        <v>1169</v>
      </c>
      <c r="G2641" s="454" t="s">
        <v>728</v>
      </c>
      <c r="H2641" s="454" t="s">
        <v>538</v>
      </c>
      <c r="I2641" s="453">
        <v>2024</v>
      </c>
      <c r="J2641" s="453">
        <v>3</v>
      </c>
      <c r="K2641" s="456">
        <v>45572</v>
      </c>
      <c r="L2641" s="457"/>
      <c r="M2641" s="458">
        <v>1.6104341943226901E-2</v>
      </c>
      <c r="N2641" s="458">
        <v>1.6156185261199201E-2</v>
      </c>
      <c r="O2641" s="459">
        <v>5.1843317972300601E-5</v>
      </c>
      <c r="P2641" s="460"/>
      <c r="Q2641" s="453">
        <v>1</v>
      </c>
      <c r="R2641" s="458">
        <v>1.6104341943226901E-2</v>
      </c>
      <c r="S2641" s="464">
        <v>208000</v>
      </c>
      <c r="T2641" s="461">
        <v>248800</v>
      </c>
      <c r="U2641" s="462">
        <v>0</v>
      </c>
      <c r="V2641" s="463">
        <v>0</v>
      </c>
      <c r="W2641" s="716" t="e">
        <f t="shared" si="95"/>
        <v>#DIV/0!</v>
      </c>
      <c r="Z2641" s="739">
        <f t="shared" si="96"/>
        <v>10.783410138238525</v>
      </c>
    </row>
    <row r="2642" spans="1:26" s="365" customFormat="1" ht="12.65" customHeight="1">
      <c r="A2642" s="452" t="s">
        <v>115</v>
      </c>
      <c r="B2642" s="452" t="s">
        <v>728</v>
      </c>
      <c r="C2642" s="453" t="s">
        <v>449</v>
      </c>
      <c r="D2642" s="454" t="s">
        <v>1183</v>
      </c>
      <c r="E2642" s="455" t="s">
        <v>1207</v>
      </c>
      <c r="F2642" s="454" t="s">
        <v>1169</v>
      </c>
      <c r="G2642" s="454" t="s">
        <v>728</v>
      </c>
      <c r="H2642" s="454" t="s">
        <v>538</v>
      </c>
      <c r="I2642" s="453">
        <v>2024</v>
      </c>
      <c r="J2642" s="453">
        <v>3</v>
      </c>
      <c r="K2642" s="456">
        <v>45572</v>
      </c>
      <c r="L2642" s="457"/>
      <c r="M2642" s="458">
        <v>0.15999791666666699</v>
      </c>
      <c r="N2642" s="458">
        <v>0.1613</v>
      </c>
      <c r="O2642" s="459">
        <v>1.30208333333301E-3</v>
      </c>
      <c r="P2642" s="460"/>
      <c r="Q2642" s="453">
        <v>1</v>
      </c>
      <c r="R2642" s="458">
        <v>0.15999791666666699</v>
      </c>
      <c r="S2642" s="464">
        <v>21500</v>
      </c>
      <c r="T2642" s="461">
        <v>21500</v>
      </c>
      <c r="U2642" s="462">
        <v>0</v>
      </c>
      <c r="V2642" s="463">
        <v>0</v>
      </c>
      <c r="W2642" s="716" t="e">
        <f t="shared" si="95"/>
        <v>#DIV/0!</v>
      </c>
      <c r="Z2642" s="739">
        <f t="shared" si="96"/>
        <v>27.994791666659715</v>
      </c>
    </row>
    <row r="2643" spans="1:26" s="365" customFormat="1" ht="12.65" customHeight="1">
      <c r="A2643" s="452" t="s">
        <v>111</v>
      </c>
      <c r="B2643" s="452" t="s">
        <v>718</v>
      </c>
      <c r="C2643" s="453" t="s">
        <v>449</v>
      </c>
      <c r="D2643" s="454" t="s">
        <v>1197</v>
      </c>
      <c r="E2643" s="455" t="s">
        <v>1209</v>
      </c>
      <c r="F2643" s="454" t="s">
        <v>1169</v>
      </c>
      <c r="G2643" s="454" t="s">
        <v>718</v>
      </c>
      <c r="H2643" s="454" t="s">
        <v>538</v>
      </c>
      <c r="I2643" s="453">
        <v>2024</v>
      </c>
      <c r="J2643" s="453">
        <v>3</v>
      </c>
      <c r="K2643" s="456">
        <v>45572</v>
      </c>
      <c r="L2643" s="457"/>
      <c r="M2643" s="458">
        <v>0.14997080564718299</v>
      </c>
      <c r="N2643" s="458">
        <v>0.150595805647183</v>
      </c>
      <c r="O2643" s="459">
        <v>6.25000000000014E-4</v>
      </c>
      <c r="P2643" s="460"/>
      <c r="Q2643" s="453">
        <v>1</v>
      </c>
      <c r="R2643" s="458">
        <v>0.14997080564718299</v>
      </c>
      <c r="S2643" s="464">
        <v>0</v>
      </c>
      <c r="T2643" s="461">
        <v>0</v>
      </c>
      <c r="U2643" s="462">
        <v>27000</v>
      </c>
      <c r="V2643" s="463">
        <v>27000</v>
      </c>
      <c r="W2643" s="716" t="e">
        <f t="shared" si="95"/>
        <v>#DIV/0!</v>
      </c>
      <c r="Z2643" s="739">
        <f t="shared" si="96"/>
        <v>0</v>
      </c>
    </row>
    <row r="2644" spans="1:26" s="365" customFormat="1" ht="12.65" customHeight="1">
      <c r="A2644" s="452" t="s">
        <v>111</v>
      </c>
      <c r="B2644" s="452" t="s">
        <v>718</v>
      </c>
      <c r="C2644" s="453" t="s">
        <v>449</v>
      </c>
      <c r="D2644" s="454" t="s">
        <v>1210</v>
      </c>
      <c r="E2644" s="455" t="s">
        <v>1211</v>
      </c>
      <c r="F2644" s="454" t="s">
        <v>1169</v>
      </c>
      <c r="G2644" s="454" t="s">
        <v>718</v>
      </c>
      <c r="H2644" s="454" t="s">
        <v>538</v>
      </c>
      <c r="I2644" s="453">
        <v>2024</v>
      </c>
      <c r="J2644" s="453">
        <v>3</v>
      </c>
      <c r="K2644" s="456">
        <v>45572</v>
      </c>
      <c r="L2644" s="457"/>
      <c r="M2644" s="458">
        <v>0.168008357915438</v>
      </c>
      <c r="N2644" s="458">
        <v>0.16850000000000001</v>
      </c>
      <c r="O2644" s="459">
        <v>4.9164208456201096E-4</v>
      </c>
      <c r="P2644" s="460"/>
      <c r="Q2644" s="453">
        <v>1</v>
      </c>
      <c r="R2644" s="458">
        <v>0.168008357915438</v>
      </c>
      <c r="S2644" s="464">
        <v>0</v>
      </c>
      <c r="T2644" s="461">
        <v>0</v>
      </c>
      <c r="U2644" s="462">
        <v>14159.292035398201</v>
      </c>
      <c r="V2644" s="463">
        <v>14159.292035398201</v>
      </c>
      <c r="W2644" s="716" t="e">
        <f t="shared" si="95"/>
        <v>#DIV/0!</v>
      </c>
      <c r="Z2644" s="739">
        <f t="shared" si="96"/>
        <v>0</v>
      </c>
    </row>
    <row r="2645" spans="1:26" s="365" customFormat="1" ht="12.65" customHeight="1">
      <c r="A2645" s="452" t="s">
        <v>110</v>
      </c>
      <c r="B2645" s="452" t="s">
        <v>448</v>
      </c>
      <c r="C2645" s="453" t="s">
        <v>449</v>
      </c>
      <c r="D2645" s="454" t="s">
        <v>1197</v>
      </c>
      <c r="E2645" s="455" t="s">
        <v>1212</v>
      </c>
      <c r="F2645" s="454" t="s">
        <v>1169</v>
      </c>
      <c r="G2645" s="454" t="s">
        <v>448</v>
      </c>
      <c r="H2645" s="454" t="s">
        <v>538</v>
      </c>
      <c r="I2645" s="453">
        <v>2024</v>
      </c>
      <c r="J2645" s="453">
        <v>3</v>
      </c>
      <c r="K2645" s="456">
        <v>45572</v>
      </c>
      <c r="L2645" s="457"/>
      <c r="M2645" s="458">
        <v>0.38102136278533799</v>
      </c>
      <c r="N2645" s="458">
        <v>0.382206571382051</v>
      </c>
      <c r="O2645" s="459">
        <v>1.18520859671301E-3</v>
      </c>
      <c r="P2645" s="460"/>
      <c r="Q2645" s="453">
        <v>1</v>
      </c>
      <c r="R2645" s="458">
        <v>0.38102136278533799</v>
      </c>
      <c r="S2645" s="464">
        <v>8000</v>
      </c>
      <c r="T2645" s="461">
        <v>8000</v>
      </c>
      <c r="U2645" s="462">
        <v>39823.008849557496</v>
      </c>
      <c r="V2645" s="463">
        <v>39813.527180783793</v>
      </c>
      <c r="W2645" s="716" t="e">
        <f t="shared" si="95"/>
        <v>#DIV/0!</v>
      </c>
      <c r="Z2645" s="739">
        <f t="shared" si="96"/>
        <v>9.4816687737040812</v>
      </c>
    </row>
    <row r="2646" spans="1:26" s="365" customFormat="1" ht="12.65" customHeight="1">
      <c r="A2646" s="284" t="s">
        <v>69</v>
      </c>
      <c r="B2646" s="452" t="s">
        <v>1213</v>
      </c>
      <c r="C2646" s="453" t="s">
        <v>435</v>
      </c>
      <c r="D2646" s="454" t="s">
        <v>1214</v>
      </c>
      <c r="E2646" s="455" t="s">
        <v>1215</v>
      </c>
      <c r="F2646" s="454" t="s">
        <v>1169</v>
      </c>
      <c r="G2646" s="454" t="s">
        <v>1213</v>
      </c>
      <c r="H2646" s="454" t="s">
        <v>538</v>
      </c>
      <c r="I2646" s="453">
        <v>2024</v>
      </c>
      <c r="J2646" s="453">
        <v>3</v>
      </c>
      <c r="K2646" s="456">
        <v>45572</v>
      </c>
      <c r="L2646" s="457"/>
      <c r="M2646" s="458">
        <v>2.3972685185185201E-2</v>
      </c>
      <c r="N2646" s="458">
        <v>2.41E-2</v>
      </c>
      <c r="O2646" s="459">
        <v>1.27314814814799E-4</v>
      </c>
      <c r="P2646" s="460"/>
      <c r="Q2646" s="453">
        <v>1</v>
      </c>
      <c r="R2646" s="458">
        <v>2.3972685185185201E-2</v>
      </c>
      <c r="S2646" s="464">
        <v>3115</v>
      </c>
      <c r="T2646" s="461">
        <v>3115</v>
      </c>
      <c r="U2646" s="462">
        <v>11000</v>
      </c>
      <c r="V2646" s="463">
        <v>10999.603414351852</v>
      </c>
      <c r="W2646" s="716" t="e">
        <f t="shared" si="95"/>
        <v>#DIV/0!</v>
      </c>
      <c r="Z2646" s="739">
        <f t="shared" si="96"/>
        <v>0.39658564814809888</v>
      </c>
    </row>
    <row r="2647" spans="1:26" s="365" customFormat="1" ht="12.65" customHeight="1">
      <c r="A2647" s="284" t="s">
        <v>69</v>
      </c>
      <c r="B2647" s="452" t="s">
        <v>1213</v>
      </c>
      <c r="C2647" s="453" t="s">
        <v>435</v>
      </c>
      <c r="D2647" s="454" t="s">
        <v>1216</v>
      </c>
      <c r="E2647" s="455" t="s">
        <v>1217</v>
      </c>
      <c r="F2647" s="454" t="s">
        <v>1169</v>
      </c>
      <c r="G2647" s="454" t="s">
        <v>1213</v>
      </c>
      <c r="H2647" s="454" t="s">
        <v>538</v>
      </c>
      <c r="I2647" s="453">
        <v>2024</v>
      </c>
      <c r="J2647" s="453">
        <v>3</v>
      </c>
      <c r="K2647" s="456">
        <v>45572</v>
      </c>
      <c r="L2647" s="457"/>
      <c r="M2647" s="458">
        <v>4.6003968253968297E-2</v>
      </c>
      <c r="N2647" s="458">
        <v>4.65E-2</v>
      </c>
      <c r="O2647" s="459">
        <v>4.9603174603170296E-4</v>
      </c>
      <c r="P2647" s="460"/>
      <c r="Q2647" s="453">
        <v>1</v>
      </c>
      <c r="R2647" s="458">
        <v>4.6003968253968297E-2</v>
      </c>
      <c r="S2647" s="464">
        <v>4000</v>
      </c>
      <c r="T2647" s="461">
        <v>4000</v>
      </c>
      <c r="U2647" s="462">
        <v>25000</v>
      </c>
      <c r="V2647" s="463">
        <v>24998.015873015873</v>
      </c>
      <c r="W2647" s="716" t="e">
        <f t="shared" si="95"/>
        <v>#DIV/0!</v>
      </c>
      <c r="Z2647" s="739">
        <f t="shared" si="96"/>
        <v>1.9841269841268119</v>
      </c>
    </row>
    <row r="2648" spans="1:26" s="365" customFormat="1" ht="12.65" customHeight="1">
      <c r="A2648" s="284" t="s">
        <v>69</v>
      </c>
      <c r="B2648" s="452" t="s">
        <v>1213</v>
      </c>
      <c r="C2648" s="453" t="s">
        <v>435</v>
      </c>
      <c r="D2648" s="454" t="s">
        <v>1218</v>
      </c>
      <c r="E2648" s="455" t="s">
        <v>537</v>
      </c>
      <c r="F2648" s="454" t="s">
        <v>1169</v>
      </c>
      <c r="G2648" s="454" t="s">
        <v>1213</v>
      </c>
      <c r="H2648" s="454" t="s">
        <v>538</v>
      </c>
      <c r="I2648" s="453">
        <v>2024</v>
      </c>
      <c r="J2648" s="453">
        <v>3</v>
      </c>
      <c r="K2648" s="456">
        <v>45572</v>
      </c>
      <c r="L2648" s="457"/>
      <c r="M2648" s="458">
        <v>4.6003968253968297E-2</v>
      </c>
      <c r="N2648" s="458">
        <v>4.65E-2</v>
      </c>
      <c r="O2648" s="459">
        <v>4.9603174603170296E-4</v>
      </c>
      <c r="P2648" s="460"/>
      <c r="Q2648" s="453">
        <v>1</v>
      </c>
      <c r="R2648" s="458">
        <v>4.6003968253968297E-2</v>
      </c>
      <c r="S2648" s="464">
        <v>0</v>
      </c>
      <c r="T2648" s="461">
        <v>0</v>
      </c>
      <c r="U2648" s="462">
        <v>25000</v>
      </c>
      <c r="V2648" s="463">
        <v>25000</v>
      </c>
      <c r="W2648" s="716" t="e">
        <f t="shared" si="95"/>
        <v>#DIV/0!</v>
      </c>
      <c r="Z2648" s="739">
        <f t="shared" si="96"/>
        <v>0</v>
      </c>
    </row>
    <row r="2649" spans="1:26" s="365" customFormat="1" ht="12.65" customHeight="1">
      <c r="A2649" s="284" t="s">
        <v>69</v>
      </c>
      <c r="B2649" s="452" t="s">
        <v>1213</v>
      </c>
      <c r="C2649" s="453" t="s">
        <v>435</v>
      </c>
      <c r="D2649" s="454" t="s">
        <v>1219</v>
      </c>
      <c r="E2649" s="455" t="s">
        <v>1220</v>
      </c>
      <c r="F2649" s="454" t="s">
        <v>1169</v>
      </c>
      <c r="G2649" s="454" t="s">
        <v>1213</v>
      </c>
      <c r="H2649" s="454" t="s">
        <v>538</v>
      </c>
      <c r="I2649" s="453">
        <v>2024</v>
      </c>
      <c r="J2649" s="453">
        <v>3</v>
      </c>
      <c r="K2649" s="456">
        <v>45572</v>
      </c>
      <c r="L2649" s="457"/>
      <c r="M2649" s="458">
        <v>3.2072727272727301E-2</v>
      </c>
      <c r="N2649" s="458">
        <v>3.2300000000000002E-2</v>
      </c>
      <c r="O2649" s="459">
        <v>2.2727272727270101E-4</v>
      </c>
      <c r="P2649" s="460"/>
      <c r="Q2649" s="453">
        <v>1</v>
      </c>
      <c r="R2649" s="458">
        <v>3.2072727272727301E-2</v>
      </c>
      <c r="S2649" s="464">
        <v>4000</v>
      </c>
      <c r="T2649" s="461">
        <v>4000</v>
      </c>
      <c r="U2649" s="462">
        <v>18000</v>
      </c>
      <c r="V2649" s="463">
        <v>17999.090909090908</v>
      </c>
      <c r="W2649" s="716" t="e">
        <f t="shared" si="95"/>
        <v>#DIV/0!</v>
      </c>
      <c r="Z2649" s="739">
        <f t="shared" si="96"/>
        <v>0.90909090909080403</v>
      </c>
    </row>
    <row r="2650" spans="1:26" s="365" customFormat="1" ht="12.65" customHeight="1">
      <c r="A2650" s="284" t="s">
        <v>69</v>
      </c>
      <c r="B2650" s="452" t="s">
        <v>1213</v>
      </c>
      <c r="C2650" s="453" t="s">
        <v>435</v>
      </c>
      <c r="D2650" s="454" t="s">
        <v>1214</v>
      </c>
      <c r="E2650" s="455" t="s">
        <v>1215</v>
      </c>
      <c r="F2650" s="454" t="s">
        <v>1169</v>
      </c>
      <c r="G2650" s="454" t="s">
        <v>1213</v>
      </c>
      <c r="H2650" s="454" t="s">
        <v>538</v>
      </c>
      <c r="I2650" s="453">
        <v>2024</v>
      </c>
      <c r="J2650" s="453">
        <v>3</v>
      </c>
      <c r="K2650" s="456">
        <v>45572</v>
      </c>
      <c r="L2650" s="457"/>
      <c r="M2650" s="458">
        <v>2.3972685185185201E-2</v>
      </c>
      <c r="N2650" s="458">
        <v>2.41E-2</v>
      </c>
      <c r="O2650" s="459">
        <v>1.27314814814799E-4</v>
      </c>
      <c r="P2650" s="460"/>
      <c r="Q2650" s="453">
        <v>1</v>
      </c>
      <c r="R2650" s="458">
        <v>2.3972685185185201E-2</v>
      </c>
      <c r="S2650" s="464">
        <v>3115</v>
      </c>
      <c r="T2650" s="461">
        <v>3115</v>
      </c>
      <c r="U2650" s="462">
        <v>11000</v>
      </c>
      <c r="V2650" s="463">
        <v>10999.603414351852</v>
      </c>
      <c r="W2650" s="716" t="e">
        <f t="shared" si="95"/>
        <v>#DIV/0!</v>
      </c>
      <c r="Z2650" s="739">
        <f t="shared" si="96"/>
        <v>0.39658564814809888</v>
      </c>
    </row>
    <row r="2651" spans="1:26" s="365" customFormat="1" ht="12.65" customHeight="1">
      <c r="A2651" s="452" t="s">
        <v>114</v>
      </c>
      <c r="B2651" s="452" t="s">
        <v>434</v>
      </c>
      <c r="C2651" s="453" t="s">
        <v>435</v>
      </c>
      <c r="D2651" s="454" t="s">
        <v>1221</v>
      </c>
      <c r="E2651" s="455" t="s">
        <v>1222</v>
      </c>
      <c r="F2651" s="454" t="s">
        <v>1169</v>
      </c>
      <c r="G2651" s="454" t="s">
        <v>434</v>
      </c>
      <c r="H2651" s="454" t="s">
        <v>538</v>
      </c>
      <c r="I2651" s="453">
        <v>2024</v>
      </c>
      <c r="J2651" s="453">
        <v>3</v>
      </c>
      <c r="K2651" s="456">
        <v>45572</v>
      </c>
      <c r="L2651" s="457"/>
      <c r="M2651" s="458">
        <v>5.0464743080595301E-2</v>
      </c>
      <c r="N2651" s="458">
        <v>5.0722679588531799E-2</v>
      </c>
      <c r="O2651" s="459">
        <v>2.5793650793649902E-4</v>
      </c>
      <c r="P2651" s="460"/>
      <c r="Q2651" s="453">
        <v>1</v>
      </c>
      <c r="R2651" s="458">
        <v>5.0464743080595301E-2</v>
      </c>
      <c r="S2651" s="464">
        <v>0</v>
      </c>
      <c r="T2651" s="461">
        <v>0</v>
      </c>
      <c r="U2651" s="462">
        <v>13000</v>
      </c>
      <c r="V2651" s="463">
        <v>13000</v>
      </c>
      <c r="W2651" s="716" t="e">
        <f t="shared" si="95"/>
        <v>#DIV/0!</v>
      </c>
      <c r="Z2651" s="739">
        <f t="shared" si="96"/>
        <v>0</v>
      </c>
    </row>
    <row r="2652" spans="1:26" s="365" customFormat="1" ht="12.65" customHeight="1">
      <c r="A2652" s="452" t="s">
        <v>114</v>
      </c>
      <c r="B2652" s="452" t="s">
        <v>434</v>
      </c>
      <c r="C2652" s="453" t="s">
        <v>435</v>
      </c>
      <c r="D2652" s="454" t="s">
        <v>1223</v>
      </c>
      <c r="E2652" s="455" t="s">
        <v>1224</v>
      </c>
      <c r="F2652" s="454" t="s">
        <v>1169</v>
      </c>
      <c r="G2652" s="454" t="s">
        <v>434</v>
      </c>
      <c r="H2652" s="454" t="s">
        <v>538</v>
      </c>
      <c r="I2652" s="453">
        <v>2024</v>
      </c>
      <c r="J2652" s="453">
        <v>3</v>
      </c>
      <c r="K2652" s="456">
        <v>45572</v>
      </c>
      <c r="L2652" s="457"/>
      <c r="M2652" s="458">
        <v>5.8118671788902898E-2</v>
      </c>
      <c r="N2652" s="458">
        <v>5.8179009681099202E-2</v>
      </c>
      <c r="O2652" s="459">
        <v>6.0337892196303499E-5</v>
      </c>
      <c r="P2652" s="460"/>
      <c r="Q2652" s="453">
        <v>1</v>
      </c>
      <c r="R2652" s="458">
        <v>5.8118671788902898E-2</v>
      </c>
      <c r="S2652" s="464">
        <v>270</v>
      </c>
      <c r="T2652" s="461">
        <v>3770</v>
      </c>
      <c r="U2652" s="462">
        <v>7964.60176991151</v>
      </c>
      <c r="V2652" s="463">
        <v>7964.3742960579302</v>
      </c>
      <c r="W2652" s="716" t="e">
        <f t="shared" si="95"/>
        <v>#DIV/0!</v>
      </c>
      <c r="Z2652" s="739">
        <f t="shared" si="96"/>
        <v>1.6291230893001944E-2</v>
      </c>
    </row>
    <row r="2653" spans="1:26" s="365" customFormat="1" ht="12.65" customHeight="1">
      <c r="A2653" s="452" t="s">
        <v>152</v>
      </c>
      <c r="B2653" s="452" t="s">
        <v>606</v>
      </c>
      <c r="C2653" s="453" t="s">
        <v>554</v>
      </c>
      <c r="D2653" s="454" t="s">
        <v>1225</v>
      </c>
      <c r="E2653" s="455" t="s">
        <v>1226</v>
      </c>
      <c r="F2653" s="454" t="s">
        <v>1169</v>
      </c>
      <c r="G2653" s="454" t="s">
        <v>606</v>
      </c>
      <c r="H2653" s="454" t="s">
        <v>538</v>
      </c>
      <c r="I2653" s="453">
        <v>2024</v>
      </c>
      <c r="J2653" s="453">
        <v>3</v>
      </c>
      <c r="K2653" s="456">
        <v>45572</v>
      </c>
      <c r="L2653" s="457"/>
      <c r="M2653" s="458">
        <v>7.3899999999999993E-2</v>
      </c>
      <c r="N2653" s="458">
        <v>7.4300000000000005E-2</v>
      </c>
      <c r="O2653" s="459">
        <v>4.0000000000001146E-4</v>
      </c>
      <c r="P2653" s="460"/>
      <c r="Q2653" s="453">
        <v>1</v>
      </c>
      <c r="R2653" s="458">
        <v>7.3899999999999993E-2</v>
      </c>
      <c r="S2653" s="464">
        <v>0</v>
      </c>
      <c r="T2653" s="461">
        <v>0</v>
      </c>
      <c r="U2653" s="462">
        <v>28318.5840707965</v>
      </c>
      <c r="V2653" s="463">
        <v>28318.5840707965</v>
      </c>
      <c r="W2653" s="716" t="e">
        <f t="shared" si="95"/>
        <v>#DIV/0!</v>
      </c>
      <c r="Z2653" s="739">
        <f t="shared" si="96"/>
        <v>0</v>
      </c>
    </row>
    <row r="2654" spans="1:26" s="365" customFormat="1" ht="12.65" customHeight="1">
      <c r="A2654" s="452" t="s">
        <v>152</v>
      </c>
      <c r="B2654" s="452" t="s">
        <v>606</v>
      </c>
      <c r="C2654" s="453" t="s">
        <v>554</v>
      </c>
      <c r="D2654" s="454" t="s">
        <v>1227</v>
      </c>
      <c r="E2654" s="455" t="s">
        <v>1228</v>
      </c>
      <c r="F2654" s="454" t="s">
        <v>1169</v>
      </c>
      <c r="G2654" s="454" t="s">
        <v>606</v>
      </c>
      <c r="H2654" s="454" t="s">
        <v>538</v>
      </c>
      <c r="I2654" s="453">
        <v>2024</v>
      </c>
      <c r="J2654" s="453">
        <v>3</v>
      </c>
      <c r="K2654" s="456">
        <v>45572</v>
      </c>
      <c r="L2654" s="457"/>
      <c r="M2654" s="458">
        <v>3.8800000000000001E-2</v>
      </c>
      <c r="N2654" s="458">
        <v>3.9E-2</v>
      </c>
      <c r="O2654" s="459">
        <v>1.9999999999999879E-4</v>
      </c>
      <c r="P2654" s="460"/>
      <c r="Q2654" s="453">
        <v>1</v>
      </c>
      <c r="R2654" s="458">
        <v>3.8800000000000001E-2</v>
      </c>
      <c r="S2654" s="464">
        <v>0</v>
      </c>
      <c r="T2654" s="461">
        <v>0</v>
      </c>
      <c r="U2654" s="462">
        <v>14159.292035398201</v>
      </c>
      <c r="V2654" s="463">
        <v>14159.292035398201</v>
      </c>
      <c r="W2654" s="716" t="e">
        <f t="shared" si="95"/>
        <v>#DIV/0!</v>
      </c>
      <c r="Z2654" s="739">
        <f t="shared" si="96"/>
        <v>0</v>
      </c>
    </row>
    <row r="2655" spans="1:26" s="365" customFormat="1" ht="12.65" customHeight="1">
      <c r="A2655" s="452" t="s">
        <v>279</v>
      </c>
      <c r="B2655" s="452" t="s">
        <v>42</v>
      </c>
      <c r="C2655" s="453" t="s">
        <v>554</v>
      </c>
      <c r="D2655" s="454" t="s">
        <v>1229</v>
      </c>
      <c r="E2655" s="455" t="s">
        <v>556</v>
      </c>
      <c r="F2655" s="454" t="s">
        <v>1169</v>
      </c>
      <c r="G2655" s="454" t="s">
        <v>42</v>
      </c>
      <c r="H2655" s="454" t="s">
        <v>538</v>
      </c>
      <c r="I2655" s="453">
        <v>2024</v>
      </c>
      <c r="J2655" s="453">
        <v>3</v>
      </c>
      <c r="K2655" s="456">
        <v>45572</v>
      </c>
      <c r="L2655" s="457"/>
      <c r="M2655" s="458">
        <v>3.2000000000000001E-2</v>
      </c>
      <c r="N2655" s="458">
        <v>3.2300000000000002E-2</v>
      </c>
      <c r="O2655" s="459">
        <v>3.0000000000000165E-4</v>
      </c>
      <c r="P2655" s="460"/>
      <c r="Q2655" s="453">
        <v>1</v>
      </c>
      <c r="R2655" s="458">
        <v>3.2000000000000001E-2</v>
      </c>
      <c r="S2655" s="464">
        <v>0</v>
      </c>
      <c r="T2655" s="461">
        <v>0</v>
      </c>
      <c r="U2655" s="462">
        <v>21238.938053097299</v>
      </c>
      <c r="V2655" s="463">
        <v>21238.938053097299</v>
      </c>
      <c r="W2655" s="716" t="e">
        <f t="shared" si="95"/>
        <v>#DIV/0!</v>
      </c>
      <c r="Z2655" s="739">
        <f t="shared" si="96"/>
        <v>0</v>
      </c>
    </row>
    <row r="2656" spans="1:26" s="365" customFormat="1" ht="12.65" customHeight="1">
      <c r="A2656" s="452" t="s">
        <v>279</v>
      </c>
      <c r="B2656" s="452" t="s">
        <v>42</v>
      </c>
      <c r="C2656" s="453" t="s">
        <v>554</v>
      </c>
      <c r="D2656" s="454" t="s">
        <v>1230</v>
      </c>
      <c r="E2656" s="455" t="s">
        <v>561</v>
      </c>
      <c r="F2656" s="454" t="s">
        <v>1169</v>
      </c>
      <c r="G2656" s="454" t="s">
        <v>42</v>
      </c>
      <c r="H2656" s="454" t="s">
        <v>538</v>
      </c>
      <c r="I2656" s="453">
        <v>2024</v>
      </c>
      <c r="J2656" s="453">
        <v>3</v>
      </c>
      <c r="K2656" s="456">
        <v>45572</v>
      </c>
      <c r="L2656" s="457"/>
      <c r="M2656" s="458">
        <v>2.9000000000000001E-2</v>
      </c>
      <c r="N2656" s="458">
        <v>2.92E-2</v>
      </c>
      <c r="O2656" s="459">
        <v>1.9999999999999879E-4</v>
      </c>
      <c r="P2656" s="460"/>
      <c r="Q2656" s="453">
        <v>1</v>
      </c>
      <c r="R2656" s="458">
        <v>2.9000000000000001E-2</v>
      </c>
      <c r="S2656" s="464">
        <v>0</v>
      </c>
      <c r="T2656" s="461">
        <v>0</v>
      </c>
      <c r="U2656" s="462">
        <v>11504.4247787611</v>
      </c>
      <c r="V2656" s="463">
        <v>11504.4247787611</v>
      </c>
      <c r="W2656" s="716" t="e">
        <f t="shared" si="95"/>
        <v>#DIV/0!</v>
      </c>
      <c r="Z2656" s="739">
        <f t="shared" si="96"/>
        <v>0</v>
      </c>
    </row>
    <row r="2657" spans="1:29" s="365" customFormat="1" ht="12.65" customHeight="1">
      <c r="A2657" s="452" t="s">
        <v>279</v>
      </c>
      <c r="B2657" s="452" t="s">
        <v>42</v>
      </c>
      <c r="C2657" s="453" t="s">
        <v>554</v>
      </c>
      <c r="D2657" s="454" t="s">
        <v>1231</v>
      </c>
      <c r="E2657" s="455" t="s">
        <v>1232</v>
      </c>
      <c r="F2657" s="454" t="s">
        <v>1169</v>
      </c>
      <c r="G2657" s="454" t="s">
        <v>42</v>
      </c>
      <c r="H2657" s="454" t="s">
        <v>538</v>
      </c>
      <c r="I2657" s="453">
        <v>2024</v>
      </c>
      <c r="J2657" s="453">
        <v>3</v>
      </c>
      <c r="K2657" s="456">
        <v>45572</v>
      </c>
      <c r="L2657" s="457"/>
      <c r="M2657" s="458">
        <v>3.5499999999999997E-2</v>
      </c>
      <c r="N2657" s="458">
        <v>3.5799999999999998E-2</v>
      </c>
      <c r="O2657" s="459">
        <v>3.0000000000000165E-4</v>
      </c>
      <c r="P2657" s="460"/>
      <c r="Q2657" s="453">
        <v>1</v>
      </c>
      <c r="R2657" s="458">
        <v>3.5499999999999997E-2</v>
      </c>
      <c r="S2657" s="464">
        <v>0</v>
      </c>
      <c r="T2657" s="461">
        <v>0</v>
      </c>
      <c r="U2657" s="462">
        <v>60000</v>
      </c>
      <c r="V2657" s="463">
        <v>60000</v>
      </c>
      <c r="W2657" s="716" t="e">
        <f t="shared" si="95"/>
        <v>#DIV/0!</v>
      </c>
      <c r="Z2657" s="739">
        <f t="shared" si="96"/>
        <v>0</v>
      </c>
    </row>
    <row r="2658" spans="1:29" s="365" customFormat="1" ht="12.65" customHeight="1">
      <c r="A2658" s="452" t="s">
        <v>39</v>
      </c>
      <c r="B2658" s="452" t="s">
        <v>707</v>
      </c>
      <c r="C2658" s="453" t="s">
        <v>554</v>
      </c>
      <c r="D2658" s="454" t="s">
        <v>1233</v>
      </c>
      <c r="E2658" s="455" t="s">
        <v>1234</v>
      </c>
      <c r="F2658" s="454" t="s">
        <v>1169</v>
      </c>
      <c r="G2658" s="454" t="s">
        <v>707</v>
      </c>
      <c r="H2658" s="454" t="s">
        <v>538</v>
      </c>
      <c r="I2658" s="453">
        <v>2024</v>
      </c>
      <c r="J2658" s="453">
        <v>3</v>
      </c>
      <c r="K2658" s="456">
        <v>45572</v>
      </c>
      <c r="L2658" s="457"/>
      <c r="M2658" s="458">
        <v>5.45E-2</v>
      </c>
      <c r="N2658" s="458">
        <v>5.45E-2</v>
      </c>
      <c r="O2658" s="459">
        <v>0</v>
      </c>
      <c r="P2658" s="460"/>
      <c r="Q2658" s="453">
        <v>1</v>
      </c>
      <c r="R2658" s="458">
        <v>5.45E-2</v>
      </c>
      <c r="S2658" s="464">
        <v>6373363</v>
      </c>
      <c r="T2658" s="461">
        <v>22491427</v>
      </c>
      <c r="U2658" s="462"/>
      <c r="V2658" s="463">
        <v>0</v>
      </c>
      <c r="W2658" s="716" t="e">
        <f t="shared" si="95"/>
        <v>#DIV/0!</v>
      </c>
      <c r="Z2658" s="739">
        <f t="shared" si="96"/>
        <v>0</v>
      </c>
      <c r="AB2658" s="365">
        <f t="shared" ref="AB2658:AB2664" si="97">O2658*S2658</f>
        <v>0</v>
      </c>
      <c r="AC2658" s="365">
        <f t="shared" ref="AC2658:AC2664" si="98">O2658*S2658</f>
        <v>0</v>
      </c>
    </row>
    <row r="2659" spans="1:29" s="365" customFormat="1" ht="12.65" customHeight="1">
      <c r="A2659" s="452" t="s">
        <v>39</v>
      </c>
      <c r="B2659" s="452" t="s">
        <v>707</v>
      </c>
      <c r="C2659" s="453" t="s">
        <v>554</v>
      </c>
      <c r="D2659" s="454" t="s">
        <v>1235</v>
      </c>
      <c r="E2659" s="455" t="s">
        <v>1236</v>
      </c>
      <c r="F2659" s="454" t="s">
        <v>1169</v>
      </c>
      <c r="G2659" s="454" t="s">
        <v>707</v>
      </c>
      <c r="H2659" s="454" t="s">
        <v>538</v>
      </c>
      <c r="I2659" s="453">
        <v>2024</v>
      </c>
      <c r="J2659" s="453">
        <v>3</v>
      </c>
      <c r="K2659" s="456">
        <v>45572</v>
      </c>
      <c r="L2659" s="457"/>
      <c r="M2659" s="458">
        <v>2.63E-2</v>
      </c>
      <c r="N2659" s="458">
        <v>2.63E-2</v>
      </c>
      <c r="O2659" s="459">
        <v>0</v>
      </c>
      <c r="P2659" s="460"/>
      <c r="Q2659" s="453">
        <v>1</v>
      </c>
      <c r="R2659" s="458">
        <v>2.63E-2</v>
      </c>
      <c r="S2659" s="464">
        <v>3901540</v>
      </c>
      <c r="T2659" s="461">
        <v>12440430</v>
      </c>
      <c r="U2659" s="462"/>
      <c r="V2659" s="463">
        <v>0</v>
      </c>
      <c r="W2659" s="716" t="e">
        <f t="shared" si="95"/>
        <v>#DIV/0!</v>
      </c>
      <c r="Z2659" s="739">
        <f t="shared" si="96"/>
        <v>0</v>
      </c>
      <c r="AB2659" s="365">
        <f t="shared" si="97"/>
        <v>0</v>
      </c>
      <c r="AC2659" s="365">
        <f t="shared" si="98"/>
        <v>0</v>
      </c>
    </row>
    <row r="2660" spans="1:29" s="365" customFormat="1" ht="12.65" customHeight="1">
      <c r="A2660" s="452" t="s">
        <v>39</v>
      </c>
      <c r="B2660" s="452" t="s">
        <v>707</v>
      </c>
      <c r="C2660" s="453" t="s">
        <v>554</v>
      </c>
      <c r="D2660" s="454" t="s">
        <v>1237</v>
      </c>
      <c r="E2660" s="455" t="s">
        <v>1238</v>
      </c>
      <c r="F2660" s="454" t="s">
        <v>1169</v>
      </c>
      <c r="G2660" s="454" t="s">
        <v>707</v>
      </c>
      <c r="H2660" s="454" t="s">
        <v>538</v>
      </c>
      <c r="I2660" s="453">
        <v>2024</v>
      </c>
      <c r="J2660" s="453">
        <v>3</v>
      </c>
      <c r="K2660" s="456">
        <v>45572</v>
      </c>
      <c r="L2660" s="457"/>
      <c r="M2660" s="458">
        <v>5.33E-2</v>
      </c>
      <c r="N2660" s="458">
        <v>5.33E-2</v>
      </c>
      <c r="O2660" s="459">
        <v>0</v>
      </c>
      <c r="P2660" s="460"/>
      <c r="Q2660" s="453">
        <v>1</v>
      </c>
      <c r="R2660" s="458">
        <v>5.33E-2</v>
      </c>
      <c r="S2660" s="464">
        <v>4471325</v>
      </c>
      <c r="T2660" s="461">
        <v>18775961</v>
      </c>
      <c r="U2660" s="462"/>
      <c r="V2660" s="463">
        <v>0</v>
      </c>
      <c r="W2660" s="716" t="e">
        <f t="shared" si="95"/>
        <v>#DIV/0!</v>
      </c>
      <c r="Z2660" s="739">
        <f t="shared" si="96"/>
        <v>0</v>
      </c>
      <c r="AB2660" s="365">
        <f t="shared" si="97"/>
        <v>0</v>
      </c>
      <c r="AC2660" s="365">
        <f t="shared" si="98"/>
        <v>0</v>
      </c>
    </row>
    <row r="2661" spans="1:29" s="365" customFormat="1" ht="12.65" customHeight="1">
      <c r="A2661" s="452" t="s">
        <v>39</v>
      </c>
      <c r="B2661" s="452" t="s">
        <v>707</v>
      </c>
      <c r="C2661" s="453" t="s">
        <v>554</v>
      </c>
      <c r="D2661" s="454" t="s">
        <v>1239</v>
      </c>
      <c r="E2661" s="455" t="s">
        <v>1240</v>
      </c>
      <c r="F2661" s="454" t="s">
        <v>1169</v>
      </c>
      <c r="G2661" s="454" t="s">
        <v>707</v>
      </c>
      <c r="H2661" s="454" t="s">
        <v>538</v>
      </c>
      <c r="I2661" s="453">
        <v>2024</v>
      </c>
      <c r="J2661" s="453">
        <v>3</v>
      </c>
      <c r="K2661" s="456">
        <v>45572</v>
      </c>
      <c r="L2661" s="457"/>
      <c r="M2661" s="458">
        <v>2.9899999999999999E-2</v>
      </c>
      <c r="N2661" s="458">
        <v>2.9899999999999999E-2</v>
      </c>
      <c r="O2661" s="459">
        <v>0</v>
      </c>
      <c r="P2661" s="460"/>
      <c r="Q2661" s="453">
        <v>1</v>
      </c>
      <c r="R2661" s="458">
        <v>2.9899999999999999E-2</v>
      </c>
      <c r="S2661" s="464">
        <v>5321861</v>
      </c>
      <c r="T2661" s="461">
        <v>20617199</v>
      </c>
      <c r="U2661" s="462"/>
      <c r="V2661" s="463">
        <v>0</v>
      </c>
      <c r="W2661" s="716" t="e">
        <f t="shared" si="95"/>
        <v>#DIV/0!</v>
      </c>
      <c r="Z2661" s="739">
        <f t="shared" si="96"/>
        <v>0</v>
      </c>
      <c r="AB2661" s="365">
        <f t="shared" si="97"/>
        <v>0</v>
      </c>
      <c r="AC2661" s="365">
        <f t="shared" si="98"/>
        <v>0</v>
      </c>
    </row>
    <row r="2662" spans="1:29" s="365" customFormat="1" ht="12.65" customHeight="1">
      <c r="A2662" s="452" t="s">
        <v>39</v>
      </c>
      <c r="B2662" s="452" t="s">
        <v>707</v>
      </c>
      <c r="C2662" s="453" t="s">
        <v>554</v>
      </c>
      <c r="D2662" s="454" t="s">
        <v>1241</v>
      </c>
      <c r="E2662" s="455" t="s">
        <v>1242</v>
      </c>
      <c r="F2662" s="454" t="s">
        <v>1169</v>
      </c>
      <c r="G2662" s="454" t="s">
        <v>707</v>
      </c>
      <c r="H2662" s="454" t="s">
        <v>538</v>
      </c>
      <c r="I2662" s="453">
        <v>2024</v>
      </c>
      <c r="J2662" s="453">
        <v>3</v>
      </c>
      <c r="K2662" s="456">
        <v>45572</v>
      </c>
      <c r="L2662" s="457"/>
      <c r="M2662" s="458">
        <v>6.7500000000000004E-2</v>
      </c>
      <c r="N2662" s="458">
        <v>6.7500000000000004E-2</v>
      </c>
      <c r="O2662" s="459">
        <v>0</v>
      </c>
      <c r="P2662" s="460"/>
      <c r="Q2662" s="453">
        <v>1</v>
      </c>
      <c r="R2662" s="458">
        <v>6.7500000000000004E-2</v>
      </c>
      <c r="S2662" s="464">
        <v>400000</v>
      </c>
      <c r="T2662" s="461">
        <v>3651000</v>
      </c>
      <c r="U2662" s="462">
        <v>0</v>
      </c>
      <c r="V2662" s="463">
        <v>0</v>
      </c>
      <c r="W2662" s="716" t="e">
        <f t="shared" si="95"/>
        <v>#DIV/0!</v>
      </c>
      <c r="Z2662" s="739">
        <f t="shared" si="96"/>
        <v>0</v>
      </c>
      <c r="AB2662" s="365">
        <f t="shared" si="97"/>
        <v>0</v>
      </c>
      <c r="AC2662" s="365">
        <f t="shared" si="98"/>
        <v>0</v>
      </c>
    </row>
    <row r="2663" spans="1:29" s="365" customFormat="1" ht="12.65" customHeight="1">
      <c r="A2663" s="452" t="s">
        <v>39</v>
      </c>
      <c r="B2663" s="452" t="s">
        <v>707</v>
      </c>
      <c r="C2663" s="453" t="s">
        <v>554</v>
      </c>
      <c r="D2663" s="454" t="s">
        <v>1243</v>
      </c>
      <c r="E2663" s="455" t="s">
        <v>1244</v>
      </c>
      <c r="F2663" s="454" t="s">
        <v>1169</v>
      </c>
      <c r="G2663" s="454" t="s">
        <v>707</v>
      </c>
      <c r="H2663" s="454" t="s">
        <v>538</v>
      </c>
      <c r="I2663" s="453">
        <v>2024</v>
      </c>
      <c r="J2663" s="453">
        <v>3</v>
      </c>
      <c r="K2663" s="456">
        <v>45572</v>
      </c>
      <c r="L2663" s="457"/>
      <c r="M2663" s="458">
        <v>7.3400000000000007E-2</v>
      </c>
      <c r="N2663" s="458">
        <v>7.3400000000000007E-2</v>
      </c>
      <c r="O2663" s="459">
        <v>0</v>
      </c>
      <c r="P2663" s="460"/>
      <c r="Q2663" s="453">
        <v>1</v>
      </c>
      <c r="R2663" s="458">
        <v>7.3400000000000007E-2</v>
      </c>
      <c r="S2663" s="464">
        <v>24450</v>
      </c>
      <c r="T2663" s="461">
        <v>176850</v>
      </c>
      <c r="U2663" s="462">
        <v>0</v>
      </c>
      <c r="V2663" s="463">
        <v>0</v>
      </c>
      <c r="W2663" s="716" t="e">
        <f t="shared" si="95"/>
        <v>#DIV/0!</v>
      </c>
      <c r="Z2663" s="739">
        <f t="shared" si="96"/>
        <v>0</v>
      </c>
      <c r="AB2663" s="365">
        <f t="shared" si="97"/>
        <v>0</v>
      </c>
      <c r="AC2663" s="365">
        <f t="shared" si="98"/>
        <v>0</v>
      </c>
    </row>
    <row r="2664" spans="1:29" s="365" customFormat="1" ht="12.65" customHeight="1">
      <c r="A2664" s="452" t="s">
        <v>39</v>
      </c>
      <c r="B2664" s="452" t="s">
        <v>707</v>
      </c>
      <c r="C2664" s="453" t="s">
        <v>554</v>
      </c>
      <c r="D2664" s="454" t="s">
        <v>1245</v>
      </c>
      <c r="E2664" s="455" t="s">
        <v>1246</v>
      </c>
      <c r="F2664" s="454" t="s">
        <v>1169</v>
      </c>
      <c r="G2664" s="454" t="s">
        <v>707</v>
      </c>
      <c r="H2664" s="454" t="s">
        <v>538</v>
      </c>
      <c r="I2664" s="453">
        <v>2024</v>
      </c>
      <c r="J2664" s="453">
        <v>3</v>
      </c>
      <c r="K2664" s="456">
        <v>45572</v>
      </c>
      <c r="L2664" s="457"/>
      <c r="M2664" s="458">
        <v>2.6599999999999999E-2</v>
      </c>
      <c r="N2664" s="458">
        <v>2.6599999999999999E-2</v>
      </c>
      <c r="O2664" s="459">
        <v>0</v>
      </c>
      <c r="P2664" s="460"/>
      <c r="Q2664" s="453">
        <v>1</v>
      </c>
      <c r="R2664" s="458">
        <v>2.6599999999999999E-2</v>
      </c>
      <c r="S2664" s="464">
        <v>511000</v>
      </c>
      <c r="T2664" s="461">
        <v>3781400</v>
      </c>
      <c r="U2664" s="462">
        <v>0</v>
      </c>
      <c r="V2664" s="463">
        <v>0</v>
      </c>
      <c r="W2664" s="716" t="e">
        <f t="shared" si="95"/>
        <v>#DIV/0!</v>
      </c>
      <c r="Z2664" s="739">
        <f t="shared" si="96"/>
        <v>0</v>
      </c>
      <c r="AB2664" s="365">
        <f t="shared" si="97"/>
        <v>0</v>
      </c>
      <c r="AC2664" s="365">
        <f t="shared" si="98"/>
        <v>0</v>
      </c>
    </row>
    <row r="2665" spans="1:29" s="365" customFormat="1" ht="12.65" customHeight="1">
      <c r="A2665" s="284" t="s">
        <v>21</v>
      </c>
      <c r="B2665" s="452" t="s">
        <v>1030</v>
      </c>
      <c r="C2665" s="453" t="s">
        <v>554</v>
      </c>
      <c r="D2665" s="454" t="s">
        <v>1233</v>
      </c>
      <c r="E2665" s="455" t="s">
        <v>1247</v>
      </c>
      <c r="F2665" s="454" t="s">
        <v>1248</v>
      </c>
      <c r="G2665" s="454" t="s">
        <v>1030</v>
      </c>
      <c r="H2665" s="454" t="s">
        <v>538</v>
      </c>
      <c r="I2665" s="453">
        <v>2024</v>
      </c>
      <c r="J2665" s="453">
        <v>3</v>
      </c>
      <c r="K2665" s="456">
        <v>45572</v>
      </c>
      <c r="L2665" s="457"/>
      <c r="M2665" s="458">
        <v>5.7915000000000001E-2</v>
      </c>
      <c r="N2665" s="458">
        <v>5.7915000000000001E-2</v>
      </c>
      <c r="O2665" s="459">
        <v>0</v>
      </c>
      <c r="P2665" s="460"/>
      <c r="Q2665" s="453">
        <v>1</v>
      </c>
      <c r="R2665" s="458">
        <v>5.7915000000000001E-2</v>
      </c>
      <c r="S2665" s="464">
        <v>25938000</v>
      </c>
      <c r="T2665" s="461">
        <v>76858000</v>
      </c>
      <c r="U2665" s="462"/>
      <c r="V2665" s="463">
        <v>0</v>
      </c>
      <c r="W2665" s="716" t="e">
        <f t="shared" si="95"/>
        <v>#DIV/0!</v>
      </c>
      <c r="Z2665" s="739">
        <f t="shared" si="96"/>
        <v>0</v>
      </c>
    </row>
    <row r="2666" spans="1:29" s="365" customFormat="1" ht="12.65" customHeight="1">
      <c r="A2666" s="284" t="s">
        <v>21</v>
      </c>
      <c r="B2666" s="452" t="s">
        <v>1030</v>
      </c>
      <c r="C2666" s="453" t="s">
        <v>554</v>
      </c>
      <c r="D2666" s="454" t="s">
        <v>1235</v>
      </c>
      <c r="E2666" s="455" t="s">
        <v>1249</v>
      </c>
      <c r="F2666" s="454" t="s">
        <v>1248</v>
      </c>
      <c r="G2666" s="454" t="s">
        <v>1030</v>
      </c>
      <c r="H2666" s="454" t="s">
        <v>538</v>
      </c>
      <c r="I2666" s="453">
        <v>2024</v>
      </c>
      <c r="J2666" s="453">
        <v>3</v>
      </c>
      <c r="K2666" s="456">
        <v>45572</v>
      </c>
      <c r="L2666" s="457"/>
      <c r="M2666" s="458">
        <v>4.5760000000000002E-2</v>
      </c>
      <c r="N2666" s="458">
        <v>4.5760000000000002E-2</v>
      </c>
      <c r="O2666" s="459">
        <v>0</v>
      </c>
      <c r="P2666" s="460"/>
      <c r="Q2666" s="453">
        <v>1</v>
      </c>
      <c r="R2666" s="458">
        <v>4.5760000000000002E-2</v>
      </c>
      <c r="S2666" s="464">
        <v>24000000</v>
      </c>
      <c r="T2666" s="461">
        <v>73960000</v>
      </c>
      <c r="U2666" s="462"/>
      <c r="V2666" s="463">
        <v>0</v>
      </c>
      <c r="W2666" s="716" t="e">
        <f t="shared" si="95"/>
        <v>#DIV/0!</v>
      </c>
      <c r="Z2666" s="739">
        <f t="shared" si="96"/>
        <v>0</v>
      </c>
    </row>
    <row r="2667" spans="1:29" s="365" customFormat="1" ht="12.65" customHeight="1">
      <c r="A2667" s="284" t="s">
        <v>21</v>
      </c>
      <c r="B2667" s="452" t="s">
        <v>1030</v>
      </c>
      <c r="C2667" s="453" t="s">
        <v>554</v>
      </c>
      <c r="D2667" s="454" t="s">
        <v>1237</v>
      </c>
      <c r="E2667" s="455" t="s">
        <v>1250</v>
      </c>
      <c r="F2667" s="454" t="s">
        <v>1248</v>
      </c>
      <c r="G2667" s="454" t="s">
        <v>1030</v>
      </c>
      <c r="H2667" s="454" t="s">
        <v>538</v>
      </c>
      <c r="I2667" s="453">
        <v>2024</v>
      </c>
      <c r="J2667" s="453">
        <v>3</v>
      </c>
      <c r="K2667" s="456">
        <v>45572</v>
      </c>
      <c r="L2667" s="457"/>
      <c r="M2667" s="458">
        <v>5.5055E-2</v>
      </c>
      <c r="N2667" s="458">
        <v>5.5055E-2</v>
      </c>
      <c r="O2667" s="459">
        <v>0</v>
      </c>
      <c r="P2667" s="460"/>
      <c r="Q2667" s="453">
        <v>1</v>
      </c>
      <c r="R2667" s="458">
        <v>5.5055E-2</v>
      </c>
      <c r="S2667" s="464">
        <v>24900000</v>
      </c>
      <c r="T2667" s="461">
        <v>74300000</v>
      </c>
      <c r="U2667" s="462"/>
      <c r="V2667" s="463">
        <v>0</v>
      </c>
      <c r="W2667" s="716" t="e">
        <f t="shared" si="95"/>
        <v>#DIV/0!</v>
      </c>
      <c r="Z2667" s="739">
        <f t="shared" si="96"/>
        <v>0</v>
      </c>
    </row>
    <row r="2668" spans="1:29" s="365" customFormat="1" ht="12.65" customHeight="1">
      <c r="A2668" s="284" t="s">
        <v>21</v>
      </c>
      <c r="B2668" s="452" t="s">
        <v>1030</v>
      </c>
      <c r="C2668" s="453" t="s">
        <v>554</v>
      </c>
      <c r="D2668" s="454" t="s">
        <v>1239</v>
      </c>
      <c r="E2668" s="455" t="s">
        <v>1251</v>
      </c>
      <c r="F2668" s="454" t="s">
        <v>1248</v>
      </c>
      <c r="G2668" s="454" t="s">
        <v>1030</v>
      </c>
      <c r="H2668" s="454" t="s">
        <v>538</v>
      </c>
      <c r="I2668" s="453">
        <v>2024</v>
      </c>
      <c r="J2668" s="453">
        <v>3</v>
      </c>
      <c r="K2668" s="456">
        <v>45572</v>
      </c>
      <c r="L2668" s="457"/>
      <c r="M2668" s="458">
        <v>4.3615000000000001E-2</v>
      </c>
      <c r="N2668" s="458">
        <v>4.3615000000000001E-2</v>
      </c>
      <c r="O2668" s="459">
        <v>0</v>
      </c>
      <c r="P2668" s="460"/>
      <c r="Q2668" s="453">
        <v>1</v>
      </c>
      <c r="R2668" s="458">
        <v>4.3615000000000001E-2</v>
      </c>
      <c r="S2668" s="464">
        <v>25600000</v>
      </c>
      <c r="T2668" s="461">
        <v>80000000</v>
      </c>
      <c r="U2668" s="462"/>
      <c r="V2668" s="463">
        <v>0</v>
      </c>
      <c r="W2668" s="716" t="e">
        <f t="shared" si="95"/>
        <v>#DIV/0!</v>
      </c>
      <c r="Z2668" s="739">
        <f t="shared" si="96"/>
        <v>0</v>
      </c>
    </row>
    <row r="2669" spans="1:29" s="365" customFormat="1" ht="12.65" customHeight="1">
      <c r="A2669" s="325" t="s">
        <v>66</v>
      </c>
      <c r="B2669" s="452" t="s">
        <v>985</v>
      </c>
      <c r="C2669" s="453" t="s">
        <v>449</v>
      </c>
      <c r="D2669" s="454" t="s">
        <v>595</v>
      </c>
      <c r="E2669" s="455" t="s">
        <v>1252</v>
      </c>
      <c r="F2669" s="454" t="s">
        <v>1169</v>
      </c>
      <c r="G2669" s="454" t="s">
        <v>985</v>
      </c>
      <c r="H2669" s="454" t="s">
        <v>538</v>
      </c>
      <c r="I2669" s="453">
        <v>2024</v>
      </c>
      <c r="J2669" s="453">
        <v>3</v>
      </c>
      <c r="K2669" s="456">
        <v>45572</v>
      </c>
      <c r="L2669" s="457"/>
      <c r="M2669" s="458">
        <v>4.7028124999999997E-2</v>
      </c>
      <c r="N2669" s="458">
        <v>4.7699999999999999E-2</v>
      </c>
      <c r="O2669" s="459">
        <v>6.7187500000000233E-4</v>
      </c>
      <c r="P2669" s="460"/>
      <c r="Q2669" s="453">
        <v>1</v>
      </c>
      <c r="R2669" s="458">
        <v>4.7028124999999997E-2</v>
      </c>
      <c r="S2669" s="464">
        <v>1968759</v>
      </c>
      <c r="T2669" s="461">
        <v>6978463.2000000002</v>
      </c>
      <c r="U2669" s="462">
        <v>172000</v>
      </c>
      <c r="V2669" s="463">
        <v>167311.3450375</v>
      </c>
      <c r="W2669" s="716" t="e">
        <f t="shared" si="95"/>
        <v>#DIV/0!</v>
      </c>
      <c r="Z2669" s="739">
        <f t="shared" si="96"/>
        <v>1322.7599531250046</v>
      </c>
    </row>
    <row r="2670" spans="1:29" s="365" customFormat="1" ht="12.65" customHeight="1">
      <c r="A2670" s="325" t="s">
        <v>66</v>
      </c>
      <c r="B2670" s="452" t="s">
        <v>985</v>
      </c>
      <c r="C2670" s="453" t="s">
        <v>449</v>
      </c>
      <c r="D2670" s="454" t="s">
        <v>1253</v>
      </c>
      <c r="E2670" s="455" t="s">
        <v>1254</v>
      </c>
      <c r="F2670" s="454" t="s">
        <v>1169</v>
      </c>
      <c r="G2670" s="454" t="s">
        <v>985</v>
      </c>
      <c r="H2670" s="454" t="s">
        <v>538</v>
      </c>
      <c r="I2670" s="453">
        <v>2024</v>
      </c>
      <c r="J2670" s="453">
        <v>3</v>
      </c>
      <c r="K2670" s="456">
        <v>45572</v>
      </c>
      <c r="L2670" s="457"/>
      <c r="M2670" s="458">
        <v>3.1677499999999997E-2</v>
      </c>
      <c r="N2670" s="458">
        <v>3.1989999999999998E-2</v>
      </c>
      <c r="O2670" s="459">
        <v>3.1250000000000028E-4</v>
      </c>
      <c r="P2670" s="460"/>
      <c r="Q2670" s="453">
        <v>1</v>
      </c>
      <c r="R2670" s="458">
        <v>3.1677499999999997E-2</v>
      </c>
      <c r="S2670" s="464">
        <v>2135626.2000000002</v>
      </c>
      <c r="T2670" s="461">
        <v>7055771.4000000004</v>
      </c>
      <c r="U2670" s="462">
        <v>80000</v>
      </c>
      <c r="V2670" s="463">
        <v>77795.071437499995</v>
      </c>
      <c r="W2670" s="716" t="e">
        <f t="shared" si="95"/>
        <v>#DIV/0!</v>
      </c>
      <c r="Z2670" s="739">
        <f t="shared" si="96"/>
        <v>667.38318750000064</v>
      </c>
    </row>
    <row r="2671" spans="1:29" s="365" customFormat="1" ht="12.65" customHeight="1">
      <c r="A2671" s="325" t="s">
        <v>66</v>
      </c>
      <c r="B2671" s="452" t="s">
        <v>985</v>
      </c>
      <c r="C2671" s="453" t="s">
        <v>449</v>
      </c>
      <c r="D2671" s="454" t="s">
        <v>1255</v>
      </c>
      <c r="E2671" s="455" t="s">
        <v>1256</v>
      </c>
      <c r="F2671" s="454" t="s">
        <v>1169</v>
      </c>
      <c r="G2671" s="454" t="s">
        <v>985</v>
      </c>
      <c r="H2671" s="454" t="s">
        <v>538</v>
      </c>
      <c r="I2671" s="453">
        <v>2024</v>
      </c>
      <c r="J2671" s="453">
        <v>3</v>
      </c>
      <c r="K2671" s="456">
        <v>45572</v>
      </c>
      <c r="L2671" s="457"/>
      <c r="M2671" s="458">
        <v>4.4989583333333298E-2</v>
      </c>
      <c r="N2671" s="458">
        <v>4.5249999999999999E-2</v>
      </c>
      <c r="O2671" s="459">
        <v>2.6041666666670044E-4</v>
      </c>
      <c r="P2671" s="460"/>
      <c r="Q2671" s="453">
        <v>1</v>
      </c>
      <c r="R2671" s="458">
        <v>4.4989583333333298E-2</v>
      </c>
      <c r="S2671" s="464">
        <v>2117626.2000000002</v>
      </c>
      <c r="T2671" s="461">
        <v>7182284.4000000004</v>
      </c>
      <c r="U2671" s="462">
        <v>100000</v>
      </c>
      <c r="V2671" s="463">
        <v>98129.613437499764</v>
      </c>
      <c r="W2671" s="716" t="e">
        <f t="shared" si="95"/>
        <v>#DIV/0!</v>
      </c>
      <c r="Z2671" s="739">
        <f t="shared" si="96"/>
        <v>551.46515625007157</v>
      </c>
    </row>
    <row r="2672" spans="1:29" s="365" customFormat="1" ht="12.65" customHeight="1">
      <c r="A2672" s="325" t="s">
        <v>66</v>
      </c>
      <c r="B2672" s="452" t="s">
        <v>985</v>
      </c>
      <c r="C2672" s="453" t="s">
        <v>449</v>
      </c>
      <c r="D2672" s="454" t="s">
        <v>1257</v>
      </c>
      <c r="E2672" s="455" t="s">
        <v>1258</v>
      </c>
      <c r="F2672" s="454" t="s">
        <v>1169</v>
      </c>
      <c r="G2672" s="454" t="s">
        <v>985</v>
      </c>
      <c r="H2672" s="454" t="s">
        <v>538</v>
      </c>
      <c r="I2672" s="453">
        <v>2024</v>
      </c>
      <c r="J2672" s="453">
        <v>3</v>
      </c>
      <c r="K2672" s="456">
        <v>45572</v>
      </c>
      <c r="L2672" s="457"/>
      <c r="M2672" s="458">
        <v>1.44174074074074E-2</v>
      </c>
      <c r="N2672" s="458">
        <v>1.451E-2</v>
      </c>
      <c r="O2672" s="459">
        <v>9.2592592592600706E-5</v>
      </c>
      <c r="P2672" s="460"/>
      <c r="Q2672" s="453">
        <v>1</v>
      </c>
      <c r="R2672" s="458">
        <v>1.44174074074074E-2</v>
      </c>
      <c r="S2672" s="464">
        <v>4402438.2</v>
      </c>
      <c r="T2672" s="461">
        <v>12848067</v>
      </c>
      <c r="U2672" s="462">
        <v>24000</v>
      </c>
      <c r="V2672" s="463">
        <v>22810.364166666561</v>
      </c>
      <c r="W2672" s="716" t="e">
        <f t="shared" si="95"/>
        <v>#DIV/0!</v>
      </c>
      <c r="Z2672" s="739">
        <f t="shared" si="96"/>
        <v>407.63316666670238</v>
      </c>
    </row>
    <row r="2673" spans="1:26" s="365" customFormat="1" ht="12.65" customHeight="1">
      <c r="A2673" s="325" t="s">
        <v>66</v>
      </c>
      <c r="B2673" s="452" t="s">
        <v>985</v>
      </c>
      <c r="C2673" s="453" t="s">
        <v>449</v>
      </c>
      <c r="D2673" s="454" t="s">
        <v>601</v>
      </c>
      <c r="E2673" s="455" t="s">
        <v>1259</v>
      </c>
      <c r="F2673" s="454" t="s">
        <v>1169</v>
      </c>
      <c r="G2673" s="454" t="s">
        <v>985</v>
      </c>
      <c r="H2673" s="454" t="s">
        <v>538</v>
      </c>
      <c r="I2673" s="453">
        <v>2024</v>
      </c>
      <c r="J2673" s="453">
        <v>3</v>
      </c>
      <c r="K2673" s="456">
        <v>45572</v>
      </c>
      <c r="L2673" s="457"/>
      <c r="M2673" s="458">
        <v>1.54355952380952E-2</v>
      </c>
      <c r="N2673" s="458">
        <v>1.5509999999999999E-2</v>
      </c>
      <c r="O2673" s="459">
        <v>7.4404761904799804E-5</v>
      </c>
      <c r="P2673" s="460"/>
      <c r="Q2673" s="453">
        <v>1</v>
      </c>
      <c r="R2673" s="458">
        <v>1.54355952380952E-2</v>
      </c>
      <c r="S2673" s="464">
        <v>5801345.0999999996</v>
      </c>
      <c r="T2673" s="461">
        <v>13897343.699999999</v>
      </c>
      <c r="U2673" s="462">
        <v>20000</v>
      </c>
      <c r="V2673" s="463">
        <v>18965.971450892332</v>
      </c>
      <c r="W2673" s="716" t="e">
        <f t="shared" si="95"/>
        <v>#DIV/0!</v>
      </c>
      <c r="Z2673" s="739">
        <f t="shared" si="96"/>
        <v>431.647700893077</v>
      </c>
    </row>
    <row r="2674" spans="1:26" s="365" customFormat="1" ht="12.65" customHeight="1">
      <c r="A2674" s="325" t="s">
        <v>66</v>
      </c>
      <c r="B2674" s="452" t="s">
        <v>985</v>
      </c>
      <c r="C2674" s="453" t="s">
        <v>449</v>
      </c>
      <c r="D2674" s="454" t="s">
        <v>603</v>
      </c>
      <c r="E2674" s="455" t="s">
        <v>1260</v>
      </c>
      <c r="F2674" s="454" t="s">
        <v>1169</v>
      </c>
      <c r="G2674" s="454" t="s">
        <v>985</v>
      </c>
      <c r="H2674" s="454" t="s">
        <v>538</v>
      </c>
      <c r="I2674" s="453">
        <v>2024</v>
      </c>
      <c r="J2674" s="453">
        <v>3</v>
      </c>
      <c r="K2674" s="456">
        <v>45572</v>
      </c>
      <c r="L2674" s="457"/>
      <c r="M2674" s="458">
        <v>3.73516666666667E-2</v>
      </c>
      <c r="N2674" s="458">
        <v>3.7560000000000003E-2</v>
      </c>
      <c r="O2674" s="459">
        <v>2.0833333333330345E-4</v>
      </c>
      <c r="P2674" s="460"/>
      <c r="Q2674" s="453">
        <v>1</v>
      </c>
      <c r="R2674" s="458">
        <v>3.73516666666667E-2</v>
      </c>
      <c r="S2674" s="464">
        <v>3881457</v>
      </c>
      <c r="T2674" s="461">
        <v>12008278.800000001</v>
      </c>
      <c r="U2674" s="462">
        <v>60000</v>
      </c>
      <c r="V2674" s="463">
        <v>57498.275250000355</v>
      </c>
      <c r="W2674" s="716" t="e">
        <f t="shared" si="95"/>
        <v>#DIV/0!</v>
      </c>
      <c r="Z2674" s="739">
        <f t="shared" si="96"/>
        <v>808.63687499988396</v>
      </c>
    </row>
    <row r="2675" spans="1:26" s="365" customFormat="1" ht="12.65" customHeight="1">
      <c r="A2675" s="284" t="s">
        <v>106</v>
      </c>
      <c r="B2675" s="452" t="s">
        <v>699</v>
      </c>
      <c r="C2675" s="453" t="s">
        <v>449</v>
      </c>
      <c r="D2675" s="454" t="s">
        <v>1167</v>
      </c>
      <c r="E2675" s="455" t="s">
        <v>1168</v>
      </c>
      <c r="F2675" s="454" t="s">
        <v>1169</v>
      </c>
      <c r="G2675" s="454" t="s">
        <v>699</v>
      </c>
      <c r="H2675" s="454" t="s">
        <v>1170</v>
      </c>
      <c r="I2675" s="453">
        <v>2024</v>
      </c>
      <c r="J2675" s="453">
        <v>4</v>
      </c>
      <c r="K2675" s="456">
        <v>45572</v>
      </c>
      <c r="L2675" s="457"/>
      <c r="M2675" s="458">
        <v>1.5613891961777499E-2</v>
      </c>
      <c r="N2675" s="458">
        <v>1.5697225295110799E-2</v>
      </c>
      <c r="O2675" s="459">
        <v>8.3333333333299896E-5</v>
      </c>
      <c r="P2675" s="460"/>
      <c r="Q2675" s="453">
        <v>1</v>
      </c>
      <c r="R2675" s="458">
        <v>1.5613891961777499E-2</v>
      </c>
      <c r="S2675" s="464">
        <v>2650331</v>
      </c>
      <c r="T2675" s="461">
        <v>3515331</v>
      </c>
      <c r="U2675" s="462">
        <v>12000</v>
      </c>
      <c r="V2675" s="463">
        <v>11707.055750000118</v>
      </c>
      <c r="W2675" s="716" t="e">
        <f t="shared" si="95"/>
        <v>#DIV/0!</v>
      </c>
      <c r="Z2675" s="739">
        <f t="shared" si="96"/>
        <v>220.86091666657805</v>
      </c>
    </row>
    <row r="2676" spans="1:26" s="365" customFormat="1" ht="12.65" customHeight="1">
      <c r="A2676" s="284" t="s">
        <v>106</v>
      </c>
      <c r="B2676" s="452" t="s">
        <v>699</v>
      </c>
      <c r="C2676" s="453" t="s">
        <v>449</v>
      </c>
      <c r="D2676" s="454" t="s">
        <v>1171</v>
      </c>
      <c r="E2676" s="455" t="s">
        <v>1172</v>
      </c>
      <c r="F2676" s="454" t="s">
        <v>1169</v>
      </c>
      <c r="G2676" s="454" t="s">
        <v>699</v>
      </c>
      <c r="H2676" s="454" t="s">
        <v>538</v>
      </c>
      <c r="I2676" s="453">
        <v>2024</v>
      </c>
      <c r="J2676" s="453">
        <v>4</v>
      </c>
      <c r="K2676" s="456">
        <v>45572</v>
      </c>
      <c r="L2676" s="457"/>
      <c r="M2676" s="458">
        <v>4.8499074074074097E-2</v>
      </c>
      <c r="N2676" s="458">
        <v>4.8800000000000003E-2</v>
      </c>
      <c r="O2676" s="459">
        <v>3.00925925925906E-4</v>
      </c>
      <c r="P2676" s="460"/>
      <c r="Q2676" s="453">
        <v>1</v>
      </c>
      <c r="R2676" s="458">
        <v>4.8499074074074097E-2</v>
      </c>
      <c r="S2676" s="464">
        <v>2449787</v>
      </c>
      <c r="T2676" s="461">
        <v>3219682</v>
      </c>
      <c r="U2676" s="462">
        <v>19500</v>
      </c>
      <c r="V2676" s="463">
        <v>18531.114212963028</v>
      </c>
      <c r="W2676" s="716" t="e">
        <f t="shared" si="95"/>
        <v>#DIV/0!</v>
      </c>
      <c r="Z2676" s="739">
        <f t="shared" si="96"/>
        <v>737.20442129624746</v>
      </c>
    </row>
    <row r="2677" spans="1:26" s="365" customFormat="1" ht="12.65" customHeight="1">
      <c r="A2677" s="284" t="s">
        <v>106</v>
      </c>
      <c r="B2677" s="452" t="s">
        <v>699</v>
      </c>
      <c r="C2677" s="453" t="s">
        <v>449</v>
      </c>
      <c r="D2677" s="454" t="s">
        <v>1173</v>
      </c>
      <c r="E2677" s="455" t="s">
        <v>1174</v>
      </c>
      <c r="F2677" s="454" t="s">
        <v>1169</v>
      </c>
      <c r="G2677" s="454" t="s">
        <v>699</v>
      </c>
      <c r="H2677" s="454" t="s">
        <v>538</v>
      </c>
      <c r="I2677" s="453">
        <v>2024</v>
      </c>
      <c r="J2677" s="453">
        <v>4</v>
      </c>
      <c r="K2677" s="456">
        <v>45572</v>
      </c>
      <c r="L2677" s="457"/>
      <c r="M2677" s="458">
        <v>8.4000000000000005E-2</v>
      </c>
      <c r="N2677" s="458">
        <v>8.48E-2</v>
      </c>
      <c r="O2677" s="459">
        <v>7.9999999999999505E-4</v>
      </c>
      <c r="P2677" s="460"/>
      <c r="Q2677" s="453">
        <v>1</v>
      </c>
      <c r="R2677" s="458">
        <v>8.4000000000000005E-2</v>
      </c>
      <c r="S2677" s="464">
        <v>360000</v>
      </c>
      <c r="T2677" s="461">
        <v>435000</v>
      </c>
      <c r="U2677" s="462">
        <v>192000</v>
      </c>
      <c r="V2677" s="463">
        <v>191652</v>
      </c>
      <c r="W2677" s="716" t="e">
        <f t="shared" si="95"/>
        <v>#DIV/0!</v>
      </c>
      <c r="Z2677" s="739">
        <f t="shared" si="96"/>
        <v>287.99999999999824</v>
      </c>
    </row>
    <row r="2678" spans="1:26" s="365" customFormat="1" ht="12.65" customHeight="1">
      <c r="A2678" s="284" t="s">
        <v>106</v>
      </c>
      <c r="B2678" s="452" t="s">
        <v>699</v>
      </c>
      <c r="C2678" s="453" t="s">
        <v>449</v>
      </c>
      <c r="D2678" s="454" t="s">
        <v>1175</v>
      </c>
      <c r="E2678" s="455" t="s">
        <v>1176</v>
      </c>
      <c r="F2678" s="454" t="s">
        <v>1169</v>
      </c>
      <c r="G2678" s="454" t="s">
        <v>699</v>
      </c>
      <c r="H2678" s="454" t="s">
        <v>538</v>
      </c>
      <c r="I2678" s="453">
        <v>2024</v>
      </c>
      <c r="J2678" s="453">
        <v>4</v>
      </c>
      <c r="K2678" s="456">
        <v>45572</v>
      </c>
      <c r="L2678" s="457"/>
      <c r="M2678" s="458">
        <v>1.54984811013187E-2</v>
      </c>
      <c r="N2678" s="458">
        <v>1.55644533235409E-2</v>
      </c>
      <c r="O2678" s="459">
        <v>6.5972222222199895E-5</v>
      </c>
      <c r="P2678" s="460"/>
      <c r="Q2678" s="453">
        <v>1</v>
      </c>
      <c r="R2678" s="458">
        <v>1.54984811013187E-2</v>
      </c>
      <c r="S2678" s="464">
        <v>2458459</v>
      </c>
      <c r="T2678" s="461">
        <v>3872591</v>
      </c>
      <c r="U2678" s="462">
        <v>19000</v>
      </c>
      <c r="V2678" s="463">
        <v>18744.51656597231</v>
      </c>
      <c r="W2678" s="716" t="e">
        <f t="shared" si="95"/>
        <v>#DIV/0!</v>
      </c>
      <c r="Z2678" s="739">
        <f t="shared" si="96"/>
        <v>162.19000347216732</v>
      </c>
    </row>
    <row r="2679" spans="1:26" s="365" customFormat="1" ht="12.65" customHeight="1">
      <c r="A2679" s="284" t="s">
        <v>106</v>
      </c>
      <c r="B2679" s="452" t="s">
        <v>699</v>
      </c>
      <c r="C2679" s="453" t="s">
        <v>449</v>
      </c>
      <c r="D2679" s="454" t="s">
        <v>1177</v>
      </c>
      <c r="E2679" s="455" t="s">
        <v>1178</v>
      </c>
      <c r="F2679" s="454" t="s">
        <v>1169</v>
      </c>
      <c r="G2679" s="454" t="s">
        <v>699</v>
      </c>
      <c r="H2679" s="454" t="s">
        <v>538</v>
      </c>
      <c r="I2679" s="453">
        <v>2024</v>
      </c>
      <c r="J2679" s="453">
        <v>4</v>
      </c>
      <c r="K2679" s="456">
        <v>45572</v>
      </c>
      <c r="L2679" s="457"/>
      <c r="M2679" s="458">
        <v>3.9622222222222198E-2</v>
      </c>
      <c r="N2679" s="458">
        <v>3.9899999999999998E-2</v>
      </c>
      <c r="O2679" s="459">
        <v>2.777777777778E-4</v>
      </c>
      <c r="P2679" s="460"/>
      <c r="Q2679" s="453">
        <v>1</v>
      </c>
      <c r="R2679" s="458">
        <v>3.9622222222222198E-2</v>
      </c>
      <c r="S2679" s="464">
        <v>2095000</v>
      </c>
      <c r="T2679" s="461">
        <v>3301624</v>
      </c>
      <c r="U2679" s="462">
        <v>36000</v>
      </c>
      <c r="V2679" s="463">
        <v>35082.88222222215</v>
      </c>
      <c r="W2679" s="716" t="e">
        <f t="shared" si="95"/>
        <v>#DIV/0!</v>
      </c>
      <c r="Z2679" s="739">
        <f t="shared" si="96"/>
        <v>581.94444444449095</v>
      </c>
    </row>
    <row r="2680" spans="1:26" s="365" customFormat="1" ht="12.65" customHeight="1">
      <c r="A2680" s="284" t="s">
        <v>106</v>
      </c>
      <c r="B2680" s="452" t="s">
        <v>699</v>
      </c>
      <c r="C2680" s="453" t="s">
        <v>449</v>
      </c>
      <c r="D2680" s="454" t="s">
        <v>1179</v>
      </c>
      <c r="E2680" s="455" t="s">
        <v>1180</v>
      </c>
      <c r="F2680" s="454" t="s">
        <v>1169</v>
      </c>
      <c r="G2680" s="454" t="s">
        <v>699</v>
      </c>
      <c r="H2680" s="454" t="s">
        <v>538</v>
      </c>
      <c r="I2680" s="453">
        <v>2024</v>
      </c>
      <c r="J2680" s="453">
        <v>4</v>
      </c>
      <c r="K2680" s="456">
        <v>45572</v>
      </c>
      <c r="L2680" s="457"/>
      <c r="M2680" s="458">
        <v>1.24996716339609E-2</v>
      </c>
      <c r="N2680" s="458">
        <v>1.25546484858128E-2</v>
      </c>
      <c r="O2680" s="459">
        <v>5.49768518518998E-5</v>
      </c>
      <c r="P2680" s="460"/>
      <c r="Q2680" s="453">
        <v>1</v>
      </c>
      <c r="R2680" s="458">
        <v>1.24996716339609E-2</v>
      </c>
      <c r="S2680" s="464">
        <v>3785704</v>
      </c>
      <c r="T2680" s="461">
        <v>5155518</v>
      </c>
      <c r="U2680" s="462">
        <v>19000</v>
      </c>
      <c r="V2680" s="463">
        <v>18716.565850694198</v>
      </c>
      <c r="W2680" s="716" t="e">
        <f t="shared" si="95"/>
        <v>#DIV/0!</v>
      </c>
      <c r="Z2680" s="739">
        <f t="shared" si="96"/>
        <v>208.12608796314447</v>
      </c>
    </row>
    <row r="2681" spans="1:26" s="365" customFormat="1" ht="12.65" customHeight="1">
      <c r="A2681" s="284" t="s">
        <v>106</v>
      </c>
      <c r="B2681" s="452" t="s">
        <v>699</v>
      </c>
      <c r="C2681" s="453" t="s">
        <v>449</v>
      </c>
      <c r="D2681" s="454" t="s">
        <v>1181</v>
      </c>
      <c r="E2681" s="455" t="s">
        <v>1182</v>
      </c>
      <c r="F2681" s="454" t="s">
        <v>1169</v>
      </c>
      <c r="G2681" s="454" t="s">
        <v>699</v>
      </c>
      <c r="H2681" s="454" t="s">
        <v>538</v>
      </c>
      <c r="I2681" s="453">
        <v>2024</v>
      </c>
      <c r="J2681" s="453">
        <v>4</v>
      </c>
      <c r="K2681" s="456">
        <v>45572</v>
      </c>
      <c r="L2681" s="457"/>
      <c r="M2681" s="458">
        <v>0.10203611111111099</v>
      </c>
      <c r="N2681" s="458">
        <v>0.1028</v>
      </c>
      <c r="O2681" s="459">
        <v>7.6388888888900797E-4</v>
      </c>
      <c r="P2681" s="460"/>
      <c r="Q2681" s="453">
        <v>1</v>
      </c>
      <c r="R2681" s="458">
        <v>0.10203611111111099</v>
      </c>
      <c r="S2681" s="464">
        <v>2395560</v>
      </c>
      <c r="T2681" s="461">
        <v>3296587</v>
      </c>
      <c r="U2681" s="462">
        <v>231000</v>
      </c>
      <c r="V2681" s="463">
        <v>228481.77381944406</v>
      </c>
      <c r="W2681" s="716" t="e">
        <f t="shared" si="95"/>
        <v>#DIV/0!</v>
      </c>
      <c r="Z2681" s="739">
        <f t="shared" si="96"/>
        <v>1829.941666666952</v>
      </c>
    </row>
    <row r="2682" spans="1:26" s="365" customFormat="1" ht="12.65" customHeight="1">
      <c r="A2682" s="284" t="s">
        <v>106</v>
      </c>
      <c r="B2682" s="452" t="s">
        <v>699</v>
      </c>
      <c r="C2682" s="453" t="s">
        <v>449</v>
      </c>
      <c r="D2682" s="454" t="s">
        <v>1173</v>
      </c>
      <c r="E2682" s="455" t="s">
        <v>1174</v>
      </c>
      <c r="F2682" s="454" t="s">
        <v>1169</v>
      </c>
      <c r="G2682" s="454" t="s">
        <v>699</v>
      </c>
      <c r="H2682" s="454" t="s">
        <v>538</v>
      </c>
      <c r="I2682" s="453">
        <v>2024</v>
      </c>
      <c r="J2682" s="453">
        <v>4</v>
      </c>
      <c r="K2682" s="456">
        <v>45572</v>
      </c>
      <c r="L2682" s="457"/>
      <c r="M2682" s="458">
        <v>8.4000000000000005E-2</v>
      </c>
      <c r="N2682" s="458">
        <v>8.48E-2</v>
      </c>
      <c r="O2682" s="459">
        <v>7.9999999999999505E-4</v>
      </c>
      <c r="P2682" s="460"/>
      <c r="Q2682" s="453">
        <v>1</v>
      </c>
      <c r="R2682" s="458">
        <v>8.4000000000000005E-2</v>
      </c>
      <c r="S2682" s="464">
        <v>360000</v>
      </c>
      <c r="T2682" s="461">
        <v>435000</v>
      </c>
      <c r="U2682" s="462">
        <v>0</v>
      </c>
      <c r="V2682" s="463">
        <v>0</v>
      </c>
      <c r="W2682" s="716" t="e">
        <f t="shared" si="95"/>
        <v>#DIV/0!</v>
      </c>
      <c r="Z2682" s="739">
        <f t="shared" si="96"/>
        <v>287.99999999999824</v>
      </c>
    </row>
    <row r="2683" spans="1:26" s="365" customFormat="1" ht="12.65" customHeight="1">
      <c r="A2683" s="284" t="s">
        <v>107</v>
      </c>
      <c r="B2683" s="452" t="s">
        <v>703</v>
      </c>
      <c r="C2683" s="453" t="s">
        <v>449</v>
      </c>
      <c r="D2683" s="454" t="s">
        <v>1183</v>
      </c>
      <c r="E2683" s="455" t="s">
        <v>1184</v>
      </c>
      <c r="F2683" s="454" t="s">
        <v>1169</v>
      </c>
      <c r="G2683" s="454" t="s">
        <v>703</v>
      </c>
      <c r="H2683" s="454" t="s">
        <v>538</v>
      </c>
      <c r="I2683" s="453">
        <v>2024</v>
      </c>
      <c r="J2683" s="453">
        <v>4</v>
      </c>
      <c r="K2683" s="456">
        <v>45572</v>
      </c>
      <c r="L2683" s="457"/>
      <c r="M2683" s="458">
        <v>6.7044444444444407E-2</v>
      </c>
      <c r="N2683" s="458">
        <v>6.7599999999999993E-2</v>
      </c>
      <c r="O2683" s="459">
        <v>5.55555555555587E-4</v>
      </c>
      <c r="P2683" s="460"/>
      <c r="Q2683" s="453">
        <v>1</v>
      </c>
      <c r="R2683" s="458">
        <v>6.7044444444444407E-2</v>
      </c>
      <c r="S2683" s="464">
        <v>241609</v>
      </c>
      <c r="T2683" s="461">
        <v>263512</v>
      </c>
      <c r="U2683" s="462">
        <v>40000</v>
      </c>
      <c r="V2683" s="463">
        <v>39853.604444444434</v>
      </c>
      <c r="W2683" s="716" t="e">
        <f t="shared" si="95"/>
        <v>#DIV/0!</v>
      </c>
      <c r="Z2683" s="739">
        <f t="shared" si="96"/>
        <v>134.22722222222981</v>
      </c>
    </row>
    <row r="2684" spans="1:26" s="365" customFormat="1" ht="12.65" customHeight="1">
      <c r="A2684" s="284" t="s">
        <v>107</v>
      </c>
      <c r="B2684" s="452" t="s">
        <v>703</v>
      </c>
      <c r="C2684" s="453" t="s">
        <v>449</v>
      </c>
      <c r="D2684" s="454" t="s">
        <v>1183</v>
      </c>
      <c r="E2684" s="455" t="s">
        <v>1185</v>
      </c>
      <c r="F2684" s="454" t="s">
        <v>1169</v>
      </c>
      <c r="G2684" s="454" t="s">
        <v>703</v>
      </c>
      <c r="H2684" s="454" t="s">
        <v>538</v>
      </c>
      <c r="I2684" s="453">
        <v>2024</v>
      </c>
      <c r="J2684" s="453">
        <v>4</v>
      </c>
      <c r="K2684" s="456">
        <v>45572</v>
      </c>
      <c r="L2684" s="457"/>
      <c r="M2684" s="458">
        <v>6.7044444444444407E-2</v>
      </c>
      <c r="N2684" s="458">
        <v>6.7599999999999993E-2</v>
      </c>
      <c r="O2684" s="459">
        <v>5.55555555555587E-4</v>
      </c>
      <c r="P2684" s="460"/>
      <c r="Q2684" s="453">
        <v>1</v>
      </c>
      <c r="R2684" s="458">
        <v>6.7044444444444407E-2</v>
      </c>
      <c r="S2684" s="464">
        <v>0</v>
      </c>
      <c r="T2684" s="461">
        <v>0</v>
      </c>
      <c r="U2684" s="462">
        <v>40000</v>
      </c>
      <c r="V2684" s="463">
        <v>40000</v>
      </c>
      <c r="W2684" s="716" t="e">
        <f t="shared" si="95"/>
        <v>#DIV/0!</v>
      </c>
      <c r="Z2684" s="739">
        <f t="shared" si="96"/>
        <v>0</v>
      </c>
    </row>
    <row r="2685" spans="1:26" s="365" customFormat="1" ht="12.65" customHeight="1">
      <c r="A2685" s="284" t="s">
        <v>107</v>
      </c>
      <c r="B2685" s="452" t="s">
        <v>703</v>
      </c>
      <c r="C2685" s="453" t="s">
        <v>449</v>
      </c>
      <c r="D2685" s="454" t="s">
        <v>1186</v>
      </c>
      <c r="E2685" s="455" t="s">
        <v>1187</v>
      </c>
      <c r="F2685" s="454" t="s">
        <v>1169</v>
      </c>
      <c r="G2685" s="454" t="s">
        <v>703</v>
      </c>
      <c r="H2685" s="454" t="s">
        <v>538</v>
      </c>
      <c r="I2685" s="453">
        <v>2024</v>
      </c>
      <c r="J2685" s="453">
        <v>4</v>
      </c>
      <c r="K2685" s="456">
        <v>45572</v>
      </c>
      <c r="L2685" s="457"/>
      <c r="M2685" s="458">
        <v>1.8429011438828399E-2</v>
      </c>
      <c r="N2685" s="458">
        <v>1.8522761438828399E-2</v>
      </c>
      <c r="O2685" s="459">
        <v>9.3750000000000097E-5</v>
      </c>
      <c r="P2685" s="460"/>
      <c r="Q2685" s="453">
        <v>1</v>
      </c>
      <c r="R2685" s="458">
        <v>1.8429011438828399E-2</v>
      </c>
      <c r="S2685" s="464">
        <v>0</v>
      </c>
      <c r="T2685" s="461">
        <v>50000</v>
      </c>
      <c r="U2685" s="462">
        <v>30000</v>
      </c>
      <c r="V2685" s="463">
        <v>29995.3125</v>
      </c>
      <c r="W2685" s="716" t="e">
        <f t="shared" si="95"/>
        <v>#DIV/0!</v>
      </c>
      <c r="Z2685" s="739">
        <f t="shared" si="96"/>
        <v>0</v>
      </c>
    </row>
    <row r="2686" spans="1:26" s="365" customFormat="1" ht="12.65" customHeight="1">
      <c r="A2686" s="284" t="s">
        <v>107</v>
      </c>
      <c r="B2686" s="452" t="s">
        <v>703</v>
      </c>
      <c r="C2686" s="453" t="s">
        <v>449</v>
      </c>
      <c r="D2686" s="454" t="s">
        <v>1188</v>
      </c>
      <c r="E2686" s="455" t="s">
        <v>1189</v>
      </c>
      <c r="F2686" s="454" t="s">
        <v>1169</v>
      </c>
      <c r="G2686" s="454" t="s">
        <v>703</v>
      </c>
      <c r="H2686" s="454" t="s">
        <v>538</v>
      </c>
      <c r="I2686" s="453">
        <v>2024</v>
      </c>
      <c r="J2686" s="453">
        <v>4</v>
      </c>
      <c r="K2686" s="456">
        <v>45572</v>
      </c>
      <c r="L2686" s="457"/>
      <c r="M2686" s="458">
        <v>2.8972727272727299E-2</v>
      </c>
      <c r="N2686" s="458">
        <v>2.92E-2</v>
      </c>
      <c r="O2686" s="459">
        <v>2.2727272727270101E-4</v>
      </c>
      <c r="P2686" s="460"/>
      <c r="Q2686" s="453">
        <v>1</v>
      </c>
      <c r="R2686" s="458">
        <v>2.8972727272727299E-2</v>
      </c>
      <c r="S2686" s="464">
        <v>272420</v>
      </c>
      <c r="T2686" s="461">
        <v>297420</v>
      </c>
      <c r="U2686" s="462">
        <v>18000</v>
      </c>
      <c r="V2686" s="463">
        <v>17932.404545454552</v>
      </c>
      <c r="W2686" s="716" t="e">
        <f t="shared" si="95"/>
        <v>#DIV/0!</v>
      </c>
      <c r="Z2686" s="739">
        <f t="shared" si="96"/>
        <v>61.913636363629209</v>
      </c>
    </row>
    <row r="2687" spans="1:26" s="365" customFormat="1" ht="12.65" customHeight="1">
      <c r="A2687" s="284" t="s">
        <v>107</v>
      </c>
      <c r="B2687" s="452" t="s">
        <v>703</v>
      </c>
      <c r="C2687" s="453" t="s">
        <v>449</v>
      </c>
      <c r="D2687" s="454" t="s">
        <v>1179</v>
      </c>
      <c r="E2687" s="455" t="s">
        <v>1180</v>
      </c>
      <c r="F2687" s="454" t="s">
        <v>1169</v>
      </c>
      <c r="G2687" s="454" t="s">
        <v>703</v>
      </c>
      <c r="H2687" s="454" t="s">
        <v>538</v>
      </c>
      <c r="I2687" s="453">
        <v>2024</v>
      </c>
      <c r="J2687" s="453">
        <v>4</v>
      </c>
      <c r="K2687" s="456">
        <v>45572</v>
      </c>
      <c r="L2687" s="457"/>
      <c r="M2687" s="458">
        <v>1.24996716339609E-2</v>
      </c>
      <c r="N2687" s="458">
        <v>1.25546484858128E-2</v>
      </c>
      <c r="O2687" s="459">
        <v>5.49768518518998E-5</v>
      </c>
      <c r="P2687" s="460"/>
      <c r="Q2687" s="453">
        <v>1</v>
      </c>
      <c r="R2687" s="458">
        <v>1.24996716339609E-2</v>
      </c>
      <c r="S2687" s="464">
        <v>3785704</v>
      </c>
      <c r="T2687" s="461">
        <v>5155518</v>
      </c>
      <c r="U2687" s="462">
        <v>0</v>
      </c>
      <c r="V2687" s="463">
        <v>0</v>
      </c>
      <c r="W2687" s="716" t="e">
        <f t="shared" si="95"/>
        <v>#DIV/0!</v>
      </c>
      <c r="Z2687" s="739">
        <f t="shared" si="96"/>
        <v>208.12608796314447</v>
      </c>
    </row>
    <row r="2688" spans="1:26" s="365" customFormat="1" ht="12.65" customHeight="1">
      <c r="A2688" s="284" t="s">
        <v>107</v>
      </c>
      <c r="B2688" s="452" t="s">
        <v>703</v>
      </c>
      <c r="C2688" s="453" t="s">
        <v>449</v>
      </c>
      <c r="D2688" s="454" t="s">
        <v>1190</v>
      </c>
      <c r="E2688" s="455" t="s">
        <v>1191</v>
      </c>
      <c r="F2688" s="454" t="s">
        <v>1169</v>
      </c>
      <c r="G2688" s="454" t="s">
        <v>703</v>
      </c>
      <c r="H2688" s="454" t="s">
        <v>538</v>
      </c>
      <c r="I2688" s="453">
        <v>2024</v>
      </c>
      <c r="J2688" s="453">
        <v>4</v>
      </c>
      <c r="K2688" s="456">
        <v>45572</v>
      </c>
      <c r="L2688" s="457"/>
      <c r="M2688" s="458">
        <v>2.10888888888889E-2</v>
      </c>
      <c r="N2688" s="458">
        <v>2.12E-2</v>
      </c>
      <c r="O2688" s="459">
        <v>1.111111111111E-4</v>
      </c>
      <c r="P2688" s="460"/>
      <c r="Q2688" s="453">
        <v>1</v>
      </c>
      <c r="R2688" s="458">
        <v>2.10888888888889E-2</v>
      </c>
      <c r="S2688" s="464">
        <v>272420</v>
      </c>
      <c r="T2688" s="461">
        <v>292420</v>
      </c>
      <c r="U2688" s="462">
        <v>10000</v>
      </c>
      <c r="V2688" s="463">
        <v>9967.5088888888913</v>
      </c>
      <c r="W2688" s="716" t="e">
        <f t="shared" si="95"/>
        <v>#DIV/0!</v>
      </c>
      <c r="Z2688" s="739">
        <f t="shared" si="96"/>
        <v>30.268888888885861</v>
      </c>
    </row>
    <row r="2689" spans="1:26" s="365" customFormat="1" ht="12.65" customHeight="1">
      <c r="A2689" s="452" t="s">
        <v>109</v>
      </c>
      <c r="B2689" s="452" t="s">
        <v>712</v>
      </c>
      <c r="C2689" s="453" t="s">
        <v>449</v>
      </c>
      <c r="D2689" s="454" t="s">
        <v>1192</v>
      </c>
      <c r="E2689" s="455" t="s">
        <v>1193</v>
      </c>
      <c r="F2689" s="454" t="s">
        <v>1169</v>
      </c>
      <c r="G2689" s="454" t="s">
        <v>712</v>
      </c>
      <c r="H2689" s="454" t="s">
        <v>538</v>
      </c>
      <c r="I2689" s="453">
        <v>2024</v>
      </c>
      <c r="J2689" s="453">
        <v>4</v>
      </c>
      <c r="K2689" s="456">
        <v>45572</v>
      </c>
      <c r="L2689" s="457"/>
      <c r="M2689" s="458">
        <v>7.1513521215986503E-2</v>
      </c>
      <c r="N2689" s="458">
        <v>7.1930187882653193E-2</v>
      </c>
      <c r="O2689" s="459">
        <v>4.1666666666669E-4</v>
      </c>
      <c r="P2689" s="460"/>
      <c r="Q2689" s="453">
        <v>1</v>
      </c>
      <c r="R2689" s="458">
        <v>7.1513521215986503E-2</v>
      </c>
      <c r="S2689" s="464">
        <v>761191</v>
      </c>
      <c r="T2689" s="461">
        <v>842491</v>
      </c>
      <c r="U2689" s="462">
        <v>72000</v>
      </c>
      <c r="V2689" s="463">
        <v>71648.962083333317</v>
      </c>
      <c r="W2689" s="716" t="e">
        <f t="shared" si="95"/>
        <v>#DIV/0!</v>
      </c>
      <c r="Z2689" s="739">
        <f t="shared" si="96"/>
        <v>317.16291666668445</v>
      </c>
    </row>
    <row r="2690" spans="1:26" s="365" customFormat="1" ht="12.65" customHeight="1">
      <c r="A2690" s="452" t="s">
        <v>109</v>
      </c>
      <c r="B2690" s="452" t="s">
        <v>712</v>
      </c>
      <c r="C2690" s="453" t="s">
        <v>449</v>
      </c>
      <c r="D2690" s="454" t="s">
        <v>1194</v>
      </c>
      <c r="E2690" s="455" t="s">
        <v>1195</v>
      </c>
      <c r="F2690" s="454" t="s">
        <v>1169</v>
      </c>
      <c r="G2690" s="454" t="s">
        <v>712</v>
      </c>
      <c r="H2690" s="454" t="s">
        <v>538</v>
      </c>
      <c r="I2690" s="453">
        <v>2024</v>
      </c>
      <c r="J2690" s="453">
        <v>4</v>
      </c>
      <c r="K2690" s="456">
        <v>45572</v>
      </c>
      <c r="L2690" s="457"/>
      <c r="M2690" s="458">
        <v>1.6104341943226901E-2</v>
      </c>
      <c r="N2690" s="458">
        <v>1.6156185261199201E-2</v>
      </c>
      <c r="O2690" s="459">
        <v>5.1843317972300601E-5</v>
      </c>
      <c r="P2690" s="460"/>
      <c r="Q2690" s="453">
        <v>1</v>
      </c>
      <c r="R2690" s="458">
        <v>1.6104341943226901E-2</v>
      </c>
      <c r="S2690" s="464">
        <v>1998414</v>
      </c>
      <c r="T2690" s="461">
        <v>2247214</v>
      </c>
      <c r="U2690" s="462">
        <v>18000</v>
      </c>
      <c r="V2690" s="463">
        <v>17883.496970046195</v>
      </c>
      <c r="W2690" s="716" t="e">
        <f t="shared" ref="W2690:W2753" si="99">V2690/$AB$1</f>
        <v>#DIV/0!</v>
      </c>
      <c r="Z2690" s="739">
        <f t="shared" si="96"/>
        <v>103.60441244229713</v>
      </c>
    </row>
    <row r="2691" spans="1:26" s="365" customFormat="1" ht="12.65" customHeight="1">
      <c r="A2691" s="452" t="s">
        <v>109</v>
      </c>
      <c r="B2691" s="452" t="s">
        <v>712</v>
      </c>
      <c r="C2691" s="453" t="s">
        <v>449</v>
      </c>
      <c r="D2691" s="454" t="s">
        <v>1183</v>
      </c>
      <c r="E2691" s="455" t="s">
        <v>1196</v>
      </c>
      <c r="F2691" s="454" t="s">
        <v>1169</v>
      </c>
      <c r="G2691" s="454" t="s">
        <v>712</v>
      </c>
      <c r="H2691" s="454" t="s">
        <v>538</v>
      </c>
      <c r="I2691" s="453">
        <v>2024</v>
      </c>
      <c r="J2691" s="453">
        <v>4</v>
      </c>
      <c r="K2691" s="456">
        <v>45572</v>
      </c>
      <c r="L2691" s="457"/>
      <c r="M2691" s="458">
        <v>0.1776375</v>
      </c>
      <c r="N2691" s="458">
        <v>0.1792</v>
      </c>
      <c r="O2691" s="459">
        <v>1.5624999999999899E-3</v>
      </c>
      <c r="P2691" s="460"/>
      <c r="Q2691" s="453">
        <v>1</v>
      </c>
      <c r="R2691" s="458">
        <v>0.1776375</v>
      </c>
      <c r="S2691" s="464">
        <v>312220</v>
      </c>
      <c r="T2691" s="461">
        <v>329829</v>
      </c>
      <c r="U2691" s="462">
        <v>120000</v>
      </c>
      <c r="V2691" s="463">
        <v>119484.64218750001</v>
      </c>
      <c r="W2691" s="716" t="e">
        <f t="shared" si="99"/>
        <v>#DIV/0!</v>
      </c>
      <c r="Z2691" s="739">
        <f t="shared" ref="Z2691:Z2754" si="100">O2691*S2691</f>
        <v>487.84374999999682</v>
      </c>
    </row>
    <row r="2692" spans="1:26" s="365" customFormat="1" ht="12.65" customHeight="1">
      <c r="A2692" s="452" t="s">
        <v>109</v>
      </c>
      <c r="B2692" s="452" t="s">
        <v>712</v>
      </c>
      <c r="C2692" s="453" t="s">
        <v>449</v>
      </c>
      <c r="D2692" s="454" t="s">
        <v>1197</v>
      </c>
      <c r="E2692" s="455" t="s">
        <v>1198</v>
      </c>
      <c r="F2692" s="454" t="s">
        <v>1169</v>
      </c>
      <c r="G2692" s="454" t="s">
        <v>712</v>
      </c>
      <c r="H2692" s="454" t="s">
        <v>538</v>
      </c>
      <c r="I2692" s="453">
        <v>2024</v>
      </c>
      <c r="J2692" s="453">
        <v>4</v>
      </c>
      <c r="K2692" s="456">
        <v>45572</v>
      </c>
      <c r="L2692" s="457"/>
      <c r="M2692" s="458">
        <v>7.9725000000000004E-2</v>
      </c>
      <c r="N2692" s="458">
        <v>8.0100000000000005E-2</v>
      </c>
      <c r="O2692" s="459">
        <v>3.7500000000000001E-4</v>
      </c>
      <c r="P2692" s="460"/>
      <c r="Q2692" s="453">
        <v>1</v>
      </c>
      <c r="R2692" s="458">
        <v>7.9725000000000004E-2</v>
      </c>
      <c r="S2692" s="464">
        <v>492310</v>
      </c>
      <c r="T2692" s="461">
        <v>509110</v>
      </c>
      <c r="U2692" s="462">
        <v>36000</v>
      </c>
      <c r="V2692" s="463">
        <v>35809.083749999998</v>
      </c>
      <c r="W2692" s="716" t="e">
        <f t="shared" si="99"/>
        <v>#DIV/0!</v>
      </c>
      <c r="Z2692" s="739">
        <f t="shared" si="100"/>
        <v>184.61625000000001</v>
      </c>
    </row>
    <row r="2693" spans="1:26" s="365" customFormat="1" ht="12.65" customHeight="1">
      <c r="A2693" s="452" t="s">
        <v>109</v>
      </c>
      <c r="B2693" s="452" t="s">
        <v>712</v>
      </c>
      <c r="C2693" s="453" t="s">
        <v>449</v>
      </c>
      <c r="D2693" s="454" t="s">
        <v>1199</v>
      </c>
      <c r="E2693" s="455" t="s">
        <v>1200</v>
      </c>
      <c r="F2693" s="454" t="s">
        <v>1169</v>
      </c>
      <c r="G2693" s="454" t="s">
        <v>712</v>
      </c>
      <c r="H2693" s="454" t="s">
        <v>538</v>
      </c>
      <c r="I2693" s="453">
        <v>2024</v>
      </c>
      <c r="J2693" s="453">
        <v>4</v>
      </c>
      <c r="K2693" s="456">
        <v>45572</v>
      </c>
      <c r="L2693" s="457"/>
      <c r="M2693" s="458">
        <v>4.0697979797979802E-2</v>
      </c>
      <c r="N2693" s="458">
        <v>4.0899999999999999E-2</v>
      </c>
      <c r="O2693" s="459">
        <v>2.02020202020196E-4</v>
      </c>
      <c r="P2693" s="460"/>
      <c r="Q2693" s="453">
        <v>1</v>
      </c>
      <c r="R2693" s="458">
        <v>4.0697979797979802E-2</v>
      </c>
      <c r="S2693" s="464">
        <v>1124620</v>
      </c>
      <c r="T2693" s="461">
        <v>1160120</v>
      </c>
      <c r="U2693" s="462">
        <v>32000</v>
      </c>
      <c r="V2693" s="463">
        <v>31765.63232323233</v>
      </c>
      <c r="W2693" s="716" t="e">
        <f t="shared" si="99"/>
        <v>#DIV/0!</v>
      </c>
      <c r="Z2693" s="739">
        <f t="shared" si="100"/>
        <v>227.19595959595281</v>
      </c>
    </row>
    <row r="2694" spans="1:26" s="365" customFormat="1" ht="12.65" customHeight="1">
      <c r="A2694" s="452" t="s">
        <v>109</v>
      </c>
      <c r="B2694" s="452" t="s">
        <v>712</v>
      </c>
      <c r="C2694" s="453" t="s">
        <v>449</v>
      </c>
      <c r="D2694" s="454" t="s">
        <v>1179</v>
      </c>
      <c r="E2694" s="455" t="s">
        <v>1180</v>
      </c>
      <c r="F2694" s="454" t="s">
        <v>1169</v>
      </c>
      <c r="G2694" s="454" t="s">
        <v>712</v>
      </c>
      <c r="H2694" s="454" t="s">
        <v>538</v>
      </c>
      <c r="I2694" s="453">
        <v>2024</v>
      </c>
      <c r="J2694" s="453">
        <v>4</v>
      </c>
      <c r="K2694" s="456">
        <v>45572</v>
      </c>
      <c r="L2694" s="457"/>
      <c r="M2694" s="458">
        <v>1.24996716339609E-2</v>
      </c>
      <c r="N2694" s="458">
        <v>1.25546484858128E-2</v>
      </c>
      <c r="O2694" s="459">
        <v>5.49768518518998E-5</v>
      </c>
      <c r="P2694" s="460"/>
      <c r="Q2694" s="453">
        <v>1</v>
      </c>
      <c r="R2694" s="458">
        <v>1.24996716339609E-2</v>
      </c>
      <c r="S2694" s="464">
        <v>3785704</v>
      </c>
      <c r="T2694" s="461">
        <v>5155518</v>
      </c>
      <c r="U2694" s="462">
        <v>0</v>
      </c>
      <c r="V2694" s="463">
        <v>0</v>
      </c>
      <c r="W2694" s="716" t="e">
        <f t="shared" si="99"/>
        <v>#DIV/0!</v>
      </c>
      <c r="Z2694" s="739">
        <f t="shared" si="100"/>
        <v>208.12608796314447</v>
      </c>
    </row>
    <row r="2695" spans="1:26" s="365" customFormat="1" ht="12.65" customHeight="1">
      <c r="A2695" s="452" t="s">
        <v>108</v>
      </c>
      <c r="B2695" s="452" t="s">
        <v>1201</v>
      </c>
      <c r="C2695" s="453" t="s">
        <v>449</v>
      </c>
      <c r="D2695" s="454" t="s">
        <v>1181</v>
      </c>
      <c r="E2695" s="455" t="s">
        <v>1202</v>
      </c>
      <c r="F2695" s="454" t="s">
        <v>1169</v>
      </c>
      <c r="G2695" s="454" t="s">
        <v>1201</v>
      </c>
      <c r="H2695" s="454" t="s">
        <v>538</v>
      </c>
      <c r="I2695" s="453">
        <v>2024</v>
      </c>
      <c r="J2695" s="453">
        <v>4</v>
      </c>
      <c r="K2695" s="456">
        <v>45572</v>
      </c>
      <c r="L2695" s="457"/>
      <c r="M2695" s="458">
        <v>0.11732129629629599</v>
      </c>
      <c r="N2695" s="458">
        <v>0.1179</v>
      </c>
      <c r="O2695" s="459">
        <v>5.7870370370401202E-4</v>
      </c>
      <c r="P2695" s="460"/>
      <c r="Q2695" s="453">
        <v>1</v>
      </c>
      <c r="R2695" s="458">
        <v>0.11732129629629599</v>
      </c>
      <c r="S2695" s="464">
        <v>696964</v>
      </c>
      <c r="T2695" s="461">
        <v>716064</v>
      </c>
      <c r="U2695" s="462">
        <v>75000</v>
      </c>
      <c r="V2695" s="463">
        <v>74585.611111110891</v>
      </c>
      <c r="W2695" s="716" t="e">
        <f t="shared" si="99"/>
        <v>#DIV/0!</v>
      </c>
      <c r="Z2695" s="739">
        <f t="shared" si="100"/>
        <v>403.33564814836302</v>
      </c>
    </row>
    <row r="2696" spans="1:26" s="365" customFormat="1" ht="12.65" customHeight="1">
      <c r="A2696" s="452" t="s">
        <v>108</v>
      </c>
      <c r="B2696" s="452" t="s">
        <v>1201</v>
      </c>
      <c r="C2696" s="453" t="s">
        <v>449</v>
      </c>
      <c r="D2696" s="454" t="s">
        <v>1203</v>
      </c>
      <c r="E2696" s="455" t="s">
        <v>1204</v>
      </c>
      <c r="F2696" s="454" t="s">
        <v>1169</v>
      </c>
      <c r="G2696" s="454" t="s">
        <v>1201</v>
      </c>
      <c r="H2696" s="454" t="s">
        <v>538</v>
      </c>
      <c r="I2696" s="453">
        <v>2024</v>
      </c>
      <c r="J2696" s="453">
        <v>4</v>
      </c>
      <c r="K2696" s="456">
        <v>45572</v>
      </c>
      <c r="L2696" s="457"/>
      <c r="M2696" s="458">
        <v>0.16803124999999999</v>
      </c>
      <c r="N2696" s="458">
        <v>0.16850000000000001</v>
      </c>
      <c r="O2696" s="459">
        <v>4.6875000000001798E-4</v>
      </c>
      <c r="P2696" s="460"/>
      <c r="Q2696" s="453">
        <v>1</v>
      </c>
      <c r="R2696" s="458">
        <v>0.16803124999999999</v>
      </c>
      <c r="S2696" s="464">
        <v>694405</v>
      </c>
      <c r="T2696" s="461">
        <v>713405</v>
      </c>
      <c r="U2696" s="462">
        <v>54000</v>
      </c>
      <c r="V2696" s="463">
        <v>53665.591406249987</v>
      </c>
      <c r="W2696" s="716" t="e">
        <f t="shared" si="99"/>
        <v>#DIV/0!</v>
      </c>
      <c r="Z2696" s="739">
        <f t="shared" si="100"/>
        <v>325.50234375001247</v>
      </c>
    </row>
    <row r="2697" spans="1:26" s="365" customFormat="1" ht="12.65" customHeight="1">
      <c r="A2697" s="452" t="s">
        <v>108</v>
      </c>
      <c r="B2697" s="452" t="s">
        <v>1201</v>
      </c>
      <c r="C2697" s="453" t="s">
        <v>449</v>
      </c>
      <c r="D2697" s="454" t="s">
        <v>1175</v>
      </c>
      <c r="E2697" s="455" t="s">
        <v>1176</v>
      </c>
      <c r="F2697" s="454" t="s">
        <v>1169</v>
      </c>
      <c r="G2697" s="454" t="s">
        <v>1201</v>
      </c>
      <c r="H2697" s="454" t="s">
        <v>538</v>
      </c>
      <c r="I2697" s="453">
        <v>2024</v>
      </c>
      <c r="J2697" s="453">
        <v>4</v>
      </c>
      <c r="K2697" s="456">
        <v>45572</v>
      </c>
      <c r="L2697" s="457"/>
      <c r="M2697" s="458">
        <v>1.54984811013187E-2</v>
      </c>
      <c r="N2697" s="458">
        <v>1.55644533235409E-2</v>
      </c>
      <c r="O2697" s="459">
        <v>6.5972222222199895E-5</v>
      </c>
      <c r="P2697" s="460"/>
      <c r="Q2697" s="453">
        <v>1</v>
      </c>
      <c r="R2697" s="458">
        <v>1.54984811013187E-2</v>
      </c>
      <c r="S2697" s="464">
        <v>2458459</v>
      </c>
      <c r="T2697" s="461">
        <v>3872591</v>
      </c>
      <c r="U2697" s="462">
        <v>0</v>
      </c>
      <c r="V2697" s="463">
        <v>0</v>
      </c>
      <c r="W2697" s="716" t="e">
        <f t="shared" si="99"/>
        <v>#DIV/0!</v>
      </c>
      <c r="Z2697" s="739">
        <f t="shared" si="100"/>
        <v>162.19000347216732</v>
      </c>
    </row>
    <row r="2698" spans="1:26" s="365" customFormat="1" ht="12.65" customHeight="1">
      <c r="A2698" s="452" t="s">
        <v>109</v>
      </c>
      <c r="B2698" s="452" t="s">
        <v>712</v>
      </c>
      <c r="C2698" s="453" t="s">
        <v>449</v>
      </c>
      <c r="D2698" s="454" t="s">
        <v>1194</v>
      </c>
      <c r="E2698" s="455" t="s">
        <v>1195</v>
      </c>
      <c r="F2698" s="454" t="s">
        <v>1169</v>
      </c>
      <c r="G2698" s="454" t="s">
        <v>712</v>
      </c>
      <c r="H2698" s="454" t="s">
        <v>538</v>
      </c>
      <c r="I2698" s="453">
        <v>2024</v>
      </c>
      <c r="J2698" s="453">
        <v>4</v>
      </c>
      <c r="K2698" s="456">
        <v>45572</v>
      </c>
      <c r="L2698" s="457"/>
      <c r="M2698" s="458">
        <v>1.6104341943226901E-2</v>
      </c>
      <c r="N2698" s="458">
        <v>1.6156185261199201E-2</v>
      </c>
      <c r="O2698" s="459">
        <v>5.1843317972300601E-5</v>
      </c>
      <c r="P2698" s="460"/>
      <c r="Q2698" s="453">
        <v>1</v>
      </c>
      <c r="R2698" s="458">
        <v>1.6104341943226901E-2</v>
      </c>
      <c r="S2698" s="464">
        <v>1998414</v>
      </c>
      <c r="T2698" s="461">
        <v>2247214</v>
      </c>
      <c r="U2698" s="462">
        <v>0</v>
      </c>
      <c r="V2698" s="463">
        <v>0</v>
      </c>
      <c r="W2698" s="716" t="e">
        <f t="shared" si="99"/>
        <v>#DIV/0!</v>
      </c>
      <c r="Z2698" s="739">
        <f t="shared" si="100"/>
        <v>103.60441244229713</v>
      </c>
    </row>
    <row r="2699" spans="1:26" s="365" customFormat="1" ht="12.65" customHeight="1">
      <c r="A2699" s="452" t="s">
        <v>109</v>
      </c>
      <c r="B2699" s="452" t="s">
        <v>712</v>
      </c>
      <c r="C2699" s="453" t="s">
        <v>449</v>
      </c>
      <c r="D2699" s="454" t="s">
        <v>1192</v>
      </c>
      <c r="E2699" s="455" t="s">
        <v>1193</v>
      </c>
      <c r="F2699" s="454" t="s">
        <v>1169</v>
      </c>
      <c r="G2699" s="454" t="s">
        <v>712</v>
      </c>
      <c r="H2699" s="454" t="s">
        <v>538</v>
      </c>
      <c r="I2699" s="453">
        <v>2024</v>
      </c>
      <c r="J2699" s="453">
        <v>4</v>
      </c>
      <c r="K2699" s="456">
        <v>45572</v>
      </c>
      <c r="L2699" s="457"/>
      <c r="M2699" s="458">
        <v>7.1513521215986503E-2</v>
      </c>
      <c r="N2699" s="458">
        <v>7.1930187882653193E-2</v>
      </c>
      <c r="O2699" s="459">
        <v>4.1666666666669E-4</v>
      </c>
      <c r="P2699" s="460"/>
      <c r="Q2699" s="453">
        <v>1</v>
      </c>
      <c r="R2699" s="458">
        <v>7.1513521215986503E-2</v>
      </c>
      <c r="S2699" s="464">
        <v>761191</v>
      </c>
      <c r="T2699" s="461">
        <v>842491</v>
      </c>
      <c r="U2699" s="462">
        <v>0</v>
      </c>
      <c r="V2699" s="463">
        <v>0</v>
      </c>
      <c r="W2699" s="716" t="e">
        <f t="shared" si="99"/>
        <v>#DIV/0!</v>
      </c>
      <c r="Z2699" s="739">
        <f t="shared" si="100"/>
        <v>317.16291666668445</v>
      </c>
    </row>
    <row r="2700" spans="1:26" s="365" customFormat="1" ht="12.65" customHeight="1">
      <c r="A2700" s="452" t="s">
        <v>109</v>
      </c>
      <c r="B2700" s="452" t="s">
        <v>712</v>
      </c>
      <c r="C2700" s="453" t="s">
        <v>449</v>
      </c>
      <c r="D2700" s="454" t="s">
        <v>1179</v>
      </c>
      <c r="E2700" s="455" t="s">
        <v>1180</v>
      </c>
      <c r="F2700" s="454" t="s">
        <v>1169</v>
      </c>
      <c r="G2700" s="454" t="s">
        <v>712</v>
      </c>
      <c r="H2700" s="454" t="s">
        <v>538</v>
      </c>
      <c r="I2700" s="453">
        <v>2024</v>
      </c>
      <c r="J2700" s="453">
        <v>4</v>
      </c>
      <c r="K2700" s="456">
        <v>45572</v>
      </c>
      <c r="L2700" s="457"/>
      <c r="M2700" s="458">
        <v>1.24996716339609E-2</v>
      </c>
      <c r="N2700" s="458">
        <v>1.25546484858128E-2</v>
      </c>
      <c r="O2700" s="459">
        <v>5.49768518518998E-5</v>
      </c>
      <c r="P2700" s="460"/>
      <c r="Q2700" s="453">
        <v>1</v>
      </c>
      <c r="R2700" s="458">
        <v>1.24996716339609E-2</v>
      </c>
      <c r="S2700" s="464">
        <v>3785704</v>
      </c>
      <c r="T2700" s="461">
        <v>5155518</v>
      </c>
      <c r="U2700" s="462">
        <v>0</v>
      </c>
      <c r="V2700" s="463">
        <v>0</v>
      </c>
      <c r="W2700" s="716" t="e">
        <f t="shared" si="99"/>
        <v>#DIV/0!</v>
      </c>
      <c r="Z2700" s="739">
        <f t="shared" si="100"/>
        <v>208.12608796314447</v>
      </c>
    </row>
    <row r="2701" spans="1:26" s="365" customFormat="1" ht="12.65" customHeight="1">
      <c r="A2701" s="452" t="s">
        <v>108</v>
      </c>
      <c r="B2701" s="452" t="s">
        <v>1201</v>
      </c>
      <c r="C2701" s="453" t="s">
        <v>449</v>
      </c>
      <c r="D2701" s="454" t="s">
        <v>1205</v>
      </c>
      <c r="E2701" s="455" t="s">
        <v>537</v>
      </c>
      <c r="F2701" s="454" t="s">
        <v>1169</v>
      </c>
      <c r="G2701" s="454" t="s">
        <v>1201</v>
      </c>
      <c r="H2701" s="454" t="s">
        <v>538</v>
      </c>
      <c r="I2701" s="453">
        <v>2024</v>
      </c>
      <c r="J2701" s="453">
        <v>4</v>
      </c>
      <c r="K2701" s="456">
        <v>45572</v>
      </c>
      <c r="L2701" s="457"/>
      <c r="M2701" s="458">
        <v>2.2669039342977801E-2</v>
      </c>
      <c r="N2701" s="458">
        <v>2.2744560176311102E-2</v>
      </c>
      <c r="O2701" s="459">
        <v>7.5520833333300703E-5</v>
      </c>
      <c r="P2701" s="460"/>
      <c r="Q2701" s="453">
        <v>1</v>
      </c>
      <c r="R2701" s="458">
        <v>2.2669039342977801E-2</v>
      </c>
      <c r="S2701" s="464">
        <v>0</v>
      </c>
      <c r="T2701" s="461">
        <v>0</v>
      </c>
      <c r="U2701" s="462">
        <v>14500</v>
      </c>
      <c r="V2701" s="463">
        <v>14500</v>
      </c>
      <c r="W2701" s="716" t="e">
        <f t="shared" si="99"/>
        <v>#DIV/0!</v>
      </c>
      <c r="Z2701" s="739">
        <f t="shared" si="100"/>
        <v>0</v>
      </c>
    </row>
    <row r="2702" spans="1:26" s="365" customFormat="1" ht="12.65" customHeight="1">
      <c r="A2702" s="452" t="s">
        <v>115</v>
      </c>
      <c r="B2702" s="452" t="s">
        <v>728</v>
      </c>
      <c r="C2702" s="453" t="s">
        <v>449</v>
      </c>
      <c r="D2702" s="454" t="s">
        <v>1192</v>
      </c>
      <c r="E2702" s="455" t="s">
        <v>1206</v>
      </c>
      <c r="F2702" s="454" t="s">
        <v>1169</v>
      </c>
      <c r="G2702" s="454" t="s">
        <v>728</v>
      </c>
      <c r="H2702" s="454" t="s">
        <v>538</v>
      </c>
      <c r="I2702" s="453">
        <v>2024</v>
      </c>
      <c r="J2702" s="453">
        <v>4</v>
      </c>
      <c r="K2702" s="456">
        <v>45572</v>
      </c>
      <c r="L2702" s="457"/>
      <c r="M2702" s="458">
        <v>0.10550138888888901</v>
      </c>
      <c r="N2702" s="458">
        <v>0.10630000000000001</v>
      </c>
      <c r="O2702" s="459">
        <v>7.9861111111100003E-4</v>
      </c>
      <c r="P2702" s="460"/>
      <c r="Q2702" s="453">
        <v>1</v>
      </c>
      <c r="R2702" s="458">
        <v>0.10550138888888901</v>
      </c>
      <c r="S2702" s="464">
        <v>404370</v>
      </c>
      <c r="T2702" s="461">
        <v>434290</v>
      </c>
      <c r="U2702" s="462">
        <v>69000</v>
      </c>
      <c r="V2702" s="463">
        <v>68653.171180555597</v>
      </c>
      <c r="W2702" s="716" t="e">
        <f t="shared" si="99"/>
        <v>#DIV/0!</v>
      </c>
      <c r="Z2702" s="739">
        <f t="shared" si="100"/>
        <v>322.93437499995508</v>
      </c>
    </row>
    <row r="2703" spans="1:26" s="365" customFormat="1" ht="12.65" customHeight="1">
      <c r="A2703" s="452" t="s">
        <v>115</v>
      </c>
      <c r="B2703" s="452" t="s">
        <v>728</v>
      </c>
      <c r="C2703" s="453" t="s">
        <v>449</v>
      </c>
      <c r="D2703" s="454" t="s">
        <v>1194</v>
      </c>
      <c r="E2703" s="455" t="s">
        <v>1195</v>
      </c>
      <c r="F2703" s="454" t="s">
        <v>1169</v>
      </c>
      <c r="G2703" s="454" t="s">
        <v>728</v>
      </c>
      <c r="H2703" s="454" t="s">
        <v>538</v>
      </c>
      <c r="I2703" s="453">
        <v>2024</v>
      </c>
      <c r="J2703" s="453">
        <v>4</v>
      </c>
      <c r="K2703" s="456">
        <v>45572</v>
      </c>
      <c r="L2703" s="457"/>
      <c r="M2703" s="458">
        <v>1.6104341943226901E-2</v>
      </c>
      <c r="N2703" s="458">
        <v>1.6156185261199201E-2</v>
      </c>
      <c r="O2703" s="459">
        <v>5.1843317972300601E-5</v>
      </c>
      <c r="P2703" s="460"/>
      <c r="Q2703" s="453">
        <v>1</v>
      </c>
      <c r="R2703" s="458">
        <v>1.6104341943226901E-2</v>
      </c>
      <c r="S2703" s="464">
        <v>1998414</v>
      </c>
      <c r="T2703" s="461">
        <v>2247214</v>
      </c>
      <c r="U2703" s="462">
        <v>0</v>
      </c>
      <c r="V2703" s="463">
        <v>0</v>
      </c>
      <c r="W2703" s="716" t="e">
        <f t="shared" si="99"/>
        <v>#DIV/0!</v>
      </c>
      <c r="Z2703" s="739">
        <f t="shared" si="100"/>
        <v>103.60441244229713</v>
      </c>
    </row>
    <row r="2704" spans="1:26" s="365" customFormat="1" ht="12.65" customHeight="1">
      <c r="A2704" s="452" t="s">
        <v>115</v>
      </c>
      <c r="B2704" s="452" t="s">
        <v>728</v>
      </c>
      <c r="C2704" s="453" t="s">
        <v>449</v>
      </c>
      <c r="D2704" s="454" t="s">
        <v>1183</v>
      </c>
      <c r="E2704" s="455" t="s">
        <v>1207</v>
      </c>
      <c r="F2704" s="454" t="s">
        <v>1169</v>
      </c>
      <c r="G2704" s="454" t="s">
        <v>728</v>
      </c>
      <c r="H2704" s="454" t="s">
        <v>538</v>
      </c>
      <c r="I2704" s="453">
        <v>2024</v>
      </c>
      <c r="J2704" s="453">
        <v>4</v>
      </c>
      <c r="K2704" s="456">
        <v>45572</v>
      </c>
      <c r="L2704" s="457"/>
      <c r="M2704" s="458">
        <v>0.15999791666666699</v>
      </c>
      <c r="N2704" s="458">
        <v>0.1613</v>
      </c>
      <c r="O2704" s="459">
        <v>1.30208333333301E-3</v>
      </c>
      <c r="P2704" s="460"/>
      <c r="Q2704" s="453">
        <v>1</v>
      </c>
      <c r="R2704" s="458">
        <v>0.15999791666666699</v>
      </c>
      <c r="S2704" s="464">
        <v>383000</v>
      </c>
      <c r="T2704" s="461">
        <v>404500</v>
      </c>
      <c r="U2704" s="462">
        <v>75000</v>
      </c>
      <c r="V2704" s="463">
        <v>74473.307291666802</v>
      </c>
      <c r="W2704" s="716" t="e">
        <f t="shared" si="99"/>
        <v>#DIV/0!</v>
      </c>
      <c r="Z2704" s="739">
        <f t="shared" si="100"/>
        <v>498.69791666654282</v>
      </c>
    </row>
    <row r="2705" spans="1:26" s="365" customFormat="1" ht="12.65" customHeight="1">
      <c r="A2705" s="452" t="s">
        <v>115</v>
      </c>
      <c r="B2705" s="452" t="s">
        <v>728</v>
      </c>
      <c r="C2705" s="453" t="s">
        <v>449</v>
      </c>
      <c r="D2705" s="454" t="s">
        <v>1197</v>
      </c>
      <c r="E2705" s="455" t="s">
        <v>1208</v>
      </c>
      <c r="F2705" s="454" t="s">
        <v>1169</v>
      </c>
      <c r="G2705" s="454" t="s">
        <v>728</v>
      </c>
      <c r="H2705" s="454" t="s">
        <v>538</v>
      </c>
      <c r="I2705" s="453">
        <v>2024</v>
      </c>
      <c r="J2705" s="453">
        <v>4</v>
      </c>
      <c r="K2705" s="456">
        <v>45572</v>
      </c>
      <c r="L2705" s="457"/>
      <c r="M2705" s="458">
        <v>0.1943</v>
      </c>
      <c r="N2705" s="458">
        <v>0.19500000000000001</v>
      </c>
      <c r="O2705" s="459">
        <v>7.0000000000000596E-4</v>
      </c>
      <c r="P2705" s="460"/>
      <c r="Q2705" s="453">
        <v>1</v>
      </c>
      <c r="R2705" s="458">
        <v>0.1943</v>
      </c>
      <c r="S2705" s="464">
        <v>287438</v>
      </c>
      <c r="T2705" s="461">
        <v>289438</v>
      </c>
      <c r="U2705" s="462">
        <v>60000</v>
      </c>
      <c r="V2705" s="463">
        <v>59797.393400000001</v>
      </c>
      <c r="W2705" s="716" t="e">
        <f t="shared" si="99"/>
        <v>#DIV/0!</v>
      </c>
      <c r="Z2705" s="739">
        <f t="shared" si="100"/>
        <v>201.20660000000171</v>
      </c>
    </row>
    <row r="2706" spans="1:26" s="365" customFormat="1" ht="12.65" customHeight="1">
      <c r="A2706" s="452" t="s">
        <v>115</v>
      </c>
      <c r="B2706" s="452" t="s">
        <v>728</v>
      </c>
      <c r="C2706" s="453" t="s">
        <v>449</v>
      </c>
      <c r="D2706" s="454" t="s">
        <v>1199</v>
      </c>
      <c r="E2706" s="455" t="s">
        <v>1200</v>
      </c>
      <c r="F2706" s="454" t="s">
        <v>1169</v>
      </c>
      <c r="G2706" s="454" t="s">
        <v>728</v>
      </c>
      <c r="H2706" s="454" t="s">
        <v>538</v>
      </c>
      <c r="I2706" s="453">
        <v>2024</v>
      </c>
      <c r="J2706" s="453">
        <v>4</v>
      </c>
      <c r="K2706" s="456">
        <v>45572</v>
      </c>
      <c r="L2706" s="457"/>
      <c r="M2706" s="458">
        <v>4.0697979797979802E-2</v>
      </c>
      <c r="N2706" s="458">
        <v>4.0899999999999999E-2</v>
      </c>
      <c r="O2706" s="459">
        <v>2.02020202020196E-4</v>
      </c>
      <c r="P2706" s="460"/>
      <c r="Q2706" s="453">
        <v>1</v>
      </c>
      <c r="R2706" s="458">
        <v>4.0697979797979802E-2</v>
      </c>
      <c r="S2706" s="464">
        <v>1124620</v>
      </c>
      <c r="T2706" s="461">
        <v>1160120</v>
      </c>
      <c r="U2706" s="462">
        <v>0</v>
      </c>
      <c r="V2706" s="463">
        <v>0</v>
      </c>
      <c r="W2706" s="716" t="e">
        <f t="shared" si="99"/>
        <v>#DIV/0!</v>
      </c>
      <c r="Z2706" s="739">
        <f t="shared" si="100"/>
        <v>227.19595959595281</v>
      </c>
    </row>
    <row r="2707" spans="1:26" s="365" customFormat="1" ht="12.65" customHeight="1">
      <c r="A2707" s="452" t="s">
        <v>115</v>
      </c>
      <c r="B2707" s="452" t="s">
        <v>728</v>
      </c>
      <c r="C2707" s="453" t="s">
        <v>449</v>
      </c>
      <c r="D2707" s="454" t="s">
        <v>1179</v>
      </c>
      <c r="E2707" s="455" t="s">
        <v>1180</v>
      </c>
      <c r="F2707" s="454" t="s">
        <v>1169</v>
      </c>
      <c r="G2707" s="454" t="s">
        <v>728</v>
      </c>
      <c r="H2707" s="454" t="s">
        <v>538</v>
      </c>
      <c r="I2707" s="453">
        <v>2024</v>
      </c>
      <c r="J2707" s="453">
        <v>4</v>
      </c>
      <c r="K2707" s="456">
        <v>45572</v>
      </c>
      <c r="L2707" s="457"/>
      <c r="M2707" s="458">
        <v>1.24996716339609E-2</v>
      </c>
      <c r="N2707" s="458">
        <v>1.25546484858128E-2</v>
      </c>
      <c r="O2707" s="459">
        <v>5.49768518518998E-5</v>
      </c>
      <c r="P2707" s="460"/>
      <c r="Q2707" s="453">
        <v>1</v>
      </c>
      <c r="R2707" s="458">
        <v>1.24996716339609E-2</v>
      </c>
      <c r="S2707" s="464">
        <v>3785704</v>
      </c>
      <c r="T2707" s="461">
        <v>5155518</v>
      </c>
      <c r="U2707" s="462">
        <v>0</v>
      </c>
      <c r="V2707" s="463">
        <v>0</v>
      </c>
      <c r="W2707" s="716" t="e">
        <f t="shared" si="99"/>
        <v>#DIV/0!</v>
      </c>
      <c r="Z2707" s="739">
        <f t="shared" si="100"/>
        <v>208.12608796314447</v>
      </c>
    </row>
    <row r="2708" spans="1:26" s="365" customFormat="1" ht="12.65" customHeight="1">
      <c r="A2708" s="452" t="s">
        <v>115</v>
      </c>
      <c r="B2708" s="452" t="s">
        <v>728</v>
      </c>
      <c r="C2708" s="453" t="s">
        <v>449</v>
      </c>
      <c r="D2708" s="454" t="s">
        <v>1192</v>
      </c>
      <c r="E2708" s="455" t="s">
        <v>1206</v>
      </c>
      <c r="F2708" s="454" t="s">
        <v>1169</v>
      </c>
      <c r="G2708" s="454" t="s">
        <v>728</v>
      </c>
      <c r="H2708" s="454" t="s">
        <v>538</v>
      </c>
      <c r="I2708" s="453">
        <v>2024</v>
      </c>
      <c r="J2708" s="453">
        <v>4</v>
      </c>
      <c r="K2708" s="456">
        <v>45572</v>
      </c>
      <c r="L2708" s="457"/>
      <c r="M2708" s="458">
        <v>0.10550138888888901</v>
      </c>
      <c r="N2708" s="458">
        <v>0.10630000000000001</v>
      </c>
      <c r="O2708" s="459">
        <v>7.9861111111100003E-4</v>
      </c>
      <c r="P2708" s="460"/>
      <c r="Q2708" s="453">
        <v>1</v>
      </c>
      <c r="R2708" s="458">
        <v>0.10550138888888901</v>
      </c>
      <c r="S2708" s="464">
        <v>404370</v>
      </c>
      <c r="T2708" s="461">
        <v>434290</v>
      </c>
      <c r="U2708" s="462">
        <v>0</v>
      </c>
      <c r="V2708" s="463">
        <v>0</v>
      </c>
      <c r="W2708" s="716" t="e">
        <f t="shared" si="99"/>
        <v>#DIV/0!</v>
      </c>
      <c r="Z2708" s="739">
        <f t="shared" si="100"/>
        <v>322.93437499995508</v>
      </c>
    </row>
    <row r="2709" spans="1:26" s="365" customFormat="1" ht="12.65" customHeight="1">
      <c r="A2709" s="452" t="s">
        <v>115</v>
      </c>
      <c r="B2709" s="452" t="s">
        <v>728</v>
      </c>
      <c r="C2709" s="453" t="s">
        <v>449</v>
      </c>
      <c r="D2709" s="454" t="s">
        <v>1179</v>
      </c>
      <c r="E2709" s="455" t="s">
        <v>1180</v>
      </c>
      <c r="F2709" s="454" t="s">
        <v>1169</v>
      </c>
      <c r="G2709" s="454" t="s">
        <v>728</v>
      </c>
      <c r="H2709" s="454" t="s">
        <v>538</v>
      </c>
      <c r="I2709" s="453">
        <v>2024</v>
      </c>
      <c r="J2709" s="453">
        <v>4</v>
      </c>
      <c r="K2709" s="456">
        <v>45572</v>
      </c>
      <c r="L2709" s="457"/>
      <c r="M2709" s="458">
        <v>1.24996716339609E-2</v>
      </c>
      <c r="N2709" s="458">
        <v>1.25546484858128E-2</v>
      </c>
      <c r="O2709" s="459">
        <v>5.49768518518998E-5</v>
      </c>
      <c r="P2709" s="460"/>
      <c r="Q2709" s="453">
        <v>1</v>
      </c>
      <c r="R2709" s="458">
        <v>1.24996716339609E-2</v>
      </c>
      <c r="S2709" s="464">
        <v>3785704</v>
      </c>
      <c r="T2709" s="461">
        <v>5155518</v>
      </c>
      <c r="U2709" s="462">
        <v>0</v>
      </c>
      <c r="V2709" s="463">
        <v>0</v>
      </c>
      <c r="W2709" s="716" t="e">
        <f t="shared" si="99"/>
        <v>#DIV/0!</v>
      </c>
      <c r="Z2709" s="739">
        <f t="shared" si="100"/>
        <v>208.12608796314447</v>
      </c>
    </row>
    <row r="2710" spans="1:26" s="365" customFormat="1" ht="12.65" customHeight="1">
      <c r="A2710" s="452" t="s">
        <v>115</v>
      </c>
      <c r="B2710" s="452" t="s">
        <v>728</v>
      </c>
      <c r="C2710" s="453" t="s">
        <v>449</v>
      </c>
      <c r="D2710" s="454" t="s">
        <v>1194</v>
      </c>
      <c r="E2710" s="455" t="s">
        <v>1195</v>
      </c>
      <c r="F2710" s="454" t="s">
        <v>1169</v>
      </c>
      <c r="G2710" s="454" t="s">
        <v>728</v>
      </c>
      <c r="H2710" s="454" t="s">
        <v>538</v>
      </c>
      <c r="I2710" s="453">
        <v>2024</v>
      </c>
      <c r="J2710" s="453">
        <v>4</v>
      </c>
      <c r="K2710" s="456">
        <v>45572</v>
      </c>
      <c r="L2710" s="457"/>
      <c r="M2710" s="458">
        <v>1.6104341943226901E-2</v>
      </c>
      <c r="N2710" s="458">
        <v>1.6156185261199201E-2</v>
      </c>
      <c r="O2710" s="459">
        <v>5.1843317972300601E-5</v>
      </c>
      <c r="P2710" s="460"/>
      <c r="Q2710" s="453">
        <v>1</v>
      </c>
      <c r="R2710" s="458">
        <v>1.6104341943226901E-2</v>
      </c>
      <c r="S2710" s="464">
        <v>1998414</v>
      </c>
      <c r="T2710" s="461">
        <v>2247214</v>
      </c>
      <c r="U2710" s="462">
        <v>0</v>
      </c>
      <c r="V2710" s="463">
        <v>0</v>
      </c>
      <c r="W2710" s="716" t="e">
        <f t="shared" si="99"/>
        <v>#DIV/0!</v>
      </c>
      <c r="Z2710" s="739">
        <f t="shared" si="100"/>
        <v>103.60441244229713</v>
      </c>
    </row>
    <row r="2711" spans="1:26" s="365" customFormat="1" ht="12.65" customHeight="1">
      <c r="A2711" s="452" t="s">
        <v>115</v>
      </c>
      <c r="B2711" s="452" t="s">
        <v>728</v>
      </c>
      <c r="C2711" s="453" t="s">
        <v>449</v>
      </c>
      <c r="D2711" s="454" t="s">
        <v>1183</v>
      </c>
      <c r="E2711" s="455" t="s">
        <v>1207</v>
      </c>
      <c r="F2711" s="454" t="s">
        <v>1169</v>
      </c>
      <c r="G2711" s="454" t="s">
        <v>728</v>
      </c>
      <c r="H2711" s="454" t="s">
        <v>538</v>
      </c>
      <c r="I2711" s="453">
        <v>2024</v>
      </c>
      <c r="J2711" s="453">
        <v>4</v>
      </c>
      <c r="K2711" s="456">
        <v>45572</v>
      </c>
      <c r="L2711" s="457"/>
      <c r="M2711" s="458">
        <v>0.15999791666666699</v>
      </c>
      <c r="N2711" s="458">
        <v>0.1613</v>
      </c>
      <c r="O2711" s="459">
        <v>1.30208333333301E-3</v>
      </c>
      <c r="P2711" s="460"/>
      <c r="Q2711" s="453">
        <v>1</v>
      </c>
      <c r="R2711" s="458">
        <v>0.15999791666666699</v>
      </c>
      <c r="S2711" s="464">
        <v>383000</v>
      </c>
      <c r="T2711" s="461">
        <v>404500</v>
      </c>
      <c r="U2711" s="462">
        <v>0</v>
      </c>
      <c r="V2711" s="463">
        <v>0</v>
      </c>
      <c r="W2711" s="716" t="e">
        <f t="shared" si="99"/>
        <v>#DIV/0!</v>
      </c>
      <c r="Z2711" s="739">
        <f t="shared" si="100"/>
        <v>498.69791666654282</v>
      </c>
    </row>
    <row r="2712" spans="1:26" s="365" customFormat="1" ht="12.65" customHeight="1">
      <c r="A2712" s="452" t="s">
        <v>111</v>
      </c>
      <c r="B2712" s="452" t="s">
        <v>718</v>
      </c>
      <c r="C2712" s="453" t="s">
        <v>449</v>
      </c>
      <c r="D2712" s="454" t="s">
        <v>1197</v>
      </c>
      <c r="E2712" s="455" t="s">
        <v>1209</v>
      </c>
      <c r="F2712" s="454" t="s">
        <v>1169</v>
      </c>
      <c r="G2712" s="454" t="s">
        <v>718</v>
      </c>
      <c r="H2712" s="454" t="s">
        <v>538</v>
      </c>
      <c r="I2712" s="453">
        <v>2024</v>
      </c>
      <c r="J2712" s="453">
        <v>4</v>
      </c>
      <c r="K2712" s="456">
        <v>45572</v>
      </c>
      <c r="L2712" s="457"/>
      <c r="M2712" s="458">
        <v>0.14997080564718299</v>
      </c>
      <c r="N2712" s="458">
        <v>0.150595805647183</v>
      </c>
      <c r="O2712" s="459">
        <v>6.25000000000014E-4</v>
      </c>
      <c r="P2712" s="460"/>
      <c r="Q2712" s="453">
        <v>1</v>
      </c>
      <c r="R2712" s="458">
        <v>0.14997080564718299</v>
      </c>
      <c r="S2712" s="464">
        <v>0</v>
      </c>
      <c r="T2712" s="461">
        <v>0</v>
      </c>
      <c r="U2712" s="462">
        <v>27000</v>
      </c>
      <c r="V2712" s="463">
        <v>27000</v>
      </c>
      <c r="W2712" s="716" t="e">
        <f t="shared" si="99"/>
        <v>#DIV/0!</v>
      </c>
      <c r="Z2712" s="739">
        <f t="shared" si="100"/>
        <v>0</v>
      </c>
    </row>
    <row r="2713" spans="1:26" s="365" customFormat="1" ht="12.65" customHeight="1">
      <c r="A2713" s="452" t="s">
        <v>111</v>
      </c>
      <c r="B2713" s="452" t="s">
        <v>718</v>
      </c>
      <c r="C2713" s="453" t="s">
        <v>449</v>
      </c>
      <c r="D2713" s="454" t="s">
        <v>1210</v>
      </c>
      <c r="E2713" s="455" t="s">
        <v>1211</v>
      </c>
      <c r="F2713" s="454" t="s">
        <v>1169</v>
      </c>
      <c r="G2713" s="454" t="s">
        <v>718</v>
      </c>
      <c r="H2713" s="454" t="s">
        <v>538</v>
      </c>
      <c r="I2713" s="453">
        <v>2024</v>
      </c>
      <c r="J2713" s="453">
        <v>4</v>
      </c>
      <c r="K2713" s="456">
        <v>45572</v>
      </c>
      <c r="L2713" s="457"/>
      <c r="M2713" s="458">
        <v>0.168008357915438</v>
      </c>
      <c r="N2713" s="458">
        <v>0.16850000000000001</v>
      </c>
      <c r="O2713" s="459">
        <v>4.9164208456201096E-4</v>
      </c>
      <c r="P2713" s="460"/>
      <c r="Q2713" s="453">
        <v>1</v>
      </c>
      <c r="R2713" s="458">
        <v>0.168008357915438</v>
      </c>
      <c r="S2713" s="464">
        <v>0</v>
      </c>
      <c r="T2713" s="461">
        <v>0</v>
      </c>
      <c r="U2713" s="462">
        <v>14159.292035398201</v>
      </c>
      <c r="V2713" s="463">
        <v>14159.292035398201</v>
      </c>
      <c r="W2713" s="716" t="e">
        <f t="shared" si="99"/>
        <v>#DIV/0!</v>
      </c>
      <c r="Z2713" s="739">
        <f t="shared" si="100"/>
        <v>0</v>
      </c>
    </row>
    <row r="2714" spans="1:26" s="365" customFormat="1" ht="12.65" customHeight="1">
      <c r="A2714" s="452" t="s">
        <v>110</v>
      </c>
      <c r="B2714" s="452" t="s">
        <v>448</v>
      </c>
      <c r="C2714" s="453" t="s">
        <v>449</v>
      </c>
      <c r="D2714" s="454" t="s">
        <v>1197</v>
      </c>
      <c r="E2714" s="455" t="s">
        <v>1212</v>
      </c>
      <c r="F2714" s="454" t="s">
        <v>1169</v>
      </c>
      <c r="G2714" s="454" t="s">
        <v>448</v>
      </c>
      <c r="H2714" s="454" t="s">
        <v>538</v>
      </c>
      <c r="I2714" s="453">
        <v>2024</v>
      </c>
      <c r="J2714" s="453">
        <v>4</v>
      </c>
      <c r="K2714" s="456">
        <v>45572</v>
      </c>
      <c r="L2714" s="457"/>
      <c r="M2714" s="458">
        <v>0.38102136278533799</v>
      </c>
      <c r="N2714" s="458">
        <v>0.382206571382051</v>
      </c>
      <c r="O2714" s="459">
        <v>1.18520859671301E-3</v>
      </c>
      <c r="P2714" s="460"/>
      <c r="Q2714" s="453">
        <v>1</v>
      </c>
      <c r="R2714" s="458">
        <v>0.38102136278533799</v>
      </c>
      <c r="S2714" s="464">
        <v>5000</v>
      </c>
      <c r="T2714" s="461">
        <v>13000</v>
      </c>
      <c r="U2714" s="462">
        <v>39823.008849557496</v>
      </c>
      <c r="V2714" s="463">
        <v>39807.601137800229</v>
      </c>
      <c r="W2714" s="716" t="e">
        <f t="shared" si="99"/>
        <v>#DIV/0!</v>
      </c>
      <c r="Z2714" s="739">
        <f t="shared" si="100"/>
        <v>5.9260429835650505</v>
      </c>
    </row>
    <row r="2715" spans="1:26" s="365" customFormat="1" ht="12.65" customHeight="1">
      <c r="A2715" s="284" t="s">
        <v>69</v>
      </c>
      <c r="B2715" s="452" t="s">
        <v>1213</v>
      </c>
      <c r="C2715" s="453" t="s">
        <v>435</v>
      </c>
      <c r="D2715" s="454" t="s">
        <v>1214</v>
      </c>
      <c r="E2715" s="455" t="s">
        <v>1215</v>
      </c>
      <c r="F2715" s="454" t="s">
        <v>1169</v>
      </c>
      <c r="G2715" s="454" t="s">
        <v>1213</v>
      </c>
      <c r="H2715" s="454" t="s">
        <v>538</v>
      </c>
      <c r="I2715" s="453">
        <v>2024</v>
      </c>
      <c r="J2715" s="453">
        <v>4</v>
      </c>
      <c r="K2715" s="456">
        <v>45572</v>
      </c>
      <c r="L2715" s="457"/>
      <c r="M2715" s="458">
        <v>2.3972685185185201E-2</v>
      </c>
      <c r="N2715" s="458">
        <v>2.41E-2</v>
      </c>
      <c r="O2715" s="459">
        <v>1.27314814814799E-4</v>
      </c>
      <c r="P2715" s="460"/>
      <c r="Q2715" s="453">
        <v>1</v>
      </c>
      <c r="R2715" s="458">
        <v>2.3972685185185201E-2</v>
      </c>
      <c r="S2715" s="464">
        <v>532000</v>
      </c>
      <c r="T2715" s="461">
        <v>535115</v>
      </c>
      <c r="U2715" s="462">
        <v>11000</v>
      </c>
      <c r="V2715" s="463">
        <v>10931.871932870379</v>
      </c>
      <c r="W2715" s="716" t="e">
        <f t="shared" si="99"/>
        <v>#DIV/0!</v>
      </c>
      <c r="Z2715" s="739">
        <f t="shared" si="100"/>
        <v>67.731481481473068</v>
      </c>
    </row>
    <row r="2716" spans="1:26" s="365" customFormat="1" ht="12.65" customHeight="1">
      <c r="A2716" s="284" t="s">
        <v>69</v>
      </c>
      <c r="B2716" s="452" t="s">
        <v>1213</v>
      </c>
      <c r="C2716" s="453" t="s">
        <v>435</v>
      </c>
      <c r="D2716" s="454" t="s">
        <v>1216</v>
      </c>
      <c r="E2716" s="455" t="s">
        <v>1217</v>
      </c>
      <c r="F2716" s="454" t="s">
        <v>1169</v>
      </c>
      <c r="G2716" s="454" t="s">
        <v>1213</v>
      </c>
      <c r="H2716" s="454" t="s">
        <v>538</v>
      </c>
      <c r="I2716" s="453">
        <v>2024</v>
      </c>
      <c r="J2716" s="453">
        <v>4</v>
      </c>
      <c r="K2716" s="456">
        <v>45572</v>
      </c>
      <c r="L2716" s="457"/>
      <c r="M2716" s="458">
        <v>4.6003968253968297E-2</v>
      </c>
      <c r="N2716" s="458">
        <v>4.65E-2</v>
      </c>
      <c r="O2716" s="459">
        <v>4.9603174603170296E-4</v>
      </c>
      <c r="P2716" s="460"/>
      <c r="Q2716" s="453">
        <v>1</v>
      </c>
      <c r="R2716" s="458">
        <v>4.6003968253968297E-2</v>
      </c>
      <c r="S2716" s="464">
        <v>526000</v>
      </c>
      <c r="T2716" s="461">
        <v>530000</v>
      </c>
      <c r="U2716" s="462">
        <v>25000</v>
      </c>
      <c r="V2716" s="463">
        <v>24737.103174603199</v>
      </c>
      <c r="W2716" s="716" t="e">
        <f t="shared" si="99"/>
        <v>#DIV/0!</v>
      </c>
      <c r="Z2716" s="739">
        <f t="shared" si="100"/>
        <v>260.91269841267575</v>
      </c>
    </row>
    <row r="2717" spans="1:26" s="365" customFormat="1" ht="12.65" customHeight="1">
      <c r="A2717" s="284" t="s">
        <v>69</v>
      </c>
      <c r="B2717" s="452" t="s">
        <v>1213</v>
      </c>
      <c r="C2717" s="453" t="s">
        <v>435</v>
      </c>
      <c r="D2717" s="454" t="s">
        <v>1218</v>
      </c>
      <c r="E2717" s="455" t="s">
        <v>537</v>
      </c>
      <c r="F2717" s="454" t="s">
        <v>1169</v>
      </c>
      <c r="G2717" s="454" t="s">
        <v>1213</v>
      </c>
      <c r="H2717" s="454" t="s">
        <v>538</v>
      </c>
      <c r="I2717" s="453">
        <v>2024</v>
      </c>
      <c r="J2717" s="453">
        <v>4</v>
      </c>
      <c r="K2717" s="456">
        <v>45572</v>
      </c>
      <c r="L2717" s="457"/>
      <c r="M2717" s="458">
        <v>4.6003968253968297E-2</v>
      </c>
      <c r="N2717" s="458">
        <v>4.65E-2</v>
      </c>
      <c r="O2717" s="459">
        <v>4.9603174603170296E-4</v>
      </c>
      <c r="P2717" s="460"/>
      <c r="Q2717" s="453">
        <v>1</v>
      </c>
      <c r="R2717" s="458">
        <v>4.6003968253968297E-2</v>
      </c>
      <c r="S2717" s="464">
        <v>0</v>
      </c>
      <c r="T2717" s="461">
        <v>0</v>
      </c>
      <c r="U2717" s="462">
        <v>25000</v>
      </c>
      <c r="V2717" s="463">
        <v>25000</v>
      </c>
      <c r="W2717" s="716" t="e">
        <f t="shared" si="99"/>
        <v>#DIV/0!</v>
      </c>
      <c r="Z2717" s="739">
        <f t="shared" si="100"/>
        <v>0</v>
      </c>
    </row>
    <row r="2718" spans="1:26" s="365" customFormat="1" ht="12.65" customHeight="1">
      <c r="A2718" s="284" t="s">
        <v>69</v>
      </c>
      <c r="B2718" s="452" t="s">
        <v>1213</v>
      </c>
      <c r="C2718" s="453" t="s">
        <v>435</v>
      </c>
      <c r="D2718" s="454" t="s">
        <v>1219</v>
      </c>
      <c r="E2718" s="455" t="s">
        <v>1220</v>
      </c>
      <c r="F2718" s="454" t="s">
        <v>1169</v>
      </c>
      <c r="G2718" s="454" t="s">
        <v>1213</v>
      </c>
      <c r="H2718" s="454" t="s">
        <v>538</v>
      </c>
      <c r="I2718" s="453">
        <v>2024</v>
      </c>
      <c r="J2718" s="453">
        <v>4</v>
      </c>
      <c r="K2718" s="456">
        <v>45572</v>
      </c>
      <c r="L2718" s="457"/>
      <c r="M2718" s="458">
        <v>3.2072727272727301E-2</v>
      </c>
      <c r="N2718" s="458">
        <v>3.2300000000000002E-2</v>
      </c>
      <c r="O2718" s="459">
        <v>2.2727272727270101E-4</v>
      </c>
      <c r="P2718" s="460"/>
      <c r="Q2718" s="453">
        <v>1</v>
      </c>
      <c r="R2718" s="458">
        <v>3.2072727272727301E-2</v>
      </c>
      <c r="S2718" s="464">
        <v>526000</v>
      </c>
      <c r="T2718" s="461">
        <v>530000</v>
      </c>
      <c r="U2718" s="462">
        <v>18000</v>
      </c>
      <c r="V2718" s="463">
        <v>17879.545454545467</v>
      </c>
      <c r="W2718" s="716" t="e">
        <f t="shared" si="99"/>
        <v>#DIV/0!</v>
      </c>
      <c r="Z2718" s="739">
        <f t="shared" si="100"/>
        <v>119.54545454544073</v>
      </c>
    </row>
    <row r="2719" spans="1:26" s="365" customFormat="1" ht="12.65" customHeight="1">
      <c r="A2719" s="284" t="s">
        <v>69</v>
      </c>
      <c r="B2719" s="452" t="s">
        <v>1213</v>
      </c>
      <c r="C2719" s="453" t="s">
        <v>435</v>
      </c>
      <c r="D2719" s="454" t="s">
        <v>1214</v>
      </c>
      <c r="E2719" s="455" t="s">
        <v>1215</v>
      </c>
      <c r="F2719" s="454" t="s">
        <v>1169</v>
      </c>
      <c r="G2719" s="454" t="s">
        <v>1213</v>
      </c>
      <c r="H2719" s="454" t="s">
        <v>538</v>
      </c>
      <c r="I2719" s="453">
        <v>2024</v>
      </c>
      <c r="J2719" s="453">
        <v>4</v>
      </c>
      <c r="K2719" s="456">
        <v>45572</v>
      </c>
      <c r="L2719" s="457"/>
      <c r="M2719" s="458">
        <v>2.3972685185185201E-2</v>
      </c>
      <c r="N2719" s="458">
        <v>2.41E-2</v>
      </c>
      <c r="O2719" s="459">
        <v>1.27314814814799E-4</v>
      </c>
      <c r="P2719" s="460"/>
      <c r="Q2719" s="453">
        <v>1</v>
      </c>
      <c r="R2719" s="458">
        <v>2.3972685185185201E-2</v>
      </c>
      <c r="S2719" s="464">
        <v>532000</v>
      </c>
      <c r="T2719" s="461">
        <v>535115</v>
      </c>
      <c r="U2719" s="462">
        <v>11000</v>
      </c>
      <c r="V2719" s="463">
        <v>10931.871932870379</v>
      </c>
      <c r="W2719" s="716" t="e">
        <f t="shared" si="99"/>
        <v>#DIV/0!</v>
      </c>
      <c r="Z2719" s="739">
        <f t="shared" si="100"/>
        <v>67.731481481473068</v>
      </c>
    </row>
    <row r="2720" spans="1:26" s="365" customFormat="1" ht="12.65" customHeight="1">
      <c r="A2720" s="452" t="s">
        <v>114</v>
      </c>
      <c r="B2720" s="452" t="s">
        <v>434</v>
      </c>
      <c r="C2720" s="453" t="s">
        <v>435</v>
      </c>
      <c r="D2720" s="454" t="s">
        <v>1221</v>
      </c>
      <c r="E2720" s="455" t="s">
        <v>1222</v>
      </c>
      <c r="F2720" s="454" t="s">
        <v>1169</v>
      </c>
      <c r="G2720" s="454" t="s">
        <v>434</v>
      </c>
      <c r="H2720" s="454" t="s">
        <v>538</v>
      </c>
      <c r="I2720" s="453">
        <v>2024</v>
      </c>
      <c r="J2720" s="453">
        <v>4</v>
      </c>
      <c r="K2720" s="456">
        <v>45572</v>
      </c>
      <c r="L2720" s="457"/>
      <c r="M2720" s="458">
        <v>5.0464743080595301E-2</v>
      </c>
      <c r="N2720" s="458">
        <v>5.0722679588531799E-2</v>
      </c>
      <c r="O2720" s="459">
        <v>2.5793650793649902E-4</v>
      </c>
      <c r="P2720" s="460"/>
      <c r="Q2720" s="453">
        <v>1</v>
      </c>
      <c r="R2720" s="458">
        <v>5.0464743080595301E-2</v>
      </c>
      <c r="S2720" s="464">
        <v>0</v>
      </c>
      <c r="T2720" s="461">
        <v>0</v>
      </c>
      <c r="U2720" s="462">
        <v>13000</v>
      </c>
      <c r="V2720" s="463">
        <v>13000</v>
      </c>
      <c r="W2720" s="716" t="e">
        <f t="shared" si="99"/>
        <v>#DIV/0!</v>
      </c>
      <c r="Z2720" s="739">
        <f t="shared" si="100"/>
        <v>0</v>
      </c>
    </row>
    <row r="2721" spans="1:29" s="365" customFormat="1" ht="12.65" customHeight="1">
      <c r="A2721" s="452" t="s">
        <v>114</v>
      </c>
      <c r="B2721" s="452" t="s">
        <v>434</v>
      </c>
      <c r="C2721" s="453" t="s">
        <v>435</v>
      </c>
      <c r="D2721" s="454" t="s">
        <v>1223</v>
      </c>
      <c r="E2721" s="455" t="s">
        <v>1224</v>
      </c>
      <c r="F2721" s="454" t="s">
        <v>1169</v>
      </c>
      <c r="G2721" s="454" t="s">
        <v>434</v>
      </c>
      <c r="H2721" s="454" t="s">
        <v>538</v>
      </c>
      <c r="I2721" s="453">
        <v>2024</v>
      </c>
      <c r="J2721" s="453">
        <v>4</v>
      </c>
      <c r="K2721" s="456">
        <v>45572</v>
      </c>
      <c r="L2721" s="457"/>
      <c r="M2721" s="458">
        <v>5.8118671788902898E-2</v>
      </c>
      <c r="N2721" s="458">
        <v>5.8179009681099202E-2</v>
      </c>
      <c r="O2721" s="459">
        <v>6.0337892196303499E-5</v>
      </c>
      <c r="P2721" s="460"/>
      <c r="Q2721" s="453">
        <v>1</v>
      </c>
      <c r="R2721" s="458">
        <v>5.8118671788902898E-2</v>
      </c>
      <c r="S2721" s="464">
        <v>4000</v>
      </c>
      <c r="T2721" s="461">
        <v>7770</v>
      </c>
      <c r="U2721" s="462">
        <v>7964.60176991151</v>
      </c>
      <c r="V2721" s="463">
        <v>7964.1329444891444</v>
      </c>
      <c r="W2721" s="716" t="e">
        <f t="shared" si="99"/>
        <v>#DIV/0!</v>
      </c>
      <c r="Z2721" s="739">
        <f t="shared" si="100"/>
        <v>0.24135156878521399</v>
      </c>
    </row>
    <row r="2722" spans="1:29" s="365" customFormat="1" ht="12.65" customHeight="1">
      <c r="A2722" s="452" t="s">
        <v>152</v>
      </c>
      <c r="B2722" s="452" t="s">
        <v>606</v>
      </c>
      <c r="C2722" s="453" t="s">
        <v>554</v>
      </c>
      <c r="D2722" s="454" t="s">
        <v>1225</v>
      </c>
      <c r="E2722" s="455" t="s">
        <v>1226</v>
      </c>
      <c r="F2722" s="454" t="s">
        <v>1169</v>
      </c>
      <c r="G2722" s="454" t="s">
        <v>606</v>
      </c>
      <c r="H2722" s="454" t="s">
        <v>538</v>
      </c>
      <c r="I2722" s="453">
        <v>2024</v>
      </c>
      <c r="J2722" s="453">
        <v>4</v>
      </c>
      <c r="K2722" s="456">
        <v>45572</v>
      </c>
      <c r="L2722" s="457"/>
      <c r="M2722" s="458">
        <v>7.3899999999999993E-2</v>
      </c>
      <c r="N2722" s="458">
        <v>7.4300000000000005E-2</v>
      </c>
      <c r="O2722" s="459">
        <v>4.0000000000001146E-4</v>
      </c>
      <c r="P2722" s="460"/>
      <c r="Q2722" s="453">
        <v>1</v>
      </c>
      <c r="R2722" s="458">
        <v>7.3899999999999993E-2</v>
      </c>
      <c r="S2722" s="464">
        <v>0</v>
      </c>
      <c r="T2722" s="461">
        <v>0</v>
      </c>
      <c r="U2722" s="462">
        <v>28318.5840707965</v>
      </c>
      <c r="V2722" s="463">
        <v>28318.5840707965</v>
      </c>
      <c r="W2722" s="716" t="e">
        <f t="shared" si="99"/>
        <v>#DIV/0!</v>
      </c>
      <c r="Z2722" s="739">
        <f t="shared" si="100"/>
        <v>0</v>
      </c>
    </row>
    <row r="2723" spans="1:29" s="365" customFormat="1" ht="12.65" customHeight="1">
      <c r="A2723" s="452" t="s">
        <v>152</v>
      </c>
      <c r="B2723" s="452" t="s">
        <v>606</v>
      </c>
      <c r="C2723" s="453" t="s">
        <v>554</v>
      </c>
      <c r="D2723" s="454" t="s">
        <v>1227</v>
      </c>
      <c r="E2723" s="455" t="s">
        <v>1228</v>
      </c>
      <c r="F2723" s="454" t="s">
        <v>1169</v>
      </c>
      <c r="G2723" s="454" t="s">
        <v>606</v>
      </c>
      <c r="H2723" s="454" t="s">
        <v>538</v>
      </c>
      <c r="I2723" s="453">
        <v>2024</v>
      </c>
      <c r="J2723" s="453">
        <v>4</v>
      </c>
      <c r="K2723" s="456">
        <v>45572</v>
      </c>
      <c r="L2723" s="457"/>
      <c r="M2723" s="458">
        <v>3.8800000000000001E-2</v>
      </c>
      <c r="N2723" s="458">
        <v>3.9E-2</v>
      </c>
      <c r="O2723" s="459">
        <v>1.9999999999999879E-4</v>
      </c>
      <c r="P2723" s="460"/>
      <c r="Q2723" s="453">
        <v>1</v>
      </c>
      <c r="R2723" s="458">
        <v>3.8800000000000001E-2</v>
      </c>
      <c r="S2723" s="464">
        <v>0</v>
      </c>
      <c r="T2723" s="461">
        <v>0</v>
      </c>
      <c r="U2723" s="462">
        <v>14159.292035398201</v>
      </c>
      <c r="V2723" s="463">
        <v>14159.292035398201</v>
      </c>
      <c r="W2723" s="716" t="e">
        <f t="shared" si="99"/>
        <v>#DIV/0!</v>
      </c>
      <c r="Z2723" s="739">
        <f t="shared" si="100"/>
        <v>0</v>
      </c>
    </row>
    <row r="2724" spans="1:29" s="365" customFormat="1" ht="12.65" customHeight="1">
      <c r="A2724" s="452" t="s">
        <v>279</v>
      </c>
      <c r="B2724" s="452" t="s">
        <v>42</v>
      </c>
      <c r="C2724" s="453" t="s">
        <v>554</v>
      </c>
      <c r="D2724" s="454" t="s">
        <v>1229</v>
      </c>
      <c r="E2724" s="455" t="s">
        <v>556</v>
      </c>
      <c r="F2724" s="454" t="s">
        <v>1169</v>
      </c>
      <c r="G2724" s="454" t="s">
        <v>42</v>
      </c>
      <c r="H2724" s="454" t="s">
        <v>538</v>
      </c>
      <c r="I2724" s="453">
        <v>2024</v>
      </c>
      <c r="J2724" s="453">
        <v>4</v>
      </c>
      <c r="K2724" s="456">
        <v>45572</v>
      </c>
      <c r="L2724" s="457"/>
      <c r="M2724" s="458">
        <v>3.2000000000000001E-2</v>
      </c>
      <c r="N2724" s="458">
        <v>3.2300000000000002E-2</v>
      </c>
      <c r="O2724" s="459">
        <v>3.0000000000000165E-4</v>
      </c>
      <c r="P2724" s="460"/>
      <c r="Q2724" s="453">
        <v>1</v>
      </c>
      <c r="R2724" s="458">
        <v>3.2000000000000001E-2</v>
      </c>
      <c r="S2724" s="464">
        <v>0</v>
      </c>
      <c r="T2724" s="461">
        <v>0</v>
      </c>
      <c r="U2724" s="462">
        <v>21238.938053097299</v>
      </c>
      <c r="V2724" s="463">
        <v>21238.938053097299</v>
      </c>
      <c r="W2724" s="716" t="e">
        <f t="shared" si="99"/>
        <v>#DIV/0!</v>
      </c>
      <c r="Z2724" s="739">
        <f t="shared" si="100"/>
        <v>0</v>
      </c>
    </row>
    <row r="2725" spans="1:29" s="365" customFormat="1" ht="12.65" customHeight="1">
      <c r="A2725" s="452" t="s">
        <v>279</v>
      </c>
      <c r="B2725" s="452" t="s">
        <v>42</v>
      </c>
      <c r="C2725" s="453" t="s">
        <v>554</v>
      </c>
      <c r="D2725" s="454" t="s">
        <v>1230</v>
      </c>
      <c r="E2725" s="455" t="s">
        <v>561</v>
      </c>
      <c r="F2725" s="454" t="s">
        <v>1169</v>
      </c>
      <c r="G2725" s="454" t="s">
        <v>42</v>
      </c>
      <c r="H2725" s="454" t="s">
        <v>538</v>
      </c>
      <c r="I2725" s="453">
        <v>2024</v>
      </c>
      <c r="J2725" s="453">
        <v>4</v>
      </c>
      <c r="K2725" s="456">
        <v>45572</v>
      </c>
      <c r="L2725" s="457"/>
      <c r="M2725" s="458">
        <v>2.9000000000000001E-2</v>
      </c>
      <c r="N2725" s="458">
        <v>2.92E-2</v>
      </c>
      <c r="O2725" s="459">
        <v>1.9999999999999879E-4</v>
      </c>
      <c r="P2725" s="460"/>
      <c r="Q2725" s="453">
        <v>1</v>
      </c>
      <c r="R2725" s="458">
        <v>2.9000000000000001E-2</v>
      </c>
      <c r="S2725" s="464">
        <v>0</v>
      </c>
      <c r="T2725" s="461">
        <v>0</v>
      </c>
      <c r="U2725" s="462">
        <v>11504.4247787611</v>
      </c>
      <c r="V2725" s="463">
        <v>11504.4247787611</v>
      </c>
      <c r="W2725" s="716" t="e">
        <f t="shared" si="99"/>
        <v>#DIV/0!</v>
      </c>
      <c r="Z2725" s="739">
        <f t="shared" si="100"/>
        <v>0</v>
      </c>
    </row>
    <row r="2726" spans="1:29" s="365" customFormat="1" ht="12.65" customHeight="1">
      <c r="A2726" s="452" t="s">
        <v>279</v>
      </c>
      <c r="B2726" s="452" t="s">
        <v>42</v>
      </c>
      <c r="C2726" s="453" t="s">
        <v>554</v>
      </c>
      <c r="D2726" s="454" t="s">
        <v>1231</v>
      </c>
      <c r="E2726" s="455" t="s">
        <v>1232</v>
      </c>
      <c r="F2726" s="454" t="s">
        <v>1169</v>
      </c>
      <c r="G2726" s="454" t="s">
        <v>42</v>
      </c>
      <c r="H2726" s="454" t="s">
        <v>538</v>
      </c>
      <c r="I2726" s="453">
        <v>2024</v>
      </c>
      <c r="J2726" s="453">
        <v>4</v>
      </c>
      <c r="K2726" s="456">
        <v>45572</v>
      </c>
      <c r="L2726" s="457"/>
      <c r="M2726" s="458">
        <v>3.5499999999999997E-2</v>
      </c>
      <c r="N2726" s="458">
        <v>3.5799999999999998E-2</v>
      </c>
      <c r="O2726" s="459">
        <v>3.0000000000000165E-4</v>
      </c>
      <c r="P2726" s="460"/>
      <c r="Q2726" s="453">
        <v>1</v>
      </c>
      <c r="R2726" s="458">
        <v>3.5499999999999997E-2</v>
      </c>
      <c r="S2726" s="464">
        <v>0</v>
      </c>
      <c r="T2726" s="461">
        <v>0</v>
      </c>
      <c r="U2726" s="462">
        <v>60000</v>
      </c>
      <c r="V2726" s="463">
        <v>60000</v>
      </c>
      <c r="W2726" s="716" t="e">
        <f t="shared" si="99"/>
        <v>#DIV/0!</v>
      </c>
      <c r="Z2726" s="739">
        <f t="shared" si="100"/>
        <v>0</v>
      </c>
    </row>
    <row r="2727" spans="1:29" s="365" customFormat="1" ht="12.65" customHeight="1">
      <c r="A2727" s="452" t="s">
        <v>39</v>
      </c>
      <c r="B2727" s="452" t="s">
        <v>707</v>
      </c>
      <c r="C2727" s="453" t="s">
        <v>554</v>
      </c>
      <c r="D2727" s="454" t="s">
        <v>1233</v>
      </c>
      <c r="E2727" s="455" t="s">
        <v>1234</v>
      </c>
      <c r="F2727" s="454" t="s">
        <v>1169</v>
      </c>
      <c r="G2727" s="454" t="s">
        <v>707</v>
      </c>
      <c r="H2727" s="454" t="s">
        <v>538</v>
      </c>
      <c r="I2727" s="453">
        <v>2024</v>
      </c>
      <c r="J2727" s="453">
        <v>4</v>
      </c>
      <c r="K2727" s="456">
        <v>45572</v>
      </c>
      <c r="L2727" s="457"/>
      <c r="M2727" s="458">
        <v>5.45E-2</v>
      </c>
      <c r="N2727" s="458">
        <v>5.45E-2</v>
      </c>
      <c r="O2727" s="459">
        <v>0</v>
      </c>
      <c r="P2727" s="460"/>
      <c r="Q2727" s="453">
        <v>1</v>
      </c>
      <c r="R2727" s="458">
        <v>5.45E-2</v>
      </c>
      <c r="S2727" s="464">
        <v>7704913</v>
      </c>
      <c r="T2727" s="461">
        <v>30196340</v>
      </c>
      <c r="U2727" s="462"/>
      <c r="V2727" s="463">
        <v>0</v>
      </c>
      <c r="W2727" s="716" t="e">
        <f t="shared" si="99"/>
        <v>#DIV/0!</v>
      </c>
      <c r="Z2727" s="739">
        <f t="shared" si="100"/>
        <v>0</v>
      </c>
      <c r="AB2727" s="365">
        <f t="shared" ref="AB2727:AB2733" si="101">O2727*S2727</f>
        <v>0</v>
      </c>
      <c r="AC2727" s="365">
        <f t="shared" ref="AC2727:AC2733" si="102">O2727*S2727</f>
        <v>0</v>
      </c>
    </row>
    <row r="2728" spans="1:29" s="365" customFormat="1" ht="12.65" customHeight="1">
      <c r="A2728" s="452" t="s">
        <v>39</v>
      </c>
      <c r="B2728" s="452" t="s">
        <v>707</v>
      </c>
      <c r="C2728" s="453" t="s">
        <v>554</v>
      </c>
      <c r="D2728" s="454" t="s">
        <v>1235</v>
      </c>
      <c r="E2728" s="455" t="s">
        <v>1236</v>
      </c>
      <c r="F2728" s="454" t="s">
        <v>1169</v>
      </c>
      <c r="G2728" s="454" t="s">
        <v>707</v>
      </c>
      <c r="H2728" s="454" t="s">
        <v>538</v>
      </c>
      <c r="I2728" s="453">
        <v>2024</v>
      </c>
      <c r="J2728" s="453">
        <v>4</v>
      </c>
      <c r="K2728" s="456">
        <v>45572</v>
      </c>
      <c r="L2728" s="457"/>
      <c r="M2728" s="458">
        <v>2.63E-2</v>
      </c>
      <c r="N2728" s="458">
        <v>2.63E-2</v>
      </c>
      <c r="O2728" s="459">
        <v>0</v>
      </c>
      <c r="P2728" s="460"/>
      <c r="Q2728" s="453">
        <v>1</v>
      </c>
      <c r="R2728" s="458">
        <v>2.63E-2</v>
      </c>
      <c r="S2728" s="464">
        <v>7124223</v>
      </c>
      <c r="T2728" s="461">
        <v>19564653</v>
      </c>
      <c r="U2728" s="462"/>
      <c r="V2728" s="463">
        <v>0</v>
      </c>
      <c r="W2728" s="716" t="e">
        <f t="shared" si="99"/>
        <v>#DIV/0!</v>
      </c>
      <c r="Z2728" s="739">
        <f t="shared" si="100"/>
        <v>0</v>
      </c>
      <c r="AB2728" s="365">
        <f t="shared" si="101"/>
        <v>0</v>
      </c>
      <c r="AC2728" s="365">
        <f t="shared" si="102"/>
        <v>0</v>
      </c>
    </row>
    <row r="2729" spans="1:29" s="365" customFormat="1" ht="12.65" customHeight="1">
      <c r="A2729" s="452" t="s">
        <v>39</v>
      </c>
      <c r="B2729" s="452" t="s">
        <v>707</v>
      </c>
      <c r="C2729" s="453" t="s">
        <v>554</v>
      </c>
      <c r="D2729" s="454" t="s">
        <v>1237</v>
      </c>
      <c r="E2729" s="455" t="s">
        <v>1238</v>
      </c>
      <c r="F2729" s="454" t="s">
        <v>1169</v>
      </c>
      <c r="G2729" s="454" t="s">
        <v>707</v>
      </c>
      <c r="H2729" s="454" t="s">
        <v>538</v>
      </c>
      <c r="I2729" s="453">
        <v>2024</v>
      </c>
      <c r="J2729" s="453">
        <v>4</v>
      </c>
      <c r="K2729" s="456">
        <v>45572</v>
      </c>
      <c r="L2729" s="457"/>
      <c r="M2729" s="458">
        <v>5.33E-2</v>
      </c>
      <c r="N2729" s="458">
        <v>5.33E-2</v>
      </c>
      <c r="O2729" s="459">
        <v>0</v>
      </c>
      <c r="P2729" s="460"/>
      <c r="Q2729" s="453">
        <v>1</v>
      </c>
      <c r="R2729" s="458">
        <v>5.33E-2</v>
      </c>
      <c r="S2729" s="464">
        <v>7716788</v>
      </c>
      <c r="T2729" s="461">
        <v>26492749</v>
      </c>
      <c r="U2729" s="462"/>
      <c r="V2729" s="463">
        <v>0</v>
      </c>
      <c r="W2729" s="716" t="e">
        <f t="shared" si="99"/>
        <v>#DIV/0!</v>
      </c>
      <c r="Z2729" s="739">
        <f t="shared" si="100"/>
        <v>0</v>
      </c>
      <c r="AB2729" s="365">
        <f t="shared" si="101"/>
        <v>0</v>
      </c>
      <c r="AC2729" s="365">
        <f t="shared" si="102"/>
        <v>0</v>
      </c>
    </row>
    <row r="2730" spans="1:29" s="365" customFormat="1" ht="12.65" customHeight="1">
      <c r="A2730" s="452" t="s">
        <v>39</v>
      </c>
      <c r="B2730" s="452" t="s">
        <v>707</v>
      </c>
      <c r="C2730" s="453" t="s">
        <v>554</v>
      </c>
      <c r="D2730" s="454" t="s">
        <v>1239</v>
      </c>
      <c r="E2730" s="455" t="s">
        <v>1240</v>
      </c>
      <c r="F2730" s="454" t="s">
        <v>1169</v>
      </c>
      <c r="G2730" s="454" t="s">
        <v>707</v>
      </c>
      <c r="H2730" s="454" t="s">
        <v>538</v>
      </c>
      <c r="I2730" s="453">
        <v>2024</v>
      </c>
      <c r="J2730" s="453">
        <v>4</v>
      </c>
      <c r="K2730" s="456">
        <v>45572</v>
      </c>
      <c r="L2730" s="457"/>
      <c r="M2730" s="458">
        <v>2.9899999999999999E-2</v>
      </c>
      <c r="N2730" s="458">
        <v>2.9899999999999999E-2</v>
      </c>
      <c r="O2730" s="459">
        <v>0</v>
      </c>
      <c r="P2730" s="460"/>
      <c r="Q2730" s="453">
        <v>1</v>
      </c>
      <c r="R2730" s="458">
        <v>2.9899999999999999E-2</v>
      </c>
      <c r="S2730" s="464">
        <v>6749823</v>
      </c>
      <c r="T2730" s="461">
        <v>27367022</v>
      </c>
      <c r="U2730" s="462"/>
      <c r="V2730" s="463">
        <v>0</v>
      </c>
      <c r="W2730" s="716" t="e">
        <f t="shared" si="99"/>
        <v>#DIV/0!</v>
      </c>
      <c r="Z2730" s="739">
        <f t="shared" si="100"/>
        <v>0</v>
      </c>
      <c r="AB2730" s="365">
        <f t="shared" si="101"/>
        <v>0</v>
      </c>
      <c r="AC2730" s="365">
        <f t="shared" si="102"/>
        <v>0</v>
      </c>
    </row>
    <row r="2731" spans="1:29" s="365" customFormat="1" ht="12.65" customHeight="1">
      <c r="A2731" s="452" t="s">
        <v>39</v>
      </c>
      <c r="B2731" s="452" t="s">
        <v>707</v>
      </c>
      <c r="C2731" s="453" t="s">
        <v>554</v>
      </c>
      <c r="D2731" s="454" t="s">
        <v>1241</v>
      </c>
      <c r="E2731" s="455" t="s">
        <v>1242</v>
      </c>
      <c r="F2731" s="454" t="s">
        <v>1169</v>
      </c>
      <c r="G2731" s="454" t="s">
        <v>707</v>
      </c>
      <c r="H2731" s="454" t="s">
        <v>538</v>
      </c>
      <c r="I2731" s="453">
        <v>2024</v>
      </c>
      <c r="J2731" s="453">
        <v>4</v>
      </c>
      <c r="K2731" s="456">
        <v>45572</v>
      </c>
      <c r="L2731" s="457"/>
      <c r="M2731" s="458">
        <v>6.7500000000000004E-2</v>
      </c>
      <c r="N2731" s="458">
        <v>6.7500000000000004E-2</v>
      </c>
      <c r="O2731" s="459">
        <v>0</v>
      </c>
      <c r="P2731" s="460"/>
      <c r="Q2731" s="453">
        <v>1</v>
      </c>
      <c r="R2731" s="458">
        <v>6.7500000000000004E-2</v>
      </c>
      <c r="S2731" s="464">
        <v>100000</v>
      </c>
      <c r="T2731" s="461">
        <v>3751000</v>
      </c>
      <c r="U2731" s="462">
        <v>0</v>
      </c>
      <c r="V2731" s="463">
        <v>0</v>
      </c>
      <c r="W2731" s="716" t="e">
        <f t="shared" si="99"/>
        <v>#DIV/0!</v>
      </c>
      <c r="Z2731" s="739">
        <f t="shared" si="100"/>
        <v>0</v>
      </c>
      <c r="AB2731" s="365">
        <f t="shared" si="101"/>
        <v>0</v>
      </c>
      <c r="AC2731" s="365">
        <f t="shared" si="102"/>
        <v>0</v>
      </c>
    </row>
    <row r="2732" spans="1:29" s="365" customFormat="1" ht="12.65" customHeight="1">
      <c r="A2732" s="452" t="s">
        <v>39</v>
      </c>
      <c r="B2732" s="452" t="s">
        <v>707</v>
      </c>
      <c r="C2732" s="453" t="s">
        <v>554</v>
      </c>
      <c r="D2732" s="454" t="s">
        <v>1243</v>
      </c>
      <c r="E2732" s="455" t="s">
        <v>1244</v>
      </c>
      <c r="F2732" s="454" t="s">
        <v>1169</v>
      </c>
      <c r="G2732" s="454" t="s">
        <v>707</v>
      </c>
      <c r="H2732" s="454" t="s">
        <v>538</v>
      </c>
      <c r="I2732" s="453">
        <v>2024</v>
      </c>
      <c r="J2732" s="453">
        <v>4</v>
      </c>
      <c r="K2732" s="456">
        <v>45572</v>
      </c>
      <c r="L2732" s="457"/>
      <c r="M2732" s="458">
        <v>7.3400000000000007E-2</v>
      </c>
      <c r="N2732" s="458">
        <v>7.3400000000000007E-2</v>
      </c>
      <c r="O2732" s="459">
        <v>0</v>
      </c>
      <c r="P2732" s="460"/>
      <c r="Q2732" s="453">
        <v>1</v>
      </c>
      <c r="R2732" s="458">
        <v>7.3400000000000007E-2</v>
      </c>
      <c r="S2732" s="464">
        <v>20000</v>
      </c>
      <c r="T2732" s="461">
        <v>196850</v>
      </c>
      <c r="U2732" s="462">
        <v>0</v>
      </c>
      <c r="V2732" s="463">
        <v>0</v>
      </c>
      <c r="W2732" s="716" t="e">
        <f t="shared" si="99"/>
        <v>#DIV/0!</v>
      </c>
      <c r="Z2732" s="739">
        <f t="shared" si="100"/>
        <v>0</v>
      </c>
      <c r="AB2732" s="365">
        <f t="shared" si="101"/>
        <v>0</v>
      </c>
      <c r="AC2732" s="365">
        <f t="shared" si="102"/>
        <v>0</v>
      </c>
    </row>
    <row r="2733" spans="1:29" s="365" customFormat="1" ht="12.65" customHeight="1">
      <c r="A2733" s="452" t="s">
        <v>39</v>
      </c>
      <c r="B2733" s="452" t="s">
        <v>707</v>
      </c>
      <c r="C2733" s="453" t="s">
        <v>554</v>
      </c>
      <c r="D2733" s="454" t="s">
        <v>1245</v>
      </c>
      <c r="E2733" s="455" t="s">
        <v>1246</v>
      </c>
      <c r="F2733" s="454" t="s">
        <v>1169</v>
      </c>
      <c r="G2733" s="454" t="s">
        <v>707</v>
      </c>
      <c r="H2733" s="454" t="s">
        <v>538</v>
      </c>
      <c r="I2733" s="453">
        <v>2024</v>
      </c>
      <c r="J2733" s="453">
        <v>4</v>
      </c>
      <c r="K2733" s="456">
        <v>45572</v>
      </c>
      <c r="L2733" s="457"/>
      <c r="M2733" s="458">
        <v>2.6599999999999999E-2</v>
      </c>
      <c r="N2733" s="458">
        <v>2.6599999999999999E-2</v>
      </c>
      <c r="O2733" s="459">
        <v>0</v>
      </c>
      <c r="P2733" s="460"/>
      <c r="Q2733" s="453">
        <v>1</v>
      </c>
      <c r="R2733" s="458">
        <v>2.6599999999999999E-2</v>
      </c>
      <c r="S2733" s="464">
        <v>1306000</v>
      </c>
      <c r="T2733" s="461">
        <v>5087400</v>
      </c>
      <c r="U2733" s="462">
        <v>0</v>
      </c>
      <c r="V2733" s="463">
        <v>0</v>
      </c>
      <c r="W2733" s="716" t="e">
        <f t="shared" si="99"/>
        <v>#DIV/0!</v>
      </c>
      <c r="Z2733" s="739">
        <f t="shared" si="100"/>
        <v>0</v>
      </c>
      <c r="AB2733" s="365">
        <f t="shared" si="101"/>
        <v>0</v>
      </c>
      <c r="AC2733" s="365">
        <f t="shared" si="102"/>
        <v>0</v>
      </c>
    </row>
    <row r="2734" spans="1:29" s="365" customFormat="1" ht="12.65" customHeight="1">
      <c r="A2734" s="284" t="s">
        <v>21</v>
      </c>
      <c r="B2734" s="452" t="s">
        <v>1030</v>
      </c>
      <c r="C2734" s="453" t="s">
        <v>554</v>
      </c>
      <c r="D2734" s="454" t="s">
        <v>1233</v>
      </c>
      <c r="E2734" s="455" t="s">
        <v>1247</v>
      </c>
      <c r="F2734" s="454" t="s">
        <v>1248</v>
      </c>
      <c r="G2734" s="454" t="s">
        <v>1030</v>
      </c>
      <c r="H2734" s="454" t="s">
        <v>538</v>
      </c>
      <c r="I2734" s="453">
        <v>2024</v>
      </c>
      <c r="J2734" s="453">
        <v>4</v>
      </c>
      <c r="K2734" s="456">
        <v>45572</v>
      </c>
      <c r="L2734" s="457"/>
      <c r="M2734" s="458">
        <v>5.7915000000000001E-2</v>
      </c>
      <c r="N2734" s="458">
        <v>5.7915000000000001E-2</v>
      </c>
      <c r="O2734" s="459">
        <v>0</v>
      </c>
      <c r="P2734" s="460"/>
      <c r="Q2734" s="453">
        <v>1</v>
      </c>
      <c r="R2734" s="458">
        <v>5.7915000000000001E-2</v>
      </c>
      <c r="S2734" s="464">
        <v>7104000</v>
      </c>
      <c r="T2734" s="461">
        <v>83962000</v>
      </c>
      <c r="U2734" s="462"/>
      <c r="V2734" s="463">
        <v>0</v>
      </c>
      <c r="W2734" s="716" t="e">
        <f t="shared" si="99"/>
        <v>#DIV/0!</v>
      </c>
      <c r="Z2734" s="739">
        <f t="shared" si="100"/>
        <v>0</v>
      </c>
    </row>
    <row r="2735" spans="1:29" s="365" customFormat="1" ht="12.65" customHeight="1">
      <c r="A2735" s="284" t="s">
        <v>21</v>
      </c>
      <c r="B2735" s="452" t="s">
        <v>1030</v>
      </c>
      <c r="C2735" s="453" t="s">
        <v>554</v>
      </c>
      <c r="D2735" s="454" t="s">
        <v>1235</v>
      </c>
      <c r="E2735" s="455" t="s">
        <v>1249</v>
      </c>
      <c r="F2735" s="454" t="s">
        <v>1248</v>
      </c>
      <c r="G2735" s="454" t="s">
        <v>1030</v>
      </c>
      <c r="H2735" s="454" t="s">
        <v>538</v>
      </c>
      <c r="I2735" s="453">
        <v>2024</v>
      </c>
      <c r="J2735" s="453">
        <v>4</v>
      </c>
      <c r="K2735" s="456">
        <v>45572</v>
      </c>
      <c r="L2735" s="457"/>
      <c r="M2735" s="458">
        <v>4.5760000000000002E-2</v>
      </c>
      <c r="N2735" s="458">
        <v>4.5760000000000002E-2</v>
      </c>
      <c r="O2735" s="459">
        <v>0</v>
      </c>
      <c r="P2735" s="460"/>
      <c r="Q2735" s="453">
        <v>1</v>
      </c>
      <c r="R2735" s="458">
        <v>4.5760000000000002E-2</v>
      </c>
      <c r="S2735" s="464">
        <v>8520000</v>
      </c>
      <c r="T2735" s="461">
        <v>82480000</v>
      </c>
      <c r="U2735" s="462"/>
      <c r="V2735" s="463">
        <v>0</v>
      </c>
      <c r="W2735" s="716" t="e">
        <f t="shared" si="99"/>
        <v>#DIV/0!</v>
      </c>
      <c r="Z2735" s="739">
        <f t="shared" si="100"/>
        <v>0</v>
      </c>
    </row>
    <row r="2736" spans="1:29" s="365" customFormat="1" ht="12.65" customHeight="1">
      <c r="A2736" s="284" t="s">
        <v>21</v>
      </c>
      <c r="B2736" s="452" t="s">
        <v>1030</v>
      </c>
      <c r="C2736" s="453" t="s">
        <v>554</v>
      </c>
      <c r="D2736" s="454" t="s">
        <v>1237</v>
      </c>
      <c r="E2736" s="455" t="s">
        <v>1250</v>
      </c>
      <c r="F2736" s="454" t="s">
        <v>1248</v>
      </c>
      <c r="G2736" s="454" t="s">
        <v>1030</v>
      </c>
      <c r="H2736" s="454" t="s">
        <v>538</v>
      </c>
      <c r="I2736" s="453">
        <v>2024</v>
      </c>
      <c r="J2736" s="453">
        <v>4</v>
      </c>
      <c r="K2736" s="456">
        <v>45572</v>
      </c>
      <c r="L2736" s="457"/>
      <c r="M2736" s="458">
        <v>5.5055E-2</v>
      </c>
      <c r="N2736" s="458">
        <v>5.5055E-2</v>
      </c>
      <c r="O2736" s="459">
        <v>0</v>
      </c>
      <c r="P2736" s="460"/>
      <c r="Q2736" s="453">
        <v>1</v>
      </c>
      <c r="R2736" s="458">
        <v>5.5055E-2</v>
      </c>
      <c r="S2736" s="464">
        <v>8100000</v>
      </c>
      <c r="T2736" s="461">
        <v>82400000</v>
      </c>
      <c r="U2736" s="462"/>
      <c r="V2736" s="463">
        <v>0</v>
      </c>
      <c r="W2736" s="716" t="e">
        <f t="shared" si="99"/>
        <v>#DIV/0!</v>
      </c>
      <c r="Z2736" s="739">
        <f t="shared" si="100"/>
        <v>0</v>
      </c>
    </row>
    <row r="2737" spans="1:26" s="365" customFormat="1" ht="12.65" customHeight="1">
      <c r="A2737" s="284" t="s">
        <v>21</v>
      </c>
      <c r="B2737" s="452" t="s">
        <v>1030</v>
      </c>
      <c r="C2737" s="453" t="s">
        <v>554</v>
      </c>
      <c r="D2737" s="454" t="s">
        <v>1239</v>
      </c>
      <c r="E2737" s="455" t="s">
        <v>1251</v>
      </c>
      <c r="F2737" s="454" t="s">
        <v>1248</v>
      </c>
      <c r="G2737" s="454" t="s">
        <v>1030</v>
      </c>
      <c r="H2737" s="454" t="s">
        <v>538</v>
      </c>
      <c r="I2737" s="453">
        <v>2024</v>
      </c>
      <c r="J2737" s="453">
        <v>4</v>
      </c>
      <c r="K2737" s="456">
        <v>45572</v>
      </c>
      <c r="L2737" s="457"/>
      <c r="M2737" s="458">
        <v>4.3615000000000001E-2</v>
      </c>
      <c r="N2737" s="458">
        <v>4.3615000000000001E-2</v>
      </c>
      <c r="O2737" s="459">
        <v>0</v>
      </c>
      <c r="P2737" s="460"/>
      <c r="Q2737" s="453">
        <v>1</v>
      </c>
      <c r="R2737" s="458">
        <v>4.3615000000000001E-2</v>
      </c>
      <c r="S2737" s="464">
        <v>7100000</v>
      </c>
      <c r="T2737" s="461">
        <v>87100000</v>
      </c>
      <c r="U2737" s="462"/>
      <c r="V2737" s="463">
        <v>0</v>
      </c>
      <c r="W2737" s="716" t="e">
        <f t="shared" si="99"/>
        <v>#DIV/0!</v>
      </c>
      <c r="Z2737" s="739">
        <f t="shared" si="100"/>
        <v>0</v>
      </c>
    </row>
    <row r="2738" spans="1:26" s="365" customFormat="1" ht="12.65" customHeight="1">
      <c r="A2738" s="325" t="s">
        <v>66</v>
      </c>
      <c r="B2738" s="452" t="s">
        <v>985</v>
      </c>
      <c r="C2738" s="453" t="s">
        <v>449</v>
      </c>
      <c r="D2738" s="454" t="s">
        <v>595</v>
      </c>
      <c r="E2738" s="455" t="s">
        <v>1252</v>
      </c>
      <c r="F2738" s="454" t="s">
        <v>1169</v>
      </c>
      <c r="G2738" s="454" t="s">
        <v>985</v>
      </c>
      <c r="H2738" s="454" t="s">
        <v>538</v>
      </c>
      <c r="I2738" s="453">
        <v>2024</v>
      </c>
      <c r="J2738" s="453">
        <v>4</v>
      </c>
      <c r="K2738" s="456">
        <v>45572</v>
      </c>
      <c r="L2738" s="457"/>
      <c r="M2738" s="458">
        <v>4.7028124999999997E-2</v>
      </c>
      <c r="N2738" s="458">
        <v>4.7699999999999999E-2</v>
      </c>
      <c r="O2738" s="459">
        <v>6.7187500000000233E-4</v>
      </c>
      <c r="P2738" s="460"/>
      <c r="Q2738" s="453">
        <v>1</v>
      </c>
      <c r="R2738" s="458">
        <v>4.7028124999999997E-2</v>
      </c>
      <c r="S2738" s="464">
        <v>2153988</v>
      </c>
      <c r="T2738" s="461">
        <v>9132451.1999999993</v>
      </c>
      <c r="U2738" s="462">
        <v>172000</v>
      </c>
      <c r="V2738" s="463">
        <v>165864.13434999998</v>
      </c>
      <c r="W2738" s="716" t="e">
        <f t="shared" si="99"/>
        <v>#DIV/0!</v>
      </c>
      <c r="Z2738" s="739">
        <f t="shared" si="100"/>
        <v>1447.210687500005</v>
      </c>
    </row>
    <row r="2739" spans="1:26" s="365" customFormat="1" ht="12.65" customHeight="1">
      <c r="A2739" s="325" t="s">
        <v>66</v>
      </c>
      <c r="B2739" s="452" t="s">
        <v>985</v>
      </c>
      <c r="C2739" s="453" t="s">
        <v>449</v>
      </c>
      <c r="D2739" s="454" t="s">
        <v>1253</v>
      </c>
      <c r="E2739" s="455" t="s">
        <v>1254</v>
      </c>
      <c r="F2739" s="454" t="s">
        <v>1169</v>
      </c>
      <c r="G2739" s="454" t="s">
        <v>985</v>
      </c>
      <c r="H2739" s="454" t="s">
        <v>538</v>
      </c>
      <c r="I2739" s="453">
        <v>2024</v>
      </c>
      <c r="J2739" s="453">
        <v>4</v>
      </c>
      <c r="K2739" s="456">
        <v>45572</v>
      </c>
      <c r="L2739" s="457"/>
      <c r="M2739" s="458">
        <v>3.1677499999999997E-2</v>
      </c>
      <c r="N2739" s="458">
        <v>3.1989999999999998E-2</v>
      </c>
      <c r="O2739" s="459">
        <v>3.1250000000000028E-4</v>
      </c>
      <c r="P2739" s="460"/>
      <c r="Q2739" s="453">
        <v>1</v>
      </c>
      <c r="R2739" s="458">
        <v>3.1677499999999997E-2</v>
      </c>
      <c r="S2739" s="464">
        <v>2053170</v>
      </c>
      <c r="T2739" s="461">
        <v>9108941.4000000004</v>
      </c>
      <c r="U2739" s="462">
        <v>80000</v>
      </c>
      <c r="V2739" s="463">
        <v>77153.455812500004</v>
      </c>
      <c r="W2739" s="716" t="e">
        <f t="shared" si="99"/>
        <v>#DIV/0!</v>
      </c>
      <c r="Z2739" s="739">
        <f t="shared" si="100"/>
        <v>641.61562500000059</v>
      </c>
    </row>
    <row r="2740" spans="1:26" s="365" customFormat="1" ht="12.65" customHeight="1">
      <c r="A2740" s="325" t="s">
        <v>66</v>
      </c>
      <c r="B2740" s="452" t="s">
        <v>985</v>
      </c>
      <c r="C2740" s="453" t="s">
        <v>449</v>
      </c>
      <c r="D2740" s="454" t="s">
        <v>1255</v>
      </c>
      <c r="E2740" s="455" t="s">
        <v>1256</v>
      </c>
      <c r="F2740" s="454" t="s">
        <v>1169</v>
      </c>
      <c r="G2740" s="454" t="s">
        <v>985</v>
      </c>
      <c r="H2740" s="454" t="s">
        <v>538</v>
      </c>
      <c r="I2740" s="453">
        <v>2024</v>
      </c>
      <c r="J2740" s="453">
        <v>4</v>
      </c>
      <c r="K2740" s="456">
        <v>45572</v>
      </c>
      <c r="L2740" s="457"/>
      <c r="M2740" s="458">
        <v>4.4989583333333298E-2</v>
      </c>
      <c r="N2740" s="458">
        <v>4.5249999999999999E-2</v>
      </c>
      <c r="O2740" s="459">
        <v>2.6041666666670044E-4</v>
      </c>
      <c r="P2740" s="460"/>
      <c r="Q2740" s="453">
        <v>1</v>
      </c>
      <c r="R2740" s="458">
        <v>4.4989583333333298E-2</v>
      </c>
      <c r="S2740" s="464">
        <v>1950939</v>
      </c>
      <c r="T2740" s="461">
        <v>9133223.4000000004</v>
      </c>
      <c r="U2740" s="462">
        <v>100000</v>
      </c>
      <c r="V2740" s="463">
        <v>97621.556406249685</v>
      </c>
      <c r="W2740" s="716" t="e">
        <f t="shared" si="99"/>
        <v>#DIV/0!</v>
      </c>
      <c r="Z2740" s="739">
        <f t="shared" si="100"/>
        <v>508.0570312500659</v>
      </c>
    </row>
    <row r="2741" spans="1:26" s="365" customFormat="1" ht="12.65" customHeight="1">
      <c r="A2741" s="325" t="s">
        <v>66</v>
      </c>
      <c r="B2741" s="452" t="s">
        <v>985</v>
      </c>
      <c r="C2741" s="453" t="s">
        <v>449</v>
      </c>
      <c r="D2741" s="454" t="s">
        <v>1257</v>
      </c>
      <c r="E2741" s="455" t="s">
        <v>1258</v>
      </c>
      <c r="F2741" s="454" t="s">
        <v>1169</v>
      </c>
      <c r="G2741" s="454" t="s">
        <v>985</v>
      </c>
      <c r="H2741" s="454" t="s">
        <v>538</v>
      </c>
      <c r="I2741" s="453">
        <v>2024</v>
      </c>
      <c r="J2741" s="453">
        <v>4</v>
      </c>
      <c r="K2741" s="456">
        <v>45572</v>
      </c>
      <c r="L2741" s="457"/>
      <c r="M2741" s="458">
        <v>1.44174074074074E-2</v>
      </c>
      <c r="N2741" s="458">
        <v>1.451E-2</v>
      </c>
      <c r="O2741" s="459">
        <v>9.2592592592600706E-5</v>
      </c>
      <c r="P2741" s="460"/>
      <c r="Q2741" s="453">
        <v>1</v>
      </c>
      <c r="R2741" s="458">
        <v>1.44174074074074E-2</v>
      </c>
      <c r="S2741" s="464">
        <v>2683092.6</v>
      </c>
      <c r="T2741" s="461">
        <v>15531159.6</v>
      </c>
      <c r="U2741" s="462">
        <v>24000</v>
      </c>
      <c r="V2741" s="463">
        <v>22561.92966666654</v>
      </c>
      <c r="W2741" s="716" t="e">
        <f t="shared" si="99"/>
        <v>#DIV/0!</v>
      </c>
      <c r="Z2741" s="739">
        <f t="shared" si="100"/>
        <v>248.43450000002179</v>
      </c>
    </row>
    <row r="2742" spans="1:26" s="365" customFormat="1" ht="12.65" customHeight="1">
      <c r="A2742" s="325" t="s">
        <v>66</v>
      </c>
      <c r="B2742" s="452" t="s">
        <v>985</v>
      </c>
      <c r="C2742" s="453" t="s">
        <v>449</v>
      </c>
      <c r="D2742" s="454" t="s">
        <v>601</v>
      </c>
      <c r="E2742" s="455" t="s">
        <v>1259</v>
      </c>
      <c r="F2742" s="454" t="s">
        <v>1169</v>
      </c>
      <c r="G2742" s="454" t="s">
        <v>985</v>
      </c>
      <c r="H2742" s="454" t="s">
        <v>538</v>
      </c>
      <c r="I2742" s="453">
        <v>2024</v>
      </c>
      <c r="J2742" s="453">
        <v>4</v>
      </c>
      <c r="K2742" s="456">
        <v>45572</v>
      </c>
      <c r="L2742" s="457"/>
      <c r="M2742" s="458">
        <v>1.54355952380952E-2</v>
      </c>
      <c r="N2742" s="458">
        <v>1.5509999999999999E-2</v>
      </c>
      <c r="O2742" s="459">
        <v>7.4404761904799804E-5</v>
      </c>
      <c r="P2742" s="460"/>
      <c r="Q2742" s="453">
        <v>1</v>
      </c>
      <c r="R2742" s="458">
        <v>1.54355952380952E-2</v>
      </c>
      <c r="S2742" s="464">
        <v>4029921.9</v>
      </c>
      <c r="T2742" s="461">
        <v>17927265.600000001</v>
      </c>
      <c r="U2742" s="462">
        <v>20000</v>
      </c>
      <c r="V2742" s="463">
        <v>18666.126071427891</v>
      </c>
      <c r="W2742" s="716" t="e">
        <f t="shared" si="99"/>
        <v>#DIV/0!</v>
      </c>
      <c r="Z2742" s="739">
        <f t="shared" si="100"/>
        <v>299.84537946443845</v>
      </c>
    </row>
    <row r="2743" spans="1:26" s="365" customFormat="1" ht="12.65" customHeight="1">
      <c r="A2743" s="325" t="s">
        <v>66</v>
      </c>
      <c r="B2743" s="452" t="s">
        <v>985</v>
      </c>
      <c r="C2743" s="453" t="s">
        <v>449</v>
      </c>
      <c r="D2743" s="454" t="s">
        <v>603</v>
      </c>
      <c r="E2743" s="455" t="s">
        <v>1260</v>
      </c>
      <c r="F2743" s="454" t="s">
        <v>1169</v>
      </c>
      <c r="G2743" s="454" t="s">
        <v>985</v>
      </c>
      <c r="H2743" s="454" t="s">
        <v>538</v>
      </c>
      <c r="I2743" s="453">
        <v>2024</v>
      </c>
      <c r="J2743" s="453">
        <v>4</v>
      </c>
      <c r="K2743" s="456">
        <v>45572</v>
      </c>
      <c r="L2743" s="457"/>
      <c r="M2743" s="458">
        <v>3.73516666666667E-2</v>
      </c>
      <c r="N2743" s="458">
        <v>3.7560000000000003E-2</v>
      </c>
      <c r="O2743" s="459">
        <v>2.0833333333330345E-4</v>
      </c>
      <c r="P2743" s="460"/>
      <c r="Q2743" s="453">
        <v>1</v>
      </c>
      <c r="R2743" s="458">
        <v>3.73516666666667E-2</v>
      </c>
      <c r="S2743" s="464">
        <v>4541405.4000000004</v>
      </c>
      <c r="T2743" s="461">
        <v>16549684.199999999</v>
      </c>
      <c r="U2743" s="462">
        <v>60000</v>
      </c>
      <c r="V2743" s="463">
        <v>56552.149125000491</v>
      </c>
      <c r="W2743" s="716" t="e">
        <f t="shared" si="99"/>
        <v>#DIV/0!</v>
      </c>
      <c r="Z2743" s="739">
        <f t="shared" si="100"/>
        <v>946.12612499986437</v>
      </c>
    </row>
    <row r="2744" spans="1:26" s="365" customFormat="1" ht="12.65" customHeight="1">
      <c r="A2744" s="284" t="s">
        <v>106</v>
      </c>
      <c r="B2744" s="452" t="s">
        <v>699</v>
      </c>
      <c r="C2744" s="453" t="s">
        <v>449</v>
      </c>
      <c r="D2744" s="454" t="s">
        <v>1167</v>
      </c>
      <c r="E2744" s="455" t="s">
        <v>1168</v>
      </c>
      <c r="F2744" s="454" t="s">
        <v>1169</v>
      </c>
      <c r="G2744" s="454" t="s">
        <v>699</v>
      </c>
      <c r="H2744" s="454" t="s">
        <v>1170</v>
      </c>
      <c r="I2744" s="453">
        <v>2024</v>
      </c>
      <c r="J2744" s="453">
        <v>5</v>
      </c>
      <c r="K2744" s="456">
        <v>45572</v>
      </c>
      <c r="L2744" s="457"/>
      <c r="M2744" s="458">
        <v>1.5613891961777499E-2</v>
      </c>
      <c r="N2744" s="458">
        <v>1.5697225295110799E-2</v>
      </c>
      <c r="O2744" s="459">
        <v>8.3333333333299896E-5</v>
      </c>
      <c r="P2744" s="460"/>
      <c r="Q2744" s="453">
        <v>1</v>
      </c>
      <c r="R2744" s="458">
        <v>1.5613891961777499E-2</v>
      </c>
      <c r="S2744" s="464">
        <v>1359700</v>
      </c>
      <c r="T2744" s="461">
        <v>4875031</v>
      </c>
      <c r="U2744" s="462">
        <v>12000</v>
      </c>
      <c r="V2744" s="463">
        <v>11593.747416666829</v>
      </c>
      <c r="W2744" s="716" t="e">
        <f t="shared" si="99"/>
        <v>#DIV/0!</v>
      </c>
      <c r="Z2744" s="739">
        <f t="shared" si="100"/>
        <v>113.30833333328786</v>
      </c>
    </row>
    <row r="2745" spans="1:26" s="365" customFormat="1" ht="12.65" customHeight="1">
      <c r="A2745" s="284" t="s">
        <v>106</v>
      </c>
      <c r="B2745" s="452" t="s">
        <v>699</v>
      </c>
      <c r="C2745" s="453" t="s">
        <v>449</v>
      </c>
      <c r="D2745" s="454" t="s">
        <v>1171</v>
      </c>
      <c r="E2745" s="455" t="s">
        <v>1172</v>
      </c>
      <c r="F2745" s="454" t="s">
        <v>1169</v>
      </c>
      <c r="G2745" s="454" t="s">
        <v>699</v>
      </c>
      <c r="H2745" s="454" t="s">
        <v>538</v>
      </c>
      <c r="I2745" s="453">
        <v>2024</v>
      </c>
      <c r="J2745" s="453">
        <v>5</v>
      </c>
      <c r="K2745" s="456">
        <v>45572</v>
      </c>
      <c r="L2745" s="457"/>
      <c r="M2745" s="458">
        <v>4.8499074074074097E-2</v>
      </c>
      <c r="N2745" s="458">
        <v>4.8800000000000003E-2</v>
      </c>
      <c r="O2745" s="459">
        <v>3.00925925925906E-4</v>
      </c>
      <c r="P2745" s="460"/>
      <c r="Q2745" s="453">
        <v>1</v>
      </c>
      <c r="R2745" s="458">
        <v>4.8499074074074097E-2</v>
      </c>
      <c r="S2745" s="464">
        <v>1645000</v>
      </c>
      <c r="T2745" s="461">
        <v>4864682</v>
      </c>
      <c r="U2745" s="462">
        <v>19500</v>
      </c>
      <c r="V2745" s="463">
        <v>18036.091064814911</v>
      </c>
      <c r="W2745" s="716" t="e">
        <f t="shared" si="99"/>
        <v>#DIV/0!</v>
      </c>
      <c r="Z2745" s="739">
        <f t="shared" si="100"/>
        <v>495.02314814811535</v>
      </c>
    </row>
    <row r="2746" spans="1:26" s="365" customFormat="1" ht="12.65" customHeight="1">
      <c r="A2746" s="284" t="s">
        <v>106</v>
      </c>
      <c r="B2746" s="452" t="s">
        <v>699</v>
      </c>
      <c r="C2746" s="453" t="s">
        <v>449</v>
      </c>
      <c r="D2746" s="454" t="s">
        <v>1173</v>
      </c>
      <c r="E2746" s="455" t="s">
        <v>1174</v>
      </c>
      <c r="F2746" s="454" t="s">
        <v>1169</v>
      </c>
      <c r="G2746" s="454" t="s">
        <v>699</v>
      </c>
      <c r="H2746" s="454" t="s">
        <v>538</v>
      </c>
      <c r="I2746" s="453">
        <v>2024</v>
      </c>
      <c r="J2746" s="453">
        <v>5</v>
      </c>
      <c r="K2746" s="456">
        <v>45572</v>
      </c>
      <c r="L2746" s="457"/>
      <c r="M2746" s="458">
        <v>8.4000000000000005E-2</v>
      </c>
      <c r="N2746" s="458">
        <v>8.48E-2</v>
      </c>
      <c r="O2746" s="459">
        <v>7.9999999999999505E-4</v>
      </c>
      <c r="P2746" s="460"/>
      <c r="Q2746" s="453">
        <v>1</v>
      </c>
      <c r="R2746" s="458">
        <v>8.4000000000000005E-2</v>
      </c>
      <c r="S2746" s="464">
        <v>2904370</v>
      </c>
      <c r="T2746" s="461">
        <v>3339370</v>
      </c>
      <c r="U2746" s="462">
        <v>192000</v>
      </c>
      <c r="V2746" s="463">
        <v>189328.50400000002</v>
      </c>
      <c r="W2746" s="716" t="e">
        <f t="shared" si="99"/>
        <v>#DIV/0!</v>
      </c>
      <c r="Z2746" s="739">
        <f t="shared" si="100"/>
        <v>2323.4959999999855</v>
      </c>
    </row>
    <row r="2747" spans="1:26" s="365" customFormat="1" ht="12.65" customHeight="1">
      <c r="A2747" s="284" t="s">
        <v>106</v>
      </c>
      <c r="B2747" s="452" t="s">
        <v>699</v>
      </c>
      <c r="C2747" s="453" t="s">
        <v>449</v>
      </c>
      <c r="D2747" s="454" t="s">
        <v>1175</v>
      </c>
      <c r="E2747" s="455" t="s">
        <v>1176</v>
      </c>
      <c r="F2747" s="454" t="s">
        <v>1169</v>
      </c>
      <c r="G2747" s="454" t="s">
        <v>699</v>
      </c>
      <c r="H2747" s="454" t="s">
        <v>538</v>
      </c>
      <c r="I2747" s="453">
        <v>2024</v>
      </c>
      <c r="J2747" s="453">
        <v>5</v>
      </c>
      <c r="K2747" s="456">
        <v>45572</v>
      </c>
      <c r="L2747" s="457"/>
      <c r="M2747" s="458">
        <v>1.54984811013187E-2</v>
      </c>
      <c r="N2747" s="458">
        <v>1.55644533235409E-2</v>
      </c>
      <c r="O2747" s="459">
        <v>6.5972222222199895E-5</v>
      </c>
      <c r="P2747" s="460"/>
      <c r="Q2747" s="453">
        <v>1</v>
      </c>
      <c r="R2747" s="458">
        <v>1.54984811013187E-2</v>
      </c>
      <c r="S2747" s="464">
        <v>6365760</v>
      </c>
      <c r="T2747" s="461">
        <v>10238351</v>
      </c>
      <c r="U2747" s="462">
        <v>19000</v>
      </c>
      <c r="V2747" s="463">
        <v>18324.553232639119</v>
      </c>
      <c r="W2747" s="716" t="e">
        <f t="shared" si="99"/>
        <v>#DIV/0!</v>
      </c>
      <c r="Z2747" s="739">
        <f t="shared" si="100"/>
        <v>419.9633333331912</v>
      </c>
    </row>
    <row r="2748" spans="1:26" s="365" customFormat="1" ht="12.65" customHeight="1">
      <c r="A2748" s="284" t="s">
        <v>106</v>
      </c>
      <c r="B2748" s="452" t="s">
        <v>699</v>
      </c>
      <c r="C2748" s="453" t="s">
        <v>449</v>
      </c>
      <c r="D2748" s="454" t="s">
        <v>1177</v>
      </c>
      <c r="E2748" s="455" t="s">
        <v>1178</v>
      </c>
      <c r="F2748" s="454" t="s">
        <v>1169</v>
      </c>
      <c r="G2748" s="454" t="s">
        <v>699</v>
      </c>
      <c r="H2748" s="454" t="s">
        <v>538</v>
      </c>
      <c r="I2748" s="453">
        <v>2024</v>
      </c>
      <c r="J2748" s="453">
        <v>5</v>
      </c>
      <c r="K2748" s="456">
        <v>45572</v>
      </c>
      <c r="L2748" s="457"/>
      <c r="M2748" s="458">
        <v>3.9622222222222198E-2</v>
      </c>
      <c r="N2748" s="458">
        <v>3.9899999999999998E-2</v>
      </c>
      <c r="O2748" s="459">
        <v>2.777777777778E-4</v>
      </c>
      <c r="P2748" s="460"/>
      <c r="Q2748" s="453">
        <v>1</v>
      </c>
      <c r="R2748" s="458">
        <v>3.9622222222222198E-2</v>
      </c>
      <c r="S2748" s="464">
        <v>4454605</v>
      </c>
      <c r="T2748" s="461">
        <v>7756229</v>
      </c>
      <c r="U2748" s="462">
        <v>36000</v>
      </c>
      <c r="V2748" s="463">
        <v>33845.491944444271</v>
      </c>
      <c r="W2748" s="716" t="e">
        <f t="shared" si="99"/>
        <v>#DIV/0!</v>
      </c>
      <c r="Z2748" s="739">
        <f t="shared" si="100"/>
        <v>1237.3902777778767</v>
      </c>
    </row>
    <row r="2749" spans="1:26" s="365" customFormat="1" ht="12.65" customHeight="1">
      <c r="A2749" s="284" t="s">
        <v>106</v>
      </c>
      <c r="B2749" s="452" t="s">
        <v>699</v>
      </c>
      <c r="C2749" s="453" t="s">
        <v>449</v>
      </c>
      <c r="D2749" s="454" t="s">
        <v>1179</v>
      </c>
      <c r="E2749" s="455" t="s">
        <v>1180</v>
      </c>
      <c r="F2749" s="454" t="s">
        <v>1169</v>
      </c>
      <c r="G2749" s="454" t="s">
        <v>699</v>
      </c>
      <c r="H2749" s="454" t="s">
        <v>538</v>
      </c>
      <c r="I2749" s="453">
        <v>2024</v>
      </c>
      <c r="J2749" s="453">
        <v>5</v>
      </c>
      <c r="K2749" s="456">
        <v>45572</v>
      </c>
      <c r="L2749" s="457"/>
      <c r="M2749" s="458">
        <v>1.24996716339609E-2</v>
      </c>
      <c r="N2749" s="458">
        <v>1.25546484858128E-2</v>
      </c>
      <c r="O2749" s="459">
        <v>5.49768518518998E-5</v>
      </c>
      <c r="P2749" s="460"/>
      <c r="Q2749" s="453">
        <v>1</v>
      </c>
      <c r="R2749" s="458">
        <v>1.24996716339609E-2</v>
      </c>
      <c r="S2749" s="464">
        <v>8826937</v>
      </c>
      <c r="T2749" s="461">
        <v>13982455</v>
      </c>
      <c r="U2749" s="462">
        <v>19000</v>
      </c>
      <c r="V2749" s="463">
        <v>18231.288642939144</v>
      </c>
      <c r="W2749" s="716" t="e">
        <f t="shared" si="99"/>
        <v>#DIV/0!</v>
      </c>
      <c r="Z2749" s="739">
        <f t="shared" si="100"/>
        <v>485.27720775505287</v>
      </c>
    </row>
    <row r="2750" spans="1:26" s="365" customFormat="1" ht="12.65" customHeight="1">
      <c r="A2750" s="284" t="s">
        <v>106</v>
      </c>
      <c r="B2750" s="452" t="s">
        <v>699</v>
      </c>
      <c r="C2750" s="453" t="s">
        <v>449</v>
      </c>
      <c r="D2750" s="454" t="s">
        <v>1181</v>
      </c>
      <c r="E2750" s="455" t="s">
        <v>1182</v>
      </c>
      <c r="F2750" s="454" t="s">
        <v>1169</v>
      </c>
      <c r="G2750" s="454" t="s">
        <v>699</v>
      </c>
      <c r="H2750" s="454" t="s">
        <v>538</v>
      </c>
      <c r="I2750" s="453">
        <v>2024</v>
      </c>
      <c r="J2750" s="453">
        <v>5</v>
      </c>
      <c r="K2750" s="456">
        <v>45572</v>
      </c>
      <c r="L2750" s="457"/>
      <c r="M2750" s="458">
        <v>0.10203611111111099</v>
      </c>
      <c r="N2750" s="458">
        <v>0.1028</v>
      </c>
      <c r="O2750" s="459">
        <v>7.6388888888900797E-4</v>
      </c>
      <c r="P2750" s="460"/>
      <c r="Q2750" s="453">
        <v>1</v>
      </c>
      <c r="R2750" s="458">
        <v>0.10203611111111099</v>
      </c>
      <c r="S2750" s="464">
        <v>4015769</v>
      </c>
      <c r="T2750" s="461">
        <v>7312356</v>
      </c>
      <c r="U2750" s="462">
        <v>231000</v>
      </c>
      <c r="V2750" s="463">
        <v>225414.17249999914</v>
      </c>
      <c r="W2750" s="716" t="e">
        <f t="shared" si="99"/>
        <v>#DIV/0!</v>
      </c>
      <c r="Z2750" s="739">
        <f t="shared" si="100"/>
        <v>3067.6013194449229</v>
      </c>
    </row>
    <row r="2751" spans="1:26" s="365" customFormat="1" ht="12.65" customHeight="1">
      <c r="A2751" s="284" t="s">
        <v>106</v>
      </c>
      <c r="B2751" s="452" t="s">
        <v>699</v>
      </c>
      <c r="C2751" s="453" t="s">
        <v>449</v>
      </c>
      <c r="D2751" s="454" t="s">
        <v>1173</v>
      </c>
      <c r="E2751" s="455" t="s">
        <v>1174</v>
      </c>
      <c r="F2751" s="454" t="s">
        <v>1169</v>
      </c>
      <c r="G2751" s="454" t="s">
        <v>699</v>
      </c>
      <c r="H2751" s="454" t="s">
        <v>538</v>
      </c>
      <c r="I2751" s="453">
        <v>2024</v>
      </c>
      <c r="J2751" s="453">
        <v>5</v>
      </c>
      <c r="K2751" s="456">
        <v>45572</v>
      </c>
      <c r="L2751" s="457"/>
      <c r="M2751" s="458">
        <v>8.4000000000000005E-2</v>
      </c>
      <c r="N2751" s="458">
        <v>8.48E-2</v>
      </c>
      <c r="O2751" s="459">
        <v>7.9999999999999505E-4</v>
      </c>
      <c r="P2751" s="460"/>
      <c r="Q2751" s="453">
        <v>1</v>
      </c>
      <c r="R2751" s="458">
        <v>8.4000000000000005E-2</v>
      </c>
      <c r="S2751" s="464">
        <v>2904370</v>
      </c>
      <c r="T2751" s="461">
        <v>3339370</v>
      </c>
      <c r="U2751" s="462">
        <v>0</v>
      </c>
      <c r="V2751" s="463">
        <v>0</v>
      </c>
      <c r="W2751" s="716" t="e">
        <f t="shared" si="99"/>
        <v>#DIV/0!</v>
      </c>
      <c r="Z2751" s="739">
        <f t="shared" si="100"/>
        <v>2323.4959999999855</v>
      </c>
    </row>
    <row r="2752" spans="1:26" s="365" customFormat="1" ht="12.65" customHeight="1">
      <c r="A2752" s="284" t="s">
        <v>107</v>
      </c>
      <c r="B2752" s="452" t="s">
        <v>703</v>
      </c>
      <c r="C2752" s="453" t="s">
        <v>449</v>
      </c>
      <c r="D2752" s="454" t="s">
        <v>1183</v>
      </c>
      <c r="E2752" s="455" t="s">
        <v>1184</v>
      </c>
      <c r="F2752" s="454" t="s">
        <v>1169</v>
      </c>
      <c r="G2752" s="454" t="s">
        <v>703</v>
      </c>
      <c r="H2752" s="454" t="s">
        <v>538</v>
      </c>
      <c r="I2752" s="453">
        <v>2024</v>
      </c>
      <c r="J2752" s="453">
        <v>5</v>
      </c>
      <c r="K2752" s="456">
        <v>45572</v>
      </c>
      <c r="L2752" s="457"/>
      <c r="M2752" s="458">
        <v>6.7044444444444407E-2</v>
      </c>
      <c r="N2752" s="458">
        <v>6.7599999999999993E-2</v>
      </c>
      <c r="O2752" s="459">
        <v>5.55555555555587E-4</v>
      </c>
      <c r="P2752" s="460"/>
      <c r="Q2752" s="453">
        <v>1</v>
      </c>
      <c r="R2752" s="458">
        <v>6.7044444444444407E-2</v>
      </c>
      <c r="S2752" s="464">
        <v>196411</v>
      </c>
      <c r="T2752" s="461">
        <v>459923</v>
      </c>
      <c r="U2752" s="462">
        <v>40000</v>
      </c>
      <c r="V2752" s="463">
        <v>39744.487222222211</v>
      </c>
      <c r="W2752" s="716" t="e">
        <f t="shared" si="99"/>
        <v>#DIV/0!</v>
      </c>
      <c r="Z2752" s="739">
        <f t="shared" si="100"/>
        <v>109.11722222222839</v>
      </c>
    </row>
    <row r="2753" spans="1:26" s="365" customFormat="1" ht="12.65" customHeight="1">
      <c r="A2753" s="284" t="s">
        <v>107</v>
      </c>
      <c r="B2753" s="452" t="s">
        <v>703</v>
      </c>
      <c r="C2753" s="453" t="s">
        <v>449</v>
      </c>
      <c r="D2753" s="454" t="s">
        <v>1183</v>
      </c>
      <c r="E2753" s="455" t="s">
        <v>1185</v>
      </c>
      <c r="F2753" s="454" t="s">
        <v>1169</v>
      </c>
      <c r="G2753" s="454" t="s">
        <v>703</v>
      </c>
      <c r="H2753" s="454" t="s">
        <v>538</v>
      </c>
      <c r="I2753" s="453">
        <v>2024</v>
      </c>
      <c r="J2753" s="453">
        <v>5</v>
      </c>
      <c r="K2753" s="456">
        <v>45572</v>
      </c>
      <c r="L2753" s="457"/>
      <c r="M2753" s="458">
        <v>6.7044444444444407E-2</v>
      </c>
      <c r="N2753" s="458">
        <v>6.7599999999999993E-2</v>
      </c>
      <c r="O2753" s="459">
        <v>5.55555555555587E-4</v>
      </c>
      <c r="P2753" s="460"/>
      <c r="Q2753" s="453">
        <v>1</v>
      </c>
      <c r="R2753" s="458">
        <v>6.7044444444444407E-2</v>
      </c>
      <c r="S2753" s="464">
        <v>0</v>
      </c>
      <c r="T2753" s="461">
        <v>0</v>
      </c>
      <c r="U2753" s="462">
        <v>40000</v>
      </c>
      <c r="V2753" s="463">
        <v>40000</v>
      </c>
      <c r="W2753" s="716" t="e">
        <f t="shared" si="99"/>
        <v>#DIV/0!</v>
      </c>
      <c r="Z2753" s="739">
        <f t="shared" si="100"/>
        <v>0</v>
      </c>
    </row>
    <row r="2754" spans="1:26" s="365" customFormat="1" ht="12.65" customHeight="1">
      <c r="A2754" s="284" t="s">
        <v>107</v>
      </c>
      <c r="B2754" s="452" t="s">
        <v>703</v>
      </c>
      <c r="C2754" s="453" t="s">
        <v>449</v>
      </c>
      <c r="D2754" s="454" t="s">
        <v>1186</v>
      </c>
      <c r="E2754" s="455" t="s">
        <v>1187</v>
      </c>
      <c r="F2754" s="454" t="s">
        <v>1169</v>
      </c>
      <c r="G2754" s="454" t="s">
        <v>703</v>
      </c>
      <c r="H2754" s="454" t="s">
        <v>538</v>
      </c>
      <c r="I2754" s="453">
        <v>2024</v>
      </c>
      <c r="J2754" s="453">
        <v>5</v>
      </c>
      <c r="K2754" s="456">
        <v>45572</v>
      </c>
      <c r="L2754" s="457"/>
      <c r="M2754" s="458">
        <v>1.8429011438828399E-2</v>
      </c>
      <c r="N2754" s="458">
        <v>1.8522761438828399E-2</v>
      </c>
      <c r="O2754" s="459">
        <v>9.3750000000000097E-5</v>
      </c>
      <c r="P2754" s="460"/>
      <c r="Q2754" s="453">
        <v>1</v>
      </c>
      <c r="R2754" s="458">
        <v>1.8429011438828399E-2</v>
      </c>
      <c r="S2754" s="464">
        <v>2365073</v>
      </c>
      <c r="T2754" s="461">
        <v>2415073</v>
      </c>
      <c r="U2754" s="462">
        <v>30000</v>
      </c>
      <c r="V2754" s="463">
        <v>29773.586906249999</v>
      </c>
      <c r="W2754" s="716" t="e">
        <f t="shared" ref="W2754:W2817" si="103">V2754/$AB$1</f>
        <v>#DIV/0!</v>
      </c>
      <c r="Z2754" s="739">
        <f t="shared" si="100"/>
        <v>221.72559375000023</v>
      </c>
    </row>
    <row r="2755" spans="1:26" s="365" customFormat="1" ht="12.65" customHeight="1">
      <c r="A2755" s="284" t="s">
        <v>107</v>
      </c>
      <c r="B2755" s="452" t="s">
        <v>703</v>
      </c>
      <c r="C2755" s="453" t="s">
        <v>449</v>
      </c>
      <c r="D2755" s="454" t="s">
        <v>1188</v>
      </c>
      <c r="E2755" s="455" t="s">
        <v>1189</v>
      </c>
      <c r="F2755" s="454" t="s">
        <v>1169</v>
      </c>
      <c r="G2755" s="454" t="s">
        <v>703</v>
      </c>
      <c r="H2755" s="454" t="s">
        <v>538</v>
      </c>
      <c r="I2755" s="453">
        <v>2024</v>
      </c>
      <c r="J2755" s="453">
        <v>5</v>
      </c>
      <c r="K2755" s="456">
        <v>45572</v>
      </c>
      <c r="L2755" s="457"/>
      <c r="M2755" s="458">
        <v>2.8972727272727299E-2</v>
      </c>
      <c r="N2755" s="458">
        <v>2.92E-2</v>
      </c>
      <c r="O2755" s="459">
        <v>2.2727272727270101E-4</v>
      </c>
      <c r="P2755" s="460"/>
      <c r="Q2755" s="453">
        <v>1</v>
      </c>
      <c r="R2755" s="458">
        <v>2.8972727272727299E-2</v>
      </c>
      <c r="S2755" s="464">
        <v>162202</v>
      </c>
      <c r="T2755" s="461">
        <v>459622</v>
      </c>
      <c r="U2755" s="462">
        <v>18000</v>
      </c>
      <c r="V2755" s="463">
        <v>17895.540454545466</v>
      </c>
      <c r="W2755" s="716" t="e">
        <f t="shared" si="103"/>
        <v>#DIV/0!</v>
      </c>
      <c r="Z2755" s="739">
        <f t="shared" ref="Z2755:Z2818" si="104">O2755*S2755</f>
        <v>36.864090909086649</v>
      </c>
    </row>
    <row r="2756" spans="1:26" s="365" customFormat="1" ht="12.65" customHeight="1">
      <c r="A2756" s="284" t="s">
        <v>107</v>
      </c>
      <c r="B2756" s="452" t="s">
        <v>703</v>
      </c>
      <c r="C2756" s="453" t="s">
        <v>449</v>
      </c>
      <c r="D2756" s="454" t="s">
        <v>1179</v>
      </c>
      <c r="E2756" s="455" t="s">
        <v>1180</v>
      </c>
      <c r="F2756" s="454" t="s">
        <v>1169</v>
      </c>
      <c r="G2756" s="454" t="s">
        <v>703</v>
      </c>
      <c r="H2756" s="454" t="s">
        <v>538</v>
      </c>
      <c r="I2756" s="453">
        <v>2024</v>
      </c>
      <c r="J2756" s="453">
        <v>5</v>
      </c>
      <c r="K2756" s="456">
        <v>45572</v>
      </c>
      <c r="L2756" s="457"/>
      <c r="M2756" s="458">
        <v>1.24996716339609E-2</v>
      </c>
      <c r="N2756" s="458">
        <v>1.25546484858128E-2</v>
      </c>
      <c r="O2756" s="459">
        <v>5.49768518518998E-5</v>
      </c>
      <c r="P2756" s="460"/>
      <c r="Q2756" s="453">
        <v>1</v>
      </c>
      <c r="R2756" s="458">
        <v>1.24996716339609E-2</v>
      </c>
      <c r="S2756" s="464">
        <v>8826937</v>
      </c>
      <c r="T2756" s="461">
        <v>13982455</v>
      </c>
      <c r="U2756" s="462">
        <v>0</v>
      </c>
      <c r="V2756" s="463">
        <v>0</v>
      </c>
      <c r="W2756" s="716" t="e">
        <f t="shared" si="103"/>
        <v>#DIV/0!</v>
      </c>
      <c r="Z2756" s="739">
        <f t="shared" si="104"/>
        <v>485.27720775505287</v>
      </c>
    </row>
    <row r="2757" spans="1:26" s="365" customFormat="1" ht="12.65" customHeight="1">
      <c r="A2757" s="284" t="s">
        <v>107</v>
      </c>
      <c r="B2757" s="452" t="s">
        <v>703</v>
      </c>
      <c r="C2757" s="453" t="s">
        <v>449</v>
      </c>
      <c r="D2757" s="454" t="s">
        <v>1190</v>
      </c>
      <c r="E2757" s="455" t="s">
        <v>1191</v>
      </c>
      <c r="F2757" s="454" t="s">
        <v>1169</v>
      </c>
      <c r="G2757" s="454" t="s">
        <v>703</v>
      </c>
      <c r="H2757" s="454" t="s">
        <v>538</v>
      </c>
      <c r="I2757" s="453">
        <v>2024</v>
      </c>
      <c r="J2757" s="453">
        <v>5</v>
      </c>
      <c r="K2757" s="456">
        <v>45572</v>
      </c>
      <c r="L2757" s="457"/>
      <c r="M2757" s="458">
        <v>2.10888888888889E-2</v>
      </c>
      <c r="N2757" s="458">
        <v>2.12E-2</v>
      </c>
      <c r="O2757" s="459">
        <v>1.111111111111E-4</v>
      </c>
      <c r="P2757" s="460"/>
      <c r="Q2757" s="453">
        <v>1</v>
      </c>
      <c r="R2757" s="458">
        <v>2.10888888888889E-2</v>
      </c>
      <c r="S2757" s="464">
        <v>186602</v>
      </c>
      <c r="T2757" s="461">
        <v>479022</v>
      </c>
      <c r="U2757" s="462">
        <v>10000</v>
      </c>
      <c r="V2757" s="463">
        <v>9946.7753333333385</v>
      </c>
      <c r="W2757" s="716" t="e">
        <f t="shared" si="103"/>
        <v>#DIV/0!</v>
      </c>
      <c r="Z2757" s="739">
        <f t="shared" si="104"/>
        <v>20.733555555553483</v>
      </c>
    </row>
    <row r="2758" spans="1:26" s="365" customFormat="1" ht="12.65" customHeight="1">
      <c r="A2758" s="452" t="s">
        <v>109</v>
      </c>
      <c r="B2758" s="452" t="s">
        <v>712</v>
      </c>
      <c r="C2758" s="453" t="s">
        <v>449</v>
      </c>
      <c r="D2758" s="454" t="s">
        <v>1192</v>
      </c>
      <c r="E2758" s="455" t="s">
        <v>1193</v>
      </c>
      <c r="F2758" s="454" t="s">
        <v>1169</v>
      </c>
      <c r="G2758" s="454" t="s">
        <v>712</v>
      </c>
      <c r="H2758" s="454" t="s">
        <v>538</v>
      </c>
      <c r="I2758" s="453">
        <v>2024</v>
      </c>
      <c r="J2758" s="453">
        <v>5</v>
      </c>
      <c r="K2758" s="456">
        <v>45572</v>
      </c>
      <c r="L2758" s="457"/>
      <c r="M2758" s="458">
        <v>7.1513521215986503E-2</v>
      </c>
      <c r="N2758" s="458">
        <v>7.1930187882653193E-2</v>
      </c>
      <c r="O2758" s="459">
        <v>4.1666666666669E-4</v>
      </c>
      <c r="P2758" s="460"/>
      <c r="Q2758" s="453">
        <v>1</v>
      </c>
      <c r="R2758" s="458">
        <v>7.1513521215986503E-2</v>
      </c>
      <c r="S2758" s="464">
        <v>2851840</v>
      </c>
      <c r="T2758" s="461">
        <v>3694331</v>
      </c>
      <c r="U2758" s="462">
        <v>72000</v>
      </c>
      <c r="V2758" s="463">
        <v>70460.695416666582</v>
      </c>
      <c r="W2758" s="716" t="e">
        <f t="shared" si="103"/>
        <v>#DIV/0!</v>
      </c>
      <c r="Z2758" s="739">
        <f t="shared" si="104"/>
        <v>1188.2666666667333</v>
      </c>
    </row>
    <row r="2759" spans="1:26" s="365" customFormat="1" ht="12.65" customHeight="1">
      <c r="A2759" s="452" t="s">
        <v>109</v>
      </c>
      <c r="B2759" s="452" t="s">
        <v>712</v>
      </c>
      <c r="C2759" s="453" t="s">
        <v>449</v>
      </c>
      <c r="D2759" s="454" t="s">
        <v>1194</v>
      </c>
      <c r="E2759" s="455" t="s">
        <v>1195</v>
      </c>
      <c r="F2759" s="454" t="s">
        <v>1169</v>
      </c>
      <c r="G2759" s="454" t="s">
        <v>712</v>
      </c>
      <c r="H2759" s="454" t="s">
        <v>538</v>
      </c>
      <c r="I2759" s="453">
        <v>2024</v>
      </c>
      <c r="J2759" s="453">
        <v>5</v>
      </c>
      <c r="K2759" s="456">
        <v>45572</v>
      </c>
      <c r="L2759" s="457"/>
      <c r="M2759" s="458">
        <v>1.6104341943226901E-2</v>
      </c>
      <c r="N2759" s="458">
        <v>1.6156185261199201E-2</v>
      </c>
      <c r="O2759" s="459">
        <v>5.1843317972300601E-5</v>
      </c>
      <c r="P2759" s="460"/>
      <c r="Q2759" s="453">
        <v>1</v>
      </c>
      <c r="R2759" s="458">
        <v>1.6104341943226901E-2</v>
      </c>
      <c r="S2759" s="464">
        <v>4314776</v>
      </c>
      <c r="T2759" s="461">
        <v>6561990</v>
      </c>
      <c r="U2759" s="462">
        <v>18000</v>
      </c>
      <c r="V2759" s="463">
        <v>17659.804665898944</v>
      </c>
      <c r="W2759" s="716" t="e">
        <f t="shared" si="103"/>
        <v>#DIV/0!</v>
      </c>
      <c r="Z2759" s="739">
        <f t="shared" si="104"/>
        <v>223.69230414725129</v>
      </c>
    </row>
    <row r="2760" spans="1:26" s="365" customFormat="1" ht="12.65" customHeight="1">
      <c r="A2760" s="452" t="s">
        <v>109</v>
      </c>
      <c r="B2760" s="452" t="s">
        <v>712</v>
      </c>
      <c r="C2760" s="453" t="s">
        <v>449</v>
      </c>
      <c r="D2760" s="454" t="s">
        <v>1183</v>
      </c>
      <c r="E2760" s="455" t="s">
        <v>1196</v>
      </c>
      <c r="F2760" s="454" t="s">
        <v>1169</v>
      </c>
      <c r="G2760" s="454" t="s">
        <v>712</v>
      </c>
      <c r="H2760" s="454" t="s">
        <v>538</v>
      </c>
      <c r="I2760" s="453">
        <v>2024</v>
      </c>
      <c r="J2760" s="453">
        <v>5</v>
      </c>
      <c r="K2760" s="456">
        <v>45572</v>
      </c>
      <c r="L2760" s="457"/>
      <c r="M2760" s="458">
        <v>0.1776375</v>
      </c>
      <c r="N2760" s="458">
        <v>0.1792</v>
      </c>
      <c r="O2760" s="459">
        <v>1.5624999999999899E-3</v>
      </c>
      <c r="P2760" s="460"/>
      <c r="Q2760" s="453">
        <v>1</v>
      </c>
      <c r="R2760" s="458">
        <v>0.1776375</v>
      </c>
      <c r="S2760" s="464">
        <v>1320170</v>
      </c>
      <c r="T2760" s="461">
        <v>1649999</v>
      </c>
      <c r="U2760" s="462">
        <v>120000</v>
      </c>
      <c r="V2760" s="463">
        <v>117421.87656250002</v>
      </c>
      <c r="W2760" s="716" t="e">
        <f t="shared" si="103"/>
        <v>#DIV/0!</v>
      </c>
      <c r="Z2760" s="739">
        <f t="shared" si="104"/>
        <v>2062.7656249999868</v>
      </c>
    </row>
    <row r="2761" spans="1:26" s="365" customFormat="1" ht="12.65" customHeight="1">
      <c r="A2761" s="452" t="s">
        <v>109</v>
      </c>
      <c r="B2761" s="452" t="s">
        <v>712</v>
      </c>
      <c r="C2761" s="453" t="s">
        <v>449</v>
      </c>
      <c r="D2761" s="454" t="s">
        <v>1197</v>
      </c>
      <c r="E2761" s="455" t="s">
        <v>1198</v>
      </c>
      <c r="F2761" s="454" t="s">
        <v>1169</v>
      </c>
      <c r="G2761" s="454" t="s">
        <v>712</v>
      </c>
      <c r="H2761" s="454" t="s">
        <v>538</v>
      </c>
      <c r="I2761" s="453">
        <v>2024</v>
      </c>
      <c r="J2761" s="453">
        <v>5</v>
      </c>
      <c r="K2761" s="456">
        <v>45572</v>
      </c>
      <c r="L2761" s="457"/>
      <c r="M2761" s="458">
        <v>7.9725000000000004E-2</v>
      </c>
      <c r="N2761" s="458">
        <v>8.0100000000000005E-2</v>
      </c>
      <c r="O2761" s="459">
        <v>3.7500000000000001E-4</v>
      </c>
      <c r="P2761" s="460"/>
      <c r="Q2761" s="453">
        <v>1</v>
      </c>
      <c r="R2761" s="458">
        <v>7.9725000000000004E-2</v>
      </c>
      <c r="S2761" s="464">
        <v>1147260</v>
      </c>
      <c r="T2761" s="461">
        <v>1656370</v>
      </c>
      <c r="U2761" s="462">
        <v>36000</v>
      </c>
      <c r="V2761" s="463">
        <v>35378.861250000002</v>
      </c>
      <c r="W2761" s="716" t="e">
        <f t="shared" si="103"/>
        <v>#DIV/0!</v>
      </c>
      <c r="Z2761" s="739">
        <f t="shared" si="104"/>
        <v>430.22250000000003</v>
      </c>
    </row>
    <row r="2762" spans="1:26" s="365" customFormat="1" ht="12.65" customHeight="1">
      <c r="A2762" s="452" t="s">
        <v>109</v>
      </c>
      <c r="B2762" s="452" t="s">
        <v>712</v>
      </c>
      <c r="C2762" s="453" t="s">
        <v>449</v>
      </c>
      <c r="D2762" s="454" t="s">
        <v>1199</v>
      </c>
      <c r="E2762" s="455" t="s">
        <v>1200</v>
      </c>
      <c r="F2762" s="454" t="s">
        <v>1169</v>
      </c>
      <c r="G2762" s="454" t="s">
        <v>712</v>
      </c>
      <c r="H2762" s="454" t="s">
        <v>538</v>
      </c>
      <c r="I2762" s="453">
        <v>2024</v>
      </c>
      <c r="J2762" s="453">
        <v>5</v>
      </c>
      <c r="K2762" s="456">
        <v>45572</v>
      </c>
      <c r="L2762" s="457"/>
      <c r="M2762" s="458">
        <v>4.0697979797979802E-2</v>
      </c>
      <c r="N2762" s="458">
        <v>4.0899999999999999E-2</v>
      </c>
      <c r="O2762" s="459">
        <v>2.02020202020196E-4</v>
      </c>
      <c r="P2762" s="460"/>
      <c r="Q2762" s="453">
        <v>1</v>
      </c>
      <c r="R2762" s="458">
        <v>4.0697979797979802E-2</v>
      </c>
      <c r="S2762" s="464">
        <v>3042124</v>
      </c>
      <c r="T2762" s="461">
        <v>4202244</v>
      </c>
      <c r="U2762" s="462">
        <v>32000</v>
      </c>
      <c r="V2762" s="463">
        <v>31151.061818181843</v>
      </c>
      <c r="W2762" s="716" t="e">
        <f t="shared" si="103"/>
        <v>#DIV/0!</v>
      </c>
      <c r="Z2762" s="739">
        <f t="shared" si="104"/>
        <v>614.57050505048676</v>
      </c>
    </row>
    <row r="2763" spans="1:26" s="365" customFormat="1" ht="12.65" customHeight="1">
      <c r="A2763" s="452" t="s">
        <v>109</v>
      </c>
      <c r="B2763" s="452" t="s">
        <v>712</v>
      </c>
      <c r="C2763" s="453" t="s">
        <v>449</v>
      </c>
      <c r="D2763" s="454" t="s">
        <v>1179</v>
      </c>
      <c r="E2763" s="455" t="s">
        <v>1180</v>
      </c>
      <c r="F2763" s="454" t="s">
        <v>1169</v>
      </c>
      <c r="G2763" s="454" t="s">
        <v>712</v>
      </c>
      <c r="H2763" s="454" t="s">
        <v>538</v>
      </c>
      <c r="I2763" s="453">
        <v>2024</v>
      </c>
      <c r="J2763" s="453">
        <v>5</v>
      </c>
      <c r="K2763" s="456">
        <v>45572</v>
      </c>
      <c r="L2763" s="457"/>
      <c r="M2763" s="458">
        <v>1.24996716339609E-2</v>
      </c>
      <c r="N2763" s="458">
        <v>1.25546484858128E-2</v>
      </c>
      <c r="O2763" s="459">
        <v>5.49768518518998E-5</v>
      </c>
      <c r="P2763" s="460"/>
      <c r="Q2763" s="453">
        <v>1</v>
      </c>
      <c r="R2763" s="458">
        <v>1.24996716339609E-2</v>
      </c>
      <c r="S2763" s="464">
        <v>8826937</v>
      </c>
      <c r="T2763" s="461">
        <v>13982455</v>
      </c>
      <c r="U2763" s="462">
        <v>0</v>
      </c>
      <c r="V2763" s="463">
        <v>0</v>
      </c>
      <c r="W2763" s="716" t="e">
        <f t="shared" si="103"/>
        <v>#DIV/0!</v>
      </c>
      <c r="Z2763" s="739">
        <f t="shared" si="104"/>
        <v>485.27720775505287</v>
      </c>
    </row>
    <row r="2764" spans="1:26" s="365" customFormat="1" ht="12.65" customHeight="1">
      <c r="A2764" s="452" t="s">
        <v>108</v>
      </c>
      <c r="B2764" s="452" t="s">
        <v>1201</v>
      </c>
      <c r="C2764" s="453" t="s">
        <v>449</v>
      </c>
      <c r="D2764" s="454" t="s">
        <v>1181</v>
      </c>
      <c r="E2764" s="455" t="s">
        <v>1202</v>
      </c>
      <c r="F2764" s="454" t="s">
        <v>1169</v>
      </c>
      <c r="G2764" s="454" t="s">
        <v>1201</v>
      </c>
      <c r="H2764" s="454" t="s">
        <v>538</v>
      </c>
      <c r="I2764" s="453">
        <v>2024</v>
      </c>
      <c r="J2764" s="453">
        <v>5</v>
      </c>
      <c r="K2764" s="456">
        <v>45572</v>
      </c>
      <c r="L2764" s="457"/>
      <c r="M2764" s="458">
        <v>0.11732129629629599</v>
      </c>
      <c r="N2764" s="458">
        <v>0.1179</v>
      </c>
      <c r="O2764" s="459">
        <v>5.7870370370401202E-4</v>
      </c>
      <c r="P2764" s="460"/>
      <c r="Q2764" s="453">
        <v>1</v>
      </c>
      <c r="R2764" s="458">
        <v>0.11732129629629599</v>
      </c>
      <c r="S2764" s="464">
        <v>1416926</v>
      </c>
      <c r="T2764" s="461">
        <v>2132990</v>
      </c>
      <c r="U2764" s="462">
        <v>75000</v>
      </c>
      <c r="V2764" s="463">
        <v>73765.630787036382</v>
      </c>
      <c r="W2764" s="716" t="e">
        <f t="shared" si="103"/>
        <v>#DIV/0!</v>
      </c>
      <c r="Z2764" s="739">
        <f t="shared" si="104"/>
        <v>819.98032407451092</v>
      </c>
    </row>
    <row r="2765" spans="1:26" s="365" customFormat="1" ht="12.65" customHeight="1">
      <c r="A2765" s="452" t="s">
        <v>108</v>
      </c>
      <c r="B2765" s="452" t="s">
        <v>1201</v>
      </c>
      <c r="C2765" s="453" t="s">
        <v>449</v>
      </c>
      <c r="D2765" s="454" t="s">
        <v>1203</v>
      </c>
      <c r="E2765" s="455" t="s">
        <v>1204</v>
      </c>
      <c r="F2765" s="454" t="s">
        <v>1169</v>
      </c>
      <c r="G2765" s="454" t="s">
        <v>1201</v>
      </c>
      <c r="H2765" s="454" t="s">
        <v>538</v>
      </c>
      <c r="I2765" s="453">
        <v>2024</v>
      </c>
      <c r="J2765" s="453">
        <v>5</v>
      </c>
      <c r="K2765" s="456">
        <v>45572</v>
      </c>
      <c r="L2765" s="457"/>
      <c r="M2765" s="458">
        <v>0.16803124999999999</v>
      </c>
      <c r="N2765" s="458">
        <v>0.16850000000000001</v>
      </c>
      <c r="O2765" s="459">
        <v>4.6875000000001798E-4</v>
      </c>
      <c r="P2765" s="460"/>
      <c r="Q2765" s="453">
        <v>1</v>
      </c>
      <c r="R2765" s="458">
        <v>0.16803124999999999</v>
      </c>
      <c r="S2765" s="464">
        <v>1458807</v>
      </c>
      <c r="T2765" s="461">
        <v>2172212</v>
      </c>
      <c r="U2765" s="462">
        <v>54000</v>
      </c>
      <c r="V2765" s="463">
        <v>52981.775624999958</v>
      </c>
      <c r="W2765" s="716" t="e">
        <f t="shared" si="103"/>
        <v>#DIV/0!</v>
      </c>
      <c r="Z2765" s="739">
        <f t="shared" si="104"/>
        <v>683.81578125002625</v>
      </c>
    </row>
    <row r="2766" spans="1:26" s="365" customFormat="1" ht="12.65" customHeight="1">
      <c r="A2766" s="452" t="s">
        <v>108</v>
      </c>
      <c r="B2766" s="452" t="s">
        <v>1201</v>
      </c>
      <c r="C2766" s="453" t="s">
        <v>449</v>
      </c>
      <c r="D2766" s="454" t="s">
        <v>1175</v>
      </c>
      <c r="E2766" s="455" t="s">
        <v>1176</v>
      </c>
      <c r="F2766" s="454" t="s">
        <v>1169</v>
      </c>
      <c r="G2766" s="454" t="s">
        <v>1201</v>
      </c>
      <c r="H2766" s="454" t="s">
        <v>538</v>
      </c>
      <c r="I2766" s="453">
        <v>2024</v>
      </c>
      <c r="J2766" s="453">
        <v>5</v>
      </c>
      <c r="K2766" s="456">
        <v>45572</v>
      </c>
      <c r="L2766" s="457"/>
      <c r="M2766" s="458">
        <v>1.54984811013187E-2</v>
      </c>
      <c r="N2766" s="458">
        <v>1.55644533235409E-2</v>
      </c>
      <c r="O2766" s="459">
        <v>6.5972222222199895E-5</v>
      </c>
      <c r="P2766" s="460"/>
      <c r="Q2766" s="453">
        <v>1</v>
      </c>
      <c r="R2766" s="458">
        <v>1.54984811013187E-2</v>
      </c>
      <c r="S2766" s="464">
        <v>6365760</v>
      </c>
      <c r="T2766" s="461">
        <v>10238351</v>
      </c>
      <c r="U2766" s="462">
        <v>0</v>
      </c>
      <c r="V2766" s="463">
        <v>0</v>
      </c>
      <c r="W2766" s="716" t="e">
        <f t="shared" si="103"/>
        <v>#DIV/0!</v>
      </c>
      <c r="Z2766" s="739">
        <f t="shared" si="104"/>
        <v>419.9633333331912</v>
      </c>
    </row>
    <row r="2767" spans="1:26" s="365" customFormat="1" ht="12.65" customHeight="1">
      <c r="A2767" s="452" t="s">
        <v>109</v>
      </c>
      <c r="B2767" s="452" t="s">
        <v>712</v>
      </c>
      <c r="C2767" s="453" t="s">
        <v>449</v>
      </c>
      <c r="D2767" s="454" t="s">
        <v>1194</v>
      </c>
      <c r="E2767" s="455" t="s">
        <v>1195</v>
      </c>
      <c r="F2767" s="454" t="s">
        <v>1169</v>
      </c>
      <c r="G2767" s="454" t="s">
        <v>712</v>
      </c>
      <c r="H2767" s="454" t="s">
        <v>538</v>
      </c>
      <c r="I2767" s="453">
        <v>2024</v>
      </c>
      <c r="J2767" s="453">
        <v>5</v>
      </c>
      <c r="K2767" s="456">
        <v>45572</v>
      </c>
      <c r="L2767" s="457"/>
      <c r="M2767" s="458">
        <v>1.6104341943226901E-2</v>
      </c>
      <c r="N2767" s="458">
        <v>1.6156185261199201E-2</v>
      </c>
      <c r="O2767" s="459">
        <v>5.1843317972300601E-5</v>
      </c>
      <c r="P2767" s="460"/>
      <c r="Q2767" s="453">
        <v>1</v>
      </c>
      <c r="R2767" s="458">
        <v>1.6104341943226901E-2</v>
      </c>
      <c r="S2767" s="464">
        <v>4314776</v>
      </c>
      <c r="T2767" s="461">
        <v>6561990</v>
      </c>
      <c r="U2767" s="462">
        <v>0</v>
      </c>
      <c r="V2767" s="463">
        <v>0</v>
      </c>
      <c r="W2767" s="716" t="e">
        <f t="shared" si="103"/>
        <v>#DIV/0!</v>
      </c>
      <c r="Z2767" s="739">
        <f t="shared" si="104"/>
        <v>223.69230414725129</v>
      </c>
    </row>
    <row r="2768" spans="1:26" s="365" customFormat="1" ht="12.65" customHeight="1">
      <c r="A2768" s="452" t="s">
        <v>109</v>
      </c>
      <c r="B2768" s="452" t="s">
        <v>712</v>
      </c>
      <c r="C2768" s="453" t="s">
        <v>449</v>
      </c>
      <c r="D2768" s="454" t="s">
        <v>1192</v>
      </c>
      <c r="E2768" s="455" t="s">
        <v>1193</v>
      </c>
      <c r="F2768" s="454" t="s">
        <v>1169</v>
      </c>
      <c r="G2768" s="454" t="s">
        <v>712</v>
      </c>
      <c r="H2768" s="454" t="s">
        <v>538</v>
      </c>
      <c r="I2768" s="453">
        <v>2024</v>
      </c>
      <c r="J2768" s="453">
        <v>5</v>
      </c>
      <c r="K2768" s="456">
        <v>45572</v>
      </c>
      <c r="L2768" s="457"/>
      <c r="M2768" s="458">
        <v>7.1513521215986503E-2</v>
      </c>
      <c r="N2768" s="458">
        <v>7.1930187882653193E-2</v>
      </c>
      <c r="O2768" s="459">
        <v>4.1666666666669E-4</v>
      </c>
      <c r="P2768" s="460"/>
      <c r="Q2768" s="453">
        <v>1</v>
      </c>
      <c r="R2768" s="458">
        <v>7.1513521215986503E-2</v>
      </c>
      <c r="S2768" s="464">
        <v>2851840</v>
      </c>
      <c r="T2768" s="461">
        <v>3694331</v>
      </c>
      <c r="U2768" s="462">
        <v>0</v>
      </c>
      <c r="V2768" s="463">
        <v>0</v>
      </c>
      <c r="W2768" s="716" t="e">
        <f t="shared" si="103"/>
        <v>#DIV/0!</v>
      </c>
      <c r="Z2768" s="739">
        <f t="shared" si="104"/>
        <v>1188.2666666667333</v>
      </c>
    </row>
    <row r="2769" spans="1:26" s="365" customFormat="1" ht="12.65" customHeight="1">
      <c r="A2769" s="452" t="s">
        <v>109</v>
      </c>
      <c r="B2769" s="452" t="s">
        <v>712</v>
      </c>
      <c r="C2769" s="453" t="s">
        <v>449</v>
      </c>
      <c r="D2769" s="454" t="s">
        <v>1179</v>
      </c>
      <c r="E2769" s="455" t="s">
        <v>1180</v>
      </c>
      <c r="F2769" s="454" t="s">
        <v>1169</v>
      </c>
      <c r="G2769" s="454" t="s">
        <v>712</v>
      </c>
      <c r="H2769" s="454" t="s">
        <v>538</v>
      </c>
      <c r="I2769" s="453">
        <v>2024</v>
      </c>
      <c r="J2769" s="453">
        <v>5</v>
      </c>
      <c r="K2769" s="456">
        <v>45572</v>
      </c>
      <c r="L2769" s="457"/>
      <c r="M2769" s="458">
        <v>1.24996716339609E-2</v>
      </c>
      <c r="N2769" s="458">
        <v>1.25546484858128E-2</v>
      </c>
      <c r="O2769" s="459">
        <v>5.49768518518998E-5</v>
      </c>
      <c r="P2769" s="460"/>
      <c r="Q2769" s="453">
        <v>1</v>
      </c>
      <c r="R2769" s="458">
        <v>1.24996716339609E-2</v>
      </c>
      <c r="S2769" s="464">
        <v>8826937</v>
      </c>
      <c r="T2769" s="461">
        <v>13982455</v>
      </c>
      <c r="U2769" s="462">
        <v>0</v>
      </c>
      <c r="V2769" s="463">
        <v>0</v>
      </c>
      <c r="W2769" s="716" t="e">
        <f t="shared" si="103"/>
        <v>#DIV/0!</v>
      </c>
      <c r="Z2769" s="739">
        <f t="shared" si="104"/>
        <v>485.27720775505287</v>
      </c>
    </row>
    <row r="2770" spans="1:26" s="365" customFormat="1" ht="12.65" customHeight="1">
      <c r="A2770" s="452" t="s">
        <v>108</v>
      </c>
      <c r="B2770" s="452" t="s">
        <v>1201</v>
      </c>
      <c r="C2770" s="453" t="s">
        <v>449</v>
      </c>
      <c r="D2770" s="454" t="s">
        <v>1205</v>
      </c>
      <c r="E2770" s="455" t="s">
        <v>537</v>
      </c>
      <c r="F2770" s="454" t="s">
        <v>1169</v>
      </c>
      <c r="G2770" s="454" t="s">
        <v>1201</v>
      </c>
      <c r="H2770" s="454" t="s">
        <v>538</v>
      </c>
      <c r="I2770" s="453">
        <v>2024</v>
      </c>
      <c r="J2770" s="453">
        <v>5</v>
      </c>
      <c r="K2770" s="456">
        <v>45572</v>
      </c>
      <c r="L2770" s="457"/>
      <c r="M2770" s="458">
        <v>2.2669039342977801E-2</v>
      </c>
      <c r="N2770" s="458">
        <v>2.2744560176311102E-2</v>
      </c>
      <c r="O2770" s="459">
        <v>7.5520833333300703E-5</v>
      </c>
      <c r="P2770" s="460"/>
      <c r="Q2770" s="453">
        <v>1</v>
      </c>
      <c r="R2770" s="458">
        <v>2.2669039342977801E-2</v>
      </c>
      <c r="S2770" s="464">
        <v>0</v>
      </c>
      <c r="T2770" s="461">
        <v>0</v>
      </c>
      <c r="U2770" s="462">
        <v>14500</v>
      </c>
      <c r="V2770" s="463">
        <v>14500</v>
      </c>
      <c r="W2770" s="716" t="e">
        <f t="shared" si="103"/>
        <v>#DIV/0!</v>
      </c>
      <c r="Z2770" s="739">
        <f t="shared" si="104"/>
        <v>0</v>
      </c>
    </row>
    <row r="2771" spans="1:26" s="365" customFormat="1" ht="12.65" customHeight="1">
      <c r="A2771" s="452" t="s">
        <v>115</v>
      </c>
      <c r="B2771" s="452" t="s">
        <v>728</v>
      </c>
      <c r="C2771" s="453" t="s">
        <v>449</v>
      </c>
      <c r="D2771" s="454" t="s">
        <v>1192</v>
      </c>
      <c r="E2771" s="455" t="s">
        <v>1206</v>
      </c>
      <c r="F2771" s="454" t="s">
        <v>1169</v>
      </c>
      <c r="G2771" s="454" t="s">
        <v>728</v>
      </c>
      <c r="H2771" s="454" t="s">
        <v>538</v>
      </c>
      <c r="I2771" s="453">
        <v>2024</v>
      </c>
      <c r="J2771" s="453">
        <v>5</v>
      </c>
      <c r="K2771" s="456">
        <v>45572</v>
      </c>
      <c r="L2771" s="457"/>
      <c r="M2771" s="458">
        <v>0.10550138888888901</v>
      </c>
      <c r="N2771" s="458">
        <v>0.10630000000000001</v>
      </c>
      <c r="O2771" s="459">
        <v>7.9861111111100003E-4</v>
      </c>
      <c r="P2771" s="460"/>
      <c r="Q2771" s="453">
        <v>1</v>
      </c>
      <c r="R2771" s="458">
        <v>0.10550138888888901</v>
      </c>
      <c r="S2771" s="464">
        <v>1682813</v>
      </c>
      <c r="T2771" s="461">
        <v>2117103</v>
      </c>
      <c r="U2771" s="462">
        <v>69000</v>
      </c>
      <c r="V2771" s="463">
        <v>67309.258020833571</v>
      </c>
      <c r="W2771" s="716" t="e">
        <f t="shared" si="103"/>
        <v>#DIV/0!</v>
      </c>
      <c r="Z2771" s="739">
        <f t="shared" si="104"/>
        <v>1343.9131597220353</v>
      </c>
    </row>
    <row r="2772" spans="1:26" s="365" customFormat="1" ht="12.65" customHeight="1">
      <c r="A2772" s="452" t="s">
        <v>115</v>
      </c>
      <c r="B2772" s="452" t="s">
        <v>728</v>
      </c>
      <c r="C2772" s="453" t="s">
        <v>449</v>
      </c>
      <c r="D2772" s="454" t="s">
        <v>1194</v>
      </c>
      <c r="E2772" s="455" t="s">
        <v>1195</v>
      </c>
      <c r="F2772" s="454" t="s">
        <v>1169</v>
      </c>
      <c r="G2772" s="454" t="s">
        <v>728</v>
      </c>
      <c r="H2772" s="454" t="s">
        <v>538</v>
      </c>
      <c r="I2772" s="453">
        <v>2024</v>
      </c>
      <c r="J2772" s="453">
        <v>5</v>
      </c>
      <c r="K2772" s="456">
        <v>45572</v>
      </c>
      <c r="L2772" s="457"/>
      <c r="M2772" s="458">
        <v>1.6104341943226901E-2</v>
      </c>
      <c r="N2772" s="458">
        <v>1.6156185261199201E-2</v>
      </c>
      <c r="O2772" s="459">
        <v>5.1843317972300601E-5</v>
      </c>
      <c r="P2772" s="460"/>
      <c r="Q2772" s="453">
        <v>1</v>
      </c>
      <c r="R2772" s="458">
        <v>1.6104341943226901E-2</v>
      </c>
      <c r="S2772" s="464">
        <v>4314776</v>
      </c>
      <c r="T2772" s="461">
        <v>6561990</v>
      </c>
      <c r="U2772" s="462">
        <v>0</v>
      </c>
      <c r="V2772" s="463">
        <v>0</v>
      </c>
      <c r="W2772" s="716" t="e">
        <f t="shared" si="103"/>
        <v>#DIV/0!</v>
      </c>
      <c r="Z2772" s="739">
        <f t="shared" si="104"/>
        <v>223.69230414725129</v>
      </c>
    </row>
    <row r="2773" spans="1:26" s="365" customFormat="1" ht="12.65" customHeight="1">
      <c r="A2773" s="452" t="s">
        <v>115</v>
      </c>
      <c r="B2773" s="452" t="s">
        <v>728</v>
      </c>
      <c r="C2773" s="453" t="s">
        <v>449</v>
      </c>
      <c r="D2773" s="454" t="s">
        <v>1183</v>
      </c>
      <c r="E2773" s="455" t="s">
        <v>1207</v>
      </c>
      <c r="F2773" s="454" t="s">
        <v>1169</v>
      </c>
      <c r="G2773" s="454" t="s">
        <v>728</v>
      </c>
      <c r="H2773" s="454" t="s">
        <v>538</v>
      </c>
      <c r="I2773" s="453">
        <v>2024</v>
      </c>
      <c r="J2773" s="453">
        <v>5</v>
      </c>
      <c r="K2773" s="456">
        <v>45572</v>
      </c>
      <c r="L2773" s="457"/>
      <c r="M2773" s="458">
        <v>0.15999791666666699</v>
      </c>
      <c r="N2773" s="458">
        <v>0.1613</v>
      </c>
      <c r="O2773" s="459">
        <v>1.30208333333301E-3</v>
      </c>
      <c r="P2773" s="460"/>
      <c r="Q2773" s="453">
        <v>1</v>
      </c>
      <c r="R2773" s="458">
        <v>0.15999791666666699</v>
      </c>
      <c r="S2773" s="464">
        <v>1901822</v>
      </c>
      <c r="T2773" s="461">
        <v>2306322</v>
      </c>
      <c r="U2773" s="462">
        <v>75000</v>
      </c>
      <c r="V2773" s="463">
        <v>71996.976562500742</v>
      </c>
      <c r="W2773" s="716" t="e">
        <f t="shared" si="103"/>
        <v>#DIV/0!</v>
      </c>
      <c r="Z2773" s="739">
        <f t="shared" si="104"/>
        <v>2476.3307291660517</v>
      </c>
    </row>
    <row r="2774" spans="1:26" s="365" customFormat="1" ht="12.65" customHeight="1">
      <c r="A2774" s="452" t="s">
        <v>115</v>
      </c>
      <c r="B2774" s="452" t="s">
        <v>728</v>
      </c>
      <c r="C2774" s="453" t="s">
        <v>449</v>
      </c>
      <c r="D2774" s="454" t="s">
        <v>1197</v>
      </c>
      <c r="E2774" s="455" t="s">
        <v>1208</v>
      </c>
      <c r="F2774" s="454" t="s">
        <v>1169</v>
      </c>
      <c r="G2774" s="454" t="s">
        <v>728</v>
      </c>
      <c r="H2774" s="454" t="s">
        <v>538</v>
      </c>
      <c r="I2774" s="453">
        <v>2024</v>
      </c>
      <c r="J2774" s="453">
        <v>5</v>
      </c>
      <c r="K2774" s="456">
        <v>45572</v>
      </c>
      <c r="L2774" s="457"/>
      <c r="M2774" s="458">
        <v>0.1943</v>
      </c>
      <c r="N2774" s="458">
        <v>0.19500000000000001</v>
      </c>
      <c r="O2774" s="459">
        <v>7.0000000000000596E-4</v>
      </c>
      <c r="P2774" s="460"/>
      <c r="Q2774" s="453">
        <v>1</v>
      </c>
      <c r="R2774" s="458">
        <v>0.1943</v>
      </c>
      <c r="S2774" s="464">
        <v>1725000</v>
      </c>
      <c r="T2774" s="461">
        <v>2014438</v>
      </c>
      <c r="U2774" s="462">
        <v>60000</v>
      </c>
      <c r="V2774" s="463">
        <v>58589.893399999986</v>
      </c>
      <c r="W2774" s="716" t="e">
        <f t="shared" si="103"/>
        <v>#DIV/0!</v>
      </c>
      <c r="Z2774" s="739">
        <f t="shared" si="104"/>
        <v>1207.5000000000102</v>
      </c>
    </row>
    <row r="2775" spans="1:26" s="365" customFormat="1" ht="12.65" customHeight="1">
      <c r="A2775" s="452" t="s">
        <v>115</v>
      </c>
      <c r="B2775" s="452" t="s">
        <v>728</v>
      </c>
      <c r="C2775" s="453" t="s">
        <v>449</v>
      </c>
      <c r="D2775" s="454" t="s">
        <v>1199</v>
      </c>
      <c r="E2775" s="455" t="s">
        <v>1200</v>
      </c>
      <c r="F2775" s="454" t="s">
        <v>1169</v>
      </c>
      <c r="G2775" s="454" t="s">
        <v>728</v>
      </c>
      <c r="H2775" s="454" t="s">
        <v>538</v>
      </c>
      <c r="I2775" s="453">
        <v>2024</v>
      </c>
      <c r="J2775" s="453">
        <v>5</v>
      </c>
      <c r="K2775" s="456">
        <v>45572</v>
      </c>
      <c r="L2775" s="457"/>
      <c r="M2775" s="458">
        <v>4.0697979797979802E-2</v>
      </c>
      <c r="N2775" s="458">
        <v>4.0899999999999999E-2</v>
      </c>
      <c r="O2775" s="459">
        <v>2.02020202020196E-4</v>
      </c>
      <c r="P2775" s="460"/>
      <c r="Q2775" s="453">
        <v>1</v>
      </c>
      <c r="R2775" s="458">
        <v>4.0697979797979802E-2</v>
      </c>
      <c r="S2775" s="464">
        <v>3042124</v>
      </c>
      <c r="T2775" s="461">
        <v>4202244</v>
      </c>
      <c r="U2775" s="462">
        <v>0</v>
      </c>
      <c r="V2775" s="463">
        <v>0</v>
      </c>
      <c r="W2775" s="716" t="e">
        <f t="shared" si="103"/>
        <v>#DIV/0!</v>
      </c>
      <c r="Z2775" s="739">
        <f t="shared" si="104"/>
        <v>614.57050505048676</v>
      </c>
    </row>
    <row r="2776" spans="1:26" s="365" customFormat="1" ht="12.65" customHeight="1">
      <c r="A2776" s="452" t="s">
        <v>115</v>
      </c>
      <c r="B2776" s="452" t="s">
        <v>728</v>
      </c>
      <c r="C2776" s="453" t="s">
        <v>449</v>
      </c>
      <c r="D2776" s="454" t="s">
        <v>1179</v>
      </c>
      <c r="E2776" s="455" t="s">
        <v>1180</v>
      </c>
      <c r="F2776" s="454" t="s">
        <v>1169</v>
      </c>
      <c r="G2776" s="454" t="s">
        <v>728</v>
      </c>
      <c r="H2776" s="454" t="s">
        <v>538</v>
      </c>
      <c r="I2776" s="453">
        <v>2024</v>
      </c>
      <c r="J2776" s="453">
        <v>5</v>
      </c>
      <c r="K2776" s="456">
        <v>45572</v>
      </c>
      <c r="L2776" s="457"/>
      <c r="M2776" s="458">
        <v>1.24996716339609E-2</v>
      </c>
      <c r="N2776" s="458">
        <v>1.25546484858128E-2</v>
      </c>
      <c r="O2776" s="459">
        <v>5.49768518518998E-5</v>
      </c>
      <c r="P2776" s="460"/>
      <c r="Q2776" s="453">
        <v>1</v>
      </c>
      <c r="R2776" s="458">
        <v>1.24996716339609E-2</v>
      </c>
      <c r="S2776" s="464">
        <v>8826937</v>
      </c>
      <c r="T2776" s="461">
        <v>13982455</v>
      </c>
      <c r="U2776" s="462">
        <v>0</v>
      </c>
      <c r="V2776" s="463">
        <v>0</v>
      </c>
      <c r="W2776" s="716" t="e">
        <f t="shared" si="103"/>
        <v>#DIV/0!</v>
      </c>
      <c r="Z2776" s="739">
        <f t="shared" si="104"/>
        <v>485.27720775505287</v>
      </c>
    </row>
    <row r="2777" spans="1:26" s="365" customFormat="1" ht="12.65" customHeight="1">
      <c r="A2777" s="452" t="s">
        <v>115</v>
      </c>
      <c r="B2777" s="452" t="s">
        <v>728</v>
      </c>
      <c r="C2777" s="453" t="s">
        <v>449</v>
      </c>
      <c r="D2777" s="454" t="s">
        <v>1192</v>
      </c>
      <c r="E2777" s="455" t="s">
        <v>1206</v>
      </c>
      <c r="F2777" s="454" t="s">
        <v>1169</v>
      </c>
      <c r="G2777" s="454" t="s">
        <v>728</v>
      </c>
      <c r="H2777" s="454" t="s">
        <v>538</v>
      </c>
      <c r="I2777" s="453">
        <v>2024</v>
      </c>
      <c r="J2777" s="453">
        <v>5</v>
      </c>
      <c r="K2777" s="456">
        <v>45572</v>
      </c>
      <c r="L2777" s="457"/>
      <c r="M2777" s="458">
        <v>0.10550138888888901</v>
      </c>
      <c r="N2777" s="458">
        <v>0.10630000000000001</v>
      </c>
      <c r="O2777" s="459">
        <v>7.9861111111100003E-4</v>
      </c>
      <c r="P2777" s="460"/>
      <c r="Q2777" s="453">
        <v>1</v>
      </c>
      <c r="R2777" s="458">
        <v>0.10550138888888901</v>
      </c>
      <c r="S2777" s="464">
        <v>1682813</v>
      </c>
      <c r="T2777" s="461">
        <v>2117103</v>
      </c>
      <c r="U2777" s="462">
        <v>0</v>
      </c>
      <c r="V2777" s="463">
        <v>0</v>
      </c>
      <c r="W2777" s="716" t="e">
        <f t="shared" si="103"/>
        <v>#DIV/0!</v>
      </c>
      <c r="Z2777" s="739">
        <f t="shared" si="104"/>
        <v>1343.9131597220353</v>
      </c>
    </row>
    <row r="2778" spans="1:26" s="365" customFormat="1" ht="12.65" customHeight="1">
      <c r="A2778" s="452" t="s">
        <v>115</v>
      </c>
      <c r="B2778" s="452" t="s">
        <v>728</v>
      </c>
      <c r="C2778" s="453" t="s">
        <v>449</v>
      </c>
      <c r="D2778" s="454" t="s">
        <v>1179</v>
      </c>
      <c r="E2778" s="455" t="s">
        <v>1180</v>
      </c>
      <c r="F2778" s="454" t="s">
        <v>1169</v>
      </c>
      <c r="G2778" s="454" t="s">
        <v>728</v>
      </c>
      <c r="H2778" s="454" t="s">
        <v>538</v>
      </c>
      <c r="I2778" s="453">
        <v>2024</v>
      </c>
      <c r="J2778" s="453">
        <v>5</v>
      </c>
      <c r="K2778" s="456">
        <v>45572</v>
      </c>
      <c r="L2778" s="457"/>
      <c r="M2778" s="458">
        <v>1.24996716339609E-2</v>
      </c>
      <c r="N2778" s="458">
        <v>1.25546484858128E-2</v>
      </c>
      <c r="O2778" s="459">
        <v>5.49768518518998E-5</v>
      </c>
      <c r="P2778" s="460"/>
      <c r="Q2778" s="453">
        <v>1</v>
      </c>
      <c r="R2778" s="458">
        <v>1.24996716339609E-2</v>
      </c>
      <c r="S2778" s="464">
        <v>8826937</v>
      </c>
      <c r="T2778" s="461">
        <v>13982455</v>
      </c>
      <c r="U2778" s="462">
        <v>0</v>
      </c>
      <c r="V2778" s="463">
        <v>0</v>
      </c>
      <c r="W2778" s="716" t="e">
        <f t="shared" si="103"/>
        <v>#DIV/0!</v>
      </c>
      <c r="Z2778" s="739">
        <f t="shared" si="104"/>
        <v>485.27720775505287</v>
      </c>
    </row>
    <row r="2779" spans="1:26" s="365" customFormat="1" ht="12.65" customHeight="1">
      <c r="A2779" s="452" t="s">
        <v>115</v>
      </c>
      <c r="B2779" s="452" t="s">
        <v>728</v>
      </c>
      <c r="C2779" s="453" t="s">
        <v>449</v>
      </c>
      <c r="D2779" s="454" t="s">
        <v>1194</v>
      </c>
      <c r="E2779" s="455" t="s">
        <v>1195</v>
      </c>
      <c r="F2779" s="454" t="s">
        <v>1169</v>
      </c>
      <c r="G2779" s="454" t="s">
        <v>728</v>
      </c>
      <c r="H2779" s="454" t="s">
        <v>538</v>
      </c>
      <c r="I2779" s="453">
        <v>2024</v>
      </c>
      <c r="J2779" s="453">
        <v>5</v>
      </c>
      <c r="K2779" s="456">
        <v>45572</v>
      </c>
      <c r="L2779" s="457"/>
      <c r="M2779" s="458">
        <v>1.6104341943226901E-2</v>
      </c>
      <c r="N2779" s="458">
        <v>1.6156185261199201E-2</v>
      </c>
      <c r="O2779" s="459">
        <v>5.1843317972300601E-5</v>
      </c>
      <c r="P2779" s="460"/>
      <c r="Q2779" s="453">
        <v>1</v>
      </c>
      <c r="R2779" s="458">
        <v>1.6104341943226901E-2</v>
      </c>
      <c r="S2779" s="464">
        <v>4314776</v>
      </c>
      <c r="T2779" s="461">
        <v>6561990</v>
      </c>
      <c r="U2779" s="462">
        <v>0</v>
      </c>
      <c r="V2779" s="463">
        <v>0</v>
      </c>
      <c r="W2779" s="716" t="e">
        <f t="shared" si="103"/>
        <v>#DIV/0!</v>
      </c>
      <c r="Z2779" s="739">
        <f t="shared" si="104"/>
        <v>223.69230414725129</v>
      </c>
    </row>
    <row r="2780" spans="1:26" s="365" customFormat="1" ht="12.65" customHeight="1">
      <c r="A2780" s="452" t="s">
        <v>115</v>
      </c>
      <c r="B2780" s="452" t="s">
        <v>728</v>
      </c>
      <c r="C2780" s="453" t="s">
        <v>449</v>
      </c>
      <c r="D2780" s="454" t="s">
        <v>1183</v>
      </c>
      <c r="E2780" s="455" t="s">
        <v>1207</v>
      </c>
      <c r="F2780" s="454" t="s">
        <v>1169</v>
      </c>
      <c r="G2780" s="454" t="s">
        <v>728</v>
      </c>
      <c r="H2780" s="454" t="s">
        <v>538</v>
      </c>
      <c r="I2780" s="453">
        <v>2024</v>
      </c>
      <c r="J2780" s="453">
        <v>5</v>
      </c>
      <c r="K2780" s="456">
        <v>45572</v>
      </c>
      <c r="L2780" s="457"/>
      <c r="M2780" s="458">
        <v>0.15999791666666699</v>
      </c>
      <c r="N2780" s="458">
        <v>0.1613</v>
      </c>
      <c r="O2780" s="459">
        <v>1.30208333333301E-3</v>
      </c>
      <c r="P2780" s="460"/>
      <c r="Q2780" s="453">
        <v>1</v>
      </c>
      <c r="R2780" s="458">
        <v>0.15999791666666699</v>
      </c>
      <c r="S2780" s="464">
        <v>1901822</v>
      </c>
      <c r="T2780" s="461">
        <v>2306322</v>
      </c>
      <c r="U2780" s="462">
        <v>0</v>
      </c>
      <c r="V2780" s="463">
        <v>0</v>
      </c>
      <c r="W2780" s="716" t="e">
        <f t="shared" si="103"/>
        <v>#DIV/0!</v>
      </c>
      <c r="Z2780" s="739">
        <f t="shared" si="104"/>
        <v>2476.3307291660517</v>
      </c>
    </row>
    <row r="2781" spans="1:26" s="365" customFormat="1" ht="12.65" customHeight="1">
      <c r="A2781" s="452" t="s">
        <v>111</v>
      </c>
      <c r="B2781" s="452" t="s">
        <v>718</v>
      </c>
      <c r="C2781" s="453" t="s">
        <v>449</v>
      </c>
      <c r="D2781" s="454" t="s">
        <v>1197</v>
      </c>
      <c r="E2781" s="455" t="s">
        <v>1209</v>
      </c>
      <c r="F2781" s="454" t="s">
        <v>1169</v>
      </c>
      <c r="G2781" s="454" t="s">
        <v>718</v>
      </c>
      <c r="H2781" s="454" t="s">
        <v>538</v>
      </c>
      <c r="I2781" s="453">
        <v>2024</v>
      </c>
      <c r="J2781" s="453">
        <v>5</v>
      </c>
      <c r="K2781" s="456">
        <v>45572</v>
      </c>
      <c r="L2781" s="457"/>
      <c r="M2781" s="458">
        <v>0.14997080564718299</v>
      </c>
      <c r="N2781" s="458">
        <v>0.150595805647183</v>
      </c>
      <c r="O2781" s="459">
        <v>6.25000000000014E-4</v>
      </c>
      <c r="P2781" s="460"/>
      <c r="Q2781" s="453">
        <v>1</v>
      </c>
      <c r="R2781" s="458">
        <v>0.14997080564718299</v>
      </c>
      <c r="S2781" s="464">
        <v>3705</v>
      </c>
      <c r="T2781" s="461">
        <v>3705</v>
      </c>
      <c r="U2781" s="462">
        <v>27000</v>
      </c>
      <c r="V2781" s="463">
        <v>26997.684375000001</v>
      </c>
      <c r="W2781" s="716" t="e">
        <f t="shared" si="103"/>
        <v>#DIV/0!</v>
      </c>
      <c r="Z2781" s="739">
        <f t="shared" si="104"/>
        <v>2.3156250000000518</v>
      </c>
    </row>
    <row r="2782" spans="1:26" s="365" customFormat="1" ht="12.65" customHeight="1">
      <c r="A2782" s="452" t="s">
        <v>111</v>
      </c>
      <c r="B2782" s="452" t="s">
        <v>718</v>
      </c>
      <c r="C2782" s="453" t="s">
        <v>449</v>
      </c>
      <c r="D2782" s="454" t="s">
        <v>1210</v>
      </c>
      <c r="E2782" s="455" t="s">
        <v>1211</v>
      </c>
      <c r="F2782" s="454" t="s">
        <v>1169</v>
      </c>
      <c r="G2782" s="454" t="s">
        <v>718</v>
      </c>
      <c r="H2782" s="454" t="s">
        <v>538</v>
      </c>
      <c r="I2782" s="453">
        <v>2024</v>
      </c>
      <c r="J2782" s="453">
        <v>5</v>
      </c>
      <c r="K2782" s="456">
        <v>45572</v>
      </c>
      <c r="L2782" s="457"/>
      <c r="M2782" s="458">
        <v>0.168008357915438</v>
      </c>
      <c r="N2782" s="458">
        <v>0.16850000000000001</v>
      </c>
      <c r="O2782" s="459">
        <v>4.9164208456201096E-4</v>
      </c>
      <c r="P2782" s="460"/>
      <c r="Q2782" s="453">
        <v>1</v>
      </c>
      <c r="R2782" s="458">
        <v>0.168008357915438</v>
      </c>
      <c r="S2782" s="464">
        <v>0</v>
      </c>
      <c r="T2782" s="461">
        <v>0</v>
      </c>
      <c r="U2782" s="462">
        <v>14159.292035398201</v>
      </c>
      <c r="V2782" s="463">
        <v>14159.292035398201</v>
      </c>
      <c r="W2782" s="716" t="e">
        <f t="shared" si="103"/>
        <v>#DIV/0!</v>
      </c>
      <c r="Z2782" s="739">
        <f t="shared" si="104"/>
        <v>0</v>
      </c>
    </row>
    <row r="2783" spans="1:26" s="365" customFormat="1" ht="12.65" customHeight="1">
      <c r="A2783" s="452" t="s">
        <v>110</v>
      </c>
      <c r="B2783" s="452" t="s">
        <v>448</v>
      </c>
      <c r="C2783" s="453" t="s">
        <v>449</v>
      </c>
      <c r="D2783" s="454" t="s">
        <v>1197</v>
      </c>
      <c r="E2783" s="455" t="s">
        <v>1212</v>
      </c>
      <c r="F2783" s="454" t="s">
        <v>1169</v>
      </c>
      <c r="G2783" s="454" t="s">
        <v>448</v>
      </c>
      <c r="H2783" s="454" t="s">
        <v>538</v>
      </c>
      <c r="I2783" s="453">
        <v>2024</v>
      </c>
      <c r="J2783" s="453">
        <v>5</v>
      </c>
      <c r="K2783" s="456">
        <v>45572</v>
      </c>
      <c r="L2783" s="457"/>
      <c r="M2783" s="458">
        <v>0.38102136278533799</v>
      </c>
      <c r="N2783" s="458">
        <v>0.382206571382051</v>
      </c>
      <c r="O2783" s="459">
        <v>1.18520859671301E-3</v>
      </c>
      <c r="P2783" s="460"/>
      <c r="Q2783" s="453">
        <v>1</v>
      </c>
      <c r="R2783" s="458">
        <v>0.38102136278533799</v>
      </c>
      <c r="S2783" s="464">
        <v>6500</v>
      </c>
      <c r="T2783" s="461">
        <v>19500</v>
      </c>
      <c r="U2783" s="462">
        <v>39823.008849557496</v>
      </c>
      <c r="V2783" s="463">
        <v>39799.897281921592</v>
      </c>
      <c r="W2783" s="716" t="e">
        <f t="shared" si="103"/>
        <v>#DIV/0!</v>
      </c>
      <c r="Z2783" s="739">
        <f t="shared" si="104"/>
        <v>7.703855878634565</v>
      </c>
    </row>
    <row r="2784" spans="1:26" s="365" customFormat="1" ht="12.65" customHeight="1">
      <c r="A2784" s="284" t="s">
        <v>69</v>
      </c>
      <c r="B2784" s="452" t="s">
        <v>1213</v>
      </c>
      <c r="C2784" s="453" t="s">
        <v>435</v>
      </c>
      <c r="D2784" s="454" t="s">
        <v>1214</v>
      </c>
      <c r="E2784" s="455" t="s">
        <v>1215</v>
      </c>
      <c r="F2784" s="454" t="s">
        <v>1169</v>
      </c>
      <c r="G2784" s="454" t="s">
        <v>1213</v>
      </c>
      <c r="H2784" s="454" t="s">
        <v>538</v>
      </c>
      <c r="I2784" s="453">
        <v>2024</v>
      </c>
      <c r="J2784" s="453">
        <v>5</v>
      </c>
      <c r="K2784" s="456">
        <v>45572</v>
      </c>
      <c r="L2784" s="457"/>
      <c r="M2784" s="458">
        <v>2.3972685185185201E-2</v>
      </c>
      <c r="N2784" s="458">
        <v>2.41E-2</v>
      </c>
      <c r="O2784" s="459">
        <v>1.27314814814799E-4</v>
      </c>
      <c r="P2784" s="460"/>
      <c r="Q2784" s="453">
        <v>1</v>
      </c>
      <c r="R2784" s="458">
        <v>2.3972685185185201E-2</v>
      </c>
      <c r="S2784" s="464">
        <v>890000</v>
      </c>
      <c r="T2784" s="461">
        <v>1425115</v>
      </c>
      <c r="U2784" s="462">
        <v>11000</v>
      </c>
      <c r="V2784" s="463">
        <v>10818.561747685208</v>
      </c>
      <c r="W2784" s="716" t="e">
        <f t="shared" si="103"/>
        <v>#DIV/0!</v>
      </c>
      <c r="Z2784" s="739">
        <f t="shared" si="104"/>
        <v>113.31018518517111</v>
      </c>
    </row>
    <row r="2785" spans="1:29" s="365" customFormat="1" ht="12.65" customHeight="1">
      <c r="A2785" s="284" t="s">
        <v>69</v>
      </c>
      <c r="B2785" s="452" t="s">
        <v>1213</v>
      </c>
      <c r="C2785" s="453" t="s">
        <v>435</v>
      </c>
      <c r="D2785" s="454" t="s">
        <v>1216</v>
      </c>
      <c r="E2785" s="455" t="s">
        <v>1217</v>
      </c>
      <c r="F2785" s="454" t="s">
        <v>1169</v>
      </c>
      <c r="G2785" s="454" t="s">
        <v>1213</v>
      </c>
      <c r="H2785" s="454" t="s">
        <v>538</v>
      </c>
      <c r="I2785" s="453">
        <v>2024</v>
      </c>
      <c r="J2785" s="453">
        <v>5</v>
      </c>
      <c r="K2785" s="456">
        <v>45572</v>
      </c>
      <c r="L2785" s="457"/>
      <c r="M2785" s="458">
        <v>4.6003968253968297E-2</v>
      </c>
      <c r="N2785" s="458">
        <v>4.65E-2</v>
      </c>
      <c r="O2785" s="459">
        <v>4.9603174603170296E-4</v>
      </c>
      <c r="P2785" s="460"/>
      <c r="Q2785" s="453">
        <v>1</v>
      </c>
      <c r="R2785" s="458">
        <v>4.6003968253968297E-2</v>
      </c>
      <c r="S2785" s="464">
        <v>1040000</v>
      </c>
      <c r="T2785" s="461">
        <v>1570000</v>
      </c>
      <c r="U2785" s="462">
        <v>25000</v>
      </c>
      <c r="V2785" s="463">
        <v>24221.230158730228</v>
      </c>
      <c r="W2785" s="716" t="e">
        <f t="shared" si="103"/>
        <v>#DIV/0!</v>
      </c>
      <c r="Z2785" s="739">
        <f t="shared" si="104"/>
        <v>515.87301587297111</v>
      </c>
    </row>
    <row r="2786" spans="1:29" s="365" customFormat="1" ht="12.65" customHeight="1">
      <c r="A2786" s="284" t="s">
        <v>69</v>
      </c>
      <c r="B2786" s="452" t="s">
        <v>1213</v>
      </c>
      <c r="C2786" s="453" t="s">
        <v>435</v>
      </c>
      <c r="D2786" s="454" t="s">
        <v>1218</v>
      </c>
      <c r="E2786" s="455" t="s">
        <v>537</v>
      </c>
      <c r="F2786" s="454" t="s">
        <v>1169</v>
      </c>
      <c r="G2786" s="454" t="s">
        <v>1213</v>
      </c>
      <c r="H2786" s="454" t="s">
        <v>538</v>
      </c>
      <c r="I2786" s="453">
        <v>2024</v>
      </c>
      <c r="J2786" s="453">
        <v>5</v>
      </c>
      <c r="K2786" s="456">
        <v>45572</v>
      </c>
      <c r="L2786" s="457"/>
      <c r="M2786" s="458">
        <v>4.6003968253968297E-2</v>
      </c>
      <c r="N2786" s="458">
        <v>4.65E-2</v>
      </c>
      <c r="O2786" s="459">
        <v>4.9603174603170296E-4</v>
      </c>
      <c r="P2786" s="460"/>
      <c r="Q2786" s="453">
        <v>1</v>
      </c>
      <c r="R2786" s="458">
        <v>4.6003968253968297E-2</v>
      </c>
      <c r="S2786" s="464">
        <v>0</v>
      </c>
      <c r="T2786" s="461">
        <v>0</v>
      </c>
      <c r="U2786" s="462">
        <v>25000</v>
      </c>
      <c r="V2786" s="463">
        <v>25000</v>
      </c>
      <c r="W2786" s="716" t="e">
        <f t="shared" si="103"/>
        <v>#DIV/0!</v>
      </c>
      <c r="Z2786" s="739">
        <f t="shared" si="104"/>
        <v>0</v>
      </c>
    </row>
    <row r="2787" spans="1:29" s="365" customFormat="1" ht="12.65" customHeight="1">
      <c r="A2787" s="284" t="s">
        <v>69</v>
      </c>
      <c r="B2787" s="452" t="s">
        <v>1213</v>
      </c>
      <c r="C2787" s="453" t="s">
        <v>435</v>
      </c>
      <c r="D2787" s="454" t="s">
        <v>1219</v>
      </c>
      <c r="E2787" s="455" t="s">
        <v>1220</v>
      </c>
      <c r="F2787" s="454" t="s">
        <v>1169</v>
      </c>
      <c r="G2787" s="454" t="s">
        <v>1213</v>
      </c>
      <c r="H2787" s="454" t="s">
        <v>538</v>
      </c>
      <c r="I2787" s="453">
        <v>2024</v>
      </c>
      <c r="J2787" s="453">
        <v>5</v>
      </c>
      <c r="K2787" s="456">
        <v>45572</v>
      </c>
      <c r="L2787" s="457"/>
      <c r="M2787" s="458">
        <v>3.2072727272727301E-2</v>
      </c>
      <c r="N2787" s="458">
        <v>3.2300000000000002E-2</v>
      </c>
      <c r="O2787" s="459">
        <v>2.2727272727270101E-4</v>
      </c>
      <c r="P2787" s="460"/>
      <c r="Q2787" s="453">
        <v>1</v>
      </c>
      <c r="R2787" s="458">
        <v>3.2072727272727301E-2</v>
      </c>
      <c r="S2787" s="464">
        <v>1040000</v>
      </c>
      <c r="T2787" s="461">
        <v>1570000</v>
      </c>
      <c r="U2787" s="462">
        <v>18000</v>
      </c>
      <c r="V2787" s="463">
        <v>17643.18181818186</v>
      </c>
      <c r="W2787" s="716" t="e">
        <f t="shared" si="103"/>
        <v>#DIV/0!</v>
      </c>
      <c r="Z2787" s="739">
        <f t="shared" si="104"/>
        <v>236.36363636360906</v>
      </c>
    </row>
    <row r="2788" spans="1:29" s="365" customFormat="1" ht="12.65" customHeight="1">
      <c r="A2788" s="284" t="s">
        <v>69</v>
      </c>
      <c r="B2788" s="452" t="s">
        <v>1213</v>
      </c>
      <c r="C2788" s="453" t="s">
        <v>435</v>
      </c>
      <c r="D2788" s="454" t="s">
        <v>1214</v>
      </c>
      <c r="E2788" s="455" t="s">
        <v>1215</v>
      </c>
      <c r="F2788" s="454" t="s">
        <v>1169</v>
      </c>
      <c r="G2788" s="454" t="s">
        <v>1213</v>
      </c>
      <c r="H2788" s="454" t="s">
        <v>538</v>
      </c>
      <c r="I2788" s="453">
        <v>2024</v>
      </c>
      <c r="J2788" s="453">
        <v>5</v>
      </c>
      <c r="K2788" s="456">
        <v>45572</v>
      </c>
      <c r="L2788" s="457"/>
      <c r="M2788" s="458">
        <v>2.3972685185185201E-2</v>
      </c>
      <c r="N2788" s="458">
        <v>2.41E-2</v>
      </c>
      <c r="O2788" s="459">
        <v>1.27314814814799E-4</v>
      </c>
      <c r="P2788" s="460"/>
      <c r="Q2788" s="453">
        <v>1</v>
      </c>
      <c r="R2788" s="458">
        <v>2.3972685185185201E-2</v>
      </c>
      <c r="S2788" s="464">
        <v>890000</v>
      </c>
      <c r="T2788" s="461">
        <v>1425115</v>
      </c>
      <c r="U2788" s="462">
        <v>11000</v>
      </c>
      <c r="V2788" s="463">
        <v>10818.561747685208</v>
      </c>
      <c r="W2788" s="716" t="e">
        <f t="shared" si="103"/>
        <v>#DIV/0!</v>
      </c>
      <c r="Z2788" s="739">
        <f t="shared" si="104"/>
        <v>113.31018518517111</v>
      </c>
    </row>
    <row r="2789" spans="1:29" s="365" customFormat="1" ht="12.65" customHeight="1">
      <c r="A2789" s="452" t="s">
        <v>114</v>
      </c>
      <c r="B2789" s="452" t="s">
        <v>434</v>
      </c>
      <c r="C2789" s="453" t="s">
        <v>435</v>
      </c>
      <c r="D2789" s="454" t="s">
        <v>1221</v>
      </c>
      <c r="E2789" s="455" t="s">
        <v>1222</v>
      </c>
      <c r="F2789" s="454" t="s">
        <v>1169</v>
      </c>
      <c r="G2789" s="454" t="s">
        <v>434</v>
      </c>
      <c r="H2789" s="454" t="s">
        <v>538</v>
      </c>
      <c r="I2789" s="453">
        <v>2024</v>
      </c>
      <c r="J2789" s="453">
        <v>5</v>
      </c>
      <c r="K2789" s="456">
        <v>45572</v>
      </c>
      <c r="L2789" s="457"/>
      <c r="M2789" s="458">
        <v>5.0464743080595301E-2</v>
      </c>
      <c r="N2789" s="458">
        <v>5.0722679588531799E-2</v>
      </c>
      <c r="O2789" s="459">
        <v>2.5793650793649902E-4</v>
      </c>
      <c r="P2789" s="460"/>
      <c r="Q2789" s="453">
        <v>1</v>
      </c>
      <c r="R2789" s="458">
        <v>5.0464743080595301E-2</v>
      </c>
      <c r="S2789" s="464">
        <v>3500</v>
      </c>
      <c r="T2789" s="461">
        <v>3500</v>
      </c>
      <c r="U2789" s="462">
        <v>13000</v>
      </c>
      <c r="V2789" s="463">
        <v>12999.097222222223</v>
      </c>
      <c r="W2789" s="716" t="e">
        <f t="shared" si="103"/>
        <v>#DIV/0!</v>
      </c>
      <c r="Z2789" s="739">
        <f t="shared" si="104"/>
        <v>0.90277777777774659</v>
      </c>
    </row>
    <row r="2790" spans="1:29" s="365" customFormat="1" ht="12.65" customHeight="1">
      <c r="A2790" s="452" t="s">
        <v>114</v>
      </c>
      <c r="B2790" s="452" t="s">
        <v>434</v>
      </c>
      <c r="C2790" s="453" t="s">
        <v>435</v>
      </c>
      <c r="D2790" s="454" t="s">
        <v>1223</v>
      </c>
      <c r="E2790" s="455" t="s">
        <v>1224</v>
      </c>
      <c r="F2790" s="454" t="s">
        <v>1169</v>
      </c>
      <c r="G2790" s="454" t="s">
        <v>434</v>
      </c>
      <c r="H2790" s="454" t="s">
        <v>538</v>
      </c>
      <c r="I2790" s="453">
        <v>2024</v>
      </c>
      <c r="J2790" s="453">
        <v>5</v>
      </c>
      <c r="K2790" s="456">
        <v>45572</v>
      </c>
      <c r="L2790" s="457"/>
      <c r="M2790" s="458">
        <v>5.8118671788902898E-2</v>
      </c>
      <c r="N2790" s="458">
        <v>5.8179009681099202E-2</v>
      </c>
      <c r="O2790" s="459">
        <v>6.0337892196303499E-5</v>
      </c>
      <c r="P2790" s="460"/>
      <c r="Q2790" s="453">
        <v>1</v>
      </c>
      <c r="R2790" s="458">
        <v>5.8118671788902898E-2</v>
      </c>
      <c r="S2790" s="464">
        <v>0</v>
      </c>
      <c r="T2790" s="461">
        <v>7770</v>
      </c>
      <c r="U2790" s="462">
        <v>7964.60176991151</v>
      </c>
      <c r="V2790" s="463">
        <v>7964.1329444891444</v>
      </c>
      <c r="W2790" s="716" t="e">
        <f t="shared" si="103"/>
        <v>#DIV/0!</v>
      </c>
      <c r="Z2790" s="739">
        <f t="shared" si="104"/>
        <v>0</v>
      </c>
    </row>
    <row r="2791" spans="1:29" s="365" customFormat="1" ht="12.65" customHeight="1">
      <c r="A2791" s="284" t="s">
        <v>69</v>
      </c>
      <c r="B2791" s="452" t="s">
        <v>1213</v>
      </c>
      <c r="C2791" s="453" t="s">
        <v>435</v>
      </c>
      <c r="D2791" s="454" t="s">
        <v>1262</v>
      </c>
      <c r="E2791" s="455" t="s">
        <v>1263</v>
      </c>
      <c r="F2791" s="454" t="s">
        <v>1169</v>
      </c>
      <c r="G2791" s="454" t="s">
        <v>1264</v>
      </c>
      <c r="H2791" s="454" t="s">
        <v>538</v>
      </c>
      <c r="I2791" s="453">
        <v>2024</v>
      </c>
      <c r="J2791" s="453">
        <v>5</v>
      </c>
      <c r="K2791" s="456">
        <v>45572</v>
      </c>
      <c r="L2791" s="457"/>
      <c r="M2791" s="458">
        <v>2.8000000000000001E-2</v>
      </c>
      <c r="N2791" s="458">
        <v>2.81E-2</v>
      </c>
      <c r="O2791" s="459">
        <v>6.0337892196303499E-5</v>
      </c>
      <c r="P2791" s="460"/>
      <c r="Q2791" s="453">
        <v>1</v>
      </c>
      <c r="R2791" s="458">
        <v>2.8000000000000001E-2</v>
      </c>
      <c r="S2791" s="464">
        <v>0</v>
      </c>
      <c r="T2791" s="461">
        <v>0</v>
      </c>
      <c r="U2791" s="462">
        <v>12000</v>
      </c>
      <c r="V2791" s="463">
        <v>12000</v>
      </c>
      <c r="W2791" s="716" t="e">
        <f t="shared" si="103"/>
        <v>#DIV/0!</v>
      </c>
      <c r="Z2791" s="739">
        <f t="shared" si="104"/>
        <v>0</v>
      </c>
    </row>
    <row r="2792" spans="1:29" s="365" customFormat="1" ht="12.65" customHeight="1">
      <c r="A2792" s="452" t="s">
        <v>152</v>
      </c>
      <c r="B2792" s="452" t="s">
        <v>606</v>
      </c>
      <c r="C2792" s="453" t="s">
        <v>554</v>
      </c>
      <c r="D2792" s="454" t="s">
        <v>1225</v>
      </c>
      <c r="E2792" s="455" t="s">
        <v>1226</v>
      </c>
      <c r="F2792" s="454" t="s">
        <v>1169</v>
      </c>
      <c r="G2792" s="454" t="s">
        <v>606</v>
      </c>
      <c r="H2792" s="454" t="s">
        <v>538</v>
      </c>
      <c r="I2792" s="453">
        <v>2024</v>
      </c>
      <c r="J2792" s="453">
        <v>5</v>
      </c>
      <c r="K2792" s="456">
        <v>45572</v>
      </c>
      <c r="L2792" s="457"/>
      <c r="M2792" s="458">
        <v>7.3899999999999993E-2</v>
      </c>
      <c r="N2792" s="458">
        <v>7.4300000000000005E-2</v>
      </c>
      <c r="O2792" s="459">
        <v>4.0000000000001146E-4</v>
      </c>
      <c r="P2792" s="460"/>
      <c r="Q2792" s="453">
        <v>1</v>
      </c>
      <c r="R2792" s="458">
        <v>7.3899999999999993E-2</v>
      </c>
      <c r="S2792" s="464">
        <v>0</v>
      </c>
      <c r="T2792" s="461">
        <v>0</v>
      </c>
      <c r="U2792" s="462">
        <v>28318.5840707965</v>
      </c>
      <c r="V2792" s="463">
        <v>28318.5840707965</v>
      </c>
      <c r="W2792" s="716" t="e">
        <f t="shared" si="103"/>
        <v>#DIV/0!</v>
      </c>
      <c r="Z2792" s="739">
        <f t="shared" si="104"/>
        <v>0</v>
      </c>
    </row>
    <row r="2793" spans="1:29" s="365" customFormat="1" ht="12.65" customHeight="1">
      <c r="A2793" s="452" t="s">
        <v>152</v>
      </c>
      <c r="B2793" s="452" t="s">
        <v>606</v>
      </c>
      <c r="C2793" s="453" t="s">
        <v>554</v>
      </c>
      <c r="D2793" s="454" t="s">
        <v>1227</v>
      </c>
      <c r="E2793" s="455" t="s">
        <v>1228</v>
      </c>
      <c r="F2793" s="454" t="s">
        <v>1169</v>
      </c>
      <c r="G2793" s="454" t="s">
        <v>606</v>
      </c>
      <c r="H2793" s="454" t="s">
        <v>538</v>
      </c>
      <c r="I2793" s="453">
        <v>2024</v>
      </c>
      <c r="J2793" s="453">
        <v>5</v>
      </c>
      <c r="K2793" s="456">
        <v>45572</v>
      </c>
      <c r="L2793" s="457"/>
      <c r="M2793" s="458">
        <v>3.8800000000000001E-2</v>
      </c>
      <c r="N2793" s="458">
        <v>3.9E-2</v>
      </c>
      <c r="O2793" s="459">
        <v>1.9999999999999879E-4</v>
      </c>
      <c r="P2793" s="460"/>
      <c r="Q2793" s="453">
        <v>1</v>
      </c>
      <c r="R2793" s="458">
        <v>3.8800000000000001E-2</v>
      </c>
      <c r="S2793" s="464">
        <v>0</v>
      </c>
      <c r="T2793" s="461">
        <v>0</v>
      </c>
      <c r="U2793" s="462">
        <v>14159.292035398201</v>
      </c>
      <c r="V2793" s="463">
        <v>14159.292035398201</v>
      </c>
      <c r="W2793" s="716" t="e">
        <f t="shared" si="103"/>
        <v>#DIV/0!</v>
      </c>
      <c r="Z2793" s="739">
        <f t="shared" si="104"/>
        <v>0</v>
      </c>
    </row>
    <row r="2794" spans="1:29" s="365" customFormat="1" ht="12.65" customHeight="1">
      <c r="A2794" s="452" t="s">
        <v>279</v>
      </c>
      <c r="B2794" s="452" t="s">
        <v>42</v>
      </c>
      <c r="C2794" s="453" t="s">
        <v>554</v>
      </c>
      <c r="D2794" s="454" t="s">
        <v>1229</v>
      </c>
      <c r="E2794" s="455" t="s">
        <v>556</v>
      </c>
      <c r="F2794" s="454" t="s">
        <v>1169</v>
      </c>
      <c r="G2794" s="454" t="s">
        <v>42</v>
      </c>
      <c r="H2794" s="454" t="s">
        <v>538</v>
      </c>
      <c r="I2794" s="453">
        <v>2024</v>
      </c>
      <c r="J2794" s="453">
        <v>5</v>
      </c>
      <c r="K2794" s="456">
        <v>45572</v>
      </c>
      <c r="L2794" s="457"/>
      <c r="M2794" s="458">
        <v>3.2000000000000001E-2</v>
      </c>
      <c r="N2794" s="458">
        <v>3.2300000000000002E-2</v>
      </c>
      <c r="O2794" s="459">
        <v>3.0000000000000165E-4</v>
      </c>
      <c r="P2794" s="460"/>
      <c r="Q2794" s="453">
        <v>1</v>
      </c>
      <c r="R2794" s="458">
        <v>3.2000000000000001E-2</v>
      </c>
      <c r="S2794" s="464">
        <v>0</v>
      </c>
      <c r="T2794" s="461">
        <v>0</v>
      </c>
      <c r="U2794" s="462">
        <v>21238.938053097299</v>
      </c>
      <c r="V2794" s="463">
        <v>21238.938053097299</v>
      </c>
      <c r="W2794" s="716" t="e">
        <f t="shared" si="103"/>
        <v>#DIV/0!</v>
      </c>
      <c r="Z2794" s="739">
        <f t="shared" si="104"/>
        <v>0</v>
      </c>
    </row>
    <row r="2795" spans="1:29" s="365" customFormat="1" ht="12.65" customHeight="1">
      <c r="A2795" s="452" t="s">
        <v>279</v>
      </c>
      <c r="B2795" s="452" t="s">
        <v>42</v>
      </c>
      <c r="C2795" s="453" t="s">
        <v>554</v>
      </c>
      <c r="D2795" s="454" t="s">
        <v>1230</v>
      </c>
      <c r="E2795" s="455" t="s">
        <v>561</v>
      </c>
      <c r="F2795" s="454" t="s">
        <v>1169</v>
      </c>
      <c r="G2795" s="454" t="s">
        <v>42</v>
      </c>
      <c r="H2795" s="454" t="s">
        <v>538</v>
      </c>
      <c r="I2795" s="453">
        <v>2024</v>
      </c>
      <c r="J2795" s="453">
        <v>5</v>
      </c>
      <c r="K2795" s="456">
        <v>45572</v>
      </c>
      <c r="L2795" s="457"/>
      <c r="M2795" s="458">
        <v>2.9000000000000001E-2</v>
      </c>
      <c r="N2795" s="458">
        <v>2.92E-2</v>
      </c>
      <c r="O2795" s="459">
        <v>1.9999999999999879E-4</v>
      </c>
      <c r="P2795" s="460"/>
      <c r="Q2795" s="453">
        <v>1</v>
      </c>
      <c r="R2795" s="458">
        <v>2.9000000000000001E-2</v>
      </c>
      <c r="S2795" s="464">
        <v>0</v>
      </c>
      <c r="T2795" s="461">
        <v>0</v>
      </c>
      <c r="U2795" s="462">
        <v>11504.4247787611</v>
      </c>
      <c r="V2795" s="463">
        <v>11504.4247787611</v>
      </c>
      <c r="W2795" s="716" t="e">
        <f t="shared" si="103"/>
        <v>#DIV/0!</v>
      </c>
      <c r="Z2795" s="739">
        <f t="shared" si="104"/>
        <v>0</v>
      </c>
    </row>
    <row r="2796" spans="1:29" s="365" customFormat="1" ht="12.65" customHeight="1">
      <c r="A2796" s="452" t="s">
        <v>279</v>
      </c>
      <c r="B2796" s="452" t="s">
        <v>42</v>
      </c>
      <c r="C2796" s="453" t="s">
        <v>554</v>
      </c>
      <c r="D2796" s="454" t="s">
        <v>1231</v>
      </c>
      <c r="E2796" s="455" t="s">
        <v>1232</v>
      </c>
      <c r="F2796" s="454" t="s">
        <v>1169</v>
      </c>
      <c r="G2796" s="454" t="s">
        <v>42</v>
      </c>
      <c r="H2796" s="454" t="s">
        <v>538</v>
      </c>
      <c r="I2796" s="453">
        <v>2024</v>
      </c>
      <c r="J2796" s="453">
        <v>5</v>
      </c>
      <c r="K2796" s="456">
        <v>45572</v>
      </c>
      <c r="L2796" s="457"/>
      <c r="M2796" s="458">
        <v>3.5499999999999997E-2</v>
      </c>
      <c r="N2796" s="458">
        <v>3.5799999999999998E-2</v>
      </c>
      <c r="O2796" s="459">
        <v>3.0000000000000165E-4</v>
      </c>
      <c r="P2796" s="460"/>
      <c r="Q2796" s="453">
        <v>1</v>
      </c>
      <c r="R2796" s="458">
        <v>3.5499999999999997E-2</v>
      </c>
      <c r="S2796" s="464">
        <v>0</v>
      </c>
      <c r="T2796" s="461">
        <v>0</v>
      </c>
      <c r="U2796" s="462">
        <v>60000</v>
      </c>
      <c r="V2796" s="463">
        <v>60000</v>
      </c>
      <c r="W2796" s="716" t="e">
        <f t="shared" si="103"/>
        <v>#DIV/0!</v>
      </c>
      <c r="Z2796" s="739">
        <f t="shared" si="104"/>
        <v>0</v>
      </c>
    </row>
    <row r="2797" spans="1:29" s="365" customFormat="1" ht="12.65" customHeight="1">
      <c r="A2797" s="452" t="s">
        <v>39</v>
      </c>
      <c r="B2797" s="452" t="s">
        <v>707</v>
      </c>
      <c r="C2797" s="453" t="s">
        <v>554</v>
      </c>
      <c r="D2797" s="454" t="s">
        <v>1233</v>
      </c>
      <c r="E2797" s="455" t="s">
        <v>1234</v>
      </c>
      <c r="F2797" s="454" t="s">
        <v>1169</v>
      </c>
      <c r="G2797" s="454" t="s">
        <v>707</v>
      </c>
      <c r="H2797" s="454" t="s">
        <v>538</v>
      </c>
      <c r="I2797" s="453">
        <v>2024</v>
      </c>
      <c r="J2797" s="453">
        <v>5</v>
      </c>
      <c r="K2797" s="456">
        <v>45572</v>
      </c>
      <c r="L2797" s="457"/>
      <c r="M2797" s="458">
        <v>5.45E-2</v>
      </c>
      <c r="N2797" s="458">
        <v>5.45E-2</v>
      </c>
      <c r="O2797" s="459">
        <v>0</v>
      </c>
      <c r="P2797" s="460"/>
      <c r="Q2797" s="453">
        <v>1</v>
      </c>
      <c r="R2797" s="458">
        <v>5.45E-2</v>
      </c>
      <c r="S2797" s="464">
        <v>7535347</v>
      </c>
      <c r="T2797" s="461">
        <v>37731687</v>
      </c>
      <c r="U2797" s="462">
        <v>0</v>
      </c>
      <c r="V2797" s="463">
        <v>0</v>
      </c>
      <c r="W2797" s="716" t="e">
        <f t="shared" si="103"/>
        <v>#DIV/0!</v>
      </c>
      <c r="Z2797" s="739">
        <f t="shared" si="104"/>
        <v>0</v>
      </c>
      <c r="AB2797" s="365">
        <f t="shared" ref="AB2797:AB2803" si="105">O2797*S2797</f>
        <v>0</v>
      </c>
      <c r="AC2797" s="365">
        <f t="shared" ref="AC2797:AC2803" si="106">O2797*S2797</f>
        <v>0</v>
      </c>
    </row>
    <row r="2798" spans="1:29" s="365" customFormat="1" ht="12.65" customHeight="1">
      <c r="A2798" s="452" t="s">
        <v>39</v>
      </c>
      <c r="B2798" s="452" t="s">
        <v>707</v>
      </c>
      <c r="C2798" s="453" t="s">
        <v>554</v>
      </c>
      <c r="D2798" s="454" t="s">
        <v>1235</v>
      </c>
      <c r="E2798" s="455" t="s">
        <v>1236</v>
      </c>
      <c r="F2798" s="454" t="s">
        <v>1169</v>
      </c>
      <c r="G2798" s="454" t="s">
        <v>707</v>
      </c>
      <c r="H2798" s="454" t="s">
        <v>538</v>
      </c>
      <c r="I2798" s="453">
        <v>2024</v>
      </c>
      <c r="J2798" s="453">
        <v>5</v>
      </c>
      <c r="K2798" s="456">
        <v>45572</v>
      </c>
      <c r="L2798" s="457"/>
      <c r="M2798" s="458">
        <v>2.63E-2</v>
      </c>
      <c r="N2798" s="458">
        <v>2.63E-2</v>
      </c>
      <c r="O2798" s="459">
        <v>0</v>
      </c>
      <c r="P2798" s="460"/>
      <c r="Q2798" s="453">
        <v>1</v>
      </c>
      <c r="R2798" s="458">
        <v>2.63E-2</v>
      </c>
      <c r="S2798" s="464">
        <v>7135980</v>
      </c>
      <c r="T2798" s="461">
        <v>26700633</v>
      </c>
      <c r="U2798" s="462">
        <v>0</v>
      </c>
      <c r="V2798" s="463">
        <v>0</v>
      </c>
      <c r="W2798" s="716" t="e">
        <f t="shared" si="103"/>
        <v>#DIV/0!</v>
      </c>
      <c r="Z2798" s="739">
        <f t="shared" si="104"/>
        <v>0</v>
      </c>
      <c r="AB2798" s="365">
        <f t="shared" si="105"/>
        <v>0</v>
      </c>
      <c r="AC2798" s="365">
        <f t="shared" si="106"/>
        <v>0</v>
      </c>
    </row>
    <row r="2799" spans="1:29" s="365" customFormat="1" ht="12.65" customHeight="1">
      <c r="A2799" s="452" t="s">
        <v>39</v>
      </c>
      <c r="B2799" s="452" t="s">
        <v>707</v>
      </c>
      <c r="C2799" s="453" t="s">
        <v>554</v>
      </c>
      <c r="D2799" s="454" t="s">
        <v>1237</v>
      </c>
      <c r="E2799" s="455" t="s">
        <v>1238</v>
      </c>
      <c r="F2799" s="454" t="s">
        <v>1169</v>
      </c>
      <c r="G2799" s="454" t="s">
        <v>707</v>
      </c>
      <c r="H2799" s="454" t="s">
        <v>538</v>
      </c>
      <c r="I2799" s="453">
        <v>2024</v>
      </c>
      <c r="J2799" s="453">
        <v>5</v>
      </c>
      <c r="K2799" s="456">
        <v>45572</v>
      </c>
      <c r="L2799" s="457"/>
      <c r="M2799" s="458">
        <v>5.33E-2</v>
      </c>
      <c r="N2799" s="458">
        <v>5.33E-2</v>
      </c>
      <c r="O2799" s="459">
        <v>0</v>
      </c>
      <c r="P2799" s="460"/>
      <c r="Q2799" s="453">
        <v>1</v>
      </c>
      <c r="R2799" s="458">
        <v>5.33E-2</v>
      </c>
      <c r="S2799" s="464">
        <v>7363980</v>
      </c>
      <c r="T2799" s="461">
        <v>33856729</v>
      </c>
      <c r="U2799" s="462">
        <v>0</v>
      </c>
      <c r="V2799" s="463">
        <v>0</v>
      </c>
      <c r="W2799" s="716" t="e">
        <f t="shared" si="103"/>
        <v>#DIV/0!</v>
      </c>
      <c r="Z2799" s="739">
        <f t="shared" si="104"/>
        <v>0</v>
      </c>
      <c r="AB2799" s="365">
        <f t="shared" si="105"/>
        <v>0</v>
      </c>
      <c r="AC2799" s="365">
        <f t="shared" si="106"/>
        <v>0</v>
      </c>
    </row>
    <row r="2800" spans="1:29" s="365" customFormat="1" ht="12.65" customHeight="1">
      <c r="A2800" s="452" t="s">
        <v>39</v>
      </c>
      <c r="B2800" s="452" t="s">
        <v>707</v>
      </c>
      <c r="C2800" s="453" t="s">
        <v>554</v>
      </c>
      <c r="D2800" s="454" t="s">
        <v>1239</v>
      </c>
      <c r="E2800" s="455" t="s">
        <v>1240</v>
      </c>
      <c r="F2800" s="454" t="s">
        <v>1169</v>
      </c>
      <c r="G2800" s="454" t="s">
        <v>707</v>
      </c>
      <c r="H2800" s="454" t="s">
        <v>538</v>
      </c>
      <c r="I2800" s="453">
        <v>2024</v>
      </c>
      <c r="J2800" s="453">
        <v>5</v>
      </c>
      <c r="K2800" s="456">
        <v>45572</v>
      </c>
      <c r="L2800" s="457"/>
      <c r="M2800" s="458">
        <v>2.9899999999999999E-2</v>
      </c>
      <c r="N2800" s="458">
        <v>2.9899999999999999E-2</v>
      </c>
      <c r="O2800" s="459">
        <v>0</v>
      </c>
      <c r="P2800" s="460"/>
      <c r="Q2800" s="453">
        <v>1</v>
      </c>
      <c r="R2800" s="458">
        <v>2.9899999999999999E-2</v>
      </c>
      <c r="S2800" s="464">
        <v>8174072</v>
      </c>
      <c r="T2800" s="461">
        <v>35541094</v>
      </c>
      <c r="U2800" s="462">
        <v>0</v>
      </c>
      <c r="V2800" s="463">
        <v>0</v>
      </c>
      <c r="W2800" s="716" t="e">
        <f t="shared" si="103"/>
        <v>#DIV/0!</v>
      </c>
      <c r="Z2800" s="739">
        <f t="shared" si="104"/>
        <v>0</v>
      </c>
      <c r="AB2800" s="365">
        <f t="shared" si="105"/>
        <v>0</v>
      </c>
      <c r="AC2800" s="365">
        <f t="shared" si="106"/>
        <v>0</v>
      </c>
    </row>
    <row r="2801" spans="1:29" s="365" customFormat="1" ht="12.65" customHeight="1">
      <c r="A2801" s="452" t="s">
        <v>39</v>
      </c>
      <c r="B2801" s="452" t="s">
        <v>707</v>
      </c>
      <c r="C2801" s="453" t="s">
        <v>554</v>
      </c>
      <c r="D2801" s="454" t="s">
        <v>1241</v>
      </c>
      <c r="E2801" s="455" t="s">
        <v>1242</v>
      </c>
      <c r="F2801" s="454" t="s">
        <v>1169</v>
      </c>
      <c r="G2801" s="454" t="s">
        <v>707</v>
      </c>
      <c r="H2801" s="454" t="s">
        <v>538</v>
      </c>
      <c r="I2801" s="453">
        <v>2024</v>
      </c>
      <c r="J2801" s="453">
        <v>5</v>
      </c>
      <c r="K2801" s="456">
        <v>45572</v>
      </c>
      <c r="L2801" s="457"/>
      <c r="M2801" s="458">
        <v>6.7500000000000004E-2</v>
      </c>
      <c r="N2801" s="458">
        <v>6.7500000000000004E-2</v>
      </c>
      <c r="O2801" s="459">
        <v>0</v>
      </c>
      <c r="P2801" s="460"/>
      <c r="Q2801" s="453">
        <v>1</v>
      </c>
      <c r="R2801" s="458">
        <v>6.7500000000000004E-2</v>
      </c>
      <c r="S2801" s="464">
        <v>0</v>
      </c>
      <c r="T2801" s="461">
        <v>3751000</v>
      </c>
      <c r="U2801" s="462">
        <v>0</v>
      </c>
      <c r="V2801" s="463">
        <v>0</v>
      </c>
      <c r="W2801" s="716" t="e">
        <f t="shared" si="103"/>
        <v>#DIV/0!</v>
      </c>
      <c r="Z2801" s="739">
        <f t="shared" si="104"/>
        <v>0</v>
      </c>
      <c r="AB2801" s="365">
        <f t="shared" si="105"/>
        <v>0</v>
      </c>
      <c r="AC2801" s="365">
        <f t="shared" si="106"/>
        <v>0</v>
      </c>
    </row>
    <row r="2802" spans="1:29" s="365" customFormat="1" ht="12.65" customHeight="1">
      <c r="A2802" s="452" t="s">
        <v>39</v>
      </c>
      <c r="B2802" s="452" t="s">
        <v>707</v>
      </c>
      <c r="C2802" s="453" t="s">
        <v>554</v>
      </c>
      <c r="D2802" s="454" t="s">
        <v>1243</v>
      </c>
      <c r="E2802" s="455" t="s">
        <v>1244</v>
      </c>
      <c r="F2802" s="454" t="s">
        <v>1169</v>
      </c>
      <c r="G2802" s="454" t="s">
        <v>707</v>
      </c>
      <c r="H2802" s="454" t="s">
        <v>538</v>
      </c>
      <c r="I2802" s="453">
        <v>2024</v>
      </c>
      <c r="J2802" s="453">
        <v>5</v>
      </c>
      <c r="K2802" s="456">
        <v>45572</v>
      </c>
      <c r="L2802" s="457"/>
      <c r="M2802" s="458">
        <v>7.3400000000000007E-2</v>
      </c>
      <c r="N2802" s="458">
        <v>7.3400000000000007E-2</v>
      </c>
      <c r="O2802" s="459">
        <v>0</v>
      </c>
      <c r="P2802" s="460"/>
      <c r="Q2802" s="453">
        <v>1</v>
      </c>
      <c r="R2802" s="458">
        <v>7.3400000000000007E-2</v>
      </c>
      <c r="S2802" s="464">
        <v>30000</v>
      </c>
      <c r="T2802" s="461">
        <v>226850</v>
      </c>
      <c r="U2802" s="462">
        <v>0</v>
      </c>
      <c r="V2802" s="463">
        <v>0</v>
      </c>
      <c r="W2802" s="716" t="e">
        <f t="shared" si="103"/>
        <v>#DIV/0!</v>
      </c>
      <c r="Z2802" s="739">
        <f t="shared" si="104"/>
        <v>0</v>
      </c>
      <c r="AB2802" s="365">
        <f t="shared" si="105"/>
        <v>0</v>
      </c>
      <c r="AC2802" s="365">
        <f t="shared" si="106"/>
        <v>0</v>
      </c>
    </row>
    <row r="2803" spans="1:29" s="365" customFormat="1" ht="12.65" customHeight="1">
      <c r="A2803" s="452" t="s">
        <v>39</v>
      </c>
      <c r="B2803" s="452" t="s">
        <v>707</v>
      </c>
      <c r="C2803" s="453" t="s">
        <v>554</v>
      </c>
      <c r="D2803" s="454" t="s">
        <v>1245</v>
      </c>
      <c r="E2803" s="455" t="s">
        <v>1246</v>
      </c>
      <c r="F2803" s="454" t="s">
        <v>1169</v>
      </c>
      <c r="G2803" s="454" t="s">
        <v>707</v>
      </c>
      <c r="H2803" s="454" t="s">
        <v>538</v>
      </c>
      <c r="I2803" s="453">
        <v>2024</v>
      </c>
      <c r="J2803" s="453">
        <v>5</v>
      </c>
      <c r="K2803" s="456">
        <v>45572</v>
      </c>
      <c r="L2803" s="457"/>
      <c r="M2803" s="458">
        <v>2.6599999999999999E-2</v>
      </c>
      <c r="N2803" s="458">
        <v>2.6599999999999999E-2</v>
      </c>
      <c r="O2803" s="459">
        <v>0</v>
      </c>
      <c r="P2803" s="460"/>
      <c r="Q2803" s="453">
        <v>1</v>
      </c>
      <c r="R2803" s="458">
        <v>2.6599999999999999E-2</v>
      </c>
      <c r="S2803" s="464">
        <v>570000</v>
      </c>
      <c r="T2803" s="461">
        <v>5657400</v>
      </c>
      <c r="U2803" s="462">
        <v>0</v>
      </c>
      <c r="V2803" s="463">
        <v>0</v>
      </c>
      <c r="W2803" s="716" t="e">
        <f t="shared" si="103"/>
        <v>#DIV/0!</v>
      </c>
      <c r="Z2803" s="739">
        <f t="shared" si="104"/>
        <v>0</v>
      </c>
      <c r="AB2803" s="365">
        <f t="shared" si="105"/>
        <v>0</v>
      </c>
      <c r="AC2803" s="365">
        <f t="shared" si="106"/>
        <v>0</v>
      </c>
    </row>
    <row r="2804" spans="1:29" s="365" customFormat="1" ht="12.65" customHeight="1">
      <c r="A2804" s="284" t="s">
        <v>21</v>
      </c>
      <c r="B2804" s="452" t="s">
        <v>1030</v>
      </c>
      <c r="C2804" s="453" t="s">
        <v>554</v>
      </c>
      <c r="D2804" s="454" t="s">
        <v>1233</v>
      </c>
      <c r="E2804" s="455" t="s">
        <v>1247</v>
      </c>
      <c r="F2804" s="454" t="s">
        <v>1248</v>
      </c>
      <c r="G2804" s="454" t="s">
        <v>1030</v>
      </c>
      <c r="H2804" s="454" t="s">
        <v>538</v>
      </c>
      <c r="I2804" s="453">
        <v>2024</v>
      </c>
      <c r="J2804" s="453">
        <v>5</v>
      </c>
      <c r="K2804" s="456">
        <v>45572</v>
      </c>
      <c r="L2804" s="457"/>
      <c r="M2804" s="458">
        <v>5.7915000000000001E-2</v>
      </c>
      <c r="N2804" s="458">
        <v>5.7915000000000001E-2</v>
      </c>
      <c r="O2804" s="459">
        <v>0</v>
      </c>
      <c r="P2804" s="460"/>
      <c r="Q2804" s="453">
        <v>1</v>
      </c>
      <c r="R2804" s="458">
        <v>5.7915000000000001E-2</v>
      </c>
      <c r="S2804" s="464">
        <v>9120000</v>
      </c>
      <c r="T2804" s="461">
        <v>93082000</v>
      </c>
      <c r="U2804" s="462">
        <v>0</v>
      </c>
      <c r="V2804" s="463">
        <v>0</v>
      </c>
      <c r="W2804" s="716" t="e">
        <f t="shared" si="103"/>
        <v>#DIV/0!</v>
      </c>
      <c r="Z2804" s="739">
        <f t="shared" si="104"/>
        <v>0</v>
      </c>
    </row>
    <row r="2805" spans="1:29" s="365" customFormat="1" ht="12.65" customHeight="1">
      <c r="A2805" s="284" t="s">
        <v>21</v>
      </c>
      <c r="B2805" s="452" t="s">
        <v>1030</v>
      </c>
      <c r="C2805" s="453" t="s">
        <v>554</v>
      </c>
      <c r="D2805" s="454" t="s">
        <v>1235</v>
      </c>
      <c r="E2805" s="455" t="s">
        <v>1249</v>
      </c>
      <c r="F2805" s="454" t="s">
        <v>1248</v>
      </c>
      <c r="G2805" s="454" t="s">
        <v>1030</v>
      </c>
      <c r="H2805" s="454" t="s">
        <v>538</v>
      </c>
      <c r="I2805" s="453">
        <v>2024</v>
      </c>
      <c r="J2805" s="453">
        <v>5</v>
      </c>
      <c r="K2805" s="456">
        <v>45572</v>
      </c>
      <c r="L2805" s="457"/>
      <c r="M2805" s="458">
        <v>4.5760000000000002E-2</v>
      </c>
      <c r="N2805" s="458">
        <v>4.5760000000000002E-2</v>
      </c>
      <c r="O2805" s="459">
        <v>0</v>
      </c>
      <c r="P2805" s="460"/>
      <c r="Q2805" s="453">
        <v>1</v>
      </c>
      <c r="R2805" s="458">
        <v>4.5760000000000002E-2</v>
      </c>
      <c r="S2805" s="464">
        <v>8760000</v>
      </c>
      <c r="T2805" s="461">
        <v>91240000</v>
      </c>
      <c r="U2805" s="462">
        <v>0</v>
      </c>
      <c r="V2805" s="463">
        <v>0</v>
      </c>
      <c r="W2805" s="716" t="e">
        <f t="shared" si="103"/>
        <v>#DIV/0!</v>
      </c>
      <c r="Z2805" s="739">
        <f t="shared" si="104"/>
        <v>0</v>
      </c>
    </row>
    <row r="2806" spans="1:29" s="365" customFormat="1" ht="12.65" customHeight="1">
      <c r="A2806" s="284" t="s">
        <v>21</v>
      </c>
      <c r="B2806" s="452" t="s">
        <v>1030</v>
      </c>
      <c r="C2806" s="453" t="s">
        <v>554</v>
      </c>
      <c r="D2806" s="454" t="s">
        <v>1237</v>
      </c>
      <c r="E2806" s="455" t="s">
        <v>1250</v>
      </c>
      <c r="F2806" s="454" t="s">
        <v>1248</v>
      </c>
      <c r="G2806" s="454" t="s">
        <v>1030</v>
      </c>
      <c r="H2806" s="454" t="s">
        <v>538</v>
      </c>
      <c r="I2806" s="453">
        <v>2024</v>
      </c>
      <c r="J2806" s="453">
        <v>5</v>
      </c>
      <c r="K2806" s="456">
        <v>45572</v>
      </c>
      <c r="L2806" s="457"/>
      <c r="M2806" s="458">
        <v>5.5055E-2</v>
      </c>
      <c r="N2806" s="458">
        <v>5.5055E-2</v>
      </c>
      <c r="O2806" s="459">
        <v>0</v>
      </c>
      <c r="P2806" s="460"/>
      <c r="Q2806" s="453">
        <v>1</v>
      </c>
      <c r="R2806" s="458">
        <v>5.5055E-2</v>
      </c>
      <c r="S2806" s="464">
        <v>9000000</v>
      </c>
      <c r="T2806" s="461">
        <v>91400000</v>
      </c>
      <c r="U2806" s="462">
        <v>0</v>
      </c>
      <c r="V2806" s="463">
        <v>0</v>
      </c>
      <c r="W2806" s="716" t="e">
        <f t="shared" si="103"/>
        <v>#DIV/0!</v>
      </c>
      <c r="Z2806" s="739">
        <f t="shared" si="104"/>
        <v>0</v>
      </c>
    </row>
    <row r="2807" spans="1:29" s="365" customFormat="1" ht="12.65" customHeight="1">
      <c r="A2807" s="284" t="s">
        <v>21</v>
      </c>
      <c r="B2807" s="452" t="s">
        <v>1030</v>
      </c>
      <c r="C2807" s="453" t="s">
        <v>554</v>
      </c>
      <c r="D2807" s="454" t="s">
        <v>1239</v>
      </c>
      <c r="E2807" s="455" t="s">
        <v>1251</v>
      </c>
      <c r="F2807" s="454" t="s">
        <v>1248</v>
      </c>
      <c r="G2807" s="454" t="s">
        <v>1030</v>
      </c>
      <c r="H2807" s="454" t="s">
        <v>538</v>
      </c>
      <c r="I2807" s="453">
        <v>2024</v>
      </c>
      <c r="J2807" s="453">
        <v>5</v>
      </c>
      <c r="K2807" s="456">
        <v>45572</v>
      </c>
      <c r="L2807" s="457"/>
      <c r="M2807" s="458">
        <v>4.3615000000000001E-2</v>
      </c>
      <c r="N2807" s="458">
        <v>4.3615000000000001E-2</v>
      </c>
      <c r="O2807" s="459">
        <v>0</v>
      </c>
      <c r="P2807" s="460"/>
      <c r="Q2807" s="453">
        <v>1</v>
      </c>
      <c r="R2807" s="458">
        <v>4.3615000000000001E-2</v>
      </c>
      <c r="S2807" s="464">
        <v>9700000</v>
      </c>
      <c r="T2807" s="461">
        <v>96800000</v>
      </c>
      <c r="U2807" s="462">
        <v>0</v>
      </c>
      <c r="V2807" s="463">
        <v>0</v>
      </c>
      <c r="W2807" s="716" t="e">
        <f t="shared" si="103"/>
        <v>#DIV/0!</v>
      </c>
      <c r="Z2807" s="739">
        <f t="shared" si="104"/>
        <v>0</v>
      </c>
    </row>
    <row r="2808" spans="1:29" s="365" customFormat="1" ht="12.65" customHeight="1">
      <c r="A2808" s="325" t="s">
        <v>66</v>
      </c>
      <c r="B2808" s="452" t="s">
        <v>985</v>
      </c>
      <c r="C2808" s="453" t="s">
        <v>449</v>
      </c>
      <c r="D2808" s="454" t="s">
        <v>595</v>
      </c>
      <c r="E2808" s="455" t="s">
        <v>1252</v>
      </c>
      <c r="F2808" s="454" t="s">
        <v>1169</v>
      </c>
      <c r="G2808" s="454" t="s">
        <v>985</v>
      </c>
      <c r="H2808" s="454" t="s">
        <v>538</v>
      </c>
      <c r="I2808" s="453">
        <v>2024</v>
      </c>
      <c r="J2808" s="453">
        <v>5</v>
      </c>
      <c r="K2808" s="456">
        <v>45572</v>
      </c>
      <c r="L2808" s="457"/>
      <c r="M2808" s="458">
        <v>4.7028124999999997E-2</v>
      </c>
      <c r="N2808" s="458">
        <v>4.7699999999999999E-2</v>
      </c>
      <c r="O2808" s="459">
        <v>6.7187500000000233E-4</v>
      </c>
      <c r="P2808" s="460"/>
      <c r="Q2808" s="453">
        <v>1</v>
      </c>
      <c r="R2808" s="458">
        <v>4.7028124999999997E-2</v>
      </c>
      <c r="S2808" s="464">
        <v>696565.8</v>
      </c>
      <c r="T2808" s="461">
        <v>9829017</v>
      </c>
      <c r="U2808" s="462">
        <v>172000</v>
      </c>
      <c r="V2808" s="463">
        <v>165396.12920312499</v>
      </c>
      <c r="W2808" s="716" t="e">
        <f t="shared" si="103"/>
        <v>#DIV/0!</v>
      </c>
      <c r="Z2808" s="739">
        <f t="shared" si="104"/>
        <v>468.00514687500163</v>
      </c>
    </row>
    <row r="2809" spans="1:29" s="365" customFormat="1" ht="12.65" customHeight="1">
      <c r="A2809" s="325" t="s">
        <v>66</v>
      </c>
      <c r="B2809" s="452" t="s">
        <v>985</v>
      </c>
      <c r="C2809" s="453" t="s">
        <v>449</v>
      </c>
      <c r="D2809" s="454" t="s">
        <v>1253</v>
      </c>
      <c r="E2809" s="455" t="s">
        <v>1254</v>
      </c>
      <c r="F2809" s="454" t="s">
        <v>1169</v>
      </c>
      <c r="G2809" s="454" t="s">
        <v>985</v>
      </c>
      <c r="H2809" s="454" t="s">
        <v>538</v>
      </c>
      <c r="I2809" s="453">
        <v>2024</v>
      </c>
      <c r="J2809" s="453">
        <v>5</v>
      </c>
      <c r="K2809" s="456">
        <v>45572</v>
      </c>
      <c r="L2809" s="457"/>
      <c r="M2809" s="458">
        <v>3.1677499999999997E-2</v>
      </c>
      <c r="N2809" s="458">
        <v>3.1989999999999998E-2</v>
      </c>
      <c r="O2809" s="459">
        <v>3.1250000000000028E-4</v>
      </c>
      <c r="P2809" s="460"/>
      <c r="Q2809" s="453">
        <v>1</v>
      </c>
      <c r="R2809" s="458">
        <v>3.1677499999999997E-2</v>
      </c>
      <c r="S2809" s="464">
        <v>1030431.6</v>
      </c>
      <c r="T2809" s="461">
        <v>10139373</v>
      </c>
      <c r="U2809" s="462">
        <v>80000</v>
      </c>
      <c r="V2809" s="463">
        <v>76831.445937500001</v>
      </c>
      <c r="W2809" s="716" t="e">
        <f t="shared" si="103"/>
        <v>#DIV/0!</v>
      </c>
      <c r="Z2809" s="739">
        <f t="shared" si="104"/>
        <v>322.00987500000031</v>
      </c>
    </row>
    <row r="2810" spans="1:29" s="365" customFormat="1" ht="12.65" customHeight="1">
      <c r="A2810" s="325" t="s">
        <v>66</v>
      </c>
      <c r="B2810" s="452" t="s">
        <v>985</v>
      </c>
      <c r="C2810" s="453" t="s">
        <v>449</v>
      </c>
      <c r="D2810" s="454" t="s">
        <v>1255</v>
      </c>
      <c r="E2810" s="455" t="s">
        <v>1256</v>
      </c>
      <c r="F2810" s="454" t="s">
        <v>1169</v>
      </c>
      <c r="G2810" s="454" t="s">
        <v>985</v>
      </c>
      <c r="H2810" s="454" t="s">
        <v>538</v>
      </c>
      <c r="I2810" s="453">
        <v>2024</v>
      </c>
      <c r="J2810" s="453">
        <v>5</v>
      </c>
      <c r="K2810" s="456">
        <v>45572</v>
      </c>
      <c r="L2810" s="457"/>
      <c r="M2810" s="458">
        <v>4.4989583333333298E-2</v>
      </c>
      <c r="N2810" s="458">
        <v>4.5249999999999999E-2</v>
      </c>
      <c r="O2810" s="459">
        <v>2.6041666666670044E-4</v>
      </c>
      <c r="P2810" s="460"/>
      <c r="Q2810" s="453">
        <v>1</v>
      </c>
      <c r="R2810" s="458">
        <v>4.4989583333333298E-2</v>
      </c>
      <c r="S2810" s="464">
        <v>880166.7</v>
      </c>
      <c r="T2810" s="461">
        <v>10013390.1</v>
      </c>
      <c r="U2810" s="462">
        <v>100000</v>
      </c>
      <c r="V2810" s="463">
        <v>97392.346328124666</v>
      </c>
      <c r="W2810" s="716" t="e">
        <f t="shared" si="103"/>
        <v>#DIV/0!</v>
      </c>
      <c r="Z2810" s="739">
        <f t="shared" si="104"/>
        <v>229.21007812502972</v>
      </c>
    </row>
    <row r="2811" spans="1:29" s="365" customFormat="1" ht="12.65" customHeight="1">
      <c r="A2811" s="325" t="s">
        <v>66</v>
      </c>
      <c r="B2811" s="452" t="s">
        <v>985</v>
      </c>
      <c r="C2811" s="453" t="s">
        <v>449</v>
      </c>
      <c r="D2811" s="454" t="s">
        <v>1257</v>
      </c>
      <c r="E2811" s="455" t="s">
        <v>1258</v>
      </c>
      <c r="F2811" s="454" t="s">
        <v>1169</v>
      </c>
      <c r="G2811" s="454" t="s">
        <v>985</v>
      </c>
      <c r="H2811" s="454" t="s">
        <v>538</v>
      </c>
      <c r="I2811" s="453">
        <v>2024</v>
      </c>
      <c r="J2811" s="453">
        <v>5</v>
      </c>
      <c r="K2811" s="456">
        <v>45572</v>
      </c>
      <c r="L2811" s="457"/>
      <c r="M2811" s="458">
        <v>1.44174074074074E-2</v>
      </c>
      <c r="N2811" s="458">
        <v>1.451E-2</v>
      </c>
      <c r="O2811" s="459">
        <v>9.2592592592600706E-5</v>
      </c>
      <c r="P2811" s="460"/>
      <c r="Q2811" s="453">
        <v>1</v>
      </c>
      <c r="R2811" s="458">
        <v>1.44174074074074E-2</v>
      </c>
      <c r="S2811" s="464">
        <v>3292189.2</v>
      </c>
      <c r="T2811" s="461">
        <v>18823348.800000001</v>
      </c>
      <c r="U2811" s="462">
        <v>24000</v>
      </c>
      <c r="V2811" s="463">
        <v>22257.097333333182</v>
      </c>
      <c r="W2811" s="716" t="e">
        <f t="shared" si="103"/>
        <v>#DIV/0!</v>
      </c>
      <c r="Z2811" s="739">
        <f t="shared" si="104"/>
        <v>304.83233333336005</v>
      </c>
    </row>
    <row r="2812" spans="1:29" s="365" customFormat="1" ht="12.65" customHeight="1">
      <c r="A2812" s="325" t="s">
        <v>66</v>
      </c>
      <c r="B2812" s="452" t="s">
        <v>985</v>
      </c>
      <c r="C2812" s="453" t="s">
        <v>449</v>
      </c>
      <c r="D2812" s="454" t="s">
        <v>601</v>
      </c>
      <c r="E2812" s="455" t="s">
        <v>1259</v>
      </c>
      <c r="F2812" s="454" t="s">
        <v>1169</v>
      </c>
      <c r="G2812" s="454" t="s">
        <v>985</v>
      </c>
      <c r="H2812" s="454" t="s">
        <v>538</v>
      </c>
      <c r="I2812" s="453">
        <v>2024</v>
      </c>
      <c r="J2812" s="453">
        <v>5</v>
      </c>
      <c r="K2812" s="456">
        <v>45572</v>
      </c>
      <c r="L2812" s="457"/>
      <c r="M2812" s="458">
        <v>1.54355952380952E-2</v>
      </c>
      <c r="N2812" s="458">
        <v>1.5509999999999999E-2</v>
      </c>
      <c r="O2812" s="459">
        <v>7.4404761904799804E-5</v>
      </c>
      <c r="P2812" s="460"/>
      <c r="Q2812" s="453">
        <v>1</v>
      </c>
      <c r="R2812" s="458">
        <v>1.54355952380952E-2</v>
      </c>
      <c r="S2812" s="464">
        <v>2564685.9</v>
      </c>
      <c r="T2812" s="461">
        <v>20491951.5</v>
      </c>
      <c r="U2812" s="462">
        <v>20000</v>
      </c>
      <c r="V2812" s="463">
        <v>18475.301227677795</v>
      </c>
      <c r="W2812" s="716" t="e">
        <f t="shared" si="103"/>
        <v>#DIV/0!</v>
      </c>
      <c r="Z2812" s="739">
        <f t="shared" si="104"/>
        <v>190.82484375009719</v>
      </c>
    </row>
    <row r="2813" spans="1:29" s="365" customFormat="1" ht="12.65" customHeight="1">
      <c r="A2813" s="325" t="s">
        <v>66</v>
      </c>
      <c r="B2813" s="452" t="s">
        <v>985</v>
      </c>
      <c r="C2813" s="453" t="s">
        <v>449</v>
      </c>
      <c r="D2813" s="454" t="s">
        <v>603</v>
      </c>
      <c r="E2813" s="455" t="s">
        <v>1260</v>
      </c>
      <c r="F2813" s="454" t="s">
        <v>1169</v>
      </c>
      <c r="G2813" s="454" t="s">
        <v>985</v>
      </c>
      <c r="H2813" s="454" t="s">
        <v>538</v>
      </c>
      <c r="I2813" s="453">
        <v>2024</v>
      </c>
      <c r="J2813" s="453">
        <v>5</v>
      </c>
      <c r="K2813" s="456">
        <v>45572</v>
      </c>
      <c r="L2813" s="457"/>
      <c r="M2813" s="458">
        <v>3.73516666666667E-2</v>
      </c>
      <c r="N2813" s="458">
        <v>3.7560000000000003E-2</v>
      </c>
      <c r="O2813" s="459">
        <v>2.0833333333330345E-4</v>
      </c>
      <c r="P2813" s="460"/>
      <c r="Q2813" s="453">
        <v>1</v>
      </c>
      <c r="R2813" s="458">
        <v>3.73516666666667E-2</v>
      </c>
      <c r="S2813" s="464">
        <v>2836071.9</v>
      </c>
      <c r="T2813" s="461">
        <v>19385756.100000001</v>
      </c>
      <c r="U2813" s="462">
        <v>60000</v>
      </c>
      <c r="V2813" s="463">
        <v>55961.30081250058</v>
      </c>
      <c r="W2813" s="716" t="e">
        <f t="shared" si="103"/>
        <v>#DIV/0!</v>
      </c>
      <c r="Z2813" s="739">
        <f t="shared" si="104"/>
        <v>590.84831249991521</v>
      </c>
    </row>
    <row r="2814" spans="1:29" s="365" customFormat="1" ht="12.65" customHeight="1">
      <c r="A2814" s="284" t="s">
        <v>106</v>
      </c>
      <c r="B2814" s="452" t="s">
        <v>699</v>
      </c>
      <c r="C2814" s="453" t="s">
        <v>449</v>
      </c>
      <c r="D2814" s="454" t="s">
        <v>1167</v>
      </c>
      <c r="E2814" s="455" t="s">
        <v>1168</v>
      </c>
      <c r="F2814" s="454" t="s">
        <v>1169</v>
      </c>
      <c r="G2814" s="454" t="s">
        <v>699</v>
      </c>
      <c r="H2814" s="454" t="s">
        <v>1170</v>
      </c>
      <c r="I2814" s="453">
        <v>2024</v>
      </c>
      <c r="J2814" s="453">
        <v>6</v>
      </c>
      <c r="K2814" s="456">
        <v>45572</v>
      </c>
      <c r="L2814" s="457"/>
      <c r="M2814" s="458">
        <v>1.5613891961777499E-2</v>
      </c>
      <c r="N2814" s="458">
        <v>1.5697225295110799E-2</v>
      </c>
      <c r="O2814" s="459">
        <v>8.3333333333299896E-5</v>
      </c>
      <c r="P2814" s="460"/>
      <c r="Q2814" s="453">
        <v>1</v>
      </c>
      <c r="R2814" s="458">
        <v>1.5613891961777499E-2</v>
      </c>
      <c r="S2814" s="464">
        <v>0</v>
      </c>
      <c r="T2814" s="461">
        <v>4875031</v>
      </c>
      <c r="U2814" s="462">
        <v>12000</v>
      </c>
      <c r="V2814" s="463">
        <v>11593.747416666829</v>
      </c>
      <c r="W2814" s="716" t="e">
        <f t="shared" si="103"/>
        <v>#DIV/0!</v>
      </c>
      <c r="Z2814" s="739">
        <f t="shared" si="104"/>
        <v>0</v>
      </c>
    </row>
    <row r="2815" spans="1:29" s="365" customFormat="1" ht="12.65" customHeight="1">
      <c r="A2815" s="284" t="s">
        <v>106</v>
      </c>
      <c r="B2815" s="452" t="s">
        <v>699</v>
      </c>
      <c r="C2815" s="453" t="s">
        <v>449</v>
      </c>
      <c r="D2815" s="454" t="s">
        <v>1171</v>
      </c>
      <c r="E2815" s="455" t="s">
        <v>1172</v>
      </c>
      <c r="F2815" s="454" t="s">
        <v>1169</v>
      </c>
      <c r="G2815" s="454" t="s">
        <v>699</v>
      </c>
      <c r="H2815" s="454" t="s">
        <v>538</v>
      </c>
      <c r="I2815" s="453">
        <v>2024</v>
      </c>
      <c r="J2815" s="453">
        <v>6</v>
      </c>
      <c r="K2815" s="456">
        <v>45572</v>
      </c>
      <c r="L2815" s="457"/>
      <c r="M2815" s="458">
        <v>4.8499074074074097E-2</v>
      </c>
      <c r="N2815" s="458">
        <v>4.8800000000000003E-2</v>
      </c>
      <c r="O2815" s="459">
        <v>3.00925925925906E-4</v>
      </c>
      <c r="P2815" s="460"/>
      <c r="Q2815" s="453">
        <v>1</v>
      </c>
      <c r="R2815" s="458">
        <v>4.8499074074074097E-2</v>
      </c>
      <c r="S2815" s="464">
        <v>236030</v>
      </c>
      <c r="T2815" s="461">
        <v>5100712</v>
      </c>
      <c r="U2815" s="462">
        <v>19500</v>
      </c>
      <c r="V2815" s="463">
        <v>17965.063518518618</v>
      </c>
      <c r="W2815" s="716" t="e">
        <f t="shared" si="103"/>
        <v>#DIV/0!</v>
      </c>
      <c r="Z2815" s="739">
        <f t="shared" si="104"/>
        <v>71.02754629629159</v>
      </c>
    </row>
    <row r="2816" spans="1:29" s="365" customFormat="1" ht="12.65" customHeight="1">
      <c r="A2816" s="284" t="s">
        <v>106</v>
      </c>
      <c r="B2816" s="452" t="s">
        <v>699</v>
      </c>
      <c r="C2816" s="453" t="s">
        <v>449</v>
      </c>
      <c r="D2816" s="454" t="s">
        <v>1173</v>
      </c>
      <c r="E2816" s="455" t="s">
        <v>1174</v>
      </c>
      <c r="F2816" s="454" t="s">
        <v>1169</v>
      </c>
      <c r="G2816" s="454" t="s">
        <v>699</v>
      </c>
      <c r="H2816" s="454" t="s">
        <v>538</v>
      </c>
      <c r="I2816" s="453">
        <v>2024</v>
      </c>
      <c r="J2816" s="453">
        <v>6</v>
      </c>
      <c r="K2816" s="456">
        <v>45572</v>
      </c>
      <c r="L2816" s="457"/>
      <c r="M2816" s="458">
        <v>8.4000000000000005E-2</v>
      </c>
      <c r="N2816" s="458">
        <v>8.48E-2</v>
      </c>
      <c r="O2816" s="459">
        <v>7.9999999999999505E-4</v>
      </c>
      <c r="P2816" s="460"/>
      <c r="Q2816" s="453">
        <v>1</v>
      </c>
      <c r="R2816" s="458">
        <v>8.4000000000000005E-2</v>
      </c>
      <c r="S2816" s="464">
        <v>4503683</v>
      </c>
      <c r="T2816" s="461">
        <v>7843053</v>
      </c>
      <c r="U2816" s="462">
        <v>192000</v>
      </c>
      <c r="V2816" s="463">
        <v>185725.55760000003</v>
      </c>
      <c r="W2816" s="716" t="e">
        <f t="shared" si="103"/>
        <v>#DIV/0!</v>
      </c>
      <c r="Z2816" s="739">
        <f t="shared" si="104"/>
        <v>3602.9463999999775</v>
      </c>
    </row>
    <row r="2817" spans="1:26" s="365" customFormat="1" ht="12.65" customHeight="1">
      <c r="A2817" s="284" t="s">
        <v>106</v>
      </c>
      <c r="B2817" s="452" t="s">
        <v>699</v>
      </c>
      <c r="C2817" s="453" t="s">
        <v>449</v>
      </c>
      <c r="D2817" s="454" t="s">
        <v>1175</v>
      </c>
      <c r="E2817" s="455" t="s">
        <v>1176</v>
      </c>
      <c r="F2817" s="454" t="s">
        <v>1169</v>
      </c>
      <c r="G2817" s="454" t="s">
        <v>699</v>
      </c>
      <c r="H2817" s="454" t="s">
        <v>538</v>
      </c>
      <c r="I2817" s="453">
        <v>2024</v>
      </c>
      <c r="J2817" s="453">
        <v>6</v>
      </c>
      <c r="K2817" s="456">
        <v>45572</v>
      </c>
      <c r="L2817" s="457"/>
      <c r="M2817" s="458">
        <v>1.54984811013187E-2</v>
      </c>
      <c r="N2817" s="458">
        <v>1.55644533235409E-2</v>
      </c>
      <c r="O2817" s="459">
        <v>6.5972222222199895E-5</v>
      </c>
      <c r="P2817" s="460"/>
      <c r="Q2817" s="453">
        <v>1</v>
      </c>
      <c r="R2817" s="458">
        <v>1.54984811013187E-2</v>
      </c>
      <c r="S2817" s="464">
        <v>4226148</v>
      </c>
      <c r="T2817" s="461">
        <v>14464499</v>
      </c>
      <c r="U2817" s="462">
        <v>19000</v>
      </c>
      <c r="V2817" s="463">
        <v>18045.744857639213</v>
      </c>
      <c r="W2817" s="716" t="e">
        <f t="shared" si="103"/>
        <v>#DIV/0!</v>
      </c>
      <c r="Z2817" s="739">
        <f t="shared" si="104"/>
        <v>278.80837499990565</v>
      </c>
    </row>
    <row r="2818" spans="1:26" s="365" customFormat="1" ht="12.65" customHeight="1">
      <c r="A2818" s="284" t="s">
        <v>106</v>
      </c>
      <c r="B2818" s="452" t="s">
        <v>699</v>
      </c>
      <c r="C2818" s="453" t="s">
        <v>449</v>
      </c>
      <c r="D2818" s="454" t="s">
        <v>1177</v>
      </c>
      <c r="E2818" s="455" t="s">
        <v>1178</v>
      </c>
      <c r="F2818" s="454" t="s">
        <v>1169</v>
      </c>
      <c r="G2818" s="454" t="s">
        <v>699</v>
      </c>
      <c r="H2818" s="454" t="s">
        <v>538</v>
      </c>
      <c r="I2818" s="453">
        <v>2024</v>
      </c>
      <c r="J2818" s="453">
        <v>6</v>
      </c>
      <c r="K2818" s="456">
        <v>45572</v>
      </c>
      <c r="L2818" s="457"/>
      <c r="M2818" s="458">
        <v>3.9622222222222198E-2</v>
      </c>
      <c r="N2818" s="458">
        <v>3.9899999999999998E-2</v>
      </c>
      <c r="O2818" s="459">
        <v>2.777777777778E-4</v>
      </c>
      <c r="P2818" s="460"/>
      <c r="Q2818" s="453">
        <v>1</v>
      </c>
      <c r="R2818" s="458">
        <v>3.9622222222222198E-2</v>
      </c>
      <c r="S2818" s="464">
        <v>2638991</v>
      </c>
      <c r="T2818" s="461">
        <v>10395220</v>
      </c>
      <c r="U2818" s="462">
        <v>36000</v>
      </c>
      <c r="V2818" s="463">
        <v>33112.438888888661</v>
      </c>
      <c r="W2818" s="716" t="e">
        <f t="shared" ref="W2818:W2881" si="107">V2818/$AB$1</f>
        <v>#DIV/0!</v>
      </c>
      <c r="Z2818" s="739">
        <f t="shared" si="104"/>
        <v>733.05305555561426</v>
      </c>
    </row>
    <row r="2819" spans="1:26" s="365" customFormat="1" ht="12.65" customHeight="1">
      <c r="A2819" s="284" t="s">
        <v>106</v>
      </c>
      <c r="B2819" s="452" t="s">
        <v>699</v>
      </c>
      <c r="C2819" s="453" t="s">
        <v>449</v>
      </c>
      <c r="D2819" s="454" t="s">
        <v>1179</v>
      </c>
      <c r="E2819" s="455" t="s">
        <v>1180</v>
      </c>
      <c r="F2819" s="454" t="s">
        <v>1169</v>
      </c>
      <c r="G2819" s="454" t="s">
        <v>699</v>
      </c>
      <c r="H2819" s="454" t="s">
        <v>538</v>
      </c>
      <c r="I2819" s="453">
        <v>2024</v>
      </c>
      <c r="J2819" s="453">
        <v>6</v>
      </c>
      <c r="K2819" s="456">
        <v>45572</v>
      </c>
      <c r="L2819" s="457"/>
      <c r="M2819" s="458">
        <v>1.24996716339609E-2</v>
      </c>
      <c r="N2819" s="458">
        <v>1.25546484858128E-2</v>
      </c>
      <c r="O2819" s="459">
        <v>5.49768518518998E-5</v>
      </c>
      <c r="P2819" s="460"/>
      <c r="Q2819" s="453">
        <v>1</v>
      </c>
      <c r="R2819" s="458">
        <v>1.24996716339609E-2</v>
      </c>
      <c r="S2819" s="464">
        <v>8647439</v>
      </c>
      <c r="T2819" s="461">
        <v>22629894</v>
      </c>
      <c r="U2819" s="462">
        <v>19000</v>
      </c>
      <c r="V2819" s="463">
        <v>17755.879670137805</v>
      </c>
      <c r="W2819" s="716" t="e">
        <f t="shared" si="107"/>
        <v>#DIV/0!</v>
      </c>
      <c r="Z2819" s="739">
        <f t="shared" ref="Z2819:Z2882" si="108">O2819*S2819</f>
        <v>475.40897280134055</v>
      </c>
    </row>
    <row r="2820" spans="1:26" s="365" customFormat="1" ht="12.65" customHeight="1">
      <c r="A2820" s="284" t="s">
        <v>106</v>
      </c>
      <c r="B2820" s="452" t="s">
        <v>699</v>
      </c>
      <c r="C2820" s="453" t="s">
        <v>449</v>
      </c>
      <c r="D2820" s="454" t="s">
        <v>1181</v>
      </c>
      <c r="E2820" s="455" t="s">
        <v>1182</v>
      </c>
      <c r="F2820" s="454" t="s">
        <v>1169</v>
      </c>
      <c r="G2820" s="454" t="s">
        <v>699</v>
      </c>
      <c r="H2820" s="454" t="s">
        <v>538</v>
      </c>
      <c r="I2820" s="453">
        <v>2024</v>
      </c>
      <c r="J2820" s="453">
        <v>6</v>
      </c>
      <c r="K2820" s="456">
        <v>45572</v>
      </c>
      <c r="L2820" s="457"/>
      <c r="M2820" s="458">
        <v>0.10203611111111099</v>
      </c>
      <c r="N2820" s="458">
        <v>0.1028</v>
      </c>
      <c r="O2820" s="459">
        <v>7.6388888888900797E-4</v>
      </c>
      <c r="P2820" s="460"/>
      <c r="Q2820" s="453">
        <v>1</v>
      </c>
      <c r="R2820" s="458">
        <v>0.10203611111111099</v>
      </c>
      <c r="S2820" s="464">
        <v>3331123</v>
      </c>
      <c r="T2820" s="461">
        <v>10643479</v>
      </c>
      <c r="U2820" s="462">
        <v>231000</v>
      </c>
      <c r="V2820" s="463">
        <v>222869.56465277652</v>
      </c>
      <c r="W2820" s="716" t="e">
        <f t="shared" si="107"/>
        <v>#DIV/0!</v>
      </c>
      <c r="Z2820" s="739">
        <f t="shared" si="108"/>
        <v>2544.6078472226191</v>
      </c>
    </row>
    <row r="2821" spans="1:26" s="365" customFormat="1" ht="12.65" customHeight="1">
      <c r="A2821" s="284" t="s">
        <v>106</v>
      </c>
      <c r="B2821" s="452" t="s">
        <v>699</v>
      </c>
      <c r="C2821" s="453" t="s">
        <v>449</v>
      </c>
      <c r="D2821" s="454" t="s">
        <v>1173</v>
      </c>
      <c r="E2821" s="455" t="s">
        <v>1174</v>
      </c>
      <c r="F2821" s="454" t="s">
        <v>1169</v>
      </c>
      <c r="G2821" s="454" t="s">
        <v>699</v>
      </c>
      <c r="H2821" s="454" t="s">
        <v>538</v>
      </c>
      <c r="I2821" s="453">
        <v>2024</v>
      </c>
      <c r="J2821" s="453">
        <v>6</v>
      </c>
      <c r="K2821" s="456">
        <v>45572</v>
      </c>
      <c r="L2821" s="457"/>
      <c r="M2821" s="458">
        <v>8.4000000000000005E-2</v>
      </c>
      <c r="N2821" s="458">
        <v>8.48E-2</v>
      </c>
      <c r="O2821" s="459">
        <v>7.9999999999999505E-4</v>
      </c>
      <c r="P2821" s="460"/>
      <c r="Q2821" s="453">
        <v>1</v>
      </c>
      <c r="R2821" s="458">
        <v>8.4000000000000005E-2</v>
      </c>
      <c r="S2821" s="464">
        <v>4503683</v>
      </c>
      <c r="T2821" s="461">
        <v>7843053</v>
      </c>
      <c r="U2821" s="462">
        <v>0</v>
      </c>
      <c r="V2821" s="463">
        <v>0</v>
      </c>
      <c r="W2821" s="716" t="e">
        <f t="shared" si="107"/>
        <v>#DIV/0!</v>
      </c>
      <c r="Z2821" s="739">
        <f t="shared" si="108"/>
        <v>3602.9463999999775</v>
      </c>
    </row>
    <row r="2822" spans="1:26" s="365" customFormat="1" ht="12.65" customHeight="1">
      <c r="A2822" s="284" t="s">
        <v>107</v>
      </c>
      <c r="B2822" s="452" t="s">
        <v>703</v>
      </c>
      <c r="C2822" s="453" t="s">
        <v>449</v>
      </c>
      <c r="D2822" s="454" t="s">
        <v>1183</v>
      </c>
      <c r="E2822" s="455" t="s">
        <v>1184</v>
      </c>
      <c r="F2822" s="454" t="s">
        <v>1169</v>
      </c>
      <c r="G2822" s="454" t="s">
        <v>703</v>
      </c>
      <c r="H2822" s="454" t="s">
        <v>538</v>
      </c>
      <c r="I2822" s="453">
        <v>2024</v>
      </c>
      <c r="J2822" s="453">
        <v>6</v>
      </c>
      <c r="K2822" s="456">
        <v>45572</v>
      </c>
      <c r="L2822" s="457"/>
      <c r="M2822" s="458">
        <v>6.7044444444444407E-2</v>
      </c>
      <c r="N2822" s="458">
        <v>6.7599999999999993E-2</v>
      </c>
      <c r="O2822" s="459">
        <v>5.55555555555587E-4</v>
      </c>
      <c r="P2822" s="460"/>
      <c r="Q2822" s="453">
        <v>1</v>
      </c>
      <c r="R2822" s="458">
        <v>6.7044444444444407E-2</v>
      </c>
      <c r="S2822" s="464">
        <v>1400000</v>
      </c>
      <c r="T2822" s="461">
        <v>1859923</v>
      </c>
      <c r="U2822" s="462">
        <v>40000</v>
      </c>
      <c r="V2822" s="463">
        <v>38966.709444444386</v>
      </c>
      <c r="W2822" s="716" t="e">
        <f t="shared" si="107"/>
        <v>#DIV/0!</v>
      </c>
      <c r="Z2822" s="739">
        <f t="shared" si="108"/>
        <v>777.77777777782183</v>
      </c>
    </row>
    <row r="2823" spans="1:26" s="365" customFormat="1" ht="12.65" customHeight="1">
      <c r="A2823" s="284" t="s">
        <v>107</v>
      </c>
      <c r="B2823" s="452" t="s">
        <v>703</v>
      </c>
      <c r="C2823" s="453" t="s">
        <v>449</v>
      </c>
      <c r="D2823" s="454" t="s">
        <v>1183</v>
      </c>
      <c r="E2823" s="455" t="s">
        <v>1185</v>
      </c>
      <c r="F2823" s="454" t="s">
        <v>1169</v>
      </c>
      <c r="G2823" s="454" t="s">
        <v>703</v>
      </c>
      <c r="H2823" s="454" t="s">
        <v>538</v>
      </c>
      <c r="I2823" s="453">
        <v>2024</v>
      </c>
      <c r="J2823" s="453">
        <v>6</v>
      </c>
      <c r="K2823" s="456">
        <v>45572</v>
      </c>
      <c r="L2823" s="457"/>
      <c r="M2823" s="458">
        <v>6.7044444444444407E-2</v>
      </c>
      <c r="N2823" s="458">
        <v>6.7599999999999993E-2</v>
      </c>
      <c r="O2823" s="459">
        <v>5.55555555555587E-4</v>
      </c>
      <c r="P2823" s="460"/>
      <c r="Q2823" s="453">
        <v>1</v>
      </c>
      <c r="R2823" s="458">
        <v>6.7044444444444407E-2</v>
      </c>
      <c r="S2823" s="464">
        <v>0</v>
      </c>
      <c r="T2823" s="461">
        <v>0</v>
      </c>
      <c r="U2823" s="462">
        <v>40000</v>
      </c>
      <c r="V2823" s="463">
        <v>40000</v>
      </c>
      <c r="W2823" s="716" t="e">
        <f t="shared" si="107"/>
        <v>#DIV/0!</v>
      </c>
      <c r="Z2823" s="739">
        <f t="shared" si="108"/>
        <v>0</v>
      </c>
    </row>
    <row r="2824" spans="1:26" s="365" customFormat="1" ht="12.65" customHeight="1">
      <c r="A2824" s="284" t="s">
        <v>107</v>
      </c>
      <c r="B2824" s="452" t="s">
        <v>703</v>
      </c>
      <c r="C2824" s="453" t="s">
        <v>449</v>
      </c>
      <c r="D2824" s="454" t="s">
        <v>1186</v>
      </c>
      <c r="E2824" s="455" t="s">
        <v>1187</v>
      </c>
      <c r="F2824" s="454" t="s">
        <v>1169</v>
      </c>
      <c r="G2824" s="454" t="s">
        <v>703</v>
      </c>
      <c r="H2824" s="454" t="s">
        <v>538</v>
      </c>
      <c r="I2824" s="453">
        <v>2024</v>
      </c>
      <c r="J2824" s="453">
        <v>6</v>
      </c>
      <c r="K2824" s="456">
        <v>45572</v>
      </c>
      <c r="L2824" s="457"/>
      <c r="M2824" s="458">
        <v>1.8429011438828399E-2</v>
      </c>
      <c r="N2824" s="458">
        <v>1.8522761438828399E-2</v>
      </c>
      <c r="O2824" s="459">
        <v>9.3750000000000097E-5</v>
      </c>
      <c r="P2824" s="460"/>
      <c r="Q2824" s="453">
        <v>1</v>
      </c>
      <c r="R2824" s="458">
        <v>1.8429011438828399E-2</v>
      </c>
      <c r="S2824" s="464">
        <v>5062939</v>
      </c>
      <c r="T2824" s="461">
        <v>7478012</v>
      </c>
      <c r="U2824" s="462">
        <v>30000</v>
      </c>
      <c r="V2824" s="463">
        <v>29298.936374999997</v>
      </c>
      <c r="W2824" s="716" t="e">
        <f t="shared" si="107"/>
        <v>#DIV/0!</v>
      </c>
      <c r="Z2824" s="739">
        <f t="shared" si="108"/>
        <v>474.65053125000048</v>
      </c>
    </row>
    <row r="2825" spans="1:26" s="365" customFormat="1" ht="12.65" customHeight="1">
      <c r="A2825" s="284" t="s">
        <v>107</v>
      </c>
      <c r="B2825" s="452" t="s">
        <v>703</v>
      </c>
      <c r="C2825" s="453" t="s">
        <v>449</v>
      </c>
      <c r="D2825" s="454" t="s">
        <v>1188</v>
      </c>
      <c r="E2825" s="455" t="s">
        <v>1189</v>
      </c>
      <c r="F2825" s="454" t="s">
        <v>1169</v>
      </c>
      <c r="G2825" s="454" t="s">
        <v>703</v>
      </c>
      <c r="H2825" s="454" t="s">
        <v>538</v>
      </c>
      <c r="I2825" s="453">
        <v>2024</v>
      </c>
      <c r="J2825" s="453">
        <v>6</v>
      </c>
      <c r="K2825" s="456">
        <v>45572</v>
      </c>
      <c r="L2825" s="457"/>
      <c r="M2825" s="458">
        <v>2.8972727272727299E-2</v>
      </c>
      <c r="N2825" s="458">
        <v>2.92E-2</v>
      </c>
      <c r="O2825" s="459">
        <v>2.2727272727270101E-4</v>
      </c>
      <c r="P2825" s="460"/>
      <c r="Q2825" s="453">
        <v>1</v>
      </c>
      <c r="R2825" s="458">
        <v>2.8972727272727299E-2</v>
      </c>
      <c r="S2825" s="464">
        <v>1330000</v>
      </c>
      <c r="T2825" s="461">
        <v>1789622</v>
      </c>
      <c r="U2825" s="462">
        <v>18000</v>
      </c>
      <c r="V2825" s="463">
        <v>17593.267727272774</v>
      </c>
      <c r="W2825" s="716" t="e">
        <f t="shared" si="107"/>
        <v>#DIV/0!</v>
      </c>
      <c r="Z2825" s="739">
        <f t="shared" si="108"/>
        <v>302.27272727269235</v>
      </c>
    </row>
    <row r="2826" spans="1:26" s="365" customFormat="1" ht="12.65" customHeight="1">
      <c r="A2826" s="284" t="s">
        <v>107</v>
      </c>
      <c r="B2826" s="452" t="s">
        <v>703</v>
      </c>
      <c r="C2826" s="453" t="s">
        <v>449</v>
      </c>
      <c r="D2826" s="454" t="s">
        <v>1179</v>
      </c>
      <c r="E2826" s="455" t="s">
        <v>1180</v>
      </c>
      <c r="F2826" s="454" t="s">
        <v>1169</v>
      </c>
      <c r="G2826" s="454" t="s">
        <v>703</v>
      </c>
      <c r="H2826" s="454" t="s">
        <v>538</v>
      </c>
      <c r="I2826" s="453">
        <v>2024</v>
      </c>
      <c r="J2826" s="453">
        <v>6</v>
      </c>
      <c r="K2826" s="456">
        <v>45572</v>
      </c>
      <c r="L2826" s="457"/>
      <c r="M2826" s="458">
        <v>1.24996716339609E-2</v>
      </c>
      <c r="N2826" s="458">
        <v>1.25546484858128E-2</v>
      </c>
      <c r="O2826" s="459">
        <v>5.49768518518998E-5</v>
      </c>
      <c r="P2826" s="460"/>
      <c r="Q2826" s="453">
        <v>1</v>
      </c>
      <c r="R2826" s="458">
        <v>1.24996716339609E-2</v>
      </c>
      <c r="S2826" s="464">
        <v>8647439</v>
      </c>
      <c r="T2826" s="461">
        <v>22629894</v>
      </c>
      <c r="U2826" s="462">
        <v>0</v>
      </c>
      <c r="V2826" s="463">
        <v>0</v>
      </c>
      <c r="W2826" s="716" t="e">
        <f t="shared" si="107"/>
        <v>#DIV/0!</v>
      </c>
      <c r="Z2826" s="739">
        <f t="shared" si="108"/>
        <v>475.40897280134055</v>
      </c>
    </row>
    <row r="2827" spans="1:26" s="365" customFormat="1" ht="12.65" customHeight="1">
      <c r="A2827" s="284" t="s">
        <v>107</v>
      </c>
      <c r="B2827" s="452" t="s">
        <v>703</v>
      </c>
      <c r="C2827" s="453" t="s">
        <v>449</v>
      </c>
      <c r="D2827" s="454" t="s">
        <v>1190</v>
      </c>
      <c r="E2827" s="455" t="s">
        <v>1191</v>
      </c>
      <c r="F2827" s="454" t="s">
        <v>1169</v>
      </c>
      <c r="G2827" s="454" t="s">
        <v>703</v>
      </c>
      <c r="H2827" s="454" t="s">
        <v>538</v>
      </c>
      <c r="I2827" s="453">
        <v>2024</v>
      </c>
      <c r="J2827" s="453">
        <v>6</v>
      </c>
      <c r="K2827" s="456">
        <v>45572</v>
      </c>
      <c r="L2827" s="457"/>
      <c r="M2827" s="458">
        <v>2.10888888888889E-2</v>
      </c>
      <c r="N2827" s="458">
        <v>2.12E-2</v>
      </c>
      <c r="O2827" s="459">
        <v>1.111111111111E-4</v>
      </c>
      <c r="P2827" s="460"/>
      <c r="Q2827" s="453">
        <v>1</v>
      </c>
      <c r="R2827" s="458">
        <v>2.10888888888889E-2</v>
      </c>
      <c r="S2827" s="464">
        <v>1550000</v>
      </c>
      <c r="T2827" s="461">
        <v>2029022</v>
      </c>
      <c r="U2827" s="462">
        <v>10000</v>
      </c>
      <c r="V2827" s="463">
        <v>9774.5531111111341</v>
      </c>
      <c r="W2827" s="716" t="e">
        <f t="shared" si="107"/>
        <v>#DIV/0!</v>
      </c>
      <c r="Z2827" s="739">
        <f t="shared" si="108"/>
        <v>172.222222222205</v>
      </c>
    </row>
    <row r="2828" spans="1:26" s="365" customFormat="1" ht="12.65" customHeight="1">
      <c r="A2828" s="452" t="s">
        <v>109</v>
      </c>
      <c r="B2828" s="452" t="s">
        <v>712</v>
      </c>
      <c r="C2828" s="453" t="s">
        <v>449</v>
      </c>
      <c r="D2828" s="454" t="s">
        <v>1192</v>
      </c>
      <c r="E2828" s="455" t="s">
        <v>1193</v>
      </c>
      <c r="F2828" s="454" t="s">
        <v>1169</v>
      </c>
      <c r="G2828" s="454" t="s">
        <v>712</v>
      </c>
      <c r="H2828" s="454" t="s">
        <v>538</v>
      </c>
      <c r="I2828" s="453">
        <v>2024</v>
      </c>
      <c r="J2828" s="453">
        <v>6</v>
      </c>
      <c r="K2828" s="456">
        <v>45572</v>
      </c>
      <c r="L2828" s="457"/>
      <c r="M2828" s="458">
        <v>7.1513521215986503E-2</v>
      </c>
      <c r="N2828" s="458">
        <v>7.1930187882653193E-2</v>
      </c>
      <c r="O2828" s="459">
        <v>4.1666666666669E-4</v>
      </c>
      <c r="P2828" s="460"/>
      <c r="Q2828" s="453">
        <v>1</v>
      </c>
      <c r="R2828" s="458">
        <v>7.1513521215986503E-2</v>
      </c>
      <c r="S2828" s="464">
        <v>2079070</v>
      </c>
      <c r="T2828" s="461">
        <v>5773401</v>
      </c>
      <c r="U2828" s="462">
        <v>72000</v>
      </c>
      <c r="V2828" s="463">
        <v>69594.416249999864</v>
      </c>
      <c r="W2828" s="716" t="e">
        <f t="shared" si="107"/>
        <v>#DIV/0!</v>
      </c>
      <c r="Z2828" s="739">
        <f t="shared" si="108"/>
        <v>866.27916666671524</v>
      </c>
    </row>
    <row r="2829" spans="1:26" s="365" customFormat="1" ht="12.65" customHeight="1">
      <c r="A2829" s="452" t="s">
        <v>109</v>
      </c>
      <c r="B2829" s="452" t="s">
        <v>712</v>
      </c>
      <c r="C2829" s="453" t="s">
        <v>449</v>
      </c>
      <c r="D2829" s="454" t="s">
        <v>1194</v>
      </c>
      <c r="E2829" s="455" t="s">
        <v>1195</v>
      </c>
      <c r="F2829" s="454" t="s">
        <v>1169</v>
      </c>
      <c r="G2829" s="454" t="s">
        <v>712</v>
      </c>
      <c r="H2829" s="454" t="s">
        <v>538</v>
      </c>
      <c r="I2829" s="453">
        <v>2024</v>
      </c>
      <c r="J2829" s="453">
        <v>6</v>
      </c>
      <c r="K2829" s="456">
        <v>45572</v>
      </c>
      <c r="L2829" s="457"/>
      <c r="M2829" s="458">
        <v>1.6104341943226901E-2</v>
      </c>
      <c r="N2829" s="458">
        <v>1.6156185261199201E-2</v>
      </c>
      <c r="O2829" s="459">
        <v>5.1843317972300601E-5</v>
      </c>
      <c r="P2829" s="460"/>
      <c r="Q2829" s="453">
        <v>1</v>
      </c>
      <c r="R2829" s="458">
        <v>1.6104341943226901E-2</v>
      </c>
      <c r="S2829" s="464">
        <v>4068592</v>
      </c>
      <c r="T2829" s="461">
        <v>10630582</v>
      </c>
      <c r="U2829" s="462">
        <v>18000</v>
      </c>
      <c r="V2829" s="463">
        <v>17448.875357143384</v>
      </c>
      <c r="W2829" s="716" t="e">
        <f t="shared" si="107"/>
        <v>#DIV/0!</v>
      </c>
      <c r="Z2829" s="739">
        <f t="shared" si="108"/>
        <v>210.92930875555845</v>
      </c>
    </row>
    <row r="2830" spans="1:26" s="365" customFormat="1" ht="12.65" customHeight="1">
      <c r="A2830" s="452" t="s">
        <v>109</v>
      </c>
      <c r="B2830" s="452" t="s">
        <v>712</v>
      </c>
      <c r="C2830" s="453" t="s">
        <v>449</v>
      </c>
      <c r="D2830" s="454" t="s">
        <v>1183</v>
      </c>
      <c r="E2830" s="455" t="s">
        <v>1196</v>
      </c>
      <c r="F2830" s="454" t="s">
        <v>1169</v>
      </c>
      <c r="G2830" s="454" t="s">
        <v>712</v>
      </c>
      <c r="H2830" s="454" t="s">
        <v>538</v>
      </c>
      <c r="I2830" s="453">
        <v>2024</v>
      </c>
      <c r="J2830" s="453">
        <v>6</v>
      </c>
      <c r="K2830" s="456">
        <v>45572</v>
      </c>
      <c r="L2830" s="457"/>
      <c r="M2830" s="458">
        <v>0.1776375</v>
      </c>
      <c r="N2830" s="458">
        <v>0.1792</v>
      </c>
      <c r="O2830" s="459">
        <v>1.5624999999999899E-3</v>
      </c>
      <c r="P2830" s="460"/>
      <c r="Q2830" s="453">
        <v>1</v>
      </c>
      <c r="R2830" s="458">
        <v>0.1776375</v>
      </c>
      <c r="S2830" s="464">
        <v>436580</v>
      </c>
      <c r="T2830" s="461">
        <v>2086579</v>
      </c>
      <c r="U2830" s="462">
        <v>120000</v>
      </c>
      <c r="V2830" s="463">
        <v>116739.72031250002</v>
      </c>
      <c r="W2830" s="716" t="e">
        <f t="shared" si="107"/>
        <v>#DIV/0!</v>
      </c>
      <c r="Z2830" s="739">
        <f t="shared" si="108"/>
        <v>682.15624999999557</v>
      </c>
    </row>
    <row r="2831" spans="1:26" s="365" customFormat="1" ht="12.65" customHeight="1">
      <c r="A2831" s="452" t="s">
        <v>109</v>
      </c>
      <c r="B2831" s="452" t="s">
        <v>712</v>
      </c>
      <c r="C2831" s="453" t="s">
        <v>449</v>
      </c>
      <c r="D2831" s="454" t="s">
        <v>1197</v>
      </c>
      <c r="E2831" s="455" t="s">
        <v>1198</v>
      </c>
      <c r="F2831" s="454" t="s">
        <v>1169</v>
      </c>
      <c r="G2831" s="454" t="s">
        <v>712</v>
      </c>
      <c r="H2831" s="454" t="s">
        <v>538</v>
      </c>
      <c r="I2831" s="453">
        <v>2024</v>
      </c>
      <c r="J2831" s="453">
        <v>6</v>
      </c>
      <c r="K2831" s="456">
        <v>45572</v>
      </c>
      <c r="L2831" s="457"/>
      <c r="M2831" s="458">
        <v>7.9725000000000004E-2</v>
      </c>
      <c r="N2831" s="458">
        <v>8.0100000000000005E-2</v>
      </c>
      <c r="O2831" s="459">
        <v>3.7500000000000001E-4</v>
      </c>
      <c r="P2831" s="460"/>
      <c r="Q2831" s="453">
        <v>1</v>
      </c>
      <c r="R2831" s="458">
        <v>7.9725000000000004E-2</v>
      </c>
      <c r="S2831" s="464">
        <v>457250</v>
      </c>
      <c r="T2831" s="461">
        <v>2113620</v>
      </c>
      <c r="U2831" s="462">
        <v>36000</v>
      </c>
      <c r="V2831" s="463">
        <v>35207.392500000002</v>
      </c>
      <c r="W2831" s="716" t="e">
        <f t="shared" si="107"/>
        <v>#DIV/0!</v>
      </c>
      <c r="Z2831" s="739">
        <f t="shared" si="108"/>
        <v>171.46875</v>
      </c>
    </row>
    <row r="2832" spans="1:26" s="365" customFormat="1" ht="12.65" customHeight="1">
      <c r="A2832" s="452" t="s">
        <v>109</v>
      </c>
      <c r="B2832" s="452" t="s">
        <v>712</v>
      </c>
      <c r="C2832" s="453" t="s">
        <v>449</v>
      </c>
      <c r="D2832" s="454" t="s">
        <v>1199</v>
      </c>
      <c r="E2832" s="455" t="s">
        <v>1200</v>
      </c>
      <c r="F2832" s="454" t="s">
        <v>1169</v>
      </c>
      <c r="G2832" s="454" t="s">
        <v>712</v>
      </c>
      <c r="H2832" s="454" t="s">
        <v>538</v>
      </c>
      <c r="I2832" s="453">
        <v>2024</v>
      </c>
      <c r="J2832" s="453">
        <v>6</v>
      </c>
      <c r="K2832" s="456">
        <v>45572</v>
      </c>
      <c r="L2832" s="457"/>
      <c r="M2832" s="458">
        <v>4.0697979797979802E-2</v>
      </c>
      <c r="N2832" s="458">
        <v>4.0899999999999999E-2</v>
      </c>
      <c r="O2832" s="459">
        <v>2.02020202020196E-4</v>
      </c>
      <c r="P2832" s="460"/>
      <c r="Q2832" s="453">
        <v>1</v>
      </c>
      <c r="R2832" s="458">
        <v>4.0697979797979802E-2</v>
      </c>
      <c r="S2832" s="464">
        <v>3495178</v>
      </c>
      <c r="T2832" s="461">
        <v>7697422</v>
      </c>
      <c r="U2832" s="462">
        <v>32000</v>
      </c>
      <c r="V2832" s="463">
        <v>30444.9652525253</v>
      </c>
      <c r="W2832" s="716" t="e">
        <f t="shared" si="107"/>
        <v>#DIV/0!</v>
      </c>
      <c r="Z2832" s="739">
        <f t="shared" si="108"/>
        <v>706.09656565654461</v>
      </c>
    </row>
    <row r="2833" spans="1:26" s="365" customFormat="1" ht="12.65" customHeight="1">
      <c r="A2833" s="452" t="s">
        <v>109</v>
      </c>
      <c r="B2833" s="452" t="s">
        <v>712</v>
      </c>
      <c r="C2833" s="453" t="s">
        <v>449</v>
      </c>
      <c r="D2833" s="454" t="s">
        <v>1179</v>
      </c>
      <c r="E2833" s="455" t="s">
        <v>1180</v>
      </c>
      <c r="F2833" s="454" t="s">
        <v>1169</v>
      </c>
      <c r="G2833" s="454" t="s">
        <v>712</v>
      </c>
      <c r="H2833" s="454" t="s">
        <v>538</v>
      </c>
      <c r="I2833" s="453">
        <v>2024</v>
      </c>
      <c r="J2833" s="453">
        <v>6</v>
      </c>
      <c r="K2833" s="456">
        <v>45572</v>
      </c>
      <c r="L2833" s="457"/>
      <c r="M2833" s="458">
        <v>1.24996716339609E-2</v>
      </c>
      <c r="N2833" s="458">
        <v>1.25546484858128E-2</v>
      </c>
      <c r="O2833" s="459">
        <v>5.49768518518998E-5</v>
      </c>
      <c r="P2833" s="460"/>
      <c r="Q2833" s="453">
        <v>1</v>
      </c>
      <c r="R2833" s="458">
        <v>1.24996716339609E-2</v>
      </c>
      <c r="S2833" s="464">
        <v>8647439</v>
      </c>
      <c r="T2833" s="461">
        <v>22629894</v>
      </c>
      <c r="U2833" s="462">
        <v>0</v>
      </c>
      <c r="V2833" s="463">
        <v>0</v>
      </c>
      <c r="W2833" s="716" t="e">
        <f t="shared" si="107"/>
        <v>#DIV/0!</v>
      </c>
      <c r="Z2833" s="739">
        <f t="shared" si="108"/>
        <v>475.40897280134055</v>
      </c>
    </row>
    <row r="2834" spans="1:26" s="365" customFormat="1" ht="12.65" customHeight="1">
      <c r="A2834" s="452" t="s">
        <v>108</v>
      </c>
      <c r="B2834" s="452" t="s">
        <v>1201</v>
      </c>
      <c r="C2834" s="453" t="s">
        <v>449</v>
      </c>
      <c r="D2834" s="454" t="s">
        <v>1181</v>
      </c>
      <c r="E2834" s="455" t="s">
        <v>1202</v>
      </c>
      <c r="F2834" s="454" t="s">
        <v>1169</v>
      </c>
      <c r="G2834" s="454" t="s">
        <v>1201</v>
      </c>
      <c r="H2834" s="454" t="s">
        <v>538</v>
      </c>
      <c r="I2834" s="453">
        <v>2024</v>
      </c>
      <c r="J2834" s="453">
        <v>6</v>
      </c>
      <c r="K2834" s="456">
        <v>45572</v>
      </c>
      <c r="L2834" s="457"/>
      <c r="M2834" s="458">
        <v>0.11732129629629599</v>
      </c>
      <c r="N2834" s="458">
        <v>0.1179</v>
      </c>
      <c r="O2834" s="459">
        <v>5.7870370370401202E-4</v>
      </c>
      <c r="P2834" s="460"/>
      <c r="Q2834" s="453">
        <v>1</v>
      </c>
      <c r="R2834" s="458">
        <v>0.11732129629629599</v>
      </c>
      <c r="S2834" s="464">
        <v>1441410</v>
      </c>
      <c r="T2834" s="461">
        <v>3574400</v>
      </c>
      <c r="U2834" s="462">
        <v>75000</v>
      </c>
      <c r="V2834" s="463">
        <v>72931.481481480383</v>
      </c>
      <c r="W2834" s="716" t="e">
        <f t="shared" si="107"/>
        <v>#DIV/0!</v>
      </c>
      <c r="Z2834" s="739">
        <f t="shared" si="108"/>
        <v>834.14930555599994</v>
      </c>
    </row>
    <row r="2835" spans="1:26" s="365" customFormat="1" ht="12.65" customHeight="1">
      <c r="A2835" s="452" t="s">
        <v>108</v>
      </c>
      <c r="B2835" s="452" t="s">
        <v>1201</v>
      </c>
      <c r="C2835" s="453" t="s">
        <v>449</v>
      </c>
      <c r="D2835" s="454" t="s">
        <v>1203</v>
      </c>
      <c r="E2835" s="455" t="s">
        <v>1204</v>
      </c>
      <c r="F2835" s="454" t="s">
        <v>1169</v>
      </c>
      <c r="G2835" s="454" t="s">
        <v>1201</v>
      </c>
      <c r="H2835" s="454" t="s">
        <v>538</v>
      </c>
      <c r="I2835" s="453">
        <v>2024</v>
      </c>
      <c r="J2835" s="453">
        <v>6</v>
      </c>
      <c r="K2835" s="456">
        <v>45572</v>
      </c>
      <c r="L2835" s="457"/>
      <c r="M2835" s="458">
        <v>0.16803124999999999</v>
      </c>
      <c r="N2835" s="458">
        <v>0.16850000000000001</v>
      </c>
      <c r="O2835" s="459">
        <v>4.6875000000001798E-4</v>
      </c>
      <c r="P2835" s="460"/>
      <c r="Q2835" s="453">
        <v>1</v>
      </c>
      <c r="R2835" s="458">
        <v>0.16803124999999999</v>
      </c>
      <c r="S2835" s="464">
        <v>1438510</v>
      </c>
      <c r="T2835" s="461">
        <v>3610722</v>
      </c>
      <c r="U2835" s="462">
        <v>54000</v>
      </c>
      <c r="V2835" s="463">
        <v>52307.474062499932</v>
      </c>
      <c r="W2835" s="716" t="e">
        <f t="shared" si="107"/>
        <v>#DIV/0!</v>
      </c>
      <c r="Z2835" s="739">
        <f t="shared" si="108"/>
        <v>674.30156250002585</v>
      </c>
    </row>
    <row r="2836" spans="1:26" s="365" customFormat="1" ht="12.65" customHeight="1">
      <c r="A2836" s="452" t="s">
        <v>108</v>
      </c>
      <c r="B2836" s="452" t="s">
        <v>1201</v>
      </c>
      <c r="C2836" s="453" t="s">
        <v>449</v>
      </c>
      <c r="D2836" s="454" t="s">
        <v>1175</v>
      </c>
      <c r="E2836" s="455" t="s">
        <v>1176</v>
      </c>
      <c r="F2836" s="454" t="s">
        <v>1169</v>
      </c>
      <c r="G2836" s="454" t="s">
        <v>1201</v>
      </c>
      <c r="H2836" s="454" t="s">
        <v>538</v>
      </c>
      <c r="I2836" s="453">
        <v>2024</v>
      </c>
      <c r="J2836" s="453">
        <v>6</v>
      </c>
      <c r="K2836" s="456">
        <v>45572</v>
      </c>
      <c r="L2836" s="457"/>
      <c r="M2836" s="458">
        <v>1.54984811013187E-2</v>
      </c>
      <c r="N2836" s="458">
        <v>1.55644533235409E-2</v>
      </c>
      <c r="O2836" s="459">
        <v>6.5972222222199895E-5</v>
      </c>
      <c r="P2836" s="460"/>
      <c r="Q2836" s="453">
        <v>1</v>
      </c>
      <c r="R2836" s="458">
        <v>1.54984811013187E-2</v>
      </c>
      <c r="S2836" s="464">
        <v>4226148</v>
      </c>
      <c r="T2836" s="461">
        <v>14464499</v>
      </c>
      <c r="U2836" s="462">
        <v>0</v>
      </c>
      <c r="V2836" s="463">
        <v>0</v>
      </c>
      <c r="W2836" s="716" t="e">
        <f t="shared" si="107"/>
        <v>#DIV/0!</v>
      </c>
      <c r="Z2836" s="739">
        <f t="shared" si="108"/>
        <v>278.80837499990565</v>
      </c>
    </row>
    <row r="2837" spans="1:26" s="365" customFormat="1" ht="12.65" customHeight="1">
      <c r="A2837" s="452" t="s">
        <v>109</v>
      </c>
      <c r="B2837" s="452" t="s">
        <v>712</v>
      </c>
      <c r="C2837" s="453" t="s">
        <v>449</v>
      </c>
      <c r="D2837" s="454" t="s">
        <v>1194</v>
      </c>
      <c r="E2837" s="455" t="s">
        <v>1195</v>
      </c>
      <c r="F2837" s="454" t="s">
        <v>1169</v>
      </c>
      <c r="G2837" s="454" t="s">
        <v>712</v>
      </c>
      <c r="H2837" s="454" t="s">
        <v>538</v>
      </c>
      <c r="I2837" s="453">
        <v>2024</v>
      </c>
      <c r="J2837" s="453">
        <v>6</v>
      </c>
      <c r="K2837" s="456">
        <v>45572</v>
      </c>
      <c r="L2837" s="457"/>
      <c r="M2837" s="458">
        <v>1.6104341943226901E-2</v>
      </c>
      <c r="N2837" s="458">
        <v>1.6156185261199201E-2</v>
      </c>
      <c r="O2837" s="459">
        <v>5.1843317972300601E-5</v>
      </c>
      <c r="P2837" s="460"/>
      <c r="Q2837" s="453">
        <v>1</v>
      </c>
      <c r="R2837" s="458">
        <v>1.6104341943226901E-2</v>
      </c>
      <c r="S2837" s="464">
        <v>4068592</v>
      </c>
      <c r="T2837" s="461">
        <v>10630582</v>
      </c>
      <c r="U2837" s="462">
        <v>0</v>
      </c>
      <c r="V2837" s="463">
        <v>0</v>
      </c>
      <c r="W2837" s="716" t="e">
        <f t="shared" si="107"/>
        <v>#DIV/0!</v>
      </c>
      <c r="Z2837" s="739">
        <f t="shared" si="108"/>
        <v>210.92930875555845</v>
      </c>
    </row>
    <row r="2838" spans="1:26" s="365" customFormat="1" ht="12.65" customHeight="1">
      <c r="A2838" s="452" t="s">
        <v>109</v>
      </c>
      <c r="B2838" s="452" t="s">
        <v>712</v>
      </c>
      <c r="C2838" s="453" t="s">
        <v>449</v>
      </c>
      <c r="D2838" s="454" t="s">
        <v>1192</v>
      </c>
      <c r="E2838" s="455" t="s">
        <v>1193</v>
      </c>
      <c r="F2838" s="454" t="s">
        <v>1169</v>
      </c>
      <c r="G2838" s="454" t="s">
        <v>712</v>
      </c>
      <c r="H2838" s="454" t="s">
        <v>538</v>
      </c>
      <c r="I2838" s="453">
        <v>2024</v>
      </c>
      <c r="J2838" s="453">
        <v>6</v>
      </c>
      <c r="K2838" s="456">
        <v>45572</v>
      </c>
      <c r="L2838" s="457"/>
      <c r="M2838" s="458">
        <v>7.1513521215986503E-2</v>
      </c>
      <c r="N2838" s="458">
        <v>7.1930187882653193E-2</v>
      </c>
      <c r="O2838" s="459">
        <v>4.1666666666669E-4</v>
      </c>
      <c r="P2838" s="460"/>
      <c r="Q2838" s="453">
        <v>1</v>
      </c>
      <c r="R2838" s="458">
        <v>7.1513521215986503E-2</v>
      </c>
      <c r="S2838" s="464">
        <v>2079070</v>
      </c>
      <c r="T2838" s="461">
        <v>5773401</v>
      </c>
      <c r="U2838" s="462">
        <v>0</v>
      </c>
      <c r="V2838" s="463">
        <v>0</v>
      </c>
      <c r="W2838" s="716" t="e">
        <f t="shared" si="107"/>
        <v>#DIV/0!</v>
      </c>
      <c r="Z2838" s="739">
        <f t="shared" si="108"/>
        <v>866.27916666671524</v>
      </c>
    </row>
    <row r="2839" spans="1:26" s="365" customFormat="1" ht="12.65" customHeight="1">
      <c r="A2839" s="452" t="s">
        <v>109</v>
      </c>
      <c r="B2839" s="452" t="s">
        <v>712</v>
      </c>
      <c r="C2839" s="453" t="s">
        <v>449</v>
      </c>
      <c r="D2839" s="454" t="s">
        <v>1179</v>
      </c>
      <c r="E2839" s="455" t="s">
        <v>1180</v>
      </c>
      <c r="F2839" s="454" t="s">
        <v>1169</v>
      </c>
      <c r="G2839" s="454" t="s">
        <v>712</v>
      </c>
      <c r="H2839" s="454" t="s">
        <v>538</v>
      </c>
      <c r="I2839" s="453">
        <v>2024</v>
      </c>
      <c r="J2839" s="453">
        <v>6</v>
      </c>
      <c r="K2839" s="456">
        <v>45572</v>
      </c>
      <c r="L2839" s="457"/>
      <c r="M2839" s="458">
        <v>1.24996716339609E-2</v>
      </c>
      <c r="N2839" s="458">
        <v>1.25546484858128E-2</v>
      </c>
      <c r="O2839" s="459">
        <v>5.49768518518998E-5</v>
      </c>
      <c r="P2839" s="460"/>
      <c r="Q2839" s="453">
        <v>1</v>
      </c>
      <c r="R2839" s="458">
        <v>1.24996716339609E-2</v>
      </c>
      <c r="S2839" s="464">
        <v>8647439</v>
      </c>
      <c r="T2839" s="461">
        <v>22629894</v>
      </c>
      <c r="U2839" s="462">
        <v>0</v>
      </c>
      <c r="V2839" s="463">
        <v>0</v>
      </c>
      <c r="W2839" s="716" t="e">
        <f t="shared" si="107"/>
        <v>#DIV/0!</v>
      </c>
      <c r="Z2839" s="739">
        <f t="shared" si="108"/>
        <v>475.40897280134055</v>
      </c>
    </row>
    <row r="2840" spans="1:26" s="365" customFormat="1" ht="12.65" customHeight="1">
      <c r="A2840" s="452" t="s">
        <v>108</v>
      </c>
      <c r="B2840" s="452" t="s">
        <v>1201</v>
      </c>
      <c r="C2840" s="453" t="s">
        <v>449</v>
      </c>
      <c r="D2840" s="454" t="s">
        <v>1205</v>
      </c>
      <c r="E2840" s="455" t="s">
        <v>537</v>
      </c>
      <c r="F2840" s="454" t="s">
        <v>1169</v>
      </c>
      <c r="G2840" s="454" t="s">
        <v>1201</v>
      </c>
      <c r="H2840" s="454" t="s">
        <v>538</v>
      </c>
      <c r="I2840" s="453">
        <v>2024</v>
      </c>
      <c r="J2840" s="453">
        <v>6</v>
      </c>
      <c r="K2840" s="456">
        <v>45572</v>
      </c>
      <c r="L2840" s="457"/>
      <c r="M2840" s="458">
        <v>2.2669039342977801E-2</v>
      </c>
      <c r="N2840" s="458">
        <v>2.2744560176311102E-2</v>
      </c>
      <c r="O2840" s="459">
        <v>7.5520833333300703E-5</v>
      </c>
      <c r="P2840" s="460"/>
      <c r="Q2840" s="453">
        <v>1</v>
      </c>
      <c r="R2840" s="458">
        <v>2.2669039342977801E-2</v>
      </c>
      <c r="S2840" s="464">
        <v>0</v>
      </c>
      <c r="T2840" s="461">
        <v>0</v>
      </c>
      <c r="U2840" s="462">
        <v>14500</v>
      </c>
      <c r="V2840" s="463">
        <v>14500</v>
      </c>
      <c r="W2840" s="716" t="e">
        <f t="shared" si="107"/>
        <v>#DIV/0!</v>
      </c>
      <c r="Z2840" s="739">
        <f t="shared" si="108"/>
        <v>0</v>
      </c>
    </row>
    <row r="2841" spans="1:26" s="365" customFormat="1" ht="12.65" customHeight="1">
      <c r="A2841" s="452" t="s">
        <v>115</v>
      </c>
      <c r="B2841" s="452" t="s">
        <v>728</v>
      </c>
      <c r="C2841" s="453" t="s">
        <v>449</v>
      </c>
      <c r="D2841" s="454" t="s">
        <v>1192</v>
      </c>
      <c r="E2841" s="455" t="s">
        <v>1206</v>
      </c>
      <c r="F2841" s="454" t="s">
        <v>1169</v>
      </c>
      <c r="G2841" s="454" t="s">
        <v>728</v>
      </c>
      <c r="H2841" s="454" t="s">
        <v>538</v>
      </c>
      <c r="I2841" s="453">
        <v>2024</v>
      </c>
      <c r="J2841" s="453">
        <v>6</v>
      </c>
      <c r="K2841" s="456">
        <v>45572</v>
      </c>
      <c r="L2841" s="457"/>
      <c r="M2841" s="458">
        <v>0.10550138888888901</v>
      </c>
      <c r="N2841" s="458">
        <v>0.10630000000000001</v>
      </c>
      <c r="O2841" s="459">
        <v>7.9861111111100003E-4</v>
      </c>
      <c r="P2841" s="460"/>
      <c r="Q2841" s="453">
        <v>1</v>
      </c>
      <c r="R2841" s="458">
        <v>0.10550138888888901</v>
      </c>
      <c r="S2841" s="464">
        <v>2130889</v>
      </c>
      <c r="T2841" s="461">
        <v>4247992</v>
      </c>
      <c r="U2841" s="462">
        <v>69000</v>
      </c>
      <c r="V2841" s="463">
        <v>65607.506388889364</v>
      </c>
      <c r="W2841" s="716" t="e">
        <f t="shared" si="107"/>
        <v>#DIV/0!</v>
      </c>
      <c r="Z2841" s="739">
        <f t="shared" si="108"/>
        <v>1701.7516319442077</v>
      </c>
    </row>
    <row r="2842" spans="1:26" s="365" customFormat="1" ht="12.65" customHeight="1">
      <c r="A2842" s="452" t="s">
        <v>115</v>
      </c>
      <c r="B2842" s="452" t="s">
        <v>728</v>
      </c>
      <c r="C2842" s="453" t="s">
        <v>449</v>
      </c>
      <c r="D2842" s="454" t="s">
        <v>1194</v>
      </c>
      <c r="E2842" s="455" t="s">
        <v>1195</v>
      </c>
      <c r="F2842" s="454" t="s">
        <v>1169</v>
      </c>
      <c r="G2842" s="454" t="s">
        <v>728</v>
      </c>
      <c r="H2842" s="454" t="s">
        <v>538</v>
      </c>
      <c r="I2842" s="453">
        <v>2024</v>
      </c>
      <c r="J2842" s="453">
        <v>6</v>
      </c>
      <c r="K2842" s="456">
        <v>45572</v>
      </c>
      <c r="L2842" s="457"/>
      <c r="M2842" s="458">
        <v>1.6104341943226901E-2</v>
      </c>
      <c r="N2842" s="458">
        <v>1.6156185261199201E-2</v>
      </c>
      <c r="O2842" s="459">
        <v>5.1843317972300601E-5</v>
      </c>
      <c r="P2842" s="460"/>
      <c r="Q2842" s="453">
        <v>1</v>
      </c>
      <c r="R2842" s="458">
        <v>1.6104341943226901E-2</v>
      </c>
      <c r="S2842" s="464">
        <v>4068592</v>
      </c>
      <c r="T2842" s="461">
        <v>10630582</v>
      </c>
      <c r="U2842" s="462">
        <v>0</v>
      </c>
      <c r="V2842" s="463">
        <v>0</v>
      </c>
      <c r="W2842" s="716" t="e">
        <f t="shared" si="107"/>
        <v>#DIV/0!</v>
      </c>
      <c r="Z2842" s="739">
        <f t="shared" si="108"/>
        <v>210.92930875555845</v>
      </c>
    </row>
    <row r="2843" spans="1:26" s="365" customFormat="1" ht="12.65" customHeight="1">
      <c r="A2843" s="452" t="s">
        <v>115</v>
      </c>
      <c r="B2843" s="452" t="s">
        <v>728</v>
      </c>
      <c r="C2843" s="453" t="s">
        <v>449</v>
      </c>
      <c r="D2843" s="454" t="s">
        <v>1183</v>
      </c>
      <c r="E2843" s="455" t="s">
        <v>1207</v>
      </c>
      <c r="F2843" s="454" t="s">
        <v>1169</v>
      </c>
      <c r="G2843" s="454" t="s">
        <v>728</v>
      </c>
      <c r="H2843" s="454" t="s">
        <v>538</v>
      </c>
      <c r="I2843" s="453">
        <v>2024</v>
      </c>
      <c r="J2843" s="453">
        <v>6</v>
      </c>
      <c r="K2843" s="456">
        <v>45572</v>
      </c>
      <c r="L2843" s="457"/>
      <c r="M2843" s="458">
        <v>0.15999791666666699</v>
      </c>
      <c r="N2843" s="458">
        <v>0.1613</v>
      </c>
      <c r="O2843" s="459">
        <v>1.30208333333301E-3</v>
      </c>
      <c r="P2843" s="460"/>
      <c r="Q2843" s="453">
        <v>1</v>
      </c>
      <c r="R2843" s="458">
        <v>0.15999791666666699</v>
      </c>
      <c r="S2843" s="464">
        <v>1072978</v>
      </c>
      <c r="T2843" s="461">
        <v>3379300</v>
      </c>
      <c r="U2843" s="462">
        <v>75000</v>
      </c>
      <c r="V2843" s="463">
        <v>70599.869791667763</v>
      </c>
      <c r="W2843" s="716" t="e">
        <f t="shared" si="107"/>
        <v>#DIV/0!</v>
      </c>
      <c r="Z2843" s="739">
        <f t="shared" si="108"/>
        <v>1397.1067708329863</v>
      </c>
    </row>
    <row r="2844" spans="1:26" s="365" customFormat="1" ht="12.65" customHeight="1">
      <c r="A2844" s="452" t="s">
        <v>115</v>
      </c>
      <c r="B2844" s="452" t="s">
        <v>728</v>
      </c>
      <c r="C2844" s="453" t="s">
        <v>449</v>
      </c>
      <c r="D2844" s="454" t="s">
        <v>1197</v>
      </c>
      <c r="E2844" s="455" t="s">
        <v>1208</v>
      </c>
      <c r="F2844" s="454" t="s">
        <v>1169</v>
      </c>
      <c r="G2844" s="454" t="s">
        <v>728</v>
      </c>
      <c r="H2844" s="454" t="s">
        <v>538</v>
      </c>
      <c r="I2844" s="453">
        <v>2024</v>
      </c>
      <c r="J2844" s="453">
        <v>6</v>
      </c>
      <c r="K2844" s="456">
        <v>45572</v>
      </c>
      <c r="L2844" s="457"/>
      <c r="M2844" s="458">
        <v>0.1943</v>
      </c>
      <c r="N2844" s="458">
        <v>0.19500000000000001</v>
      </c>
      <c r="O2844" s="459">
        <v>7.0000000000000596E-4</v>
      </c>
      <c r="P2844" s="460"/>
      <c r="Q2844" s="453">
        <v>1</v>
      </c>
      <c r="R2844" s="458">
        <v>0.1943</v>
      </c>
      <c r="S2844" s="464">
        <v>2232702</v>
      </c>
      <c r="T2844" s="461">
        <v>4247140</v>
      </c>
      <c r="U2844" s="462">
        <v>60000</v>
      </c>
      <c r="V2844" s="463">
        <v>57027.001999999971</v>
      </c>
      <c r="W2844" s="716" t="e">
        <f t="shared" si="107"/>
        <v>#DIV/0!</v>
      </c>
      <c r="Z2844" s="739">
        <f t="shared" si="108"/>
        <v>1562.8914000000134</v>
      </c>
    </row>
    <row r="2845" spans="1:26" s="365" customFormat="1" ht="12.65" customHeight="1">
      <c r="A2845" s="452" t="s">
        <v>115</v>
      </c>
      <c r="B2845" s="452" t="s">
        <v>728</v>
      </c>
      <c r="C2845" s="453" t="s">
        <v>449</v>
      </c>
      <c r="D2845" s="454" t="s">
        <v>1199</v>
      </c>
      <c r="E2845" s="455" t="s">
        <v>1200</v>
      </c>
      <c r="F2845" s="454" t="s">
        <v>1169</v>
      </c>
      <c r="G2845" s="454" t="s">
        <v>728</v>
      </c>
      <c r="H2845" s="454" t="s">
        <v>538</v>
      </c>
      <c r="I2845" s="453">
        <v>2024</v>
      </c>
      <c r="J2845" s="453">
        <v>6</v>
      </c>
      <c r="K2845" s="456">
        <v>45572</v>
      </c>
      <c r="L2845" s="457"/>
      <c r="M2845" s="458">
        <v>4.0697979797979802E-2</v>
      </c>
      <c r="N2845" s="458">
        <v>4.0899999999999999E-2</v>
      </c>
      <c r="O2845" s="459">
        <v>2.02020202020196E-4</v>
      </c>
      <c r="P2845" s="460"/>
      <c r="Q2845" s="453">
        <v>1</v>
      </c>
      <c r="R2845" s="458">
        <v>4.0697979797979802E-2</v>
      </c>
      <c r="S2845" s="464">
        <v>3495178</v>
      </c>
      <c r="T2845" s="461">
        <v>7697422</v>
      </c>
      <c r="U2845" s="462">
        <v>0</v>
      </c>
      <c r="V2845" s="463">
        <v>0</v>
      </c>
      <c r="W2845" s="716" t="e">
        <f t="shared" si="107"/>
        <v>#DIV/0!</v>
      </c>
      <c r="Z2845" s="739">
        <f t="shared" si="108"/>
        <v>706.09656565654461</v>
      </c>
    </row>
    <row r="2846" spans="1:26" s="365" customFormat="1" ht="12.65" customHeight="1">
      <c r="A2846" s="452" t="s">
        <v>115</v>
      </c>
      <c r="B2846" s="452" t="s">
        <v>728</v>
      </c>
      <c r="C2846" s="453" t="s">
        <v>449</v>
      </c>
      <c r="D2846" s="454" t="s">
        <v>1179</v>
      </c>
      <c r="E2846" s="455" t="s">
        <v>1180</v>
      </c>
      <c r="F2846" s="454" t="s">
        <v>1169</v>
      </c>
      <c r="G2846" s="454" t="s">
        <v>728</v>
      </c>
      <c r="H2846" s="454" t="s">
        <v>538</v>
      </c>
      <c r="I2846" s="453">
        <v>2024</v>
      </c>
      <c r="J2846" s="453">
        <v>6</v>
      </c>
      <c r="K2846" s="456">
        <v>45572</v>
      </c>
      <c r="L2846" s="457"/>
      <c r="M2846" s="458">
        <v>1.24996716339609E-2</v>
      </c>
      <c r="N2846" s="458">
        <v>1.25546484858128E-2</v>
      </c>
      <c r="O2846" s="459">
        <v>5.49768518518998E-5</v>
      </c>
      <c r="P2846" s="460"/>
      <c r="Q2846" s="453">
        <v>1</v>
      </c>
      <c r="R2846" s="458">
        <v>1.24996716339609E-2</v>
      </c>
      <c r="S2846" s="464">
        <v>8647439</v>
      </c>
      <c r="T2846" s="461">
        <v>22629894</v>
      </c>
      <c r="U2846" s="462">
        <v>0</v>
      </c>
      <c r="V2846" s="463">
        <v>0</v>
      </c>
      <c r="W2846" s="716" t="e">
        <f t="shared" si="107"/>
        <v>#DIV/0!</v>
      </c>
      <c r="Z2846" s="739">
        <f t="shared" si="108"/>
        <v>475.40897280134055</v>
      </c>
    </row>
    <row r="2847" spans="1:26" s="365" customFormat="1" ht="12.65" customHeight="1">
      <c r="A2847" s="452" t="s">
        <v>115</v>
      </c>
      <c r="B2847" s="452" t="s">
        <v>728</v>
      </c>
      <c r="C2847" s="453" t="s">
        <v>449</v>
      </c>
      <c r="D2847" s="454" t="s">
        <v>1192</v>
      </c>
      <c r="E2847" s="455" t="s">
        <v>1206</v>
      </c>
      <c r="F2847" s="454" t="s">
        <v>1169</v>
      </c>
      <c r="G2847" s="454" t="s">
        <v>728</v>
      </c>
      <c r="H2847" s="454" t="s">
        <v>538</v>
      </c>
      <c r="I2847" s="453">
        <v>2024</v>
      </c>
      <c r="J2847" s="453">
        <v>6</v>
      </c>
      <c r="K2847" s="456">
        <v>45572</v>
      </c>
      <c r="L2847" s="457"/>
      <c r="M2847" s="458">
        <v>0.10550138888888901</v>
      </c>
      <c r="N2847" s="458">
        <v>0.10630000000000001</v>
      </c>
      <c r="O2847" s="459">
        <v>7.9861111111100003E-4</v>
      </c>
      <c r="P2847" s="460"/>
      <c r="Q2847" s="453">
        <v>1</v>
      </c>
      <c r="R2847" s="458">
        <v>0.10550138888888901</v>
      </c>
      <c r="S2847" s="464">
        <v>2130889</v>
      </c>
      <c r="T2847" s="461">
        <v>4247992</v>
      </c>
      <c r="U2847" s="462">
        <v>0</v>
      </c>
      <c r="V2847" s="463">
        <v>0</v>
      </c>
      <c r="W2847" s="716" t="e">
        <f t="shared" si="107"/>
        <v>#DIV/0!</v>
      </c>
      <c r="Z2847" s="739">
        <f t="shared" si="108"/>
        <v>1701.7516319442077</v>
      </c>
    </row>
    <row r="2848" spans="1:26" s="365" customFormat="1" ht="12.65" customHeight="1">
      <c r="A2848" s="452" t="s">
        <v>115</v>
      </c>
      <c r="B2848" s="452" t="s">
        <v>728</v>
      </c>
      <c r="C2848" s="453" t="s">
        <v>449</v>
      </c>
      <c r="D2848" s="454" t="s">
        <v>1179</v>
      </c>
      <c r="E2848" s="455" t="s">
        <v>1180</v>
      </c>
      <c r="F2848" s="454" t="s">
        <v>1169</v>
      </c>
      <c r="G2848" s="454" t="s">
        <v>728</v>
      </c>
      <c r="H2848" s="454" t="s">
        <v>538</v>
      </c>
      <c r="I2848" s="453">
        <v>2024</v>
      </c>
      <c r="J2848" s="453">
        <v>6</v>
      </c>
      <c r="K2848" s="456">
        <v>45572</v>
      </c>
      <c r="L2848" s="457"/>
      <c r="M2848" s="458">
        <v>1.24996716339609E-2</v>
      </c>
      <c r="N2848" s="458">
        <v>1.25546484858128E-2</v>
      </c>
      <c r="O2848" s="459">
        <v>5.49768518518998E-5</v>
      </c>
      <c r="P2848" s="460"/>
      <c r="Q2848" s="453">
        <v>1</v>
      </c>
      <c r="R2848" s="458">
        <v>1.24996716339609E-2</v>
      </c>
      <c r="S2848" s="464">
        <v>8647439</v>
      </c>
      <c r="T2848" s="461">
        <v>22629894</v>
      </c>
      <c r="U2848" s="462">
        <v>0</v>
      </c>
      <c r="V2848" s="463">
        <v>0</v>
      </c>
      <c r="W2848" s="716" t="e">
        <f t="shared" si="107"/>
        <v>#DIV/0!</v>
      </c>
      <c r="Z2848" s="739">
        <f t="shared" si="108"/>
        <v>475.40897280134055</v>
      </c>
    </row>
    <row r="2849" spans="1:26" s="365" customFormat="1" ht="12.65" customHeight="1">
      <c r="A2849" s="452" t="s">
        <v>115</v>
      </c>
      <c r="B2849" s="452" t="s">
        <v>728</v>
      </c>
      <c r="C2849" s="453" t="s">
        <v>449</v>
      </c>
      <c r="D2849" s="454" t="s">
        <v>1194</v>
      </c>
      <c r="E2849" s="455" t="s">
        <v>1195</v>
      </c>
      <c r="F2849" s="454" t="s">
        <v>1169</v>
      </c>
      <c r="G2849" s="454" t="s">
        <v>728</v>
      </c>
      <c r="H2849" s="454" t="s">
        <v>538</v>
      </c>
      <c r="I2849" s="453">
        <v>2024</v>
      </c>
      <c r="J2849" s="453">
        <v>6</v>
      </c>
      <c r="K2849" s="456">
        <v>45572</v>
      </c>
      <c r="L2849" s="457"/>
      <c r="M2849" s="458">
        <v>1.6104341943226901E-2</v>
      </c>
      <c r="N2849" s="458">
        <v>1.6156185261199201E-2</v>
      </c>
      <c r="O2849" s="459">
        <v>5.1843317972300601E-5</v>
      </c>
      <c r="P2849" s="460"/>
      <c r="Q2849" s="453">
        <v>1</v>
      </c>
      <c r="R2849" s="458">
        <v>1.6104341943226901E-2</v>
      </c>
      <c r="S2849" s="464">
        <v>4068592</v>
      </c>
      <c r="T2849" s="461">
        <v>10630582</v>
      </c>
      <c r="U2849" s="462">
        <v>0</v>
      </c>
      <c r="V2849" s="463">
        <v>0</v>
      </c>
      <c r="W2849" s="716" t="e">
        <f t="shared" si="107"/>
        <v>#DIV/0!</v>
      </c>
      <c r="Z2849" s="739">
        <f t="shared" si="108"/>
        <v>210.92930875555845</v>
      </c>
    </row>
    <row r="2850" spans="1:26" s="365" customFormat="1" ht="12.65" customHeight="1">
      <c r="A2850" s="452" t="s">
        <v>115</v>
      </c>
      <c r="B2850" s="452" t="s">
        <v>728</v>
      </c>
      <c r="C2850" s="453" t="s">
        <v>449</v>
      </c>
      <c r="D2850" s="454" t="s">
        <v>1183</v>
      </c>
      <c r="E2850" s="455" t="s">
        <v>1207</v>
      </c>
      <c r="F2850" s="454" t="s">
        <v>1169</v>
      </c>
      <c r="G2850" s="454" t="s">
        <v>728</v>
      </c>
      <c r="H2850" s="454" t="s">
        <v>538</v>
      </c>
      <c r="I2850" s="453">
        <v>2024</v>
      </c>
      <c r="J2850" s="453">
        <v>6</v>
      </c>
      <c r="K2850" s="456">
        <v>45572</v>
      </c>
      <c r="L2850" s="457"/>
      <c r="M2850" s="458">
        <v>0.15999791666666699</v>
      </c>
      <c r="N2850" s="458">
        <v>0.1613</v>
      </c>
      <c r="O2850" s="459">
        <v>1.30208333333301E-3</v>
      </c>
      <c r="P2850" s="460"/>
      <c r="Q2850" s="453">
        <v>1</v>
      </c>
      <c r="R2850" s="458">
        <v>0.15999791666666699</v>
      </c>
      <c r="S2850" s="464">
        <v>1072978</v>
      </c>
      <c r="T2850" s="461">
        <v>3379300</v>
      </c>
      <c r="U2850" s="462">
        <v>0</v>
      </c>
      <c r="V2850" s="463">
        <v>0</v>
      </c>
      <c r="W2850" s="716" t="e">
        <f t="shared" si="107"/>
        <v>#DIV/0!</v>
      </c>
      <c r="Z2850" s="739">
        <f t="shared" si="108"/>
        <v>1397.1067708329863</v>
      </c>
    </row>
    <row r="2851" spans="1:26" s="365" customFormat="1" ht="12.65" customHeight="1">
      <c r="A2851" s="452" t="s">
        <v>111</v>
      </c>
      <c r="B2851" s="452" t="s">
        <v>718</v>
      </c>
      <c r="C2851" s="453" t="s">
        <v>449</v>
      </c>
      <c r="D2851" s="454" t="s">
        <v>1197</v>
      </c>
      <c r="E2851" s="455" t="s">
        <v>1209</v>
      </c>
      <c r="F2851" s="454" t="s">
        <v>1169</v>
      </c>
      <c r="G2851" s="454" t="s">
        <v>718</v>
      </c>
      <c r="H2851" s="454" t="s">
        <v>538</v>
      </c>
      <c r="I2851" s="453">
        <v>2024</v>
      </c>
      <c r="J2851" s="453">
        <v>6</v>
      </c>
      <c r="K2851" s="456">
        <v>45572</v>
      </c>
      <c r="L2851" s="457"/>
      <c r="M2851" s="458">
        <v>0.14997080564718299</v>
      </c>
      <c r="N2851" s="458">
        <v>0.150595805647183</v>
      </c>
      <c r="O2851" s="459">
        <v>6.25000000000014E-4</v>
      </c>
      <c r="P2851" s="460"/>
      <c r="Q2851" s="453">
        <v>1</v>
      </c>
      <c r="R2851" s="458">
        <v>0.14997080564718299</v>
      </c>
      <c r="S2851" s="464">
        <v>3000</v>
      </c>
      <c r="T2851" s="461">
        <v>6705</v>
      </c>
      <c r="U2851" s="462">
        <v>27000</v>
      </c>
      <c r="V2851" s="463">
        <v>26995.809375000001</v>
      </c>
      <c r="W2851" s="716" t="e">
        <f t="shared" si="107"/>
        <v>#DIV/0!</v>
      </c>
      <c r="Z2851" s="739">
        <f t="shared" si="108"/>
        <v>1.875000000000042</v>
      </c>
    </row>
    <row r="2852" spans="1:26" s="365" customFormat="1" ht="12.65" customHeight="1">
      <c r="A2852" s="452" t="s">
        <v>111</v>
      </c>
      <c r="B2852" s="452" t="s">
        <v>718</v>
      </c>
      <c r="C2852" s="453" t="s">
        <v>449</v>
      </c>
      <c r="D2852" s="454" t="s">
        <v>1210</v>
      </c>
      <c r="E2852" s="455" t="s">
        <v>1211</v>
      </c>
      <c r="F2852" s="454" t="s">
        <v>1169</v>
      </c>
      <c r="G2852" s="454" t="s">
        <v>718</v>
      </c>
      <c r="H2852" s="454" t="s">
        <v>538</v>
      </c>
      <c r="I2852" s="453">
        <v>2024</v>
      </c>
      <c r="J2852" s="453">
        <v>6</v>
      </c>
      <c r="K2852" s="456">
        <v>45572</v>
      </c>
      <c r="L2852" s="457"/>
      <c r="M2852" s="458">
        <v>0.168008357915438</v>
      </c>
      <c r="N2852" s="458">
        <v>0.16850000000000001</v>
      </c>
      <c r="O2852" s="459">
        <v>4.9164208456201096E-4</v>
      </c>
      <c r="P2852" s="460"/>
      <c r="Q2852" s="453">
        <v>1</v>
      </c>
      <c r="R2852" s="458">
        <v>0.168008357915438</v>
      </c>
      <c r="S2852" s="464">
        <v>4000</v>
      </c>
      <c r="T2852" s="461">
        <v>4000</v>
      </c>
      <c r="U2852" s="462">
        <v>14159.292035398201</v>
      </c>
      <c r="V2852" s="463">
        <v>14157.325467059953</v>
      </c>
      <c r="W2852" s="716" t="e">
        <f t="shared" si="107"/>
        <v>#DIV/0!</v>
      </c>
      <c r="Z2852" s="739">
        <f t="shared" si="108"/>
        <v>1.9665683382480439</v>
      </c>
    </row>
    <row r="2853" spans="1:26" s="365" customFormat="1" ht="12.65" customHeight="1">
      <c r="A2853" s="452" t="s">
        <v>110</v>
      </c>
      <c r="B2853" s="452" t="s">
        <v>448</v>
      </c>
      <c r="C2853" s="453" t="s">
        <v>449</v>
      </c>
      <c r="D2853" s="454" t="s">
        <v>1197</v>
      </c>
      <c r="E2853" s="455" t="s">
        <v>1212</v>
      </c>
      <c r="F2853" s="454" t="s">
        <v>1169</v>
      </c>
      <c r="G2853" s="454" t="s">
        <v>448</v>
      </c>
      <c r="H2853" s="454" t="s">
        <v>538</v>
      </c>
      <c r="I2853" s="453">
        <v>2024</v>
      </c>
      <c r="J2853" s="453">
        <v>6</v>
      </c>
      <c r="K2853" s="456">
        <v>45572</v>
      </c>
      <c r="L2853" s="457"/>
      <c r="M2853" s="458">
        <v>0.38102136278533799</v>
      </c>
      <c r="N2853" s="458">
        <v>0.382206571382051</v>
      </c>
      <c r="O2853" s="459">
        <v>1.18520859671301E-3</v>
      </c>
      <c r="P2853" s="460"/>
      <c r="Q2853" s="453">
        <v>1</v>
      </c>
      <c r="R2853" s="458">
        <v>0.38102136278533799</v>
      </c>
      <c r="S2853" s="464">
        <v>3000</v>
      </c>
      <c r="T2853" s="461">
        <v>22500</v>
      </c>
      <c r="U2853" s="462">
        <v>39823.008849557496</v>
      </c>
      <c r="V2853" s="463">
        <v>39796.341656131452</v>
      </c>
      <c r="W2853" s="716" t="e">
        <f t="shared" si="107"/>
        <v>#DIV/0!</v>
      </c>
      <c r="Z2853" s="739">
        <f t="shared" si="108"/>
        <v>3.5556257901390302</v>
      </c>
    </row>
    <row r="2854" spans="1:26" s="365" customFormat="1" ht="12.65" customHeight="1">
      <c r="A2854" s="284" t="s">
        <v>69</v>
      </c>
      <c r="B2854" s="452" t="s">
        <v>1213</v>
      </c>
      <c r="C2854" s="453" t="s">
        <v>435</v>
      </c>
      <c r="D2854" s="454" t="s">
        <v>1214</v>
      </c>
      <c r="E2854" s="455" t="s">
        <v>1215</v>
      </c>
      <c r="F2854" s="454" t="s">
        <v>1169</v>
      </c>
      <c r="G2854" s="454" t="s">
        <v>1213</v>
      </c>
      <c r="H2854" s="454" t="s">
        <v>538</v>
      </c>
      <c r="I2854" s="453">
        <v>2024</v>
      </c>
      <c r="J2854" s="453">
        <v>6</v>
      </c>
      <c r="K2854" s="456">
        <v>45572</v>
      </c>
      <c r="L2854" s="457"/>
      <c r="M2854" s="458">
        <v>2.3972685185185201E-2</v>
      </c>
      <c r="N2854" s="458">
        <v>2.41E-2</v>
      </c>
      <c r="O2854" s="459">
        <v>1.27314814814799E-4</v>
      </c>
      <c r="P2854" s="460"/>
      <c r="Q2854" s="453">
        <v>1</v>
      </c>
      <c r="R2854" s="458">
        <v>2.3972685185185201E-2</v>
      </c>
      <c r="S2854" s="464">
        <v>1075200</v>
      </c>
      <c r="T2854" s="461">
        <v>2500315</v>
      </c>
      <c r="U2854" s="462">
        <v>11000</v>
      </c>
      <c r="V2854" s="463">
        <v>10681.672858796335</v>
      </c>
      <c r="W2854" s="716" t="e">
        <f t="shared" si="107"/>
        <v>#DIV/0!</v>
      </c>
      <c r="Z2854" s="739">
        <f t="shared" si="108"/>
        <v>136.88888888887189</v>
      </c>
    </row>
    <row r="2855" spans="1:26" s="365" customFormat="1" ht="12.65" customHeight="1">
      <c r="A2855" s="284" t="s">
        <v>69</v>
      </c>
      <c r="B2855" s="452" t="s">
        <v>1213</v>
      </c>
      <c r="C2855" s="453" t="s">
        <v>435</v>
      </c>
      <c r="D2855" s="454" t="s">
        <v>1216</v>
      </c>
      <c r="E2855" s="455" t="s">
        <v>1217</v>
      </c>
      <c r="F2855" s="454" t="s">
        <v>1169</v>
      </c>
      <c r="G2855" s="454" t="s">
        <v>1213</v>
      </c>
      <c r="H2855" s="454" t="s">
        <v>538</v>
      </c>
      <c r="I2855" s="453">
        <v>2024</v>
      </c>
      <c r="J2855" s="453">
        <v>6</v>
      </c>
      <c r="K2855" s="456">
        <v>45572</v>
      </c>
      <c r="L2855" s="457"/>
      <c r="M2855" s="458">
        <v>4.6003968253968297E-2</v>
      </c>
      <c r="N2855" s="458">
        <v>4.65E-2</v>
      </c>
      <c r="O2855" s="459">
        <v>4.9603174603170296E-4</v>
      </c>
      <c r="P2855" s="460"/>
      <c r="Q2855" s="453">
        <v>1</v>
      </c>
      <c r="R2855" s="458">
        <v>4.6003968253968297E-2</v>
      </c>
      <c r="S2855" s="464">
        <v>922000</v>
      </c>
      <c r="T2855" s="461">
        <v>2492000</v>
      </c>
      <c r="U2855" s="462">
        <v>25000</v>
      </c>
      <c r="V2855" s="463">
        <v>23763.888888888996</v>
      </c>
      <c r="W2855" s="716" t="e">
        <f t="shared" si="107"/>
        <v>#DIV/0!</v>
      </c>
      <c r="Z2855" s="739">
        <f t="shared" si="108"/>
        <v>457.34126984123014</v>
      </c>
    </row>
    <row r="2856" spans="1:26" s="365" customFormat="1" ht="12.65" customHeight="1">
      <c r="A2856" s="284" t="s">
        <v>69</v>
      </c>
      <c r="B2856" s="452" t="s">
        <v>1213</v>
      </c>
      <c r="C2856" s="453" t="s">
        <v>435</v>
      </c>
      <c r="D2856" s="454" t="s">
        <v>1218</v>
      </c>
      <c r="E2856" s="455" t="s">
        <v>537</v>
      </c>
      <c r="F2856" s="454" t="s">
        <v>1169</v>
      </c>
      <c r="G2856" s="454" t="s">
        <v>1213</v>
      </c>
      <c r="H2856" s="454" t="s">
        <v>538</v>
      </c>
      <c r="I2856" s="453">
        <v>2024</v>
      </c>
      <c r="J2856" s="453">
        <v>6</v>
      </c>
      <c r="K2856" s="456">
        <v>45572</v>
      </c>
      <c r="L2856" s="457"/>
      <c r="M2856" s="458">
        <v>4.6003968253968297E-2</v>
      </c>
      <c r="N2856" s="458">
        <v>4.65E-2</v>
      </c>
      <c r="O2856" s="459">
        <v>4.9603174603170296E-4</v>
      </c>
      <c r="P2856" s="460"/>
      <c r="Q2856" s="453">
        <v>1</v>
      </c>
      <c r="R2856" s="458">
        <v>4.6003968253968297E-2</v>
      </c>
      <c r="S2856" s="464">
        <v>0</v>
      </c>
      <c r="T2856" s="461">
        <v>0</v>
      </c>
      <c r="U2856" s="462">
        <v>25000</v>
      </c>
      <c r="V2856" s="463">
        <v>25000</v>
      </c>
      <c r="W2856" s="716" t="e">
        <f t="shared" si="107"/>
        <v>#DIV/0!</v>
      </c>
      <c r="Z2856" s="739">
        <f t="shared" si="108"/>
        <v>0</v>
      </c>
    </row>
    <row r="2857" spans="1:26" s="365" customFormat="1" ht="12.65" customHeight="1">
      <c r="A2857" s="284" t="s">
        <v>69</v>
      </c>
      <c r="B2857" s="452" t="s">
        <v>1213</v>
      </c>
      <c r="C2857" s="453" t="s">
        <v>435</v>
      </c>
      <c r="D2857" s="454" t="s">
        <v>1219</v>
      </c>
      <c r="E2857" s="455" t="s">
        <v>1220</v>
      </c>
      <c r="F2857" s="454" t="s">
        <v>1169</v>
      </c>
      <c r="G2857" s="454" t="s">
        <v>1213</v>
      </c>
      <c r="H2857" s="454" t="s">
        <v>538</v>
      </c>
      <c r="I2857" s="453">
        <v>2024</v>
      </c>
      <c r="J2857" s="453">
        <v>6</v>
      </c>
      <c r="K2857" s="456">
        <v>45572</v>
      </c>
      <c r="L2857" s="457"/>
      <c r="M2857" s="458">
        <v>3.2072727272727301E-2</v>
      </c>
      <c r="N2857" s="458">
        <v>3.2300000000000002E-2</v>
      </c>
      <c r="O2857" s="459">
        <v>2.2727272727270101E-4</v>
      </c>
      <c r="P2857" s="460"/>
      <c r="Q2857" s="453">
        <v>1</v>
      </c>
      <c r="R2857" s="458">
        <v>3.2072727272727301E-2</v>
      </c>
      <c r="S2857" s="464">
        <v>921000</v>
      </c>
      <c r="T2857" s="461">
        <v>2491000</v>
      </c>
      <c r="U2857" s="462">
        <v>18000</v>
      </c>
      <c r="V2857" s="463">
        <v>17433.863636363702</v>
      </c>
      <c r="W2857" s="716" t="e">
        <f t="shared" si="107"/>
        <v>#DIV/0!</v>
      </c>
      <c r="Z2857" s="739">
        <f t="shared" si="108"/>
        <v>209.31818181815763</v>
      </c>
    </row>
    <row r="2858" spans="1:26" s="365" customFormat="1" ht="12.65" customHeight="1">
      <c r="A2858" s="284" t="s">
        <v>69</v>
      </c>
      <c r="B2858" s="452" t="s">
        <v>1213</v>
      </c>
      <c r="C2858" s="453" t="s">
        <v>435</v>
      </c>
      <c r="D2858" s="454" t="s">
        <v>1214</v>
      </c>
      <c r="E2858" s="455" t="s">
        <v>1215</v>
      </c>
      <c r="F2858" s="454" t="s">
        <v>1169</v>
      </c>
      <c r="G2858" s="454" t="s">
        <v>1213</v>
      </c>
      <c r="H2858" s="454" t="s">
        <v>538</v>
      </c>
      <c r="I2858" s="453">
        <v>2024</v>
      </c>
      <c r="J2858" s="453">
        <v>6</v>
      </c>
      <c r="K2858" s="456">
        <v>45572</v>
      </c>
      <c r="L2858" s="457"/>
      <c r="M2858" s="458">
        <v>2.3972685185185201E-2</v>
      </c>
      <c r="N2858" s="458">
        <v>2.41E-2</v>
      </c>
      <c r="O2858" s="459">
        <v>1.27314814814799E-4</v>
      </c>
      <c r="P2858" s="460"/>
      <c r="Q2858" s="453">
        <v>1</v>
      </c>
      <c r="R2858" s="458">
        <v>2.3972685185185201E-2</v>
      </c>
      <c r="S2858" s="464">
        <v>1075200</v>
      </c>
      <c r="T2858" s="461">
        <v>2500315</v>
      </c>
      <c r="U2858" s="462">
        <v>11000</v>
      </c>
      <c r="V2858" s="463">
        <v>10681.672858796335</v>
      </c>
      <c r="W2858" s="716" t="e">
        <f t="shared" si="107"/>
        <v>#DIV/0!</v>
      </c>
      <c r="Z2858" s="739">
        <f t="shared" si="108"/>
        <v>136.88888888887189</v>
      </c>
    </row>
    <row r="2859" spans="1:26" s="365" customFormat="1" ht="12.65" customHeight="1">
      <c r="A2859" s="452" t="s">
        <v>114</v>
      </c>
      <c r="B2859" s="452" t="s">
        <v>434</v>
      </c>
      <c r="C2859" s="453" t="s">
        <v>435</v>
      </c>
      <c r="D2859" s="454" t="s">
        <v>1221</v>
      </c>
      <c r="E2859" s="455" t="s">
        <v>1222</v>
      </c>
      <c r="F2859" s="454" t="s">
        <v>1169</v>
      </c>
      <c r="G2859" s="454" t="s">
        <v>434</v>
      </c>
      <c r="H2859" s="454" t="s">
        <v>538</v>
      </c>
      <c r="I2859" s="453">
        <v>2024</v>
      </c>
      <c r="J2859" s="453">
        <v>6</v>
      </c>
      <c r="K2859" s="456">
        <v>45572</v>
      </c>
      <c r="L2859" s="457"/>
      <c r="M2859" s="458">
        <v>5.0464743080595301E-2</v>
      </c>
      <c r="N2859" s="458">
        <v>5.0722679588531799E-2</v>
      </c>
      <c r="O2859" s="459">
        <v>2.5793650793649902E-4</v>
      </c>
      <c r="P2859" s="460"/>
      <c r="Q2859" s="453">
        <v>1</v>
      </c>
      <c r="R2859" s="458">
        <v>5.0464743080595301E-2</v>
      </c>
      <c r="S2859" s="464">
        <v>3200</v>
      </c>
      <c r="T2859" s="461">
        <v>6700</v>
      </c>
      <c r="U2859" s="462">
        <v>13000</v>
      </c>
      <c r="V2859" s="463">
        <v>12998.271825396825</v>
      </c>
      <c r="W2859" s="716" t="e">
        <f t="shared" si="107"/>
        <v>#DIV/0!</v>
      </c>
      <c r="Z2859" s="739">
        <f t="shared" si="108"/>
        <v>0.82539682539679682</v>
      </c>
    </row>
    <row r="2860" spans="1:26" s="365" customFormat="1" ht="12.65" customHeight="1">
      <c r="A2860" s="452" t="s">
        <v>114</v>
      </c>
      <c r="B2860" s="452" t="s">
        <v>434</v>
      </c>
      <c r="C2860" s="453" t="s">
        <v>435</v>
      </c>
      <c r="D2860" s="454" t="s">
        <v>1223</v>
      </c>
      <c r="E2860" s="455" t="s">
        <v>1224</v>
      </c>
      <c r="F2860" s="454" t="s">
        <v>1169</v>
      </c>
      <c r="G2860" s="454" t="s">
        <v>434</v>
      </c>
      <c r="H2860" s="454" t="s">
        <v>538</v>
      </c>
      <c r="I2860" s="453">
        <v>2024</v>
      </c>
      <c r="J2860" s="453">
        <v>6</v>
      </c>
      <c r="K2860" s="456">
        <v>45572</v>
      </c>
      <c r="L2860" s="457"/>
      <c r="M2860" s="458">
        <v>5.8118671788902898E-2</v>
      </c>
      <c r="N2860" s="458">
        <v>5.8179009681099202E-2</v>
      </c>
      <c r="O2860" s="459">
        <v>6.0337892196303499E-5</v>
      </c>
      <c r="P2860" s="460"/>
      <c r="Q2860" s="453">
        <v>1</v>
      </c>
      <c r="R2860" s="458">
        <v>5.8118671788902898E-2</v>
      </c>
      <c r="S2860" s="464">
        <v>28200</v>
      </c>
      <c r="T2860" s="461">
        <v>35970</v>
      </c>
      <c r="U2860" s="462">
        <v>7964.60176991151</v>
      </c>
      <c r="V2860" s="463">
        <v>7962.4314159292089</v>
      </c>
      <c r="W2860" s="716" t="e">
        <f t="shared" si="107"/>
        <v>#DIV/0!</v>
      </c>
      <c r="Z2860" s="739">
        <f t="shared" si="108"/>
        <v>1.7015285599357586</v>
      </c>
    </row>
    <row r="2861" spans="1:26" s="365" customFormat="1" ht="12.65" customHeight="1">
      <c r="A2861" s="284" t="s">
        <v>69</v>
      </c>
      <c r="B2861" s="452" t="s">
        <v>1213</v>
      </c>
      <c r="C2861" s="453" t="s">
        <v>435</v>
      </c>
      <c r="D2861" s="454" t="s">
        <v>1262</v>
      </c>
      <c r="E2861" s="455" t="s">
        <v>1263</v>
      </c>
      <c r="F2861" s="454" t="s">
        <v>1169</v>
      </c>
      <c r="G2861" s="454" t="s">
        <v>1264</v>
      </c>
      <c r="H2861" s="454" t="s">
        <v>538</v>
      </c>
      <c r="I2861" s="453">
        <v>2024</v>
      </c>
      <c r="J2861" s="453">
        <v>6</v>
      </c>
      <c r="K2861" s="456">
        <v>45572</v>
      </c>
      <c r="L2861" s="457"/>
      <c r="M2861" s="458">
        <v>2.8000000000000001E-2</v>
      </c>
      <c r="N2861" s="458">
        <v>2.81E-2</v>
      </c>
      <c r="O2861" s="459">
        <v>6.0337892196303499E-5</v>
      </c>
      <c r="P2861" s="460"/>
      <c r="Q2861" s="453">
        <v>1</v>
      </c>
      <c r="R2861" s="458">
        <v>2.8000000000000001E-2</v>
      </c>
      <c r="S2861" s="464">
        <v>0</v>
      </c>
      <c r="T2861" s="461">
        <v>0</v>
      </c>
      <c r="U2861" s="462">
        <v>12000</v>
      </c>
      <c r="V2861" s="463">
        <v>12000</v>
      </c>
      <c r="W2861" s="716" t="e">
        <f t="shared" si="107"/>
        <v>#DIV/0!</v>
      </c>
      <c r="Z2861" s="739">
        <f t="shared" si="108"/>
        <v>0</v>
      </c>
    </row>
    <row r="2862" spans="1:26" s="365" customFormat="1" ht="12.65" customHeight="1">
      <c r="A2862" s="452" t="s">
        <v>152</v>
      </c>
      <c r="B2862" s="452" t="s">
        <v>606</v>
      </c>
      <c r="C2862" s="453" t="s">
        <v>554</v>
      </c>
      <c r="D2862" s="454" t="s">
        <v>1225</v>
      </c>
      <c r="E2862" s="455" t="s">
        <v>1226</v>
      </c>
      <c r="F2862" s="454" t="s">
        <v>1169</v>
      </c>
      <c r="G2862" s="454" t="s">
        <v>606</v>
      </c>
      <c r="H2862" s="454" t="s">
        <v>538</v>
      </c>
      <c r="I2862" s="453">
        <v>2024</v>
      </c>
      <c r="J2862" s="453">
        <v>6</v>
      </c>
      <c r="K2862" s="456">
        <v>45572</v>
      </c>
      <c r="L2862" s="457"/>
      <c r="M2862" s="458">
        <v>7.3899999999999993E-2</v>
      </c>
      <c r="N2862" s="458">
        <v>7.4300000000000005E-2</v>
      </c>
      <c r="O2862" s="459">
        <v>4.0000000000001146E-4</v>
      </c>
      <c r="P2862" s="460"/>
      <c r="Q2862" s="453">
        <v>1</v>
      </c>
      <c r="R2862" s="458">
        <v>7.3899999999999993E-2</v>
      </c>
      <c r="S2862" s="464">
        <v>0</v>
      </c>
      <c r="T2862" s="461">
        <v>0</v>
      </c>
      <c r="U2862" s="462">
        <v>28318.5840707965</v>
      </c>
      <c r="V2862" s="463">
        <v>28318.5840707965</v>
      </c>
      <c r="W2862" s="716" t="e">
        <f t="shared" si="107"/>
        <v>#DIV/0!</v>
      </c>
      <c r="Z2862" s="739">
        <f t="shared" si="108"/>
        <v>0</v>
      </c>
    </row>
    <row r="2863" spans="1:26" s="365" customFormat="1" ht="12.65" customHeight="1">
      <c r="A2863" s="452" t="s">
        <v>152</v>
      </c>
      <c r="B2863" s="452" t="s">
        <v>606</v>
      </c>
      <c r="C2863" s="453" t="s">
        <v>554</v>
      </c>
      <c r="D2863" s="454" t="s">
        <v>1227</v>
      </c>
      <c r="E2863" s="455" t="s">
        <v>1228</v>
      </c>
      <c r="F2863" s="454" t="s">
        <v>1169</v>
      </c>
      <c r="G2863" s="454" t="s">
        <v>606</v>
      </c>
      <c r="H2863" s="454" t="s">
        <v>538</v>
      </c>
      <c r="I2863" s="453">
        <v>2024</v>
      </c>
      <c r="J2863" s="453">
        <v>6</v>
      </c>
      <c r="K2863" s="456">
        <v>45572</v>
      </c>
      <c r="L2863" s="457"/>
      <c r="M2863" s="458">
        <v>3.8800000000000001E-2</v>
      </c>
      <c r="N2863" s="458">
        <v>3.9E-2</v>
      </c>
      <c r="O2863" s="459">
        <v>1.9999999999999879E-4</v>
      </c>
      <c r="P2863" s="460"/>
      <c r="Q2863" s="453">
        <v>1</v>
      </c>
      <c r="R2863" s="458">
        <v>3.8800000000000001E-2</v>
      </c>
      <c r="S2863" s="464">
        <v>0</v>
      </c>
      <c r="T2863" s="461">
        <v>0</v>
      </c>
      <c r="U2863" s="462">
        <v>14159.292035398201</v>
      </c>
      <c r="V2863" s="463">
        <v>14159.292035398201</v>
      </c>
      <c r="W2863" s="716" t="e">
        <f t="shared" si="107"/>
        <v>#DIV/0!</v>
      </c>
      <c r="Z2863" s="739">
        <f t="shared" si="108"/>
        <v>0</v>
      </c>
    </row>
    <row r="2864" spans="1:26" s="365" customFormat="1" ht="12.65" customHeight="1">
      <c r="A2864" s="452" t="s">
        <v>279</v>
      </c>
      <c r="B2864" s="452" t="s">
        <v>42</v>
      </c>
      <c r="C2864" s="453" t="s">
        <v>554</v>
      </c>
      <c r="D2864" s="454" t="s">
        <v>1229</v>
      </c>
      <c r="E2864" s="455" t="s">
        <v>556</v>
      </c>
      <c r="F2864" s="454" t="s">
        <v>1169</v>
      </c>
      <c r="G2864" s="454" t="s">
        <v>42</v>
      </c>
      <c r="H2864" s="454" t="s">
        <v>538</v>
      </c>
      <c r="I2864" s="453">
        <v>2024</v>
      </c>
      <c r="J2864" s="453">
        <v>6</v>
      </c>
      <c r="K2864" s="456">
        <v>45572</v>
      </c>
      <c r="L2864" s="457"/>
      <c r="M2864" s="458">
        <v>3.2000000000000001E-2</v>
      </c>
      <c r="N2864" s="458">
        <v>3.2300000000000002E-2</v>
      </c>
      <c r="O2864" s="459">
        <v>3.0000000000000165E-4</v>
      </c>
      <c r="P2864" s="460"/>
      <c r="Q2864" s="453">
        <v>1</v>
      </c>
      <c r="R2864" s="458">
        <v>3.2000000000000001E-2</v>
      </c>
      <c r="S2864" s="464">
        <v>0</v>
      </c>
      <c r="T2864" s="461">
        <v>0</v>
      </c>
      <c r="U2864" s="462">
        <v>21238.938053097299</v>
      </c>
      <c r="V2864" s="463">
        <v>21238.938053097299</v>
      </c>
      <c r="W2864" s="716" t="e">
        <f t="shared" si="107"/>
        <v>#DIV/0!</v>
      </c>
      <c r="Z2864" s="739">
        <f t="shared" si="108"/>
        <v>0</v>
      </c>
    </row>
    <row r="2865" spans="1:29" s="365" customFormat="1" ht="12.65" customHeight="1">
      <c r="A2865" s="452" t="s">
        <v>279</v>
      </c>
      <c r="B2865" s="452" t="s">
        <v>42</v>
      </c>
      <c r="C2865" s="453" t="s">
        <v>554</v>
      </c>
      <c r="D2865" s="454" t="s">
        <v>1230</v>
      </c>
      <c r="E2865" s="455" t="s">
        <v>561</v>
      </c>
      <c r="F2865" s="454" t="s">
        <v>1169</v>
      </c>
      <c r="G2865" s="454" t="s">
        <v>42</v>
      </c>
      <c r="H2865" s="454" t="s">
        <v>538</v>
      </c>
      <c r="I2865" s="453">
        <v>2024</v>
      </c>
      <c r="J2865" s="453">
        <v>6</v>
      </c>
      <c r="K2865" s="456">
        <v>45572</v>
      </c>
      <c r="L2865" s="457"/>
      <c r="M2865" s="458">
        <v>2.9000000000000001E-2</v>
      </c>
      <c r="N2865" s="458">
        <v>2.92E-2</v>
      </c>
      <c r="O2865" s="459">
        <v>1.9999999999999879E-4</v>
      </c>
      <c r="P2865" s="460"/>
      <c r="Q2865" s="453">
        <v>1</v>
      </c>
      <c r="R2865" s="458">
        <v>2.9000000000000001E-2</v>
      </c>
      <c r="S2865" s="464">
        <v>0</v>
      </c>
      <c r="T2865" s="461">
        <v>0</v>
      </c>
      <c r="U2865" s="462">
        <v>11504.4247787611</v>
      </c>
      <c r="V2865" s="463">
        <v>11504.4247787611</v>
      </c>
      <c r="W2865" s="716" t="e">
        <f t="shared" si="107"/>
        <v>#DIV/0!</v>
      </c>
      <c r="Z2865" s="739">
        <f t="shared" si="108"/>
        <v>0</v>
      </c>
    </row>
    <row r="2866" spans="1:29" s="365" customFormat="1" ht="12.65" customHeight="1">
      <c r="A2866" s="452" t="s">
        <v>279</v>
      </c>
      <c r="B2866" s="452" t="s">
        <v>42</v>
      </c>
      <c r="C2866" s="453" t="s">
        <v>554</v>
      </c>
      <c r="D2866" s="454" t="s">
        <v>1231</v>
      </c>
      <c r="E2866" s="455" t="s">
        <v>1232</v>
      </c>
      <c r="F2866" s="454" t="s">
        <v>1169</v>
      </c>
      <c r="G2866" s="454" t="s">
        <v>42</v>
      </c>
      <c r="H2866" s="454" t="s">
        <v>538</v>
      </c>
      <c r="I2866" s="453">
        <v>2024</v>
      </c>
      <c r="J2866" s="453">
        <v>6</v>
      </c>
      <c r="K2866" s="456">
        <v>45572</v>
      </c>
      <c r="L2866" s="457"/>
      <c r="M2866" s="458">
        <v>3.5499999999999997E-2</v>
      </c>
      <c r="N2866" s="458">
        <v>3.5799999999999998E-2</v>
      </c>
      <c r="O2866" s="459">
        <v>3.0000000000000165E-4</v>
      </c>
      <c r="P2866" s="460"/>
      <c r="Q2866" s="453">
        <v>1</v>
      </c>
      <c r="R2866" s="458">
        <v>3.5499999999999997E-2</v>
      </c>
      <c r="S2866" s="464">
        <v>0</v>
      </c>
      <c r="T2866" s="461">
        <v>0</v>
      </c>
      <c r="U2866" s="462">
        <v>60000</v>
      </c>
      <c r="V2866" s="463">
        <v>60000</v>
      </c>
      <c r="W2866" s="716" t="e">
        <f t="shared" si="107"/>
        <v>#DIV/0!</v>
      </c>
      <c r="Z2866" s="739">
        <f t="shared" si="108"/>
        <v>0</v>
      </c>
    </row>
    <row r="2867" spans="1:29" s="365" customFormat="1" ht="12.65" customHeight="1">
      <c r="A2867" s="452" t="s">
        <v>39</v>
      </c>
      <c r="B2867" s="452" t="s">
        <v>707</v>
      </c>
      <c r="C2867" s="453" t="s">
        <v>554</v>
      </c>
      <c r="D2867" s="454" t="s">
        <v>1233</v>
      </c>
      <c r="E2867" s="455" t="s">
        <v>1234</v>
      </c>
      <c r="F2867" s="454" t="s">
        <v>1169</v>
      </c>
      <c r="G2867" s="454" t="s">
        <v>707</v>
      </c>
      <c r="H2867" s="454" t="s">
        <v>538</v>
      </c>
      <c r="I2867" s="453">
        <v>2024</v>
      </c>
      <c r="J2867" s="453">
        <v>6</v>
      </c>
      <c r="K2867" s="456">
        <v>45572</v>
      </c>
      <c r="L2867" s="457"/>
      <c r="M2867" s="458">
        <v>5.45E-2</v>
      </c>
      <c r="N2867" s="458">
        <v>5.45E-2</v>
      </c>
      <c r="O2867" s="459">
        <v>0</v>
      </c>
      <c r="P2867" s="460"/>
      <c r="Q2867" s="453">
        <v>1</v>
      </c>
      <c r="R2867" s="458">
        <v>5.45E-2</v>
      </c>
      <c r="S2867" s="464">
        <v>6518315</v>
      </c>
      <c r="T2867" s="461">
        <v>44250002</v>
      </c>
      <c r="U2867" s="462"/>
      <c r="V2867" s="463">
        <v>0</v>
      </c>
      <c r="W2867" s="716" t="e">
        <f t="shared" si="107"/>
        <v>#DIV/0!</v>
      </c>
      <c r="Z2867" s="739">
        <f t="shared" si="108"/>
        <v>0</v>
      </c>
      <c r="AB2867" s="365">
        <f t="shared" ref="AB2867:AB2873" si="109">O2867*S2867</f>
        <v>0</v>
      </c>
      <c r="AC2867" s="365">
        <f t="shared" ref="AC2867:AC2873" si="110">O2867*S2867</f>
        <v>0</v>
      </c>
    </row>
    <row r="2868" spans="1:29" s="365" customFormat="1" ht="12.65" customHeight="1">
      <c r="A2868" s="452" t="s">
        <v>39</v>
      </c>
      <c r="B2868" s="452" t="s">
        <v>707</v>
      </c>
      <c r="C2868" s="453" t="s">
        <v>554</v>
      </c>
      <c r="D2868" s="454" t="s">
        <v>1235</v>
      </c>
      <c r="E2868" s="455" t="s">
        <v>1236</v>
      </c>
      <c r="F2868" s="454" t="s">
        <v>1169</v>
      </c>
      <c r="G2868" s="454" t="s">
        <v>707</v>
      </c>
      <c r="H2868" s="454" t="s">
        <v>538</v>
      </c>
      <c r="I2868" s="453">
        <v>2024</v>
      </c>
      <c r="J2868" s="453">
        <v>6</v>
      </c>
      <c r="K2868" s="456">
        <v>45572</v>
      </c>
      <c r="L2868" s="457"/>
      <c r="M2868" s="458">
        <v>2.63E-2</v>
      </c>
      <c r="N2868" s="458">
        <v>2.63E-2</v>
      </c>
      <c r="O2868" s="459">
        <v>0</v>
      </c>
      <c r="P2868" s="460"/>
      <c r="Q2868" s="453">
        <v>1</v>
      </c>
      <c r="R2868" s="458">
        <v>2.63E-2</v>
      </c>
      <c r="S2868" s="464">
        <v>5119874</v>
      </c>
      <c r="T2868" s="461">
        <v>31820507</v>
      </c>
      <c r="U2868" s="462"/>
      <c r="V2868" s="463">
        <v>0</v>
      </c>
      <c r="W2868" s="716" t="e">
        <f t="shared" si="107"/>
        <v>#DIV/0!</v>
      </c>
      <c r="Z2868" s="739">
        <f t="shared" si="108"/>
        <v>0</v>
      </c>
      <c r="AB2868" s="365">
        <f t="shared" si="109"/>
        <v>0</v>
      </c>
      <c r="AC2868" s="365">
        <f t="shared" si="110"/>
        <v>0</v>
      </c>
    </row>
    <row r="2869" spans="1:29" s="365" customFormat="1" ht="12.65" customHeight="1">
      <c r="A2869" s="452" t="s">
        <v>39</v>
      </c>
      <c r="B2869" s="452" t="s">
        <v>707</v>
      </c>
      <c r="C2869" s="453" t="s">
        <v>554</v>
      </c>
      <c r="D2869" s="454" t="s">
        <v>1237</v>
      </c>
      <c r="E2869" s="455" t="s">
        <v>1238</v>
      </c>
      <c r="F2869" s="454" t="s">
        <v>1169</v>
      </c>
      <c r="G2869" s="454" t="s">
        <v>707</v>
      </c>
      <c r="H2869" s="454" t="s">
        <v>538</v>
      </c>
      <c r="I2869" s="453">
        <v>2024</v>
      </c>
      <c r="J2869" s="453">
        <v>6</v>
      </c>
      <c r="K2869" s="456">
        <v>45572</v>
      </c>
      <c r="L2869" s="457"/>
      <c r="M2869" s="458">
        <v>5.33E-2</v>
      </c>
      <c r="N2869" s="458">
        <v>5.33E-2</v>
      </c>
      <c r="O2869" s="459">
        <v>0</v>
      </c>
      <c r="P2869" s="460"/>
      <c r="Q2869" s="453">
        <v>1</v>
      </c>
      <c r="R2869" s="458">
        <v>5.33E-2</v>
      </c>
      <c r="S2869" s="464">
        <v>4947333</v>
      </c>
      <c r="T2869" s="461">
        <v>38804062</v>
      </c>
      <c r="U2869" s="462"/>
      <c r="V2869" s="463">
        <v>0</v>
      </c>
      <c r="W2869" s="716" t="e">
        <f t="shared" si="107"/>
        <v>#DIV/0!</v>
      </c>
      <c r="Z2869" s="739">
        <f t="shared" si="108"/>
        <v>0</v>
      </c>
      <c r="AB2869" s="365">
        <f t="shared" si="109"/>
        <v>0</v>
      </c>
      <c r="AC2869" s="365">
        <f t="shared" si="110"/>
        <v>0</v>
      </c>
    </row>
    <row r="2870" spans="1:29" s="365" customFormat="1" ht="12.65" customHeight="1">
      <c r="A2870" s="452" t="s">
        <v>39</v>
      </c>
      <c r="B2870" s="452" t="s">
        <v>707</v>
      </c>
      <c r="C2870" s="453" t="s">
        <v>554</v>
      </c>
      <c r="D2870" s="454" t="s">
        <v>1239</v>
      </c>
      <c r="E2870" s="455" t="s">
        <v>1240</v>
      </c>
      <c r="F2870" s="454" t="s">
        <v>1169</v>
      </c>
      <c r="G2870" s="454" t="s">
        <v>707</v>
      </c>
      <c r="H2870" s="454" t="s">
        <v>538</v>
      </c>
      <c r="I2870" s="453">
        <v>2024</v>
      </c>
      <c r="J2870" s="453">
        <v>6</v>
      </c>
      <c r="K2870" s="456">
        <v>45572</v>
      </c>
      <c r="L2870" s="457"/>
      <c r="M2870" s="458">
        <v>2.9899999999999999E-2</v>
      </c>
      <c r="N2870" s="458">
        <v>2.9899999999999999E-2</v>
      </c>
      <c r="O2870" s="459">
        <v>0</v>
      </c>
      <c r="P2870" s="460"/>
      <c r="Q2870" s="453">
        <v>1</v>
      </c>
      <c r="R2870" s="458">
        <v>2.9899999999999999E-2</v>
      </c>
      <c r="S2870" s="464">
        <v>4983061</v>
      </c>
      <c r="T2870" s="461">
        <v>40524155</v>
      </c>
      <c r="U2870" s="462"/>
      <c r="V2870" s="463">
        <v>0</v>
      </c>
      <c r="W2870" s="716" t="e">
        <f t="shared" si="107"/>
        <v>#DIV/0!</v>
      </c>
      <c r="Z2870" s="739">
        <f t="shared" si="108"/>
        <v>0</v>
      </c>
      <c r="AB2870" s="365">
        <f t="shared" si="109"/>
        <v>0</v>
      </c>
      <c r="AC2870" s="365">
        <f t="shared" si="110"/>
        <v>0</v>
      </c>
    </row>
    <row r="2871" spans="1:29" s="365" customFormat="1" ht="12.65" customHeight="1">
      <c r="A2871" s="452" t="s">
        <v>39</v>
      </c>
      <c r="B2871" s="452" t="s">
        <v>707</v>
      </c>
      <c r="C2871" s="453" t="s">
        <v>554</v>
      </c>
      <c r="D2871" s="454" t="s">
        <v>1241</v>
      </c>
      <c r="E2871" s="455" t="s">
        <v>1242</v>
      </c>
      <c r="F2871" s="454" t="s">
        <v>1169</v>
      </c>
      <c r="G2871" s="454" t="s">
        <v>707</v>
      </c>
      <c r="H2871" s="454" t="s">
        <v>538</v>
      </c>
      <c r="I2871" s="453">
        <v>2024</v>
      </c>
      <c r="J2871" s="453">
        <v>6</v>
      </c>
      <c r="K2871" s="456">
        <v>45572</v>
      </c>
      <c r="L2871" s="457"/>
      <c r="M2871" s="458">
        <v>6.7500000000000004E-2</v>
      </c>
      <c r="N2871" s="458">
        <v>6.7500000000000004E-2</v>
      </c>
      <c r="O2871" s="459">
        <v>0</v>
      </c>
      <c r="P2871" s="460"/>
      <c r="Q2871" s="453">
        <v>1</v>
      </c>
      <c r="R2871" s="458">
        <v>6.7500000000000004E-2</v>
      </c>
      <c r="S2871" s="464">
        <v>0</v>
      </c>
      <c r="T2871" s="461">
        <v>3751000</v>
      </c>
      <c r="U2871" s="462">
        <v>0</v>
      </c>
      <c r="V2871" s="463">
        <v>0</v>
      </c>
      <c r="W2871" s="716" t="e">
        <f t="shared" si="107"/>
        <v>#DIV/0!</v>
      </c>
      <c r="Z2871" s="739">
        <f t="shared" si="108"/>
        <v>0</v>
      </c>
      <c r="AB2871" s="365">
        <f t="shared" si="109"/>
        <v>0</v>
      </c>
      <c r="AC2871" s="365">
        <f t="shared" si="110"/>
        <v>0</v>
      </c>
    </row>
    <row r="2872" spans="1:29" s="365" customFormat="1" ht="12.65" customHeight="1">
      <c r="A2872" s="452" t="s">
        <v>39</v>
      </c>
      <c r="B2872" s="452" t="s">
        <v>707</v>
      </c>
      <c r="C2872" s="453" t="s">
        <v>554</v>
      </c>
      <c r="D2872" s="454" t="s">
        <v>1243</v>
      </c>
      <c r="E2872" s="455" t="s">
        <v>1244</v>
      </c>
      <c r="F2872" s="454" t="s">
        <v>1169</v>
      </c>
      <c r="G2872" s="454" t="s">
        <v>707</v>
      </c>
      <c r="H2872" s="454" t="s">
        <v>538</v>
      </c>
      <c r="I2872" s="453">
        <v>2024</v>
      </c>
      <c r="J2872" s="453">
        <v>6</v>
      </c>
      <c r="K2872" s="456">
        <v>45572</v>
      </c>
      <c r="L2872" s="457"/>
      <c r="M2872" s="458">
        <v>7.3400000000000007E-2</v>
      </c>
      <c r="N2872" s="458">
        <v>7.3400000000000007E-2</v>
      </c>
      <c r="O2872" s="459">
        <v>0</v>
      </c>
      <c r="P2872" s="460"/>
      <c r="Q2872" s="453">
        <v>1</v>
      </c>
      <c r="R2872" s="458">
        <v>7.3400000000000007E-2</v>
      </c>
      <c r="S2872" s="464">
        <v>0</v>
      </c>
      <c r="T2872" s="461">
        <v>226850</v>
      </c>
      <c r="U2872" s="462">
        <v>0</v>
      </c>
      <c r="V2872" s="463">
        <v>0</v>
      </c>
      <c r="W2872" s="716" t="e">
        <f t="shared" si="107"/>
        <v>#DIV/0!</v>
      </c>
      <c r="Z2872" s="739">
        <f t="shared" si="108"/>
        <v>0</v>
      </c>
      <c r="AB2872" s="365">
        <f t="shared" si="109"/>
        <v>0</v>
      </c>
      <c r="AC2872" s="365">
        <f t="shared" si="110"/>
        <v>0</v>
      </c>
    </row>
    <row r="2873" spans="1:29" s="365" customFormat="1" ht="12.65" customHeight="1">
      <c r="A2873" s="452" t="s">
        <v>39</v>
      </c>
      <c r="B2873" s="452" t="s">
        <v>707</v>
      </c>
      <c r="C2873" s="453" t="s">
        <v>554</v>
      </c>
      <c r="D2873" s="454" t="s">
        <v>1245</v>
      </c>
      <c r="E2873" s="455" t="s">
        <v>1246</v>
      </c>
      <c r="F2873" s="454" t="s">
        <v>1169</v>
      </c>
      <c r="G2873" s="454" t="s">
        <v>707</v>
      </c>
      <c r="H2873" s="454" t="s">
        <v>538</v>
      </c>
      <c r="I2873" s="453">
        <v>2024</v>
      </c>
      <c r="J2873" s="453">
        <v>6</v>
      </c>
      <c r="K2873" s="456">
        <v>45572</v>
      </c>
      <c r="L2873" s="457"/>
      <c r="M2873" s="458">
        <v>2.6599999999999999E-2</v>
      </c>
      <c r="N2873" s="458">
        <v>2.6599999999999999E-2</v>
      </c>
      <c r="O2873" s="459">
        <v>0</v>
      </c>
      <c r="P2873" s="460"/>
      <c r="Q2873" s="453">
        <v>1</v>
      </c>
      <c r="R2873" s="458">
        <v>2.6599999999999999E-2</v>
      </c>
      <c r="S2873" s="464">
        <v>970000</v>
      </c>
      <c r="T2873" s="461">
        <v>6627400</v>
      </c>
      <c r="U2873" s="462">
        <v>0</v>
      </c>
      <c r="V2873" s="463">
        <v>0</v>
      </c>
      <c r="W2873" s="716" t="e">
        <f t="shared" si="107"/>
        <v>#DIV/0!</v>
      </c>
      <c r="Z2873" s="739">
        <f t="shared" si="108"/>
        <v>0</v>
      </c>
      <c r="AB2873" s="365">
        <f t="shared" si="109"/>
        <v>0</v>
      </c>
      <c r="AC2873" s="365">
        <f t="shared" si="110"/>
        <v>0</v>
      </c>
    </row>
    <row r="2874" spans="1:29" s="365" customFormat="1" ht="12.65" customHeight="1">
      <c r="A2874" s="284" t="s">
        <v>21</v>
      </c>
      <c r="B2874" s="452" t="s">
        <v>1030</v>
      </c>
      <c r="C2874" s="453" t="s">
        <v>554</v>
      </c>
      <c r="D2874" s="454" t="s">
        <v>1233</v>
      </c>
      <c r="E2874" s="455" t="s">
        <v>1247</v>
      </c>
      <c r="F2874" s="454" t="s">
        <v>1248</v>
      </c>
      <c r="G2874" s="454" t="s">
        <v>1030</v>
      </c>
      <c r="H2874" s="454" t="s">
        <v>538</v>
      </c>
      <c r="I2874" s="453">
        <v>2024</v>
      </c>
      <c r="J2874" s="453">
        <v>6</v>
      </c>
      <c r="K2874" s="456">
        <v>45572</v>
      </c>
      <c r="L2874" s="457"/>
      <c r="M2874" s="458">
        <v>5.7915000000000001E-2</v>
      </c>
      <c r="N2874" s="458">
        <v>5.7915000000000001E-2</v>
      </c>
      <c r="O2874" s="459">
        <v>0</v>
      </c>
      <c r="P2874" s="460"/>
      <c r="Q2874" s="453">
        <v>1</v>
      </c>
      <c r="R2874" s="458">
        <v>5.7915000000000001E-2</v>
      </c>
      <c r="S2874" s="464">
        <v>34080000</v>
      </c>
      <c r="T2874" s="461">
        <v>127162000</v>
      </c>
      <c r="U2874" s="462"/>
      <c r="V2874" s="463">
        <v>0</v>
      </c>
      <c r="W2874" s="716" t="e">
        <f t="shared" si="107"/>
        <v>#DIV/0!</v>
      </c>
      <c r="Z2874" s="739">
        <f t="shared" si="108"/>
        <v>0</v>
      </c>
    </row>
    <row r="2875" spans="1:29" s="365" customFormat="1" ht="12.65" customHeight="1">
      <c r="A2875" s="284" t="s">
        <v>21</v>
      </c>
      <c r="B2875" s="452" t="s">
        <v>1030</v>
      </c>
      <c r="C2875" s="453" t="s">
        <v>554</v>
      </c>
      <c r="D2875" s="454" t="s">
        <v>1235</v>
      </c>
      <c r="E2875" s="455" t="s">
        <v>1249</v>
      </c>
      <c r="F2875" s="454" t="s">
        <v>1248</v>
      </c>
      <c r="G2875" s="454" t="s">
        <v>1030</v>
      </c>
      <c r="H2875" s="454" t="s">
        <v>538</v>
      </c>
      <c r="I2875" s="453">
        <v>2024</v>
      </c>
      <c r="J2875" s="453">
        <v>6</v>
      </c>
      <c r="K2875" s="456">
        <v>45572</v>
      </c>
      <c r="L2875" s="457"/>
      <c r="M2875" s="458">
        <v>4.5760000000000002E-2</v>
      </c>
      <c r="N2875" s="458">
        <v>4.5760000000000002E-2</v>
      </c>
      <c r="O2875" s="459">
        <v>0</v>
      </c>
      <c r="P2875" s="460"/>
      <c r="Q2875" s="453">
        <v>1</v>
      </c>
      <c r="R2875" s="458">
        <v>4.5760000000000002E-2</v>
      </c>
      <c r="S2875" s="464">
        <v>33180000</v>
      </c>
      <c r="T2875" s="461">
        <v>124420000</v>
      </c>
      <c r="U2875" s="462"/>
      <c r="V2875" s="463">
        <v>0</v>
      </c>
      <c r="W2875" s="716" t="e">
        <f t="shared" si="107"/>
        <v>#DIV/0!</v>
      </c>
      <c r="Z2875" s="739">
        <f t="shared" si="108"/>
        <v>0</v>
      </c>
    </row>
    <row r="2876" spans="1:29" s="365" customFormat="1" ht="12.65" customHeight="1">
      <c r="A2876" s="284" t="s">
        <v>21</v>
      </c>
      <c r="B2876" s="452" t="s">
        <v>1030</v>
      </c>
      <c r="C2876" s="453" t="s">
        <v>554</v>
      </c>
      <c r="D2876" s="454" t="s">
        <v>1237</v>
      </c>
      <c r="E2876" s="455" t="s">
        <v>1250</v>
      </c>
      <c r="F2876" s="454" t="s">
        <v>1248</v>
      </c>
      <c r="G2876" s="454" t="s">
        <v>1030</v>
      </c>
      <c r="H2876" s="454" t="s">
        <v>538</v>
      </c>
      <c r="I2876" s="453">
        <v>2024</v>
      </c>
      <c r="J2876" s="453">
        <v>6</v>
      </c>
      <c r="K2876" s="456">
        <v>45572</v>
      </c>
      <c r="L2876" s="457"/>
      <c r="M2876" s="458">
        <v>5.5055E-2</v>
      </c>
      <c r="N2876" s="458">
        <v>5.5055E-2</v>
      </c>
      <c r="O2876" s="459">
        <v>0</v>
      </c>
      <c r="P2876" s="460"/>
      <c r="Q2876" s="453">
        <v>1</v>
      </c>
      <c r="R2876" s="458">
        <v>5.5055E-2</v>
      </c>
      <c r="S2876" s="464">
        <v>32700000</v>
      </c>
      <c r="T2876" s="461">
        <v>124100000</v>
      </c>
      <c r="U2876" s="462"/>
      <c r="V2876" s="463">
        <v>0</v>
      </c>
      <c r="W2876" s="716" t="e">
        <f t="shared" si="107"/>
        <v>#DIV/0!</v>
      </c>
      <c r="Z2876" s="739">
        <f t="shared" si="108"/>
        <v>0</v>
      </c>
    </row>
    <row r="2877" spans="1:29" s="365" customFormat="1" ht="12.65" customHeight="1">
      <c r="A2877" s="284" t="s">
        <v>21</v>
      </c>
      <c r="B2877" s="452" t="s">
        <v>1030</v>
      </c>
      <c r="C2877" s="453" t="s">
        <v>554</v>
      </c>
      <c r="D2877" s="454" t="s">
        <v>1239</v>
      </c>
      <c r="E2877" s="455" t="s">
        <v>1251</v>
      </c>
      <c r="F2877" s="454" t="s">
        <v>1248</v>
      </c>
      <c r="G2877" s="454" t="s">
        <v>1030</v>
      </c>
      <c r="H2877" s="454" t="s">
        <v>538</v>
      </c>
      <c r="I2877" s="453">
        <v>2024</v>
      </c>
      <c r="J2877" s="453">
        <v>6</v>
      </c>
      <c r="K2877" s="456">
        <v>45572</v>
      </c>
      <c r="L2877" s="457"/>
      <c r="M2877" s="458">
        <v>4.3615000000000001E-2</v>
      </c>
      <c r="N2877" s="458">
        <v>4.3615000000000001E-2</v>
      </c>
      <c r="O2877" s="459">
        <v>0</v>
      </c>
      <c r="P2877" s="460"/>
      <c r="Q2877" s="453">
        <v>1</v>
      </c>
      <c r="R2877" s="458">
        <v>4.3615000000000001E-2</v>
      </c>
      <c r="S2877" s="464">
        <v>32000000</v>
      </c>
      <c r="T2877" s="461">
        <v>128800000</v>
      </c>
      <c r="U2877" s="462"/>
      <c r="V2877" s="463">
        <v>0</v>
      </c>
      <c r="W2877" s="716" t="e">
        <f t="shared" si="107"/>
        <v>#DIV/0!</v>
      </c>
      <c r="Z2877" s="739">
        <f t="shared" si="108"/>
        <v>0</v>
      </c>
    </row>
    <row r="2878" spans="1:29" s="365" customFormat="1" ht="12.65" customHeight="1">
      <c r="A2878" s="325" t="s">
        <v>66</v>
      </c>
      <c r="B2878" s="452" t="s">
        <v>985</v>
      </c>
      <c r="C2878" s="453" t="s">
        <v>449</v>
      </c>
      <c r="D2878" s="454" t="s">
        <v>595</v>
      </c>
      <c r="E2878" s="455" t="s">
        <v>1252</v>
      </c>
      <c r="F2878" s="454" t="s">
        <v>1169</v>
      </c>
      <c r="G2878" s="454" t="s">
        <v>985</v>
      </c>
      <c r="H2878" s="454" t="s">
        <v>538</v>
      </c>
      <c r="I2878" s="453">
        <v>2024</v>
      </c>
      <c r="J2878" s="453">
        <v>6</v>
      </c>
      <c r="K2878" s="456">
        <v>45572</v>
      </c>
      <c r="L2878" s="457"/>
      <c r="M2878" s="458">
        <v>4.7028124999999997E-2</v>
      </c>
      <c r="N2878" s="458">
        <v>4.7699999999999999E-2</v>
      </c>
      <c r="O2878" s="459">
        <v>6.7187500000000233E-4</v>
      </c>
      <c r="P2878" s="460"/>
      <c r="Q2878" s="453">
        <v>1</v>
      </c>
      <c r="R2878" s="458">
        <v>4.7028124999999997E-2</v>
      </c>
      <c r="S2878" s="464">
        <v>1148130.8999999999</v>
      </c>
      <c r="T2878" s="461">
        <v>10977147.9</v>
      </c>
      <c r="U2878" s="462">
        <v>172000</v>
      </c>
      <c r="V2878" s="463">
        <v>164624.72875468747</v>
      </c>
      <c r="W2878" s="716" t="e">
        <f t="shared" si="107"/>
        <v>#DIV/0!</v>
      </c>
      <c r="Z2878" s="739">
        <f t="shared" si="108"/>
        <v>771.40044843750263</v>
      </c>
    </row>
    <row r="2879" spans="1:29" s="365" customFormat="1" ht="12.65" customHeight="1">
      <c r="A2879" s="325" t="s">
        <v>66</v>
      </c>
      <c r="B2879" s="452" t="s">
        <v>985</v>
      </c>
      <c r="C2879" s="453" t="s">
        <v>449</v>
      </c>
      <c r="D2879" s="454" t="s">
        <v>1253</v>
      </c>
      <c r="E2879" s="455" t="s">
        <v>1254</v>
      </c>
      <c r="F2879" s="454" t="s">
        <v>1169</v>
      </c>
      <c r="G2879" s="454" t="s">
        <v>985</v>
      </c>
      <c r="H2879" s="454" t="s">
        <v>538</v>
      </c>
      <c r="I2879" s="453">
        <v>2024</v>
      </c>
      <c r="J2879" s="453">
        <v>6</v>
      </c>
      <c r="K2879" s="456">
        <v>45572</v>
      </c>
      <c r="L2879" s="457"/>
      <c r="M2879" s="458">
        <v>3.1677499999999997E-2</v>
      </c>
      <c r="N2879" s="458">
        <v>3.1989999999999998E-2</v>
      </c>
      <c r="O2879" s="459">
        <v>3.1250000000000028E-4</v>
      </c>
      <c r="P2879" s="460"/>
      <c r="Q2879" s="453">
        <v>1</v>
      </c>
      <c r="R2879" s="458">
        <v>3.1677499999999997E-2</v>
      </c>
      <c r="S2879" s="464">
        <v>1209545.1000000001</v>
      </c>
      <c r="T2879" s="461">
        <v>11348918.1</v>
      </c>
      <c r="U2879" s="462">
        <v>80000</v>
      </c>
      <c r="V2879" s="463">
        <v>76453.463093750004</v>
      </c>
      <c r="W2879" s="716" t="e">
        <f t="shared" si="107"/>
        <v>#DIV/0!</v>
      </c>
      <c r="Z2879" s="739">
        <f t="shared" si="108"/>
        <v>377.98284375000037</v>
      </c>
    </row>
    <row r="2880" spans="1:29" s="365" customFormat="1" ht="12.65" customHeight="1">
      <c r="A2880" s="325" t="s">
        <v>66</v>
      </c>
      <c r="B2880" s="452" t="s">
        <v>985</v>
      </c>
      <c r="C2880" s="453" t="s">
        <v>449</v>
      </c>
      <c r="D2880" s="454" t="s">
        <v>1255</v>
      </c>
      <c r="E2880" s="455" t="s">
        <v>1256</v>
      </c>
      <c r="F2880" s="454" t="s">
        <v>1169</v>
      </c>
      <c r="G2880" s="454" t="s">
        <v>985</v>
      </c>
      <c r="H2880" s="454" t="s">
        <v>538</v>
      </c>
      <c r="I2880" s="453">
        <v>2024</v>
      </c>
      <c r="J2880" s="453">
        <v>6</v>
      </c>
      <c r="K2880" s="456">
        <v>45572</v>
      </c>
      <c r="L2880" s="457"/>
      <c r="M2880" s="458">
        <v>4.4989583333333298E-2</v>
      </c>
      <c r="N2880" s="458">
        <v>4.5249999999999999E-2</v>
      </c>
      <c r="O2880" s="459">
        <v>2.6041666666670044E-4</v>
      </c>
      <c r="P2880" s="460"/>
      <c r="Q2880" s="453">
        <v>1</v>
      </c>
      <c r="R2880" s="458">
        <v>4.4989583333333298E-2</v>
      </c>
      <c r="S2880" s="464">
        <v>1196380.8</v>
      </c>
      <c r="T2880" s="461">
        <v>11209770.9</v>
      </c>
      <c r="U2880" s="462">
        <v>100000</v>
      </c>
      <c r="V2880" s="463">
        <v>97080.788828124627</v>
      </c>
      <c r="W2880" s="716" t="e">
        <f t="shared" si="107"/>
        <v>#DIV/0!</v>
      </c>
      <c r="Z2880" s="739">
        <f t="shared" si="108"/>
        <v>311.55750000004042</v>
      </c>
    </row>
    <row r="2881" spans="1:26" s="365" customFormat="1" ht="12.65" customHeight="1">
      <c r="A2881" s="325" t="s">
        <v>66</v>
      </c>
      <c r="B2881" s="452" t="s">
        <v>985</v>
      </c>
      <c r="C2881" s="453" t="s">
        <v>449</v>
      </c>
      <c r="D2881" s="454" t="s">
        <v>1257</v>
      </c>
      <c r="E2881" s="455" t="s">
        <v>1258</v>
      </c>
      <c r="F2881" s="454" t="s">
        <v>1169</v>
      </c>
      <c r="G2881" s="454" t="s">
        <v>985</v>
      </c>
      <c r="H2881" s="454" t="s">
        <v>538</v>
      </c>
      <c r="I2881" s="453">
        <v>2024</v>
      </c>
      <c r="J2881" s="453">
        <v>6</v>
      </c>
      <c r="K2881" s="456">
        <v>45572</v>
      </c>
      <c r="L2881" s="457"/>
      <c r="M2881" s="458">
        <v>1.44174074074074E-2</v>
      </c>
      <c r="N2881" s="458">
        <v>1.451E-2</v>
      </c>
      <c r="O2881" s="459">
        <v>9.2592592592600706E-5</v>
      </c>
      <c r="P2881" s="460"/>
      <c r="Q2881" s="453">
        <v>1</v>
      </c>
      <c r="R2881" s="458">
        <v>1.44174074074074E-2</v>
      </c>
      <c r="S2881" s="464">
        <v>2302114.5</v>
      </c>
      <c r="T2881" s="461">
        <v>21125463.300000001</v>
      </c>
      <c r="U2881" s="462">
        <v>24000</v>
      </c>
      <c r="V2881" s="463">
        <v>22043.938583333162</v>
      </c>
      <c r="W2881" s="716" t="e">
        <f t="shared" si="107"/>
        <v>#DIV/0!</v>
      </c>
      <c r="Z2881" s="739">
        <f t="shared" si="108"/>
        <v>213.15875000001867</v>
      </c>
    </row>
    <row r="2882" spans="1:26" s="365" customFormat="1" ht="12.65" customHeight="1">
      <c r="A2882" s="325" t="s">
        <v>66</v>
      </c>
      <c r="B2882" s="452" t="s">
        <v>985</v>
      </c>
      <c r="C2882" s="453" t="s">
        <v>449</v>
      </c>
      <c r="D2882" s="454" t="s">
        <v>601</v>
      </c>
      <c r="E2882" s="455" t="s">
        <v>1259</v>
      </c>
      <c r="F2882" s="454" t="s">
        <v>1169</v>
      </c>
      <c r="G2882" s="454" t="s">
        <v>985</v>
      </c>
      <c r="H2882" s="454" t="s">
        <v>538</v>
      </c>
      <c r="I2882" s="453">
        <v>2024</v>
      </c>
      <c r="J2882" s="453">
        <v>6</v>
      </c>
      <c r="K2882" s="456">
        <v>45572</v>
      </c>
      <c r="L2882" s="457"/>
      <c r="M2882" s="458">
        <v>1.54355952380952E-2</v>
      </c>
      <c r="N2882" s="458">
        <v>1.5509999999999999E-2</v>
      </c>
      <c r="O2882" s="459">
        <v>7.4404761904799804E-5</v>
      </c>
      <c r="P2882" s="460"/>
      <c r="Q2882" s="453">
        <v>1</v>
      </c>
      <c r="R2882" s="458">
        <v>1.54355952380952E-2</v>
      </c>
      <c r="S2882" s="464">
        <v>2670640.2000000002</v>
      </c>
      <c r="T2882" s="461">
        <v>23162591.699999999</v>
      </c>
      <c r="U2882" s="462">
        <v>20000</v>
      </c>
      <c r="V2882" s="463">
        <v>18276.592879463409</v>
      </c>
      <c r="W2882" s="716" t="e">
        <f t="shared" ref="W2882:W2945" si="111">V2882/$AB$1</f>
        <v>#DIV/0!</v>
      </c>
      <c r="Z2882" s="739">
        <f t="shared" si="108"/>
        <v>198.70834821438694</v>
      </c>
    </row>
    <row r="2883" spans="1:26" s="365" customFormat="1" ht="12.65" customHeight="1">
      <c r="A2883" s="325" t="s">
        <v>66</v>
      </c>
      <c r="B2883" s="452" t="s">
        <v>985</v>
      </c>
      <c r="C2883" s="453" t="s">
        <v>449</v>
      </c>
      <c r="D2883" s="454" t="s">
        <v>603</v>
      </c>
      <c r="E2883" s="455" t="s">
        <v>1260</v>
      </c>
      <c r="F2883" s="454" t="s">
        <v>1169</v>
      </c>
      <c r="G2883" s="454" t="s">
        <v>985</v>
      </c>
      <c r="H2883" s="454" t="s">
        <v>538</v>
      </c>
      <c r="I2883" s="453">
        <v>2024</v>
      </c>
      <c r="J2883" s="453">
        <v>6</v>
      </c>
      <c r="K2883" s="456">
        <v>45572</v>
      </c>
      <c r="L2883" s="457"/>
      <c r="M2883" s="458">
        <v>3.73516666666667E-2</v>
      </c>
      <c r="N2883" s="458">
        <v>3.7560000000000003E-2</v>
      </c>
      <c r="O2883" s="459">
        <v>2.0833333333330345E-4</v>
      </c>
      <c r="P2883" s="460"/>
      <c r="Q2883" s="453">
        <v>1</v>
      </c>
      <c r="R2883" s="458">
        <v>3.73516666666667E-2</v>
      </c>
      <c r="S2883" s="464">
        <v>2229381.9</v>
      </c>
      <c r="T2883" s="461">
        <v>21615138</v>
      </c>
      <c r="U2883" s="462">
        <v>60000</v>
      </c>
      <c r="V2883" s="463">
        <v>55496.846250000643</v>
      </c>
      <c r="W2883" s="716" t="e">
        <f t="shared" si="111"/>
        <v>#DIV/0!</v>
      </c>
      <c r="Z2883" s="739">
        <f t="shared" ref="Z2883:Z2946" si="112">O2883*S2883</f>
        <v>464.45456249993333</v>
      </c>
    </row>
    <row r="2884" spans="1:26" s="365" customFormat="1" ht="12.65" customHeight="1">
      <c r="A2884" s="284" t="s">
        <v>106</v>
      </c>
      <c r="B2884" s="452" t="s">
        <v>699</v>
      </c>
      <c r="C2884" s="453" t="s">
        <v>449</v>
      </c>
      <c r="D2884" s="454" t="s">
        <v>1167</v>
      </c>
      <c r="E2884" s="455" t="s">
        <v>1168</v>
      </c>
      <c r="F2884" s="454" t="s">
        <v>1169</v>
      </c>
      <c r="G2884" s="454" t="s">
        <v>699</v>
      </c>
      <c r="H2884" s="454" t="s">
        <v>1170</v>
      </c>
      <c r="I2884" s="453">
        <v>2024</v>
      </c>
      <c r="J2884" s="453">
        <v>7</v>
      </c>
      <c r="K2884" s="456">
        <v>45572</v>
      </c>
      <c r="L2884" s="457"/>
      <c r="M2884" s="458">
        <v>1.5613891961777499E-2</v>
      </c>
      <c r="N2884" s="458">
        <v>1.5697225295110799E-2</v>
      </c>
      <c r="O2884" s="459">
        <v>8.3333333333299896E-5</v>
      </c>
      <c r="P2884" s="460"/>
      <c r="Q2884" s="453">
        <v>1</v>
      </c>
      <c r="R2884" s="458">
        <v>1.5613891961777499E-2</v>
      </c>
      <c r="S2884" s="464">
        <v>0</v>
      </c>
      <c r="T2884" s="461">
        <v>4875031</v>
      </c>
      <c r="U2884" s="462">
        <v>12000</v>
      </c>
      <c r="V2884" s="463">
        <v>11593.747416666829</v>
      </c>
      <c r="W2884" s="716" t="e">
        <f t="shared" si="111"/>
        <v>#DIV/0!</v>
      </c>
      <c r="Z2884" s="739">
        <f t="shared" si="112"/>
        <v>0</v>
      </c>
    </row>
    <row r="2885" spans="1:26" s="365" customFormat="1" ht="12.65" customHeight="1">
      <c r="A2885" s="284" t="s">
        <v>106</v>
      </c>
      <c r="B2885" s="452" t="s">
        <v>699</v>
      </c>
      <c r="C2885" s="453" t="s">
        <v>449</v>
      </c>
      <c r="D2885" s="454" t="s">
        <v>1171</v>
      </c>
      <c r="E2885" s="455" t="s">
        <v>1172</v>
      </c>
      <c r="F2885" s="454" t="s">
        <v>1169</v>
      </c>
      <c r="G2885" s="454" t="s">
        <v>699</v>
      </c>
      <c r="H2885" s="454" t="s">
        <v>538</v>
      </c>
      <c r="I2885" s="453">
        <v>2024</v>
      </c>
      <c r="J2885" s="453">
        <v>7</v>
      </c>
      <c r="K2885" s="456">
        <v>45572</v>
      </c>
      <c r="L2885" s="457"/>
      <c r="M2885" s="458">
        <v>4.8499074074074097E-2</v>
      </c>
      <c r="N2885" s="458">
        <v>4.8800000000000003E-2</v>
      </c>
      <c r="O2885" s="459">
        <v>3.00925925925906E-4</v>
      </c>
      <c r="P2885" s="460"/>
      <c r="Q2885" s="453">
        <v>1</v>
      </c>
      <c r="R2885" s="458">
        <v>4.8499074074074097E-2</v>
      </c>
      <c r="S2885" s="464">
        <v>0</v>
      </c>
      <c r="T2885" s="461">
        <v>5100712</v>
      </c>
      <c r="U2885" s="462">
        <v>19500</v>
      </c>
      <c r="V2885" s="463">
        <v>17965.063518518618</v>
      </c>
      <c r="W2885" s="716" t="e">
        <f t="shared" si="111"/>
        <v>#DIV/0!</v>
      </c>
      <c r="Z2885" s="739">
        <f t="shared" si="112"/>
        <v>0</v>
      </c>
    </row>
    <row r="2886" spans="1:26" s="365" customFormat="1" ht="12.65" customHeight="1">
      <c r="A2886" s="284" t="s">
        <v>106</v>
      </c>
      <c r="B2886" s="452" t="s">
        <v>699</v>
      </c>
      <c r="C2886" s="453" t="s">
        <v>449</v>
      </c>
      <c r="D2886" s="454" t="s">
        <v>1173</v>
      </c>
      <c r="E2886" s="455" t="s">
        <v>1174</v>
      </c>
      <c r="F2886" s="454" t="s">
        <v>1169</v>
      </c>
      <c r="G2886" s="454" t="s">
        <v>699</v>
      </c>
      <c r="H2886" s="454" t="s">
        <v>538</v>
      </c>
      <c r="I2886" s="453">
        <v>2024</v>
      </c>
      <c r="J2886" s="453">
        <v>7</v>
      </c>
      <c r="K2886" s="456">
        <v>45572</v>
      </c>
      <c r="L2886" s="457"/>
      <c r="M2886" s="458">
        <v>8.4000000000000005E-2</v>
      </c>
      <c r="N2886" s="458">
        <v>8.48E-2</v>
      </c>
      <c r="O2886" s="459">
        <v>7.9999999999999505E-4</v>
      </c>
      <c r="P2886" s="460"/>
      <c r="Q2886" s="453">
        <v>1</v>
      </c>
      <c r="R2886" s="458">
        <v>8.4000000000000005E-2</v>
      </c>
      <c r="S2886" s="464">
        <v>5856003</v>
      </c>
      <c r="T2886" s="461">
        <v>13699056</v>
      </c>
      <c r="U2886" s="462">
        <v>192000</v>
      </c>
      <c r="V2886" s="463">
        <v>181040.75520000007</v>
      </c>
      <c r="W2886" s="716" t="e">
        <f t="shared" si="111"/>
        <v>#DIV/0!</v>
      </c>
      <c r="Z2886" s="739">
        <f t="shared" si="112"/>
        <v>4684.8023999999714</v>
      </c>
    </row>
    <row r="2887" spans="1:26" s="365" customFormat="1" ht="12.65" customHeight="1">
      <c r="A2887" s="284" t="s">
        <v>106</v>
      </c>
      <c r="B2887" s="452" t="s">
        <v>699</v>
      </c>
      <c r="C2887" s="453" t="s">
        <v>449</v>
      </c>
      <c r="D2887" s="454" t="s">
        <v>1175</v>
      </c>
      <c r="E2887" s="455" t="s">
        <v>1176</v>
      </c>
      <c r="F2887" s="454" t="s">
        <v>1169</v>
      </c>
      <c r="G2887" s="454" t="s">
        <v>699</v>
      </c>
      <c r="H2887" s="454" t="s">
        <v>538</v>
      </c>
      <c r="I2887" s="453">
        <v>2024</v>
      </c>
      <c r="J2887" s="453">
        <v>7</v>
      </c>
      <c r="K2887" s="456">
        <v>45572</v>
      </c>
      <c r="L2887" s="457"/>
      <c r="M2887" s="458">
        <v>1.54984811013187E-2</v>
      </c>
      <c r="N2887" s="458">
        <v>1.55644533235409E-2</v>
      </c>
      <c r="O2887" s="459">
        <v>6.5972222222199895E-5</v>
      </c>
      <c r="P2887" s="460"/>
      <c r="Q2887" s="453">
        <v>1</v>
      </c>
      <c r="R2887" s="458">
        <v>1.54984811013187E-2</v>
      </c>
      <c r="S2887" s="464">
        <v>8036420</v>
      </c>
      <c r="T2887" s="461">
        <v>22500919</v>
      </c>
      <c r="U2887" s="462">
        <v>19000</v>
      </c>
      <c r="V2887" s="463">
        <v>17515.564371528279</v>
      </c>
      <c r="W2887" s="716" t="e">
        <f t="shared" si="111"/>
        <v>#DIV/0!</v>
      </c>
      <c r="Z2887" s="739">
        <f t="shared" si="112"/>
        <v>530.18048611093172</v>
      </c>
    </row>
    <row r="2888" spans="1:26" s="365" customFormat="1" ht="12.65" customHeight="1">
      <c r="A2888" s="284" t="s">
        <v>106</v>
      </c>
      <c r="B2888" s="452" t="s">
        <v>699</v>
      </c>
      <c r="C2888" s="453" t="s">
        <v>449</v>
      </c>
      <c r="D2888" s="454" t="s">
        <v>1177</v>
      </c>
      <c r="E2888" s="455" t="s">
        <v>1178</v>
      </c>
      <c r="F2888" s="454" t="s">
        <v>1169</v>
      </c>
      <c r="G2888" s="454" t="s">
        <v>699</v>
      </c>
      <c r="H2888" s="454" t="s">
        <v>538</v>
      </c>
      <c r="I2888" s="453">
        <v>2024</v>
      </c>
      <c r="J2888" s="453">
        <v>7</v>
      </c>
      <c r="K2888" s="456">
        <v>45572</v>
      </c>
      <c r="L2888" s="457"/>
      <c r="M2888" s="458">
        <v>3.9622222222222198E-2</v>
      </c>
      <c r="N2888" s="458">
        <v>3.9899999999999998E-2</v>
      </c>
      <c r="O2888" s="459">
        <v>2.777777777778E-4</v>
      </c>
      <c r="P2888" s="460"/>
      <c r="Q2888" s="453">
        <v>1</v>
      </c>
      <c r="R2888" s="458">
        <v>3.9622222222222198E-2</v>
      </c>
      <c r="S2888" s="464">
        <v>6054610</v>
      </c>
      <c r="T2888" s="461">
        <v>16449830</v>
      </c>
      <c r="U2888" s="462">
        <v>36000</v>
      </c>
      <c r="V2888" s="463">
        <v>31430.602777777414</v>
      </c>
      <c r="W2888" s="716" t="e">
        <f t="shared" si="111"/>
        <v>#DIV/0!</v>
      </c>
      <c r="Z2888" s="739">
        <f t="shared" si="112"/>
        <v>1681.8361111112456</v>
      </c>
    </row>
    <row r="2889" spans="1:26" s="365" customFormat="1" ht="12.65" customHeight="1">
      <c r="A2889" s="284" t="s">
        <v>106</v>
      </c>
      <c r="B2889" s="452" t="s">
        <v>699</v>
      </c>
      <c r="C2889" s="453" t="s">
        <v>449</v>
      </c>
      <c r="D2889" s="454" t="s">
        <v>1179</v>
      </c>
      <c r="E2889" s="455" t="s">
        <v>1180</v>
      </c>
      <c r="F2889" s="454" t="s">
        <v>1169</v>
      </c>
      <c r="G2889" s="454" t="s">
        <v>699</v>
      </c>
      <c r="H2889" s="454" t="s">
        <v>538</v>
      </c>
      <c r="I2889" s="453">
        <v>2024</v>
      </c>
      <c r="J2889" s="453">
        <v>7</v>
      </c>
      <c r="K2889" s="456">
        <v>45572</v>
      </c>
      <c r="L2889" s="457"/>
      <c r="M2889" s="458">
        <v>1.24996716339609E-2</v>
      </c>
      <c r="N2889" s="458">
        <v>1.25546484858128E-2</v>
      </c>
      <c r="O2889" s="459">
        <v>5.49768518518998E-5</v>
      </c>
      <c r="P2889" s="460"/>
      <c r="Q2889" s="453">
        <v>1</v>
      </c>
      <c r="R2889" s="458">
        <v>1.24996716339609E-2</v>
      </c>
      <c r="S2889" s="464">
        <v>11292345</v>
      </c>
      <c r="T2889" s="461">
        <v>33922239</v>
      </c>
      <c r="U2889" s="462">
        <v>19000</v>
      </c>
      <c r="V2889" s="463">
        <v>17135.062092012264</v>
      </c>
      <c r="W2889" s="716" t="e">
        <f t="shared" si="111"/>
        <v>#DIV/0!</v>
      </c>
      <c r="Z2889" s="739">
        <f t="shared" si="112"/>
        <v>620.81757812554144</v>
      </c>
    </row>
    <row r="2890" spans="1:26" s="365" customFormat="1" ht="12.65" customHeight="1">
      <c r="A2890" s="284" t="s">
        <v>106</v>
      </c>
      <c r="B2890" s="452" t="s">
        <v>699</v>
      </c>
      <c r="C2890" s="453" t="s">
        <v>449</v>
      </c>
      <c r="D2890" s="454" t="s">
        <v>1181</v>
      </c>
      <c r="E2890" s="455" t="s">
        <v>1182</v>
      </c>
      <c r="F2890" s="454" t="s">
        <v>1169</v>
      </c>
      <c r="G2890" s="454" t="s">
        <v>699</v>
      </c>
      <c r="H2890" s="454" t="s">
        <v>538</v>
      </c>
      <c r="I2890" s="453">
        <v>2024</v>
      </c>
      <c r="J2890" s="453">
        <v>7</v>
      </c>
      <c r="K2890" s="456">
        <v>45572</v>
      </c>
      <c r="L2890" s="457"/>
      <c r="M2890" s="458">
        <v>0.10203611111111099</v>
      </c>
      <c r="N2890" s="458">
        <v>0.1028</v>
      </c>
      <c r="O2890" s="459">
        <v>7.6388888888900797E-4</v>
      </c>
      <c r="P2890" s="460"/>
      <c r="Q2890" s="453">
        <v>1</v>
      </c>
      <c r="R2890" s="458">
        <v>0.10203611111111099</v>
      </c>
      <c r="S2890" s="464">
        <v>5766447</v>
      </c>
      <c r="T2890" s="461">
        <v>16409926</v>
      </c>
      <c r="U2890" s="462">
        <v>231000</v>
      </c>
      <c r="V2890" s="463">
        <v>218464.63986110914</v>
      </c>
      <c r="W2890" s="716" t="e">
        <f t="shared" si="111"/>
        <v>#DIV/0!</v>
      </c>
      <c r="Z2890" s="739">
        <f t="shared" si="112"/>
        <v>4404.924791667353</v>
      </c>
    </row>
    <row r="2891" spans="1:26" s="365" customFormat="1" ht="12.65" customHeight="1">
      <c r="A2891" s="284" t="s">
        <v>106</v>
      </c>
      <c r="B2891" s="452" t="s">
        <v>699</v>
      </c>
      <c r="C2891" s="453" t="s">
        <v>449</v>
      </c>
      <c r="D2891" s="454" t="s">
        <v>1173</v>
      </c>
      <c r="E2891" s="455" t="s">
        <v>1174</v>
      </c>
      <c r="F2891" s="454" t="s">
        <v>1169</v>
      </c>
      <c r="G2891" s="454" t="s">
        <v>699</v>
      </c>
      <c r="H2891" s="454" t="s">
        <v>538</v>
      </c>
      <c r="I2891" s="453">
        <v>2024</v>
      </c>
      <c r="J2891" s="453">
        <v>7</v>
      </c>
      <c r="K2891" s="456">
        <v>45572</v>
      </c>
      <c r="L2891" s="457"/>
      <c r="M2891" s="458">
        <v>8.4000000000000005E-2</v>
      </c>
      <c r="N2891" s="458">
        <v>8.48E-2</v>
      </c>
      <c r="O2891" s="459">
        <v>7.9999999999999505E-4</v>
      </c>
      <c r="P2891" s="460"/>
      <c r="Q2891" s="453">
        <v>1</v>
      </c>
      <c r="R2891" s="458">
        <v>8.4000000000000005E-2</v>
      </c>
      <c r="S2891" s="464">
        <v>5856003</v>
      </c>
      <c r="T2891" s="461">
        <v>13699056</v>
      </c>
      <c r="U2891" s="462">
        <v>0</v>
      </c>
      <c r="V2891" s="463">
        <v>0</v>
      </c>
      <c r="W2891" s="716" t="e">
        <f t="shared" si="111"/>
        <v>#DIV/0!</v>
      </c>
      <c r="Z2891" s="739">
        <f t="shared" si="112"/>
        <v>4684.8023999999714</v>
      </c>
    </row>
    <row r="2892" spans="1:26" s="365" customFormat="1" ht="12.65" customHeight="1">
      <c r="A2892" s="284" t="s">
        <v>107</v>
      </c>
      <c r="B2892" s="452" t="s">
        <v>703</v>
      </c>
      <c r="C2892" s="453" t="s">
        <v>449</v>
      </c>
      <c r="D2892" s="454" t="s">
        <v>1183</v>
      </c>
      <c r="E2892" s="455" t="s">
        <v>1184</v>
      </c>
      <c r="F2892" s="454" t="s">
        <v>1169</v>
      </c>
      <c r="G2892" s="454" t="s">
        <v>703</v>
      </c>
      <c r="H2892" s="454" t="s">
        <v>538</v>
      </c>
      <c r="I2892" s="453">
        <v>2024</v>
      </c>
      <c r="J2892" s="453">
        <v>7</v>
      </c>
      <c r="K2892" s="456">
        <v>45572</v>
      </c>
      <c r="L2892" s="457"/>
      <c r="M2892" s="458">
        <v>6.7044444444444407E-2</v>
      </c>
      <c r="N2892" s="458">
        <v>6.7599999999999993E-2</v>
      </c>
      <c r="O2892" s="459">
        <v>5.55555555555587E-4</v>
      </c>
      <c r="P2892" s="460"/>
      <c r="Q2892" s="453">
        <v>1</v>
      </c>
      <c r="R2892" s="458">
        <v>6.7044444444444407E-2</v>
      </c>
      <c r="S2892" s="464">
        <v>442600</v>
      </c>
      <c r="T2892" s="461">
        <v>2302523</v>
      </c>
      <c r="U2892" s="462">
        <v>40000</v>
      </c>
      <c r="V2892" s="463">
        <v>38720.820555555481</v>
      </c>
      <c r="W2892" s="716" t="e">
        <f t="shared" si="111"/>
        <v>#DIV/0!</v>
      </c>
      <c r="Z2892" s="739">
        <f t="shared" si="112"/>
        <v>245.88888888890281</v>
      </c>
    </row>
    <row r="2893" spans="1:26" s="365" customFormat="1" ht="12.65" customHeight="1">
      <c r="A2893" s="284" t="s">
        <v>107</v>
      </c>
      <c r="B2893" s="452" t="s">
        <v>703</v>
      </c>
      <c r="C2893" s="453" t="s">
        <v>449</v>
      </c>
      <c r="D2893" s="454" t="s">
        <v>1183</v>
      </c>
      <c r="E2893" s="455" t="s">
        <v>1185</v>
      </c>
      <c r="F2893" s="454" t="s">
        <v>1169</v>
      </c>
      <c r="G2893" s="454" t="s">
        <v>703</v>
      </c>
      <c r="H2893" s="454" t="s">
        <v>538</v>
      </c>
      <c r="I2893" s="453">
        <v>2024</v>
      </c>
      <c r="J2893" s="453">
        <v>7</v>
      </c>
      <c r="K2893" s="456">
        <v>45572</v>
      </c>
      <c r="L2893" s="457"/>
      <c r="M2893" s="458">
        <v>6.7044444444444407E-2</v>
      </c>
      <c r="N2893" s="458">
        <v>6.7599999999999993E-2</v>
      </c>
      <c r="O2893" s="459">
        <v>5.55555555555587E-4</v>
      </c>
      <c r="P2893" s="460"/>
      <c r="Q2893" s="453">
        <v>1</v>
      </c>
      <c r="R2893" s="458">
        <v>6.7044444444444407E-2</v>
      </c>
      <c r="S2893" s="464">
        <v>0</v>
      </c>
      <c r="T2893" s="461">
        <v>0</v>
      </c>
      <c r="U2893" s="462">
        <v>40000</v>
      </c>
      <c r="V2893" s="463">
        <v>40000</v>
      </c>
      <c r="W2893" s="716" t="e">
        <f t="shared" si="111"/>
        <v>#DIV/0!</v>
      </c>
      <c r="Z2893" s="739">
        <f t="shared" si="112"/>
        <v>0</v>
      </c>
    </row>
    <row r="2894" spans="1:26" s="365" customFormat="1" ht="12.65" customHeight="1">
      <c r="A2894" s="284" t="s">
        <v>107</v>
      </c>
      <c r="B2894" s="452" t="s">
        <v>703</v>
      </c>
      <c r="C2894" s="453" t="s">
        <v>449</v>
      </c>
      <c r="D2894" s="454" t="s">
        <v>1186</v>
      </c>
      <c r="E2894" s="455" t="s">
        <v>1187</v>
      </c>
      <c r="F2894" s="454" t="s">
        <v>1169</v>
      </c>
      <c r="G2894" s="454" t="s">
        <v>703</v>
      </c>
      <c r="H2894" s="454" t="s">
        <v>538</v>
      </c>
      <c r="I2894" s="453">
        <v>2024</v>
      </c>
      <c r="J2894" s="453">
        <v>7</v>
      </c>
      <c r="K2894" s="456">
        <v>45572</v>
      </c>
      <c r="L2894" s="457"/>
      <c r="M2894" s="458">
        <v>1.8429011438828399E-2</v>
      </c>
      <c r="N2894" s="458">
        <v>1.8522761438828399E-2</v>
      </c>
      <c r="O2894" s="459">
        <v>9.3750000000000097E-5</v>
      </c>
      <c r="P2894" s="460"/>
      <c r="Q2894" s="453">
        <v>1</v>
      </c>
      <c r="R2894" s="458">
        <v>1.8429011438828399E-2</v>
      </c>
      <c r="S2894" s="464">
        <v>6350873</v>
      </c>
      <c r="T2894" s="461">
        <v>13828885</v>
      </c>
      <c r="U2894" s="462">
        <v>30000</v>
      </c>
      <c r="V2894" s="463">
        <v>28703.542031249999</v>
      </c>
      <c r="W2894" s="716" t="e">
        <f t="shared" si="111"/>
        <v>#DIV/0!</v>
      </c>
      <c r="Z2894" s="739">
        <f t="shared" si="112"/>
        <v>595.39434375000064</v>
      </c>
    </row>
    <row r="2895" spans="1:26" s="365" customFormat="1" ht="12.65" customHeight="1">
      <c r="A2895" s="284" t="s">
        <v>107</v>
      </c>
      <c r="B2895" s="452" t="s">
        <v>703</v>
      </c>
      <c r="C2895" s="453" t="s">
        <v>449</v>
      </c>
      <c r="D2895" s="454" t="s">
        <v>1188</v>
      </c>
      <c r="E2895" s="455" t="s">
        <v>1189</v>
      </c>
      <c r="F2895" s="454" t="s">
        <v>1169</v>
      </c>
      <c r="G2895" s="454" t="s">
        <v>703</v>
      </c>
      <c r="H2895" s="454" t="s">
        <v>538</v>
      </c>
      <c r="I2895" s="453">
        <v>2024</v>
      </c>
      <c r="J2895" s="453">
        <v>7</v>
      </c>
      <c r="K2895" s="456">
        <v>45572</v>
      </c>
      <c r="L2895" s="457"/>
      <c r="M2895" s="458">
        <v>2.8972727272727299E-2</v>
      </c>
      <c r="N2895" s="458">
        <v>2.92E-2</v>
      </c>
      <c r="O2895" s="459">
        <v>2.2727272727270101E-4</v>
      </c>
      <c r="P2895" s="460"/>
      <c r="Q2895" s="453">
        <v>1</v>
      </c>
      <c r="R2895" s="458">
        <v>2.8972727272727299E-2</v>
      </c>
      <c r="S2895" s="464">
        <v>615600</v>
      </c>
      <c r="T2895" s="461">
        <v>2405222</v>
      </c>
      <c r="U2895" s="462">
        <v>18000</v>
      </c>
      <c r="V2895" s="463">
        <v>17453.3586363637</v>
      </c>
      <c r="W2895" s="716" t="e">
        <f t="shared" si="111"/>
        <v>#DIV/0!</v>
      </c>
      <c r="Z2895" s="739">
        <f t="shared" si="112"/>
        <v>139.90909090907473</v>
      </c>
    </row>
    <row r="2896" spans="1:26" s="365" customFormat="1" ht="12.65" customHeight="1">
      <c r="A2896" s="284" t="s">
        <v>107</v>
      </c>
      <c r="B2896" s="452" t="s">
        <v>703</v>
      </c>
      <c r="C2896" s="453" t="s">
        <v>449</v>
      </c>
      <c r="D2896" s="454" t="s">
        <v>1179</v>
      </c>
      <c r="E2896" s="455" t="s">
        <v>1180</v>
      </c>
      <c r="F2896" s="454" t="s">
        <v>1169</v>
      </c>
      <c r="G2896" s="454" t="s">
        <v>703</v>
      </c>
      <c r="H2896" s="454" t="s">
        <v>538</v>
      </c>
      <c r="I2896" s="453">
        <v>2024</v>
      </c>
      <c r="J2896" s="453">
        <v>7</v>
      </c>
      <c r="K2896" s="456">
        <v>45572</v>
      </c>
      <c r="L2896" s="457"/>
      <c r="M2896" s="458">
        <v>1.24996716339609E-2</v>
      </c>
      <c r="N2896" s="458">
        <v>1.25546484858128E-2</v>
      </c>
      <c r="O2896" s="459">
        <v>5.49768518518998E-5</v>
      </c>
      <c r="P2896" s="460"/>
      <c r="Q2896" s="453">
        <v>1</v>
      </c>
      <c r="R2896" s="458">
        <v>1.24996716339609E-2</v>
      </c>
      <c r="S2896" s="464">
        <v>11292345</v>
      </c>
      <c r="T2896" s="461">
        <v>33922239</v>
      </c>
      <c r="U2896" s="462">
        <v>0</v>
      </c>
      <c r="V2896" s="463">
        <v>0</v>
      </c>
      <c r="W2896" s="716" t="e">
        <f t="shared" si="111"/>
        <v>#DIV/0!</v>
      </c>
      <c r="Z2896" s="739">
        <f t="shared" si="112"/>
        <v>620.81757812554144</v>
      </c>
    </row>
    <row r="2897" spans="1:26" s="365" customFormat="1" ht="12.65" customHeight="1">
      <c r="A2897" s="284" t="s">
        <v>107</v>
      </c>
      <c r="B2897" s="452" t="s">
        <v>703</v>
      </c>
      <c r="C2897" s="453" t="s">
        <v>449</v>
      </c>
      <c r="D2897" s="454" t="s">
        <v>1190</v>
      </c>
      <c r="E2897" s="455" t="s">
        <v>1191</v>
      </c>
      <c r="F2897" s="454" t="s">
        <v>1169</v>
      </c>
      <c r="G2897" s="454" t="s">
        <v>703</v>
      </c>
      <c r="H2897" s="454" t="s">
        <v>538</v>
      </c>
      <c r="I2897" s="453">
        <v>2024</v>
      </c>
      <c r="J2897" s="453">
        <v>7</v>
      </c>
      <c r="K2897" s="456">
        <v>45572</v>
      </c>
      <c r="L2897" s="457"/>
      <c r="M2897" s="458">
        <v>2.10888888888889E-2</v>
      </c>
      <c r="N2897" s="458">
        <v>2.12E-2</v>
      </c>
      <c r="O2897" s="459">
        <v>1.111111111111E-4</v>
      </c>
      <c r="P2897" s="460"/>
      <c r="Q2897" s="453">
        <v>1</v>
      </c>
      <c r="R2897" s="458">
        <v>2.10888888888889E-2</v>
      </c>
      <c r="S2897" s="464">
        <v>289600</v>
      </c>
      <c r="T2897" s="461">
        <v>2318622</v>
      </c>
      <c r="U2897" s="462">
        <v>10000</v>
      </c>
      <c r="V2897" s="463">
        <v>9742.3753333333589</v>
      </c>
      <c r="W2897" s="716" t="e">
        <f t="shared" si="111"/>
        <v>#DIV/0!</v>
      </c>
      <c r="Z2897" s="739">
        <f t="shared" si="112"/>
        <v>32.177777777774558</v>
      </c>
    </row>
    <row r="2898" spans="1:26" s="365" customFormat="1" ht="12.65" customHeight="1">
      <c r="A2898" s="452" t="s">
        <v>109</v>
      </c>
      <c r="B2898" s="452" t="s">
        <v>712</v>
      </c>
      <c r="C2898" s="453" t="s">
        <v>449</v>
      </c>
      <c r="D2898" s="454" t="s">
        <v>1192</v>
      </c>
      <c r="E2898" s="455" t="s">
        <v>1193</v>
      </c>
      <c r="F2898" s="454" t="s">
        <v>1169</v>
      </c>
      <c r="G2898" s="454" t="s">
        <v>712</v>
      </c>
      <c r="H2898" s="454" t="s">
        <v>538</v>
      </c>
      <c r="I2898" s="453">
        <v>2024</v>
      </c>
      <c r="J2898" s="453">
        <v>7</v>
      </c>
      <c r="K2898" s="456">
        <v>45572</v>
      </c>
      <c r="L2898" s="457"/>
      <c r="M2898" s="458">
        <v>7.1513521215986503E-2</v>
      </c>
      <c r="N2898" s="458">
        <v>7.1930187882653193E-2</v>
      </c>
      <c r="O2898" s="459">
        <v>4.1666666666669E-4</v>
      </c>
      <c r="P2898" s="460"/>
      <c r="Q2898" s="453">
        <v>1</v>
      </c>
      <c r="R2898" s="458">
        <v>7.1513521215986503E-2</v>
      </c>
      <c r="S2898" s="464">
        <v>2845260</v>
      </c>
      <c r="T2898" s="461">
        <v>8618661</v>
      </c>
      <c r="U2898" s="462">
        <v>72000</v>
      </c>
      <c r="V2898" s="463">
        <v>68408.891249999797</v>
      </c>
      <c r="W2898" s="716" t="e">
        <f t="shared" si="111"/>
        <v>#DIV/0!</v>
      </c>
      <c r="Z2898" s="739">
        <f t="shared" si="112"/>
        <v>1185.5250000000665</v>
      </c>
    </row>
    <row r="2899" spans="1:26" s="365" customFormat="1" ht="12.65" customHeight="1">
      <c r="A2899" s="452" t="s">
        <v>109</v>
      </c>
      <c r="B2899" s="452" t="s">
        <v>712</v>
      </c>
      <c r="C2899" s="453" t="s">
        <v>449</v>
      </c>
      <c r="D2899" s="454" t="s">
        <v>1194</v>
      </c>
      <c r="E2899" s="455" t="s">
        <v>1195</v>
      </c>
      <c r="F2899" s="454" t="s">
        <v>1169</v>
      </c>
      <c r="G2899" s="454" t="s">
        <v>712</v>
      </c>
      <c r="H2899" s="454" t="s">
        <v>538</v>
      </c>
      <c r="I2899" s="453">
        <v>2024</v>
      </c>
      <c r="J2899" s="453">
        <v>7</v>
      </c>
      <c r="K2899" s="456">
        <v>45572</v>
      </c>
      <c r="L2899" s="457"/>
      <c r="M2899" s="458">
        <v>1.6104341943226901E-2</v>
      </c>
      <c r="N2899" s="458">
        <v>1.6156185261199201E-2</v>
      </c>
      <c r="O2899" s="459">
        <v>5.1843317972300601E-5</v>
      </c>
      <c r="P2899" s="460"/>
      <c r="Q2899" s="453">
        <v>1</v>
      </c>
      <c r="R2899" s="458">
        <v>1.6104341943226901E-2</v>
      </c>
      <c r="S2899" s="464">
        <v>4649920</v>
      </c>
      <c r="T2899" s="461">
        <v>15280502</v>
      </c>
      <c r="U2899" s="462">
        <v>18000</v>
      </c>
      <c r="V2899" s="463">
        <v>17207.808076037625</v>
      </c>
      <c r="W2899" s="716" t="e">
        <f t="shared" si="111"/>
        <v>#DIV/0!</v>
      </c>
      <c r="Z2899" s="739">
        <f t="shared" si="112"/>
        <v>241.06728110576</v>
      </c>
    </row>
    <row r="2900" spans="1:26" s="365" customFormat="1" ht="12.65" customHeight="1">
      <c r="A2900" s="452" t="s">
        <v>109</v>
      </c>
      <c r="B2900" s="452" t="s">
        <v>712</v>
      </c>
      <c r="C2900" s="453" t="s">
        <v>449</v>
      </c>
      <c r="D2900" s="454" t="s">
        <v>1183</v>
      </c>
      <c r="E2900" s="455" t="s">
        <v>1196</v>
      </c>
      <c r="F2900" s="454" t="s">
        <v>1169</v>
      </c>
      <c r="G2900" s="454" t="s">
        <v>712</v>
      </c>
      <c r="H2900" s="454" t="s">
        <v>538</v>
      </c>
      <c r="I2900" s="453">
        <v>2024</v>
      </c>
      <c r="J2900" s="453">
        <v>7</v>
      </c>
      <c r="K2900" s="456">
        <v>45572</v>
      </c>
      <c r="L2900" s="457"/>
      <c r="M2900" s="458">
        <v>0.1776375</v>
      </c>
      <c r="N2900" s="458">
        <v>0.1792</v>
      </c>
      <c r="O2900" s="459">
        <v>1.5624999999999899E-3</v>
      </c>
      <c r="P2900" s="460"/>
      <c r="Q2900" s="453">
        <v>1</v>
      </c>
      <c r="R2900" s="458">
        <v>0.1776375</v>
      </c>
      <c r="S2900" s="464">
        <v>942690</v>
      </c>
      <c r="T2900" s="461">
        <v>3029269</v>
      </c>
      <c r="U2900" s="462">
        <v>120000</v>
      </c>
      <c r="V2900" s="463">
        <v>115266.76718750002</v>
      </c>
      <c r="W2900" s="716" t="e">
        <f t="shared" si="111"/>
        <v>#DIV/0!</v>
      </c>
      <c r="Z2900" s="739">
        <f t="shared" si="112"/>
        <v>1472.9531249999905</v>
      </c>
    </row>
    <row r="2901" spans="1:26" s="365" customFormat="1" ht="12.65" customHeight="1">
      <c r="A2901" s="452" t="s">
        <v>109</v>
      </c>
      <c r="B2901" s="452" t="s">
        <v>712</v>
      </c>
      <c r="C2901" s="453" t="s">
        <v>449</v>
      </c>
      <c r="D2901" s="454" t="s">
        <v>1197</v>
      </c>
      <c r="E2901" s="455" t="s">
        <v>1198</v>
      </c>
      <c r="F2901" s="454" t="s">
        <v>1169</v>
      </c>
      <c r="G2901" s="454" t="s">
        <v>712</v>
      </c>
      <c r="H2901" s="454" t="s">
        <v>538</v>
      </c>
      <c r="I2901" s="453">
        <v>2024</v>
      </c>
      <c r="J2901" s="453">
        <v>7</v>
      </c>
      <c r="K2901" s="456">
        <v>45572</v>
      </c>
      <c r="L2901" s="457"/>
      <c r="M2901" s="458">
        <v>7.9725000000000004E-2</v>
      </c>
      <c r="N2901" s="458">
        <v>8.0100000000000005E-2</v>
      </c>
      <c r="O2901" s="459">
        <v>3.7500000000000001E-4</v>
      </c>
      <c r="P2901" s="460"/>
      <c r="Q2901" s="453">
        <v>1</v>
      </c>
      <c r="R2901" s="458">
        <v>7.9725000000000004E-2</v>
      </c>
      <c r="S2901" s="464">
        <v>1067240</v>
      </c>
      <c r="T2901" s="461">
        <v>3180860</v>
      </c>
      <c r="U2901" s="462">
        <v>36000</v>
      </c>
      <c r="V2901" s="463">
        <v>34807.177499999998</v>
      </c>
      <c r="W2901" s="716" t="e">
        <f t="shared" si="111"/>
        <v>#DIV/0!</v>
      </c>
      <c r="Z2901" s="739">
        <f t="shared" si="112"/>
        <v>400.21500000000003</v>
      </c>
    </row>
    <row r="2902" spans="1:26" s="365" customFormat="1" ht="12.65" customHeight="1">
      <c r="A2902" s="452" t="s">
        <v>109</v>
      </c>
      <c r="B2902" s="452" t="s">
        <v>712</v>
      </c>
      <c r="C2902" s="453" t="s">
        <v>449</v>
      </c>
      <c r="D2902" s="454" t="s">
        <v>1199</v>
      </c>
      <c r="E2902" s="455" t="s">
        <v>1200</v>
      </c>
      <c r="F2902" s="454" t="s">
        <v>1169</v>
      </c>
      <c r="G2902" s="454" t="s">
        <v>712</v>
      </c>
      <c r="H2902" s="454" t="s">
        <v>538</v>
      </c>
      <c r="I2902" s="453">
        <v>2024</v>
      </c>
      <c r="J2902" s="453">
        <v>7</v>
      </c>
      <c r="K2902" s="456">
        <v>45572</v>
      </c>
      <c r="L2902" s="457"/>
      <c r="M2902" s="458">
        <v>4.0697979797979802E-2</v>
      </c>
      <c r="N2902" s="458">
        <v>4.0899999999999999E-2</v>
      </c>
      <c r="O2902" s="459">
        <v>2.02020202020196E-4</v>
      </c>
      <c r="P2902" s="460"/>
      <c r="Q2902" s="453">
        <v>1</v>
      </c>
      <c r="R2902" s="458">
        <v>4.0697979797979802E-2</v>
      </c>
      <c r="S2902" s="464">
        <v>2936570</v>
      </c>
      <c r="T2902" s="461">
        <v>10633992</v>
      </c>
      <c r="U2902" s="462">
        <v>32000</v>
      </c>
      <c r="V2902" s="463">
        <v>29851.718787878854</v>
      </c>
      <c r="W2902" s="716" t="e">
        <f t="shared" si="111"/>
        <v>#DIV/0!</v>
      </c>
      <c r="Z2902" s="739">
        <f t="shared" si="112"/>
        <v>593.24646464644695</v>
      </c>
    </row>
    <row r="2903" spans="1:26" s="365" customFormat="1" ht="12.65" customHeight="1">
      <c r="A2903" s="452" t="s">
        <v>109</v>
      </c>
      <c r="B2903" s="452" t="s">
        <v>712</v>
      </c>
      <c r="C2903" s="453" t="s">
        <v>449</v>
      </c>
      <c r="D2903" s="454" t="s">
        <v>1179</v>
      </c>
      <c r="E2903" s="455" t="s">
        <v>1180</v>
      </c>
      <c r="F2903" s="454" t="s">
        <v>1169</v>
      </c>
      <c r="G2903" s="454" t="s">
        <v>712</v>
      </c>
      <c r="H2903" s="454" t="s">
        <v>538</v>
      </c>
      <c r="I2903" s="453">
        <v>2024</v>
      </c>
      <c r="J2903" s="453">
        <v>7</v>
      </c>
      <c r="K2903" s="456">
        <v>45572</v>
      </c>
      <c r="L2903" s="457"/>
      <c r="M2903" s="458">
        <v>1.24996716339609E-2</v>
      </c>
      <c r="N2903" s="458">
        <v>1.25546484858128E-2</v>
      </c>
      <c r="O2903" s="459">
        <v>5.49768518518998E-5</v>
      </c>
      <c r="P2903" s="460"/>
      <c r="Q2903" s="453">
        <v>1</v>
      </c>
      <c r="R2903" s="458">
        <v>1.24996716339609E-2</v>
      </c>
      <c r="S2903" s="464">
        <v>11292345</v>
      </c>
      <c r="T2903" s="461">
        <v>33922239</v>
      </c>
      <c r="U2903" s="462">
        <v>0</v>
      </c>
      <c r="V2903" s="463">
        <v>0</v>
      </c>
      <c r="W2903" s="716" t="e">
        <f t="shared" si="111"/>
        <v>#DIV/0!</v>
      </c>
      <c r="Z2903" s="739">
        <f t="shared" si="112"/>
        <v>620.81757812554144</v>
      </c>
    </row>
    <row r="2904" spans="1:26" s="365" customFormat="1" ht="12.65" customHeight="1">
      <c r="A2904" s="452" t="s">
        <v>108</v>
      </c>
      <c r="B2904" s="452" t="s">
        <v>1201</v>
      </c>
      <c r="C2904" s="453" t="s">
        <v>449</v>
      </c>
      <c r="D2904" s="454" t="s">
        <v>1181</v>
      </c>
      <c r="E2904" s="455" t="s">
        <v>1202</v>
      </c>
      <c r="F2904" s="454" t="s">
        <v>1169</v>
      </c>
      <c r="G2904" s="454" t="s">
        <v>1201</v>
      </c>
      <c r="H2904" s="454" t="s">
        <v>538</v>
      </c>
      <c r="I2904" s="453">
        <v>2024</v>
      </c>
      <c r="J2904" s="453">
        <v>7</v>
      </c>
      <c r="K2904" s="456">
        <v>45572</v>
      </c>
      <c r="L2904" s="457"/>
      <c r="M2904" s="458">
        <v>0.11732129629629599</v>
      </c>
      <c r="N2904" s="458">
        <v>0.1179</v>
      </c>
      <c r="O2904" s="459">
        <v>5.7870370370401202E-4</v>
      </c>
      <c r="P2904" s="460"/>
      <c r="Q2904" s="453">
        <v>1</v>
      </c>
      <c r="R2904" s="458">
        <v>0.11732129629629599</v>
      </c>
      <c r="S2904" s="464">
        <v>1945440</v>
      </c>
      <c r="T2904" s="461">
        <v>5519840</v>
      </c>
      <c r="U2904" s="462">
        <v>75000</v>
      </c>
      <c r="V2904" s="463">
        <v>71805.648148146443</v>
      </c>
      <c r="W2904" s="716" t="e">
        <f t="shared" si="111"/>
        <v>#DIV/0!</v>
      </c>
      <c r="Z2904" s="739">
        <f t="shared" si="112"/>
        <v>1125.8333333339331</v>
      </c>
    </row>
    <row r="2905" spans="1:26" s="365" customFormat="1" ht="12.65" customHeight="1">
      <c r="A2905" s="452" t="s">
        <v>108</v>
      </c>
      <c r="B2905" s="452" t="s">
        <v>1201</v>
      </c>
      <c r="C2905" s="453" t="s">
        <v>449</v>
      </c>
      <c r="D2905" s="454" t="s">
        <v>1203</v>
      </c>
      <c r="E2905" s="455" t="s">
        <v>1204</v>
      </c>
      <c r="F2905" s="454" t="s">
        <v>1169</v>
      </c>
      <c r="G2905" s="454" t="s">
        <v>1201</v>
      </c>
      <c r="H2905" s="454" t="s">
        <v>538</v>
      </c>
      <c r="I2905" s="453">
        <v>2024</v>
      </c>
      <c r="J2905" s="453">
        <v>7</v>
      </c>
      <c r="K2905" s="456">
        <v>45572</v>
      </c>
      <c r="L2905" s="457"/>
      <c r="M2905" s="458">
        <v>0.16803124999999999</v>
      </c>
      <c r="N2905" s="458">
        <v>0.16850000000000001</v>
      </c>
      <c r="O2905" s="459">
        <v>4.6875000000001798E-4</v>
      </c>
      <c r="P2905" s="460"/>
      <c r="Q2905" s="453">
        <v>1</v>
      </c>
      <c r="R2905" s="458">
        <v>0.16803124999999999</v>
      </c>
      <c r="S2905" s="464">
        <v>1859560</v>
      </c>
      <c r="T2905" s="461">
        <v>5470282</v>
      </c>
      <c r="U2905" s="462">
        <v>54000</v>
      </c>
      <c r="V2905" s="463">
        <v>51435.805312499899</v>
      </c>
      <c r="W2905" s="716" t="e">
        <f t="shared" si="111"/>
        <v>#DIV/0!</v>
      </c>
      <c r="Z2905" s="739">
        <f t="shared" si="112"/>
        <v>871.66875000003347</v>
      </c>
    </row>
    <row r="2906" spans="1:26" s="365" customFormat="1" ht="12.65" customHeight="1">
      <c r="A2906" s="452" t="s">
        <v>108</v>
      </c>
      <c r="B2906" s="452" t="s">
        <v>1201</v>
      </c>
      <c r="C2906" s="453" t="s">
        <v>449</v>
      </c>
      <c r="D2906" s="454" t="s">
        <v>1175</v>
      </c>
      <c r="E2906" s="455" t="s">
        <v>1176</v>
      </c>
      <c r="F2906" s="454" t="s">
        <v>1169</v>
      </c>
      <c r="G2906" s="454" t="s">
        <v>1201</v>
      </c>
      <c r="H2906" s="454" t="s">
        <v>538</v>
      </c>
      <c r="I2906" s="453">
        <v>2024</v>
      </c>
      <c r="J2906" s="453">
        <v>7</v>
      </c>
      <c r="K2906" s="456">
        <v>45572</v>
      </c>
      <c r="L2906" s="457"/>
      <c r="M2906" s="458">
        <v>1.54984811013187E-2</v>
      </c>
      <c r="N2906" s="458">
        <v>1.55644533235409E-2</v>
      </c>
      <c r="O2906" s="459">
        <v>6.5972222222199895E-5</v>
      </c>
      <c r="P2906" s="460"/>
      <c r="Q2906" s="453">
        <v>1</v>
      </c>
      <c r="R2906" s="458">
        <v>1.54984811013187E-2</v>
      </c>
      <c r="S2906" s="464">
        <v>8036420</v>
      </c>
      <c r="T2906" s="461">
        <v>22500919</v>
      </c>
      <c r="U2906" s="462">
        <v>0</v>
      </c>
      <c r="V2906" s="463">
        <v>0</v>
      </c>
      <c r="W2906" s="716" t="e">
        <f t="shared" si="111"/>
        <v>#DIV/0!</v>
      </c>
      <c r="Z2906" s="739">
        <f t="shared" si="112"/>
        <v>530.18048611093172</v>
      </c>
    </row>
    <row r="2907" spans="1:26" s="365" customFormat="1" ht="12.65" customHeight="1">
      <c r="A2907" s="452" t="s">
        <v>109</v>
      </c>
      <c r="B2907" s="452" t="s">
        <v>712</v>
      </c>
      <c r="C2907" s="453" t="s">
        <v>449</v>
      </c>
      <c r="D2907" s="454" t="s">
        <v>1194</v>
      </c>
      <c r="E2907" s="455" t="s">
        <v>1195</v>
      </c>
      <c r="F2907" s="454" t="s">
        <v>1169</v>
      </c>
      <c r="G2907" s="454" t="s">
        <v>712</v>
      </c>
      <c r="H2907" s="454" t="s">
        <v>538</v>
      </c>
      <c r="I2907" s="453">
        <v>2024</v>
      </c>
      <c r="J2907" s="453">
        <v>7</v>
      </c>
      <c r="K2907" s="456">
        <v>45572</v>
      </c>
      <c r="L2907" s="457"/>
      <c r="M2907" s="458">
        <v>1.6104341943226901E-2</v>
      </c>
      <c r="N2907" s="458">
        <v>1.6156185261199201E-2</v>
      </c>
      <c r="O2907" s="459">
        <v>5.1843317972300601E-5</v>
      </c>
      <c r="P2907" s="460"/>
      <c r="Q2907" s="453">
        <v>1</v>
      </c>
      <c r="R2907" s="458">
        <v>1.6104341943226901E-2</v>
      </c>
      <c r="S2907" s="464">
        <v>4649920</v>
      </c>
      <c r="T2907" s="461">
        <v>15280502</v>
      </c>
      <c r="U2907" s="462">
        <v>0</v>
      </c>
      <c r="V2907" s="463">
        <v>0</v>
      </c>
      <c r="W2907" s="716" t="e">
        <f t="shared" si="111"/>
        <v>#DIV/0!</v>
      </c>
      <c r="Z2907" s="739">
        <f t="shared" si="112"/>
        <v>241.06728110576</v>
      </c>
    </row>
    <row r="2908" spans="1:26" s="365" customFormat="1" ht="12.65" customHeight="1">
      <c r="A2908" s="452" t="s">
        <v>109</v>
      </c>
      <c r="B2908" s="452" t="s">
        <v>712</v>
      </c>
      <c r="C2908" s="453" t="s">
        <v>449</v>
      </c>
      <c r="D2908" s="454" t="s">
        <v>1192</v>
      </c>
      <c r="E2908" s="455" t="s">
        <v>1193</v>
      </c>
      <c r="F2908" s="454" t="s">
        <v>1169</v>
      </c>
      <c r="G2908" s="454" t="s">
        <v>712</v>
      </c>
      <c r="H2908" s="454" t="s">
        <v>538</v>
      </c>
      <c r="I2908" s="453">
        <v>2024</v>
      </c>
      <c r="J2908" s="453">
        <v>7</v>
      </c>
      <c r="K2908" s="456">
        <v>45572</v>
      </c>
      <c r="L2908" s="457"/>
      <c r="M2908" s="458">
        <v>7.1513521215986503E-2</v>
      </c>
      <c r="N2908" s="458">
        <v>7.1930187882653193E-2</v>
      </c>
      <c r="O2908" s="459">
        <v>4.1666666666669E-4</v>
      </c>
      <c r="P2908" s="460"/>
      <c r="Q2908" s="453">
        <v>1</v>
      </c>
      <c r="R2908" s="458">
        <v>7.1513521215986503E-2</v>
      </c>
      <c r="S2908" s="464">
        <v>2845260</v>
      </c>
      <c r="T2908" s="461">
        <v>8618661</v>
      </c>
      <c r="U2908" s="462">
        <v>0</v>
      </c>
      <c r="V2908" s="463">
        <v>0</v>
      </c>
      <c r="W2908" s="716" t="e">
        <f t="shared" si="111"/>
        <v>#DIV/0!</v>
      </c>
      <c r="Z2908" s="739">
        <f t="shared" si="112"/>
        <v>1185.5250000000665</v>
      </c>
    </row>
    <row r="2909" spans="1:26" s="365" customFormat="1" ht="12.65" customHeight="1">
      <c r="A2909" s="452" t="s">
        <v>109</v>
      </c>
      <c r="B2909" s="452" t="s">
        <v>712</v>
      </c>
      <c r="C2909" s="453" t="s">
        <v>449</v>
      </c>
      <c r="D2909" s="454" t="s">
        <v>1179</v>
      </c>
      <c r="E2909" s="455" t="s">
        <v>1180</v>
      </c>
      <c r="F2909" s="454" t="s">
        <v>1169</v>
      </c>
      <c r="G2909" s="454" t="s">
        <v>712</v>
      </c>
      <c r="H2909" s="454" t="s">
        <v>538</v>
      </c>
      <c r="I2909" s="453">
        <v>2024</v>
      </c>
      <c r="J2909" s="453">
        <v>7</v>
      </c>
      <c r="K2909" s="456">
        <v>45572</v>
      </c>
      <c r="L2909" s="457"/>
      <c r="M2909" s="458">
        <v>1.24996716339609E-2</v>
      </c>
      <c r="N2909" s="458">
        <v>1.25546484858128E-2</v>
      </c>
      <c r="O2909" s="459">
        <v>5.49768518518998E-5</v>
      </c>
      <c r="P2909" s="460"/>
      <c r="Q2909" s="453">
        <v>1</v>
      </c>
      <c r="R2909" s="458">
        <v>1.24996716339609E-2</v>
      </c>
      <c r="S2909" s="464">
        <v>11292345</v>
      </c>
      <c r="T2909" s="461">
        <v>33922239</v>
      </c>
      <c r="U2909" s="462">
        <v>0</v>
      </c>
      <c r="V2909" s="463">
        <v>0</v>
      </c>
      <c r="W2909" s="716" t="e">
        <f t="shared" si="111"/>
        <v>#DIV/0!</v>
      </c>
      <c r="Z2909" s="739">
        <f t="shared" si="112"/>
        <v>620.81757812554144</v>
      </c>
    </row>
    <row r="2910" spans="1:26" s="365" customFormat="1" ht="12.65" customHeight="1">
      <c r="A2910" s="452" t="s">
        <v>108</v>
      </c>
      <c r="B2910" s="452" t="s">
        <v>1201</v>
      </c>
      <c r="C2910" s="453" t="s">
        <v>449</v>
      </c>
      <c r="D2910" s="454" t="s">
        <v>1205</v>
      </c>
      <c r="E2910" s="455" t="s">
        <v>537</v>
      </c>
      <c r="F2910" s="454" t="s">
        <v>1169</v>
      </c>
      <c r="G2910" s="454" t="s">
        <v>1201</v>
      </c>
      <c r="H2910" s="454" t="s">
        <v>538</v>
      </c>
      <c r="I2910" s="453">
        <v>2024</v>
      </c>
      <c r="J2910" s="453">
        <v>7</v>
      </c>
      <c r="K2910" s="456">
        <v>45572</v>
      </c>
      <c r="L2910" s="457"/>
      <c r="M2910" s="458">
        <v>2.2669039342977801E-2</v>
      </c>
      <c r="N2910" s="458">
        <v>2.2744560176311102E-2</v>
      </c>
      <c r="O2910" s="459">
        <v>7.5520833333300703E-5</v>
      </c>
      <c r="P2910" s="460"/>
      <c r="Q2910" s="453">
        <v>1</v>
      </c>
      <c r="R2910" s="458">
        <v>2.2669039342977801E-2</v>
      </c>
      <c r="S2910" s="464">
        <v>0</v>
      </c>
      <c r="T2910" s="461">
        <v>0</v>
      </c>
      <c r="U2910" s="462">
        <v>14500</v>
      </c>
      <c r="V2910" s="463">
        <v>14500</v>
      </c>
      <c r="W2910" s="716" t="e">
        <f t="shared" si="111"/>
        <v>#DIV/0!</v>
      </c>
      <c r="Z2910" s="739">
        <f t="shared" si="112"/>
        <v>0</v>
      </c>
    </row>
    <row r="2911" spans="1:26" s="365" customFormat="1" ht="12.65" customHeight="1">
      <c r="A2911" s="452" t="s">
        <v>115</v>
      </c>
      <c r="B2911" s="452" t="s">
        <v>728</v>
      </c>
      <c r="C2911" s="453" t="s">
        <v>449</v>
      </c>
      <c r="D2911" s="454" t="s">
        <v>1192</v>
      </c>
      <c r="E2911" s="455" t="s">
        <v>1206</v>
      </c>
      <c r="F2911" s="454" t="s">
        <v>1169</v>
      </c>
      <c r="G2911" s="454" t="s">
        <v>728</v>
      </c>
      <c r="H2911" s="454" t="s">
        <v>538</v>
      </c>
      <c r="I2911" s="453">
        <v>2024</v>
      </c>
      <c r="J2911" s="453">
        <v>7</v>
      </c>
      <c r="K2911" s="456">
        <v>45572</v>
      </c>
      <c r="L2911" s="457"/>
      <c r="M2911" s="458">
        <v>0.10550138888888901</v>
      </c>
      <c r="N2911" s="458">
        <v>0.10630000000000001</v>
      </c>
      <c r="O2911" s="459">
        <v>7.9861111111100003E-4</v>
      </c>
      <c r="P2911" s="460"/>
      <c r="Q2911" s="453">
        <v>1</v>
      </c>
      <c r="R2911" s="458">
        <v>0.10550138888888901</v>
      </c>
      <c r="S2911" s="464">
        <v>1829900</v>
      </c>
      <c r="T2911" s="461">
        <v>6077892</v>
      </c>
      <c r="U2911" s="462">
        <v>69000</v>
      </c>
      <c r="V2911" s="463">
        <v>64146.127916667341</v>
      </c>
      <c r="W2911" s="716" t="e">
        <f t="shared" si="111"/>
        <v>#DIV/0!</v>
      </c>
      <c r="Z2911" s="739">
        <f t="shared" si="112"/>
        <v>1461.3784722220189</v>
      </c>
    </row>
    <row r="2912" spans="1:26" s="365" customFormat="1" ht="12.65" customHeight="1">
      <c r="A2912" s="452" t="s">
        <v>115</v>
      </c>
      <c r="B2912" s="452" t="s">
        <v>728</v>
      </c>
      <c r="C2912" s="453" t="s">
        <v>449</v>
      </c>
      <c r="D2912" s="454" t="s">
        <v>1194</v>
      </c>
      <c r="E2912" s="455" t="s">
        <v>1195</v>
      </c>
      <c r="F2912" s="454" t="s">
        <v>1169</v>
      </c>
      <c r="G2912" s="454" t="s">
        <v>728</v>
      </c>
      <c r="H2912" s="454" t="s">
        <v>538</v>
      </c>
      <c r="I2912" s="453">
        <v>2024</v>
      </c>
      <c r="J2912" s="453">
        <v>7</v>
      </c>
      <c r="K2912" s="456">
        <v>45572</v>
      </c>
      <c r="L2912" s="457"/>
      <c r="M2912" s="458">
        <v>1.6104341943226901E-2</v>
      </c>
      <c r="N2912" s="458">
        <v>1.6156185261199201E-2</v>
      </c>
      <c r="O2912" s="459">
        <v>5.1843317972300601E-5</v>
      </c>
      <c r="P2912" s="460"/>
      <c r="Q2912" s="453">
        <v>1</v>
      </c>
      <c r="R2912" s="458">
        <v>1.6104341943226901E-2</v>
      </c>
      <c r="S2912" s="464">
        <v>4649920</v>
      </c>
      <c r="T2912" s="461">
        <v>15280502</v>
      </c>
      <c r="U2912" s="462">
        <v>0</v>
      </c>
      <c r="V2912" s="463">
        <v>0</v>
      </c>
      <c r="W2912" s="716" t="e">
        <f t="shared" si="111"/>
        <v>#DIV/0!</v>
      </c>
      <c r="Z2912" s="739">
        <f t="shared" si="112"/>
        <v>241.06728110576</v>
      </c>
    </row>
    <row r="2913" spans="1:26" s="365" customFormat="1" ht="12.65" customHeight="1">
      <c r="A2913" s="452" t="s">
        <v>115</v>
      </c>
      <c r="B2913" s="452" t="s">
        <v>728</v>
      </c>
      <c r="C2913" s="453" t="s">
        <v>449</v>
      </c>
      <c r="D2913" s="454" t="s">
        <v>1183</v>
      </c>
      <c r="E2913" s="455" t="s">
        <v>1207</v>
      </c>
      <c r="F2913" s="454" t="s">
        <v>1169</v>
      </c>
      <c r="G2913" s="454" t="s">
        <v>728</v>
      </c>
      <c r="H2913" s="454" t="s">
        <v>538</v>
      </c>
      <c r="I2913" s="453">
        <v>2024</v>
      </c>
      <c r="J2913" s="453">
        <v>7</v>
      </c>
      <c r="K2913" s="456">
        <v>45572</v>
      </c>
      <c r="L2913" s="457"/>
      <c r="M2913" s="458">
        <v>0.15999791666666699</v>
      </c>
      <c r="N2913" s="458">
        <v>0.1613</v>
      </c>
      <c r="O2913" s="459">
        <v>1.30208333333301E-3</v>
      </c>
      <c r="P2913" s="460"/>
      <c r="Q2913" s="453">
        <v>1</v>
      </c>
      <c r="R2913" s="458">
        <v>0.15999791666666699</v>
      </c>
      <c r="S2913" s="464">
        <v>3724846</v>
      </c>
      <c r="T2913" s="461">
        <v>7104146</v>
      </c>
      <c r="U2913" s="462">
        <v>75000</v>
      </c>
      <c r="V2913" s="463">
        <v>65749.809895835628</v>
      </c>
      <c r="W2913" s="716" t="e">
        <f t="shared" si="111"/>
        <v>#DIV/0!</v>
      </c>
      <c r="Z2913" s="739">
        <f t="shared" si="112"/>
        <v>4850.0598958321289</v>
      </c>
    </row>
    <row r="2914" spans="1:26" s="365" customFormat="1" ht="12.65" customHeight="1">
      <c r="A2914" s="452" t="s">
        <v>115</v>
      </c>
      <c r="B2914" s="452" t="s">
        <v>728</v>
      </c>
      <c r="C2914" s="453" t="s">
        <v>449</v>
      </c>
      <c r="D2914" s="454" t="s">
        <v>1197</v>
      </c>
      <c r="E2914" s="455" t="s">
        <v>1208</v>
      </c>
      <c r="F2914" s="454" t="s">
        <v>1169</v>
      </c>
      <c r="G2914" s="454" t="s">
        <v>728</v>
      </c>
      <c r="H2914" s="454" t="s">
        <v>538</v>
      </c>
      <c r="I2914" s="453">
        <v>2024</v>
      </c>
      <c r="J2914" s="453">
        <v>7</v>
      </c>
      <c r="K2914" s="456">
        <v>45572</v>
      </c>
      <c r="L2914" s="457"/>
      <c r="M2914" s="458">
        <v>0.1943</v>
      </c>
      <c r="N2914" s="458">
        <v>0.19500000000000001</v>
      </c>
      <c r="O2914" s="459">
        <v>7.0000000000000596E-4</v>
      </c>
      <c r="P2914" s="460"/>
      <c r="Q2914" s="453">
        <v>1</v>
      </c>
      <c r="R2914" s="458">
        <v>0.1943</v>
      </c>
      <c r="S2914" s="464">
        <v>0</v>
      </c>
      <c r="T2914" s="461">
        <v>4247140</v>
      </c>
      <c r="U2914" s="462">
        <v>60000</v>
      </c>
      <c r="V2914" s="463">
        <v>57027.001999999971</v>
      </c>
      <c r="W2914" s="716" t="e">
        <f t="shared" si="111"/>
        <v>#DIV/0!</v>
      </c>
      <c r="Z2914" s="739">
        <f t="shared" si="112"/>
        <v>0</v>
      </c>
    </row>
    <row r="2915" spans="1:26" s="365" customFormat="1" ht="12.65" customHeight="1">
      <c r="A2915" s="452" t="s">
        <v>115</v>
      </c>
      <c r="B2915" s="452" t="s">
        <v>728</v>
      </c>
      <c r="C2915" s="453" t="s">
        <v>449</v>
      </c>
      <c r="D2915" s="454" t="s">
        <v>1199</v>
      </c>
      <c r="E2915" s="455" t="s">
        <v>1200</v>
      </c>
      <c r="F2915" s="454" t="s">
        <v>1169</v>
      </c>
      <c r="G2915" s="454" t="s">
        <v>728</v>
      </c>
      <c r="H2915" s="454" t="s">
        <v>538</v>
      </c>
      <c r="I2915" s="453">
        <v>2024</v>
      </c>
      <c r="J2915" s="453">
        <v>7</v>
      </c>
      <c r="K2915" s="456">
        <v>45572</v>
      </c>
      <c r="L2915" s="457"/>
      <c r="M2915" s="458">
        <v>4.0697979797979802E-2</v>
      </c>
      <c r="N2915" s="458">
        <v>4.0899999999999999E-2</v>
      </c>
      <c r="O2915" s="459">
        <v>2.02020202020196E-4</v>
      </c>
      <c r="P2915" s="460"/>
      <c r="Q2915" s="453">
        <v>1</v>
      </c>
      <c r="R2915" s="458">
        <v>4.0697979797979802E-2</v>
      </c>
      <c r="S2915" s="464">
        <v>2936570</v>
      </c>
      <c r="T2915" s="461">
        <v>10633992</v>
      </c>
      <c r="U2915" s="462">
        <v>0</v>
      </c>
      <c r="V2915" s="463">
        <v>0</v>
      </c>
      <c r="W2915" s="716" t="e">
        <f t="shared" si="111"/>
        <v>#DIV/0!</v>
      </c>
      <c r="Z2915" s="739">
        <f t="shared" si="112"/>
        <v>593.24646464644695</v>
      </c>
    </row>
    <row r="2916" spans="1:26" s="365" customFormat="1" ht="12.65" customHeight="1">
      <c r="A2916" s="452" t="s">
        <v>115</v>
      </c>
      <c r="B2916" s="452" t="s">
        <v>728</v>
      </c>
      <c r="C2916" s="453" t="s">
        <v>449</v>
      </c>
      <c r="D2916" s="454" t="s">
        <v>1179</v>
      </c>
      <c r="E2916" s="455" t="s">
        <v>1180</v>
      </c>
      <c r="F2916" s="454" t="s">
        <v>1169</v>
      </c>
      <c r="G2916" s="454" t="s">
        <v>728</v>
      </c>
      <c r="H2916" s="454" t="s">
        <v>538</v>
      </c>
      <c r="I2916" s="453">
        <v>2024</v>
      </c>
      <c r="J2916" s="453">
        <v>7</v>
      </c>
      <c r="K2916" s="456">
        <v>45572</v>
      </c>
      <c r="L2916" s="457"/>
      <c r="M2916" s="458">
        <v>1.24996716339609E-2</v>
      </c>
      <c r="N2916" s="458">
        <v>1.25546484858128E-2</v>
      </c>
      <c r="O2916" s="459">
        <v>5.49768518518998E-5</v>
      </c>
      <c r="P2916" s="460"/>
      <c r="Q2916" s="453">
        <v>1</v>
      </c>
      <c r="R2916" s="458">
        <v>1.24996716339609E-2</v>
      </c>
      <c r="S2916" s="464">
        <v>11292345</v>
      </c>
      <c r="T2916" s="461">
        <v>33922239</v>
      </c>
      <c r="U2916" s="462">
        <v>0</v>
      </c>
      <c r="V2916" s="463">
        <v>0</v>
      </c>
      <c r="W2916" s="716" t="e">
        <f t="shared" si="111"/>
        <v>#DIV/0!</v>
      </c>
      <c r="Z2916" s="739">
        <f t="shared" si="112"/>
        <v>620.81757812554144</v>
      </c>
    </row>
    <row r="2917" spans="1:26" s="365" customFormat="1" ht="12.65" customHeight="1">
      <c r="A2917" s="452" t="s">
        <v>115</v>
      </c>
      <c r="B2917" s="452" t="s">
        <v>728</v>
      </c>
      <c r="C2917" s="453" t="s">
        <v>449</v>
      </c>
      <c r="D2917" s="454" t="s">
        <v>1192</v>
      </c>
      <c r="E2917" s="455" t="s">
        <v>1206</v>
      </c>
      <c r="F2917" s="454" t="s">
        <v>1169</v>
      </c>
      <c r="G2917" s="454" t="s">
        <v>728</v>
      </c>
      <c r="H2917" s="454" t="s">
        <v>538</v>
      </c>
      <c r="I2917" s="453">
        <v>2024</v>
      </c>
      <c r="J2917" s="453">
        <v>7</v>
      </c>
      <c r="K2917" s="456">
        <v>45572</v>
      </c>
      <c r="L2917" s="457"/>
      <c r="M2917" s="458">
        <v>0.10550138888888901</v>
      </c>
      <c r="N2917" s="458">
        <v>0.10630000000000001</v>
      </c>
      <c r="O2917" s="459">
        <v>7.9861111111100003E-4</v>
      </c>
      <c r="P2917" s="460"/>
      <c r="Q2917" s="453">
        <v>1</v>
      </c>
      <c r="R2917" s="458">
        <v>0.10550138888888901</v>
      </c>
      <c r="S2917" s="464">
        <v>1829900</v>
      </c>
      <c r="T2917" s="461">
        <v>6077892</v>
      </c>
      <c r="U2917" s="462">
        <v>0</v>
      </c>
      <c r="V2917" s="463">
        <v>0</v>
      </c>
      <c r="W2917" s="716" t="e">
        <f t="shared" si="111"/>
        <v>#DIV/0!</v>
      </c>
      <c r="Z2917" s="739">
        <f t="shared" si="112"/>
        <v>1461.3784722220189</v>
      </c>
    </row>
    <row r="2918" spans="1:26" s="365" customFormat="1" ht="12.65" customHeight="1">
      <c r="A2918" s="452" t="s">
        <v>115</v>
      </c>
      <c r="B2918" s="452" t="s">
        <v>728</v>
      </c>
      <c r="C2918" s="453" t="s">
        <v>449</v>
      </c>
      <c r="D2918" s="454" t="s">
        <v>1179</v>
      </c>
      <c r="E2918" s="455" t="s">
        <v>1180</v>
      </c>
      <c r="F2918" s="454" t="s">
        <v>1169</v>
      </c>
      <c r="G2918" s="454" t="s">
        <v>728</v>
      </c>
      <c r="H2918" s="454" t="s">
        <v>538</v>
      </c>
      <c r="I2918" s="453">
        <v>2024</v>
      </c>
      <c r="J2918" s="453">
        <v>7</v>
      </c>
      <c r="K2918" s="456">
        <v>45572</v>
      </c>
      <c r="L2918" s="457"/>
      <c r="M2918" s="458">
        <v>1.24996716339609E-2</v>
      </c>
      <c r="N2918" s="458">
        <v>1.25546484858128E-2</v>
      </c>
      <c r="O2918" s="459">
        <v>5.49768518518998E-5</v>
      </c>
      <c r="P2918" s="460"/>
      <c r="Q2918" s="453">
        <v>1</v>
      </c>
      <c r="R2918" s="458">
        <v>1.24996716339609E-2</v>
      </c>
      <c r="S2918" s="464">
        <v>11292345</v>
      </c>
      <c r="T2918" s="461">
        <v>33922239</v>
      </c>
      <c r="U2918" s="462">
        <v>0</v>
      </c>
      <c r="V2918" s="463">
        <v>0</v>
      </c>
      <c r="W2918" s="716" t="e">
        <f t="shared" si="111"/>
        <v>#DIV/0!</v>
      </c>
      <c r="Z2918" s="739">
        <f t="shared" si="112"/>
        <v>620.81757812554144</v>
      </c>
    </row>
    <row r="2919" spans="1:26" s="365" customFormat="1" ht="12.65" customHeight="1">
      <c r="A2919" s="452" t="s">
        <v>115</v>
      </c>
      <c r="B2919" s="452" t="s">
        <v>728</v>
      </c>
      <c r="C2919" s="453" t="s">
        <v>449</v>
      </c>
      <c r="D2919" s="454" t="s">
        <v>1194</v>
      </c>
      <c r="E2919" s="455" t="s">
        <v>1195</v>
      </c>
      <c r="F2919" s="454" t="s">
        <v>1169</v>
      </c>
      <c r="G2919" s="454" t="s">
        <v>728</v>
      </c>
      <c r="H2919" s="454" t="s">
        <v>538</v>
      </c>
      <c r="I2919" s="453">
        <v>2024</v>
      </c>
      <c r="J2919" s="453">
        <v>7</v>
      </c>
      <c r="K2919" s="456">
        <v>45572</v>
      </c>
      <c r="L2919" s="457"/>
      <c r="M2919" s="458">
        <v>1.6104341943226901E-2</v>
      </c>
      <c r="N2919" s="458">
        <v>1.6156185261199201E-2</v>
      </c>
      <c r="O2919" s="459">
        <v>5.1843317972300601E-5</v>
      </c>
      <c r="P2919" s="460"/>
      <c r="Q2919" s="453">
        <v>1</v>
      </c>
      <c r="R2919" s="458">
        <v>1.6104341943226901E-2</v>
      </c>
      <c r="S2919" s="464">
        <v>4649920</v>
      </c>
      <c r="T2919" s="461">
        <v>15280502</v>
      </c>
      <c r="U2919" s="462">
        <v>0</v>
      </c>
      <c r="V2919" s="463">
        <v>0</v>
      </c>
      <c r="W2919" s="716" t="e">
        <f t="shared" si="111"/>
        <v>#DIV/0!</v>
      </c>
      <c r="Z2919" s="739">
        <f t="shared" si="112"/>
        <v>241.06728110576</v>
      </c>
    </row>
    <row r="2920" spans="1:26" s="365" customFormat="1" ht="12.65" customHeight="1">
      <c r="A2920" s="452" t="s">
        <v>115</v>
      </c>
      <c r="B2920" s="452" t="s">
        <v>728</v>
      </c>
      <c r="C2920" s="453" t="s">
        <v>449</v>
      </c>
      <c r="D2920" s="454" t="s">
        <v>1183</v>
      </c>
      <c r="E2920" s="455" t="s">
        <v>1207</v>
      </c>
      <c r="F2920" s="454" t="s">
        <v>1169</v>
      </c>
      <c r="G2920" s="454" t="s">
        <v>728</v>
      </c>
      <c r="H2920" s="454" t="s">
        <v>538</v>
      </c>
      <c r="I2920" s="453">
        <v>2024</v>
      </c>
      <c r="J2920" s="453">
        <v>7</v>
      </c>
      <c r="K2920" s="456">
        <v>45572</v>
      </c>
      <c r="L2920" s="457"/>
      <c r="M2920" s="458">
        <v>0.15999791666666699</v>
      </c>
      <c r="N2920" s="458">
        <v>0.1613</v>
      </c>
      <c r="O2920" s="459">
        <v>1.30208333333301E-3</v>
      </c>
      <c r="P2920" s="460"/>
      <c r="Q2920" s="453">
        <v>1</v>
      </c>
      <c r="R2920" s="458">
        <v>0.15999791666666699</v>
      </c>
      <c r="S2920" s="464">
        <v>3724846</v>
      </c>
      <c r="T2920" s="461">
        <v>7104146</v>
      </c>
      <c r="U2920" s="462">
        <v>0</v>
      </c>
      <c r="V2920" s="463">
        <v>0</v>
      </c>
      <c r="W2920" s="716" t="e">
        <f t="shared" si="111"/>
        <v>#DIV/0!</v>
      </c>
      <c r="Z2920" s="739">
        <f t="shared" si="112"/>
        <v>4850.0598958321289</v>
      </c>
    </row>
    <row r="2921" spans="1:26" s="365" customFormat="1" ht="12.65" customHeight="1">
      <c r="A2921" s="452" t="s">
        <v>111</v>
      </c>
      <c r="B2921" s="452" t="s">
        <v>718</v>
      </c>
      <c r="C2921" s="453" t="s">
        <v>449</v>
      </c>
      <c r="D2921" s="454" t="s">
        <v>1197</v>
      </c>
      <c r="E2921" s="455" t="s">
        <v>1209</v>
      </c>
      <c r="F2921" s="454" t="s">
        <v>1169</v>
      </c>
      <c r="G2921" s="454" t="s">
        <v>718</v>
      </c>
      <c r="H2921" s="454" t="s">
        <v>538</v>
      </c>
      <c r="I2921" s="453">
        <v>2024</v>
      </c>
      <c r="J2921" s="453">
        <v>7</v>
      </c>
      <c r="K2921" s="456">
        <v>45572</v>
      </c>
      <c r="L2921" s="457"/>
      <c r="M2921" s="458">
        <v>0.14997080564718299</v>
      </c>
      <c r="N2921" s="458">
        <v>0.150595805647183</v>
      </c>
      <c r="O2921" s="459">
        <v>6.25000000000014E-4</v>
      </c>
      <c r="P2921" s="460"/>
      <c r="Q2921" s="453">
        <v>1</v>
      </c>
      <c r="R2921" s="458">
        <v>0.14997080564718299</v>
      </c>
      <c r="S2921" s="464">
        <v>3000</v>
      </c>
      <c r="T2921" s="461">
        <v>9705</v>
      </c>
      <c r="U2921" s="462">
        <v>27000</v>
      </c>
      <c r="V2921" s="463">
        <v>26993.934375000001</v>
      </c>
      <c r="W2921" s="716" t="e">
        <f t="shared" si="111"/>
        <v>#DIV/0!</v>
      </c>
      <c r="Z2921" s="739">
        <f t="shared" si="112"/>
        <v>1.875000000000042</v>
      </c>
    </row>
    <row r="2922" spans="1:26" s="365" customFormat="1" ht="12.65" customHeight="1">
      <c r="A2922" s="452" t="s">
        <v>111</v>
      </c>
      <c r="B2922" s="452" t="s">
        <v>718</v>
      </c>
      <c r="C2922" s="453" t="s">
        <v>449</v>
      </c>
      <c r="D2922" s="454" t="s">
        <v>1210</v>
      </c>
      <c r="E2922" s="455" t="s">
        <v>1211</v>
      </c>
      <c r="F2922" s="454" t="s">
        <v>1169</v>
      </c>
      <c r="G2922" s="454" t="s">
        <v>718</v>
      </c>
      <c r="H2922" s="454" t="s">
        <v>538</v>
      </c>
      <c r="I2922" s="453">
        <v>2024</v>
      </c>
      <c r="J2922" s="453">
        <v>7</v>
      </c>
      <c r="K2922" s="456">
        <v>45572</v>
      </c>
      <c r="L2922" s="457"/>
      <c r="M2922" s="458">
        <v>0.168008357915438</v>
      </c>
      <c r="N2922" s="458">
        <v>0.16850000000000001</v>
      </c>
      <c r="O2922" s="459">
        <v>4.9164208456201096E-4</v>
      </c>
      <c r="P2922" s="460"/>
      <c r="Q2922" s="453">
        <v>1</v>
      </c>
      <c r="R2922" s="458">
        <v>0.168008357915438</v>
      </c>
      <c r="S2922" s="464">
        <v>2000</v>
      </c>
      <c r="T2922" s="461">
        <v>6000</v>
      </c>
      <c r="U2922" s="462">
        <v>14159.292035398201</v>
      </c>
      <c r="V2922" s="463">
        <v>14156.342182890829</v>
      </c>
      <c r="W2922" s="716" t="e">
        <f t="shared" si="111"/>
        <v>#DIV/0!</v>
      </c>
      <c r="Z2922" s="739">
        <f t="shared" si="112"/>
        <v>0.98328416912402195</v>
      </c>
    </row>
    <row r="2923" spans="1:26" s="365" customFormat="1" ht="12.65" customHeight="1">
      <c r="A2923" s="452" t="s">
        <v>110</v>
      </c>
      <c r="B2923" s="452" t="s">
        <v>448</v>
      </c>
      <c r="C2923" s="453" t="s">
        <v>449</v>
      </c>
      <c r="D2923" s="454" t="s">
        <v>1197</v>
      </c>
      <c r="E2923" s="455" t="s">
        <v>1212</v>
      </c>
      <c r="F2923" s="454" t="s">
        <v>1169</v>
      </c>
      <c r="G2923" s="454" t="s">
        <v>448</v>
      </c>
      <c r="H2923" s="454" t="s">
        <v>538</v>
      </c>
      <c r="I2923" s="453">
        <v>2024</v>
      </c>
      <c r="J2923" s="453">
        <v>7</v>
      </c>
      <c r="K2923" s="456">
        <v>45572</v>
      </c>
      <c r="L2923" s="457"/>
      <c r="M2923" s="458">
        <v>0.38102136278533799</v>
      </c>
      <c r="N2923" s="458">
        <v>0.382206571382051</v>
      </c>
      <c r="O2923" s="459">
        <v>1.18520859671301E-3</v>
      </c>
      <c r="P2923" s="460"/>
      <c r="Q2923" s="453">
        <v>1</v>
      </c>
      <c r="R2923" s="458">
        <v>0.38102136278533799</v>
      </c>
      <c r="S2923" s="464">
        <v>6000</v>
      </c>
      <c r="T2923" s="461">
        <v>28500</v>
      </c>
      <c r="U2923" s="462">
        <v>39823.008849557496</v>
      </c>
      <c r="V2923" s="463">
        <v>39789.230404551177</v>
      </c>
      <c r="W2923" s="716" t="e">
        <f t="shared" si="111"/>
        <v>#DIV/0!</v>
      </c>
      <c r="Z2923" s="739">
        <f t="shared" si="112"/>
        <v>7.1112515802780605</v>
      </c>
    </row>
    <row r="2924" spans="1:26" s="365" customFormat="1" ht="12.65" customHeight="1">
      <c r="A2924" s="284" t="s">
        <v>69</v>
      </c>
      <c r="B2924" s="452" t="s">
        <v>1213</v>
      </c>
      <c r="C2924" s="453" t="s">
        <v>435</v>
      </c>
      <c r="D2924" s="454" t="s">
        <v>1214</v>
      </c>
      <c r="E2924" s="455" t="s">
        <v>1215</v>
      </c>
      <c r="F2924" s="454" t="s">
        <v>1169</v>
      </c>
      <c r="G2924" s="454" t="s">
        <v>1213</v>
      </c>
      <c r="H2924" s="454" t="s">
        <v>538</v>
      </c>
      <c r="I2924" s="453">
        <v>2024</v>
      </c>
      <c r="J2924" s="453">
        <v>7</v>
      </c>
      <c r="K2924" s="456">
        <v>45572</v>
      </c>
      <c r="L2924" s="457"/>
      <c r="M2924" s="458">
        <v>2.3972685185185201E-2</v>
      </c>
      <c r="N2924" s="458">
        <v>2.41E-2</v>
      </c>
      <c r="O2924" s="459">
        <v>1.27314814814799E-4</v>
      </c>
      <c r="P2924" s="460"/>
      <c r="Q2924" s="453">
        <v>1</v>
      </c>
      <c r="R2924" s="458">
        <v>2.3972685185185201E-2</v>
      </c>
      <c r="S2924" s="464">
        <v>550000</v>
      </c>
      <c r="T2924" s="461">
        <v>3050315</v>
      </c>
      <c r="U2924" s="462">
        <v>11000</v>
      </c>
      <c r="V2924" s="463">
        <v>10611.649710648197</v>
      </c>
      <c r="W2924" s="716" t="e">
        <f t="shared" si="111"/>
        <v>#DIV/0!</v>
      </c>
      <c r="Z2924" s="739">
        <f t="shared" si="112"/>
        <v>70.023148148139455</v>
      </c>
    </row>
    <row r="2925" spans="1:26" s="365" customFormat="1" ht="12.65" customHeight="1">
      <c r="A2925" s="284" t="s">
        <v>69</v>
      </c>
      <c r="B2925" s="452" t="s">
        <v>1213</v>
      </c>
      <c r="C2925" s="453" t="s">
        <v>435</v>
      </c>
      <c r="D2925" s="454" t="s">
        <v>1216</v>
      </c>
      <c r="E2925" s="455" t="s">
        <v>1217</v>
      </c>
      <c r="F2925" s="454" t="s">
        <v>1169</v>
      </c>
      <c r="G2925" s="454" t="s">
        <v>1213</v>
      </c>
      <c r="H2925" s="454" t="s">
        <v>538</v>
      </c>
      <c r="I2925" s="453">
        <v>2024</v>
      </c>
      <c r="J2925" s="453">
        <v>7</v>
      </c>
      <c r="K2925" s="456">
        <v>45572</v>
      </c>
      <c r="L2925" s="457"/>
      <c r="M2925" s="458">
        <v>4.6003968253968297E-2</v>
      </c>
      <c r="N2925" s="458">
        <v>4.65E-2</v>
      </c>
      <c r="O2925" s="459">
        <v>4.9603174603170296E-4</v>
      </c>
      <c r="P2925" s="460"/>
      <c r="Q2925" s="453">
        <v>1</v>
      </c>
      <c r="R2925" s="458">
        <v>4.6003968253968297E-2</v>
      </c>
      <c r="S2925" s="464">
        <v>297000</v>
      </c>
      <c r="T2925" s="461">
        <v>2789000</v>
      </c>
      <c r="U2925" s="462">
        <v>25000</v>
      </c>
      <c r="V2925" s="463">
        <v>23616.567460317579</v>
      </c>
      <c r="W2925" s="716" t="e">
        <f t="shared" si="111"/>
        <v>#DIV/0!</v>
      </c>
      <c r="Z2925" s="739">
        <f t="shared" si="112"/>
        <v>147.32142857141577</v>
      </c>
    </row>
    <row r="2926" spans="1:26" s="365" customFormat="1" ht="12.65" customHeight="1">
      <c r="A2926" s="284" t="s">
        <v>69</v>
      </c>
      <c r="B2926" s="452" t="s">
        <v>1213</v>
      </c>
      <c r="C2926" s="453" t="s">
        <v>435</v>
      </c>
      <c r="D2926" s="454" t="s">
        <v>1218</v>
      </c>
      <c r="E2926" s="455" t="s">
        <v>537</v>
      </c>
      <c r="F2926" s="454" t="s">
        <v>1169</v>
      </c>
      <c r="G2926" s="454" t="s">
        <v>1213</v>
      </c>
      <c r="H2926" s="454" t="s">
        <v>538</v>
      </c>
      <c r="I2926" s="453">
        <v>2024</v>
      </c>
      <c r="J2926" s="453">
        <v>7</v>
      </c>
      <c r="K2926" s="456">
        <v>45572</v>
      </c>
      <c r="L2926" s="457"/>
      <c r="M2926" s="458">
        <v>4.6003968253968297E-2</v>
      </c>
      <c r="N2926" s="458">
        <v>4.65E-2</v>
      </c>
      <c r="O2926" s="459">
        <v>4.9603174603170296E-4</v>
      </c>
      <c r="P2926" s="460"/>
      <c r="Q2926" s="453">
        <v>1</v>
      </c>
      <c r="R2926" s="458">
        <v>4.6003968253968297E-2</v>
      </c>
      <c r="S2926" s="464">
        <v>0</v>
      </c>
      <c r="T2926" s="461">
        <v>0</v>
      </c>
      <c r="U2926" s="462">
        <v>25000</v>
      </c>
      <c r="V2926" s="463">
        <v>25000</v>
      </c>
      <c r="W2926" s="716" t="e">
        <f t="shared" si="111"/>
        <v>#DIV/0!</v>
      </c>
      <c r="Z2926" s="739">
        <f t="shared" si="112"/>
        <v>0</v>
      </c>
    </row>
    <row r="2927" spans="1:26" s="365" customFormat="1" ht="12.65" customHeight="1">
      <c r="A2927" s="284" t="s">
        <v>69</v>
      </c>
      <c r="B2927" s="452" t="s">
        <v>1213</v>
      </c>
      <c r="C2927" s="453" t="s">
        <v>435</v>
      </c>
      <c r="D2927" s="454" t="s">
        <v>1219</v>
      </c>
      <c r="E2927" s="455" t="s">
        <v>1220</v>
      </c>
      <c r="F2927" s="454" t="s">
        <v>1169</v>
      </c>
      <c r="G2927" s="454" t="s">
        <v>1213</v>
      </c>
      <c r="H2927" s="454" t="s">
        <v>538</v>
      </c>
      <c r="I2927" s="453">
        <v>2024</v>
      </c>
      <c r="J2927" s="453">
        <v>7</v>
      </c>
      <c r="K2927" s="456">
        <v>45572</v>
      </c>
      <c r="L2927" s="457"/>
      <c r="M2927" s="458">
        <v>3.2072727272727301E-2</v>
      </c>
      <c r="N2927" s="458">
        <v>3.2300000000000002E-2</v>
      </c>
      <c r="O2927" s="459">
        <v>2.2727272727270101E-4</v>
      </c>
      <c r="P2927" s="460"/>
      <c r="Q2927" s="453">
        <v>1</v>
      </c>
      <c r="R2927" s="458">
        <v>3.2072727272727301E-2</v>
      </c>
      <c r="S2927" s="464">
        <v>297000</v>
      </c>
      <c r="T2927" s="461">
        <v>2788000</v>
      </c>
      <c r="U2927" s="462">
        <v>18000</v>
      </c>
      <c r="V2927" s="463">
        <v>17366.363636363709</v>
      </c>
      <c r="W2927" s="716" t="e">
        <f t="shared" si="111"/>
        <v>#DIV/0!</v>
      </c>
      <c r="Z2927" s="739">
        <f t="shared" si="112"/>
        <v>67.499999999992198</v>
      </c>
    </row>
    <row r="2928" spans="1:26" s="365" customFormat="1" ht="12.65" customHeight="1">
      <c r="A2928" s="284" t="s">
        <v>69</v>
      </c>
      <c r="B2928" s="452" t="s">
        <v>1213</v>
      </c>
      <c r="C2928" s="453" t="s">
        <v>435</v>
      </c>
      <c r="D2928" s="454" t="s">
        <v>1214</v>
      </c>
      <c r="E2928" s="455" t="s">
        <v>1215</v>
      </c>
      <c r="F2928" s="454" t="s">
        <v>1169</v>
      </c>
      <c r="G2928" s="454" t="s">
        <v>1213</v>
      </c>
      <c r="H2928" s="454" t="s">
        <v>538</v>
      </c>
      <c r="I2928" s="453">
        <v>2024</v>
      </c>
      <c r="J2928" s="453">
        <v>7</v>
      </c>
      <c r="K2928" s="456">
        <v>45572</v>
      </c>
      <c r="L2928" s="457"/>
      <c r="M2928" s="458">
        <v>2.3972685185185201E-2</v>
      </c>
      <c r="N2928" s="458">
        <v>2.41E-2</v>
      </c>
      <c r="O2928" s="459">
        <v>1.27314814814799E-4</v>
      </c>
      <c r="P2928" s="460"/>
      <c r="Q2928" s="453">
        <v>1</v>
      </c>
      <c r="R2928" s="458">
        <v>2.3972685185185201E-2</v>
      </c>
      <c r="S2928" s="464">
        <v>550000</v>
      </c>
      <c r="T2928" s="461">
        <v>3050315</v>
      </c>
      <c r="U2928" s="462">
        <v>11000</v>
      </c>
      <c r="V2928" s="463">
        <v>10611.649710648197</v>
      </c>
      <c r="W2928" s="716" t="e">
        <f t="shared" si="111"/>
        <v>#DIV/0!</v>
      </c>
      <c r="Z2928" s="739">
        <f t="shared" si="112"/>
        <v>70.023148148139455</v>
      </c>
    </row>
    <row r="2929" spans="1:29" s="365" customFormat="1" ht="12.65" customHeight="1">
      <c r="A2929" s="452" t="s">
        <v>114</v>
      </c>
      <c r="B2929" s="452" t="s">
        <v>434</v>
      </c>
      <c r="C2929" s="453" t="s">
        <v>435</v>
      </c>
      <c r="D2929" s="454" t="s">
        <v>1221</v>
      </c>
      <c r="E2929" s="455" t="s">
        <v>1222</v>
      </c>
      <c r="F2929" s="454" t="s">
        <v>1169</v>
      </c>
      <c r="G2929" s="454" t="s">
        <v>434</v>
      </c>
      <c r="H2929" s="454" t="s">
        <v>538</v>
      </c>
      <c r="I2929" s="453">
        <v>2024</v>
      </c>
      <c r="J2929" s="453">
        <v>7</v>
      </c>
      <c r="K2929" s="456">
        <v>45572</v>
      </c>
      <c r="L2929" s="457"/>
      <c r="M2929" s="458">
        <v>5.0464743080595301E-2</v>
      </c>
      <c r="N2929" s="458">
        <v>5.0722679588531799E-2</v>
      </c>
      <c r="O2929" s="459">
        <v>2.5793650793649902E-4</v>
      </c>
      <c r="P2929" s="460"/>
      <c r="Q2929" s="453">
        <v>1</v>
      </c>
      <c r="R2929" s="458">
        <v>5.0464743080595301E-2</v>
      </c>
      <c r="S2929" s="464">
        <v>775000</v>
      </c>
      <c r="T2929" s="461">
        <v>781700</v>
      </c>
      <c r="U2929" s="462">
        <v>13000</v>
      </c>
      <c r="V2929" s="463">
        <v>12798.371031746039</v>
      </c>
      <c r="W2929" s="716" t="e">
        <f t="shared" si="111"/>
        <v>#DIV/0!</v>
      </c>
      <c r="Z2929" s="739">
        <f t="shared" si="112"/>
        <v>199.90079365078674</v>
      </c>
    </row>
    <row r="2930" spans="1:29" s="365" customFormat="1" ht="12.65" customHeight="1">
      <c r="A2930" s="452" t="s">
        <v>114</v>
      </c>
      <c r="B2930" s="452" t="s">
        <v>434</v>
      </c>
      <c r="C2930" s="453" t="s">
        <v>435</v>
      </c>
      <c r="D2930" s="454" t="s">
        <v>1223</v>
      </c>
      <c r="E2930" s="455" t="s">
        <v>1224</v>
      </c>
      <c r="F2930" s="454" t="s">
        <v>1169</v>
      </c>
      <c r="G2930" s="454" t="s">
        <v>434</v>
      </c>
      <c r="H2930" s="454" t="s">
        <v>538</v>
      </c>
      <c r="I2930" s="453">
        <v>2024</v>
      </c>
      <c r="J2930" s="453">
        <v>7</v>
      </c>
      <c r="K2930" s="456">
        <v>45572</v>
      </c>
      <c r="L2930" s="457"/>
      <c r="M2930" s="458">
        <v>5.8118671788902898E-2</v>
      </c>
      <c r="N2930" s="458">
        <v>5.8179009681099202E-2</v>
      </c>
      <c r="O2930" s="459">
        <v>6.0337892196303499E-5</v>
      </c>
      <c r="P2930" s="460"/>
      <c r="Q2930" s="453">
        <v>1</v>
      </c>
      <c r="R2930" s="458">
        <v>5.8118671788902898E-2</v>
      </c>
      <c r="S2930" s="464">
        <v>760000</v>
      </c>
      <c r="T2930" s="461">
        <v>795970</v>
      </c>
      <c r="U2930" s="462">
        <v>7964.60176991151</v>
      </c>
      <c r="V2930" s="463">
        <v>7916.5746178600184</v>
      </c>
      <c r="W2930" s="716" t="e">
        <f t="shared" si="111"/>
        <v>#DIV/0!</v>
      </c>
      <c r="Z2930" s="739">
        <f t="shared" si="112"/>
        <v>45.85679806919066</v>
      </c>
    </row>
    <row r="2931" spans="1:29" s="365" customFormat="1" ht="12.65" customHeight="1">
      <c r="A2931" s="284" t="s">
        <v>69</v>
      </c>
      <c r="B2931" s="452" t="s">
        <v>1213</v>
      </c>
      <c r="C2931" s="453" t="s">
        <v>435</v>
      </c>
      <c r="D2931" s="454" t="s">
        <v>1262</v>
      </c>
      <c r="E2931" s="455" t="s">
        <v>1263</v>
      </c>
      <c r="F2931" s="454" t="s">
        <v>1169</v>
      </c>
      <c r="G2931" s="454" t="s">
        <v>1264</v>
      </c>
      <c r="H2931" s="454" t="s">
        <v>538</v>
      </c>
      <c r="I2931" s="453">
        <v>2024</v>
      </c>
      <c r="J2931" s="453">
        <v>7</v>
      </c>
      <c r="K2931" s="456">
        <v>45572</v>
      </c>
      <c r="L2931" s="457"/>
      <c r="M2931" s="458">
        <v>2.8000000000000001E-2</v>
      </c>
      <c r="N2931" s="458">
        <v>2.81E-2</v>
      </c>
      <c r="O2931" s="459">
        <v>6.0337892196303499E-5</v>
      </c>
      <c r="P2931" s="460"/>
      <c r="Q2931" s="453">
        <v>1</v>
      </c>
      <c r="R2931" s="458">
        <v>2.8000000000000001E-2</v>
      </c>
      <c r="S2931" s="464">
        <v>0</v>
      </c>
      <c r="T2931" s="461">
        <v>0</v>
      </c>
      <c r="U2931" s="462">
        <v>12000</v>
      </c>
      <c r="V2931" s="463">
        <v>12000</v>
      </c>
      <c r="W2931" s="716" t="e">
        <f t="shared" si="111"/>
        <v>#DIV/0!</v>
      </c>
      <c r="Z2931" s="739">
        <f t="shared" si="112"/>
        <v>0</v>
      </c>
    </row>
    <row r="2932" spans="1:29" s="365" customFormat="1" ht="12.65" customHeight="1">
      <c r="A2932" s="452" t="s">
        <v>152</v>
      </c>
      <c r="B2932" s="452" t="s">
        <v>606</v>
      </c>
      <c r="C2932" s="453" t="s">
        <v>554</v>
      </c>
      <c r="D2932" s="454" t="s">
        <v>1225</v>
      </c>
      <c r="E2932" s="455" t="s">
        <v>1226</v>
      </c>
      <c r="F2932" s="454" t="s">
        <v>1169</v>
      </c>
      <c r="G2932" s="454" t="s">
        <v>606</v>
      </c>
      <c r="H2932" s="454" t="s">
        <v>538</v>
      </c>
      <c r="I2932" s="453">
        <v>2024</v>
      </c>
      <c r="J2932" s="453">
        <v>7</v>
      </c>
      <c r="K2932" s="456">
        <v>45572</v>
      </c>
      <c r="L2932" s="457"/>
      <c r="M2932" s="458">
        <v>7.3899999999999993E-2</v>
      </c>
      <c r="N2932" s="458">
        <v>7.4300000000000005E-2</v>
      </c>
      <c r="O2932" s="459">
        <v>4.0000000000001146E-4</v>
      </c>
      <c r="P2932" s="460"/>
      <c r="Q2932" s="453">
        <v>1</v>
      </c>
      <c r="R2932" s="458">
        <v>7.3899999999999993E-2</v>
      </c>
      <c r="S2932" s="464">
        <v>0</v>
      </c>
      <c r="T2932" s="461">
        <v>0</v>
      </c>
      <c r="U2932" s="462">
        <v>28318.5840707965</v>
      </c>
      <c r="V2932" s="463">
        <v>28318.5840707965</v>
      </c>
      <c r="W2932" s="716" t="e">
        <f t="shared" si="111"/>
        <v>#DIV/0!</v>
      </c>
      <c r="Z2932" s="739">
        <f t="shared" si="112"/>
        <v>0</v>
      </c>
    </row>
    <row r="2933" spans="1:29" s="365" customFormat="1" ht="12.65" customHeight="1">
      <c r="A2933" s="452" t="s">
        <v>152</v>
      </c>
      <c r="B2933" s="452" t="s">
        <v>606</v>
      </c>
      <c r="C2933" s="453" t="s">
        <v>554</v>
      </c>
      <c r="D2933" s="454" t="s">
        <v>1227</v>
      </c>
      <c r="E2933" s="455" t="s">
        <v>1228</v>
      </c>
      <c r="F2933" s="454" t="s">
        <v>1169</v>
      </c>
      <c r="G2933" s="454" t="s">
        <v>606</v>
      </c>
      <c r="H2933" s="454" t="s">
        <v>538</v>
      </c>
      <c r="I2933" s="453">
        <v>2024</v>
      </c>
      <c r="J2933" s="453">
        <v>7</v>
      </c>
      <c r="K2933" s="456">
        <v>45572</v>
      </c>
      <c r="L2933" s="457"/>
      <c r="M2933" s="458">
        <v>3.8800000000000001E-2</v>
      </c>
      <c r="N2933" s="458">
        <v>3.9E-2</v>
      </c>
      <c r="O2933" s="459">
        <v>1.9999999999999879E-4</v>
      </c>
      <c r="P2933" s="460"/>
      <c r="Q2933" s="453">
        <v>1</v>
      </c>
      <c r="R2933" s="458">
        <v>3.8800000000000001E-2</v>
      </c>
      <c r="S2933" s="464">
        <v>0</v>
      </c>
      <c r="T2933" s="461">
        <v>0</v>
      </c>
      <c r="U2933" s="462">
        <v>14159.292035398201</v>
      </c>
      <c r="V2933" s="463">
        <v>14159.292035398201</v>
      </c>
      <c r="W2933" s="716" t="e">
        <f t="shared" si="111"/>
        <v>#DIV/0!</v>
      </c>
      <c r="Z2933" s="739">
        <f t="shared" si="112"/>
        <v>0</v>
      </c>
    </row>
    <row r="2934" spans="1:29" s="365" customFormat="1" ht="12.65" customHeight="1">
      <c r="A2934" s="452" t="s">
        <v>279</v>
      </c>
      <c r="B2934" s="452" t="s">
        <v>42</v>
      </c>
      <c r="C2934" s="453" t="s">
        <v>554</v>
      </c>
      <c r="D2934" s="454" t="s">
        <v>1229</v>
      </c>
      <c r="E2934" s="455" t="s">
        <v>556</v>
      </c>
      <c r="F2934" s="454" t="s">
        <v>1169</v>
      </c>
      <c r="G2934" s="454" t="s">
        <v>42</v>
      </c>
      <c r="H2934" s="454" t="s">
        <v>538</v>
      </c>
      <c r="I2934" s="453">
        <v>2024</v>
      </c>
      <c r="J2934" s="453">
        <v>7</v>
      </c>
      <c r="K2934" s="456">
        <v>45572</v>
      </c>
      <c r="L2934" s="457"/>
      <c r="M2934" s="458">
        <v>3.2000000000000001E-2</v>
      </c>
      <c r="N2934" s="458">
        <v>3.2300000000000002E-2</v>
      </c>
      <c r="O2934" s="459">
        <v>3.0000000000000165E-4</v>
      </c>
      <c r="P2934" s="460"/>
      <c r="Q2934" s="453">
        <v>1</v>
      </c>
      <c r="R2934" s="458">
        <v>3.2000000000000001E-2</v>
      </c>
      <c r="S2934" s="464">
        <v>0</v>
      </c>
      <c r="T2934" s="461">
        <v>0</v>
      </c>
      <c r="U2934" s="462">
        <v>21238.938053097299</v>
      </c>
      <c r="V2934" s="463">
        <v>21238.938053097299</v>
      </c>
      <c r="W2934" s="716" t="e">
        <f t="shared" si="111"/>
        <v>#DIV/0!</v>
      </c>
      <c r="Z2934" s="739">
        <f t="shared" si="112"/>
        <v>0</v>
      </c>
    </row>
    <row r="2935" spans="1:29" s="365" customFormat="1" ht="12.65" customHeight="1">
      <c r="A2935" s="452" t="s">
        <v>279</v>
      </c>
      <c r="B2935" s="452" t="s">
        <v>42</v>
      </c>
      <c r="C2935" s="453" t="s">
        <v>554</v>
      </c>
      <c r="D2935" s="454" t="s">
        <v>1230</v>
      </c>
      <c r="E2935" s="455" t="s">
        <v>561</v>
      </c>
      <c r="F2935" s="454" t="s">
        <v>1169</v>
      </c>
      <c r="G2935" s="454" t="s">
        <v>42</v>
      </c>
      <c r="H2935" s="454" t="s">
        <v>538</v>
      </c>
      <c r="I2935" s="453">
        <v>2024</v>
      </c>
      <c r="J2935" s="453">
        <v>7</v>
      </c>
      <c r="K2935" s="456">
        <v>45572</v>
      </c>
      <c r="L2935" s="457"/>
      <c r="M2935" s="458">
        <v>2.9000000000000001E-2</v>
      </c>
      <c r="N2935" s="458">
        <v>2.92E-2</v>
      </c>
      <c r="O2935" s="459">
        <v>1.9999999999999879E-4</v>
      </c>
      <c r="P2935" s="460"/>
      <c r="Q2935" s="453">
        <v>1</v>
      </c>
      <c r="R2935" s="458">
        <v>2.9000000000000001E-2</v>
      </c>
      <c r="S2935" s="464">
        <v>0</v>
      </c>
      <c r="T2935" s="461">
        <v>0</v>
      </c>
      <c r="U2935" s="462">
        <v>11504.4247787611</v>
      </c>
      <c r="V2935" s="463">
        <v>11504.4247787611</v>
      </c>
      <c r="W2935" s="716" t="e">
        <f t="shared" si="111"/>
        <v>#DIV/0!</v>
      </c>
      <c r="Z2935" s="739">
        <f t="shared" si="112"/>
        <v>0</v>
      </c>
    </row>
    <row r="2936" spans="1:29" s="365" customFormat="1" ht="12.65" customHeight="1">
      <c r="A2936" s="452" t="s">
        <v>279</v>
      </c>
      <c r="B2936" s="452" t="s">
        <v>42</v>
      </c>
      <c r="C2936" s="453" t="s">
        <v>554</v>
      </c>
      <c r="D2936" s="454" t="s">
        <v>1231</v>
      </c>
      <c r="E2936" s="455" t="s">
        <v>1232</v>
      </c>
      <c r="F2936" s="454" t="s">
        <v>1169</v>
      </c>
      <c r="G2936" s="454" t="s">
        <v>42</v>
      </c>
      <c r="H2936" s="454" t="s">
        <v>538</v>
      </c>
      <c r="I2936" s="453">
        <v>2024</v>
      </c>
      <c r="J2936" s="453">
        <v>7</v>
      </c>
      <c r="K2936" s="456">
        <v>45572</v>
      </c>
      <c r="L2936" s="457"/>
      <c r="M2936" s="458">
        <v>3.5499999999999997E-2</v>
      </c>
      <c r="N2936" s="458">
        <v>3.5799999999999998E-2</v>
      </c>
      <c r="O2936" s="459">
        <v>3.0000000000000165E-4</v>
      </c>
      <c r="P2936" s="460"/>
      <c r="Q2936" s="453">
        <v>1</v>
      </c>
      <c r="R2936" s="458">
        <v>3.5499999999999997E-2</v>
      </c>
      <c r="S2936" s="464">
        <v>0</v>
      </c>
      <c r="T2936" s="461">
        <v>0</v>
      </c>
      <c r="U2936" s="462">
        <v>60000</v>
      </c>
      <c r="V2936" s="463">
        <v>60000</v>
      </c>
      <c r="W2936" s="716" t="e">
        <f t="shared" si="111"/>
        <v>#DIV/0!</v>
      </c>
      <c r="Z2936" s="739">
        <f t="shared" si="112"/>
        <v>0</v>
      </c>
    </row>
    <row r="2937" spans="1:29" s="365" customFormat="1" ht="12.65" customHeight="1">
      <c r="A2937" s="452" t="s">
        <v>39</v>
      </c>
      <c r="B2937" s="452" t="s">
        <v>707</v>
      </c>
      <c r="C2937" s="453" t="s">
        <v>554</v>
      </c>
      <c r="D2937" s="454" t="s">
        <v>1233</v>
      </c>
      <c r="E2937" s="455" t="s">
        <v>1234</v>
      </c>
      <c r="F2937" s="454" t="s">
        <v>1169</v>
      </c>
      <c r="G2937" s="454" t="s">
        <v>707</v>
      </c>
      <c r="H2937" s="454" t="s">
        <v>538</v>
      </c>
      <c r="I2937" s="453">
        <v>2024</v>
      </c>
      <c r="J2937" s="453">
        <v>7</v>
      </c>
      <c r="K2937" s="456">
        <v>45572</v>
      </c>
      <c r="L2937" s="457"/>
      <c r="M2937" s="458">
        <v>5.45E-2</v>
      </c>
      <c r="N2937" s="458">
        <v>5.45E-2</v>
      </c>
      <c r="O2937" s="459">
        <v>0</v>
      </c>
      <c r="P2937" s="460"/>
      <c r="Q2937" s="453">
        <v>1</v>
      </c>
      <c r="R2937" s="458">
        <v>5.45E-2</v>
      </c>
      <c r="S2937" s="464">
        <v>8583887</v>
      </c>
      <c r="T2937" s="461">
        <v>52833889</v>
      </c>
      <c r="U2937" s="462"/>
      <c r="V2937" s="463">
        <v>0</v>
      </c>
      <c r="W2937" s="716" t="e">
        <f t="shared" si="111"/>
        <v>#DIV/0!</v>
      </c>
      <c r="Z2937" s="739">
        <f t="shared" si="112"/>
        <v>0</v>
      </c>
      <c r="AB2937" s="365">
        <f t="shared" ref="AB2937:AB2943" si="113">O2937*S2937</f>
        <v>0</v>
      </c>
      <c r="AC2937" s="365">
        <f t="shared" ref="AC2937:AC2943" si="114">O2937*S2937</f>
        <v>0</v>
      </c>
    </row>
    <row r="2938" spans="1:29" s="365" customFormat="1" ht="12.65" customHeight="1">
      <c r="A2938" s="452" t="s">
        <v>39</v>
      </c>
      <c r="B2938" s="452" t="s">
        <v>707</v>
      </c>
      <c r="C2938" s="453" t="s">
        <v>554</v>
      </c>
      <c r="D2938" s="454" t="s">
        <v>1235</v>
      </c>
      <c r="E2938" s="455" t="s">
        <v>1236</v>
      </c>
      <c r="F2938" s="454" t="s">
        <v>1169</v>
      </c>
      <c r="G2938" s="454" t="s">
        <v>707</v>
      </c>
      <c r="H2938" s="454" t="s">
        <v>538</v>
      </c>
      <c r="I2938" s="453">
        <v>2024</v>
      </c>
      <c r="J2938" s="453">
        <v>7</v>
      </c>
      <c r="K2938" s="456">
        <v>45572</v>
      </c>
      <c r="L2938" s="457"/>
      <c r="M2938" s="458">
        <v>2.63E-2</v>
      </c>
      <c r="N2938" s="458">
        <v>2.63E-2</v>
      </c>
      <c r="O2938" s="459">
        <v>0</v>
      </c>
      <c r="P2938" s="460"/>
      <c r="Q2938" s="453">
        <v>1</v>
      </c>
      <c r="R2938" s="458">
        <v>2.63E-2</v>
      </c>
      <c r="S2938" s="464">
        <v>8052272</v>
      </c>
      <c r="T2938" s="461">
        <v>39872779</v>
      </c>
      <c r="U2938" s="462"/>
      <c r="V2938" s="463">
        <v>0</v>
      </c>
      <c r="W2938" s="716" t="e">
        <f t="shared" si="111"/>
        <v>#DIV/0!</v>
      </c>
      <c r="Z2938" s="739">
        <f t="shared" si="112"/>
        <v>0</v>
      </c>
      <c r="AB2938" s="365">
        <f t="shared" si="113"/>
        <v>0</v>
      </c>
      <c r="AC2938" s="365">
        <f t="shared" si="114"/>
        <v>0</v>
      </c>
    </row>
    <row r="2939" spans="1:29" s="365" customFormat="1" ht="12.65" customHeight="1">
      <c r="A2939" s="452" t="s">
        <v>39</v>
      </c>
      <c r="B2939" s="452" t="s">
        <v>707</v>
      </c>
      <c r="C2939" s="453" t="s">
        <v>554</v>
      </c>
      <c r="D2939" s="454" t="s">
        <v>1237</v>
      </c>
      <c r="E2939" s="455" t="s">
        <v>1238</v>
      </c>
      <c r="F2939" s="454" t="s">
        <v>1169</v>
      </c>
      <c r="G2939" s="454" t="s">
        <v>707</v>
      </c>
      <c r="H2939" s="454" t="s">
        <v>538</v>
      </c>
      <c r="I2939" s="453">
        <v>2024</v>
      </c>
      <c r="J2939" s="453">
        <v>7</v>
      </c>
      <c r="K2939" s="456">
        <v>45572</v>
      </c>
      <c r="L2939" s="457"/>
      <c r="M2939" s="458">
        <v>5.33E-2</v>
      </c>
      <c r="N2939" s="458">
        <v>5.33E-2</v>
      </c>
      <c r="O2939" s="459">
        <v>0</v>
      </c>
      <c r="P2939" s="460"/>
      <c r="Q2939" s="453">
        <v>1</v>
      </c>
      <c r="R2939" s="458">
        <v>5.33E-2</v>
      </c>
      <c r="S2939" s="464">
        <v>8429179</v>
      </c>
      <c r="T2939" s="461">
        <v>47233241</v>
      </c>
      <c r="U2939" s="462"/>
      <c r="V2939" s="463">
        <v>0</v>
      </c>
      <c r="W2939" s="716" t="e">
        <f t="shared" si="111"/>
        <v>#DIV/0!</v>
      </c>
      <c r="Z2939" s="739">
        <f t="shared" si="112"/>
        <v>0</v>
      </c>
      <c r="AB2939" s="365">
        <f t="shared" si="113"/>
        <v>0</v>
      </c>
      <c r="AC2939" s="365">
        <f t="shared" si="114"/>
        <v>0</v>
      </c>
    </row>
    <row r="2940" spans="1:29" s="365" customFormat="1" ht="12.65" customHeight="1">
      <c r="A2940" s="452" t="s">
        <v>39</v>
      </c>
      <c r="B2940" s="452" t="s">
        <v>707</v>
      </c>
      <c r="C2940" s="453" t="s">
        <v>554</v>
      </c>
      <c r="D2940" s="454" t="s">
        <v>1239</v>
      </c>
      <c r="E2940" s="455" t="s">
        <v>1240</v>
      </c>
      <c r="F2940" s="454" t="s">
        <v>1169</v>
      </c>
      <c r="G2940" s="454" t="s">
        <v>707</v>
      </c>
      <c r="H2940" s="454" t="s">
        <v>538</v>
      </c>
      <c r="I2940" s="453">
        <v>2024</v>
      </c>
      <c r="J2940" s="453">
        <v>7</v>
      </c>
      <c r="K2940" s="456">
        <v>45572</v>
      </c>
      <c r="L2940" s="457"/>
      <c r="M2940" s="458">
        <v>2.9899999999999999E-2</v>
      </c>
      <c r="N2940" s="458">
        <v>2.9899999999999999E-2</v>
      </c>
      <c r="O2940" s="459">
        <v>0</v>
      </c>
      <c r="P2940" s="460"/>
      <c r="Q2940" s="453">
        <v>1</v>
      </c>
      <c r="R2940" s="458">
        <v>2.9899999999999999E-2</v>
      </c>
      <c r="S2940" s="464">
        <v>8770394</v>
      </c>
      <c r="T2940" s="461">
        <v>49294549</v>
      </c>
      <c r="U2940" s="462"/>
      <c r="V2940" s="463">
        <v>0</v>
      </c>
      <c r="W2940" s="716" t="e">
        <f t="shared" si="111"/>
        <v>#DIV/0!</v>
      </c>
      <c r="Z2940" s="739">
        <f t="shared" si="112"/>
        <v>0</v>
      </c>
      <c r="AB2940" s="365">
        <f t="shared" si="113"/>
        <v>0</v>
      </c>
      <c r="AC2940" s="365">
        <f t="shared" si="114"/>
        <v>0</v>
      </c>
    </row>
    <row r="2941" spans="1:29" s="365" customFormat="1" ht="12.65" customHeight="1">
      <c r="A2941" s="452" t="s">
        <v>39</v>
      </c>
      <c r="B2941" s="452" t="s">
        <v>707</v>
      </c>
      <c r="C2941" s="453" t="s">
        <v>554</v>
      </c>
      <c r="D2941" s="454" t="s">
        <v>1241</v>
      </c>
      <c r="E2941" s="455" t="s">
        <v>1242</v>
      </c>
      <c r="F2941" s="454" t="s">
        <v>1169</v>
      </c>
      <c r="G2941" s="454" t="s">
        <v>707</v>
      </c>
      <c r="H2941" s="454" t="s">
        <v>538</v>
      </c>
      <c r="I2941" s="453">
        <v>2024</v>
      </c>
      <c r="J2941" s="453">
        <v>7</v>
      </c>
      <c r="K2941" s="456">
        <v>45572</v>
      </c>
      <c r="L2941" s="457"/>
      <c r="M2941" s="458">
        <v>6.7500000000000004E-2</v>
      </c>
      <c r="N2941" s="458">
        <v>6.7500000000000004E-2</v>
      </c>
      <c r="O2941" s="459">
        <v>0</v>
      </c>
      <c r="P2941" s="460"/>
      <c r="Q2941" s="453">
        <v>1</v>
      </c>
      <c r="R2941" s="458">
        <v>6.7500000000000004E-2</v>
      </c>
      <c r="S2941" s="464">
        <v>0</v>
      </c>
      <c r="T2941" s="461">
        <v>3751000</v>
      </c>
      <c r="U2941" s="462">
        <v>0</v>
      </c>
      <c r="V2941" s="463">
        <v>0</v>
      </c>
      <c r="W2941" s="716" t="e">
        <f t="shared" si="111"/>
        <v>#DIV/0!</v>
      </c>
      <c r="Z2941" s="739">
        <f t="shared" si="112"/>
        <v>0</v>
      </c>
      <c r="AB2941" s="365">
        <f t="shared" si="113"/>
        <v>0</v>
      </c>
      <c r="AC2941" s="365">
        <f t="shared" si="114"/>
        <v>0</v>
      </c>
    </row>
    <row r="2942" spans="1:29" s="365" customFormat="1" ht="12.65" customHeight="1">
      <c r="A2942" s="452" t="s">
        <v>39</v>
      </c>
      <c r="B2942" s="452" t="s">
        <v>707</v>
      </c>
      <c r="C2942" s="453" t="s">
        <v>554</v>
      </c>
      <c r="D2942" s="454" t="s">
        <v>1243</v>
      </c>
      <c r="E2942" s="455" t="s">
        <v>1244</v>
      </c>
      <c r="F2942" s="454" t="s">
        <v>1169</v>
      </c>
      <c r="G2942" s="454" t="s">
        <v>707</v>
      </c>
      <c r="H2942" s="454" t="s">
        <v>538</v>
      </c>
      <c r="I2942" s="453">
        <v>2024</v>
      </c>
      <c r="J2942" s="453">
        <v>7</v>
      </c>
      <c r="K2942" s="456">
        <v>45572</v>
      </c>
      <c r="L2942" s="457"/>
      <c r="M2942" s="458">
        <v>7.3400000000000007E-2</v>
      </c>
      <c r="N2942" s="458">
        <v>7.3400000000000007E-2</v>
      </c>
      <c r="O2942" s="459">
        <v>0</v>
      </c>
      <c r="P2942" s="460"/>
      <c r="Q2942" s="453">
        <v>1</v>
      </c>
      <c r="R2942" s="458">
        <v>7.3400000000000007E-2</v>
      </c>
      <c r="S2942" s="464">
        <v>0</v>
      </c>
      <c r="T2942" s="461">
        <v>226850</v>
      </c>
      <c r="U2942" s="462">
        <v>0</v>
      </c>
      <c r="V2942" s="463">
        <v>0</v>
      </c>
      <c r="W2942" s="716" t="e">
        <f t="shared" si="111"/>
        <v>#DIV/0!</v>
      </c>
      <c r="Z2942" s="739">
        <f t="shared" si="112"/>
        <v>0</v>
      </c>
      <c r="AB2942" s="365">
        <f t="shared" si="113"/>
        <v>0</v>
      </c>
      <c r="AC2942" s="365">
        <f t="shared" si="114"/>
        <v>0</v>
      </c>
    </row>
    <row r="2943" spans="1:29" s="365" customFormat="1" ht="12.65" customHeight="1">
      <c r="A2943" s="452" t="s">
        <v>39</v>
      </c>
      <c r="B2943" s="452" t="s">
        <v>707</v>
      </c>
      <c r="C2943" s="453" t="s">
        <v>554</v>
      </c>
      <c r="D2943" s="454" t="s">
        <v>1245</v>
      </c>
      <c r="E2943" s="455" t="s">
        <v>1246</v>
      </c>
      <c r="F2943" s="454" t="s">
        <v>1169</v>
      </c>
      <c r="G2943" s="454" t="s">
        <v>707</v>
      </c>
      <c r="H2943" s="454" t="s">
        <v>538</v>
      </c>
      <c r="I2943" s="453">
        <v>2024</v>
      </c>
      <c r="J2943" s="453">
        <v>7</v>
      </c>
      <c r="K2943" s="456">
        <v>45572</v>
      </c>
      <c r="L2943" s="457"/>
      <c r="M2943" s="458">
        <v>2.6599999999999999E-2</v>
      </c>
      <c r="N2943" s="458">
        <v>2.6599999999999999E-2</v>
      </c>
      <c r="O2943" s="459">
        <v>0</v>
      </c>
      <c r="P2943" s="460"/>
      <c r="Q2943" s="453">
        <v>1</v>
      </c>
      <c r="R2943" s="458">
        <v>2.6599999999999999E-2</v>
      </c>
      <c r="S2943" s="464">
        <v>2414000</v>
      </c>
      <c r="T2943" s="461">
        <v>9041400</v>
      </c>
      <c r="U2943" s="462">
        <v>0</v>
      </c>
      <c r="V2943" s="463">
        <v>0</v>
      </c>
      <c r="W2943" s="716" t="e">
        <f t="shared" si="111"/>
        <v>#DIV/0!</v>
      </c>
      <c r="Z2943" s="739">
        <f t="shared" si="112"/>
        <v>0</v>
      </c>
      <c r="AB2943" s="365">
        <f t="shared" si="113"/>
        <v>0</v>
      </c>
      <c r="AC2943" s="365">
        <f t="shared" si="114"/>
        <v>0</v>
      </c>
    </row>
    <row r="2944" spans="1:29" s="365" customFormat="1" ht="12.65" customHeight="1">
      <c r="A2944" s="284" t="s">
        <v>21</v>
      </c>
      <c r="B2944" s="452" t="s">
        <v>1030</v>
      </c>
      <c r="C2944" s="453" t="s">
        <v>554</v>
      </c>
      <c r="D2944" s="454" t="s">
        <v>1233</v>
      </c>
      <c r="E2944" s="455" t="s">
        <v>1247</v>
      </c>
      <c r="F2944" s="454" t="s">
        <v>1248</v>
      </c>
      <c r="G2944" s="454" t="s">
        <v>1030</v>
      </c>
      <c r="H2944" s="454" t="s">
        <v>538</v>
      </c>
      <c r="I2944" s="453">
        <v>2024</v>
      </c>
      <c r="J2944" s="453">
        <v>7</v>
      </c>
      <c r="K2944" s="456">
        <v>45572</v>
      </c>
      <c r="L2944" s="457"/>
      <c r="M2944" s="458">
        <v>5.7915000000000001E-2</v>
      </c>
      <c r="N2944" s="458">
        <v>5.7915000000000001E-2</v>
      </c>
      <c r="O2944" s="459">
        <v>0</v>
      </c>
      <c r="P2944" s="460"/>
      <c r="Q2944" s="453">
        <v>1</v>
      </c>
      <c r="R2944" s="458">
        <v>5.7915000000000001E-2</v>
      </c>
      <c r="S2944" s="464">
        <v>18240000</v>
      </c>
      <c r="T2944" s="461">
        <v>145402000</v>
      </c>
      <c r="U2944" s="462"/>
      <c r="V2944" s="463">
        <v>0</v>
      </c>
      <c r="W2944" s="716" t="e">
        <f t="shared" si="111"/>
        <v>#DIV/0!</v>
      </c>
      <c r="Z2944" s="739">
        <f t="shared" si="112"/>
        <v>0</v>
      </c>
    </row>
    <row r="2945" spans="1:26" s="365" customFormat="1" ht="12.65" customHeight="1">
      <c r="A2945" s="284" t="s">
        <v>21</v>
      </c>
      <c r="B2945" s="452" t="s">
        <v>1030</v>
      </c>
      <c r="C2945" s="453" t="s">
        <v>554</v>
      </c>
      <c r="D2945" s="454" t="s">
        <v>1235</v>
      </c>
      <c r="E2945" s="455" t="s">
        <v>1249</v>
      </c>
      <c r="F2945" s="454" t="s">
        <v>1248</v>
      </c>
      <c r="G2945" s="454" t="s">
        <v>1030</v>
      </c>
      <c r="H2945" s="454" t="s">
        <v>538</v>
      </c>
      <c r="I2945" s="453">
        <v>2024</v>
      </c>
      <c r="J2945" s="453">
        <v>7</v>
      </c>
      <c r="K2945" s="456">
        <v>45572</v>
      </c>
      <c r="L2945" s="457"/>
      <c r="M2945" s="458">
        <v>4.5760000000000002E-2</v>
      </c>
      <c r="N2945" s="458">
        <v>4.5760000000000002E-2</v>
      </c>
      <c r="O2945" s="459">
        <v>0</v>
      </c>
      <c r="P2945" s="460"/>
      <c r="Q2945" s="453">
        <v>1</v>
      </c>
      <c r="R2945" s="458">
        <v>4.5760000000000002E-2</v>
      </c>
      <c r="S2945" s="464">
        <v>18240000</v>
      </c>
      <c r="T2945" s="461">
        <v>142660000</v>
      </c>
      <c r="U2945" s="462"/>
      <c r="V2945" s="463">
        <v>0</v>
      </c>
      <c r="W2945" s="716" t="e">
        <f t="shared" si="111"/>
        <v>#DIV/0!</v>
      </c>
      <c r="Z2945" s="739">
        <f t="shared" si="112"/>
        <v>0</v>
      </c>
    </row>
    <row r="2946" spans="1:26" s="365" customFormat="1" ht="12.65" customHeight="1">
      <c r="A2946" s="284" t="s">
        <v>21</v>
      </c>
      <c r="B2946" s="452" t="s">
        <v>1030</v>
      </c>
      <c r="C2946" s="453" t="s">
        <v>554</v>
      </c>
      <c r="D2946" s="454" t="s">
        <v>1237</v>
      </c>
      <c r="E2946" s="455" t="s">
        <v>1250</v>
      </c>
      <c r="F2946" s="454" t="s">
        <v>1248</v>
      </c>
      <c r="G2946" s="454" t="s">
        <v>1030</v>
      </c>
      <c r="H2946" s="454" t="s">
        <v>538</v>
      </c>
      <c r="I2946" s="453">
        <v>2024</v>
      </c>
      <c r="J2946" s="453">
        <v>7</v>
      </c>
      <c r="K2946" s="456">
        <v>45572</v>
      </c>
      <c r="L2946" s="457"/>
      <c r="M2946" s="458">
        <v>5.5055E-2</v>
      </c>
      <c r="N2946" s="458">
        <v>5.5055E-2</v>
      </c>
      <c r="O2946" s="459">
        <v>0</v>
      </c>
      <c r="P2946" s="460"/>
      <c r="Q2946" s="453">
        <v>1</v>
      </c>
      <c r="R2946" s="458">
        <v>5.5055E-2</v>
      </c>
      <c r="S2946" s="464">
        <v>18600000</v>
      </c>
      <c r="T2946" s="461">
        <v>142700000</v>
      </c>
      <c r="U2946" s="462"/>
      <c r="V2946" s="463">
        <v>0</v>
      </c>
      <c r="W2946" s="716" t="e">
        <f t="shared" ref="W2946:W3009" si="115">V2946/$AB$1</f>
        <v>#DIV/0!</v>
      </c>
      <c r="Z2946" s="739">
        <f t="shared" si="112"/>
        <v>0</v>
      </c>
    </row>
    <row r="2947" spans="1:26" s="365" customFormat="1" ht="12.65" customHeight="1">
      <c r="A2947" s="284" t="s">
        <v>21</v>
      </c>
      <c r="B2947" s="452" t="s">
        <v>1030</v>
      </c>
      <c r="C2947" s="453" t="s">
        <v>554</v>
      </c>
      <c r="D2947" s="454" t="s">
        <v>1239</v>
      </c>
      <c r="E2947" s="455" t="s">
        <v>1251</v>
      </c>
      <c r="F2947" s="454" t="s">
        <v>1248</v>
      </c>
      <c r="G2947" s="454" t="s">
        <v>1030</v>
      </c>
      <c r="H2947" s="454" t="s">
        <v>538</v>
      </c>
      <c r="I2947" s="453">
        <v>2024</v>
      </c>
      <c r="J2947" s="453">
        <v>7</v>
      </c>
      <c r="K2947" s="456">
        <v>45572</v>
      </c>
      <c r="L2947" s="457"/>
      <c r="M2947" s="458">
        <v>4.3615000000000001E-2</v>
      </c>
      <c r="N2947" s="458">
        <v>4.3615000000000001E-2</v>
      </c>
      <c r="O2947" s="459">
        <v>0</v>
      </c>
      <c r="P2947" s="460"/>
      <c r="Q2947" s="453">
        <v>1</v>
      </c>
      <c r="R2947" s="458">
        <v>4.3615000000000001E-2</v>
      </c>
      <c r="S2947" s="464">
        <v>17900000</v>
      </c>
      <c r="T2947" s="461">
        <v>146700000</v>
      </c>
      <c r="U2947" s="462"/>
      <c r="V2947" s="463">
        <v>0</v>
      </c>
      <c r="W2947" s="716" t="e">
        <f t="shared" si="115"/>
        <v>#DIV/0!</v>
      </c>
      <c r="Z2947" s="739">
        <f t="shared" ref="Z2947:Z3010" si="116">O2947*S2947</f>
        <v>0</v>
      </c>
    </row>
    <row r="2948" spans="1:26" s="365" customFormat="1" ht="12.65" customHeight="1">
      <c r="A2948" s="325" t="s">
        <v>66</v>
      </c>
      <c r="B2948" s="452" t="s">
        <v>985</v>
      </c>
      <c r="C2948" s="453" t="s">
        <v>449</v>
      </c>
      <c r="D2948" s="454" t="s">
        <v>595</v>
      </c>
      <c r="E2948" s="455" t="s">
        <v>1252</v>
      </c>
      <c r="F2948" s="454" t="s">
        <v>1169</v>
      </c>
      <c r="G2948" s="454" t="s">
        <v>985</v>
      </c>
      <c r="H2948" s="454" t="s">
        <v>538</v>
      </c>
      <c r="I2948" s="453">
        <v>2024</v>
      </c>
      <c r="J2948" s="453">
        <v>7</v>
      </c>
      <c r="K2948" s="456">
        <v>45572</v>
      </c>
      <c r="L2948" s="457"/>
      <c r="M2948" s="458">
        <v>4.7028124999999997E-2</v>
      </c>
      <c r="N2948" s="458">
        <v>4.7699999999999999E-2</v>
      </c>
      <c r="O2948" s="459">
        <v>6.7187500000000233E-4</v>
      </c>
      <c r="P2948" s="460"/>
      <c r="Q2948" s="453">
        <v>1</v>
      </c>
      <c r="R2948" s="458">
        <v>4.7028124999999997E-2</v>
      </c>
      <c r="S2948" s="464">
        <v>652463.1</v>
      </c>
      <c r="T2948" s="461">
        <v>11629611</v>
      </c>
      <c r="U2948" s="462">
        <v>172000</v>
      </c>
      <c r="V2948" s="463">
        <v>164186.35510937497</v>
      </c>
      <c r="W2948" s="716" t="e">
        <f t="shared" si="115"/>
        <v>#DIV/0!</v>
      </c>
      <c r="Z2948" s="739">
        <f t="shared" si="116"/>
        <v>438.37364531250148</v>
      </c>
    </row>
    <row r="2949" spans="1:26" s="365" customFormat="1" ht="12.65" customHeight="1">
      <c r="A2949" s="325" t="s">
        <v>66</v>
      </c>
      <c r="B2949" s="452" t="s">
        <v>985</v>
      </c>
      <c r="C2949" s="453" t="s">
        <v>449</v>
      </c>
      <c r="D2949" s="454" t="s">
        <v>1253</v>
      </c>
      <c r="E2949" s="455" t="s">
        <v>1254</v>
      </c>
      <c r="F2949" s="454" t="s">
        <v>1169</v>
      </c>
      <c r="G2949" s="454" t="s">
        <v>985</v>
      </c>
      <c r="H2949" s="454" t="s">
        <v>538</v>
      </c>
      <c r="I2949" s="453">
        <v>2024</v>
      </c>
      <c r="J2949" s="453">
        <v>7</v>
      </c>
      <c r="K2949" s="456">
        <v>45572</v>
      </c>
      <c r="L2949" s="457"/>
      <c r="M2949" s="458">
        <v>3.1677499999999997E-2</v>
      </c>
      <c r="N2949" s="458">
        <v>3.1989999999999998E-2</v>
      </c>
      <c r="O2949" s="459">
        <v>3.1250000000000028E-4</v>
      </c>
      <c r="P2949" s="460"/>
      <c r="Q2949" s="453">
        <v>1</v>
      </c>
      <c r="R2949" s="458">
        <v>3.1677499999999997E-2</v>
      </c>
      <c r="S2949" s="464">
        <v>679990.5</v>
      </c>
      <c r="T2949" s="461">
        <v>12028908.6</v>
      </c>
      <c r="U2949" s="462">
        <v>80000</v>
      </c>
      <c r="V2949" s="463">
        <v>76240.966062499996</v>
      </c>
      <c r="W2949" s="716" t="e">
        <f t="shared" si="115"/>
        <v>#DIV/0!</v>
      </c>
      <c r="Z2949" s="739">
        <f t="shared" si="116"/>
        <v>212.49703125000019</v>
      </c>
    </row>
    <row r="2950" spans="1:26" s="365" customFormat="1" ht="12.65" customHeight="1">
      <c r="A2950" s="325" t="s">
        <v>66</v>
      </c>
      <c r="B2950" s="452" t="s">
        <v>985</v>
      </c>
      <c r="C2950" s="453" t="s">
        <v>449</v>
      </c>
      <c r="D2950" s="454" t="s">
        <v>1255</v>
      </c>
      <c r="E2950" s="455" t="s">
        <v>1256</v>
      </c>
      <c r="F2950" s="454" t="s">
        <v>1169</v>
      </c>
      <c r="G2950" s="454" t="s">
        <v>985</v>
      </c>
      <c r="H2950" s="454" t="s">
        <v>538</v>
      </c>
      <c r="I2950" s="453">
        <v>2024</v>
      </c>
      <c r="J2950" s="453">
        <v>7</v>
      </c>
      <c r="K2950" s="456">
        <v>45572</v>
      </c>
      <c r="L2950" s="457"/>
      <c r="M2950" s="458">
        <v>4.4989583333333298E-2</v>
      </c>
      <c r="N2950" s="458">
        <v>4.5249999999999999E-2</v>
      </c>
      <c r="O2950" s="459">
        <v>2.6041666666670044E-4</v>
      </c>
      <c r="P2950" s="460"/>
      <c r="Q2950" s="453">
        <v>1</v>
      </c>
      <c r="R2950" s="458">
        <v>4.4989583333333298E-2</v>
      </c>
      <c r="S2950" s="464">
        <v>739945.8</v>
      </c>
      <c r="T2950" s="461">
        <v>11949716.699999999</v>
      </c>
      <c r="U2950" s="462">
        <v>100000</v>
      </c>
      <c r="V2950" s="463">
        <v>96888.094609374602</v>
      </c>
      <c r="W2950" s="716" t="e">
        <f t="shared" si="115"/>
        <v>#DIV/0!</v>
      </c>
      <c r="Z2950" s="739">
        <f t="shared" si="116"/>
        <v>192.69421875002499</v>
      </c>
    </row>
    <row r="2951" spans="1:26" s="365" customFormat="1" ht="12.65" customHeight="1">
      <c r="A2951" s="325" t="s">
        <v>66</v>
      </c>
      <c r="B2951" s="452" t="s">
        <v>985</v>
      </c>
      <c r="C2951" s="453" t="s">
        <v>449</v>
      </c>
      <c r="D2951" s="454" t="s">
        <v>1257</v>
      </c>
      <c r="E2951" s="455" t="s">
        <v>1258</v>
      </c>
      <c r="F2951" s="454" t="s">
        <v>1169</v>
      </c>
      <c r="G2951" s="454" t="s">
        <v>985</v>
      </c>
      <c r="H2951" s="454" t="s">
        <v>538</v>
      </c>
      <c r="I2951" s="453">
        <v>2024</v>
      </c>
      <c r="J2951" s="453">
        <v>7</v>
      </c>
      <c r="K2951" s="456">
        <v>45572</v>
      </c>
      <c r="L2951" s="457"/>
      <c r="M2951" s="458">
        <v>1.44174074074074E-2</v>
      </c>
      <c r="N2951" s="458">
        <v>1.451E-2</v>
      </c>
      <c r="O2951" s="459">
        <v>9.2592592592600706E-5</v>
      </c>
      <c r="P2951" s="460"/>
      <c r="Q2951" s="453">
        <v>1</v>
      </c>
      <c r="R2951" s="458">
        <v>1.44174074074074E-2</v>
      </c>
      <c r="S2951" s="464">
        <v>987442.2</v>
      </c>
      <c r="T2951" s="461">
        <v>22112905.5</v>
      </c>
      <c r="U2951" s="462">
        <v>24000</v>
      </c>
      <c r="V2951" s="463">
        <v>21952.508749999819</v>
      </c>
      <c r="W2951" s="716" t="e">
        <f t="shared" si="115"/>
        <v>#DIV/0!</v>
      </c>
      <c r="Z2951" s="739">
        <f t="shared" si="116"/>
        <v>91.429833333341335</v>
      </c>
    </row>
    <row r="2952" spans="1:26" s="365" customFormat="1" ht="12.65" customHeight="1">
      <c r="A2952" s="325" t="s">
        <v>66</v>
      </c>
      <c r="B2952" s="452" t="s">
        <v>985</v>
      </c>
      <c r="C2952" s="453" t="s">
        <v>449</v>
      </c>
      <c r="D2952" s="454" t="s">
        <v>601</v>
      </c>
      <c r="E2952" s="455" t="s">
        <v>1259</v>
      </c>
      <c r="F2952" s="454" t="s">
        <v>1169</v>
      </c>
      <c r="G2952" s="454" t="s">
        <v>985</v>
      </c>
      <c r="H2952" s="454" t="s">
        <v>538</v>
      </c>
      <c r="I2952" s="453">
        <v>2024</v>
      </c>
      <c r="J2952" s="453">
        <v>7</v>
      </c>
      <c r="K2952" s="456">
        <v>45572</v>
      </c>
      <c r="L2952" s="457"/>
      <c r="M2952" s="458">
        <v>1.54355952380952E-2</v>
      </c>
      <c r="N2952" s="458">
        <v>1.5509999999999999E-2</v>
      </c>
      <c r="O2952" s="459">
        <v>7.4404761904799804E-5</v>
      </c>
      <c r="P2952" s="460"/>
      <c r="Q2952" s="453">
        <v>1</v>
      </c>
      <c r="R2952" s="458">
        <v>1.54355952380952E-2</v>
      </c>
      <c r="S2952" s="464">
        <v>1167233.3999999999</v>
      </c>
      <c r="T2952" s="461">
        <v>24329825.100000001</v>
      </c>
      <c r="U2952" s="462">
        <v>20000</v>
      </c>
      <c r="V2952" s="463">
        <v>18189.745156249079</v>
      </c>
      <c r="W2952" s="716" t="e">
        <f t="shared" si="115"/>
        <v>#DIV/0!</v>
      </c>
      <c r="Z2952" s="739">
        <f t="shared" si="116"/>
        <v>86.847723214329946</v>
      </c>
    </row>
    <row r="2953" spans="1:26" s="365" customFormat="1" ht="12.65" customHeight="1">
      <c r="A2953" s="325" t="s">
        <v>66</v>
      </c>
      <c r="B2953" s="452" t="s">
        <v>985</v>
      </c>
      <c r="C2953" s="453" t="s">
        <v>449</v>
      </c>
      <c r="D2953" s="454" t="s">
        <v>603</v>
      </c>
      <c r="E2953" s="455" t="s">
        <v>1260</v>
      </c>
      <c r="F2953" s="454" t="s">
        <v>1169</v>
      </c>
      <c r="G2953" s="454" t="s">
        <v>985</v>
      </c>
      <c r="H2953" s="454" t="s">
        <v>538</v>
      </c>
      <c r="I2953" s="453">
        <v>2024</v>
      </c>
      <c r="J2953" s="453">
        <v>7</v>
      </c>
      <c r="K2953" s="456">
        <v>45572</v>
      </c>
      <c r="L2953" s="457"/>
      <c r="M2953" s="458">
        <v>3.73516666666667E-2</v>
      </c>
      <c r="N2953" s="458">
        <v>3.7560000000000003E-2</v>
      </c>
      <c r="O2953" s="459">
        <v>2.0833333333330345E-4</v>
      </c>
      <c r="P2953" s="460"/>
      <c r="Q2953" s="453">
        <v>1</v>
      </c>
      <c r="R2953" s="458">
        <v>3.73516666666667E-2</v>
      </c>
      <c r="S2953" s="464">
        <v>948393.9</v>
      </c>
      <c r="T2953" s="461">
        <v>22563531.899999999</v>
      </c>
      <c r="U2953" s="462">
        <v>60000</v>
      </c>
      <c r="V2953" s="463">
        <v>55299.264187500674</v>
      </c>
      <c r="W2953" s="716" t="e">
        <f t="shared" si="115"/>
        <v>#DIV/0!</v>
      </c>
      <c r="Z2953" s="739">
        <f t="shared" si="116"/>
        <v>197.58206249997167</v>
      </c>
    </row>
    <row r="2954" spans="1:26" s="365" customFormat="1" ht="12.65" customHeight="1">
      <c r="A2954" s="284" t="s">
        <v>106</v>
      </c>
      <c r="B2954" s="452" t="s">
        <v>699</v>
      </c>
      <c r="C2954" s="453" t="s">
        <v>449</v>
      </c>
      <c r="D2954" s="454" t="s">
        <v>1167</v>
      </c>
      <c r="E2954" s="455" t="s">
        <v>1168</v>
      </c>
      <c r="F2954" s="454" t="s">
        <v>1169</v>
      </c>
      <c r="G2954" s="454" t="s">
        <v>699</v>
      </c>
      <c r="H2954" s="454" t="s">
        <v>1170</v>
      </c>
      <c r="I2954" s="453">
        <v>2024</v>
      </c>
      <c r="J2954" s="453">
        <v>8</v>
      </c>
      <c r="K2954" s="456">
        <v>45572</v>
      </c>
      <c r="L2954" s="457"/>
      <c r="M2954" s="458">
        <v>1.5613891961777499E-2</v>
      </c>
      <c r="N2954" s="458">
        <v>1.5697225295110799E-2</v>
      </c>
      <c r="O2954" s="459">
        <v>8.3333333333299896E-5</v>
      </c>
      <c r="P2954" s="460"/>
      <c r="Q2954" s="453">
        <v>1</v>
      </c>
      <c r="R2954" s="458">
        <v>1.5613891961777499E-2</v>
      </c>
      <c r="S2954" s="464">
        <v>0</v>
      </c>
      <c r="T2954" s="461">
        <v>4875031</v>
      </c>
      <c r="U2954" s="462">
        <v>12000</v>
      </c>
      <c r="V2954" s="463">
        <v>11593.747416666829</v>
      </c>
      <c r="W2954" s="716" t="e">
        <f t="shared" si="115"/>
        <v>#DIV/0!</v>
      </c>
      <c r="Z2954" s="739">
        <f t="shared" si="116"/>
        <v>0</v>
      </c>
    </row>
    <row r="2955" spans="1:26" s="365" customFormat="1" ht="12.65" customHeight="1">
      <c r="A2955" s="284" t="s">
        <v>106</v>
      </c>
      <c r="B2955" s="452" t="s">
        <v>699</v>
      </c>
      <c r="C2955" s="453" t="s">
        <v>449</v>
      </c>
      <c r="D2955" s="454" t="s">
        <v>1171</v>
      </c>
      <c r="E2955" s="455" t="s">
        <v>1172</v>
      </c>
      <c r="F2955" s="454" t="s">
        <v>1169</v>
      </c>
      <c r="G2955" s="454" t="s">
        <v>699</v>
      </c>
      <c r="H2955" s="454" t="s">
        <v>538</v>
      </c>
      <c r="I2955" s="453">
        <v>2024</v>
      </c>
      <c r="J2955" s="453">
        <v>8</v>
      </c>
      <c r="K2955" s="456">
        <v>45572</v>
      </c>
      <c r="L2955" s="457"/>
      <c r="M2955" s="458">
        <v>4.8499074074074097E-2</v>
      </c>
      <c r="N2955" s="458">
        <v>4.8800000000000003E-2</v>
      </c>
      <c r="O2955" s="459">
        <v>3.00925925925906E-4</v>
      </c>
      <c r="P2955" s="460"/>
      <c r="Q2955" s="453">
        <v>1</v>
      </c>
      <c r="R2955" s="458">
        <v>4.8499074074074097E-2</v>
      </c>
      <c r="S2955" s="464">
        <v>0</v>
      </c>
      <c r="T2955" s="461">
        <v>5100712</v>
      </c>
      <c r="U2955" s="462">
        <v>19500</v>
      </c>
      <c r="V2955" s="463">
        <v>17965.063518518618</v>
      </c>
      <c r="W2955" s="716" t="e">
        <f t="shared" si="115"/>
        <v>#DIV/0!</v>
      </c>
      <c r="Z2955" s="739">
        <f t="shared" si="116"/>
        <v>0</v>
      </c>
    </row>
    <row r="2956" spans="1:26" s="365" customFormat="1" ht="12.65" customHeight="1">
      <c r="A2956" s="284" t="s">
        <v>106</v>
      </c>
      <c r="B2956" s="452" t="s">
        <v>699</v>
      </c>
      <c r="C2956" s="453" t="s">
        <v>449</v>
      </c>
      <c r="D2956" s="454" t="s">
        <v>1173</v>
      </c>
      <c r="E2956" s="455" t="s">
        <v>1174</v>
      </c>
      <c r="F2956" s="454" t="s">
        <v>1169</v>
      </c>
      <c r="G2956" s="454" t="s">
        <v>699</v>
      </c>
      <c r="H2956" s="454" t="s">
        <v>538</v>
      </c>
      <c r="I2956" s="453">
        <v>2024</v>
      </c>
      <c r="J2956" s="453">
        <v>8</v>
      </c>
      <c r="K2956" s="456">
        <v>45572</v>
      </c>
      <c r="L2956" s="457"/>
      <c r="M2956" s="458">
        <v>8.4000000000000005E-2</v>
      </c>
      <c r="N2956" s="458">
        <v>8.48E-2</v>
      </c>
      <c r="O2956" s="459">
        <v>7.9999999999999505E-4</v>
      </c>
      <c r="P2956" s="460"/>
      <c r="Q2956" s="453">
        <v>1</v>
      </c>
      <c r="R2956" s="458">
        <v>8.4000000000000005E-2</v>
      </c>
      <c r="S2956" s="464">
        <v>6553797</v>
      </c>
      <c r="T2956" s="461">
        <v>20252853</v>
      </c>
      <c r="U2956" s="462">
        <v>192000</v>
      </c>
      <c r="V2956" s="463">
        <v>175797.71760000009</v>
      </c>
      <c r="W2956" s="716" t="e">
        <f t="shared" si="115"/>
        <v>#DIV/0!</v>
      </c>
      <c r="Z2956" s="739">
        <f t="shared" si="116"/>
        <v>5243.0375999999678</v>
      </c>
    </row>
    <row r="2957" spans="1:26" s="365" customFormat="1" ht="12.65" customHeight="1">
      <c r="A2957" s="284" t="s">
        <v>106</v>
      </c>
      <c r="B2957" s="452" t="s">
        <v>699</v>
      </c>
      <c r="C2957" s="453" t="s">
        <v>449</v>
      </c>
      <c r="D2957" s="454" t="s">
        <v>1175</v>
      </c>
      <c r="E2957" s="455" t="s">
        <v>1176</v>
      </c>
      <c r="F2957" s="454" t="s">
        <v>1169</v>
      </c>
      <c r="G2957" s="454" t="s">
        <v>699</v>
      </c>
      <c r="H2957" s="454" t="s">
        <v>538</v>
      </c>
      <c r="I2957" s="453">
        <v>2024</v>
      </c>
      <c r="J2957" s="453">
        <v>8</v>
      </c>
      <c r="K2957" s="456">
        <v>45572</v>
      </c>
      <c r="L2957" s="457"/>
      <c r="M2957" s="458">
        <v>1.54984811013187E-2</v>
      </c>
      <c r="N2957" s="458">
        <v>1.55644533235409E-2</v>
      </c>
      <c r="O2957" s="459">
        <v>6.5972222222199895E-5</v>
      </c>
      <c r="P2957" s="460"/>
      <c r="Q2957" s="453">
        <v>1</v>
      </c>
      <c r="R2957" s="458">
        <v>1.54984811013187E-2</v>
      </c>
      <c r="S2957" s="464">
        <v>8044017</v>
      </c>
      <c r="T2957" s="461">
        <v>30544936</v>
      </c>
      <c r="U2957" s="462">
        <v>19000</v>
      </c>
      <c r="V2957" s="463">
        <v>16984.882694445125</v>
      </c>
      <c r="W2957" s="716" t="e">
        <f t="shared" si="115"/>
        <v>#DIV/0!</v>
      </c>
      <c r="Z2957" s="739">
        <f t="shared" si="116"/>
        <v>530.68167708315377</v>
      </c>
    </row>
    <row r="2958" spans="1:26" s="365" customFormat="1" ht="12.65" customHeight="1">
      <c r="A2958" s="284" t="s">
        <v>106</v>
      </c>
      <c r="B2958" s="452" t="s">
        <v>699</v>
      </c>
      <c r="C2958" s="453" t="s">
        <v>449</v>
      </c>
      <c r="D2958" s="454" t="s">
        <v>1177</v>
      </c>
      <c r="E2958" s="455" t="s">
        <v>1178</v>
      </c>
      <c r="F2958" s="454" t="s">
        <v>1169</v>
      </c>
      <c r="G2958" s="454" t="s">
        <v>699</v>
      </c>
      <c r="H2958" s="454" t="s">
        <v>538</v>
      </c>
      <c r="I2958" s="453">
        <v>2024</v>
      </c>
      <c r="J2958" s="453">
        <v>8</v>
      </c>
      <c r="K2958" s="456">
        <v>45572</v>
      </c>
      <c r="L2958" s="457"/>
      <c r="M2958" s="458">
        <v>3.9622222222222198E-2</v>
      </c>
      <c r="N2958" s="458">
        <v>3.9899999999999998E-2</v>
      </c>
      <c r="O2958" s="459">
        <v>2.777777777778E-4</v>
      </c>
      <c r="P2958" s="460"/>
      <c r="Q2958" s="453">
        <v>1</v>
      </c>
      <c r="R2958" s="458">
        <v>3.9622222222222198E-2</v>
      </c>
      <c r="S2958" s="464">
        <v>6173344</v>
      </c>
      <c r="T2958" s="461">
        <v>22623174</v>
      </c>
      <c r="U2958" s="462">
        <v>36000</v>
      </c>
      <c r="V2958" s="463">
        <v>29715.784999999498</v>
      </c>
      <c r="W2958" s="716" t="e">
        <f t="shared" si="115"/>
        <v>#DIV/0!</v>
      </c>
      <c r="Z2958" s="739">
        <f t="shared" si="116"/>
        <v>1714.8177777779149</v>
      </c>
    </row>
    <row r="2959" spans="1:26" s="365" customFormat="1" ht="12.65" customHeight="1">
      <c r="A2959" s="284" t="s">
        <v>106</v>
      </c>
      <c r="B2959" s="452" t="s">
        <v>699</v>
      </c>
      <c r="C2959" s="453" t="s">
        <v>449</v>
      </c>
      <c r="D2959" s="454" t="s">
        <v>1179</v>
      </c>
      <c r="E2959" s="455" t="s">
        <v>1180</v>
      </c>
      <c r="F2959" s="454" t="s">
        <v>1169</v>
      </c>
      <c r="G2959" s="454" t="s">
        <v>699</v>
      </c>
      <c r="H2959" s="454" t="s">
        <v>538</v>
      </c>
      <c r="I2959" s="453">
        <v>2024</v>
      </c>
      <c r="J2959" s="453">
        <v>8</v>
      </c>
      <c r="K2959" s="456">
        <v>45572</v>
      </c>
      <c r="L2959" s="457"/>
      <c r="M2959" s="458">
        <v>1.24996716339609E-2</v>
      </c>
      <c r="N2959" s="458">
        <v>1.25546484858128E-2</v>
      </c>
      <c r="O2959" s="459">
        <v>5.49768518518998E-5</v>
      </c>
      <c r="P2959" s="460"/>
      <c r="Q2959" s="453">
        <v>1</v>
      </c>
      <c r="R2959" s="458">
        <v>1.24996716339609E-2</v>
      </c>
      <c r="S2959" s="464">
        <v>12436628</v>
      </c>
      <c r="T2959" s="461">
        <v>46358867</v>
      </c>
      <c r="U2959" s="462">
        <v>19000</v>
      </c>
      <c r="V2959" s="463">
        <v>16451.335436919075</v>
      </c>
      <c r="W2959" s="716" t="e">
        <f t="shared" si="115"/>
        <v>#DIV/0!</v>
      </c>
      <c r="Z2959" s="739">
        <f t="shared" si="116"/>
        <v>683.72665509318892</v>
      </c>
    </row>
    <row r="2960" spans="1:26" s="365" customFormat="1" ht="12.65" customHeight="1">
      <c r="A2960" s="284" t="s">
        <v>106</v>
      </c>
      <c r="B2960" s="452" t="s">
        <v>699</v>
      </c>
      <c r="C2960" s="453" t="s">
        <v>449</v>
      </c>
      <c r="D2960" s="454" t="s">
        <v>1181</v>
      </c>
      <c r="E2960" s="455" t="s">
        <v>1182</v>
      </c>
      <c r="F2960" s="454" t="s">
        <v>1169</v>
      </c>
      <c r="G2960" s="454" t="s">
        <v>699</v>
      </c>
      <c r="H2960" s="454" t="s">
        <v>538</v>
      </c>
      <c r="I2960" s="453">
        <v>2024</v>
      </c>
      <c r="J2960" s="453">
        <v>8</v>
      </c>
      <c r="K2960" s="456">
        <v>45572</v>
      </c>
      <c r="L2960" s="457"/>
      <c r="M2960" s="458">
        <v>0.10203611111111099</v>
      </c>
      <c r="N2960" s="458">
        <v>0.1028</v>
      </c>
      <c r="O2960" s="459">
        <v>7.6388888888900797E-4</v>
      </c>
      <c r="P2960" s="460"/>
      <c r="Q2960" s="453">
        <v>1</v>
      </c>
      <c r="R2960" s="458">
        <v>0.10203611111111099</v>
      </c>
      <c r="S2960" s="464">
        <v>6598419</v>
      </c>
      <c r="T2960" s="461">
        <v>23008345</v>
      </c>
      <c r="U2960" s="462">
        <v>231000</v>
      </c>
      <c r="V2960" s="463">
        <v>213424.18090277503</v>
      </c>
      <c r="W2960" s="716" t="e">
        <f t="shared" si="115"/>
        <v>#DIV/0!</v>
      </c>
      <c r="Z2960" s="739">
        <f t="shared" si="116"/>
        <v>5040.4589583341194</v>
      </c>
    </row>
    <row r="2961" spans="1:26" s="365" customFormat="1" ht="12.65" customHeight="1">
      <c r="A2961" s="284" t="s">
        <v>106</v>
      </c>
      <c r="B2961" s="452" t="s">
        <v>699</v>
      </c>
      <c r="C2961" s="453" t="s">
        <v>449</v>
      </c>
      <c r="D2961" s="454" t="s">
        <v>1173</v>
      </c>
      <c r="E2961" s="455" t="s">
        <v>1174</v>
      </c>
      <c r="F2961" s="454" t="s">
        <v>1169</v>
      </c>
      <c r="G2961" s="454" t="s">
        <v>699</v>
      </c>
      <c r="H2961" s="454" t="s">
        <v>538</v>
      </c>
      <c r="I2961" s="453">
        <v>2024</v>
      </c>
      <c r="J2961" s="453">
        <v>8</v>
      </c>
      <c r="K2961" s="456">
        <v>45572</v>
      </c>
      <c r="L2961" s="457"/>
      <c r="M2961" s="458">
        <v>8.4000000000000005E-2</v>
      </c>
      <c r="N2961" s="458">
        <v>8.48E-2</v>
      </c>
      <c r="O2961" s="459">
        <v>7.9999999999999505E-4</v>
      </c>
      <c r="P2961" s="460"/>
      <c r="Q2961" s="453">
        <v>1</v>
      </c>
      <c r="R2961" s="458">
        <v>8.4000000000000005E-2</v>
      </c>
      <c r="S2961" s="464">
        <v>6553797</v>
      </c>
      <c r="T2961" s="461">
        <v>20252853</v>
      </c>
      <c r="U2961" s="462">
        <v>0</v>
      </c>
      <c r="V2961" s="463">
        <v>0</v>
      </c>
      <c r="W2961" s="716" t="e">
        <f t="shared" si="115"/>
        <v>#DIV/0!</v>
      </c>
      <c r="Z2961" s="739">
        <f t="shared" si="116"/>
        <v>5243.0375999999678</v>
      </c>
    </row>
    <row r="2962" spans="1:26" s="365" customFormat="1" ht="12.65" customHeight="1">
      <c r="A2962" s="284" t="s">
        <v>107</v>
      </c>
      <c r="B2962" s="452" t="s">
        <v>703</v>
      </c>
      <c r="C2962" s="453" t="s">
        <v>449</v>
      </c>
      <c r="D2962" s="454" t="s">
        <v>1183</v>
      </c>
      <c r="E2962" s="455" t="s">
        <v>1184</v>
      </c>
      <c r="F2962" s="454" t="s">
        <v>1169</v>
      </c>
      <c r="G2962" s="454" t="s">
        <v>703</v>
      </c>
      <c r="H2962" s="454" t="s">
        <v>538</v>
      </c>
      <c r="I2962" s="453">
        <v>2024</v>
      </c>
      <c r="J2962" s="453">
        <v>8</v>
      </c>
      <c r="K2962" s="456">
        <v>45572</v>
      </c>
      <c r="L2962" s="457"/>
      <c r="M2962" s="458">
        <v>6.7044444444444407E-2</v>
      </c>
      <c r="N2962" s="458">
        <v>6.7599999999999993E-2</v>
      </c>
      <c r="O2962" s="459">
        <v>5.55555555555587E-4</v>
      </c>
      <c r="P2962" s="460"/>
      <c r="Q2962" s="453">
        <v>1</v>
      </c>
      <c r="R2962" s="458">
        <v>6.7044444444444407E-2</v>
      </c>
      <c r="S2962" s="464">
        <v>0</v>
      </c>
      <c r="T2962" s="461">
        <v>2302523</v>
      </c>
      <c r="U2962" s="462">
        <v>40000</v>
      </c>
      <c r="V2962" s="463">
        <v>38720.820555555481</v>
      </c>
      <c r="W2962" s="716" t="e">
        <f t="shared" si="115"/>
        <v>#DIV/0!</v>
      </c>
      <c r="Z2962" s="739">
        <f t="shared" si="116"/>
        <v>0</v>
      </c>
    </row>
    <row r="2963" spans="1:26" s="365" customFormat="1" ht="12.65" customHeight="1">
      <c r="A2963" s="284" t="s">
        <v>107</v>
      </c>
      <c r="B2963" s="452" t="s">
        <v>703</v>
      </c>
      <c r="C2963" s="453" t="s">
        <v>449</v>
      </c>
      <c r="D2963" s="454" t="s">
        <v>1183</v>
      </c>
      <c r="E2963" s="455" t="s">
        <v>1185</v>
      </c>
      <c r="F2963" s="454" t="s">
        <v>1169</v>
      </c>
      <c r="G2963" s="454" t="s">
        <v>703</v>
      </c>
      <c r="H2963" s="454" t="s">
        <v>538</v>
      </c>
      <c r="I2963" s="453">
        <v>2024</v>
      </c>
      <c r="J2963" s="453">
        <v>8</v>
      </c>
      <c r="K2963" s="456">
        <v>45572</v>
      </c>
      <c r="L2963" s="457"/>
      <c r="M2963" s="458">
        <v>6.7044444444444407E-2</v>
      </c>
      <c r="N2963" s="458">
        <v>6.7599999999999993E-2</v>
      </c>
      <c r="O2963" s="459">
        <v>5.55555555555587E-4</v>
      </c>
      <c r="P2963" s="460"/>
      <c r="Q2963" s="453">
        <v>1</v>
      </c>
      <c r="R2963" s="458">
        <v>6.7044444444444407E-2</v>
      </c>
      <c r="S2963" s="464">
        <v>0</v>
      </c>
      <c r="T2963" s="461">
        <v>0</v>
      </c>
      <c r="U2963" s="462">
        <v>40000</v>
      </c>
      <c r="V2963" s="463">
        <v>40000</v>
      </c>
      <c r="W2963" s="716" t="e">
        <f t="shared" si="115"/>
        <v>#DIV/0!</v>
      </c>
      <c r="Z2963" s="739">
        <f t="shared" si="116"/>
        <v>0</v>
      </c>
    </row>
    <row r="2964" spans="1:26" s="365" customFormat="1" ht="12.65" customHeight="1">
      <c r="A2964" s="284" t="s">
        <v>107</v>
      </c>
      <c r="B2964" s="452" t="s">
        <v>703</v>
      </c>
      <c r="C2964" s="453" t="s">
        <v>449</v>
      </c>
      <c r="D2964" s="454" t="s">
        <v>1186</v>
      </c>
      <c r="E2964" s="455" t="s">
        <v>1187</v>
      </c>
      <c r="F2964" s="454" t="s">
        <v>1169</v>
      </c>
      <c r="G2964" s="454" t="s">
        <v>703</v>
      </c>
      <c r="H2964" s="454" t="s">
        <v>538</v>
      </c>
      <c r="I2964" s="453">
        <v>2024</v>
      </c>
      <c r="J2964" s="453">
        <v>8</v>
      </c>
      <c r="K2964" s="456">
        <v>45572</v>
      </c>
      <c r="L2964" s="457"/>
      <c r="M2964" s="458">
        <v>1.8429011438828399E-2</v>
      </c>
      <c r="N2964" s="458">
        <v>1.8522761438828399E-2</v>
      </c>
      <c r="O2964" s="459">
        <v>9.3750000000000097E-5</v>
      </c>
      <c r="P2964" s="460"/>
      <c r="Q2964" s="453">
        <v>1</v>
      </c>
      <c r="R2964" s="458">
        <v>1.8429011438828399E-2</v>
      </c>
      <c r="S2964" s="464">
        <v>6547808</v>
      </c>
      <c r="T2964" s="461">
        <v>20376693</v>
      </c>
      <c r="U2964" s="462">
        <v>30000</v>
      </c>
      <c r="V2964" s="463">
        <v>28089.685031249999</v>
      </c>
      <c r="W2964" s="716" t="e">
        <f t="shared" si="115"/>
        <v>#DIV/0!</v>
      </c>
      <c r="Z2964" s="739">
        <f t="shared" si="116"/>
        <v>613.85700000000065</v>
      </c>
    </row>
    <row r="2965" spans="1:26" s="365" customFormat="1" ht="12.65" customHeight="1">
      <c r="A2965" s="284" t="s">
        <v>107</v>
      </c>
      <c r="B2965" s="452" t="s">
        <v>703</v>
      </c>
      <c r="C2965" s="453" t="s">
        <v>449</v>
      </c>
      <c r="D2965" s="454" t="s">
        <v>1188</v>
      </c>
      <c r="E2965" s="455" t="s">
        <v>1189</v>
      </c>
      <c r="F2965" s="454" t="s">
        <v>1169</v>
      </c>
      <c r="G2965" s="454" t="s">
        <v>703</v>
      </c>
      <c r="H2965" s="454" t="s">
        <v>538</v>
      </c>
      <c r="I2965" s="453">
        <v>2024</v>
      </c>
      <c r="J2965" s="453">
        <v>8</v>
      </c>
      <c r="K2965" s="456">
        <v>45572</v>
      </c>
      <c r="L2965" s="457"/>
      <c r="M2965" s="458">
        <v>2.8972727272727299E-2</v>
      </c>
      <c r="N2965" s="458">
        <v>2.92E-2</v>
      </c>
      <c r="O2965" s="459">
        <v>2.2727272727270101E-4</v>
      </c>
      <c r="P2965" s="460"/>
      <c r="Q2965" s="453">
        <v>1</v>
      </c>
      <c r="R2965" s="458">
        <v>2.8972727272727299E-2</v>
      </c>
      <c r="S2965" s="464">
        <v>0</v>
      </c>
      <c r="T2965" s="461">
        <v>2405222</v>
      </c>
      <c r="U2965" s="462">
        <v>18000</v>
      </c>
      <c r="V2965" s="463">
        <v>17453.3586363637</v>
      </c>
      <c r="W2965" s="716" t="e">
        <f t="shared" si="115"/>
        <v>#DIV/0!</v>
      </c>
      <c r="Z2965" s="739">
        <f t="shared" si="116"/>
        <v>0</v>
      </c>
    </row>
    <row r="2966" spans="1:26" s="365" customFormat="1" ht="12.65" customHeight="1">
      <c r="A2966" s="284" t="s">
        <v>107</v>
      </c>
      <c r="B2966" s="452" t="s">
        <v>703</v>
      </c>
      <c r="C2966" s="453" t="s">
        <v>449</v>
      </c>
      <c r="D2966" s="454" t="s">
        <v>1179</v>
      </c>
      <c r="E2966" s="455" t="s">
        <v>1180</v>
      </c>
      <c r="F2966" s="454" t="s">
        <v>1169</v>
      </c>
      <c r="G2966" s="454" t="s">
        <v>703</v>
      </c>
      <c r="H2966" s="454" t="s">
        <v>538</v>
      </c>
      <c r="I2966" s="453">
        <v>2024</v>
      </c>
      <c r="J2966" s="453">
        <v>8</v>
      </c>
      <c r="K2966" s="456">
        <v>45572</v>
      </c>
      <c r="L2966" s="457"/>
      <c r="M2966" s="458">
        <v>1.24996716339609E-2</v>
      </c>
      <c r="N2966" s="458">
        <v>1.25546484858128E-2</v>
      </c>
      <c r="O2966" s="459">
        <v>5.49768518518998E-5</v>
      </c>
      <c r="P2966" s="460"/>
      <c r="Q2966" s="453">
        <v>1</v>
      </c>
      <c r="R2966" s="458">
        <v>1.24996716339609E-2</v>
      </c>
      <c r="S2966" s="464">
        <v>12436628</v>
      </c>
      <c r="T2966" s="461">
        <v>46358867</v>
      </c>
      <c r="U2966" s="462">
        <v>0</v>
      </c>
      <c r="V2966" s="463">
        <v>0</v>
      </c>
      <c r="W2966" s="716" t="e">
        <f t="shared" si="115"/>
        <v>#DIV/0!</v>
      </c>
      <c r="Z2966" s="739">
        <f t="shared" si="116"/>
        <v>683.72665509318892</v>
      </c>
    </row>
    <row r="2967" spans="1:26" s="365" customFormat="1" ht="12.65" customHeight="1">
      <c r="A2967" s="284" t="s">
        <v>107</v>
      </c>
      <c r="B2967" s="452" t="s">
        <v>703</v>
      </c>
      <c r="C2967" s="453" t="s">
        <v>449</v>
      </c>
      <c r="D2967" s="454" t="s">
        <v>1190</v>
      </c>
      <c r="E2967" s="455" t="s">
        <v>1191</v>
      </c>
      <c r="F2967" s="454" t="s">
        <v>1169</v>
      </c>
      <c r="G2967" s="454" t="s">
        <v>703</v>
      </c>
      <c r="H2967" s="454" t="s">
        <v>538</v>
      </c>
      <c r="I2967" s="453">
        <v>2024</v>
      </c>
      <c r="J2967" s="453">
        <v>8</v>
      </c>
      <c r="K2967" s="456">
        <v>45572</v>
      </c>
      <c r="L2967" s="457"/>
      <c r="M2967" s="458">
        <v>2.10888888888889E-2</v>
      </c>
      <c r="N2967" s="458">
        <v>2.12E-2</v>
      </c>
      <c r="O2967" s="459">
        <v>1.111111111111E-4</v>
      </c>
      <c r="P2967" s="460"/>
      <c r="Q2967" s="453">
        <v>1</v>
      </c>
      <c r="R2967" s="458">
        <v>2.10888888888889E-2</v>
      </c>
      <c r="S2967" s="464">
        <v>0</v>
      </c>
      <c r="T2967" s="461">
        <v>2318622</v>
      </c>
      <c r="U2967" s="462">
        <v>10000</v>
      </c>
      <c r="V2967" s="463">
        <v>9742.3753333333589</v>
      </c>
      <c r="W2967" s="716" t="e">
        <f t="shared" si="115"/>
        <v>#DIV/0!</v>
      </c>
      <c r="Z2967" s="739">
        <f t="shared" si="116"/>
        <v>0</v>
      </c>
    </row>
    <row r="2968" spans="1:26" s="365" customFormat="1" ht="12.65" customHeight="1">
      <c r="A2968" s="452" t="s">
        <v>109</v>
      </c>
      <c r="B2968" s="452" t="s">
        <v>712</v>
      </c>
      <c r="C2968" s="453" t="s">
        <v>449</v>
      </c>
      <c r="D2968" s="454" t="s">
        <v>1192</v>
      </c>
      <c r="E2968" s="455" t="s">
        <v>1193</v>
      </c>
      <c r="F2968" s="454" t="s">
        <v>1169</v>
      </c>
      <c r="G2968" s="454" t="s">
        <v>712</v>
      </c>
      <c r="H2968" s="454" t="s">
        <v>538</v>
      </c>
      <c r="I2968" s="453">
        <v>2024</v>
      </c>
      <c r="J2968" s="453">
        <v>8</v>
      </c>
      <c r="K2968" s="456">
        <v>45572</v>
      </c>
      <c r="L2968" s="457"/>
      <c r="M2968" s="458">
        <v>7.1513521215986503E-2</v>
      </c>
      <c r="N2968" s="458">
        <v>7.1930187882653193E-2</v>
      </c>
      <c r="O2968" s="459">
        <v>4.1666666666669E-4</v>
      </c>
      <c r="P2968" s="460"/>
      <c r="Q2968" s="453">
        <v>1</v>
      </c>
      <c r="R2968" s="458">
        <v>7.1513521215986503E-2</v>
      </c>
      <c r="S2968" s="464">
        <v>3246059</v>
      </c>
      <c r="T2968" s="461">
        <v>11864720</v>
      </c>
      <c r="U2968" s="462">
        <v>72000</v>
      </c>
      <c r="V2968" s="463">
        <v>67056.366666666392</v>
      </c>
      <c r="W2968" s="716" t="e">
        <f t="shared" si="115"/>
        <v>#DIV/0!</v>
      </c>
      <c r="Z2968" s="739">
        <f t="shared" si="116"/>
        <v>1352.5245833334091</v>
      </c>
    </row>
    <row r="2969" spans="1:26" s="365" customFormat="1" ht="12.65" customHeight="1">
      <c r="A2969" s="452" t="s">
        <v>109</v>
      </c>
      <c r="B2969" s="452" t="s">
        <v>712</v>
      </c>
      <c r="C2969" s="453" t="s">
        <v>449</v>
      </c>
      <c r="D2969" s="454" t="s">
        <v>1194</v>
      </c>
      <c r="E2969" s="455" t="s">
        <v>1195</v>
      </c>
      <c r="F2969" s="454" t="s">
        <v>1169</v>
      </c>
      <c r="G2969" s="454" t="s">
        <v>712</v>
      </c>
      <c r="H2969" s="454" t="s">
        <v>538</v>
      </c>
      <c r="I2969" s="453">
        <v>2024</v>
      </c>
      <c r="J2969" s="453">
        <v>8</v>
      </c>
      <c r="K2969" s="456">
        <v>45572</v>
      </c>
      <c r="L2969" s="457"/>
      <c r="M2969" s="458">
        <v>1.6104341943226901E-2</v>
      </c>
      <c r="N2969" s="458">
        <v>1.6156185261199201E-2</v>
      </c>
      <c r="O2969" s="459">
        <v>5.1843317972300601E-5</v>
      </c>
      <c r="P2969" s="460"/>
      <c r="Q2969" s="453">
        <v>1</v>
      </c>
      <c r="R2969" s="458">
        <v>1.6104341943226901E-2</v>
      </c>
      <c r="S2969" s="464">
        <v>5438942</v>
      </c>
      <c r="T2969" s="461">
        <v>20719444</v>
      </c>
      <c r="U2969" s="462">
        <v>18000</v>
      </c>
      <c r="V2969" s="463">
        <v>16925.835276498725</v>
      </c>
      <c r="W2969" s="716" t="e">
        <f t="shared" si="115"/>
        <v>#DIV/0!</v>
      </c>
      <c r="Z2969" s="739">
        <f t="shared" si="116"/>
        <v>281.97279953890057</v>
      </c>
    </row>
    <row r="2970" spans="1:26" s="365" customFormat="1" ht="12.65" customHeight="1">
      <c r="A2970" s="452" t="s">
        <v>109</v>
      </c>
      <c r="B2970" s="452" t="s">
        <v>712</v>
      </c>
      <c r="C2970" s="453" t="s">
        <v>449</v>
      </c>
      <c r="D2970" s="454" t="s">
        <v>1183</v>
      </c>
      <c r="E2970" s="455" t="s">
        <v>1196</v>
      </c>
      <c r="F2970" s="454" t="s">
        <v>1169</v>
      </c>
      <c r="G2970" s="454" t="s">
        <v>712</v>
      </c>
      <c r="H2970" s="454" t="s">
        <v>538</v>
      </c>
      <c r="I2970" s="453">
        <v>2024</v>
      </c>
      <c r="J2970" s="453">
        <v>8</v>
      </c>
      <c r="K2970" s="456">
        <v>45572</v>
      </c>
      <c r="L2970" s="457"/>
      <c r="M2970" s="458">
        <v>0.1776375</v>
      </c>
      <c r="N2970" s="458">
        <v>0.1792</v>
      </c>
      <c r="O2970" s="459">
        <v>1.5624999999999899E-3</v>
      </c>
      <c r="P2970" s="460"/>
      <c r="Q2970" s="453">
        <v>1</v>
      </c>
      <c r="R2970" s="458">
        <v>0.1776375</v>
      </c>
      <c r="S2970" s="464">
        <v>1563460</v>
      </c>
      <c r="T2970" s="461">
        <v>4592729</v>
      </c>
      <c r="U2970" s="462">
        <v>120000</v>
      </c>
      <c r="V2970" s="463">
        <v>112823.86093750005</v>
      </c>
      <c r="W2970" s="716" t="e">
        <f t="shared" si="115"/>
        <v>#DIV/0!</v>
      </c>
      <c r="Z2970" s="739">
        <f t="shared" si="116"/>
        <v>2442.9062499999841</v>
      </c>
    </row>
    <row r="2971" spans="1:26" s="365" customFormat="1" ht="12.65" customHeight="1">
      <c r="A2971" s="452" t="s">
        <v>109</v>
      </c>
      <c r="B2971" s="452" t="s">
        <v>712</v>
      </c>
      <c r="C2971" s="453" t="s">
        <v>449</v>
      </c>
      <c r="D2971" s="454" t="s">
        <v>1197</v>
      </c>
      <c r="E2971" s="455" t="s">
        <v>1198</v>
      </c>
      <c r="F2971" s="454" t="s">
        <v>1169</v>
      </c>
      <c r="G2971" s="454" t="s">
        <v>712</v>
      </c>
      <c r="H2971" s="454" t="s">
        <v>538</v>
      </c>
      <c r="I2971" s="453">
        <v>2024</v>
      </c>
      <c r="J2971" s="453">
        <v>8</v>
      </c>
      <c r="K2971" s="456">
        <v>45572</v>
      </c>
      <c r="L2971" s="457"/>
      <c r="M2971" s="458">
        <v>7.9725000000000004E-2</v>
      </c>
      <c r="N2971" s="458">
        <v>8.0100000000000005E-2</v>
      </c>
      <c r="O2971" s="459">
        <v>3.7500000000000001E-4</v>
      </c>
      <c r="P2971" s="460"/>
      <c r="Q2971" s="453">
        <v>1</v>
      </c>
      <c r="R2971" s="458">
        <v>7.9725000000000004E-2</v>
      </c>
      <c r="S2971" s="464">
        <v>1330210</v>
      </c>
      <c r="T2971" s="461">
        <v>4511070</v>
      </c>
      <c r="U2971" s="462">
        <v>36000</v>
      </c>
      <c r="V2971" s="463">
        <v>34308.348749999997</v>
      </c>
      <c r="W2971" s="716" t="e">
        <f t="shared" si="115"/>
        <v>#DIV/0!</v>
      </c>
      <c r="Z2971" s="739">
        <f t="shared" si="116"/>
        <v>498.82875000000001</v>
      </c>
    </row>
    <row r="2972" spans="1:26" s="365" customFormat="1" ht="12.65" customHeight="1">
      <c r="A2972" s="452" t="s">
        <v>109</v>
      </c>
      <c r="B2972" s="452" t="s">
        <v>712</v>
      </c>
      <c r="C2972" s="453" t="s">
        <v>449</v>
      </c>
      <c r="D2972" s="454" t="s">
        <v>1199</v>
      </c>
      <c r="E2972" s="455" t="s">
        <v>1200</v>
      </c>
      <c r="F2972" s="454" t="s">
        <v>1169</v>
      </c>
      <c r="G2972" s="454" t="s">
        <v>712</v>
      </c>
      <c r="H2972" s="454" t="s">
        <v>538</v>
      </c>
      <c r="I2972" s="453">
        <v>2024</v>
      </c>
      <c r="J2972" s="453">
        <v>8</v>
      </c>
      <c r="K2972" s="456">
        <v>45572</v>
      </c>
      <c r="L2972" s="457"/>
      <c r="M2972" s="458">
        <v>4.0697979797979802E-2</v>
      </c>
      <c r="N2972" s="458">
        <v>4.0899999999999999E-2</v>
      </c>
      <c r="O2972" s="459">
        <v>2.02020202020196E-4</v>
      </c>
      <c r="P2972" s="460"/>
      <c r="Q2972" s="453">
        <v>1</v>
      </c>
      <c r="R2972" s="458">
        <v>4.0697979797979802E-2</v>
      </c>
      <c r="S2972" s="464">
        <v>4057900</v>
      </c>
      <c r="T2972" s="461">
        <v>14691892</v>
      </c>
      <c r="U2972" s="462">
        <v>32000</v>
      </c>
      <c r="V2972" s="463">
        <v>29031.941010101098</v>
      </c>
      <c r="W2972" s="716" t="e">
        <f t="shared" si="115"/>
        <v>#DIV/0!</v>
      </c>
      <c r="Z2972" s="739">
        <f t="shared" si="116"/>
        <v>819.77777777775339</v>
      </c>
    </row>
    <row r="2973" spans="1:26" s="365" customFormat="1" ht="12.65" customHeight="1">
      <c r="A2973" s="452" t="s">
        <v>109</v>
      </c>
      <c r="B2973" s="452" t="s">
        <v>712</v>
      </c>
      <c r="C2973" s="453" t="s">
        <v>449</v>
      </c>
      <c r="D2973" s="454" t="s">
        <v>1179</v>
      </c>
      <c r="E2973" s="455" t="s">
        <v>1180</v>
      </c>
      <c r="F2973" s="454" t="s">
        <v>1169</v>
      </c>
      <c r="G2973" s="454" t="s">
        <v>712</v>
      </c>
      <c r="H2973" s="454" t="s">
        <v>538</v>
      </c>
      <c r="I2973" s="453">
        <v>2024</v>
      </c>
      <c r="J2973" s="453">
        <v>8</v>
      </c>
      <c r="K2973" s="456">
        <v>45572</v>
      </c>
      <c r="L2973" s="457"/>
      <c r="M2973" s="458">
        <v>1.24996716339609E-2</v>
      </c>
      <c r="N2973" s="458">
        <v>1.25546484858128E-2</v>
      </c>
      <c r="O2973" s="459">
        <v>5.49768518518998E-5</v>
      </c>
      <c r="P2973" s="460"/>
      <c r="Q2973" s="453">
        <v>1</v>
      </c>
      <c r="R2973" s="458">
        <v>1.24996716339609E-2</v>
      </c>
      <c r="S2973" s="464">
        <v>12436628</v>
      </c>
      <c r="T2973" s="461">
        <v>46358867</v>
      </c>
      <c r="U2973" s="462">
        <v>0</v>
      </c>
      <c r="V2973" s="463">
        <v>0</v>
      </c>
      <c r="W2973" s="716" t="e">
        <f t="shared" si="115"/>
        <v>#DIV/0!</v>
      </c>
      <c r="Z2973" s="739">
        <f t="shared" si="116"/>
        <v>683.72665509318892</v>
      </c>
    </row>
    <row r="2974" spans="1:26" s="365" customFormat="1" ht="12.65" customHeight="1">
      <c r="A2974" s="452" t="s">
        <v>108</v>
      </c>
      <c r="B2974" s="452" t="s">
        <v>1201</v>
      </c>
      <c r="C2974" s="453" t="s">
        <v>449</v>
      </c>
      <c r="D2974" s="454" t="s">
        <v>1181</v>
      </c>
      <c r="E2974" s="455" t="s">
        <v>1202</v>
      </c>
      <c r="F2974" s="454" t="s">
        <v>1169</v>
      </c>
      <c r="G2974" s="454" t="s">
        <v>1201</v>
      </c>
      <c r="H2974" s="454" t="s">
        <v>538</v>
      </c>
      <c r="I2974" s="453">
        <v>2024</v>
      </c>
      <c r="J2974" s="453">
        <v>8</v>
      </c>
      <c r="K2974" s="456">
        <v>45572</v>
      </c>
      <c r="L2974" s="457"/>
      <c r="M2974" s="458">
        <v>0.11732129629629599</v>
      </c>
      <c r="N2974" s="458">
        <v>0.1179</v>
      </c>
      <c r="O2974" s="459">
        <v>5.7870370370401202E-4</v>
      </c>
      <c r="P2974" s="460"/>
      <c r="Q2974" s="453">
        <v>1</v>
      </c>
      <c r="R2974" s="458">
        <v>0.11732129629629599</v>
      </c>
      <c r="S2974" s="464">
        <v>1905153</v>
      </c>
      <c r="T2974" s="461">
        <v>7424993</v>
      </c>
      <c r="U2974" s="462">
        <v>75000</v>
      </c>
      <c r="V2974" s="463">
        <v>70703.129050923642</v>
      </c>
      <c r="W2974" s="716" t="e">
        <f t="shared" si="115"/>
        <v>#DIV/0!</v>
      </c>
      <c r="Z2974" s="739">
        <f t="shared" si="116"/>
        <v>1102.5190972228097</v>
      </c>
    </row>
    <row r="2975" spans="1:26" s="365" customFormat="1" ht="12.65" customHeight="1">
      <c r="A2975" s="452" t="s">
        <v>108</v>
      </c>
      <c r="B2975" s="452" t="s">
        <v>1201</v>
      </c>
      <c r="C2975" s="453" t="s">
        <v>449</v>
      </c>
      <c r="D2975" s="454" t="s">
        <v>1203</v>
      </c>
      <c r="E2975" s="455" t="s">
        <v>1204</v>
      </c>
      <c r="F2975" s="454" t="s">
        <v>1169</v>
      </c>
      <c r="G2975" s="454" t="s">
        <v>1201</v>
      </c>
      <c r="H2975" s="454" t="s">
        <v>538</v>
      </c>
      <c r="I2975" s="453">
        <v>2024</v>
      </c>
      <c r="J2975" s="453">
        <v>8</v>
      </c>
      <c r="K2975" s="456">
        <v>45572</v>
      </c>
      <c r="L2975" s="457"/>
      <c r="M2975" s="458">
        <v>0.16803124999999999</v>
      </c>
      <c r="N2975" s="458">
        <v>0.16850000000000001</v>
      </c>
      <c r="O2975" s="459">
        <v>4.6875000000001798E-4</v>
      </c>
      <c r="P2975" s="460"/>
      <c r="Q2975" s="453">
        <v>1</v>
      </c>
      <c r="R2975" s="458">
        <v>0.16803124999999999</v>
      </c>
      <c r="S2975" s="464">
        <v>1985409</v>
      </c>
      <c r="T2975" s="461">
        <v>7455691</v>
      </c>
      <c r="U2975" s="462">
        <v>54000</v>
      </c>
      <c r="V2975" s="463">
        <v>50505.144843749869</v>
      </c>
      <c r="W2975" s="716" t="e">
        <f t="shared" si="115"/>
        <v>#DIV/0!</v>
      </c>
      <c r="Z2975" s="739">
        <f t="shared" si="116"/>
        <v>930.66046875003565</v>
      </c>
    </row>
    <row r="2976" spans="1:26" s="365" customFormat="1" ht="12.65" customHeight="1">
      <c r="A2976" s="452" t="s">
        <v>108</v>
      </c>
      <c r="B2976" s="452" t="s">
        <v>1201</v>
      </c>
      <c r="C2976" s="453" t="s">
        <v>449</v>
      </c>
      <c r="D2976" s="454" t="s">
        <v>1175</v>
      </c>
      <c r="E2976" s="455" t="s">
        <v>1176</v>
      </c>
      <c r="F2976" s="454" t="s">
        <v>1169</v>
      </c>
      <c r="G2976" s="454" t="s">
        <v>1201</v>
      </c>
      <c r="H2976" s="454" t="s">
        <v>538</v>
      </c>
      <c r="I2976" s="453">
        <v>2024</v>
      </c>
      <c r="J2976" s="453">
        <v>8</v>
      </c>
      <c r="K2976" s="456">
        <v>45572</v>
      </c>
      <c r="L2976" s="457"/>
      <c r="M2976" s="458">
        <v>1.54984811013187E-2</v>
      </c>
      <c r="N2976" s="458">
        <v>1.55644533235409E-2</v>
      </c>
      <c r="O2976" s="459">
        <v>6.5972222222199895E-5</v>
      </c>
      <c r="P2976" s="460"/>
      <c r="Q2976" s="453">
        <v>1</v>
      </c>
      <c r="R2976" s="458">
        <v>1.54984811013187E-2</v>
      </c>
      <c r="S2976" s="464">
        <v>8044017</v>
      </c>
      <c r="T2976" s="461">
        <v>30544936</v>
      </c>
      <c r="U2976" s="462">
        <v>0</v>
      </c>
      <c r="V2976" s="463">
        <v>0</v>
      </c>
      <c r="W2976" s="716" t="e">
        <f t="shared" si="115"/>
        <v>#DIV/0!</v>
      </c>
      <c r="Z2976" s="739">
        <f t="shared" si="116"/>
        <v>530.68167708315377</v>
      </c>
    </row>
    <row r="2977" spans="1:26" s="365" customFormat="1" ht="12.65" customHeight="1">
      <c r="A2977" s="452" t="s">
        <v>109</v>
      </c>
      <c r="B2977" s="452" t="s">
        <v>712</v>
      </c>
      <c r="C2977" s="453" t="s">
        <v>449</v>
      </c>
      <c r="D2977" s="454" t="s">
        <v>1194</v>
      </c>
      <c r="E2977" s="455" t="s">
        <v>1195</v>
      </c>
      <c r="F2977" s="454" t="s">
        <v>1169</v>
      </c>
      <c r="G2977" s="454" t="s">
        <v>712</v>
      </c>
      <c r="H2977" s="454" t="s">
        <v>538</v>
      </c>
      <c r="I2977" s="453">
        <v>2024</v>
      </c>
      <c r="J2977" s="453">
        <v>8</v>
      </c>
      <c r="K2977" s="456">
        <v>45572</v>
      </c>
      <c r="L2977" s="457"/>
      <c r="M2977" s="458">
        <v>1.6104341943226901E-2</v>
      </c>
      <c r="N2977" s="458">
        <v>1.6156185261199201E-2</v>
      </c>
      <c r="O2977" s="459">
        <v>5.1843317972300601E-5</v>
      </c>
      <c r="P2977" s="460"/>
      <c r="Q2977" s="453">
        <v>1</v>
      </c>
      <c r="R2977" s="458">
        <v>1.6104341943226901E-2</v>
      </c>
      <c r="S2977" s="464">
        <v>5438942</v>
      </c>
      <c r="T2977" s="461">
        <v>20719444</v>
      </c>
      <c r="U2977" s="462">
        <v>0</v>
      </c>
      <c r="V2977" s="463">
        <v>0</v>
      </c>
      <c r="W2977" s="716" t="e">
        <f t="shared" si="115"/>
        <v>#DIV/0!</v>
      </c>
      <c r="Z2977" s="739">
        <f t="shared" si="116"/>
        <v>281.97279953890057</v>
      </c>
    </row>
    <row r="2978" spans="1:26" s="365" customFormat="1" ht="12.65" customHeight="1">
      <c r="A2978" s="452" t="s">
        <v>109</v>
      </c>
      <c r="B2978" s="452" t="s">
        <v>712</v>
      </c>
      <c r="C2978" s="453" t="s">
        <v>449</v>
      </c>
      <c r="D2978" s="454" t="s">
        <v>1192</v>
      </c>
      <c r="E2978" s="455" t="s">
        <v>1193</v>
      </c>
      <c r="F2978" s="454" t="s">
        <v>1169</v>
      </c>
      <c r="G2978" s="454" t="s">
        <v>712</v>
      </c>
      <c r="H2978" s="454" t="s">
        <v>538</v>
      </c>
      <c r="I2978" s="453">
        <v>2024</v>
      </c>
      <c r="J2978" s="453">
        <v>8</v>
      </c>
      <c r="K2978" s="456">
        <v>45572</v>
      </c>
      <c r="L2978" s="457"/>
      <c r="M2978" s="458">
        <v>7.1513521215986503E-2</v>
      </c>
      <c r="N2978" s="458">
        <v>7.1930187882653193E-2</v>
      </c>
      <c r="O2978" s="459">
        <v>4.1666666666669E-4</v>
      </c>
      <c r="P2978" s="460"/>
      <c r="Q2978" s="453">
        <v>1</v>
      </c>
      <c r="R2978" s="458">
        <v>7.1513521215986503E-2</v>
      </c>
      <c r="S2978" s="464">
        <v>3246059</v>
      </c>
      <c r="T2978" s="461">
        <v>11864720</v>
      </c>
      <c r="U2978" s="462">
        <v>0</v>
      </c>
      <c r="V2978" s="463">
        <v>0</v>
      </c>
      <c r="W2978" s="716" t="e">
        <f t="shared" si="115"/>
        <v>#DIV/0!</v>
      </c>
      <c r="Z2978" s="739">
        <f t="shared" si="116"/>
        <v>1352.5245833334091</v>
      </c>
    </row>
    <row r="2979" spans="1:26" s="365" customFormat="1" ht="12.65" customHeight="1">
      <c r="A2979" s="452" t="s">
        <v>109</v>
      </c>
      <c r="B2979" s="452" t="s">
        <v>712</v>
      </c>
      <c r="C2979" s="453" t="s">
        <v>449</v>
      </c>
      <c r="D2979" s="454" t="s">
        <v>1179</v>
      </c>
      <c r="E2979" s="455" t="s">
        <v>1180</v>
      </c>
      <c r="F2979" s="454" t="s">
        <v>1169</v>
      </c>
      <c r="G2979" s="454" t="s">
        <v>712</v>
      </c>
      <c r="H2979" s="454" t="s">
        <v>538</v>
      </c>
      <c r="I2979" s="453">
        <v>2024</v>
      </c>
      <c r="J2979" s="453">
        <v>8</v>
      </c>
      <c r="K2979" s="456">
        <v>45572</v>
      </c>
      <c r="L2979" s="457"/>
      <c r="M2979" s="458">
        <v>1.24996716339609E-2</v>
      </c>
      <c r="N2979" s="458">
        <v>1.25546484858128E-2</v>
      </c>
      <c r="O2979" s="459">
        <v>5.49768518518998E-5</v>
      </c>
      <c r="P2979" s="460"/>
      <c r="Q2979" s="453">
        <v>1</v>
      </c>
      <c r="R2979" s="458">
        <v>1.24996716339609E-2</v>
      </c>
      <c r="S2979" s="464">
        <v>12436628</v>
      </c>
      <c r="T2979" s="461">
        <v>46358867</v>
      </c>
      <c r="U2979" s="462">
        <v>0</v>
      </c>
      <c r="V2979" s="463">
        <v>0</v>
      </c>
      <c r="W2979" s="716" t="e">
        <f t="shared" si="115"/>
        <v>#DIV/0!</v>
      </c>
      <c r="Z2979" s="739">
        <f t="shared" si="116"/>
        <v>683.72665509318892</v>
      </c>
    </row>
    <row r="2980" spans="1:26" s="365" customFormat="1" ht="12.65" customHeight="1">
      <c r="A2980" s="452" t="s">
        <v>108</v>
      </c>
      <c r="B2980" s="452" t="s">
        <v>1201</v>
      </c>
      <c r="C2980" s="453" t="s">
        <v>449</v>
      </c>
      <c r="D2980" s="454" t="s">
        <v>1205</v>
      </c>
      <c r="E2980" s="455" t="s">
        <v>537</v>
      </c>
      <c r="F2980" s="454" t="s">
        <v>1169</v>
      </c>
      <c r="G2980" s="454" t="s">
        <v>1201</v>
      </c>
      <c r="H2980" s="454" t="s">
        <v>538</v>
      </c>
      <c r="I2980" s="453">
        <v>2024</v>
      </c>
      <c r="J2980" s="453">
        <v>8</v>
      </c>
      <c r="K2980" s="456">
        <v>45572</v>
      </c>
      <c r="L2980" s="457"/>
      <c r="M2980" s="458">
        <v>2.2669039342977801E-2</v>
      </c>
      <c r="N2980" s="458">
        <v>2.2744560176311102E-2</v>
      </c>
      <c r="O2980" s="459">
        <v>7.5520833333300703E-5</v>
      </c>
      <c r="P2980" s="460"/>
      <c r="Q2980" s="453">
        <v>1</v>
      </c>
      <c r="R2980" s="458">
        <v>2.2669039342977801E-2</v>
      </c>
      <c r="S2980" s="464">
        <v>0</v>
      </c>
      <c r="T2980" s="461">
        <v>0</v>
      </c>
      <c r="U2980" s="462">
        <v>14500</v>
      </c>
      <c r="V2980" s="463">
        <v>14500</v>
      </c>
      <c r="W2980" s="716" t="e">
        <f t="shared" si="115"/>
        <v>#DIV/0!</v>
      </c>
      <c r="Z2980" s="739">
        <f t="shared" si="116"/>
        <v>0</v>
      </c>
    </row>
    <row r="2981" spans="1:26" s="365" customFormat="1" ht="12.65" customHeight="1">
      <c r="A2981" s="452" t="s">
        <v>115</v>
      </c>
      <c r="B2981" s="452" t="s">
        <v>728</v>
      </c>
      <c r="C2981" s="453" t="s">
        <v>449</v>
      </c>
      <c r="D2981" s="454" t="s">
        <v>1192</v>
      </c>
      <c r="E2981" s="455" t="s">
        <v>1206</v>
      </c>
      <c r="F2981" s="454" t="s">
        <v>1169</v>
      </c>
      <c r="G2981" s="454" t="s">
        <v>728</v>
      </c>
      <c r="H2981" s="454" t="s">
        <v>538</v>
      </c>
      <c r="I2981" s="453">
        <v>2024</v>
      </c>
      <c r="J2981" s="453">
        <v>8</v>
      </c>
      <c r="K2981" s="456">
        <v>45572</v>
      </c>
      <c r="L2981" s="457"/>
      <c r="M2981" s="458">
        <v>0.10550138888888901</v>
      </c>
      <c r="N2981" s="458">
        <v>0.10630000000000001</v>
      </c>
      <c r="O2981" s="459">
        <v>7.9861111111100003E-4</v>
      </c>
      <c r="P2981" s="460"/>
      <c r="Q2981" s="453">
        <v>1</v>
      </c>
      <c r="R2981" s="458">
        <v>0.10550138888888901</v>
      </c>
      <c r="S2981" s="464">
        <v>2170300</v>
      </c>
      <c r="T2981" s="461">
        <v>8248192</v>
      </c>
      <c r="U2981" s="462">
        <v>69000</v>
      </c>
      <c r="V2981" s="463">
        <v>62412.902222223136</v>
      </c>
      <c r="W2981" s="716" t="e">
        <f t="shared" si="115"/>
        <v>#DIV/0!</v>
      </c>
      <c r="Z2981" s="739">
        <f t="shared" si="116"/>
        <v>1733.2256944442033</v>
      </c>
    </row>
    <row r="2982" spans="1:26" s="365" customFormat="1" ht="12.65" customHeight="1">
      <c r="A2982" s="452" t="s">
        <v>115</v>
      </c>
      <c r="B2982" s="452" t="s">
        <v>728</v>
      </c>
      <c r="C2982" s="453" t="s">
        <v>449</v>
      </c>
      <c r="D2982" s="454" t="s">
        <v>1194</v>
      </c>
      <c r="E2982" s="455" t="s">
        <v>1195</v>
      </c>
      <c r="F2982" s="454" t="s">
        <v>1169</v>
      </c>
      <c r="G2982" s="454" t="s">
        <v>728</v>
      </c>
      <c r="H2982" s="454" t="s">
        <v>538</v>
      </c>
      <c r="I2982" s="453">
        <v>2024</v>
      </c>
      <c r="J2982" s="453">
        <v>8</v>
      </c>
      <c r="K2982" s="456">
        <v>45572</v>
      </c>
      <c r="L2982" s="457"/>
      <c r="M2982" s="458">
        <v>1.6104341943226901E-2</v>
      </c>
      <c r="N2982" s="458">
        <v>1.6156185261199201E-2</v>
      </c>
      <c r="O2982" s="459">
        <v>5.1843317972300601E-5</v>
      </c>
      <c r="P2982" s="460"/>
      <c r="Q2982" s="453">
        <v>1</v>
      </c>
      <c r="R2982" s="458">
        <v>1.6104341943226901E-2</v>
      </c>
      <c r="S2982" s="464">
        <v>5438942</v>
      </c>
      <c r="T2982" s="461">
        <v>20719444</v>
      </c>
      <c r="U2982" s="462">
        <v>0</v>
      </c>
      <c r="V2982" s="463">
        <v>0</v>
      </c>
      <c r="W2982" s="716" t="e">
        <f t="shared" si="115"/>
        <v>#DIV/0!</v>
      </c>
      <c r="Z2982" s="739">
        <f t="shared" si="116"/>
        <v>281.97279953890057</v>
      </c>
    </row>
    <row r="2983" spans="1:26" s="365" customFormat="1" ht="12.65" customHeight="1">
      <c r="A2983" s="452" t="s">
        <v>115</v>
      </c>
      <c r="B2983" s="452" t="s">
        <v>728</v>
      </c>
      <c r="C2983" s="453" t="s">
        <v>449</v>
      </c>
      <c r="D2983" s="454" t="s">
        <v>1183</v>
      </c>
      <c r="E2983" s="455" t="s">
        <v>1207</v>
      </c>
      <c r="F2983" s="454" t="s">
        <v>1169</v>
      </c>
      <c r="G2983" s="454" t="s">
        <v>728</v>
      </c>
      <c r="H2983" s="454" t="s">
        <v>538</v>
      </c>
      <c r="I2983" s="453">
        <v>2024</v>
      </c>
      <c r="J2983" s="453">
        <v>8</v>
      </c>
      <c r="K2983" s="456">
        <v>45572</v>
      </c>
      <c r="L2983" s="457"/>
      <c r="M2983" s="458">
        <v>0.15999791666666699</v>
      </c>
      <c r="N2983" s="458">
        <v>0.1613</v>
      </c>
      <c r="O2983" s="459">
        <v>1.30208333333301E-3</v>
      </c>
      <c r="P2983" s="460"/>
      <c r="Q2983" s="453">
        <v>1</v>
      </c>
      <c r="R2983" s="458">
        <v>0.15999791666666699</v>
      </c>
      <c r="S2983" s="464">
        <v>2054700</v>
      </c>
      <c r="T2983" s="461">
        <v>9158846</v>
      </c>
      <c r="U2983" s="462">
        <v>75000</v>
      </c>
      <c r="V2983" s="463">
        <v>63074.419270836297</v>
      </c>
      <c r="W2983" s="716" t="e">
        <f t="shared" si="115"/>
        <v>#DIV/0!</v>
      </c>
      <c r="Z2983" s="739">
        <f t="shared" si="116"/>
        <v>2675.3906249993356</v>
      </c>
    </row>
    <row r="2984" spans="1:26" s="365" customFormat="1" ht="12.65" customHeight="1">
      <c r="A2984" s="452" t="s">
        <v>115</v>
      </c>
      <c r="B2984" s="452" t="s">
        <v>728</v>
      </c>
      <c r="C2984" s="453" t="s">
        <v>449</v>
      </c>
      <c r="D2984" s="454" t="s">
        <v>1197</v>
      </c>
      <c r="E2984" s="455" t="s">
        <v>1208</v>
      </c>
      <c r="F2984" s="454" t="s">
        <v>1169</v>
      </c>
      <c r="G2984" s="454" t="s">
        <v>728</v>
      </c>
      <c r="H2984" s="454" t="s">
        <v>538</v>
      </c>
      <c r="I2984" s="453">
        <v>2024</v>
      </c>
      <c r="J2984" s="453">
        <v>8</v>
      </c>
      <c r="K2984" s="456">
        <v>45572</v>
      </c>
      <c r="L2984" s="457"/>
      <c r="M2984" s="458">
        <v>0.1943</v>
      </c>
      <c r="N2984" s="458">
        <v>0.19500000000000001</v>
      </c>
      <c r="O2984" s="459">
        <v>7.0000000000000596E-4</v>
      </c>
      <c r="P2984" s="460"/>
      <c r="Q2984" s="453">
        <v>1</v>
      </c>
      <c r="R2984" s="458">
        <v>0.1943</v>
      </c>
      <c r="S2984" s="464">
        <v>1961929</v>
      </c>
      <c r="T2984" s="461">
        <v>6209069</v>
      </c>
      <c r="U2984" s="462">
        <v>60000</v>
      </c>
      <c r="V2984" s="463">
        <v>55653.651699999966</v>
      </c>
      <c r="W2984" s="716" t="e">
        <f t="shared" si="115"/>
        <v>#DIV/0!</v>
      </c>
      <c r="Z2984" s="739">
        <f t="shared" si="116"/>
        <v>1373.3503000000117</v>
      </c>
    </row>
    <row r="2985" spans="1:26" s="365" customFormat="1" ht="12.65" customHeight="1">
      <c r="A2985" s="452" t="s">
        <v>115</v>
      </c>
      <c r="B2985" s="452" t="s">
        <v>728</v>
      </c>
      <c r="C2985" s="453" t="s">
        <v>449</v>
      </c>
      <c r="D2985" s="454" t="s">
        <v>1199</v>
      </c>
      <c r="E2985" s="455" t="s">
        <v>1200</v>
      </c>
      <c r="F2985" s="454" t="s">
        <v>1169</v>
      </c>
      <c r="G2985" s="454" t="s">
        <v>728</v>
      </c>
      <c r="H2985" s="454" t="s">
        <v>538</v>
      </c>
      <c r="I2985" s="453">
        <v>2024</v>
      </c>
      <c r="J2985" s="453">
        <v>8</v>
      </c>
      <c r="K2985" s="456">
        <v>45572</v>
      </c>
      <c r="L2985" s="457"/>
      <c r="M2985" s="458">
        <v>4.0697979797979802E-2</v>
      </c>
      <c r="N2985" s="458">
        <v>4.0899999999999999E-2</v>
      </c>
      <c r="O2985" s="459">
        <v>2.02020202020196E-4</v>
      </c>
      <c r="P2985" s="460"/>
      <c r="Q2985" s="453">
        <v>1</v>
      </c>
      <c r="R2985" s="458">
        <v>4.0697979797979802E-2</v>
      </c>
      <c r="S2985" s="464">
        <v>4057900</v>
      </c>
      <c r="T2985" s="461">
        <v>14691892</v>
      </c>
      <c r="U2985" s="462">
        <v>0</v>
      </c>
      <c r="V2985" s="463">
        <v>0</v>
      </c>
      <c r="W2985" s="716" t="e">
        <f t="shared" si="115"/>
        <v>#DIV/0!</v>
      </c>
      <c r="Z2985" s="739">
        <f t="shared" si="116"/>
        <v>819.77777777775339</v>
      </c>
    </row>
    <row r="2986" spans="1:26" s="365" customFormat="1" ht="12.65" customHeight="1">
      <c r="A2986" s="452" t="s">
        <v>115</v>
      </c>
      <c r="B2986" s="452" t="s">
        <v>728</v>
      </c>
      <c r="C2986" s="453" t="s">
        <v>449</v>
      </c>
      <c r="D2986" s="454" t="s">
        <v>1179</v>
      </c>
      <c r="E2986" s="455" t="s">
        <v>1180</v>
      </c>
      <c r="F2986" s="454" t="s">
        <v>1169</v>
      </c>
      <c r="G2986" s="454" t="s">
        <v>728</v>
      </c>
      <c r="H2986" s="454" t="s">
        <v>538</v>
      </c>
      <c r="I2986" s="453">
        <v>2024</v>
      </c>
      <c r="J2986" s="453">
        <v>8</v>
      </c>
      <c r="K2986" s="456">
        <v>45572</v>
      </c>
      <c r="L2986" s="457"/>
      <c r="M2986" s="458">
        <v>1.24996716339609E-2</v>
      </c>
      <c r="N2986" s="458">
        <v>1.25546484858128E-2</v>
      </c>
      <c r="O2986" s="459">
        <v>5.49768518518998E-5</v>
      </c>
      <c r="P2986" s="460"/>
      <c r="Q2986" s="453">
        <v>1</v>
      </c>
      <c r="R2986" s="458">
        <v>1.24996716339609E-2</v>
      </c>
      <c r="S2986" s="464">
        <v>12436628</v>
      </c>
      <c r="T2986" s="461">
        <v>46358867</v>
      </c>
      <c r="U2986" s="462">
        <v>0</v>
      </c>
      <c r="V2986" s="463">
        <v>0</v>
      </c>
      <c r="W2986" s="716" t="e">
        <f t="shared" si="115"/>
        <v>#DIV/0!</v>
      </c>
      <c r="Z2986" s="739">
        <f t="shared" si="116"/>
        <v>683.72665509318892</v>
      </c>
    </row>
    <row r="2987" spans="1:26" s="365" customFormat="1" ht="12.65" customHeight="1">
      <c r="A2987" s="452" t="s">
        <v>115</v>
      </c>
      <c r="B2987" s="452" t="s">
        <v>728</v>
      </c>
      <c r="C2987" s="453" t="s">
        <v>449</v>
      </c>
      <c r="D2987" s="454" t="s">
        <v>1192</v>
      </c>
      <c r="E2987" s="455" t="s">
        <v>1206</v>
      </c>
      <c r="F2987" s="454" t="s">
        <v>1169</v>
      </c>
      <c r="G2987" s="454" t="s">
        <v>728</v>
      </c>
      <c r="H2987" s="454" t="s">
        <v>538</v>
      </c>
      <c r="I2987" s="453">
        <v>2024</v>
      </c>
      <c r="J2987" s="453">
        <v>8</v>
      </c>
      <c r="K2987" s="456">
        <v>45572</v>
      </c>
      <c r="L2987" s="457"/>
      <c r="M2987" s="458">
        <v>0.10550138888888901</v>
      </c>
      <c r="N2987" s="458">
        <v>0.10630000000000001</v>
      </c>
      <c r="O2987" s="459">
        <v>7.9861111111100003E-4</v>
      </c>
      <c r="P2987" s="460"/>
      <c r="Q2987" s="453">
        <v>1</v>
      </c>
      <c r="R2987" s="458">
        <v>0.10550138888888901</v>
      </c>
      <c r="S2987" s="464">
        <v>2170300</v>
      </c>
      <c r="T2987" s="461">
        <v>8248192</v>
      </c>
      <c r="U2987" s="462">
        <v>0</v>
      </c>
      <c r="V2987" s="463">
        <v>0</v>
      </c>
      <c r="W2987" s="716" t="e">
        <f t="shared" si="115"/>
        <v>#DIV/0!</v>
      </c>
      <c r="Z2987" s="739">
        <f t="shared" si="116"/>
        <v>1733.2256944442033</v>
      </c>
    </row>
    <row r="2988" spans="1:26" s="365" customFormat="1" ht="12.65" customHeight="1">
      <c r="A2988" s="452" t="s">
        <v>115</v>
      </c>
      <c r="B2988" s="452" t="s">
        <v>728</v>
      </c>
      <c r="C2988" s="453" t="s">
        <v>449</v>
      </c>
      <c r="D2988" s="454" t="s">
        <v>1179</v>
      </c>
      <c r="E2988" s="455" t="s">
        <v>1180</v>
      </c>
      <c r="F2988" s="454" t="s">
        <v>1169</v>
      </c>
      <c r="G2988" s="454" t="s">
        <v>728</v>
      </c>
      <c r="H2988" s="454" t="s">
        <v>538</v>
      </c>
      <c r="I2988" s="453">
        <v>2024</v>
      </c>
      <c r="J2988" s="453">
        <v>8</v>
      </c>
      <c r="K2988" s="456">
        <v>45572</v>
      </c>
      <c r="L2988" s="457"/>
      <c r="M2988" s="458">
        <v>1.24996716339609E-2</v>
      </c>
      <c r="N2988" s="458">
        <v>1.25546484858128E-2</v>
      </c>
      <c r="O2988" s="459">
        <v>5.49768518518998E-5</v>
      </c>
      <c r="P2988" s="460"/>
      <c r="Q2988" s="453">
        <v>1</v>
      </c>
      <c r="R2988" s="458">
        <v>1.24996716339609E-2</v>
      </c>
      <c r="S2988" s="464">
        <v>12436628</v>
      </c>
      <c r="T2988" s="461">
        <v>46358867</v>
      </c>
      <c r="U2988" s="462">
        <v>0</v>
      </c>
      <c r="V2988" s="463">
        <v>0</v>
      </c>
      <c r="W2988" s="716" t="e">
        <f t="shared" si="115"/>
        <v>#DIV/0!</v>
      </c>
      <c r="Z2988" s="739">
        <f t="shared" si="116"/>
        <v>683.72665509318892</v>
      </c>
    </row>
    <row r="2989" spans="1:26" s="365" customFormat="1" ht="12.65" customHeight="1">
      <c r="A2989" s="452" t="s">
        <v>115</v>
      </c>
      <c r="B2989" s="452" t="s">
        <v>728</v>
      </c>
      <c r="C2989" s="453" t="s">
        <v>449</v>
      </c>
      <c r="D2989" s="454" t="s">
        <v>1194</v>
      </c>
      <c r="E2989" s="455" t="s">
        <v>1195</v>
      </c>
      <c r="F2989" s="454" t="s">
        <v>1169</v>
      </c>
      <c r="G2989" s="454" t="s">
        <v>728</v>
      </c>
      <c r="H2989" s="454" t="s">
        <v>538</v>
      </c>
      <c r="I2989" s="453">
        <v>2024</v>
      </c>
      <c r="J2989" s="453">
        <v>8</v>
      </c>
      <c r="K2989" s="456">
        <v>45572</v>
      </c>
      <c r="L2989" s="457"/>
      <c r="M2989" s="458">
        <v>1.6104341943226901E-2</v>
      </c>
      <c r="N2989" s="458">
        <v>1.6156185261199201E-2</v>
      </c>
      <c r="O2989" s="459">
        <v>5.1843317972300601E-5</v>
      </c>
      <c r="P2989" s="460"/>
      <c r="Q2989" s="453">
        <v>1</v>
      </c>
      <c r="R2989" s="458">
        <v>1.6104341943226901E-2</v>
      </c>
      <c r="S2989" s="464">
        <v>5438942</v>
      </c>
      <c r="T2989" s="461">
        <v>20719444</v>
      </c>
      <c r="U2989" s="462">
        <v>0</v>
      </c>
      <c r="V2989" s="463">
        <v>0</v>
      </c>
      <c r="W2989" s="716" t="e">
        <f t="shared" si="115"/>
        <v>#DIV/0!</v>
      </c>
      <c r="Z2989" s="739">
        <f t="shared" si="116"/>
        <v>281.97279953890057</v>
      </c>
    </row>
    <row r="2990" spans="1:26" s="365" customFormat="1" ht="12.65" customHeight="1">
      <c r="A2990" s="452" t="s">
        <v>115</v>
      </c>
      <c r="B2990" s="452" t="s">
        <v>728</v>
      </c>
      <c r="C2990" s="453" t="s">
        <v>449</v>
      </c>
      <c r="D2990" s="454" t="s">
        <v>1183</v>
      </c>
      <c r="E2990" s="455" t="s">
        <v>1207</v>
      </c>
      <c r="F2990" s="454" t="s">
        <v>1169</v>
      </c>
      <c r="G2990" s="454" t="s">
        <v>728</v>
      </c>
      <c r="H2990" s="454" t="s">
        <v>538</v>
      </c>
      <c r="I2990" s="453">
        <v>2024</v>
      </c>
      <c r="J2990" s="453">
        <v>8</v>
      </c>
      <c r="K2990" s="456">
        <v>45572</v>
      </c>
      <c r="L2990" s="457"/>
      <c r="M2990" s="458">
        <v>0.15999791666666699</v>
      </c>
      <c r="N2990" s="458">
        <v>0.1613</v>
      </c>
      <c r="O2990" s="459">
        <v>1.30208333333301E-3</v>
      </c>
      <c r="P2990" s="460"/>
      <c r="Q2990" s="453">
        <v>1</v>
      </c>
      <c r="R2990" s="458">
        <v>0.15999791666666699</v>
      </c>
      <c r="S2990" s="464">
        <v>2054700</v>
      </c>
      <c r="T2990" s="461">
        <v>9158846</v>
      </c>
      <c r="U2990" s="462">
        <v>0</v>
      </c>
      <c r="V2990" s="463">
        <v>0</v>
      </c>
      <c r="W2990" s="716" t="e">
        <f t="shared" si="115"/>
        <v>#DIV/0!</v>
      </c>
      <c r="Z2990" s="739">
        <f t="shared" si="116"/>
        <v>2675.3906249993356</v>
      </c>
    </row>
    <row r="2991" spans="1:26" s="365" customFormat="1" ht="12.65" customHeight="1">
      <c r="A2991" s="452" t="s">
        <v>111</v>
      </c>
      <c r="B2991" s="452" t="s">
        <v>718</v>
      </c>
      <c r="C2991" s="453" t="s">
        <v>449</v>
      </c>
      <c r="D2991" s="454" t="s">
        <v>1197</v>
      </c>
      <c r="E2991" s="455" t="s">
        <v>1209</v>
      </c>
      <c r="F2991" s="454" t="s">
        <v>1169</v>
      </c>
      <c r="G2991" s="454" t="s">
        <v>718</v>
      </c>
      <c r="H2991" s="454" t="s">
        <v>538</v>
      </c>
      <c r="I2991" s="453">
        <v>2024</v>
      </c>
      <c r="J2991" s="453">
        <v>8</v>
      </c>
      <c r="K2991" s="456">
        <v>45572</v>
      </c>
      <c r="L2991" s="457"/>
      <c r="M2991" s="458">
        <v>0.14997080564718299</v>
      </c>
      <c r="N2991" s="458">
        <v>0.150595805647183</v>
      </c>
      <c r="O2991" s="459">
        <v>6.25000000000014E-4</v>
      </c>
      <c r="P2991" s="460"/>
      <c r="Q2991" s="453">
        <v>1</v>
      </c>
      <c r="R2991" s="458">
        <v>0.14997080564718299</v>
      </c>
      <c r="S2991" s="464">
        <v>107000</v>
      </c>
      <c r="T2991" s="461">
        <v>116705</v>
      </c>
      <c r="U2991" s="462">
        <v>27000</v>
      </c>
      <c r="V2991" s="463">
        <v>26927.059374999997</v>
      </c>
      <c r="W2991" s="716" t="e">
        <f t="shared" si="115"/>
        <v>#DIV/0!</v>
      </c>
      <c r="Z2991" s="739">
        <f t="shared" si="116"/>
        <v>66.875000000001492</v>
      </c>
    </row>
    <row r="2992" spans="1:26" s="365" customFormat="1" ht="12.65" customHeight="1">
      <c r="A2992" s="452" t="s">
        <v>111</v>
      </c>
      <c r="B2992" s="452" t="s">
        <v>718</v>
      </c>
      <c r="C2992" s="453" t="s">
        <v>449</v>
      </c>
      <c r="D2992" s="454" t="s">
        <v>1210</v>
      </c>
      <c r="E2992" s="455" t="s">
        <v>1211</v>
      </c>
      <c r="F2992" s="454" t="s">
        <v>1169</v>
      </c>
      <c r="G2992" s="454" t="s">
        <v>718</v>
      </c>
      <c r="H2992" s="454" t="s">
        <v>538</v>
      </c>
      <c r="I2992" s="453">
        <v>2024</v>
      </c>
      <c r="J2992" s="453">
        <v>8</v>
      </c>
      <c r="K2992" s="456">
        <v>45572</v>
      </c>
      <c r="L2992" s="457"/>
      <c r="M2992" s="458">
        <v>0.168008357915438</v>
      </c>
      <c r="N2992" s="458">
        <v>0.16850000000000001</v>
      </c>
      <c r="O2992" s="459">
        <v>4.9164208456201096E-4</v>
      </c>
      <c r="P2992" s="460"/>
      <c r="Q2992" s="453">
        <v>1</v>
      </c>
      <c r="R2992" s="458">
        <v>0.168008357915438</v>
      </c>
      <c r="S2992" s="464">
        <v>4000</v>
      </c>
      <c r="T2992" s="461">
        <v>10000</v>
      </c>
      <c r="U2992" s="462">
        <v>14159.292035398201</v>
      </c>
      <c r="V2992" s="463">
        <v>14154.37561455258</v>
      </c>
      <c r="W2992" s="716" t="e">
        <f t="shared" si="115"/>
        <v>#DIV/0!</v>
      </c>
      <c r="Z2992" s="739">
        <f t="shared" si="116"/>
        <v>1.9665683382480439</v>
      </c>
    </row>
    <row r="2993" spans="1:29" s="365" customFormat="1" ht="12.65" customHeight="1">
      <c r="A2993" s="452" t="s">
        <v>110</v>
      </c>
      <c r="B2993" s="452" t="s">
        <v>448</v>
      </c>
      <c r="C2993" s="453" t="s">
        <v>449</v>
      </c>
      <c r="D2993" s="454" t="s">
        <v>1197</v>
      </c>
      <c r="E2993" s="455" t="s">
        <v>1212</v>
      </c>
      <c r="F2993" s="454" t="s">
        <v>1169</v>
      </c>
      <c r="G2993" s="454" t="s">
        <v>448</v>
      </c>
      <c r="H2993" s="454" t="s">
        <v>538</v>
      </c>
      <c r="I2993" s="453">
        <v>2024</v>
      </c>
      <c r="J2993" s="453">
        <v>8</v>
      </c>
      <c r="K2993" s="456">
        <v>45572</v>
      </c>
      <c r="L2993" s="457"/>
      <c r="M2993" s="458">
        <v>0.38102136278533799</v>
      </c>
      <c r="N2993" s="458">
        <v>0.382206571382051</v>
      </c>
      <c r="O2993" s="459">
        <v>1.18520859671301E-3</v>
      </c>
      <c r="P2993" s="460"/>
      <c r="Q2993" s="453">
        <v>1</v>
      </c>
      <c r="R2993" s="458">
        <v>0.38102136278533799</v>
      </c>
      <c r="S2993" s="464">
        <v>82800</v>
      </c>
      <c r="T2993" s="461">
        <v>111300</v>
      </c>
      <c r="U2993" s="462">
        <v>39823.008849557496</v>
      </c>
      <c r="V2993" s="463">
        <v>39691.095132743336</v>
      </c>
      <c r="W2993" s="716" t="e">
        <f t="shared" si="115"/>
        <v>#DIV/0!</v>
      </c>
      <c r="Z2993" s="739">
        <f t="shared" si="116"/>
        <v>98.135271807837228</v>
      </c>
    </row>
    <row r="2994" spans="1:29" s="365" customFormat="1" ht="12.65" customHeight="1">
      <c r="A2994" s="284" t="s">
        <v>69</v>
      </c>
      <c r="B2994" s="452" t="s">
        <v>1213</v>
      </c>
      <c r="C2994" s="453" t="s">
        <v>435</v>
      </c>
      <c r="D2994" s="454" t="s">
        <v>1214</v>
      </c>
      <c r="E2994" s="455" t="s">
        <v>1215</v>
      </c>
      <c r="F2994" s="454" t="s">
        <v>1169</v>
      </c>
      <c r="G2994" s="454" t="s">
        <v>1213</v>
      </c>
      <c r="H2994" s="454" t="s">
        <v>538</v>
      </c>
      <c r="I2994" s="453">
        <v>2024</v>
      </c>
      <c r="J2994" s="453">
        <v>8</v>
      </c>
      <c r="K2994" s="456">
        <v>45572</v>
      </c>
      <c r="L2994" s="457"/>
      <c r="M2994" s="458">
        <v>2.3972685185185201E-2</v>
      </c>
      <c r="N2994" s="458">
        <v>2.41E-2</v>
      </c>
      <c r="O2994" s="459">
        <v>1.27314814814799E-4</v>
      </c>
      <c r="P2994" s="460"/>
      <c r="Q2994" s="453">
        <v>1</v>
      </c>
      <c r="R2994" s="458">
        <v>2.3972685185185201E-2</v>
      </c>
      <c r="S2994" s="464">
        <v>2456500</v>
      </c>
      <c r="T2994" s="461">
        <v>5506815</v>
      </c>
      <c r="U2994" s="462">
        <v>11000</v>
      </c>
      <c r="V2994" s="463">
        <v>10298.900868055644</v>
      </c>
      <c r="W2994" s="716" t="e">
        <f t="shared" si="115"/>
        <v>#DIV/0!</v>
      </c>
      <c r="Z2994" s="739">
        <f t="shared" si="116"/>
        <v>312.74884259255373</v>
      </c>
    </row>
    <row r="2995" spans="1:29" s="365" customFormat="1" ht="12.65" customHeight="1">
      <c r="A2995" s="284" t="s">
        <v>69</v>
      </c>
      <c r="B2995" s="452" t="s">
        <v>1213</v>
      </c>
      <c r="C2995" s="453" t="s">
        <v>435</v>
      </c>
      <c r="D2995" s="454" t="s">
        <v>1216</v>
      </c>
      <c r="E2995" s="455" t="s">
        <v>1217</v>
      </c>
      <c r="F2995" s="454" t="s">
        <v>1169</v>
      </c>
      <c r="G2995" s="454" t="s">
        <v>1213</v>
      </c>
      <c r="H2995" s="454" t="s">
        <v>538</v>
      </c>
      <c r="I2995" s="453">
        <v>2024</v>
      </c>
      <c r="J2995" s="453">
        <v>8</v>
      </c>
      <c r="K2995" s="456">
        <v>45572</v>
      </c>
      <c r="L2995" s="457"/>
      <c r="M2995" s="458">
        <v>4.6003968253968297E-2</v>
      </c>
      <c r="N2995" s="458">
        <v>4.65E-2</v>
      </c>
      <c r="O2995" s="459">
        <v>4.9603174603170296E-4</v>
      </c>
      <c r="P2995" s="460"/>
      <c r="Q2995" s="453">
        <v>1</v>
      </c>
      <c r="R2995" s="458">
        <v>4.6003968253968297E-2</v>
      </c>
      <c r="S2995" s="464">
        <v>684400</v>
      </c>
      <c r="T2995" s="461">
        <v>3473400</v>
      </c>
      <c r="U2995" s="462">
        <v>25000</v>
      </c>
      <c r="V2995" s="463">
        <v>23277.083333333481</v>
      </c>
      <c r="W2995" s="716" t="e">
        <f t="shared" si="115"/>
        <v>#DIV/0!</v>
      </c>
      <c r="Z2995" s="739">
        <f t="shared" si="116"/>
        <v>339.48412698409749</v>
      </c>
    </row>
    <row r="2996" spans="1:29" s="365" customFormat="1" ht="12.65" customHeight="1">
      <c r="A2996" s="284" t="s">
        <v>69</v>
      </c>
      <c r="B2996" s="452" t="s">
        <v>1213</v>
      </c>
      <c r="C2996" s="453" t="s">
        <v>435</v>
      </c>
      <c r="D2996" s="454" t="s">
        <v>1218</v>
      </c>
      <c r="E2996" s="455" t="s">
        <v>537</v>
      </c>
      <c r="F2996" s="454" t="s">
        <v>1169</v>
      </c>
      <c r="G2996" s="454" t="s">
        <v>1213</v>
      </c>
      <c r="H2996" s="454" t="s">
        <v>538</v>
      </c>
      <c r="I2996" s="453">
        <v>2024</v>
      </c>
      <c r="J2996" s="453">
        <v>8</v>
      </c>
      <c r="K2996" s="456">
        <v>45572</v>
      </c>
      <c r="L2996" s="457"/>
      <c r="M2996" s="458">
        <v>4.6003968253968297E-2</v>
      </c>
      <c r="N2996" s="458">
        <v>4.65E-2</v>
      </c>
      <c r="O2996" s="459">
        <v>4.9603174603170296E-4</v>
      </c>
      <c r="P2996" s="460"/>
      <c r="Q2996" s="453">
        <v>1</v>
      </c>
      <c r="R2996" s="458">
        <v>4.6003968253968297E-2</v>
      </c>
      <c r="S2996" s="464">
        <v>0</v>
      </c>
      <c r="T2996" s="461">
        <v>0</v>
      </c>
      <c r="U2996" s="462">
        <v>25000</v>
      </c>
      <c r="V2996" s="463">
        <v>25000</v>
      </c>
      <c r="W2996" s="716" t="e">
        <f t="shared" si="115"/>
        <v>#DIV/0!</v>
      </c>
      <c r="Z2996" s="739">
        <f t="shared" si="116"/>
        <v>0</v>
      </c>
    </row>
    <row r="2997" spans="1:29" s="365" customFormat="1" ht="12.65" customHeight="1">
      <c r="A2997" s="284" t="s">
        <v>69</v>
      </c>
      <c r="B2997" s="452" t="s">
        <v>1213</v>
      </c>
      <c r="C2997" s="453" t="s">
        <v>435</v>
      </c>
      <c r="D2997" s="454" t="s">
        <v>1219</v>
      </c>
      <c r="E2997" s="455" t="s">
        <v>1220</v>
      </c>
      <c r="F2997" s="454" t="s">
        <v>1169</v>
      </c>
      <c r="G2997" s="454" t="s">
        <v>1213</v>
      </c>
      <c r="H2997" s="454" t="s">
        <v>538</v>
      </c>
      <c r="I2997" s="453">
        <v>2024</v>
      </c>
      <c r="J2997" s="453">
        <v>8</v>
      </c>
      <c r="K2997" s="456">
        <v>45572</v>
      </c>
      <c r="L2997" s="457"/>
      <c r="M2997" s="458">
        <v>3.2072727272727301E-2</v>
      </c>
      <c r="N2997" s="458">
        <v>3.2300000000000002E-2</v>
      </c>
      <c r="O2997" s="459">
        <v>2.2727272727270101E-4</v>
      </c>
      <c r="P2997" s="460"/>
      <c r="Q2997" s="453">
        <v>1</v>
      </c>
      <c r="R2997" s="458">
        <v>3.2072727272727301E-2</v>
      </c>
      <c r="S2997" s="464">
        <v>640500</v>
      </c>
      <c r="T2997" s="461">
        <v>3428500</v>
      </c>
      <c r="U2997" s="462">
        <v>18000</v>
      </c>
      <c r="V2997" s="463">
        <v>17220.795454545543</v>
      </c>
      <c r="W2997" s="716" t="e">
        <f t="shared" si="115"/>
        <v>#DIV/0!</v>
      </c>
      <c r="Z2997" s="739">
        <f t="shared" si="116"/>
        <v>145.56818181816499</v>
      </c>
    </row>
    <row r="2998" spans="1:29" s="365" customFormat="1" ht="12.65" customHeight="1">
      <c r="A2998" s="284" t="s">
        <v>69</v>
      </c>
      <c r="B2998" s="452" t="s">
        <v>1213</v>
      </c>
      <c r="C2998" s="453" t="s">
        <v>435</v>
      </c>
      <c r="D2998" s="454" t="s">
        <v>1214</v>
      </c>
      <c r="E2998" s="455" t="s">
        <v>1215</v>
      </c>
      <c r="F2998" s="454" t="s">
        <v>1169</v>
      </c>
      <c r="G2998" s="454" t="s">
        <v>1213</v>
      </c>
      <c r="H2998" s="454" t="s">
        <v>538</v>
      </c>
      <c r="I2998" s="453">
        <v>2024</v>
      </c>
      <c r="J2998" s="453">
        <v>8</v>
      </c>
      <c r="K2998" s="456">
        <v>45572</v>
      </c>
      <c r="L2998" s="457"/>
      <c r="M2998" s="458">
        <v>2.3972685185185201E-2</v>
      </c>
      <c r="N2998" s="458">
        <v>2.41E-2</v>
      </c>
      <c r="O2998" s="459">
        <v>1.27314814814799E-4</v>
      </c>
      <c r="P2998" s="460"/>
      <c r="Q2998" s="453">
        <v>1</v>
      </c>
      <c r="R2998" s="458">
        <v>2.3972685185185201E-2</v>
      </c>
      <c r="S2998" s="464">
        <v>2456500</v>
      </c>
      <c r="T2998" s="461">
        <v>5506815</v>
      </c>
      <c r="U2998" s="462">
        <v>11000</v>
      </c>
      <c r="V2998" s="463">
        <v>10298.900868055644</v>
      </c>
      <c r="W2998" s="716" t="e">
        <f t="shared" si="115"/>
        <v>#DIV/0!</v>
      </c>
      <c r="Z2998" s="739">
        <f t="shared" si="116"/>
        <v>312.74884259255373</v>
      </c>
    </row>
    <row r="2999" spans="1:29" s="365" customFormat="1" ht="12.65" customHeight="1">
      <c r="A2999" s="452" t="s">
        <v>114</v>
      </c>
      <c r="B2999" s="452" t="s">
        <v>434</v>
      </c>
      <c r="C2999" s="453" t="s">
        <v>435</v>
      </c>
      <c r="D2999" s="454" t="s">
        <v>1221</v>
      </c>
      <c r="E2999" s="455" t="s">
        <v>1222</v>
      </c>
      <c r="F2999" s="454" t="s">
        <v>1169</v>
      </c>
      <c r="G2999" s="454" t="s">
        <v>434</v>
      </c>
      <c r="H2999" s="454" t="s">
        <v>538</v>
      </c>
      <c r="I2999" s="453">
        <v>2024</v>
      </c>
      <c r="J2999" s="453">
        <v>8</v>
      </c>
      <c r="K2999" s="456">
        <v>45572</v>
      </c>
      <c r="L2999" s="457"/>
      <c r="M2999" s="458">
        <v>5.0464743080595301E-2</v>
      </c>
      <c r="N2999" s="458">
        <v>5.0722679588531799E-2</v>
      </c>
      <c r="O2999" s="459">
        <v>2.5793650793649902E-4</v>
      </c>
      <c r="P2999" s="460"/>
      <c r="Q2999" s="453">
        <v>1</v>
      </c>
      <c r="R2999" s="458">
        <v>5.0464743080595301E-2</v>
      </c>
      <c r="S2999" s="464">
        <v>1384700</v>
      </c>
      <c r="T2999" s="461">
        <v>2166400</v>
      </c>
      <c r="U2999" s="462">
        <v>13000</v>
      </c>
      <c r="V2999" s="463">
        <v>12441.206349206368</v>
      </c>
      <c r="W2999" s="716" t="e">
        <f t="shared" si="115"/>
        <v>#DIV/0!</v>
      </c>
      <c r="Z2999" s="739">
        <f t="shared" si="116"/>
        <v>357.1646825396702</v>
      </c>
    </row>
    <row r="3000" spans="1:29" s="365" customFormat="1" ht="12.65" customHeight="1">
      <c r="A3000" s="452" t="s">
        <v>114</v>
      </c>
      <c r="B3000" s="452" t="s">
        <v>434</v>
      </c>
      <c r="C3000" s="453" t="s">
        <v>435</v>
      </c>
      <c r="D3000" s="454" t="s">
        <v>1223</v>
      </c>
      <c r="E3000" s="455" t="s">
        <v>1224</v>
      </c>
      <c r="F3000" s="454" t="s">
        <v>1169</v>
      </c>
      <c r="G3000" s="454" t="s">
        <v>434</v>
      </c>
      <c r="H3000" s="454" t="s">
        <v>538</v>
      </c>
      <c r="I3000" s="453">
        <v>2024</v>
      </c>
      <c r="J3000" s="453">
        <v>8</v>
      </c>
      <c r="K3000" s="456">
        <v>45572</v>
      </c>
      <c r="L3000" s="457"/>
      <c r="M3000" s="458">
        <v>5.8118671788902898E-2</v>
      </c>
      <c r="N3000" s="458">
        <v>5.8179009681099202E-2</v>
      </c>
      <c r="O3000" s="459">
        <v>6.0337892196303499E-5</v>
      </c>
      <c r="P3000" s="460"/>
      <c r="Q3000" s="453">
        <v>1</v>
      </c>
      <c r="R3000" s="458">
        <v>5.8118671788902898E-2</v>
      </c>
      <c r="S3000" s="464">
        <v>1117300</v>
      </c>
      <c r="T3000" s="461">
        <v>1913270</v>
      </c>
      <c r="U3000" s="462">
        <v>7964.60176991151</v>
      </c>
      <c r="V3000" s="463">
        <v>7849.1590909090883</v>
      </c>
      <c r="W3000" s="716" t="e">
        <f t="shared" si="115"/>
        <v>#DIV/0!</v>
      </c>
      <c r="Z3000" s="739">
        <f t="shared" si="116"/>
        <v>67.415526950929902</v>
      </c>
    </row>
    <row r="3001" spans="1:29" s="365" customFormat="1" ht="12.65" customHeight="1">
      <c r="A3001" s="452" t="s">
        <v>152</v>
      </c>
      <c r="B3001" s="452" t="s">
        <v>606</v>
      </c>
      <c r="C3001" s="453" t="s">
        <v>554</v>
      </c>
      <c r="D3001" s="454" t="s">
        <v>1225</v>
      </c>
      <c r="E3001" s="455" t="s">
        <v>1226</v>
      </c>
      <c r="F3001" s="454" t="s">
        <v>1169</v>
      </c>
      <c r="G3001" s="454" t="s">
        <v>606</v>
      </c>
      <c r="H3001" s="454" t="s">
        <v>538</v>
      </c>
      <c r="I3001" s="453">
        <v>2024</v>
      </c>
      <c r="J3001" s="453">
        <v>8</v>
      </c>
      <c r="K3001" s="456">
        <v>45572</v>
      </c>
      <c r="L3001" s="457"/>
      <c r="M3001" s="458">
        <v>7.3899999999999993E-2</v>
      </c>
      <c r="N3001" s="458">
        <v>7.4300000000000005E-2</v>
      </c>
      <c r="O3001" s="459">
        <v>4.0000000000001146E-4</v>
      </c>
      <c r="P3001" s="460"/>
      <c r="Q3001" s="453">
        <v>1</v>
      </c>
      <c r="R3001" s="458">
        <v>7.3899999999999993E-2</v>
      </c>
      <c r="S3001" s="464">
        <v>0</v>
      </c>
      <c r="T3001" s="461">
        <v>0</v>
      </c>
      <c r="U3001" s="462">
        <v>28318.5840707965</v>
      </c>
      <c r="V3001" s="463">
        <v>28318.5840707965</v>
      </c>
      <c r="W3001" s="716" t="e">
        <f t="shared" si="115"/>
        <v>#DIV/0!</v>
      </c>
      <c r="Z3001" s="739">
        <f t="shared" si="116"/>
        <v>0</v>
      </c>
    </row>
    <row r="3002" spans="1:29" s="365" customFormat="1" ht="12.65" customHeight="1">
      <c r="A3002" s="452" t="s">
        <v>152</v>
      </c>
      <c r="B3002" s="452" t="s">
        <v>606</v>
      </c>
      <c r="C3002" s="453" t="s">
        <v>554</v>
      </c>
      <c r="D3002" s="454" t="s">
        <v>1227</v>
      </c>
      <c r="E3002" s="455" t="s">
        <v>1228</v>
      </c>
      <c r="F3002" s="454" t="s">
        <v>1169</v>
      </c>
      <c r="G3002" s="454" t="s">
        <v>606</v>
      </c>
      <c r="H3002" s="454" t="s">
        <v>538</v>
      </c>
      <c r="I3002" s="453">
        <v>2024</v>
      </c>
      <c r="J3002" s="453">
        <v>8</v>
      </c>
      <c r="K3002" s="456">
        <v>45572</v>
      </c>
      <c r="L3002" s="457"/>
      <c r="M3002" s="458">
        <v>3.8800000000000001E-2</v>
      </c>
      <c r="N3002" s="458">
        <v>3.9E-2</v>
      </c>
      <c r="O3002" s="459">
        <v>1.9999999999999879E-4</v>
      </c>
      <c r="P3002" s="460"/>
      <c r="Q3002" s="453">
        <v>1</v>
      </c>
      <c r="R3002" s="458">
        <v>3.8800000000000001E-2</v>
      </c>
      <c r="S3002" s="464">
        <v>0</v>
      </c>
      <c r="T3002" s="461">
        <v>0</v>
      </c>
      <c r="U3002" s="462">
        <v>14159.292035398201</v>
      </c>
      <c r="V3002" s="463">
        <v>14159.292035398201</v>
      </c>
      <c r="W3002" s="716" t="e">
        <f t="shared" si="115"/>
        <v>#DIV/0!</v>
      </c>
      <c r="Z3002" s="739">
        <f t="shared" si="116"/>
        <v>0</v>
      </c>
    </row>
    <row r="3003" spans="1:29" s="365" customFormat="1" ht="12.65" customHeight="1">
      <c r="A3003" s="452" t="s">
        <v>279</v>
      </c>
      <c r="B3003" s="452" t="s">
        <v>42</v>
      </c>
      <c r="C3003" s="453" t="s">
        <v>554</v>
      </c>
      <c r="D3003" s="454" t="s">
        <v>1229</v>
      </c>
      <c r="E3003" s="455" t="s">
        <v>556</v>
      </c>
      <c r="F3003" s="454" t="s">
        <v>1169</v>
      </c>
      <c r="G3003" s="454" t="s">
        <v>42</v>
      </c>
      <c r="H3003" s="454" t="s">
        <v>538</v>
      </c>
      <c r="I3003" s="453">
        <v>2024</v>
      </c>
      <c r="J3003" s="453">
        <v>8</v>
      </c>
      <c r="K3003" s="456">
        <v>45572</v>
      </c>
      <c r="L3003" s="457"/>
      <c r="M3003" s="458">
        <v>3.2000000000000001E-2</v>
      </c>
      <c r="N3003" s="458">
        <v>3.2300000000000002E-2</v>
      </c>
      <c r="O3003" s="459">
        <v>3.0000000000000165E-4</v>
      </c>
      <c r="P3003" s="460"/>
      <c r="Q3003" s="453">
        <v>1</v>
      </c>
      <c r="R3003" s="458">
        <v>3.2000000000000001E-2</v>
      </c>
      <c r="S3003" s="464">
        <v>0</v>
      </c>
      <c r="T3003" s="461">
        <v>0</v>
      </c>
      <c r="U3003" s="462">
        <v>21238.938053097299</v>
      </c>
      <c r="V3003" s="463">
        <v>21238.938053097299</v>
      </c>
      <c r="W3003" s="716" t="e">
        <f t="shared" si="115"/>
        <v>#DIV/0!</v>
      </c>
      <c r="Z3003" s="739">
        <f t="shared" si="116"/>
        <v>0</v>
      </c>
    </row>
    <row r="3004" spans="1:29" s="365" customFormat="1" ht="12.65" customHeight="1">
      <c r="A3004" s="452" t="s">
        <v>279</v>
      </c>
      <c r="B3004" s="452" t="s">
        <v>42</v>
      </c>
      <c r="C3004" s="453" t="s">
        <v>554</v>
      </c>
      <c r="D3004" s="454" t="s">
        <v>1230</v>
      </c>
      <c r="E3004" s="455" t="s">
        <v>561</v>
      </c>
      <c r="F3004" s="454" t="s">
        <v>1169</v>
      </c>
      <c r="G3004" s="454" t="s">
        <v>42</v>
      </c>
      <c r="H3004" s="454" t="s">
        <v>538</v>
      </c>
      <c r="I3004" s="453">
        <v>2024</v>
      </c>
      <c r="J3004" s="453">
        <v>8</v>
      </c>
      <c r="K3004" s="456">
        <v>45572</v>
      </c>
      <c r="L3004" s="457"/>
      <c r="M3004" s="458">
        <v>2.9000000000000001E-2</v>
      </c>
      <c r="N3004" s="458">
        <v>2.92E-2</v>
      </c>
      <c r="O3004" s="459">
        <v>1.9999999999999879E-4</v>
      </c>
      <c r="P3004" s="460"/>
      <c r="Q3004" s="453">
        <v>1</v>
      </c>
      <c r="R3004" s="458">
        <v>2.9000000000000001E-2</v>
      </c>
      <c r="S3004" s="464">
        <v>0</v>
      </c>
      <c r="T3004" s="461">
        <v>0</v>
      </c>
      <c r="U3004" s="462">
        <v>11504.4247787611</v>
      </c>
      <c r="V3004" s="463">
        <v>11504.4247787611</v>
      </c>
      <c r="W3004" s="716" t="e">
        <f t="shared" si="115"/>
        <v>#DIV/0!</v>
      </c>
      <c r="Z3004" s="739">
        <f t="shared" si="116"/>
        <v>0</v>
      </c>
    </row>
    <row r="3005" spans="1:29" s="365" customFormat="1" ht="12.65" customHeight="1">
      <c r="A3005" s="452" t="s">
        <v>279</v>
      </c>
      <c r="B3005" s="452" t="s">
        <v>42</v>
      </c>
      <c r="C3005" s="453" t="s">
        <v>554</v>
      </c>
      <c r="D3005" s="454" t="s">
        <v>1231</v>
      </c>
      <c r="E3005" s="455" t="s">
        <v>1232</v>
      </c>
      <c r="F3005" s="454" t="s">
        <v>1169</v>
      </c>
      <c r="G3005" s="454" t="s">
        <v>42</v>
      </c>
      <c r="H3005" s="454" t="s">
        <v>538</v>
      </c>
      <c r="I3005" s="453">
        <v>2024</v>
      </c>
      <c r="J3005" s="453">
        <v>8</v>
      </c>
      <c r="K3005" s="456">
        <v>45572</v>
      </c>
      <c r="L3005" s="457"/>
      <c r="M3005" s="458">
        <v>3.5499999999999997E-2</v>
      </c>
      <c r="N3005" s="458">
        <v>3.5799999999999998E-2</v>
      </c>
      <c r="O3005" s="459">
        <v>3.0000000000000165E-4</v>
      </c>
      <c r="P3005" s="460"/>
      <c r="Q3005" s="453">
        <v>1</v>
      </c>
      <c r="R3005" s="458">
        <v>3.5499999999999997E-2</v>
      </c>
      <c r="S3005" s="464">
        <v>0</v>
      </c>
      <c r="T3005" s="461">
        <v>0</v>
      </c>
      <c r="U3005" s="462">
        <v>60000</v>
      </c>
      <c r="V3005" s="463">
        <v>60000</v>
      </c>
      <c r="W3005" s="716" t="e">
        <f t="shared" si="115"/>
        <v>#DIV/0!</v>
      </c>
      <c r="Z3005" s="739">
        <f t="shared" si="116"/>
        <v>0</v>
      </c>
    </row>
    <row r="3006" spans="1:29" s="365" customFormat="1" ht="12.65" customHeight="1">
      <c r="A3006" s="452" t="s">
        <v>39</v>
      </c>
      <c r="B3006" s="452" t="s">
        <v>707</v>
      </c>
      <c r="C3006" s="453" t="s">
        <v>554</v>
      </c>
      <c r="D3006" s="454" t="s">
        <v>1233</v>
      </c>
      <c r="E3006" s="455" t="s">
        <v>1234</v>
      </c>
      <c r="F3006" s="454" t="s">
        <v>1169</v>
      </c>
      <c r="G3006" s="454" t="s">
        <v>707</v>
      </c>
      <c r="H3006" s="454" t="s">
        <v>538</v>
      </c>
      <c r="I3006" s="453">
        <v>2024</v>
      </c>
      <c r="J3006" s="453">
        <v>8</v>
      </c>
      <c r="K3006" s="456">
        <v>45572</v>
      </c>
      <c r="L3006" s="457"/>
      <c r="M3006" s="458">
        <v>5.45E-2</v>
      </c>
      <c r="N3006" s="458">
        <v>5.45E-2</v>
      </c>
      <c r="O3006" s="459">
        <v>0</v>
      </c>
      <c r="P3006" s="460"/>
      <c r="Q3006" s="453">
        <v>1</v>
      </c>
      <c r="R3006" s="458">
        <v>5.45E-2</v>
      </c>
      <c r="S3006" s="464">
        <v>8933103</v>
      </c>
      <c r="T3006" s="461">
        <v>61766992</v>
      </c>
      <c r="U3006" s="462"/>
      <c r="V3006" s="463">
        <v>0</v>
      </c>
      <c r="W3006" s="716" t="e">
        <f t="shared" si="115"/>
        <v>#DIV/0!</v>
      </c>
      <c r="Z3006" s="739">
        <f t="shared" si="116"/>
        <v>0</v>
      </c>
      <c r="AB3006" s="365">
        <f t="shared" ref="AB3006:AB3012" si="117">O3006*S3006</f>
        <v>0</v>
      </c>
      <c r="AC3006" s="365">
        <f t="shared" ref="AC3006:AC3012" si="118">O3006*S3006</f>
        <v>0</v>
      </c>
    </row>
    <row r="3007" spans="1:29" s="365" customFormat="1" ht="12.65" customHeight="1">
      <c r="A3007" s="452" t="s">
        <v>39</v>
      </c>
      <c r="B3007" s="452" t="s">
        <v>707</v>
      </c>
      <c r="C3007" s="453" t="s">
        <v>554</v>
      </c>
      <c r="D3007" s="454" t="s">
        <v>1235</v>
      </c>
      <c r="E3007" s="455" t="s">
        <v>1236</v>
      </c>
      <c r="F3007" s="454" t="s">
        <v>1169</v>
      </c>
      <c r="G3007" s="454" t="s">
        <v>707</v>
      </c>
      <c r="H3007" s="454" t="s">
        <v>538</v>
      </c>
      <c r="I3007" s="453">
        <v>2024</v>
      </c>
      <c r="J3007" s="453">
        <v>8</v>
      </c>
      <c r="K3007" s="456">
        <v>45572</v>
      </c>
      <c r="L3007" s="457"/>
      <c r="M3007" s="458">
        <v>2.63E-2</v>
      </c>
      <c r="N3007" s="458">
        <v>2.63E-2</v>
      </c>
      <c r="O3007" s="459">
        <v>0</v>
      </c>
      <c r="P3007" s="460"/>
      <c r="Q3007" s="453">
        <v>1</v>
      </c>
      <c r="R3007" s="458">
        <v>2.63E-2</v>
      </c>
      <c r="S3007" s="464">
        <v>8931220</v>
      </c>
      <c r="T3007" s="461">
        <v>48803999</v>
      </c>
      <c r="U3007" s="462"/>
      <c r="V3007" s="463">
        <v>0</v>
      </c>
      <c r="W3007" s="716" t="e">
        <f t="shared" si="115"/>
        <v>#DIV/0!</v>
      </c>
      <c r="Z3007" s="739">
        <f t="shared" si="116"/>
        <v>0</v>
      </c>
      <c r="AB3007" s="365">
        <f t="shared" si="117"/>
        <v>0</v>
      </c>
      <c r="AC3007" s="365">
        <f t="shared" si="118"/>
        <v>0</v>
      </c>
    </row>
    <row r="3008" spans="1:29" s="365" customFormat="1" ht="12.65" customHeight="1">
      <c r="A3008" s="452" t="s">
        <v>39</v>
      </c>
      <c r="B3008" s="452" t="s">
        <v>707</v>
      </c>
      <c r="C3008" s="453" t="s">
        <v>554</v>
      </c>
      <c r="D3008" s="454" t="s">
        <v>1237</v>
      </c>
      <c r="E3008" s="455" t="s">
        <v>1238</v>
      </c>
      <c r="F3008" s="454" t="s">
        <v>1169</v>
      </c>
      <c r="G3008" s="454" t="s">
        <v>707</v>
      </c>
      <c r="H3008" s="454" t="s">
        <v>538</v>
      </c>
      <c r="I3008" s="453">
        <v>2024</v>
      </c>
      <c r="J3008" s="453">
        <v>8</v>
      </c>
      <c r="K3008" s="456">
        <v>45572</v>
      </c>
      <c r="L3008" s="457"/>
      <c r="M3008" s="458">
        <v>5.33E-2</v>
      </c>
      <c r="N3008" s="458">
        <v>5.33E-2</v>
      </c>
      <c r="O3008" s="459">
        <v>0</v>
      </c>
      <c r="P3008" s="460"/>
      <c r="Q3008" s="453">
        <v>1</v>
      </c>
      <c r="R3008" s="458">
        <v>5.33E-2</v>
      </c>
      <c r="S3008" s="464">
        <v>3123675</v>
      </c>
      <c r="T3008" s="461">
        <v>50356916</v>
      </c>
      <c r="U3008" s="462"/>
      <c r="V3008" s="463">
        <v>0</v>
      </c>
      <c r="W3008" s="716" t="e">
        <f t="shared" si="115"/>
        <v>#DIV/0!</v>
      </c>
      <c r="Z3008" s="739">
        <f t="shared" si="116"/>
        <v>0</v>
      </c>
      <c r="AB3008" s="365">
        <f t="shared" si="117"/>
        <v>0</v>
      </c>
      <c r="AC3008" s="365">
        <f t="shared" si="118"/>
        <v>0</v>
      </c>
    </row>
    <row r="3009" spans="1:29" s="365" customFormat="1" ht="12.65" customHeight="1">
      <c r="A3009" s="452" t="s">
        <v>39</v>
      </c>
      <c r="B3009" s="452" t="s">
        <v>707</v>
      </c>
      <c r="C3009" s="453" t="s">
        <v>554</v>
      </c>
      <c r="D3009" s="454" t="s">
        <v>1239</v>
      </c>
      <c r="E3009" s="455" t="s">
        <v>1240</v>
      </c>
      <c r="F3009" s="454" t="s">
        <v>1169</v>
      </c>
      <c r="G3009" s="454" t="s">
        <v>707</v>
      </c>
      <c r="H3009" s="454" t="s">
        <v>538</v>
      </c>
      <c r="I3009" s="453">
        <v>2024</v>
      </c>
      <c r="J3009" s="453">
        <v>8</v>
      </c>
      <c r="K3009" s="456">
        <v>45572</v>
      </c>
      <c r="L3009" s="457"/>
      <c r="M3009" s="458">
        <v>2.9899999999999999E-2</v>
      </c>
      <c r="N3009" s="458">
        <v>2.9899999999999999E-2</v>
      </c>
      <c r="O3009" s="459">
        <v>0</v>
      </c>
      <c r="P3009" s="460"/>
      <c r="Q3009" s="453">
        <v>1</v>
      </c>
      <c r="R3009" s="458">
        <v>2.9899999999999999E-2</v>
      </c>
      <c r="S3009" s="464">
        <v>6766404</v>
      </c>
      <c r="T3009" s="461">
        <v>56060953</v>
      </c>
      <c r="U3009" s="462"/>
      <c r="V3009" s="463">
        <v>0</v>
      </c>
      <c r="W3009" s="716" t="e">
        <f t="shared" si="115"/>
        <v>#DIV/0!</v>
      </c>
      <c r="Z3009" s="739">
        <f t="shared" si="116"/>
        <v>0</v>
      </c>
      <c r="AB3009" s="365">
        <f t="shared" si="117"/>
        <v>0</v>
      </c>
      <c r="AC3009" s="365">
        <f t="shared" si="118"/>
        <v>0</v>
      </c>
    </row>
    <row r="3010" spans="1:29" s="365" customFormat="1" ht="12.65" customHeight="1">
      <c r="A3010" s="452" t="s">
        <v>39</v>
      </c>
      <c r="B3010" s="452" t="s">
        <v>707</v>
      </c>
      <c r="C3010" s="453" t="s">
        <v>554</v>
      </c>
      <c r="D3010" s="454" t="s">
        <v>1241</v>
      </c>
      <c r="E3010" s="455" t="s">
        <v>1242</v>
      </c>
      <c r="F3010" s="454" t="s">
        <v>1169</v>
      </c>
      <c r="G3010" s="454" t="s">
        <v>707</v>
      </c>
      <c r="H3010" s="454" t="s">
        <v>538</v>
      </c>
      <c r="I3010" s="453">
        <v>2024</v>
      </c>
      <c r="J3010" s="453">
        <v>8</v>
      </c>
      <c r="K3010" s="456">
        <v>45572</v>
      </c>
      <c r="L3010" s="457"/>
      <c r="M3010" s="458">
        <v>6.7500000000000004E-2</v>
      </c>
      <c r="N3010" s="458">
        <v>6.7500000000000004E-2</v>
      </c>
      <c r="O3010" s="459">
        <v>0</v>
      </c>
      <c r="P3010" s="460"/>
      <c r="Q3010" s="453">
        <v>1</v>
      </c>
      <c r="R3010" s="458">
        <v>6.7500000000000004E-2</v>
      </c>
      <c r="S3010" s="464">
        <v>0</v>
      </c>
      <c r="T3010" s="461">
        <v>3751000</v>
      </c>
      <c r="U3010" s="462">
        <v>0</v>
      </c>
      <c r="V3010" s="463">
        <v>0</v>
      </c>
      <c r="W3010" s="716" t="e">
        <f t="shared" ref="W3010:W3073" si="119">V3010/$AB$1</f>
        <v>#DIV/0!</v>
      </c>
      <c r="Z3010" s="739">
        <f t="shared" si="116"/>
        <v>0</v>
      </c>
      <c r="AB3010" s="365">
        <f t="shared" si="117"/>
        <v>0</v>
      </c>
      <c r="AC3010" s="365">
        <f t="shared" si="118"/>
        <v>0</v>
      </c>
    </row>
    <row r="3011" spans="1:29" s="365" customFormat="1" ht="12.65" customHeight="1">
      <c r="A3011" s="452" t="s">
        <v>39</v>
      </c>
      <c r="B3011" s="452" t="s">
        <v>707</v>
      </c>
      <c r="C3011" s="453" t="s">
        <v>554</v>
      </c>
      <c r="D3011" s="454" t="s">
        <v>1243</v>
      </c>
      <c r="E3011" s="455" t="s">
        <v>1244</v>
      </c>
      <c r="F3011" s="454" t="s">
        <v>1169</v>
      </c>
      <c r="G3011" s="454" t="s">
        <v>707</v>
      </c>
      <c r="H3011" s="454" t="s">
        <v>538</v>
      </c>
      <c r="I3011" s="453">
        <v>2024</v>
      </c>
      <c r="J3011" s="453">
        <v>8</v>
      </c>
      <c r="K3011" s="456">
        <v>45572</v>
      </c>
      <c r="L3011" s="457"/>
      <c r="M3011" s="458">
        <v>7.3400000000000007E-2</v>
      </c>
      <c r="N3011" s="458">
        <v>7.3400000000000007E-2</v>
      </c>
      <c r="O3011" s="459">
        <v>0</v>
      </c>
      <c r="P3011" s="460"/>
      <c r="Q3011" s="453">
        <v>1</v>
      </c>
      <c r="R3011" s="458">
        <v>7.3400000000000007E-2</v>
      </c>
      <c r="S3011" s="464">
        <v>0</v>
      </c>
      <c r="T3011" s="461">
        <v>226850</v>
      </c>
      <c r="U3011" s="462">
        <v>0</v>
      </c>
      <c r="V3011" s="463">
        <v>0</v>
      </c>
      <c r="W3011" s="716" t="e">
        <f t="shared" si="119"/>
        <v>#DIV/0!</v>
      </c>
      <c r="Z3011" s="739">
        <f t="shared" ref="Z3011:Z3074" si="120">O3011*S3011</f>
        <v>0</v>
      </c>
      <c r="AB3011" s="365">
        <f t="shared" si="117"/>
        <v>0</v>
      </c>
      <c r="AC3011" s="365">
        <f t="shared" si="118"/>
        <v>0</v>
      </c>
    </row>
    <row r="3012" spans="1:29" s="365" customFormat="1" ht="12.65" customHeight="1">
      <c r="A3012" s="452" t="s">
        <v>39</v>
      </c>
      <c r="B3012" s="452" t="s">
        <v>707</v>
      </c>
      <c r="C3012" s="453" t="s">
        <v>554</v>
      </c>
      <c r="D3012" s="454" t="s">
        <v>1245</v>
      </c>
      <c r="E3012" s="455" t="s">
        <v>1246</v>
      </c>
      <c r="F3012" s="454" t="s">
        <v>1169</v>
      </c>
      <c r="G3012" s="454" t="s">
        <v>707</v>
      </c>
      <c r="H3012" s="454" t="s">
        <v>538</v>
      </c>
      <c r="I3012" s="453">
        <v>2024</v>
      </c>
      <c r="J3012" s="453">
        <v>8</v>
      </c>
      <c r="K3012" s="456">
        <v>45572</v>
      </c>
      <c r="L3012" s="457"/>
      <c r="M3012" s="458">
        <v>2.6599999999999999E-2</v>
      </c>
      <c r="N3012" s="458">
        <v>2.6599999999999999E-2</v>
      </c>
      <c r="O3012" s="459">
        <v>0</v>
      </c>
      <c r="P3012" s="460"/>
      <c r="Q3012" s="453">
        <v>1</v>
      </c>
      <c r="R3012" s="458">
        <v>2.6599999999999999E-2</v>
      </c>
      <c r="S3012" s="464">
        <v>1226100</v>
      </c>
      <c r="T3012" s="461">
        <v>10267500</v>
      </c>
      <c r="U3012" s="462">
        <v>0</v>
      </c>
      <c r="V3012" s="463">
        <v>0</v>
      </c>
      <c r="W3012" s="716" t="e">
        <f t="shared" si="119"/>
        <v>#DIV/0!</v>
      </c>
      <c r="Z3012" s="739">
        <f t="shared" si="120"/>
        <v>0</v>
      </c>
      <c r="AB3012" s="365">
        <f t="shared" si="117"/>
        <v>0</v>
      </c>
      <c r="AC3012" s="365">
        <f t="shared" si="118"/>
        <v>0</v>
      </c>
    </row>
    <row r="3013" spans="1:29" s="365" customFormat="1" ht="12.65" customHeight="1">
      <c r="A3013" s="284" t="s">
        <v>21</v>
      </c>
      <c r="B3013" s="452" t="s">
        <v>1030</v>
      </c>
      <c r="C3013" s="453" t="s">
        <v>554</v>
      </c>
      <c r="D3013" s="454" t="s">
        <v>1233</v>
      </c>
      <c r="E3013" s="455" t="s">
        <v>1247</v>
      </c>
      <c r="F3013" s="454" t="s">
        <v>1248</v>
      </c>
      <c r="G3013" s="454" t="s">
        <v>1030</v>
      </c>
      <c r="H3013" s="454" t="s">
        <v>538</v>
      </c>
      <c r="I3013" s="453">
        <v>2024</v>
      </c>
      <c r="J3013" s="453">
        <v>8</v>
      </c>
      <c r="K3013" s="456">
        <v>45572</v>
      </c>
      <c r="L3013" s="457"/>
      <c r="M3013" s="458">
        <v>5.7915000000000001E-2</v>
      </c>
      <c r="N3013" s="458">
        <v>5.7915000000000001E-2</v>
      </c>
      <c r="O3013" s="459">
        <v>0</v>
      </c>
      <c r="P3013" s="460"/>
      <c r="Q3013" s="453">
        <v>1</v>
      </c>
      <c r="R3013" s="458">
        <v>5.7915000000000001E-2</v>
      </c>
      <c r="S3013" s="464">
        <v>27360000</v>
      </c>
      <c r="T3013" s="461">
        <v>172762000</v>
      </c>
      <c r="U3013" s="462"/>
      <c r="V3013" s="463">
        <v>0</v>
      </c>
      <c r="W3013" s="716" t="e">
        <f t="shared" si="119"/>
        <v>#DIV/0!</v>
      </c>
      <c r="Z3013" s="739">
        <f t="shared" si="120"/>
        <v>0</v>
      </c>
    </row>
    <row r="3014" spans="1:29" s="365" customFormat="1" ht="12.65" customHeight="1">
      <c r="A3014" s="284" t="s">
        <v>21</v>
      </c>
      <c r="B3014" s="452" t="s">
        <v>1030</v>
      </c>
      <c r="C3014" s="453" t="s">
        <v>554</v>
      </c>
      <c r="D3014" s="454" t="s">
        <v>1235</v>
      </c>
      <c r="E3014" s="455" t="s">
        <v>1249</v>
      </c>
      <c r="F3014" s="454" t="s">
        <v>1248</v>
      </c>
      <c r="G3014" s="454" t="s">
        <v>1030</v>
      </c>
      <c r="H3014" s="454" t="s">
        <v>538</v>
      </c>
      <c r="I3014" s="453">
        <v>2024</v>
      </c>
      <c r="J3014" s="453">
        <v>8</v>
      </c>
      <c r="K3014" s="456">
        <v>45572</v>
      </c>
      <c r="L3014" s="457"/>
      <c r="M3014" s="458">
        <v>4.5760000000000002E-2</v>
      </c>
      <c r="N3014" s="458">
        <v>4.5760000000000002E-2</v>
      </c>
      <c r="O3014" s="459">
        <v>0</v>
      </c>
      <c r="P3014" s="460"/>
      <c r="Q3014" s="453">
        <v>1</v>
      </c>
      <c r="R3014" s="458">
        <v>4.5760000000000002E-2</v>
      </c>
      <c r="S3014" s="464">
        <v>27720000</v>
      </c>
      <c r="T3014" s="461">
        <v>170380000</v>
      </c>
      <c r="U3014" s="462"/>
      <c r="V3014" s="463">
        <v>0</v>
      </c>
      <c r="W3014" s="716" t="e">
        <f t="shared" si="119"/>
        <v>#DIV/0!</v>
      </c>
      <c r="Z3014" s="739">
        <f t="shared" si="120"/>
        <v>0</v>
      </c>
    </row>
    <row r="3015" spans="1:29" s="365" customFormat="1" ht="12.65" customHeight="1">
      <c r="A3015" s="284" t="s">
        <v>21</v>
      </c>
      <c r="B3015" s="452" t="s">
        <v>1030</v>
      </c>
      <c r="C3015" s="453" t="s">
        <v>554</v>
      </c>
      <c r="D3015" s="454" t="s">
        <v>1237</v>
      </c>
      <c r="E3015" s="455" t="s">
        <v>1250</v>
      </c>
      <c r="F3015" s="454" t="s">
        <v>1248</v>
      </c>
      <c r="G3015" s="454" t="s">
        <v>1030</v>
      </c>
      <c r="H3015" s="454" t="s">
        <v>538</v>
      </c>
      <c r="I3015" s="453">
        <v>2024</v>
      </c>
      <c r="J3015" s="453">
        <v>8</v>
      </c>
      <c r="K3015" s="456">
        <v>45572</v>
      </c>
      <c r="L3015" s="457"/>
      <c r="M3015" s="458">
        <v>5.5055E-2</v>
      </c>
      <c r="N3015" s="458">
        <v>5.5055E-2</v>
      </c>
      <c r="O3015" s="459">
        <v>0</v>
      </c>
      <c r="P3015" s="460"/>
      <c r="Q3015" s="453">
        <v>1</v>
      </c>
      <c r="R3015" s="458">
        <v>5.5055E-2</v>
      </c>
      <c r="S3015" s="464">
        <v>27600000</v>
      </c>
      <c r="T3015" s="461">
        <v>170300000</v>
      </c>
      <c r="U3015" s="462"/>
      <c r="V3015" s="463">
        <v>0</v>
      </c>
      <c r="W3015" s="716" t="e">
        <f t="shared" si="119"/>
        <v>#DIV/0!</v>
      </c>
      <c r="Z3015" s="739">
        <f t="shared" si="120"/>
        <v>0</v>
      </c>
    </row>
    <row r="3016" spans="1:29" s="365" customFormat="1" ht="12.65" customHeight="1">
      <c r="A3016" s="284" t="s">
        <v>21</v>
      </c>
      <c r="B3016" s="452" t="s">
        <v>1030</v>
      </c>
      <c r="C3016" s="453" t="s">
        <v>554</v>
      </c>
      <c r="D3016" s="454" t="s">
        <v>1239</v>
      </c>
      <c r="E3016" s="455" t="s">
        <v>1251</v>
      </c>
      <c r="F3016" s="454" t="s">
        <v>1248</v>
      </c>
      <c r="G3016" s="454" t="s">
        <v>1030</v>
      </c>
      <c r="H3016" s="454" t="s">
        <v>538</v>
      </c>
      <c r="I3016" s="453">
        <v>2024</v>
      </c>
      <c r="J3016" s="453">
        <v>8</v>
      </c>
      <c r="K3016" s="456">
        <v>45572</v>
      </c>
      <c r="L3016" s="457"/>
      <c r="M3016" s="458">
        <v>4.3615000000000001E-2</v>
      </c>
      <c r="N3016" s="458">
        <v>4.3615000000000001E-2</v>
      </c>
      <c r="O3016" s="459">
        <v>0</v>
      </c>
      <c r="P3016" s="460"/>
      <c r="Q3016" s="453">
        <v>1</v>
      </c>
      <c r="R3016" s="458">
        <v>4.3615000000000001E-2</v>
      </c>
      <c r="S3016" s="464">
        <v>27200000</v>
      </c>
      <c r="T3016" s="461">
        <v>173900000</v>
      </c>
      <c r="U3016" s="462"/>
      <c r="V3016" s="463">
        <v>0</v>
      </c>
      <c r="W3016" s="716" t="e">
        <f t="shared" si="119"/>
        <v>#DIV/0!</v>
      </c>
      <c r="Z3016" s="739">
        <f t="shared" si="120"/>
        <v>0</v>
      </c>
    </row>
    <row r="3017" spans="1:29" s="365" customFormat="1" ht="12.65" customHeight="1">
      <c r="A3017" s="325" t="s">
        <v>66</v>
      </c>
      <c r="B3017" s="452" t="s">
        <v>985</v>
      </c>
      <c r="C3017" s="453" t="s">
        <v>449</v>
      </c>
      <c r="D3017" s="454" t="s">
        <v>595</v>
      </c>
      <c r="E3017" s="455" t="s">
        <v>1252</v>
      </c>
      <c r="F3017" s="454" t="s">
        <v>1169</v>
      </c>
      <c r="G3017" s="454" t="s">
        <v>985</v>
      </c>
      <c r="H3017" s="454" t="s">
        <v>538</v>
      </c>
      <c r="I3017" s="453">
        <v>2024</v>
      </c>
      <c r="J3017" s="453">
        <v>8</v>
      </c>
      <c r="K3017" s="456">
        <v>45572</v>
      </c>
      <c r="L3017" s="457"/>
      <c r="M3017" s="458">
        <v>4.7028124999999997E-2</v>
      </c>
      <c r="N3017" s="458">
        <v>4.7699999999999999E-2</v>
      </c>
      <c r="O3017" s="459">
        <v>6.7187500000000233E-4</v>
      </c>
      <c r="P3017" s="460"/>
      <c r="Q3017" s="453">
        <v>1</v>
      </c>
      <c r="R3017" s="458">
        <v>4.7028124999999997E-2</v>
      </c>
      <c r="S3017" s="464">
        <v>307493.09999999998</v>
      </c>
      <c r="T3017" s="461">
        <v>11937104.1</v>
      </c>
      <c r="U3017" s="462">
        <v>172000</v>
      </c>
      <c r="V3017" s="463">
        <v>163979.75818281248</v>
      </c>
      <c r="W3017" s="716" t="e">
        <f t="shared" si="119"/>
        <v>#DIV/0!</v>
      </c>
      <c r="Z3017" s="739">
        <f t="shared" si="120"/>
        <v>206.5969265625007</v>
      </c>
    </row>
    <row r="3018" spans="1:29" s="365" customFormat="1" ht="12.65" customHeight="1">
      <c r="A3018" s="325" t="s">
        <v>66</v>
      </c>
      <c r="B3018" s="452" t="s">
        <v>985</v>
      </c>
      <c r="C3018" s="453" t="s">
        <v>449</v>
      </c>
      <c r="D3018" s="454" t="s">
        <v>1253</v>
      </c>
      <c r="E3018" s="455" t="s">
        <v>1254</v>
      </c>
      <c r="F3018" s="454" t="s">
        <v>1169</v>
      </c>
      <c r="G3018" s="454" t="s">
        <v>985</v>
      </c>
      <c r="H3018" s="454" t="s">
        <v>538</v>
      </c>
      <c r="I3018" s="453">
        <v>2024</v>
      </c>
      <c r="J3018" s="453">
        <v>8</v>
      </c>
      <c r="K3018" s="456">
        <v>45572</v>
      </c>
      <c r="L3018" s="457"/>
      <c r="M3018" s="458">
        <v>3.1677499999999997E-2</v>
      </c>
      <c r="N3018" s="458">
        <v>3.1989999999999998E-2</v>
      </c>
      <c r="O3018" s="459">
        <v>3.1250000000000028E-4</v>
      </c>
      <c r="P3018" s="460"/>
      <c r="Q3018" s="453">
        <v>1</v>
      </c>
      <c r="R3018" s="458">
        <v>3.1677499999999997E-2</v>
      </c>
      <c r="S3018" s="464">
        <v>305474.40000000002</v>
      </c>
      <c r="T3018" s="461">
        <v>12334383</v>
      </c>
      <c r="U3018" s="462">
        <v>80000</v>
      </c>
      <c r="V3018" s="463">
        <v>76145.505312499998</v>
      </c>
      <c r="W3018" s="716" t="e">
        <f t="shared" si="119"/>
        <v>#DIV/0!</v>
      </c>
      <c r="Z3018" s="739">
        <f t="shared" si="120"/>
        <v>95.46075000000009</v>
      </c>
    </row>
    <row r="3019" spans="1:29" s="365" customFormat="1" ht="12.65" customHeight="1">
      <c r="A3019" s="325" t="s">
        <v>66</v>
      </c>
      <c r="B3019" s="452" t="s">
        <v>985</v>
      </c>
      <c r="C3019" s="453" t="s">
        <v>449</v>
      </c>
      <c r="D3019" s="454" t="s">
        <v>1255</v>
      </c>
      <c r="E3019" s="455" t="s">
        <v>1256</v>
      </c>
      <c r="F3019" s="454" t="s">
        <v>1169</v>
      </c>
      <c r="G3019" s="454" t="s">
        <v>985</v>
      </c>
      <c r="H3019" s="454" t="s">
        <v>538</v>
      </c>
      <c r="I3019" s="453">
        <v>2024</v>
      </c>
      <c r="J3019" s="453">
        <v>8</v>
      </c>
      <c r="K3019" s="456">
        <v>45572</v>
      </c>
      <c r="L3019" s="457"/>
      <c r="M3019" s="458">
        <v>4.4989583333333298E-2</v>
      </c>
      <c r="N3019" s="458">
        <v>4.5249999999999999E-2</v>
      </c>
      <c r="O3019" s="459">
        <v>2.6041666666670044E-4</v>
      </c>
      <c r="P3019" s="460"/>
      <c r="Q3019" s="453">
        <v>1</v>
      </c>
      <c r="R3019" s="458">
        <v>4.4989583333333298E-2</v>
      </c>
      <c r="S3019" s="464">
        <v>287513.09999999998</v>
      </c>
      <c r="T3019" s="461">
        <v>12237229.800000001</v>
      </c>
      <c r="U3019" s="462">
        <v>100000</v>
      </c>
      <c r="V3019" s="463">
        <v>96813.221406249591</v>
      </c>
      <c r="W3019" s="716" t="e">
        <f t="shared" si="119"/>
        <v>#DIV/0!</v>
      </c>
      <c r="Z3019" s="739">
        <f t="shared" si="120"/>
        <v>74.873203125009709</v>
      </c>
    </row>
    <row r="3020" spans="1:29" s="365" customFormat="1" ht="12.65" customHeight="1">
      <c r="A3020" s="325" t="s">
        <v>66</v>
      </c>
      <c r="B3020" s="452" t="s">
        <v>985</v>
      </c>
      <c r="C3020" s="453" t="s">
        <v>449</v>
      </c>
      <c r="D3020" s="454" t="s">
        <v>1257</v>
      </c>
      <c r="E3020" s="455" t="s">
        <v>1258</v>
      </c>
      <c r="F3020" s="454" t="s">
        <v>1169</v>
      </c>
      <c r="G3020" s="454" t="s">
        <v>985</v>
      </c>
      <c r="H3020" s="454" t="s">
        <v>538</v>
      </c>
      <c r="I3020" s="453">
        <v>2024</v>
      </c>
      <c r="J3020" s="453">
        <v>8</v>
      </c>
      <c r="K3020" s="456">
        <v>45572</v>
      </c>
      <c r="L3020" s="457"/>
      <c r="M3020" s="458">
        <v>1.44174074074074E-2</v>
      </c>
      <c r="N3020" s="458">
        <v>1.451E-2</v>
      </c>
      <c r="O3020" s="459">
        <v>9.2592592592600706E-5</v>
      </c>
      <c r="P3020" s="460"/>
      <c r="Q3020" s="453">
        <v>1</v>
      </c>
      <c r="R3020" s="458">
        <v>1.44174074074074E-2</v>
      </c>
      <c r="S3020" s="464">
        <v>564481.80000000005</v>
      </c>
      <c r="T3020" s="461">
        <v>22677387.300000001</v>
      </c>
      <c r="U3020" s="462">
        <v>24000</v>
      </c>
      <c r="V3020" s="463">
        <v>21900.241916666484</v>
      </c>
      <c r="W3020" s="716" t="e">
        <f t="shared" si="119"/>
        <v>#DIV/0!</v>
      </c>
      <c r="Z3020" s="739">
        <f t="shared" si="120"/>
        <v>52.266833333337921</v>
      </c>
    </row>
    <row r="3021" spans="1:29" s="365" customFormat="1" ht="12.65" customHeight="1">
      <c r="A3021" s="325" t="s">
        <v>66</v>
      </c>
      <c r="B3021" s="452" t="s">
        <v>985</v>
      </c>
      <c r="C3021" s="453" t="s">
        <v>449</v>
      </c>
      <c r="D3021" s="454" t="s">
        <v>601</v>
      </c>
      <c r="E3021" s="455" t="s">
        <v>1259</v>
      </c>
      <c r="F3021" s="454" t="s">
        <v>1169</v>
      </c>
      <c r="G3021" s="454" t="s">
        <v>985</v>
      </c>
      <c r="H3021" s="454" t="s">
        <v>538</v>
      </c>
      <c r="I3021" s="453">
        <v>2024</v>
      </c>
      <c r="J3021" s="453">
        <v>8</v>
      </c>
      <c r="K3021" s="456">
        <v>45572</v>
      </c>
      <c r="L3021" s="457"/>
      <c r="M3021" s="458">
        <v>1.54355952380952E-2</v>
      </c>
      <c r="N3021" s="458">
        <v>1.5509999999999999E-2</v>
      </c>
      <c r="O3021" s="459">
        <v>7.4404761904799804E-5</v>
      </c>
      <c r="P3021" s="460"/>
      <c r="Q3021" s="453">
        <v>1</v>
      </c>
      <c r="R3021" s="458">
        <v>1.54355952380952E-2</v>
      </c>
      <c r="S3021" s="464">
        <v>597963.6</v>
      </c>
      <c r="T3021" s="461">
        <v>24927788.699999999</v>
      </c>
      <c r="U3021" s="462">
        <v>20000</v>
      </c>
      <c r="V3021" s="463">
        <v>18145.253816963341</v>
      </c>
      <c r="W3021" s="716" t="e">
        <f t="shared" si="119"/>
        <v>#DIV/0!</v>
      </c>
      <c r="Z3021" s="739">
        <f t="shared" si="120"/>
        <v>44.491339285736949</v>
      </c>
    </row>
    <row r="3022" spans="1:29" s="365" customFormat="1" ht="12.65" customHeight="1">
      <c r="A3022" s="325" t="s">
        <v>66</v>
      </c>
      <c r="B3022" s="452" t="s">
        <v>985</v>
      </c>
      <c r="C3022" s="453" t="s">
        <v>449</v>
      </c>
      <c r="D3022" s="454" t="s">
        <v>603</v>
      </c>
      <c r="E3022" s="455" t="s">
        <v>1260</v>
      </c>
      <c r="F3022" s="454" t="s">
        <v>1169</v>
      </c>
      <c r="G3022" s="454" t="s">
        <v>985</v>
      </c>
      <c r="H3022" s="454" t="s">
        <v>538</v>
      </c>
      <c r="I3022" s="453">
        <v>2024</v>
      </c>
      <c r="J3022" s="453">
        <v>8</v>
      </c>
      <c r="K3022" s="456">
        <v>45572</v>
      </c>
      <c r="L3022" s="457"/>
      <c r="M3022" s="458">
        <v>3.73516666666667E-2</v>
      </c>
      <c r="N3022" s="458">
        <v>3.7560000000000003E-2</v>
      </c>
      <c r="O3022" s="459">
        <v>2.0833333333330345E-4</v>
      </c>
      <c r="P3022" s="460"/>
      <c r="Q3022" s="453">
        <v>1</v>
      </c>
      <c r="R3022" s="458">
        <v>3.73516666666667E-2</v>
      </c>
      <c r="S3022" s="464">
        <v>542750.4</v>
      </c>
      <c r="T3022" s="461">
        <v>23106282.300000001</v>
      </c>
      <c r="U3022" s="462">
        <v>60000</v>
      </c>
      <c r="V3022" s="463">
        <v>55186.191187500692</v>
      </c>
      <c r="W3022" s="716" t="e">
        <f t="shared" si="119"/>
        <v>#DIV/0!</v>
      </c>
      <c r="Z3022" s="739">
        <f t="shared" si="120"/>
        <v>113.07299999998378</v>
      </c>
    </row>
    <row r="3023" spans="1:29" s="365" customFormat="1" ht="12.65" customHeight="1">
      <c r="A3023" s="284" t="s">
        <v>106</v>
      </c>
      <c r="B3023" s="452" t="s">
        <v>699</v>
      </c>
      <c r="C3023" s="453" t="s">
        <v>449</v>
      </c>
      <c r="D3023" s="454" t="s">
        <v>1167</v>
      </c>
      <c r="E3023" s="455" t="s">
        <v>1168</v>
      </c>
      <c r="F3023" s="454" t="s">
        <v>1169</v>
      </c>
      <c r="G3023" s="454" t="s">
        <v>699</v>
      </c>
      <c r="H3023" s="454" t="s">
        <v>1170</v>
      </c>
      <c r="I3023" s="453">
        <v>2024</v>
      </c>
      <c r="J3023" s="453">
        <v>9</v>
      </c>
      <c r="K3023" s="456">
        <v>45572</v>
      </c>
      <c r="L3023" s="457"/>
      <c r="M3023" s="458">
        <v>1.5613891961777499E-2</v>
      </c>
      <c r="N3023" s="458">
        <v>1.5697225295110799E-2</v>
      </c>
      <c r="O3023" s="459">
        <v>8.3333333333299896E-5</v>
      </c>
      <c r="P3023" s="460"/>
      <c r="Q3023" s="453">
        <v>1</v>
      </c>
      <c r="R3023" s="458">
        <v>1.5613891961777499E-2</v>
      </c>
      <c r="S3023" s="464">
        <v>0</v>
      </c>
      <c r="T3023" s="461">
        <v>4875031</v>
      </c>
      <c r="U3023" s="462">
        <v>12000</v>
      </c>
      <c r="V3023" s="463">
        <v>11593.747416666829</v>
      </c>
      <c r="W3023" s="716" t="e">
        <f t="shared" si="119"/>
        <v>#DIV/0!</v>
      </c>
      <c r="Z3023" s="739">
        <f t="shared" si="120"/>
        <v>0</v>
      </c>
    </row>
    <row r="3024" spans="1:29" s="365" customFormat="1" ht="12.65" customHeight="1">
      <c r="A3024" s="284" t="s">
        <v>106</v>
      </c>
      <c r="B3024" s="452" t="s">
        <v>699</v>
      </c>
      <c r="C3024" s="453" t="s">
        <v>449</v>
      </c>
      <c r="D3024" s="454" t="s">
        <v>1171</v>
      </c>
      <c r="E3024" s="455" t="s">
        <v>1172</v>
      </c>
      <c r="F3024" s="454" t="s">
        <v>1169</v>
      </c>
      <c r="G3024" s="454" t="s">
        <v>699</v>
      </c>
      <c r="H3024" s="454" t="s">
        <v>538</v>
      </c>
      <c r="I3024" s="453">
        <v>2024</v>
      </c>
      <c r="J3024" s="453">
        <v>9</v>
      </c>
      <c r="K3024" s="456">
        <v>45572</v>
      </c>
      <c r="L3024" s="457"/>
      <c r="M3024" s="458">
        <v>4.8499074074074097E-2</v>
      </c>
      <c r="N3024" s="458">
        <v>4.8800000000000003E-2</v>
      </c>
      <c r="O3024" s="459">
        <v>3.00925925925906E-4</v>
      </c>
      <c r="P3024" s="460"/>
      <c r="Q3024" s="453">
        <v>1</v>
      </c>
      <c r="R3024" s="458">
        <v>4.8499074074074097E-2</v>
      </c>
      <c r="S3024" s="464">
        <v>0</v>
      </c>
      <c r="T3024" s="461">
        <v>5100712</v>
      </c>
      <c r="U3024" s="462">
        <v>19500</v>
      </c>
      <c r="V3024" s="463">
        <v>17965.063518518618</v>
      </c>
      <c r="W3024" s="716" t="e">
        <f t="shared" si="119"/>
        <v>#DIV/0!</v>
      </c>
      <c r="Z3024" s="739">
        <f t="shared" si="120"/>
        <v>0</v>
      </c>
    </row>
    <row r="3025" spans="1:26" s="365" customFormat="1" ht="12.65" customHeight="1">
      <c r="A3025" s="284" t="s">
        <v>106</v>
      </c>
      <c r="B3025" s="452" t="s">
        <v>699</v>
      </c>
      <c r="C3025" s="453" t="s">
        <v>449</v>
      </c>
      <c r="D3025" s="454" t="s">
        <v>1173</v>
      </c>
      <c r="E3025" s="455" t="s">
        <v>1174</v>
      </c>
      <c r="F3025" s="454" t="s">
        <v>1169</v>
      </c>
      <c r="G3025" s="454" t="s">
        <v>699</v>
      </c>
      <c r="H3025" s="454" t="s">
        <v>538</v>
      </c>
      <c r="I3025" s="453">
        <v>2024</v>
      </c>
      <c r="J3025" s="453">
        <v>9</v>
      </c>
      <c r="K3025" s="456">
        <v>45572</v>
      </c>
      <c r="L3025" s="457"/>
      <c r="M3025" s="458">
        <v>8.4000000000000005E-2</v>
      </c>
      <c r="N3025" s="458">
        <v>8.48E-2</v>
      </c>
      <c r="O3025" s="459">
        <v>7.9999999999999505E-4</v>
      </c>
      <c r="P3025" s="460"/>
      <c r="Q3025" s="453">
        <v>1</v>
      </c>
      <c r="R3025" s="458">
        <v>8.4000000000000005E-2</v>
      </c>
      <c r="S3025" s="464">
        <v>6776847</v>
      </c>
      <c r="T3025" s="461">
        <v>27029700</v>
      </c>
      <c r="U3025" s="462">
        <v>192000</v>
      </c>
      <c r="V3025" s="463">
        <v>170376.24000000014</v>
      </c>
      <c r="W3025" s="716" t="e">
        <f t="shared" si="119"/>
        <v>#DIV/0!</v>
      </c>
      <c r="Z3025" s="739">
        <f t="shared" si="120"/>
        <v>5421.4775999999665</v>
      </c>
    </row>
    <row r="3026" spans="1:26" s="365" customFormat="1" ht="12.65" customHeight="1">
      <c r="A3026" s="284" t="s">
        <v>106</v>
      </c>
      <c r="B3026" s="452" t="s">
        <v>699</v>
      </c>
      <c r="C3026" s="453" t="s">
        <v>449</v>
      </c>
      <c r="D3026" s="454" t="s">
        <v>1175</v>
      </c>
      <c r="E3026" s="455" t="s">
        <v>1176</v>
      </c>
      <c r="F3026" s="454" t="s">
        <v>1169</v>
      </c>
      <c r="G3026" s="454" t="s">
        <v>699</v>
      </c>
      <c r="H3026" s="454" t="s">
        <v>538</v>
      </c>
      <c r="I3026" s="453">
        <v>2024</v>
      </c>
      <c r="J3026" s="453">
        <v>9</v>
      </c>
      <c r="K3026" s="456">
        <v>45572</v>
      </c>
      <c r="L3026" s="457"/>
      <c r="M3026" s="458">
        <v>1.54984811013187E-2</v>
      </c>
      <c r="N3026" s="458">
        <v>1.55644533235409E-2</v>
      </c>
      <c r="O3026" s="459">
        <v>6.5972222222199895E-5</v>
      </c>
      <c r="P3026" s="460"/>
      <c r="Q3026" s="453">
        <v>1</v>
      </c>
      <c r="R3026" s="458">
        <v>1.54984811013187E-2</v>
      </c>
      <c r="S3026" s="464">
        <v>8687341</v>
      </c>
      <c r="T3026" s="461">
        <v>39232277</v>
      </c>
      <c r="U3026" s="462">
        <v>19000</v>
      </c>
      <c r="V3026" s="463">
        <v>16411.759503473098</v>
      </c>
      <c r="W3026" s="716" t="e">
        <f t="shared" si="119"/>
        <v>#DIV/0!</v>
      </c>
      <c r="Z3026" s="739">
        <f t="shared" si="120"/>
        <v>573.12319097202828</v>
      </c>
    </row>
    <row r="3027" spans="1:26" s="365" customFormat="1" ht="12.65" customHeight="1">
      <c r="A3027" s="284" t="s">
        <v>106</v>
      </c>
      <c r="B3027" s="452" t="s">
        <v>699</v>
      </c>
      <c r="C3027" s="453" t="s">
        <v>449</v>
      </c>
      <c r="D3027" s="454" t="s">
        <v>1177</v>
      </c>
      <c r="E3027" s="455" t="s">
        <v>1178</v>
      </c>
      <c r="F3027" s="454" t="s">
        <v>1169</v>
      </c>
      <c r="G3027" s="454" t="s">
        <v>699</v>
      </c>
      <c r="H3027" s="454" t="s">
        <v>538</v>
      </c>
      <c r="I3027" s="453">
        <v>2024</v>
      </c>
      <c r="J3027" s="453">
        <v>9</v>
      </c>
      <c r="K3027" s="456">
        <v>45572</v>
      </c>
      <c r="L3027" s="457"/>
      <c r="M3027" s="458">
        <v>3.9622222222222198E-2</v>
      </c>
      <c r="N3027" s="458">
        <v>3.9899999999999998E-2</v>
      </c>
      <c r="O3027" s="459">
        <v>2.777777777778E-4</v>
      </c>
      <c r="P3027" s="460"/>
      <c r="Q3027" s="453">
        <v>1</v>
      </c>
      <c r="R3027" s="458">
        <v>3.9622222222222198E-2</v>
      </c>
      <c r="S3027" s="464">
        <v>6937934</v>
      </c>
      <c r="T3027" s="461">
        <v>29561108</v>
      </c>
      <c r="U3027" s="462">
        <v>36000</v>
      </c>
      <c r="V3027" s="463">
        <v>27788.581111110456</v>
      </c>
      <c r="W3027" s="716" t="e">
        <f t="shared" si="119"/>
        <v>#DIV/0!</v>
      </c>
      <c r="Z3027" s="739">
        <f t="shared" si="120"/>
        <v>1927.2038888890431</v>
      </c>
    </row>
    <row r="3028" spans="1:26" s="365" customFormat="1" ht="12.65" customHeight="1">
      <c r="A3028" s="284" t="s">
        <v>106</v>
      </c>
      <c r="B3028" s="452" t="s">
        <v>699</v>
      </c>
      <c r="C3028" s="453" t="s">
        <v>449</v>
      </c>
      <c r="D3028" s="454" t="s">
        <v>1179</v>
      </c>
      <c r="E3028" s="455" t="s">
        <v>1180</v>
      </c>
      <c r="F3028" s="454" t="s">
        <v>1169</v>
      </c>
      <c r="G3028" s="454" t="s">
        <v>699</v>
      </c>
      <c r="H3028" s="454" t="s">
        <v>538</v>
      </c>
      <c r="I3028" s="453">
        <v>2024</v>
      </c>
      <c r="J3028" s="453">
        <v>9</v>
      </c>
      <c r="K3028" s="456">
        <v>45572</v>
      </c>
      <c r="L3028" s="457"/>
      <c r="M3028" s="458">
        <v>1.24996716339609E-2</v>
      </c>
      <c r="N3028" s="458">
        <v>1.25546484858128E-2</v>
      </c>
      <c r="O3028" s="459">
        <v>5.49768518518998E-5</v>
      </c>
      <c r="P3028" s="460"/>
      <c r="Q3028" s="453">
        <v>1</v>
      </c>
      <c r="R3028" s="458">
        <v>1.24996716339609E-2</v>
      </c>
      <c r="S3028" s="464">
        <v>12792112</v>
      </c>
      <c r="T3028" s="461">
        <v>59150979</v>
      </c>
      <c r="U3028" s="462">
        <v>19000</v>
      </c>
      <c r="V3028" s="463">
        <v>15748.065390622163</v>
      </c>
      <c r="W3028" s="716" t="e">
        <f t="shared" si="119"/>
        <v>#DIV/0!</v>
      </c>
      <c r="Z3028" s="739">
        <f t="shared" si="120"/>
        <v>703.27004629690964</v>
      </c>
    </row>
    <row r="3029" spans="1:26" s="365" customFormat="1" ht="12.65" customHeight="1">
      <c r="A3029" s="284" t="s">
        <v>106</v>
      </c>
      <c r="B3029" s="452" t="s">
        <v>699</v>
      </c>
      <c r="C3029" s="453" t="s">
        <v>449</v>
      </c>
      <c r="D3029" s="454" t="s">
        <v>1181</v>
      </c>
      <c r="E3029" s="455" t="s">
        <v>1182</v>
      </c>
      <c r="F3029" s="454" t="s">
        <v>1169</v>
      </c>
      <c r="G3029" s="454" t="s">
        <v>699</v>
      </c>
      <c r="H3029" s="454" t="s">
        <v>538</v>
      </c>
      <c r="I3029" s="453">
        <v>2024</v>
      </c>
      <c r="J3029" s="453">
        <v>9</v>
      </c>
      <c r="K3029" s="456">
        <v>45572</v>
      </c>
      <c r="L3029" s="457"/>
      <c r="M3029" s="458">
        <v>0.10203611111111099</v>
      </c>
      <c r="N3029" s="458">
        <v>0.1028</v>
      </c>
      <c r="O3029" s="459">
        <v>7.6388888888900797E-4</v>
      </c>
      <c r="P3029" s="460"/>
      <c r="Q3029" s="453">
        <v>1</v>
      </c>
      <c r="R3029" s="458">
        <v>0.10203611111111099</v>
      </c>
      <c r="S3029" s="464">
        <v>6839780</v>
      </c>
      <c r="T3029" s="461">
        <v>29848125</v>
      </c>
      <c r="U3029" s="462">
        <v>231000</v>
      </c>
      <c r="V3029" s="463">
        <v>208199.34895832976</v>
      </c>
      <c r="W3029" s="716" t="e">
        <f t="shared" si="119"/>
        <v>#DIV/0!</v>
      </c>
      <c r="Z3029" s="739">
        <f t="shared" si="120"/>
        <v>5224.8319444452591</v>
      </c>
    </row>
    <row r="3030" spans="1:26" s="365" customFormat="1" ht="12.65" customHeight="1">
      <c r="A3030" s="284" t="s">
        <v>106</v>
      </c>
      <c r="B3030" s="452" t="s">
        <v>699</v>
      </c>
      <c r="C3030" s="453" t="s">
        <v>449</v>
      </c>
      <c r="D3030" s="454" t="s">
        <v>1173</v>
      </c>
      <c r="E3030" s="455" t="s">
        <v>1174</v>
      </c>
      <c r="F3030" s="454" t="s">
        <v>1169</v>
      </c>
      <c r="G3030" s="454" t="s">
        <v>699</v>
      </c>
      <c r="H3030" s="454" t="s">
        <v>538</v>
      </c>
      <c r="I3030" s="453">
        <v>2024</v>
      </c>
      <c r="J3030" s="453">
        <v>9</v>
      </c>
      <c r="K3030" s="456">
        <v>45572</v>
      </c>
      <c r="L3030" s="457"/>
      <c r="M3030" s="458">
        <v>8.4000000000000005E-2</v>
      </c>
      <c r="N3030" s="458">
        <v>8.48E-2</v>
      </c>
      <c r="O3030" s="459">
        <v>7.9999999999999505E-4</v>
      </c>
      <c r="P3030" s="460"/>
      <c r="Q3030" s="453">
        <v>1</v>
      </c>
      <c r="R3030" s="458">
        <v>8.4000000000000005E-2</v>
      </c>
      <c r="S3030" s="464">
        <v>6776847</v>
      </c>
      <c r="T3030" s="461">
        <v>27029700</v>
      </c>
      <c r="U3030" s="462">
        <v>0</v>
      </c>
      <c r="V3030" s="463">
        <v>0</v>
      </c>
      <c r="W3030" s="716" t="e">
        <f t="shared" si="119"/>
        <v>#DIV/0!</v>
      </c>
      <c r="Z3030" s="739">
        <f t="shared" si="120"/>
        <v>5421.4775999999665</v>
      </c>
    </row>
    <row r="3031" spans="1:26" s="365" customFormat="1" ht="12.65" customHeight="1">
      <c r="A3031" s="284" t="s">
        <v>107</v>
      </c>
      <c r="B3031" s="452" t="s">
        <v>703</v>
      </c>
      <c r="C3031" s="453" t="s">
        <v>449</v>
      </c>
      <c r="D3031" s="454" t="s">
        <v>1183</v>
      </c>
      <c r="E3031" s="455" t="s">
        <v>1184</v>
      </c>
      <c r="F3031" s="454" t="s">
        <v>1169</v>
      </c>
      <c r="G3031" s="454" t="s">
        <v>703</v>
      </c>
      <c r="H3031" s="454" t="s">
        <v>538</v>
      </c>
      <c r="I3031" s="453">
        <v>2024</v>
      </c>
      <c r="J3031" s="453">
        <v>9</v>
      </c>
      <c r="K3031" s="456">
        <v>45572</v>
      </c>
      <c r="L3031" s="457"/>
      <c r="M3031" s="458">
        <v>6.7044444444444407E-2</v>
      </c>
      <c r="N3031" s="458">
        <v>6.7599999999999993E-2</v>
      </c>
      <c r="O3031" s="459">
        <v>5.55555555555587E-4</v>
      </c>
      <c r="P3031" s="460"/>
      <c r="Q3031" s="453">
        <v>1</v>
      </c>
      <c r="R3031" s="458">
        <v>6.7044444444444407E-2</v>
      </c>
      <c r="S3031" s="464">
        <v>300000</v>
      </c>
      <c r="T3031" s="461">
        <v>2602523</v>
      </c>
      <c r="U3031" s="462">
        <v>40000</v>
      </c>
      <c r="V3031" s="463">
        <v>38554.15388888881</v>
      </c>
      <c r="W3031" s="716" t="e">
        <f t="shared" si="119"/>
        <v>#DIV/0!</v>
      </c>
      <c r="Z3031" s="739">
        <f t="shared" si="120"/>
        <v>166.66666666667609</v>
      </c>
    </row>
    <row r="3032" spans="1:26" s="365" customFormat="1" ht="12.65" customHeight="1">
      <c r="A3032" s="284" t="s">
        <v>107</v>
      </c>
      <c r="B3032" s="452" t="s">
        <v>703</v>
      </c>
      <c r="C3032" s="453" t="s">
        <v>449</v>
      </c>
      <c r="D3032" s="454" t="s">
        <v>1183</v>
      </c>
      <c r="E3032" s="455" t="s">
        <v>1185</v>
      </c>
      <c r="F3032" s="454" t="s">
        <v>1169</v>
      </c>
      <c r="G3032" s="454" t="s">
        <v>703</v>
      </c>
      <c r="H3032" s="454" t="s">
        <v>538</v>
      </c>
      <c r="I3032" s="453">
        <v>2024</v>
      </c>
      <c r="J3032" s="453">
        <v>9</v>
      </c>
      <c r="K3032" s="456">
        <v>45572</v>
      </c>
      <c r="L3032" s="457"/>
      <c r="M3032" s="458">
        <v>6.7044444444444407E-2</v>
      </c>
      <c r="N3032" s="458">
        <v>6.7599999999999993E-2</v>
      </c>
      <c r="O3032" s="459">
        <v>5.55555555555587E-4</v>
      </c>
      <c r="P3032" s="460"/>
      <c r="Q3032" s="453">
        <v>1</v>
      </c>
      <c r="R3032" s="458">
        <v>6.7044444444444407E-2</v>
      </c>
      <c r="S3032" s="464">
        <v>60000</v>
      </c>
      <c r="T3032" s="461">
        <v>60000</v>
      </c>
      <c r="U3032" s="462">
        <v>40000</v>
      </c>
      <c r="V3032" s="463">
        <v>39966.666666666664</v>
      </c>
      <c r="W3032" s="716" t="e">
        <f t="shared" si="119"/>
        <v>#DIV/0!</v>
      </c>
      <c r="Z3032" s="739">
        <f t="shared" si="120"/>
        <v>33.333333333335219</v>
      </c>
    </row>
    <row r="3033" spans="1:26" s="365" customFormat="1" ht="12.65" customHeight="1">
      <c r="A3033" s="284" t="s">
        <v>107</v>
      </c>
      <c r="B3033" s="452" t="s">
        <v>703</v>
      </c>
      <c r="C3033" s="453" t="s">
        <v>449</v>
      </c>
      <c r="D3033" s="454" t="s">
        <v>1186</v>
      </c>
      <c r="E3033" s="455" t="s">
        <v>1187</v>
      </c>
      <c r="F3033" s="454" t="s">
        <v>1169</v>
      </c>
      <c r="G3033" s="454" t="s">
        <v>703</v>
      </c>
      <c r="H3033" s="454" t="s">
        <v>538</v>
      </c>
      <c r="I3033" s="453">
        <v>2024</v>
      </c>
      <c r="J3033" s="453">
        <v>9</v>
      </c>
      <c r="K3033" s="456">
        <v>45572</v>
      </c>
      <c r="L3033" s="457"/>
      <c r="M3033" s="458">
        <v>1.8429011438828399E-2</v>
      </c>
      <c r="N3033" s="458">
        <v>1.8522761438828399E-2</v>
      </c>
      <c r="O3033" s="459">
        <v>9.3750000000000097E-5</v>
      </c>
      <c r="P3033" s="460"/>
      <c r="Q3033" s="453">
        <v>1</v>
      </c>
      <c r="R3033" s="458">
        <v>1.8429011438828399E-2</v>
      </c>
      <c r="S3033" s="464">
        <v>7904573</v>
      </c>
      <c r="T3033" s="461">
        <v>28281266</v>
      </c>
      <c r="U3033" s="462">
        <v>30000</v>
      </c>
      <c r="V3033" s="463">
        <v>27348.631312499998</v>
      </c>
      <c r="W3033" s="716" t="e">
        <f t="shared" si="119"/>
        <v>#DIV/0!</v>
      </c>
      <c r="Z3033" s="739">
        <f t="shared" si="120"/>
        <v>741.05371875000071</v>
      </c>
    </row>
    <row r="3034" spans="1:26" s="365" customFormat="1" ht="12.65" customHeight="1">
      <c r="A3034" s="284" t="s">
        <v>107</v>
      </c>
      <c r="B3034" s="452" t="s">
        <v>703</v>
      </c>
      <c r="C3034" s="453" t="s">
        <v>449</v>
      </c>
      <c r="D3034" s="454" t="s">
        <v>1188</v>
      </c>
      <c r="E3034" s="455" t="s">
        <v>1189</v>
      </c>
      <c r="F3034" s="454" t="s">
        <v>1169</v>
      </c>
      <c r="G3034" s="454" t="s">
        <v>703</v>
      </c>
      <c r="H3034" s="454" t="s">
        <v>538</v>
      </c>
      <c r="I3034" s="453">
        <v>2024</v>
      </c>
      <c r="J3034" s="453">
        <v>9</v>
      </c>
      <c r="K3034" s="456">
        <v>45572</v>
      </c>
      <c r="L3034" s="457"/>
      <c r="M3034" s="458">
        <v>2.8972727272727299E-2</v>
      </c>
      <c r="N3034" s="458">
        <v>2.92E-2</v>
      </c>
      <c r="O3034" s="459">
        <v>2.2727272727270101E-4</v>
      </c>
      <c r="P3034" s="460"/>
      <c r="Q3034" s="453">
        <v>1</v>
      </c>
      <c r="R3034" s="458">
        <v>2.8972727272727299E-2</v>
      </c>
      <c r="S3034" s="464">
        <v>65000</v>
      </c>
      <c r="T3034" s="461">
        <v>2470222</v>
      </c>
      <c r="U3034" s="462">
        <v>18000</v>
      </c>
      <c r="V3034" s="463">
        <v>17438.585909090973</v>
      </c>
      <c r="W3034" s="716" t="e">
        <f t="shared" si="119"/>
        <v>#DIV/0!</v>
      </c>
      <c r="Z3034" s="739">
        <f t="shared" si="120"/>
        <v>14.772727272725566</v>
      </c>
    </row>
    <row r="3035" spans="1:26" s="365" customFormat="1" ht="12.65" customHeight="1">
      <c r="A3035" s="284" t="s">
        <v>107</v>
      </c>
      <c r="B3035" s="452" t="s">
        <v>703</v>
      </c>
      <c r="C3035" s="453" t="s">
        <v>449</v>
      </c>
      <c r="D3035" s="454" t="s">
        <v>1179</v>
      </c>
      <c r="E3035" s="455" t="s">
        <v>1180</v>
      </c>
      <c r="F3035" s="454" t="s">
        <v>1169</v>
      </c>
      <c r="G3035" s="454" t="s">
        <v>703</v>
      </c>
      <c r="H3035" s="454" t="s">
        <v>538</v>
      </c>
      <c r="I3035" s="453">
        <v>2024</v>
      </c>
      <c r="J3035" s="453">
        <v>9</v>
      </c>
      <c r="K3035" s="456">
        <v>45572</v>
      </c>
      <c r="L3035" s="457"/>
      <c r="M3035" s="458">
        <v>1.24996716339609E-2</v>
      </c>
      <c r="N3035" s="458">
        <v>1.25546484858128E-2</v>
      </c>
      <c r="O3035" s="459">
        <v>5.49768518518998E-5</v>
      </c>
      <c r="P3035" s="460"/>
      <c r="Q3035" s="453">
        <v>1</v>
      </c>
      <c r="R3035" s="458">
        <v>1.24996716339609E-2</v>
      </c>
      <c r="S3035" s="464">
        <v>12792112</v>
      </c>
      <c r="T3035" s="461">
        <v>59150979</v>
      </c>
      <c r="U3035" s="462">
        <v>0</v>
      </c>
      <c r="V3035" s="463">
        <v>0</v>
      </c>
      <c r="W3035" s="716" t="e">
        <f t="shared" si="119"/>
        <v>#DIV/0!</v>
      </c>
      <c r="Z3035" s="739">
        <f t="shared" si="120"/>
        <v>703.27004629690964</v>
      </c>
    </row>
    <row r="3036" spans="1:26" s="365" customFormat="1" ht="12.65" customHeight="1">
      <c r="A3036" s="284" t="s">
        <v>107</v>
      </c>
      <c r="B3036" s="452" t="s">
        <v>703</v>
      </c>
      <c r="C3036" s="453" t="s">
        <v>449</v>
      </c>
      <c r="D3036" s="454" t="s">
        <v>1190</v>
      </c>
      <c r="E3036" s="455" t="s">
        <v>1191</v>
      </c>
      <c r="F3036" s="454" t="s">
        <v>1169</v>
      </c>
      <c r="G3036" s="454" t="s">
        <v>703</v>
      </c>
      <c r="H3036" s="454" t="s">
        <v>538</v>
      </c>
      <c r="I3036" s="453">
        <v>2024</v>
      </c>
      <c r="J3036" s="453">
        <v>9</v>
      </c>
      <c r="K3036" s="456">
        <v>45572</v>
      </c>
      <c r="L3036" s="457"/>
      <c r="M3036" s="458">
        <v>2.10888888888889E-2</v>
      </c>
      <c r="N3036" s="458">
        <v>2.12E-2</v>
      </c>
      <c r="O3036" s="459">
        <v>1.111111111111E-4</v>
      </c>
      <c r="P3036" s="460"/>
      <c r="Q3036" s="453">
        <v>1</v>
      </c>
      <c r="R3036" s="458">
        <v>2.10888888888889E-2</v>
      </c>
      <c r="S3036" s="464">
        <v>320000</v>
      </c>
      <c r="T3036" s="461">
        <v>2638622</v>
      </c>
      <c r="U3036" s="462">
        <v>10000</v>
      </c>
      <c r="V3036" s="463">
        <v>9706.8197777778078</v>
      </c>
      <c r="W3036" s="716" t="e">
        <f t="shared" si="119"/>
        <v>#DIV/0!</v>
      </c>
      <c r="Z3036" s="739">
        <f t="shared" si="120"/>
        <v>35.555555555552004</v>
      </c>
    </row>
    <row r="3037" spans="1:26" s="365" customFormat="1" ht="12.65" customHeight="1">
      <c r="A3037" s="452" t="s">
        <v>109</v>
      </c>
      <c r="B3037" s="452" t="s">
        <v>712</v>
      </c>
      <c r="C3037" s="453" t="s">
        <v>449</v>
      </c>
      <c r="D3037" s="454" t="s">
        <v>1192</v>
      </c>
      <c r="E3037" s="455" t="s">
        <v>1193</v>
      </c>
      <c r="F3037" s="454" t="s">
        <v>1169</v>
      </c>
      <c r="G3037" s="454" t="s">
        <v>712</v>
      </c>
      <c r="H3037" s="454" t="s">
        <v>538</v>
      </c>
      <c r="I3037" s="453">
        <v>2024</v>
      </c>
      <c r="J3037" s="453">
        <v>9</v>
      </c>
      <c r="K3037" s="456">
        <v>45572</v>
      </c>
      <c r="L3037" s="457"/>
      <c r="M3037" s="458">
        <v>7.1513521215986503E-2</v>
      </c>
      <c r="N3037" s="458">
        <v>7.1930187882653193E-2</v>
      </c>
      <c r="O3037" s="459">
        <v>4.1666666666669E-4</v>
      </c>
      <c r="P3037" s="460"/>
      <c r="Q3037" s="453">
        <v>1</v>
      </c>
      <c r="R3037" s="458">
        <v>7.1513521215986503E-2</v>
      </c>
      <c r="S3037" s="464">
        <v>3120607</v>
      </c>
      <c r="T3037" s="461">
        <v>14985327</v>
      </c>
      <c r="U3037" s="462">
        <v>72000</v>
      </c>
      <c r="V3037" s="463">
        <v>65756.113749999655</v>
      </c>
      <c r="W3037" s="716" t="e">
        <f t="shared" si="119"/>
        <v>#DIV/0!</v>
      </c>
      <c r="Z3037" s="739">
        <f t="shared" si="120"/>
        <v>1300.2529166667396</v>
      </c>
    </row>
    <row r="3038" spans="1:26" s="365" customFormat="1" ht="12.65" customHeight="1">
      <c r="A3038" s="452" t="s">
        <v>109</v>
      </c>
      <c r="B3038" s="452" t="s">
        <v>712</v>
      </c>
      <c r="C3038" s="453" t="s">
        <v>449</v>
      </c>
      <c r="D3038" s="454" t="s">
        <v>1194</v>
      </c>
      <c r="E3038" s="455" t="s">
        <v>1195</v>
      </c>
      <c r="F3038" s="454" t="s">
        <v>1169</v>
      </c>
      <c r="G3038" s="454" t="s">
        <v>712</v>
      </c>
      <c r="H3038" s="454" t="s">
        <v>538</v>
      </c>
      <c r="I3038" s="453">
        <v>2024</v>
      </c>
      <c r="J3038" s="453">
        <v>9</v>
      </c>
      <c r="K3038" s="456">
        <v>45572</v>
      </c>
      <c r="L3038" s="457"/>
      <c r="M3038" s="458">
        <v>1.6104341943226901E-2</v>
      </c>
      <c r="N3038" s="458">
        <v>1.6156185261199201E-2</v>
      </c>
      <c r="O3038" s="459">
        <v>5.1843317972300601E-5</v>
      </c>
      <c r="P3038" s="460"/>
      <c r="Q3038" s="453">
        <v>1</v>
      </c>
      <c r="R3038" s="458">
        <v>1.6104341943226901E-2</v>
      </c>
      <c r="S3038" s="464">
        <v>4912629</v>
      </c>
      <c r="T3038" s="461">
        <v>25632073</v>
      </c>
      <c r="U3038" s="462">
        <v>18000</v>
      </c>
      <c r="V3038" s="463">
        <v>16671.148289171779</v>
      </c>
      <c r="W3038" s="716" t="e">
        <f t="shared" si="119"/>
        <v>#DIV/0!</v>
      </c>
      <c r="Z3038" s="739">
        <f t="shared" si="120"/>
        <v>254.68698732694514</v>
      </c>
    </row>
    <row r="3039" spans="1:26" s="365" customFormat="1" ht="12.65" customHeight="1">
      <c r="A3039" s="452" t="s">
        <v>109</v>
      </c>
      <c r="B3039" s="452" t="s">
        <v>712</v>
      </c>
      <c r="C3039" s="453" t="s">
        <v>449</v>
      </c>
      <c r="D3039" s="454" t="s">
        <v>1183</v>
      </c>
      <c r="E3039" s="455" t="s">
        <v>1196</v>
      </c>
      <c r="F3039" s="454" t="s">
        <v>1169</v>
      </c>
      <c r="G3039" s="454" t="s">
        <v>712</v>
      </c>
      <c r="H3039" s="454" t="s">
        <v>538</v>
      </c>
      <c r="I3039" s="453">
        <v>2024</v>
      </c>
      <c r="J3039" s="453">
        <v>9</v>
      </c>
      <c r="K3039" s="456">
        <v>45572</v>
      </c>
      <c r="L3039" s="457"/>
      <c r="M3039" s="458">
        <v>0.1776375</v>
      </c>
      <c r="N3039" s="458">
        <v>0.1792</v>
      </c>
      <c r="O3039" s="459">
        <v>1.5624999999999899E-3</v>
      </c>
      <c r="P3039" s="460"/>
      <c r="Q3039" s="453">
        <v>1</v>
      </c>
      <c r="R3039" s="458">
        <v>0.1776375</v>
      </c>
      <c r="S3039" s="464">
        <v>1428277</v>
      </c>
      <c r="T3039" s="461">
        <v>6021006</v>
      </c>
      <c r="U3039" s="462">
        <v>120000</v>
      </c>
      <c r="V3039" s="463">
        <v>110592.17812500006</v>
      </c>
      <c r="W3039" s="716" t="e">
        <f t="shared" si="119"/>
        <v>#DIV/0!</v>
      </c>
      <c r="Z3039" s="739">
        <f t="shared" si="120"/>
        <v>2231.6828124999856</v>
      </c>
    </row>
    <row r="3040" spans="1:26" s="365" customFormat="1" ht="12.65" customHeight="1">
      <c r="A3040" s="452" t="s">
        <v>109</v>
      </c>
      <c r="B3040" s="452" t="s">
        <v>712</v>
      </c>
      <c r="C3040" s="453" t="s">
        <v>449</v>
      </c>
      <c r="D3040" s="454" t="s">
        <v>1197</v>
      </c>
      <c r="E3040" s="455" t="s">
        <v>1198</v>
      </c>
      <c r="F3040" s="454" t="s">
        <v>1169</v>
      </c>
      <c r="G3040" s="454" t="s">
        <v>712</v>
      </c>
      <c r="H3040" s="454" t="s">
        <v>538</v>
      </c>
      <c r="I3040" s="453">
        <v>2024</v>
      </c>
      <c r="J3040" s="453">
        <v>9</v>
      </c>
      <c r="K3040" s="456">
        <v>45572</v>
      </c>
      <c r="L3040" s="457"/>
      <c r="M3040" s="458">
        <v>7.9725000000000004E-2</v>
      </c>
      <c r="N3040" s="458">
        <v>8.0100000000000005E-2</v>
      </c>
      <c r="O3040" s="459">
        <v>3.7500000000000001E-4</v>
      </c>
      <c r="P3040" s="460"/>
      <c r="Q3040" s="453">
        <v>1</v>
      </c>
      <c r="R3040" s="458">
        <v>7.9725000000000004E-2</v>
      </c>
      <c r="S3040" s="464">
        <v>1472416</v>
      </c>
      <c r="T3040" s="461">
        <v>5983486</v>
      </c>
      <c r="U3040" s="462">
        <v>36000</v>
      </c>
      <c r="V3040" s="463">
        <v>33756.192750000002</v>
      </c>
      <c r="W3040" s="716" t="e">
        <f t="shared" si="119"/>
        <v>#DIV/0!</v>
      </c>
      <c r="Z3040" s="739">
        <f t="shared" si="120"/>
        <v>552.15600000000006</v>
      </c>
    </row>
    <row r="3041" spans="1:26" s="365" customFormat="1" ht="12.65" customHeight="1">
      <c r="A3041" s="452" t="s">
        <v>109</v>
      </c>
      <c r="B3041" s="452" t="s">
        <v>712</v>
      </c>
      <c r="C3041" s="453" t="s">
        <v>449</v>
      </c>
      <c r="D3041" s="454" t="s">
        <v>1199</v>
      </c>
      <c r="E3041" s="455" t="s">
        <v>1200</v>
      </c>
      <c r="F3041" s="454" t="s">
        <v>1169</v>
      </c>
      <c r="G3041" s="454" t="s">
        <v>712</v>
      </c>
      <c r="H3041" s="454" t="s">
        <v>538</v>
      </c>
      <c r="I3041" s="453">
        <v>2024</v>
      </c>
      <c r="J3041" s="453">
        <v>9</v>
      </c>
      <c r="K3041" s="456">
        <v>45572</v>
      </c>
      <c r="L3041" s="457"/>
      <c r="M3041" s="458">
        <v>4.0697979797979802E-2</v>
      </c>
      <c r="N3041" s="458">
        <v>4.0899999999999999E-2</v>
      </c>
      <c r="O3041" s="459">
        <v>2.02020202020196E-4</v>
      </c>
      <c r="P3041" s="460"/>
      <c r="Q3041" s="453">
        <v>1</v>
      </c>
      <c r="R3041" s="458">
        <v>4.0697979797979802E-2</v>
      </c>
      <c r="S3041" s="464">
        <v>3569640</v>
      </c>
      <c r="T3041" s="461">
        <v>18261532</v>
      </c>
      <c r="U3041" s="462">
        <v>32000</v>
      </c>
      <c r="V3041" s="463">
        <v>28310.801616161727</v>
      </c>
      <c r="W3041" s="716" t="e">
        <f t="shared" si="119"/>
        <v>#DIV/0!</v>
      </c>
      <c r="Z3041" s="739">
        <f t="shared" si="120"/>
        <v>721.13939393937244</v>
      </c>
    </row>
    <row r="3042" spans="1:26" s="365" customFormat="1" ht="12.65" customHeight="1">
      <c r="A3042" s="452" t="s">
        <v>109</v>
      </c>
      <c r="B3042" s="452" t="s">
        <v>712</v>
      </c>
      <c r="C3042" s="453" t="s">
        <v>449</v>
      </c>
      <c r="D3042" s="454" t="s">
        <v>1179</v>
      </c>
      <c r="E3042" s="455" t="s">
        <v>1180</v>
      </c>
      <c r="F3042" s="454" t="s">
        <v>1169</v>
      </c>
      <c r="G3042" s="454" t="s">
        <v>712</v>
      </c>
      <c r="H3042" s="454" t="s">
        <v>538</v>
      </c>
      <c r="I3042" s="453">
        <v>2024</v>
      </c>
      <c r="J3042" s="453">
        <v>9</v>
      </c>
      <c r="K3042" s="456">
        <v>45572</v>
      </c>
      <c r="L3042" s="457"/>
      <c r="M3042" s="458">
        <v>1.24996716339609E-2</v>
      </c>
      <c r="N3042" s="458">
        <v>1.25546484858128E-2</v>
      </c>
      <c r="O3042" s="459">
        <v>5.49768518518998E-5</v>
      </c>
      <c r="P3042" s="460"/>
      <c r="Q3042" s="453">
        <v>1</v>
      </c>
      <c r="R3042" s="458">
        <v>1.24996716339609E-2</v>
      </c>
      <c r="S3042" s="464">
        <v>12792112</v>
      </c>
      <c r="T3042" s="461">
        <v>59150979</v>
      </c>
      <c r="U3042" s="462">
        <v>0</v>
      </c>
      <c r="V3042" s="463">
        <v>0</v>
      </c>
      <c r="W3042" s="716" t="e">
        <f t="shared" si="119"/>
        <v>#DIV/0!</v>
      </c>
      <c r="Z3042" s="739">
        <f t="shared" si="120"/>
        <v>703.27004629690964</v>
      </c>
    </row>
    <row r="3043" spans="1:26" s="365" customFormat="1" ht="12.65" customHeight="1">
      <c r="A3043" s="452" t="s">
        <v>108</v>
      </c>
      <c r="B3043" s="452" t="s">
        <v>1201</v>
      </c>
      <c r="C3043" s="453" t="s">
        <v>449</v>
      </c>
      <c r="D3043" s="454" t="s">
        <v>1181</v>
      </c>
      <c r="E3043" s="455" t="s">
        <v>1202</v>
      </c>
      <c r="F3043" s="454" t="s">
        <v>1169</v>
      </c>
      <c r="G3043" s="454" t="s">
        <v>1201</v>
      </c>
      <c r="H3043" s="454" t="s">
        <v>538</v>
      </c>
      <c r="I3043" s="453">
        <v>2024</v>
      </c>
      <c r="J3043" s="453">
        <v>9</v>
      </c>
      <c r="K3043" s="456">
        <v>45572</v>
      </c>
      <c r="L3043" s="457"/>
      <c r="M3043" s="458">
        <v>0.11732129629629599</v>
      </c>
      <c r="N3043" s="458">
        <v>0.1179</v>
      </c>
      <c r="O3043" s="459">
        <v>5.7870370370401202E-4</v>
      </c>
      <c r="P3043" s="460"/>
      <c r="Q3043" s="453">
        <v>1</v>
      </c>
      <c r="R3043" s="458">
        <v>0.11732129629629599</v>
      </c>
      <c r="S3043" s="464">
        <v>1006393</v>
      </c>
      <c r="T3043" s="461">
        <v>8431386</v>
      </c>
      <c r="U3043" s="462">
        <v>75000</v>
      </c>
      <c r="V3043" s="463">
        <v>70120.725694441848</v>
      </c>
      <c r="W3043" s="716" t="e">
        <f t="shared" si="119"/>
        <v>#DIV/0!</v>
      </c>
      <c r="Z3043" s="739">
        <f t="shared" si="120"/>
        <v>582.40335648179177</v>
      </c>
    </row>
    <row r="3044" spans="1:26" s="365" customFormat="1" ht="12.65" customHeight="1">
      <c r="A3044" s="452" t="s">
        <v>108</v>
      </c>
      <c r="B3044" s="452" t="s">
        <v>1201</v>
      </c>
      <c r="C3044" s="453" t="s">
        <v>449</v>
      </c>
      <c r="D3044" s="454" t="s">
        <v>1203</v>
      </c>
      <c r="E3044" s="455" t="s">
        <v>1204</v>
      </c>
      <c r="F3044" s="454" t="s">
        <v>1169</v>
      </c>
      <c r="G3044" s="454" t="s">
        <v>1201</v>
      </c>
      <c r="H3044" s="454" t="s">
        <v>538</v>
      </c>
      <c r="I3044" s="453">
        <v>2024</v>
      </c>
      <c r="J3044" s="453">
        <v>9</v>
      </c>
      <c r="K3044" s="456">
        <v>45572</v>
      </c>
      <c r="L3044" s="457"/>
      <c r="M3044" s="458">
        <v>0.16803124999999999</v>
      </c>
      <c r="N3044" s="458">
        <v>0.16850000000000001</v>
      </c>
      <c r="O3044" s="459">
        <v>4.6875000000001798E-4</v>
      </c>
      <c r="P3044" s="460"/>
      <c r="Q3044" s="453">
        <v>1</v>
      </c>
      <c r="R3044" s="458">
        <v>0.16803124999999999</v>
      </c>
      <c r="S3044" s="464">
        <v>1054516</v>
      </c>
      <c r="T3044" s="461">
        <v>8510207</v>
      </c>
      <c r="U3044" s="462">
        <v>54000</v>
      </c>
      <c r="V3044" s="463">
        <v>50010.840468749848</v>
      </c>
      <c r="W3044" s="716" t="e">
        <f t="shared" si="119"/>
        <v>#DIV/0!</v>
      </c>
      <c r="Z3044" s="739">
        <f t="shared" si="120"/>
        <v>494.30437500001898</v>
      </c>
    </row>
    <row r="3045" spans="1:26" s="365" customFormat="1" ht="12.65" customHeight="1">
      <c r="A3045" s="452" t="s">
        <v>108</v>
      </c>
      <c r="B3045" s="452" t="s">
        <v>1201</v>
      </c>
      <c r="C3045" s="453" t="s">
        <v>449</v>
      </c>
      <c r="D3045" s="454" t="s">
        <v>1175</v>
      </c>
      <c r="E3045" s="455" t="s">
        <v>1176</v>
      </c>
      <c r="F3045" s="454" t="s">
        <v>1169</v>
      </c>
      <c r="G3045" s="454" t="s">
        <v>1201</v>
      </c>
      <c r="H3045" s="454" t="s">
        <v>538</v>
      </c>
      <c r="I3045" s="453">
        <v>2024</v>
      </c>
      <c r="J3045" s="453">
        <v>9</v>
      </c>
      <c r="K3045" s="456">
        <v>45572</v>
      </c>
      <c r="L3045" s="457"/>
      <c r="M3045" s="458">
        <v>1.54984811013187E-2</v>
      </c>
      <c r="N3045" s="458">
        <v>1.55644533235409E-2</v>
      </c>
      <c r="O3045" s="459">
        <v>6.5972222222199895E-5</v>
      </c>
      <c r="P3045" s="460"/>
      <c r="Q3045" s="453">
        <v>1</v>
      </c>
      <c r="R3045" s="458">
        <v>1.54984811013187E-2</v>
      </c>
      <c r="S3045" s="464">
        <v>8687341</v>
      </c>
      <c r="T3045" s="461">
        <v>39232277</v>
      </c>
      <c r="U3045" s="462">
        <v>0</v>
      </c>
      <c r="V3045" s="463">
        <v>0</v>
      </c>
      <c r="W3045" s="716" t="e">
        <f t="shared" si="119"/>
        <v>#DIV/0!</v>
      </c>
      <c r="Z3045" s="739">
        <f t="shared" si="120"/>
        <v>573.12319097202828</v>
      </c>
    </row>
    <row r="3046" spans="1:26" s="365" customFormat="1" ht="12.65" customHeight="1">
      <c r="A3046" s="452" t="s">
        <v>109</v>
      </c>
      <c r="B3046" s="452" t="s">
        <v>712</v>
      </c>
      <c r="C3046" s="453" t="s">
        <v>449</v>
      </c>
      <c r="D3046" s="454" t="s">
        <v>1194</v>
      </c>
      <c r="E3046" s="455" t="s">
        <v>1195</v>
      </c>
      <c r="F3046" s="454" t="s">
        <v>1169</v>
      </c>
      <c r="G3046" s="454" t="s">
        <v>712</v>
      </c>
      <c r="H3046" s="454" t="s">
        <v>538</v>
      </c>
      <c r="I3046" s="453">
        <v>2024</v>
      </c>
      <c r="J3046" s="453">
        <v>9</v>
      </c>
      <c r="K3046" s="456">
        <v>45572</v>
      </c>
      <c r="L3046" s="457"/>
      <c r="M3046" s="458">
        <v>1.6104341943226901E-2</v>
      </c>
      <c r="N3046" s="458">
        <v>1.6156185261199201E-2</v>
      </c>
      <c r="O3046" s="459">
        <v>5.1843317972300601E-5</v>
      </c>
      <c r="P3046" s="460"/>
      <c r="Q3046" s="453">
        <v>1</v>
      </c>
      <c r="R3046" s="458">
        <v>1.6104341943226901E-2</v>
      </c>
      <c r="S3046" s="464">
        <v>4912629</v>
      </c>
      <c r="T3046" s="461">
        <v>25632073</v>
      </c>
      <c r="U3046" s="462">
        <v>0</v>
      </c>
      <c r="V3046" s="463">
        <v>0</v>
      </c>
      <c r="W3046" s="716" t="e">
        <f t="shared" si="119"/>
        <v>#DIV/0!</v>
      </c>
      <c r="Z3046" s="739">
        <f t="shared" si="120"/>
        <v>254.68698732694514</v>
      </c>
    </row>
    <row r="3047" spans="1:26" s="365" customFormat="1" ht="12.65" customHeight="1">
      <c r="A3047" s="452" t="s">
        <v>109</v>
      </c>
      <c r="B3047" s="452" t="s">
        <v>712</v>
      </c>
      <c r="C3047" s="453" t="s">
        <v>449</v>
      </c>
      <c r="D3047" s="454" t="s">
        <v>1192</v>
      </c>
      <c r="E3047" s="455" t="s">
        <v>1193</v>
      </c>
      <c r="F3047" s="454" t="s">
        <v>1169</v>
      </c>
      <c r="G3047" s="454" t="s">
        <v>712</v>
      </c>
      <c r="H3047" s="454" t="s">
        <v>538</v>
      </c>
      <c r="I3047" s="453">
        <v>2024</v>
      </c>
      <c r="J3047" s="453">
        <v>9</v>
      </c>
      <c r="K3047" s="456">
        <v>45572</v>
      </c>
      <c r="L3047" s="457"/>
      <c r="M3047" s="458">
        <v>7.1513521215986503E-2</v>
      </c>
      <c r="N3047" s="458">
        <v>7.1930187882653193E-2</v>
      </c>
      <c r="O3047" s="459">
        <v>4.1666666666669E-4</v>
      </c>
      <c r="P3047" s="460"/>
      <c r="Q3047" s="453">
        <v>1</v>
      </c>
      <c r="R3047" s="458">
        <v>7.1513521215986503E-2</v>
      </c>
      <c r="S3047" s="464">
        <v>3120607</v>
      </c>
      <c r="T3047" s="461">
        <v>14985327</v>
      </c>
      <c r="U3047" s="462">
        <v>0</v>
      </c>
      <c r="V3047" s="463">
        <v>0</v>
      </c>
      <c r="W3047" s="716" t="e">
        <f t="shared" si="119"/>
        <v>#DIV/0!</v>
      </c>
      <c r="Z3047" s="739">
        <f t="shared" si="120"/>
        <v>1300.2529166667396</v>
      </c>
    </row>
    <row r="3048" spans="1:26" s="365" customFormat="1" ht="12.65" customHeight="1">
      <c r="A3048" s="452" t="s">
        <v>109</v>
      </c>
      <c r="B3048" s="452" t="s">
        <v>712</v>
      </c>
      <c r="C3048" s="453" t="s">
        <v>449</v>
      </c>
      <c r="D3048" s="454" t="s">
        <v>1179</v>
      </c>
      <c r="E3048" s="455" t="s">
        <v>1180</v>
      </c>
      <c r="F3048" s="454" t="s">
        <v>1169</v>
      </c>
      <c r="G3048" s="454" t="s">
        <v>712</v>
      </c>
      <c r="H3048" s="454" t="s">
        <v>538</v>
      </c>
      <c r="I3048" s="453">
        <v>2024</v>
      </c>
      <c r="J3048" s="453">
        <v>9</v>
      </c>
      <c r="K3048" s="456">
        <v>45572</v>
      </c>
      <c r="L3048" s="457"/>
      <c r="M3048" s="458">
        <v>1.24996716339609E-2</v>
      </c>
      <c r="N3048" s="458">
        <v>1.25546484858128E-2</v>
      </c>
      <c r="O3048" s="459">
        <v>5.49768518518998E-5</v>
      </c>
      <c r="P3048" s="460"/>
      <c r="Q3048" s="453">
        <v>1</v>
      </c>
      <c r="R3048" s="458">
        <v>1.24996716339609E-2</v>
      </c>
      <c r="S3048" s="464">
        <v>12792112</v>
      </c>
      <c r="T3048" s="461">
        <v>59150979</v>
      </c>
      <c r="U3048" s="462">
        <v>0</v>
      </c>
      <c r="V3048" s="463">
        <v>0</v>
      </c>
      <c r="W3048" s="716" t="e">
        <f t="shared" si="119"/>
        <v>#DIV/0!</v>
      </c>
      <c r="Z3048" s="739">
        <f t="shared" si="120"/>
        <v>703.27004629690964</v>
      </c>
    </row>
    <row r="3049" spans="1:26" s="365" customFormat="1" ht="12.65" customHeight="1">
      <c r="A3049" s="452" t="s">
        <v>108</v>
      </c>
      <c r="B3049" s="452" t="s">
        <v>1201</v>
      </c>
      <c r="C3049" s="453" t="s">
        <v>449</v>
      </c>
      <c r="D3049" s="454" t="s">
        <v>1205</v>
      </c>
      <c r="E3049" s="455" t="s">
        <v>537</v>
      </c>
      <c r="F3049" s="454" t="s">
        <v>1169</v>
      </c>
      <c r="G3049" s="454" t="s">
        <v>1201</v>
      </c>
      <c r="H3049" s="454" t="s">
        <v>538</v>
      </c>
      <c r="I3049" s="453">
        <v>2024</v>
      </c>
      <c r="J3049" s="453">
        <v>9</v>
      </c>
      <c r="K3049" s="456">
        <v>45572</v>
      </c>
      <c r="L3049" s="457"/>
      <c r="M3049" s="458">
        <v>2.2669039342977801E-2</v>
      </c>
      <c r="N3049" s="458">
        <v>2.2744560176311102E-2</v>
      </c>
      <c r="O3049" s="459">
        <v>7.5520833333300703E-5</v>
      </c>
      <c r="P3049" s="460"/>
      <c r="Q3049" s="453">
        <v>1</v>
      </c>
      <c r="R3049" s="458">
        <v>2.2669039342977801E-2</v>
      </c>
      <c r="S3049" s="464">
        <v>0</v>
      </c>
      <c r="T3049" s="461">
        <v>0</v>
      </c>
      <c r="U3049" s="462">
        <v>14500</v>
      </c>
      <c r="V3049" s="463">
        <v>14500</v>
      </c>
      <c r="W3049" s="716" t="e">
        <f t="shared" si="119"/>
        <v>#DIV/0!</v>
      </c>
      <c r="Z3049" s="739">
        <f t="shared" si="120"/>
        <v>0</v>
      </c>
    </row>
    <row r="3050" spans="1:26" s="365" customFormat="1" ht="12.65" customHeight="1">
      <c r="A3050" s="452" t="s">
        <v>115</v>
      </c>
      <c r="B3050" s="452" t="s">
        <v>728</v>
      </c>
      <c r="C3050" s="453" t="s">
        <v>449</v>
      </c>
      <c r="D3050" s="454" t="s">
        <v>1192</v>
      </c>
      <c r="E3050" s="455" t="s">
        <v>1206</v>
      </c>
      <c r="F3050" s="454" t="s">
        <v>1169</v>
      </c>
      <c r="G3050" s="454" t="s">
        <v>728</v>
      </c>
      <c r="H3050" s="454" t="s">
        <v>538</v>
      </c>
      <c r="I3050" s="453">
        <v>2024</v>
      </c>
      <c r="J3050" s="453">
        <v>9</v>
      </c>
      <c r="K3050" s="456">
        <v>45572</v>
      </c>
      <c r="L3050" s="457"/>
      <c r="M3050" s="458">
        <v>0.10550138888888901</v>
      </c>
      <c r="N3050" s="458">
        <v>0.10630000000000001</v>
      </c>
      <c r="O3050" s="459">
        <v>7.9861111111100003E-4</v>
      </c>
      <c r="P3050" s="460"/>
      <c r="Q3050" s="453">
        <v>1</v>
      </c>
      <c r="R3050" s="458">
        <v>0.10550138888888901</v>
      </c>
      <c r="S3050" s="464">
        <v>2490000</v>
      </c>
      <c r="T3050" s="461">
        <v>10738192</v>
      </c>
      <c r="U3050" s="462">
        <v>69000</v>
      </c>
      <c r="V3050" s="463">
        <v>60424.360555556748</v>
      </c>
      <c r="W3050" s="716" t="e">
        <f t="shared" si="119"/>
        <v>#DIV/0!</v>
      </c>
      <c r="Z3050" s="739">
        <f t="shared" si="120"/>
        <v>1988.54166666639</v>
      </c>
    </row>
    <row r="3051" spans="1:26" s="365" customFormat="1" ht="12.65" customHeight="1">
      <c r="A3051" s="452" t="s">
        <v>115</v>
      </c>
      <c r="B3051" s="452" t="s">
        <v>728</v>
      </c>
      <c r="C3051" s="453" t="s">
        <v>449</v>
      </c>
      <c r="D3051" s="454" t="s">
        <v>1194</v>
      </c>
      <c r="E3051" s="455" t="s">
        <v>1195</v>
      </c>
      <c r="F3051" s="454" t="s">
        <v>1169</v>
      </c>
      <c r="G3051" s="454" t="s">
        <v>728</v>
      </c>
      <c r="H3051" s="454" t="s">
        <v>538</v>
      </c>
      <c r="I3051" s="453">
        <v>2024</v>
      </c>
      <c r="J3051" s="453">
        <v>9</v>
      </c>
      <c r="K3051" s="456">
        <v>45572</v>
      </c>
      <c r="L3051" s="457"/>
      <c r="M3051" s="458">
        <v>1.6104341943226901E-2</v>
      </c>
      <c r="N3051" s="458">
        <v>1.6156185261199201E-2</v>
      </c>
      <c r="O3051" s="459">
        <v>5.1843317972300601E-5</v>
      </c>
      <c r="P3051" s="460"/>
      <c r="Q3051" s="453">
        <v>1</v>
      </c>
      <c r="R3051" s="458">
        <v>1.6104341943226901E-2</v>
      </c>
      <c r="S3051" s="464">
        <v>4912629</v>
      </c>
      <c r="T3051" s="461">
        <v>25632073</v>
      </c>
      <c r="U3051" s="462">
        <v>0</v>
      </c>
      <c r="V3051" s="463">
        <v>0</v>
      </c>
      <c r="W3051" s="716" t="e">
        <f t="shared" si="119"/>
        <v>#DIV/0!</v>
      </c>
      <c r="Z3051" s="739">
        <f t="shared" si="120"/>
        <v>254.68698732694514</v>
      </c>
    </row>
    <row r="3052" spans="1:26" s="365" customFormat="1" ht="12.65" customHeight="1">
      <c r="A3052" s="452" t="s">
        <v>115</v>
      </c>
      <c r="B3052" s="452" t="s">
        <v>728</v>
      </c>
      <c r="C3052" s="453" t="s">
        <v>449</v>
      </c>
      <c r="D3052" s="454" t="s">
        <v>1183</v>
      </c>
      <c r="E3052" s="455" t="s">
        <v>1207</v>
      </c>
      <c r="F3052" s="454" t="s">
        <v>1169</v>
      </c>
      <c r="G3052" s="454" t="s">
        <v>728</v>
      </c>
      <c r="H3052" s="454" t="s">
        <v>538</v>
      </c>
      <c r="I3052" s="453">
        <v>2024</v>
      </c>
      <c r="J3052" s="453">
        <v>9</v>
      </c>
      <c r="K3052" s="456">
        <v>45572</v>
      </c>
      <c r="L3052" s="457"/>
      <c r="M3052" s="458">
        <v>0.15999791666666699</v>
      </c>
      <c r="N3052" s="458">
        <v>0.1613</v>
      </c>
      <c r="O3052" s="459">
        <v>1.30208333333301E-3</v>
      </c>
      <c r="P3052" s="460"/>
      <c r="Q3052" s="453">
        <v>1</v>
      </c>
      <c r="R3052" s="458">
        <v>0.15999791666666699</v>
      </c>
      <c r="S3052" s="464">
        <v>2049000</v>
      </c>
      <c r="T3052" s="461">
        <v>11207846</v>
      </c>
      <c r="U3052" s="462">
        <v>75000</v>
      </c>
      <c r="V3052" s="463">
        <v>60406.450520836959</v>
      </c>
      <c r="W3052" s="716" t="e">
        <f t="shared" si="119"/>
        <v>#DIV/0!</v>
      </c>
      <c r="Z3052" s="739">
        <f t="shared" si="120"/>
        <v>2667.9687499993374</v>
      </c>
    </row>
    <row r="3053" spans="1:26" s="365" customFormat="1" ht="12.65" customHeight="1">
      <c r="A3053" s="452" t="s">
        <v>115</v>
      </c>
      <c r="B3053" s="452" t="s">
        <v>728</v>
      </c>
      <c r="C3053" s="453" t="s">
        <v>449</v>
      </c>
      <c r="D3053" s="454" t="s">
        <v>1197</v>
      </c>
      <c r="E3053" s="455" t="s">
        <v>1208</v>
      </c>
      <c r="F3053" s="454" t="s">
        <v>1169</v>
      </c>
      <c r="G3053" s="454" t="s">
        <v>728</v>
      </c>
      <c r="H3053" s="454" t="s">
        <v>538</v>
      </c>
      <c r="I3053" s="453">
        <v>2024</v>
      </c>
      <c r="J3053" s="453">
        <v>9</v>
      </c>
      <c r="K3053" s="456">
        <v>45572</v>
      </c>
      <c r="L3053" s="457"/>
      <c r="M3053" s="458">
        <v>0.1943</v>
      </c>
      <c r="N3053" s="458">
        <v>0.19500000000000001</v>
      </c>
      <c r="O3053" s="459">
        <v>7.0000000000000596E-4</v>
      </c>
      <c r="P3053" s="460"/>
      <c r="Q3053" s="453">
        <v>1</v>
      </c>
      <c r="R3053" s="458">
        <v>0.1943</v>
      </c>
      <c r="S3053" s="464">
        <v>1616000</v>
      </c>
      <c r="T3053" s="461">
        <v>7825069</v>
      </c>
      <c r="U3053" s="462">
        <v>60000</v>
      </c>
      <c r="V3053" s="463">
        <v>54522.451699999954</v>
      </c>
      <c r="W3053" s="716" t="e">
        <f t="shared" si="119"/>
        <v>#DIV/0!</v>
      </c>
      <c r="Z3053" s="739">
        <f t="shared" si="120"/>
        <v>1131.2000000000096</v>
      </c>
    </row>
    <row r="3054" spans="1:26" s="365" customFormat="1" ht="12.65" customHeight="1">
      <c r="A3054" s="452" t="s">
        <v>115</v>
      </c>
      <c r="B3054" s="452" t="s">
        <v>728</v>
      </c>
      <c r="C3054" s="453" t="s">
        <v>449</v>
      </c>
      <c r="D3054" s="454" t="s">
        <v>1199</v>
      </c>
      <c r="E3054" s="455" t="s">
        <v>1200</v>
      </c>
      <c r="F3054" s="454" t="s">
        <v>1169</v>
      </c>
      <c r="G3054" s="454" t="s">
        <v>728</v>
      </c>
      <c r="H3054" s="454" t="s">
        <v>538</v>
      </c>
      <c r="I3054" s="453">
        <v>2024</v>
      </c>
      <c r="J3054" s="453">
        <v>9</v>
      </c>
      <c r="K3054" s="456">
        <v>45572</v>
      </c>
      <c r="L3054" s="457"/>
      <c r="M3054" s="458">
        <v>4.0697979797979802E-2</v>
      </c>
      <c r="N3054" s="458">
        <v>4.0899999999999999E-2</v>
      </c>
      <c r="O3054" s="459">
        <v>2.02020202020196E-4</v>
      </c>
      <c r="P3054" s="460"/>
      <c r="Q3054" s="453">
        <v>1</v>
      </c>
      <c r="R3054" s="458">
        <v>4.0697979797979802E-2</v>
      </c>
      <c r="S3054" s="464">
        <v>3569640</v>
      </c>
      <c r="T3054" s="461">
        <v>18261532</v>
      </c>
      <c r="U3054" s="462">
        <v>0</v>
      </c>
      <c r="V3054" s="463">
        <v>0</v>
      </c>
      <c r="W3054" s="716" t="e">
        <f t="shared" si="119"/>
        <v>#DIV/0!</v>
      </c>
      <c r="Z3054" s="739">
        <f t="shared" si="120"/>
        <v>721.13939393937244</v>
      </c>
    </row>
    <row r="3055" spans="1:26" s="365" customFormat="1" ht="12.65" customHeight="1">
      <c r="A3055" s="452" t="s">
        <v>115</v>
      </c>
      <c r="B3055" s="452" t="s">
        <v>728</v>
      </c>
      <c r="C3055" s="453" t="s">
        <v>449</v>
      </c>
      <c r="D3055" s="454" t="s">
        <v>1179</v>
      </c>
      <c r="E3055" s="455" t="s">
        <v>1180</v>
      </c>
      <c r="F3055" s="454" t="s">
        <v>1169</v>
      </c>
      <c r="G3055" s="454" t="s">
        <v>728</v>
      </c>
      <c r="H3055" s="454" t="s">
        <v>538</v>
      </c>
      <c r="I3055" s="453">
        <v>2024</v>
      </c>
      <c r="J3055" s="453">
        <v>9</v>
      </c>
      <c r="K3055" s="456">
        <v>45572</v>
      </c>
      <c r="L3055" s="457"/>
      <c r="M3055" s="458">
        <v>1.24996716339609E-2</v>
      </c>
      <c r="N3055" s="458">
        <v>1.25546484858128E-2</v>
      </c>
      <c r="O3055" s="459">
        <v>5.49768518518998E-5</v>
      </c>
      <c r="P3055" s="460"/>
      <c r="Q3055" s="453">
        <v>1</v>
      </c>
      <c r="R3055" s="458">
        <v>1.24996716339609E-2</v>
      </c>
      <c r="S3055" s="464">
        <v>12792112</v>
      </c>
      <c r="T3055" s="461">
        <v>59150979</v>
      </c>
      <c r="U3055" s="462">
        <v>0</v>
      </c>
      <c r="V3055" s="463">
        <v>0</v>
      </c>
      <c r="W3055" s="716" t="e">
        <f t="shared" si="119"/>
        <v>#DIV/0!</v>
      </c>
      <c r="Z3055" s="739">
        <f t="shared" si="120"/>
        <v>703.27004629690964</v>
      </c>
    </row>
    <row r="3056" spans="1:26" s="365" customFormat="1" ht="12.65" customHeight="1">
      <c r="A3056" s="452" t="s">
        <v>115</v>
      </c>
      <c r="B3056" s="452" t="s">
        <v>728</v>
      </c>
      <c r="C3056" s="453" t="s">
        <v>449</v>
      </c>
      <c r="D3056" s="454" t="s">
        <v>1192</v>
      </c>
      <c r="E3056" s="455" t="s">
        <v>1206</v>
      </c>
      <c r="F3056" s="454" t="s">
        <v>1169</v>
      </c>
      <c r="G3056" s="454" t="s">
        <v>728</v>
      </c>
      <c r="H3056" s="454" t="s">
        <v>538</v>
      </c>
      <c r="I3056" s="453">
        <v>2024</v>
      </c>
      <c r="J3056" s="453">
        <v>9</v>
      </c>
      <c r="K3056" s="456">
        <v>45572</v>
      </c>
      <c r="L3056" s="457"/>
      <c r="M3056" s="458">
        <v>0.10550138888888901</v>
      </c>
      <c r="N3056" s="458">
        <v>0.10630000000000001</v>
      </c>
      <c r="O3056" s="459">
        <v>7.9861111111100003E-4</v>
      </c>
      <c r="P3056" s="460"/>
      <c r="Q3056" s="453">
        <v>1</v>
      </c>
      <c r="R3056" s="458">
        <v>0.10550138888888901</v>
      </c>
      <c r="S3056" s="464">
        <v>2490000</v>
      </c>
      <c r="T3056" s="461">
        <v>10738192</v>
      </c>
      <c r="U3056" s="462">
        <v>0</v>
      </c>
      <c r="V3056" s="463">
        <v>0</v>
      </c>
      <c r="W3056" s="716" t="e">
        <f t="shared" si="119"/>
        <v>#DIV/0!</v>
      </c>
      <c r="Z3056" s="739">
        <f t="shared" si="120"/>
        <v>1988.54166666639</v>
      </c>
    </row>
    <row r="3057" spans="1:26" s="365" customFormat="1" ht="12.65" customHeight="1">
      <c r="A3057" s="452" t="s">
        <v>115</v>
      </c>
      <c r="B3057" s="452" t="s">
        <v>728</v>
      </c>
      <c r="C3057" s="453" t="s">
        <v>449</v>
      </c>
      <c r="D3057" s="454" t="s">
        <v>1179</v>
      </c>
      <c r="E3057" s="455" t="s">
        <v>1180</v>
      </c>
      <c r="F3057" s="454" t="s">
        <v>1169</v>
      </c>
      <c r="G3057" s="454" t="s">
        <v>728</v>
      </c>
      <c r="H3057" s="454" t="s">
        <v>538</v>
      </c>
      <c r="I3057" s="453">
        <v>2024</v>
      </c>
      <c r="J3057" s="453">
        <v>9</v>
      </c>
      <c r="K3057" s="456">
        <v>45572</v>
      </c>
      <c r="L3057" s="457"/>
      <c r="M3057" s="458">
        <v>1.24996716339609E-2</v>
      </c>
      <c r="N3057" s="458">
        <v>1.25546484858128E-2</v>
      </c>
      <c r="O3057" s="459">
        <v>5.49768518518998E-5</v>
      </c>
      <c r="P3057" s="460"/>
      <c r="Q3057" s="453">
        <v>1</v>
      </c>
      <c r="R3057" s="458">
        <v>1.24996716339609E-2</v>
      </c>
      <c r="S3057" s="464">
        <v>12792112</v>
      </c>
      <c r="T3057" s="461">
        <v>59150979</v>
      </c>
      <c r="U3057" s="462">
        <v>0</v>
      </c>
      <c r="V3057" s="463">
        <v>0</v>
      </c>
      <c r="W3057" s="716" t="e">
        <f t="shared" si="119"/>
        <v>#DIV/0!</v>
      </c>
      <c r="Z3057" s="739">
        <f t="shared" si="120"/>
        <v>703.27004629690964</v>
      </c>
    </row>
    <row r="3058" spans="1:26" s="365" customFormat="1" ht="12.65" customHeight="1">
      <c r="A3058" s="452" t="s">
        <v>115</v>
      </c>
      <c r="B3058" s="452" t="s">
        <v>728</v>
      </c>
      <c r="C3058" s="453" t="s">
        <v>449</v>
      </c>
      <c r="D3058" s="454" t="s">
        <v>1194</v>
      </c>
      <c r="E3058" s="455" t="s">
        <v>1195</v>
      </c>
      <c r="F3058" s="454" t="s">
        <v>1169</v>
      </c>
      <c r="G3058" s="454" t="s">
        <v>728</v>
      </c>
      <c r="H3058" s="454" t="s">
        <v>538</v>
      </c>
      <c r="I3058" s="453">
        <v>2024</v>
      </c>
      <c r="J3058" s="453">
        <v>9</v>
      </c>
      <c r="K3058" s="456">
        <v>45572</v>
      </c>
      <c r="L3058" s="457"/>
      <c r="M3058" s="458">
        <v>1.6104341943226901E-2</v>
      </c>
      <c r="N3058" s="458">
        <v>1.6156185261199201E-2</v>
      </c>
      <c r="O3058" s="459">
        <v>5.1843317972300601E-5</v>
      </c>
      <c r="P3058" s="460"/>
      <c r="Q3058" s="453">
        <v>1</v>
      </c>
      <c r="R3058" s="458">
        <v>1.6104341943226901E-2</v>
      </c>
      <c r="S3058" s="464">
        <v>4912629</v>
      </c>
      <c r="T3058" s="461">
        <v>25632073</v>
      </c>
      <c r="U3058" s="462">
        <v>0</v>
      </c>
      <c r="V3058" s="463">
        <v>0</v>
      </c>
      <c r="W3058" s="716" t="e">
        <f t="shared" si="119"/>
        <v>#DIV/0!</v>
      </c>
      <c r="Z3058" s="739">
        <f t="shared" si="120"/>
        <v>254.68698732694514</v>
      </c>
    </row>
    <row r="3059" spans="1:26" s="365" customFormat="1" ht="12.65" customHeight="1">
      <c r="A3059" s="452" t="s">
        <v>115</v>
      </c>
      <c r="B3059" s="452" t="s">
        <v>728</v>
      </c>
      <c r="C3059" s="453" t="s">
        <v>449</v>
      </c>
      <c r="D3059" s="454" t="s">
        <v>1183</v>
      </c>
      <c r="E3059" s="455" t="s">
        <v>1207</v>
      </c>
      <c r="F3059" s="454" t="s">
        <v>1169</v>
      </c>
      <c r="G3059" s="454" t="s">
        <v>728</v>
      </c>
      <c r="H3059" s="454" t="s">
        <v>538</v>
      </c>
      <c r="I3059" s="453">
        <v>2024</v>
      </c>
      <c r="J3059" s="453">
        <v>9</v>
      </c>
      <c r="K3059" s="456">
        <v>45572</v>
      </c>
      <c r="L3059" s="457"/>
      <c r="M3059" s="458">
        <v>0.15999791666666699</v>
      </c>
      <c r="N3059" s="458">
        <v>0.1613</v>
      </c>
      <c r="O3059" s="459">
        <v>1.30208333333301E-3</v>
      </c>
      <c r="P3059" s="460"/>
      <c r="Q3059" s="453">
        <v>1</v>
      </c>
      <c r="R3059" s="458">
        <v>0.15999791666666699</v>
      </c>
      <c r="S3059" s="464">
        <v>2049000</v>
      </c>
      <c r="T3059" s="461">
        <v>11207846</v>
      </c>
      <c r="U3059" s="462">
        <v>0</v>
      </c>
      <c r="V3059" s="463">
        <v>0</v>
      </c>
      <c r="W3059" s="716" t="e">
        <f t="shared" si="119"/>
        <v>#DIV/0!</v>
      </c>
      <c r="Z3059" s="739">
        <f t="shared" si="120"/>
        <v>2667.9687499993374</v>
      </c>
    </row>
    <row r="3060" spans="1:26" s="365" customFormat="1" ht="12.65" customHeight="1">
      <c r="A3060" s="452" t="s">
        <v>111</v>
      </c>
      <c r="B3060" s="452" t="s">
        <v>718</v>
      </c>
      <c r="C3060" s="453" t="s">
        <v>449</v>
      </c>
      <c r="D3060" s="454" t="s">
        <v>1197</v>
      </c>
      <c r="E3060" s="455" t="s">
        <v>1209</v>
      </c>
      <c r="F3060" s="454" t="s">
        <v>1169</v>
      </c>
      <c r="G3060" s="454" t="s">
        <v>718</v>
      </c>
      <c r="H3060" s="454" t="s">
        <v>538</v>
      </c>
      <c r="I3060" s="453">
        <v>2024</v>
      </c>
      <c r="J3060" s="453">
        <v>9</v>
      </c>
      <c r="K3060" s="456">
        <v>45572</v>
      </c>
      <c r="L3060" s="457"/>
      <c r="M3060" s="458">
        <v>0.14997080564718299</v>
      </c>
      <c r="N3060" s="458">
        <v>0.150595805647183</v>
      </c>
      <c r="O3060" s="459">
        <v>6.25000000000014E-4</v>
      </c>
      <c r="P3060" s="460"/>
      <c r="Q3060" s="453">
        <v>1</v>
      </c>
      <c r="R3060" s="458">
        <v>0.14997080564718299</v>
      </c>
      <c r="S3060" s="464">
        <v>516346</v>
      </c>
      <c r="T3060" s="461">
        <v>633051</v>
      </c>
      <c r="U3060" s="462">
        <v>27000</v>
      </c>
      <c r="V3060" s="463">
        <v>26604.343124999992</v>
      </c>
      <c r="W3060" s="716" t="e">
        <f t="shared" si="119"/>
        <v>#DIV/0!</v>
      </c>
      <c r="Z3060" s="739">
        <f t="shared" si="120"/>
        <v>322.71625000000722</v>
      </c>
    </row>
    <row r="3061" spans="1:26" s="365" customFormat="1" ht="12.65" customHeight="1">
      <c r="A3061" s="452" t="s">
        <v>111</v>
      </c>
      <c r="B3061" s="452" t="s">
        <v>718</v>
      </c>
      <c r="C3061" s="453" t="s">
        <v>449</v>
      </c>
      <c r="D3061" s="454" t="s">
        <v>1210</v>
      </c>
      <c r="E3061" s="455" t="s">
        <v>1211</v>
      </c>
      <c r="F3061" s="454" t="s">
        <v>1169</v>
      </c>
      <c r="G3061" s="454" t="s">
        <v>718</v>
      </c>
      <c r="H3061" s="454" t="s">
        <v>538</v>
      </c>
      <c r="I3061" s="453">
        <v>2024</v>
      </c>
      <c r="J3061" s="453">
        <v>9</v>
      </c>
      <c r="K3061" s="456">
        <v>45572</v>
      </c>
      <c r="L3061" s="457"/>
      <c r="M3061" s="458">
        <v>0.168008357915438</v>
      </c>
      <c r="N3061" s="458">
        <v>0.16850000000000001</v>
      </c>
      <c r="O3061" s="459">
        <v>4.9164208456201096E-4</v>
      </c>
      <c r="P3061" s="460"/>
      <c r="Q3061" s="453">
        <v>1</v>
      </c>
      <c r="R3061" s="458">
        <v>0.168008357915438</v>
      </c>
      <c r="S3061" s="464">
        <v>317024</v>
      </c>
      <c r="T3061" s="461">
        <v>327024</v>
      </c>
      <c r="U3061" s="462">
        <v>14159.292035398201</v>
      </c>
      <c r="V3061" s="463">
        <v>13998.513274336394</v>
      </c>
      <c r="W3061" s="716" t="e">
        <f t="shared" si="119"/>
        <v>#DIV/0!</v>
      </c>
      <c r="Z3061" s="739">
        <f t="shared" si="120"/>
        <v>155.86234021618696</v>
      </c>
    </row>
    <row r="3062" spans="1:26" s="365" customFormat="1" ht="12.65" customHeight="1">
      <c r="A3062" s="452" t="s">
        <v>110</v>
      </c>
      <c r="B3062" s="452" t="s">
        <v>448</v>
      </c>
      <c r="C3062" s="453" t="s">
        <v>449</v>
      </c>
      <c r="D3062" s="454" t="s">
        <v>1197</v>
      </c>
      <c r="E3062" s="455" t="s">
        <v>1212</v>
      </c>
      <c r="F3062" s="454" t="s">
        <v>1169</v>
      </c>
      <c r="G3062" s="454" t="s">
        <v>448</v>
      </c>
      <c r="H3062" s="454" t="s">
        <v>538</v>
      </c>
      <c r="I3062" s="453">
        <v>2024</v>
      </c>
      <c r="J3062" s="453">
        <v>9</v>
      </c>
      <c r="K3062" s="456">
        <v>45572</v>
      </c>
      <c r="L3062" s="457"/>
      <c r="M3062" s="458">
        <v>0.38102136278533799</v>
      </c>
      <c r="N3062" s="458">
        <v>0.382206571382051</v>
      </c>
      <c r="O3062" s="459">
        <v>1.18520859671301E-3</v>
      </c>
      <c r="P3062" s="460"/>
      <c r="Q3062" s="453">
        <v>1</v>
      </c>
      <c r="R3062" s="458">
        <v>0.38102136278533799</v>
      </c>
      <c r="S3062" s="464">
        <v>224300</v>
      </c>
      <c r="T3062" s="461">
        <v>335600</v>
      </c>
      <c r="U3062" s="462">
        <v>39823.008849557496</v>
      </c>
      <c r="V3062" s="463">
        <v>39425.25284450061</v>
      </c>
      <c r="W3062" s="716" t="e">
        <f t="shared" si="119"/>
        <v>#DIV/0!</v>
      </c>
      <c r="Z3062" s="739">
        <f t="shared" si="120"/>
        <v>265.84228824272816</v>
      </c>
    </row>
    <row r="3063" spans="1:26" s="365" customFormat="1" ht="12.65" customHeight="1">
      <c r="A3063" s="284" t="s">
        <v>69</v>
      </c>
      <c r="B3063" s="452" t="s">
        <v>1213</v>
      </c>
      <c r="C3063" s="453" t="s">
        <v>435</v>
      </c>
      <c r="D3063" s="454" t="s">
        <v>1214</v>
      </c>
      <c r="E3063" s="455" t="s">
        <v>1215</v>
      </c>
      <c r="F3063" s="454" t="s">
        <v>1169</v>
      </c>
      <c r="G3063" s="454" t="s">
        <v>1213</v>
      </c>
      <c r="H3063" s="454" t="s">
        <v>538</v>
      </c>
      <c r="I3063" s="453">
        <v>2024</v>
      </c>
      <c r="J3063" s="453">
        <v>9</v>
      </c>
      <c r="K3063" s="456">
        <v>45572</v>
      </c>
      <c r="L3063" s="457"/>
      <c r="M3063" s="458">
        <v>2.3972685185185201E-2</v>
      </c>
      <c r="N3063" s="458">
        <v>2.41E-2</v>
      </c>
      <c r="O3063" s="459">
        <v>1.27314814814799E-4</v>
      </c>
      <c r="P3063" s="460"/>
      <c r="Q3063" s="453">
        <v>1</v>
      </c>
      <c r="R3063" s="458">
        <v>2.3972685185185201E-2</v>
      </c>
      <c r="S3063" s="464">
        <v>2184800</v>
      </c>
      <c r="T3063" s="461">
        <v>7691615</v>
      </c>
      <c r="U3063" s="462">
        <v>11000</v>
      </c>
      <c r="V3063" s="463">
        <v>10020.743460648269</v>
      </c>
      <c r="W3063" s="716" t="e">
        <f t="shared" si="119"/>
        <v>#DIV/0!</v>
      </c>
      <c r="Z3063" s="739">
        <f t="shared" si="120"/>
        <v>278.15740740737283</v>
      </c>
    </row>
    <row r="3064" spans="1:26" s="365" customFormat="1" ht="12.65" customHeight="1">
      <c r="A3064" s="284" t="s">
        <v>69</v>
      </c>
      <c r="B3064" s="452" t="s">
        <v>1213</v>
      </c>
      <c r="C3064" s="453" t="s">
        <v>435</v>
      </c>
      <c r="D3064" s="454" t="s">
        <v>1216</v>
      </c>
      <c r="E3064" s="455" t="s">
        <v>1217</v>
      </c>
      <c r="F3064" s="454" t="s">
        <v>1169</v>
      </c>
      <c r="G3064" s="454" t="s">
        <v>1213</v>
      </c>
      <c r="H3064" s="454" t="s">
        <v>538</v>
      </c>
      <c r="I3064" s="453">
        <v>2024</v>
      </c>
      <c r="J3064" s="453">
        <v>9</v>
      </c>
      <c r="K3064" s="456">
        <v>45572</v>
      </c>
      <c r="L3064" s="457"/>
      <c r="M3064" s="458">
        <v>4.6003968253968297E-2</v>
      </c>
      <c r="N3064" s="458">
        <v>4.65E-2</v>
      </c>
      <c r="O3064" s="459">
        <v>4.9603174603170296E-4</v>
      </c>
      <c r="P3064" s="460"/>
      <c r="Q3064" s="453">
        <v>1</v>
      </c>
      <c r="R3064" s="458">
        <v>4.6003968253968297E-2</v>
      </c>
      <c r="S3064" s="464">
        <v>677410</v>
      </c>
      <c r="T3064" s="461">
        <v>4150810</v>
      </c>
      <c r="U3064" s="462">
        <v>25000</v>
      </c>
      <c r="V3064" s="463">
        <v>22941.066468254146</v>
      </c>
      <c r="W3064" s="716" t="e">
        <f t="shared" si="119"/>
        <v>#DIV/0!</v>
      </c>
      <c r="Z3064" s="739">
        <f t="shared" si="120"/>
        <v>336.0168650793359</v>
      </c>
    </row>
    <row r="3065" spans="1:26" s="365" customFormat="1" ht="12.65" customHeight="1">
      <c r="A3065" s="284" t="s">
        <v>69</v>
      </c>
      <c r="B3065" s="452" t="s">
        <v>1213</v>
      </c>
      <c r="C3065" s="453" t="s">
        <v>435</v>
      </c>
      <c r="D3065" s="454" t="s">
        <v>1218</v>
      </c>
      <c r="E3065" s="455" t="s">
        <v>537</v>
      </c>
      <c r="F3065" s="454" t="s">
        <v>1169</v>
      </c>
      <c r="G3065" s="454" t="s">
        <v>1213</v>
      </c>
      <c r="H3065" s="454" t="s">
        <v>538</v>
      </c>
      <c r="I3065" s="453">
        <v>2024</v>
      </c>
      <c r="J3065" s="453">
        <v>9</v>
      </c>
      <c r="K3065" s="456">
        <v>45572</v>
      </c>
      <c r="L3065" s="457"/>
      <c r="M3065" s="458">
        <v>4.6003968253968297E-2</v>
      </c>
      <c r="N3065" s="458">
        <v>4.65E-2</v>
      </c>
      <c r="O3065" s="459">
        <v>4.9603174603170296E-4</v>
      </c>
      <c r="P3065" s="460"/>
      <c r="Q3065" s="453">
        <v>1</v>
      </c>
      <c r="R3065" s="458">
        <v>4.6003968253968297E-2</v>
      </c>
      <c r="S3065" s="464">
        <v>0</v>
      </c>
      <c r="T3065" s="461">
        <v>0</v>
      </c>
      <c r="U3065" s="462">
        <v>25000</v>
      </c>
      <c r="V3065" s="463">
        <v>25000</v>
      </c>
      <c r="W3065" s="716" t="e">
        <f t="shared" si="119"/>
        <v>#DIV/0!</v>
      </c>
      <c r="Z3065" s="739">
        <f t="shared" si="120"/>
        <v>0</v>
      </c>
    </row>
    <row r="3066" spans="1:26" s="365" customFormat="1" ht="12.65" customHeight="1">
      <c r="A3066" s="284" t="s">
        <v>69</v>
      </c>
      <c r="B3066" s="452" t="s">
        <v>1213</v>
      </c>
      <c r="C3066" s="453" t="s">
        <v>435</v>
      </c>
      <c r="D3066" s="454" t="s">
        <v>1219</v>
      </c>
      <c r="E3066" s="455" t="s">
        <v>1220</v>
      </c>
      <c r="F3066" s="454" t="s">
        <v>1169</v>
      </c>
      <c r="G3066" s="454" t="s">
        <v>1213</v>
      </c>
      <c r="H3066" s="454" t="s">
        <v>538</v>
      </c>
      <c r="I3066" s="453">
        <v>2024</v>
      </c>
      <c r="J3066" s="453">
        <v>9</v>
      </c>
      <c r="K3066" s="456">
        <v>45572</v>
      </c>
      <c r="L3066" s="457"/>
      <c r="M3066" s="458">
        <v>3.2072727272727301E-2</v>
      </c>
      <c r="N3066" s="458">
        <v>3.2300000000000002E-2</v>
      </c>
      <c r="O3066" s="459">
        <v>2.2727272727270101E-4</v>
      </c>
      <c r="P3066" s="460"/>
      <c r="Q3066" s="453">
        <v>1</v>
      </c>
      <c r="R3066" s="458">
        <v>3.2072727272727301E-2</v>
      </c>
      <c r="S3066" s="464">
        <v>721600</v>
      </c>
      <c r="T3066" s="461">
        <v>4150100</v>
      </c>
      <c r="U3066" s="462">
        <v>18000</v>
      </c>
      <c r="V3066" s="463">
        <v>17056.795454545565</v>
      </c>
      <c r="W3066" s="716" t="e">
        <f t="shared" si="119"/>
        <v>#DIV/0!</v>
      </c>
      <c r="Z3066" s="739">
        <f t="shared" si="120"/>
        <v>163.99999999998104</v>
      </c>
    </row>
    <row r="3067" spans="1:26" s="365" customFormat="1" ht="12.65" customHeight="1">
      <c r="A3067" s="284" t="s">
        <v>69</v>
      </c>
      <c r="B3067" s="452" t="s">
        <v>1213</v>
      </c>
      <c r="C3067" s="453" t="s">
        <v>435</v>
      </c>
      <c r="D3067" s="454" t="s">
        <v>1214</v>
      </c>
      <c r="E3067" s="455" t="s">
        <v>1215</v>
      </c>
      <c r="F3067" s="454" t="s">
        <v>1169</v>
      </c>
      <c r="G3067" s="454" t="s">
        <v>1213</v>
      </c>
      <c r="H3067" s="454" t="s">
        <v>538</v>
      </c>
      <c r="I3067" s="453">
        <v>2024</v>
      </c>
      <c r="J3067" s="453">
        <v>9</v>
      </c>
      <c r="K3067" s="456">
        <v>45572</v>
      </c>
      <c r="L3067" s="457"/>
      <c r="M3067" s="458">
        <v>2.3972685185185201E-2</v>
      </c>
      <c r="N3067" s="458">
        <v>2.41E-2</v>
      </c>
      <c r="O3067" s="459">
        <v>1.27314814814799E-4</v>
      </c>
      <c r="P3067" s="460"/>
      <c r="Q3067" s="453">
        <v>1</v>
      </c>
      <c r="R3067" s="458">
        <v>2.3972685185185201E-2</v>
      </c>
      <c r="S3067" s="464">
        <v>2184800</v>
      </c>
      <c r="T3067" s="461">
        <v>7691615</v>
      </c>
      <c r="U3067" s="462">
        <v>11000</v>
      </c>
      <c r="V3067" s="463">
        <v>10020.743460648269</v>
      </c>
      <c r="W3067" s="716" t="e">
        <f t="shared" si="119"/>
        <v>#DIV/0!</v>
      </c>
      <c r="Z3067" s="739">
        <f t="shared" si="120"/>
        <v>278.15740740737283</v>
      </c>
    </row>
    <row r="3068" spans="1:26" s="365" customFormat="1" ht="12.65" customHeight="1">
      <c r="A3068" s="452" t="s">
        <v>114</v>
      </c>
      <c r="B3068" s="452" t="s">
        <v>434</v>
      </c>
      <c r="C3068" s="453" t="s">
        <v>435</v>
      </c>
      <c r="D3068" s="454" t="s">
        <v>1221</v>
      </c>
      <c r="E3068" s="455" t="s">
        <v>1222</v>
      </c>
      <c r="F3068" s="454" t="s">
        <v>1169</v>
      </c>
      <c r="G3068" s="454" t="s">
        <v>434</v>
      </c>
      <c r="H3068" s="454" t="s">
        <v>538</v>
      </c>
      <c r="I3068" s="453">
        <v>2024</v>
      </c>
      <c r="J3068" s="453">
        <v>9</v>
      </c>
      <c r="K3068" s="456">
        <v>45572</v>
      </c>
      <c r="L3068" s="457"/>
      <c r="M3068" s="458">
        <v>5.0464743080595301E-2</v>
      </c>
      <c r="N3068" s="458">
        <v>5.0722679588531799E-2</v>
      </c>
      <c r="O3068" s="459">
        <v>2.5793650793649902E-4</v>
      </c>
      <c r="P3068" s="460"/>
      <c r="Q3068" s="453">
        <v>1</v>
      </c>
      <c r="R3068" s="458">
        <v>5.0464743080595301E-2</v>
      </c>
      <c r="S3068" s="464">
        <v>1461000</v>
      </c>
      <c r="T3068" s="461">
        <v>3627400</v>
      </c>
      <c r="U3068" s="462">
        <v>13000</v>
      </c>
      <c r="V3068" s="463">
        <v>12064.361111111144</v>
      </c>
      <c r="W3068" s="716" t="e">
        <f t="shared" si="119"/>
        <v>#DIV/0!</v>
      </c>
      <c r="Z3068" s="739">
        <f t="shared" si="120"/>
        <v>376.84523809522506</v>
      </c>
    </row>
    <row r="3069" spans="1:26" s="365" customFormat="1" ht="12.65" customHeight="1">
      <c r="A3069" s="452" t="s">
        <v>114</v>
      </c>
      <c r="B3069" s="452" t="s">
        <v>434</v>
      </c>
      <c r="C3069" s="453" t="s">
        <v>435</v>
      </c>
      <c r="D3069" s="454" t="s">
        <v>1223</v>
      </c>
      <c r="E3069" s="455" t="s">
        <v>1224</v>
      </c>
      <c r="F3069" s="454" t="s">
        <v>1169</v>
      </c>
      <c r="G3069" s="454" t="s">
        <v>434</v>
      </c>
      <c r="H3069" s="454" t="s">
        <v>538</v>
      </c>
      <c r="I3069" s="453">
        <v>2024</v>
      </c>
      <c r="J3069" s="453">
        <v>9</v>
      </c>
      <c r="K3069" s="456">
        <v>45572</v>
      </c>
      <c r="L3069" s="457"/>
      <c r="M3069" s="458">
        <v>5.8118671788902898E-2</v>
      </c>
      <c r="N3069" s="458">
        <v>5.8179009681099202E-2</v>
      </c>
      <c r="O3069" s="459">
        <v>6.0337892196303499E-5</v>
      </c>
      <c r="P3069" s="460"/>
      <c r="Q3069" s="453">
        <v>1</v>
      </c>
      <c r="R3069" s="458">
        <v>5.8118671788902898E-2</v>
      </c>
      <c r="S3069" s="464">
        <v>1718100</v>
      </c>
      <c r="T3069" s="461">
        <v>3631370</v>
      </c>
      <c r="U3069" s="462">
        <v>7964.60176991151</v>
      </c>
      <c r="V3069" s="463">
        <v>7745.4925583266195</v>
      </c>
      <c r="W3069" s="716" t="e">
        <f t="shared" si="119"/>
        <v>#DIV/0!</v>
      </c>
      <c r="Z3069" s="739">
        <f t="shared" si="120"/>
        <v>103.66653258246905</v>
      </c>
    </row>
    <row r="3070" spans="1:26" s="365" customFormat="1" ht="12.65" customHeight="1">
      <c r="A3070" s="284" t="s">
        <v>69</v>
      </c>
      <c r="B3070" s="452" t="s">
        <v>1213</v>
      </c>
      <c r="C3070" s="453" t="s">
        <v>435</v>
      </c>
      <c r="D3070" s="454" t="s">
        <v>1262</v>
      </c>
      <c r="E3070" s="455" t="s">
        <v>1263</v>
      </c>
      <c r="F3070" s="454" t="s">
        <v>1169</v>
      </c>
      <c r="G3070" s="454" t="s">
        <v>1264</v>
      </c>
      <c r="H3070" s="454" t="s">
        <v>538</v>
      </c>
      <c r="I3070" s="453">
        <v>2024</v>
      </c>
      <c r="J3070" s="453">
        <v>9</v>
      </c>
      <c r="K3070" s="456">
        <v>45572</v>
      </c>
      <c r="L3070" s="457"/>
      <c r="M3070" s="458">
        <v>2.8000000000000001E-2</v>
      </c>
      <c r="N3070" s="458">
        <v>2.81E-2</v>
      </c>
      <c r="O3070" s="459">
        <v>6.0337892196303499E-5</v>
      </c>
      <c r="P3070" s="460"/>
      <c r="Q3070" s="453">
        <v>1</v>
      </c>
      <c r="R3070" s="458">
        <v>2.8000000000000001E-2</v>
      </c>
      <c r="S3070" s="464">
        <v>0</v>
      </c>
      <c r="T3070" s="461">
        <v>0</v>
      </c>
      <c r="U3070" s="462">
        <v>12000</v>
      </c>
      <c r="V3070" s="463">
        <v>12000</v>
      </c>
      <c r="W3070" s="716" t="e">
        <f t="shared" si="119"/>
        <v>#DIV/0!</v>
      </c>
      <c r="Z3070" s="739">
        <f t="shared" si="120"/>
        <v>0</v>
      </c>
    </row>
    <row r="3071" spans="1:26" s="365" customFormat="1" ht="12.65" customHeight="1">
      <c r="A3071" s="452" t="s">
        <v>152</v>
      </c>
      <c r="B3071" s="452" t="s">
        <v>606</v>
      </c>
      <c r="C3071" s="453" t="s">
        <v>554</v>
      </c>
      <c r="D3071" s="454" t="s">
        <v>1225</v>
      </c>
      <c r="E3071" s="455" t="s">
        <v>1226</v>
      </c>
      <c r="F3071" s="454" t="s">
        <v>1169</v>
      </c>
      <c r="G3071" s="454" t="s">
        <v>606</v>
      </c>
      <c r="H3071" s="454" t="s">
        <v>538</v>
      </c>
      <c r="I3071" s="453">
        <v>2024</v>
      </c>
      <c r="J3071" s="453">
        <v>9</v>
      </c>
      <c r="K3071" s="456">
        <v>45572</v>
      </c>
      <c r="L3071" s="457"/>
      <c r="M3071" s="458">
        <v>7.3899999999999993E-2</v>
      </c>
      <c r="N3071" s="458">
        <v>7.4300000000000005E-2</v>
      </c>
      <c r="O3071" s="459">
        <v>4.0000000000001146E-4</v>
      </c>
      <c r="P3071" s="460"/>
      <c r="Q3071" s="453">
        <v>1</v>
      </c>
      <c r="R3071" s="458">
        <v>7.3899999999999993E-2</v>
      </c>
      <c r="S3071" s="464">
        <v>0</v>
      </c>
      <c r="T3071" s="461">
        <v>0</v>
      </c>
      <c r="U3071" s="462">
        <v>28318.5840707965</v>
      </c>
      <c r="V3071" s="463">
        <v>28318.5840707965</v>
      </c>
      <c r="W3071" s="716" t="e">
        <f t="shared" si="119"/>
        <v>#DIV/0!</v>
      </c>
      <c r="Z3071" s="739">
        <f t="shared" si="120"/>
        <v>0</v>
      </c>
    </row>
    <row r="3072" spans="1:26" s="365" customFormat="1" ht="12.65" customHeight="1">
      <c r="A3072" s="452" t="s">
        <v>152</v>
      </c>
      <c r="B3072" s="452" t="s">
        <v>606</v>
      </c>
      <c r="C3072" s="453" t="s">
        <v>554</v>
      </c>
      <c r="D3072" s="454" t="s">
        <v>1227</v>
      </c>
      <c r="E3072" s="455" t="s">
        <v>1228</v>
      </c>
      <c r="F3072" s="454" t="s">
        <v>1169</v>
      </c>
      <c r="G3072" s="454" t="s">
        <v>606</v>
      </c>
      <c r="H3072" s="454" t="s">
        <v>538</v>
      </c>
      <c r="I3072" s="453">
        <v>2024</v>
      </c>
      <c r="J3072" s="453">
        <v>9</v>
      </c>
      <c r="K3072" s="456">
        <v>45572</v>
      </c>
      <c r="L3072" s="457"/>
      <c r="M3072" s="458">
        <v>3.8800000000000001E-2</v>
      </c>
      <c r="N3072" s="458">
        <v>3.9E-2</v>
      </c>
      <c r="O3072" s="459">
        <v>1.9999999999999879E-4</v>
      </c>
      <c r="P3072" s="460"/>
      <c r="Q3072" s="453">
        <v>1</v>
      </c>
      <c r="R3072" s="458">
        <v>3.8800000000000001E-2</v>
      </c>
      <c r="S3072" s="464">
        <v>0</v>
      </c>
      <c r="T3072" s="461">
        <v>0</v>
      </c>
      <c r="U3072" s="462">
        <v>14159.292035398201</v>
      </c>
      <c r="V3072" s="463">
        <v>14159.292035398201</v>
      </c>
      <c r="W3072" s="716" t="e">
        <f t="shared" si="119"/>
        <v>#DIV/0!</v>
      </c>
      <c r="Z3072" s="739">
        <f t="shared" si="120"/>
        <v>0</v>
      </c>
    </row>
    <row r="3073" spans="1:29" s="365" customFormat="1" ht="12.65" customHeight="1">
      <c r="A3073" s="452" t="s">
        <v>279</v>
      </c>
      <c r="B3073" s="452" t="s">
        <v>42</v>
      </c>
      <c r="C3073" s="453" t="s">
        <v>554</v>
      </c>
      <c r="D3073" s="454" t="s">
        <v>1229</v>
      </c>
      <c r="E3073" s="455" t="s">
        <v>556</v>
      </c>
      <c r="F3073" s="454" t="s">
        <v>1169</v>
      </c>
      <c r="G3073" s="454" t="s">
        <v>42</v>
      </c>
      <c r="H3073" s="454" t="s">
        <v>538</v>
      </c>
      <c r="I3073" s="453">
        <v>2024</v>
      </c>
      <c r="J3073" s="453">
        <v>9</v>
      </c>
      <c r="K3073" s="456">
        <v>45572</v>
      </c>
      <c r="L3073" s="457"/>
      <c r="M3073" s="458">
        <v>3.2000000000000001E-2</v>
      </c>
      <c r="N3073" s="458">
        <v>3.2300000000000002E-2</v>
      </c>
      <c r="O3073" s="459">
        <v>3.0000000000000165E-4</v>
      </c>
      <c r="P3073" s="460"/>
      <c r="Q3073" s="453">
        <v>1</v>
      </c>
      <c r="R3073" s="458">
        <v>3.2000000000000001E-2</v>
      </c>
      <c r="S3073" s="464">
        <v>0</v>
      </c>
      <c r="T3073" s="461">
        <v>0</v>
      </c>
      <c r="U3073" s="462">
        <v>21238.938053097299</v>
      </c>
      <c r="V3073" s="463">
        <v>21238.938053097299</v>
      </c>
      <c r="W3073" s="716" t="e">
        <f t="shared" si="119"/>
        <v>#DIV/0!</v>
      </c>
      <c r="Z3073" s="739">
        <f t="shared" si="120"/>
        <v>0</v>
      </c>
    </row>
    <row r="3074" spans="1:29" s="365" customFormat="1" ht="12.65" customHeight="1">
      <c r="A3074" s="452" t="s">
        <v>279</v>
      </c>
      <c r="B3074" s="452" t="s">
        <v>42</v>
      </c>
      <c r="C3074" s="453" t="s">
        <v>554</v>
      </c>
      <c r="D3074" s="454" t="s">
        <v>1230</v>
      </c>
      <c r="E3074" s="455" t="s">
        <v>561</v>
      </c>
      <c r="F3074" s="454" t="s">
        <v>1169</v>
      </c>
      <c r="G3074" s="454" t="s">
        <v>42</v>
      </c>
      <c r="H3074" s="454" t="s">
        <v>538</v>
      </c>
      <c r="I3074" s="453">
        <v>2024</v>
      </c>
      <c r="J3074" s="453">
        <v>9</v>
      </c>
      <c r="K3074" s="456">
        <v>45572</v>
      </c>
      <c r="L3074" s="457"/>
      <c r="M3074" s="458">
        <v>2.9000000000000001E-2</v>
      </c>
      <c r="N3074" s="458">
        <v>2.92E-2</v>
      </c>
      <c r="O3074" s="459">
        <v>1.9999999999999879E-4</v>
      </c>
      <c r="P3074" s="460"/>
      <c r="Q3074" s="453">
        <v>1</v>
      </c>
      <c r="R3074" s="458">
        <v>2.9000000000000001E-2</v>
      </c>
      <c r="S3074" s="464">
        <v>0</v>
      </c>
      <c r="T3074" s="461">
        <v>0</v>
      </c>
      <c r="U3074" s="462">
        <v>11504.4247787611</v>
      </c>
      <c r="V3074" s="463">
        <v>11504.4247787611</v>
      </c>
      <c r="W3074" s="716" t="e">
        <f t="shared" ref="W3074:W3137" si="121">V3074/$AB$1</f>
        <v>#DIV/0!</v>
      </c>
      <c r="Z3074" s="739">
        <f t="shared" si="120"/>
        <v>0</v>
      </c>
    </row>
    <row r="3075" spans="1:29" s="365" customFormat="1" ht="12.65" customHeight="1">
      <c r="A3075" s="452" t="s">
        <v>279</v>
      </c>
      <c r="B3075" s="452" t="s">
        <v>42</v>
      </c>
      <c r="C3075" s="453" t="s">
        <v>554</v>
      </c>
      <c r="D3075" s="454" t="s">
        <v>1231</v>
      </c>
      <c r="E3075" s="455" t="s">
        <v>1232</v>
      </c>
      <c r="F3075" s="454" t="s">
        <v>1169</v>
      </c>
      <c r="G3075" s="454" t="s">
        <v>42</v>
      </c>
      <c r="H3075" s="454" t="s">
        <v>538</v>
      </c>
      <c r="I3075" s="453">
        <v>2024</v>
      </c>
      <c r="J3075" s="453">
        <v>9</v>
      </c>
      <c r="K3075" s="456">
        <v>45572</v>
      </c>
      <c r="L3075" s="457"/>
      <c r="M3075" s="458">
        <v>3.5499999999999997E-2</v>
      </c>
      <c r="N3075" s="458">
        <v>3.5799999999999998E-2</v>
      </c>
      <c r="O3075" s="459">
        <v>3.0000000000000165E-4</v>
      </c>
      <c r="P3075" s="460"/>
      <c r="Q3075" s="453">
        <v>1</v>
      </c>
      <c r="R3075" s="458">
        <v>3.5499999999999997E-2</v>
      </c>
      <c r="S3075" s="464">
        <v>0</v>
      </c>
      <c r="T3075" s="461">
        <v>0</v>
      </c>
      <c r="U3075" s="462">
        <v>60000</v>
      </c>
      <c r="V3075" s="463">
        <v>60000</v>
      </c>
      <c r="W3075" s="716" t="e">
        <f t="shared" si="121"/>
        <v>#DIV/0!</v>
      </c>
      <c r="Z3075" s="739">
        <f t="shared" ref="Z3075:Z3138" si="122">O3075*S3075</f>
        <v>0</v>
      </c>
    </row>
    <row r="3076" spans="1:29" s="365" customFormat="1" ht="12.65" customHeight="1">
      <c r="A3076" s="452" t="s">
        <v>39</v>
      </c>
      <c r="B3076" s="452" t="s">
        <v>707</v>
      </c>
      <c r="C3076" s="453" t="s">
        <v>554</v>
      </c>
      <c r="D3076" s="454" t="s">
        <v>1233</v>
      </c>
      <c r="E3076" s="455" t="s">
        <v>1234</v>
      </c>
      <c r="F3076" s="454" t="s">
        <v>1169</v>
      </c>
      <c r="G3076" s="454" t="s">
        <v>707</v>
      </c>
      <c r="H3076" s="454" t="s">
        <v>538</v>
      </c>
      <c r="I3076" s="453">
        <v>2024</v>
      </c>
      <c r="J3076" s="453">
        <v>9</v>
      </c>
      <c r="K3076" s="456">
        <v>45572</v>
      </c>
      <c r="L3076" s="457"/>
      <c r="M3076" s="458">
        <v>5.45E-2</v>
      </c>
      <c r="N3076" s="458">
        <v>5.45E-2</v>
      </c>
      <c r="O3076" s="459">
        <v>0</v>
      </c>
      <c r="P3076" s="460"/>
      <c r="Q3076" s="453">
        <v>1</v>
      </c>
      <c r="R3076" s="458">
        <v>5.45E-2</v>
      </c>
      <c r="S3076" s="464">
        <v>4154823</v>
      </c>
      <c r="T3076" s="461">
        <v>65921815</v>
      </c>
      <c r="U3076" s="462"/>
      <c r="V3076" s="463">
        <v>0</v>
      </c>
      <c r="W3076" s="716" t="e">
        <f t="shared" si="121"/>
        <v>#DIV/0!</v>
      </c>
      <c r="Z3076" s="739">
        <f t="shared" si="122"/>
        <v>0</v>
      </c>
      <c r="AB3076" s="365">
        <f t="shared" ref="AB3076:AB3082" si="123">O3076*S3076</f>
        <v>0</v>
      </c>
      <c r="AC3076" s="365">
        <f t="shared" ref="AC3076:AC3082" si="124">O3076*S3076</f>
        <v>0</v>
      </c>
    </row>
    <row r="3077" spans="1:29" s="365" customFormat="1" ht="12.65" customHeight="1">
      <c r="A3077" s="452" t="s">
        <v>39</v>
      </c>
      <c r="B3077" s="452" t="s">
        <v>707</v>
      </c>
      <c r="C3077" s="453" t="s">
        <v>554</v>
      </c>
      <c r="D3077" s="454" t="s">
        <v>1235</v>
      </c>
      <c r="E3077" s="455" t="s">
        <v>1236</v>
      </c>
      <c r="F3077" s="454" t="s">
        <v>1169</v>
      </c>
      <c r="G3077" s="454" t="s">
        <v>707</v>
      </c>
      <c r="H3077" s="454" t="s">
        <v>538</v>
      </c>
      <c r="I3077" s="453">
        <v>2024</v>
      </c>
      <c r="J3077" s="453">
        <v>9</v>
      </c>
      <c r="K3077" s="456">
        <v>45572</v>
      </c>
      <c r="L3077" s="457"/>
      <c r="M3077" s="458">
        <v>2.63E-2</v>
      </c>
      <c r="N3077" s="458">
        <v>2.63E-2</v>
      </c>
      <c r="O3077" s="459">
        <v>0</v>
      </c>
      <c r="P3077" s="460"/>
      <c r="Q3077" s="453">
        <v>1</v>
      </c>
      <c r="R3077" s="458">
        <v>2.63E-2</v>
      </c>
      <c r="S3077" s="464">
        <v>4829767</v>
      </c>
      <c r="T3077" s="461">
        <v>53633766</v>
      </c>
      <c r="U3077" s="462"/>
      <c r="V3077" s="463">
        <v>0</v>
      </c>
      <c r="W3077" s="716" t="e">
        <f t="shared" si="121"/>
        <v>#DIV/0!</v>
      </c>
      <c r="Z3077" s="739">
        <f t="shared" si="122"/>
        <v>0</v>
      </c>
      <c r="AB3077" s="365">
        <f t="shared" si="123"/>
        <v>0</v>
      </c>
      <c r="AC3077" s="365">
        <f t="shared" si="124"/>
        <v>0</v>
      </c>
    </row>
    <row r="3078" spans="1:29" s="365" customFormat="1" ht="12.65" customHeight="1">
      <c r="A3078" s="452" t="s">
        <v>39</v>
      </c>
      <c r="B3078" s="452" t="s">
        <v>707</v>
      </c>
      <c r="C3078" s="453" t="s">
        <v>554</v>
      </c>
      <c r="D3078" s="454" t="s">
        <v>1237</v>
      </c>
      <c r="E3078" s="455" t="s">
        <v>1238</v>
      </c>
      <c r="F3078" s="454" t="s">
        <v>1169</v>
      </c>
      <c r="G3078" s="454" t="s">
        <v>707</v>
      </c>
      <c r="H3078" s="454" t="s">
        <v>538</v>
      </c>
      <c r="I3078" s="453">
        <v>2024</v>
      </c>
      <c r="J3078" s="453">
        <v>9</v>
      </c>
      <c r="K3078" s="456">
        <v>45572</v>
      </c>
      <c r="L3078" s="457"/>
      <c r="M3078" s="458">
        <v>5.33E-2</v>
      </c>
      <c r="N3078" s="458">
        <v>5.33E-2</v>
      </c>
      <c r="O3078" s="459">
        <v>0</v>
      </c>
      <c r="P3078" s="460"/>
      <c r="Q3078" s="453">
        <v>1</v>
      </c>
      <c r="R3078" s="458">
        <v>5.33E-2</v>
      </c>
      <c r="S3078" s="464">
        <v>3545893</v>
      </c>
      <c r="T3078" s="461">
        <v>53902809</v>
      </c>
      <c r="U3078" s="462"/>
      <c r="V3078" s="463">
        <v>0</v>
      </c>
      <c r="W3078" s="716" t="e">
        <f t="shared" si="121"/>
        <v>#DIV/0!</v>
      </c>
      <c r="Z3078" s="739">
        <f t="shared" si="122"/>
        <v>0</v>
      </c>
      <c r="AB3078" s="365">
        <f t="shared" si="123"/>
        <v>0</v>
      </c>
      <c r="AC3078" s="365">
        <f t="shared" si="124"/>
        <v>0</v>
      </c>
    </row>
    <row r="3079" spans="1:29" s="365" customFormat="1" ht="12.65" customHeight="1">
      <c r="A3079" s="452" t="s">
        <v>39</v>
      </c>
      <c r="B3079" s="452" t="s">
        <v>707</v>
      </c>
      <c r="C3079" s="453" t="s">
        <v>554</v>
      </c>
      <c r="D3079" s="454" t="s">
        <v>1239</v>
      </c>
      <c r="E3079" s="455" t="s">
        <v>1240</v>
      </c>
      <c r="F3079" s="454" t="s">
        <v>1169</v>
      </c>
      <c r="G3079" s="454" t="s">
        <v>707</v>
      </c>
      <c r="H3079" s="454" t="s">
        <v>538</v>
      </c>
      <c r="I3079" s="453">
        <v>2024</v>
      </c>
      <c r="J3079" s="453">
        <v>9</v>
      </c>
      <c r="K3079" s="456">
        <v>45572</v>
      </c>
      <c r="L3079" s="457"/>
      <c r="M3079" s="458">
        <v>2.9899999999999999E-2</v>
      </c>
      <c r="N3079" s="458">
        <v>2.9899999999999999E-2</v>
      </c>
      <c r="O3079" s="459">
        <v>0</v>
      </c>
      <c r="P3079" s="460"/>
      <c r="Q3079" s="453">
        <v>1</v>
      </c>
      <c r="R3079" s="458">
        <v>2.9899999999999999E-2</v>
      </c>
      <c r="S3079" s="464">
        <v>5837542</v>
      </c>
      <c r="T3079" s="461">
        <v>61898495</v>
      </c>
      <c r="U3079" s="462"/>
      <c r="V3079" s="463">
        <v>0</v>
      </c>
      <c r="W3079" s="716" t="e">
        <f t="shared" si="121"/>
        <v>#DIV/0!</v>
      </c>
      <c r="Z3079" s="739">
        <f t="shared" si="122"/>
        <v>0</v>
      </c>
      <c r="AB3079" s="365">
        <f t="shared" si="123"/>
        <v>0</v>
      </c>
      <c r="AC3079" s="365">
        <f t="shared" si="124"/>
        <v>0</v>
      </c>
    </row>
    <row r="3080" spans="1:29" s="365" customFormat="1" ht="12.65" customHeight="1">
      <c r="A3080" s="452" t="s">
        <v>39</v>
      </c>
      <c r="B3080" s="452" t="s">
        <v>707</v>
      </c>
      <c r="C3080" s="453" t="s">
        <v>554</v>
      </c>
      <c r="D3080" s="454" t="s">
        <v>1241</v>
      </c>
      <c r="E3080" s="455" t="s">
        <v>1242</v>
      </c>
      <c r="F3080" s="454" t="s">
        <v>1169</v>
      </c>
      <c r="G3080" s="454" t="s">
        <v>707</v>
      </c>
      <c r="H3080" s="454" t="s">
        <v>538</v>
      </c>
      <c r="I3080" s="453">
        <v>2024</v>
      </c>
      <c r="J3080" s="453">
        <v>9</v>
      </c>
      <c r="K3080" s="456">
        <v>45572</v>
      </c>
      <c r="L3080" s="457"/>
      <c r="M3080" s="458">
        <v>6.7500000000000004E-2</v>
      </c>
      <c r="N3080" s="458">
        <v>6.7500000000000004E-2</v>
      </c>
      <c r="O3080" s="459">
        <v>0</v>
      </c>
      <c r="P3080" s="460"/>
      <c r="Q3080" s="453">
        <v>1</v>
      </c>
      <c r="R3080" s="458">
        <v>6.7500000000000004E-2</v>
      </c>
      <c r="S3080" s="464">
        <v>1400000</v>
      </c>
      <c r="T3080" s="461">
        <v>5151000</v>
      </c>
      <c r="U3080" s="462">
        <v>0</v>
      </c>
      <c r="V3080" s="463">
        <v>0</v>
      </c>
      <c r="W3080" s="716" t="e">
        <f t="shared" si="121"/>
        <v>#DIV/0!</v>
      </c>
      <c r="Z3080" s="739">
        <f t="shared" si="122"/>
        <v>0</v>
      </c>
      <c r="AB3080" s="365">
        <f t="shared" si="123"/>
        <v>0</v>
      </c>
      <c r="AC3080" s="365">
        <f t="shared" si="124"/>
        <v>0</v>
      </c>
    </row>
    <row r="3081" spans="1:29" s="365" customFormat="1" ht="12.65" customHeight="1">
      <c r="A3081" s="452" t="s">
        <v>39</v>
      </c>
      <c r="B3081" s="452" t="s">
        <v>707</v>
      </c>
      <c r="C3081" s="453" t="s">
        <v>554</v>
      </c>
      <c r="D3081" s="454" t="s">
        <v>1243</v>
      </c>
      <c r="E3081" s="455" t="s">
        <v>1244</v>
      </c>
      <c r="F3081" s="454" t="s">
        <v>1169</v>
      </c>
      <c r="G3081" s="454" t="s">
        <v>707</v>
      </c>
      <c r="H3081" s="454" t="s">
        <v>538</v>
      </c>
      <c r="I3081" s="453">
        <v>2024</v>
      </c>
      <c r="J3081" s="453">
        <v>9</v>
      </c>
      <c r="K3081" s="456">
        <v>45572</v>
      </c>
      <c r="L3081" s="457"/>
      <c r="M3081" s="458">
        <v>7.3400000000000007E-2</v>
      </c>
      <c r="N3081" s="458">
        <v>7.3400000000000007E-2</v>
      </c>
      <c r="O3081" s="459">
        <v>0</v>
      </c>
      <c r="P3081" s="460"/>
      <c r="Q3081" s="453">
        <v>1</v>
      </c>
      <c r="R3081" s="458">
        <v>7.3400000000000007E-2</v>
      </c>
      <c r="S3081" s="464">
        <v>61900</v>
      </c>
      <c r="T3081" s="461">
        <v>288750</v>
      </c>
      <c r="U3081" s="462">
        <v>0</v>
      </c>
      <c r="V3081" s="463">
        <v>0</v>
      </c>
      <c r="W3081" s="716" t="e">
        <f t="shared" si="121"/>
        <v>#DIV/0!</v>
      </c>
      <c r="Z3081" s="739">
        <f t="shared" si="122"/>
        <v>0</v>
      </c>
      <c r="AB3081" s="365">
        <f t="shared" si="123"/>
        <v>0</v>
      </c>
      <c r="AC3081" s="365">
        <f t="shared" si="124"/>
        <v>0</v>
      </c>
    </row>
    <row r="3082" spans="1:29" s="365" customFormat="1" ht="12.65" customHeight="1">
      <c r="A3082" s="452" t="s">
        <v>39</v>
      </c>
      <c r="B3082" s="452" t="s">
        <v>707</v>
      </c>
      <c r="C3082" s="453" t="s">
        <v>554</v>
      </c>
      <c r="D3082" s="454" t="s">
        <v>1265</v>
      </c>
      <c r="E3082" s="455" t="s">
        <v>1246</v>
      </c>
      <c r="F3082" s="454" t="s">
        <v>1169</v>
      </c>
      <c r="G3082" s="454" t="s">
        <v>707</v>
      </c>
      <c r="H3082" s="454" t="s">
        <v>538</v>
      </c>
      <c r="I3082" s="453">
        <v>2024</v>
      </c>
      <c r="J3082" s="453">
        <v>9</v>
      </c>
      <c r="K3082" s="456">
        <v>45572</v>
      </c>
      <c r="L3082" s="457"/>
      <c r="M3082" s="458">
        <v>2.6599999999999999E-2</v>
      </c>
      <c r="N3082" s="458">
        <v>2.6599999999999999E-2</v>
      </c>
      <c r="O3082" s="459">
        <v>0</v>
      </c>
      <c r="P3082" s="460"/>
      <c r="Q3082" s="453">
        <v>1</v>
      </c>
      <c r="R3082" s="458">
        <v>2.6599999999999999E-2</v>
      </c>
      <c r="S3082" s="464">
        <v>1695000</v>
      </c>
      <c r="T3082" s="461">
        <v>11962500</v>
      </c>
      <c r="U3082" s="462">
        <v>0</v>
      </c>
      <c r="V3082" s="463">
        <v>0</v>
      </c>
      <c r="W3082" s="716" t="e">
        <f t="shared" si="121"/>
        <v>#DIV/0!</v>
      </c>
      <c r="Z3082" s="739">
        <f t="shared" si="122"/>
        <v>0</v>
      </c>
      <c r="AB3082" s="365">
        <f t="shared" si="123"/>
        <v>0</v>
      </c>
      <c r="AC3082" s="365">
        <f t="shared" si="124"/>
        <v>0</v>
      </c>
    </row>
    <row r="3083" spans="1:29" s="365" customFormat="1" ht="12.65" customHeight="1">
      <c r="A3083" s="284" t="s">
        <v>21</v>
      </c>
      <c r="B3083" s="452" t="s">
        <v>1030</v>
      </c>
      <c r="C3083" s="453" t="s">
        <v>554</v>
      </c>
      <c r="D3083" s="454" t="s">
        <v>1233</v>
      </c>
      <c r="E3083" s="455" t="s">
        <v>1247</v>
      </c>
      <c r="F3083" s="454" t="s">
        <v>1248</v>
      </c>
      <c r="G3083" s="454" t="s">
        <v>1030</v>
      </c>
      <c r="H3083" s="454" t="s">
        <v>538</v>
      </c>
      <c r="I3083" s="453">
        <v>2024</v>
      </c>
      <c r="J3083" s="453">
        <v>9</v>
      </c>
      <c r="K3083" s="456">
        <v>45572</v>
      </c>
      <c r="L3083" s="457"/>
      <c r="M3083" s="458">
        <v>5.7915000000000001E-2</v>
      </c>
      <c r="N3083" s="458">
        <v>5.7915000000000001E-2</v>
      </c>
      <c r="O3083" s="459">
        <v>0</v>
      </c>
      <c r="P3083" s="460"/>
      <c r="Q3083" s="453">
        <v>1</v>
      </c>
      <c r="R3083" s="458">
        <v>5.7915000000000001E-2</v>
      </c>
      <c r="S3083" s="464">
        <v>32700000</v>
      </c>
      <c r="T3083" s="461">
        <v>205462000</v>
      </c>
      <c r="U3083" s="462"/>
      <c r="V3083" s="463">
        <v>0</v>
      </c>
      <c r="W3083" s="716" t="e">
        <f t="shared" si="121"/>
        <v>#DIV/0!</v>
      </c>
      <c r="Z3083" s="739">
        <f t="shared" si="122"/>
        <v>0</v>
      </c>
    </row>
    <row r="3084" spans="1:29" s="365" customFormat="1" ht="12.65" customHeight="1">
      <c r="A3084" s="284" t="s">
        <v>21</v>
      </c>
      <c r="B3084" s="452" t="s">
        <v>1030</v>
      </c>
      <c r="C3084" s="453" t="s">
        <v>554</v>
      </c>
      <c r="D3084" s="454" t="s">
        <v>1235</v>
      </c>
      <c r="E3084" s="455" t="s">
        <v>1249</v>
      </c>
      <c r="F3084" s="454" t="s">
        <v>1248</v>
      </c>
      <c r="G3084" s="454" t="s">
        <v>1030</v>
      </c>
      <c r="H3084" s="454" t="s">
        <v>538</v>
      </c>
      <c r="I3084" s="453">
        <v>2024</v>
      </c>
      <c r="J3084" s="453">
        <v>9</v>
      </c>
      <c r="K3084" s="456">
        <v>45572</v>
      </c>
      <c r="L3084" s="457"/>
      <c r="M3084" s="458">
        <v>4.5760000000000002E-2</v>
      </c>
      <c r="N3084" s="458">
        <v>4.5760000000000002E-2</v>
      </c>
      <c r="O3084" s="459">
        <v>0</v>
      </c>
      <c r="P3084" s="460"/>
      <c r="Q3084" s="453">
        <v>1</v>
      </c>
      <c r="R3084" s="458">
        <v>4.5760000000000002E-2</v>
      </c>
      <c r="S3084" s="464">
        <v>33180000</v>
      </c>
      <c r="T3084" s="461">
        <v>203560000</v>
      </c>
      <c r="U3084" s="462"/>
      <c r="V3084" s="463">
        <v>0</v>
      </c>
      <c r="W3084" s="716" t="e">
        <f t="shared" si="121"/>
        <v>#DIV/0!</v>
      </c>
      <c r="Z3084" s="739">
        <f t="shared" si="122"/>
        <v>0</v>
      </c>
    </row>
    <row r="3085" spans="1:29" s="365" customFormat="1" ht="12.65" customHeight="1">
      <c r="A3085" s="284" t="s">
        <v>21</v>
      </c>
      <c r="B3085" s="452" t="s">
        <v>1030</v>
      </c>
      <c r="C3085" s="453" t="s">
        <v>554</v>
      </c>
      <c r="D3085" s="454" t="s">
        <v>1237</v>
      </c>
      <c r="E3085" s="455" t="s">
        <v>1250</v>
      </c>
      <c r="F3085" s="454" t="s">
        <v>1248</v>
      </c>
      <c r="G3085" s="454" t="s">
        <v>1030</v>
      </c>
      <c r="H3085" s="454" t="s">
        <v>538</v>
      </c>
      <c r="I3085" s="453">
        <v>2024</v>
      </c>
      <c r="J3085" s="453">
        <v>9</v>
      </c>
      <c r="K3085" s="456">
        <v>45572</v>
      </c>
      <c r="L3085" s="457"/>
      <c r="M3085" s="458">
        <v>5.5055E-2</v>
      </c>
      <c r="N3085" s="458">
        <v>5.5055E-2</v>
      </c>
      <c r="O3085" s="459">
        <v>0</v>
      </c>
      <c r="P3085" s="460"/>
      <c r="Q3085" s="453">
        <v>1</v>
      </c>
      <c r="R3085" s="458">
        <v>5.5055E-2</v>
      </c>
      <c r="S3085" s="464">
        <v>33300000</v>
      </c>
      <c r="T3085" s="461">
        <v>203600000</v>
      </c>
      <c r="U3085" s="462"/>
      <c r="V3085" s="463">
        <v>0</v>
      </c>
      <c r="W3085" s="716" t="e">
        <f t="shared" si="121"/>
        <v>#DIV/0!</v>
      </c>
      <c r="Z3085" s="739">
        <f t="shared" si="122"/>
        <v>0</v>
      </c>
    </row>
    <row r="3086" spans="1:29" s="365" customFormat="1" ht="12.65" customHeight="1">
      <c r="A3086" s="284" t="s">
        <v>21</v>
      </c>
      <c r="B3086" s="452" t="s">
        <v>1030</v>
      </c>
      <c r="C3086" s="453" t="s">
        <v>554</v>
      </c>
      <c r="D3086" s="454" t="s">
        <v>1239</v>
      </c>
      <c r="E3086" s="455" t="s">
        <v>1251</v>
      </c>
      <c r="F3086" s="454" t="s">
        <v>1248</v>
      </c>
      <c r="G3086" s="454" t="s">
        <v>1030</v>
      </c>
      <c r="H3086" s="454" t="s">
        <v>538</v>
      </c>
      <c r="I3086" s="453">
        <v>2024</v>
      </c>
      <c r="J3086" s="453">
        <v>9</v>
      </c>
      <c r="K3086" s="456">
        <v>45572</v>
      </c>
      <c r="L3086" s="457"/>
      <c r="M3086" s="458">
        <v>4.3615000000000001E-2</v>
      </c>
      <c r="N3086" s="458">
        <v>4.3615000000000001E-2</v>
      </c>
      <c r="O3086" s="459">
        <v>0</v>
      </c>
      <c r="P3086" s="460"/>
      <c r="Q3086" s="453">
        <v>1</v>
      </c>
      <c r="R3086" s="458">
        <v>4.3615000000000001E-2</v>
      </c>
      <c r="S3086" s="464">
        <v>32600000</v>
      </c>
      <c r="T3086" s="461">
        <v>206500000</v>
      </c>
      <c r="U3086" s="462"/>
      <c r="V3086" s="463">
        <v>0</v>
      </c>
      <c r="W3086" s="716" t="e">
        <f t="shared" si="121"/>
        <v>#DIV/0!</v>
      </c>
      <c r="Z3086" s="739">
        <f t="shared" si="122"/>
        <v>0</v>
      </c>
    </row>
    <row r="3087" spans="1:29" s="365" customFormat="1" ht="12.65" customHeight="1">
      <c r="A3087" s="325" t="s">
        <v>66</v>
      </c>
      <c r="B3087" s="452" t="s">
        <v>985</v>
      </c>
      <c r="C3087" s="453" t="s">
        <v>449</v>
      </c>
      <c r="D3087" s="454" t="s">
        <v>595</v>
      </c>
      <c r="E3087" s="455" t="s">
        <v>1252</v>
      </c>
      <c r="F3087" s="454" t="s">
        <v>1169</v>
      </c>
      <c r="G3087" s="454" t="s">
        <v>985</v>
      </c>
      <c r="H3087" s="454" t="s">
        <v>538</v>
      </c>
      <c r="I3087" s="453">
        <v>2024</v>
      </c>
      <c r="J3087" s="453">
        <v>9</v>
      </c>
      <c r="K3087" s="456">
        <v>45572</v>
      </c>
      <c r="L3087" s="457"/>
      <c r="M3087" s="458">
        <v>4.7028124999999997E-2</v>
      </c>
      <c r="N3087" s="458">
        <v>4.7699999999999999E-2</v>
      </c>
      <c r="O3087" s="459">
        <v>6.7187500000000233E-4</v>
      </c>
      <c r="P3087" s="460"/>
      <c r="Q3087" s="453">
        <v>1</v>
      </c>
      <c r="R3087" s="458">
        <v>4.7028124999999997E-2</v>
      </c>
      <c r="S3087" s="464">
        <v>291783.59999999998</v>
      </c>
      <c r="T3087" s="461">
        <v>12228887.699999999</v>
      </c>
      <c r="U3087" s="462">
        <v>172000</v>
      </c>
      <c r="V3087" s="463">
        <v>163783.71607656247</v>
      </c>
      <c r="W3087" s="716" t="e">
        <f t="shared" si="121"/>
        <v>#DIV/0!</v>
      </c>
      <c r="Z3087" s="739">
        <f t="shared" si="122"/>
        <v>196.04210625000067</v>
      </c>
    </row>
    <row r="3088" spans="1:29" s="365" customFormat="1" ht="12.65" customHeight="1">
      <c r="A3088" s="325" t="s">
        <v>66</v>
      </c>
      <c r="B3088" s="452" t="s">
        <v>985</v>
      </c>
      <c r="C3088" s="453" t="s">
        <v>449</v>
      </c>
      <c r="D3088" s="454" t="s">
        <v>1253</v>
      </c>
      <c r="E3088" s="455" t="s">
        <v>1254</v>
      </c>
      <c r="F3088" s="454" t="s">
        <v>1169</v>
      </c>
      <c r="G3088" s="454" t="s">
        <v>985</v>
      </c>
      <c r="H3088" s="454" t="s">
        <v>538</v>
      </c>
      <c r="I3088" s="453">
        <v>2024</v>
      </c>
      <c r="J3088" s="453">
        <v>9</v>
      </c>
      <c r="K3088" s="456">
        <v>45572</v>
      </c>
      <c r="L3088" s="457"/>
      <c r="M3088" s="458">
        <v>3.1677499999999997E-2</v>
      </c>
      <c r="N3088" s="458">
        <v>3.1989999999999998E-2</v>
      </c>
      <c r="O3088" s="459">
        <v>3.1250000000000028E-4</v>
      </c>
      <c r="P3088" s="460"/>
      <c r="Q3088" s="453">
        <v>1</v>
      </c>
      <c r="R3088" s="458">
        <v>3.1677499999999997E-2</v>
      </c>
      <c r="S3088" s="464">
        <v>252486</v>
      </c>
      <c r="T3088" s="461">
        <v>12586869</v>
      </c>
      <c r="U3088" s="462">
        <v>80000</v>
      </c>
      <c r="V3088" s="463">
        <v>76066.603437500002</v>
      </c>
      <c r="W3088" s="716" t="e">
        <f t="shared" si="121"/>
        <v>#DIV/0!</v>
      </c>
      <c r="Z3088" s="739">
        <f t="shared" si="122"/>
        <v>78.901875000000075</v>
      </c>
    </row>
    <row r="3089" spans="1:26" s="365" customFormat="1" ht="12.65" customHeight="1">
      <c r="A3089" s="325" t="s">
        <v>66</v>
      </c>
      <c r="B3089" s="452" t="s">
        <v>985</v>
      </c>
      <c r="C3089" s="453" t="s">
        <v>449</v>
      </c>
      <c r="D3089" s="454" t="s">
        <v>1255</v>
      </c>
      <c r="E3089" s="455" t="s">
        <v>1256</v>
      </c>
      <c r="F3089" s="454" t="s">
        <v>1169</v>
      </c>
      <c r="G3089" s="454" t="s">
        <v>985</v>
      </c>
      <c r="H3089" s="454" t="s">
        <v>538</v>
      </c>
      <c r="I3089" s="453">
        <v>2024</v>
      </c>
      <c r="J3089" s="453">
        <v>9</v>
      </c>
      <c r="K3089" s="456">
        <v>45572</v>
      </c>
      <c r="L3089" s="457"/>
      <c r="M3089" s="458">
        <v>4.4989583333333298E-2</v>
      </c>
      <c r="N3089" s="458">
        <v>4.5249999999999999E-2</v>
      </c>
      <c r="O3089" s="459">
        <v>2.6041666666670044E-4</v>
      </c>
      <c r="P3089" s="460"/>
      <c r="Q3089" s="453">
        <v>1</v>
      </c>
      <c r="R3089" s="458">
        <v>4.4989583333333298E-2</v>
      </c>
      <c r="S3089" s="464">
        <v>270486</v>
      </c>
      <c r="T3089" s="461">
        <v>12507715.800000001</v>
      </c>
      <c r="U3089" s="462">
        <v>100000</v>
      </c>
      <c r="V3089" s="463">
        <v>96742.782343749583</v>
      </c>
      <c r="W3089" s="716" t="e">
        <f t="shared" si="121"/>
        <v>#DIV/0!</v>
      </c>
      <c r="Z3089" s="739">
        <f t="shared" si="122"/>
        <v>70.439062500009129</v>
      </c>
    </row>
    <row r="3090" spans="1:26" s="365" customFormat="1" ht="12.65" customHeight="1">
      <c r="A3090" s="325" t="s">
        <v>66</v>
      </c>
      <c r="B3090" s="452" t="s">
        <v>985</v>
      </c>
      <c r="C3090" s="453" t="s">
        <v>449</v>
      </c>
      <c r="D3090" s="454" t="s">
        <v>1257</v>
      </c>
      <c r="E3090" s="455" t="s">
        <v>1258</v>
      </c>
      <c r="F3090" s="454" t="s">
        <v>1169</v>
      </c>
      <c r="G3090" s="454" t="s">
        <v>985</v>
      </c>
      <c r="H3090" s="454" t="s">
        <v>538</v>
      </c>
      <c r="I3090" s="453">
        <v>2024</v>
      </c>
      <c r="J3090" s="453">
        <v>9</v>
      </c>
      <c r="K3090" s="456">
        <v>45572</v>
      </c>
      <c r="L3090" s="457"/>
      <c r="M3090" s="458">
        <v>1.44174074074074E-2</v>
      </c>
      <c r="N3090" s="458">
        <v>1.451E-2</v>
      </c>
      <c r="O3090" s="459">
        <v>9.2592592592600706E-5</v>
      </c>
      <c r="P3090" s="460"/>
      <c r="Q3090" s="453">
        <v>1</v>
      </c>
      <c r="R3090" s="458">
        <v>1.44174074074074E-2</v>
      </c>
      <c r="S3090" s="464">
        <v>605757.6</v>
      </c>
      <c r="T3090" s="461">
        <v>23283144.899999999</v>
      </c>
      <c r="U3090" s="462">
        <v>24000</v>
      </c>
      <c r="V3090" s="463">
        <v>21844.15324999981</v>
      </c>
      <c r="W3090" s="716" t="e">
        <f t="shared" si="121"/>
        <v>#DIV/0!</v>
      </c>
      <c r="Z3090" s="739">
        <f t="shared" si="122"/>
        <v>56.088666666671578</v>
      </c>
    </row>
    <row r="3091" spans="1:26" s="365" customFormat="1" ht="12.65" customHeight="1">
      <c r="A3091" s="325" t="s">
        <v>66</v>
      </c>
      <c r="B3091" s="452" t="s">
        <v>985</v>
      </c>
      <c r="C3091" s="453" t="s">
        <v>449</v>
      </c>
      <c r="D3091" s="454" t="s">
        <v>601</v>
      </c>
      <c r="E3091" s="455" t="s">
        <v>1259</v>
      </c>
      <c r="F3091" s="454" t="s">
        <v>1169</v>
      </c>
      <c r="G3091" s="454" t="s">
        <v>985</v>
      </c>
      <c r="H3091" s="454" t="s">
        <v>538</v>
      </c>
      <c r="I3091" s="453">
        <v>2024</v>
      </c>
      <c r="J3091" s="453">
        <v>9</v>
      </c>
      <c r="K3091" s="456">
        <v>45572</v>
      </c>
      <c r="L3091" s="457"/>
      <c r="M3091" s="458">
        <v>1.54355952380952E-2</v>
      </c>
      <c r="N3091" s="458">
        <v>1.5509999999999999E-2</v>
      </c>
      <c r="O3091" s="459">
        <v>7.4404761904799804E-5</v>
      </c>
      <c r="P3091" s="460"/>
      <c r="Q3091" s="453">
        <v>1</v>
      </c>
      <c r="R3091" s="458">
        <v>1.54355952380952E-2</v>
      </c>
      <c r="S3091" s="464">
        <v>601567.19999999995</v>
      </c>
      <c r="T3091" s="461">
        <v>25529355.899999999</v>
      </c>
      <c r="U3091" s="462">
        <v>20000</v>
      </c>
      <c r="V3091" s="463">
        <v>18100.494352677604</v>
      </c>
      <c r="W3091" s="716" t="e">
        <f t="shared" si="121"/>
        <v>#DIV/0!</v>
      </c>
      <c r="Z3091" s="739">
        <f t="shared" si="122"/>
        <v>44.759464285737081</v>
      </c>
    </row>
    <row r="3092" spans="1:26" s="365" customFormat="1" ht="12.65" customHeight="1">
      <c r="A3092" s="325" t="s">
        <v>66</v>
      </c>
      <c r="B3092" s="452" t="s">
        <v>985</v>
      </c>
      <c r="C3092" s="453" t="s">
        <v>449</v>
      </c>
      <c r="D3092" s="454" t="s">
        <v>603</v>
      </c>
      <c r="E3092" s="455" t="s">
        <v>1260</v>
      </c>
      <c r="F3092" s="454" t="s">
        <v>1169</v>
      </c>
      <c r="G3092" s="454" t="s">
        <v>985</v>
      </c>
      <c r="H3092" s="454" t="s">
        <v>538</v>
      </c>
      <c r="I3092" s="453">
        <v>2024</v>
      </c>
      <c r="J3092" s="453">
        <v>9</v>
      </c>
      <c r="K3092" s="456">
        <v>45572</v>
      </c>
      <c r="L3092" s="457"/>
      <c r="M3092" s="458">
        <v>3.73516666666667E-2</v>
      </c>
      <c r="N3092" s="458">
        <v>3.7560000000000003E-2</v>
      </c>
      <c r="O3092" s="459">
        <v>2.0833333333330345E-4</v>
      </c>
      <c r="P3092" s="460"/>
      <c r="Q3092" s="453">
        <v>1</v>
      </c>
      <c r="R3092" s="458">
        <v>3.73516666666667E-2</v>
      </c>
      <c r="S3092" s="464">
        <v>587167.19999999995</v>
      </c>
      <c r="T3092" s="461">
        <v>23693449.5</v>
      </c>
      <c r="U3092" s="462">
        <v>60000</v>
      </c>
      <c r="V3092" s="463">
        <v>55063.864687500711</v>
      </c>
      <c r="W3092" s="716" t="e">
        <f t="shared" si="121"/>
        <v>#DIV/0!</v>
      </c>
      <c r="Z3092" s="739">
        <f t="shared" si="122"/>
        <v>122.32649999998245</v>
      </c>
    </row>
    <row r="3093" spans="1:26" s="365" customFormat="1" ht="12.65" customHeight="1">
      <c r="A3093" s="284" t="s">
        <v>106</v>
      </c>
      <c r="B3093" s="452" t="s">
        <v>699</v>
      </c>
      <c r="C3093" s="453" t="s">
        <v>449</v>
      </c>
      <c r="D3093" s="454" t="s">
        <v>1167</v>
      </c>
      <c r="E3093" s="455" t="s">
        <v>1168</v>
      </c>
      <c r="F3093" s="454" t="s">
        <v>1169</v>
      </c>
      <c r="G3093" s="454" t="s">
        <v>699</v>
      </c>
      <c r="H3093" s="454" t="s">
        <v>1170</v>
      </c>
      <c r="I3093" s="453">
        <v>2024</v>
      </c>
      <c r="J3093" s="453">
        <v>10</v>
      </c>
      <c r="K3093" s="456">
        <v>45603</v>
      </c>
      <c r="L3093" s="457"/>
      <c r="M3093" s="458">
        <v>1.5613891961777499E-2</v>
      </c>
      <c r="N3093" s="458">
        <v>1.5697225295110799E-2</v>
      </c>
      <c r="O3093" s="459">
        <v>8.3333333333299896E-5</v>
      </c>
      <c r="P3093" s="460"/>
      <c r="Q3093" s="453">
        <v>1</v>
      </c>
      <c r="R3093" s="458">
        <v>1.5613891961777499E-2</v>
      </c>
      <c r="S3093" s="464">
        <v>0</v>
      </c>
      <c r="T3093" s="461">
        <v>4875031</v>
      </c>
      <c r="U3093" s="462">
        <v>12000</v>
      </c>
      <c r="V3093" s="463">
        <v>11593.747416666829</v>
      </c>
      <c r="W3093" s="716" t="e">
        <f t="shared" si="121"/>
        <v>#DIV/0!</v>
      </c>
      <c r="Z3093" s="739">
        <f t="shared" si="122"/>
        <v>0</v>
      </c>
    </row>
    <row r="3094" spans="1:26" s="365" customFormat="1" ht="12.65" customHeight="1">
      <c r="A3094" s="284" t="s">
        <v>106</v>
      </c>
      <c r="B3094" s="452" t="s">
        <v>699</v>
      </c>
      <c r="C3094" s="453" t="s">
        <v>449</v>
      </c>
      <c r="D3094" s="454" t="s">
        <v>1171</v>
      </c>
      <c r="E3094" s="455" t="s">
        <v>1172</v>
      </c>
      <c r="F3094" s="454" t="s">
        <v>1169</v>
      </c>
      <c r="G3094" s="454" t="s">
        <v>699</v>
      </c>
      <c r="H3094" s="454" t="s">
        <v>538</v>
      </c>
      <c r="I3094" s="453">
        <v>2024</v>
      </c>
      <c r="J3094" s="453">
        <v>10</v>
      </c>
      <c r="K3094" s="456">
        <v>45603</v>
      </c>
      <c r="L3094" s="457"/>
      <c r="M3094" s="458">
        <v>4.8499074074074097E-2</v>
      </c>
      <c r="N3094" s="458">
        <v>4.8800000000000003E-2</v>
      </c>
      <c r="O3094" s="459">
        <v>3.00925925925906E-4</v>
      </c>
      <c r="P3094" s="460"/>
      <c r="Q3094" s="453">
        <v>1</v>
      </c>
      <c r="R3094" s="458">
        <v>4.8499074074074097E-2</v>
      </c>
      <c r="S3094" s="464">
        <v>0</v>
      </c>
      <c r="T3094" s="461">
        <v>5100712</v>
      </c>
      <c r="U3094" s="462">
        <v>19500</v>
      </c>
      <c r="V3094" s="463">
        <v>17965.063518518618</v>
      </c>
      <c r="W3094" s="716" t="e">
        <f t="shared" si="121"/>
        <v>#DIV/0!</v>
      </c>
      <c r="Z3094" s="739">
        <f t="shared" si="122"/>
        <v>0</v>
      </c>
    </row>
    <row r="3095" spans="1:26" s="365" customFormat="1" ht="12.65" customHeight="1">
      <c r="A3095" s="284" t="s">
        <v>106</v>
      </c>
      <c r="B3095" s="452" t="s">
        <v>699</v>
      </c>
      <c r="C3095" s="453" t="s">
        <v>449</v>
      </c>
      <c r="D3095" s="454" t="s">
        <v>1173</v>
      </c>
      <c r="E3095" s="455" t="s">
        <v>1174</v>
      </c>
      <c r="F3095" s="454" t="s">
        <v>1169</v>
      </c>
      <c r="G3095" s="454" t="s">
        <v>699</v>
      </c>
      <c r="H3095" s="454" t="s">
        <v>538</v>
      </c>
      <c r="I3095" s="453">
        <v>2024</v>
      </c>
      <c r="J3095" s="453">
        <v>10</v>
      </c>
      <c r="K3095" s="456">
        <v>45603</v>
      </c>
      <c r="L3095" s="457"/>
      <c r="M3095" s="458">
        <v>8.4000000000000005E-2</v>
      </c>
      <c r="N3095" s="458">
        <v>8.48E-2</v>
      </c>
      <c r="O3095" s="459">
        <v>7.9999999999999505E-4</v>
      </c>
      <c r="P3095" s="460"/>
      <c r="Q3095" s="453">
        <v>1</v>
      </c>
      <c r="R3095" s="458">
        <v>8.4000000000000005E-2</v>
      </c>
      <c r="S3095" s="464">
        <v>9749649</v>
      </c>
      <c r="T3095" s="461">
        <v>36779349</v>
      </c>
      <c r="U3095" s="462">
        <v>192000</v>
      </c>
      <c r="V3095" s="463">
        <v>162576.52080000017</v>
      </c>
      <c r="W3095" s="716" t="e">
        <f t="shared" si="121"/>
        <v>#DIV/0!</v>
      </c>
      <c r="Z3095" s="739">
        <f t="shared" si="122"/>
        <v>7799.7191999999513</v>
      </c>
    </row>
    <row r="3096" spans="1:26" s="365" customFormat="1" ht="12.65" customHeight="1">
      <c r="A3096" s="284" t="s">
        <v>106</v>
      </c>
      <c r="B3096" s="452" t="s">
        <v>699</v>
      </c>
      <c r="C3096" s="453" t="s">
        <v>449</v>
      </c>
      <c r="D3096" s="454" t="s">
        <v>1175</v>
      </c>
      <c r="E3096" s="455" t="s">
        <v>1176</v>
      </c>
      <c r="F3096" s="454" t="s">
        <v>1169</v>
      </c>
      <c r="G3096" s="454" t="s">
        <v>699</v>
      </c>
      <c r="H3096" s="454" t="s">
        <v>538</v>
      </c>
      <c r="I3096" s="453">
        <v>2024</v>
      </c>
      <c r="J3096" s="453">
        <v>10</v>
      </c>
      <c r="K3096" s="456">
        <v>45603</v>
      </c>
      <c r="L3096" s="457"/>
      <c r="M3096" s="458">
        <v>1.54984811013187E-2</v>
      </c>
      <c r="N3096" s="458">
        <v>1.55644533235409E-2</v>
      </c>
      <c r="O3096" s="459">
        <v>6.5972222222199895E-5</v>
      </c>
      <c r="P3096" s="460"/>
      <c r="Q3096" s="453">
        <v>1</v>
      </c>
      <c r="R3096" s="458">
        <v>1.54984811013187E-2</v>
      </c>
      <c r="S3096" s="464">
        <v>8154744</v>
      </c>
      <c r="T3096" s="461">
        <v>47387021</v>
      </c>
      <c r="U3096" s="462">
        <v>19000</v>
      </c>
      <c r="V3096" s="463">
        <v>15873.772920139947</v>
      </c>
      <c r="W3096" s="716" t="e">
        <f t="shared" si="121"/>
        <v>#DIV/0!</v>
      </c>
      <c r="Z3096" s="739">
        <f t="shared" si="122"/>
        <v>537.98658333315132</v>
      </c>
    </row>
    <row r="3097" spans="1:26" s="365" customFormat="1" ht="12.65" customHeight="1">
      <c r="A3097" s="284" t="s">
        <v>106</v>
      </c>
      <c r="B3097" s="452" t="s">
        <v>699</v>
      </c>
      <c r="C3097" s="453" t="s">
        <v>449</v>
      </c>
      <c r="D3097" s="454" t="s">
        <v>1177</v>
      </c>
      <c r="E3097" s="455" t="s">
        <v>1178</v>
      </c>
      <c r="F3097" s="454" t="s">
        <v>1169</v>
      </c>
      <c r="G3097" s="454" t="s">
        <v>699</v>
      </c>
      <c r="H3097" s="454" t="s">
        <v>538</v>
      </c>
      <c r="I3097" s="453">
        <v>2024</v>
      </c>
      <c r="J3097" s="453">
        <v>10</v>
      </c>
      <c r="K3097" s="456">
        <v>45603</v>
      </c>
      <c r="L3097" s="457"/>
      <c r="M3097" s="458">
        <v>3.9622222222222198E-2</v>
      </c>
      <c r="N3097" s="458">
        <v>3.9899999999999998E-2</v>
      </c>
      <c r="O3097" s="459">
        <v>2.777777777778E-4</v>
      </c>
      <c r="P3097" s="460"/>
      <c r="Q3097" s="453">
        <v>1</v>
      </c>
      <c r="R3097" s="458">
        <v>3.9622222222222198E-2</v>
      </c>
      <c r="S3097" s="464">
        <v>7510577</v>
      </c>
      <c r="T3097" s="461">
        <v>37071685</v>
      </c>
      <c r="U3097" s="462">
        <v>36000</v>
      </c>
      <c r="V3097" s="463">
        <v>25702.309722221398</v>
      </c>
      <c r="W3097" s="716" t="e">
        <f t="shared" si="121"/>
        <v>#DIV/0!</v>
      </c>
      <c r="Z3097" s="739">
        <f t="shared" si="122"/>
        <v>2086.2713888890557</v>
      </c>
    </row>
    <row r="3098" spans="1:26" s="365" customFormat="1" ht="12.65" customHeight="1">
      <c r="A3098" s="284" t="s">
        <v>106</v>
      </c>
      <c r="B3098" s="452" t="s">
        <v>699</v>
      </c>
      <c r="C3098" s="453" t="s">
        <v>449</v>
      </c>
      <c r="D3098" s="454" t="s">
        <v>1179</v>
      </c>
      <c r="E3098" s="455" t="s">
        <v>1180</v>
      </c>
      <c r="F3098" s="454" t="s">
        <v>1169</v>
      </c>
      <c r="G3098" s="454" t="s">
        <v>699</v>
      </c>
      <c r="H3098" s="454" t="s">
        <v>538</v>
      </c>
      <c r="I3098" s="453">
        <v>2024</v>
      </c>
      <c r="J3098" s="453">
        <v>10</v>
      </c>
      <c r="K3098" s="456">
        <v>45603</v>
      </c>
      <c r="L3098" s="457"/>
      <c r="M3098" s="458">
        <v>1.24996716339609E-2</v>
      </c>
      <c r="N3098" s="458">
        <v>1.25546484858128E-2</v>
      </c>
      <c r="O3098" s="459">
        <v>5.49768518518998E-5</v>
      </c>
      <c r="P3098" s="460"/>
      <c r="Q3098" s="453">
        <v>1</v>
      </c>
      <c r="R3098" s="458">
        <v>1.24996716339609E-2</v>
      </c>
      <c r="S3098" s="464">
        <v>11285004</v>
      </c>
      <c r="T3098" s="461">
        <v>70435983</v>
      </c>
      <c r="U3098" s="462">
        <v>19000</v>
      </c>
      <c r="V3098" s="463">
        <v>15127.651397566067</v>
      </c>
      <c r="W3098" s="716" t="e">
        <f t="shared" si="121"/>
        <v>#DIV/0!</v>
      </c>
      <c r="Z3098" s="739">
        <f t="shared" si="122"/>
        <v>620.41399305609661</v>
      </c>
    </row>
    <row r="3099" spans="1:26" s="365" customFormat="1" ht="12.65" customHeight="1">
      <c r="A3099" s="284" t="s">
        <v>106</v>
      </c>
      <c r="B3099" s="452" t="s">
        <v>699</v>
      </c>
      <c r="C3099" s="453" t="s">
        <v>449</v>
      </c>
      <c r="D3099" s="454" t="s">
        <v>1181</v>
      </c>
      <c r="E3099" s="455" t="s">
        <v>1182</v>
      </c>
      <c r="F3099" s="454" t="s">
        <v>1169</v>
      </c>
      <c r="G3099" s="454" t="s">
        <v>699</v>
      </c>
      <c r="H3099" s="454" t="s">
        <v>538</v>
      </c>
      <c r="I3099" s="453">
        <v>2024</v>
      </c>
      <c r="J3099" s="453">
        <v>10</v>
      </c>
      <c r="K3099" s="456">
        <v>45603</v>
      </c>
      <c r="L3099" s="457"/>
      <c r="M3099" s="458">
        <v>0.10203611111111099</v>
      </c>
      <c r="N3099" s="458">
        <v>0.1028</v>
      </c>
      <c r="O3099" s="459">
        <v>7.6388888888900797E-4</v>
      </c>
      <c r="P3099" s="460"/>
      <c r="Q3099" s="453">
        <v>1</v>
      </c>
      <c r="R3099" s="458">
        <v>0.10203611111111099</v>
      </c>
      <c r="S3099" s="464">
        <v>7429034</v>
      </c>
      <c r="T3099" s="461">
        <v>37277159</v>
      </c>
      <c r="U3099" s="462">
        <v>231000</v>
      </c>
      <c r="V3099" s="463">
        <v>202524.39243055112</v>
      </c>
      <c r="W3099" s="716" t="e">
        <f t="shared" si="121"/>
        <v>#DIV/0!</v>
      </c>
      <c r="Z3099" s="739">
        <f t="shared" si="122"/>
        <v>5674.9565277786623</v>
      </c>
    </row>
    <row r="3100" spans="1:26" s="365" customFormat="1" ht="12.65" customHeight="1">
      <c r="A3100" s="284" t="s">
        <v>106</v>
      </c>
      <c r="B3100" s="452" t="s">
        <v>699</v>
      </c>
      <c r="C3100" s="453" t="s">
        <v>449</v>
      </c>
      <c r="D3100" s="454" t="s">
        <v>1173</v>
      </c>
      <c r="E3100" s="455" t="s">
        <v>1174</v>
      </c>
      <c r="F3100" s="454" t="s">
        <v>1169</v>
      </c>
      <c r="G3100" s="454" t="s">
        <v>699</v>
      </c>
      <c r="H3100" s="454" t="s">
        <v>538</v>
      </c>
      <c r="I3100" s="453">
        <v>2024</v>
      </c>
      <c r="J3100" s="453">
        <v>10</v>
      </c>
      <c r="K3100" s="456">
        <v>45603</v>
      </c>
      <c r="L3100" s="457"/>
      <c r="M3100" s="458">
        <v>8.4000000000000005E-2</v>
      </c>
      <c r="N3100" s="458">
        <v>8.48E-2</v>
      </c>
      <c r="O3100" s="459">
        <v>7.9999999999999505E-4</v>
      </c>
      <c r="P3100" s="460"/>
      <c r="Q3100" s="453">
        <v>1</v>
      </c>
      <c r="R3100" s="458">
        <v>8.4000000000000005E-2</v>
      </c>
      <c r="S3100" s="464">
        <v>9749649</v>
      </c>
      <c r="T3100" s="461">
        <v>36779349</v>
      </c>
      <c r="U3100" s="462">
        <v>0</v>
      </c>
      <c r="V3100" s="463">
        <v>0</v>
      </c>
      <c r="W3100" s="716" t="e">
        <f t="shared" si="121"/>
        <v>#DIV/0!</v>
      </c>
      <c r="Z3100" s="739">
        <f t="shared" si="122"/>
        <v>7799.7191999999513</v>
      </c>
    </row>
    <row r="3101" spans="1:26" s="365" customFormat="1" ht="12.65" customHeight="1">
      <c r="A3101" s="284" t="s">
        <v>107</v>
      </c>
      <c r="B3101" s="452" t="s">
        <v>703</v>
      </c>
      <c r="C3101" s="453" t="s">
        <v>449</v>
      </c>
      <c r="D3101" s="454" t="s">
        <v>1183</v>
      </c>
      <c r="E3101" s="455" t="s">
        <v>1184</v>
      </c>
      <c r="F3101" s="454" t="s">
        <v>1169</v>
      </c>
      <c r="G3101" s="454" t="s">
        <v>703</v>
      </c>
      <c r="H3101" s="454" t="s">
        <v>538</v>
      </c>
      <c r="I3101" s="453">
        <v>2024</v>
      </c>
      <c r="J3101" s="453">
        <v>10</v>
      </c>
      <c r="K3101" s="456">
        <v>45603</v>
      </c>
      <c r="L3101" s="457"/>
      <c r="M3101" s="458">
        <v>6.7044444444444407E-2</v>
      </c>
      <c r="N3101" s="458">
        <v>6.7599999999999993E-2</v>
      </c>
      <c r="O3101" s="459">
        <v>5.55555555555587E-4</v>
      </c>
      <c r="P3101" s="460"/>
      <c r="Q3101" s="453">
        <v>1</v>
      </c>
      <c r="R3101" s="458">
        <v>6.7044444444444407E-2</v>
      </c>
      <c r="S3101" s="464">
        <v>1579793</v>
      </c>
      <c r="T3101" s="461">
        <v>4182316</v>
      </c>
      <c r="U3101" s="462">
        <v>40000</v>
      </c>
      <c r="V3101" s="463">
        <v>37676.491111110983</v>
      </c>
      <c r="W3101" s="716" t="e">
        <f t="shared" si="121"/>
        <v>#DIV/0!</v>
      </c>
      <c r="Z3101" s="739">
        <f t="shared" si="122"/>
        <v>877.6627777778275</v>
      </c>
    </row>
    <row r="3102" spans="1:26" s="365" customFormat="1" ht="12.65" customHeight="1">
      <c r="A3102" s="284" t="s">
        <v>107</v>
      </c>
      <c r="B3102" s="452" t="s">
        <v>703</v>
      </c>
      <c r="C3102" s="453" t="s">
        <v>449</v>
      </c>
      <c r="D3102" s="454" t="s">
        <v>1183</v>
      </c>
      <c r="E3102" s="455" t="s">
        <v>1185</v>
      </c>
      <c r="F3102" s="454" t="s">
        <v>1169</v>
      </c>
      <c r="G3102" s="454" t="s">
        <v>703</v>
      </c>
      <c r="H3102" s="454" t="s">
        <v>538</v>
      </c>
      <c r="I3102" s="453">
        <v>2024</v>
      </c>
      <c r="J3102" s="453">
        <v>10</v>
      </c>
      <c r="K3102" s="456">
        <v>45603</v>
      </c>
      <c r="L3102" s="457"/>
      <c r="M3102" s="458">
        <v>6.7044444444444407E-2</v>
      </c>
      <c r="N3102" s="458">
        <v>6.7599999999999993E-2</v>
      </c>
      <c r="O3102" s="459">
        <v>5.55555555555587E-4</v>
      </c>
      <c r="P3102" s="460"/>
      <c r="Q3102" s="453">
        <v>1</v>
      </c>
      <c r="R3102" s="458">
        <v>6.7044444444444407E-2</v>
      </c>
      <c r="S3102" s="464">
        <v>0</v>
      </c>
      <c r="T3102" s="461">
        <v>60000</v>
      </c>
      <c r="U3102" s="462">
        <v>40000</v>
      </c>
      <c r="V3102" s="463">
        <v>39966.666666666664</v>
      </c>
      <c r="W3102" s="716" t="e">
        <f t="shared" si="121"/>
        <v>#DIV/0!</v>
      </c>
      <c r="Z3102" s="739">
        <f t="shared" si="122"/>
        <v>0</v>
      </c>
    </row>
    <row r="3103" spans="1:26" s="365" customFormat="1" ht="12.65" customHeight="1">
      <c r="A3103" s="284" t="s">
        <v>107</v>
      </c>
      <c r="B3103" s="452" t="s">
        <v>703</v>
      </c>
      <c r="C3103" s="453" t="s">
        <v>449</v>
      </c>
      <c r="D3103" s="454" t="s">
        <v>1186</v>
      </c>
      <c r="E3103" s="455" t="s">
        <v>1187</v>
      </c>
      <c r="F3103" s="454" t="s">
        <v>1169</v>
      </c>
      <c r="G3103" s="454" t="s">
        <v>703</v>
      </c>
      <c r="H3103" s="454" t="s">
        <v>538</v>
      </c>
      <c r="I3103" s="453">
        <v>2024</v>
      </c>
      <c r="J3103" s="453">
        <v>10</v>
      </c>
      <c r="K3103" s="456">
        <v>45603</v>
      </c>
      <c r="L3103" s="457"/>
      <c r="M3103" s="458">
        <v>1.8429011438828399E-2</v>
      </c>
      <c r="N3103" s="458">
        <v>1.8522761438828399E-2</v>
      </c>
      <c r="O3103" s="459">
        <v>9.3750000000000097E-5</v>
      </c>
      <c r="P3103" s="460"/>
      <c r="Q3103" s="453">
        <v>1</v>
      </c>
      <c r="R3103" s="458">
        <v>1.8429011438828399E-2</v>
      </c>
      <c r="S3103" s="464">
        <v>8506348</v>
      </c>
      <c r="T3103" s="461">
        <v>36787614</v>
      </c>
      <c r="U3103" s="462">
        <v>30000</v>
      </c>
      <c r="V3103" s="463">
        <v>26551.161187499994</v>
      </c>
      <c r="W3103" s="716" t="e">
        <f t="shared" si="121"/>
        <v>#DIV/0!</v>
      </c>
      <c r="Z3103" s="739">
        <f t="shared" si="122"/>
        <v>797.47012500000085</v>
      </c>
    </row>
    <row r="3104" spans="1:26" s="365" customFormat="1" ht="12.65" customHeight="1">
      <c r="A3104" s="284" t="s">
        <v>107</v>
      </c>
      <c r="B3104" s="452" t="s">
        <v>703</v>
      </c>
      <c r="C3104" s="453" t="s">
        <v>449</v>
      </c>
      <c r="D3104" s="454" t="s">
        <v>1188</v>
      </c>
      <c r="E3104" s="455" t="s">
        <v>1189</v>
      </c>
      <c r="F3104" s="454" t="s">
        <v>1169</v>
      </c>
      <c r="G3104" s="454" t="s">
        <v>703</v>
      </c>
      <c r="H3104" s="454" t="s">
        <v>538</v>
      </c>
      <c r="I3104" s="453">
        <v>2024</v>
      </c>
      <c r="J3104" s="453">
        <v>10</v>
      </c>
      <c r="K3104" s="456">
        <v>45603</v>
      </c>
      <c r="L3104" s="457"/>
      <c r="M3104" s="458">
        <v>2.8972727272727299E-2</v>
      </c>
      <c r="N3104" s="458">
        <v>2.92E-2</v>
      </c>
      <c r="O3104" s="459">
        <v>2.2727272727270101E-4</v>
      </c>
      <c r="P3104" s="460"/>
      <c r="Q3104" s="453">
        <v>1</v>
      </c>
      <c r="R3104" s="458">
        <v>2.8972727272727299E-2</v>
      </c>
      <c r="S3104" s="464">
        <v>1724373</v>
      </c>
      <c r="T3104" s="461">
        <v>4194595</v>
      </c>
      <c r="U3104" s="462">
        <v>18000</v>
      </c>
      <c r="V3104" s="463">
        <v>17046.682954545566</v>
      </c>
      <c r="W3104" s="716" t="e">
        <f t="shared" si="121"/>
        <v>#DIV/0!</v>
      </c>
      <c r="Z3104" s="739">
        <f t="shared" si="122"/>
        <v>391.90295454540927</v>
      </c>
    </row>
    <row r="3105" spans="1:26" s="365" customFormat="1" ht="12.65" customHeight="1">
      <c r="A3105" s="284" t="s">
        <v>107</v>
      </c>
      <c r="B3105" s="452" t="s">
        <v>703</v>
      </c>
      <c r="C3105" s="453" t="s">
        <v>449</v>
      </c>
      <c r="D3105" s="454" t="s">
        <v>1179</v>
      </c>
      <c r="E3105" s="455" t="s">
        <v>1180</v>
      </c>
      <c r="F3105" s="454" t="s">
        <v>1169</v>
      </c>
      <c r="G3105" s="454" t="s">
        <v>703</v>
      </c>
      <c r="H3105" s="454" t="s">
        <v>538</v>
      </c>
      <c r="I3105" s="453">
        <v>2024</v>
      </c>
      <c r="J3105" s="453">
        <v>10</v>
      </c>
      <c r="K3105" s="456">
        <v>45603</v>
      </c>
      <c r="L3105" s="457"/>
      <c r="M3105" s="458">
        <v>1.24996716339609E-2</v>
      </c>
      <c r="N3105" s="458">
        <v>1.25546484858128E-2</v>
      </c>
      <c r="O3105" s="459">
        <v>5.49768518518998E-5</v>
      </c>
      <c r="P3105" s="460"/>
      <c r="Q3105" s="453">
        <v>1</v>
      </c>
      <c r="R3105" s="458">
        <v>1.24996716339609E-2</v>
      </c>
      <c r="S3105" s="464">
        <v>11285004</v>
      </c>
      <c r="T3105" s="461">
        <v>70435983</v>
      </c>
      <c r="U3105" s="462">
        <v>0</v>
      </c>
      <c r="V3105" s="463">
        <v>0</v>
      </c>
      <c r="W3105" s="716" t="e">
        <f t="shared" si="121"/>
        <v>#DIV/0!</v>
      </c>
      <c r="Z3105" s="739">
        <f t="shared" si="122"/>
        <v>620.41399305609661</v>
      </c>
    </row>
    <row r="3106" spans="1:26" s="365" customFormat="1" ht="12.65" customHeight="1">
      <c r="A3106" s="284" t="s">
        <v>107</v>
      </c>
      <c r="B3106" s="452" t="s">
        <v>703</v>
      </c>
      <c r="C3106" s="453" t="s">
        <v>449</v>
      </c>
      <c r="D3106" s="454" t="s">
        <v>1190</v>
      </c>
      <c r="E3106" s="455" t="s">
        <v>1191</v>
      </c>
      <c r="F3106" s="454" t="s">
        <v>1169</v>
      </c>
      <c r="G3106" s="454" t="s">
        <v>703</v>
      </c>
      <c r="H3106" s="454" t="s">
        <v>538</v>
      </c>
      <c r="I3106" s="453">
        <v>2024</v>
      </c>
      <c r="J3106" s="453">
        <v>10</v>
      </c>
      <c r="K3106" s="456">
        <v>45603</v>
      </c>
      <c r="L3106" s="457"/>
      <c r="M3106" s="458">
        <v>2.10888888888889E-2</v>
      </c>
      <c r="N3106" s="458">
        <v>2.12E-2</v>
      </c>
      <c r="O3106" s="459">
        <v>1.111111111111E-4</v>
      </c>
      <c r="P3106" s="460"/>
      <c r="Q3106" s="453">
        <v>1</v>
      </c>
      <c r="R3106" s="458">
        <v>2.10888888888889E-2</v>
      </c>
      <c r="S3106" s="464">
        <v>1607353</v>
      </c>
      <c r="T3106" s="461">
        <v>4245975</v>
      </c>
      <c r="U3106" s="462">
        <v>10000</v>
      </c>
      <c r="V3106" s="463">
        <v>9528.2250000000477</v>
      </c>
      <c r="W3106" s="716" t="e">
        <f t="shared" si="121"/>
        <v>#DIV/0!</v>
      </c>
      <c r="Z3106" s="739">
        <f t="shared" si="122"/>
        <v>178.59477777775993</v>
      </c>
    </row>
    <row r="3107" spans="1:26" s="365" customFormat="1" ht="12.65" customHeight="1">
      <c r="A3107" s="452" t="s">
        <v>109</v>
      </c>
      <c r="B3107" s="452" t="s">
        <v>712</v>
      </c>
      <c r="C3107" s="453" t="s">
        <v>449</v>
      </c>
      <c r="D3107" s="454" t="s">
        <v>1192</v>
      </c>
      <c r="E3107" s="455" t="s">
        <v>1193</v>
      </c>
      <c r="F3107" s="454" t="s">
        <v>1169</v>
      </c>
      <c r="G3107" s="454" t="s">
        <v>712</v>
      </c>
      <c r="H3107" s="454" t="s">
        <v>538</v>
      </c>
      <c r="I3107" s="453">
        <v>2024</v>
      </c>
      <c r="J3107" s="453">
        <v>10</v>
      </c>
      <c r="K3107" s="456">
        <v>45603</v>
      </c>
      <c r="L3107" s="457"/>
      <c r="M3107" s="458">
        <v>7.1513521215986503E-2</v>
      </c>
      <c r="N3107" s="458">
        <v>7.1930187882653193E-2</v>
      </c>
      <c r="O3107" s="459">
        <v>4.1666666666669E-4</v>
      </c>
      <c r="P3107" s="460"/>
      <c r="Q3107" s="453">
        <v>1</v>
      </c>
      <c r="R3107" s="458">
        <v>7.1513521215986503E-2</v>
      </c>
      <c r="S3107" s="464">
        <v>1358220</v>
      </c>
      <c r="T3107" s="461">
        <v>16343547</v>
      </c>
      <c r="U3107" s="462">
        <v>72000</v>
      </c>
      <c r="V3107" s="463">
        <v>65190.188749999616</v>
      </c>
      <c r="W3107" s="716" t="e">
        <f t="shared" si="121"/>
        <v>#DIV/0!</v>
      </c>
      <c r="Z3107" s="739">
        <f t="shared" si="122"/>
        <v>565.92500000003167</v>
      </c>
    </row>
    <row r="3108" spans="1:26" s="365" customFormat="1" ht="12.65" customHeight="1">
      <c r="A3108" s="452" t="s">
        <v>109</v>
      </c>
      <c r="B3108" s="452" t="s">
        <v>712</v>
      </c>
      <c r="C3108" s="453" t="s">
        <v>449</v>
      </c>
      <c r="D3108" s="454" t="s">
        <v>1194</v>
      </c>
      <c r="E3108" s="455" t="s">
        <v>1195</v>
      </c>
      <c r="F3108" s="454" t="s">
        <v>1169</v>
      </c>
      <c r="G3108" s="454" t="s">
        <v>712</v>
      </c>
      <c r="H3108" s="454" t="s">
        <v>538</v>
      </c>
      <c r="I3108" s="453">
        <v>2024</v>
      </c>
      <c r="J3108" s="453">
        <v>10</v>
      </c>
      <c r="K3108" s="456">
        <v>45603</v>
      </c>
      <c r="L3108" s="457"/>
      <c r="M3108" s="458">
        <v>1.6104341943226901E-2</v>
      </c>
      <c r="N3108" s="458">
        <v>1.6156185261199201E-2</v>
      </c>
      <c r="O3108" s="459">
        <v>5.1843317972300601E-5</v>
      </c>
      <c r="P3108" s="460"/>
      <c r="Q3108" s="453">
        <v>1</v>
      </c>
      <c r="R3108" s="458">
        <v>1.6104341943226901E-2</v>
      </c>
      <c r="S3108" s="464">
        <v>3183414</v>
      </c>
      <c r="T3108" s="461">
        <v>28815487</v>
      </c>
      <c r="U3108" s="462">
        <v>18000</v>
      </c>
      <c r="V3108" s="463">
        <v>16506.109544932304</v>
      </c>
      <c r="W3108" s="716" t="e">
        <f t="shared" si="121"/>
        <v>#DIV/0!</v>
      </c>
      <c r="Z3108" s="739">
        <f t="shared" si="122"/>
        <v>165.03874423947335</v>
      </c>
    </row>
    <row r="3109" spans="1:26" s="365" customFormat="1" ht="12.65" customHeight="1">
      <c r="A3109" s="452" t="s">
        <v>109</v>
      </c>
      <c r="B3109" s="452" t="s">
        <v>712</v>
      </c>
      <c r="C3109" s="453" t="s">
        <v>449</v>
      </c>
      <c r="D3109" s="454" t="s">
        <v>1183</v>
      </c>
      <c r="E3109" s="455" t="s">
        <v>1196</v>
      </c>
      <c r="F3109" s="454" t="s">
        <v>1169</v>
      </c>
      <c r="G3109" s="454" t="s">
        <v>712</v>
      </c>
      <c r="H3109" s="454" t="s">
        <v>538</v>
      </c>
      <c r="I3109" s="453">
        <v>2024</v>
      </c>
      <c r="J3109" s="453">
        <v>10</v>
      </c>
      <c r="K3109" s="456">
        <v>45603</v>
      </c>
      <c r="L3109" s="457"/>
      <c r="M3109" s="458">
        <v>0.1776375</v>
      </c>
      <c r="N3109" s="458">
        <v>0.1792</v>
      </c>
      <c r="O3109" s="459">
        <v>1.5624999999999899E-3</v>
      </c>
      <c r="P3109" s="460"/>
      <c r="Q3109" s="453">
        <v>1</v>
      </c>
      <c r="R3109" s="458">
        <v>0.1776375</v>
      </c>
      <c r="S3109" s="464">
        <v>852900</v>
      </c>
      <c r="T3109" s="461">
        <v>6873906</v>
      </c>
      <c r="U3109" s="462">
        <v>120000</v>
      </c>
      <c r="V3109" s="463">
        <v>109259.52187500006</v>
      </c>
      <c r="W3109" s="716" t="e">
        <f t="shared" si="121"/>
        <v>#DIV/0!</v>
      </c>
      <c r="Z3109" s="739">
        <f t="shared" si="122"/>
        <v>1332.6562499999914</v>
      </c>
    </row>
    <row r="3110" spans="1:26" s="365" customFormat="1" ht="12.65" customHeight="1">
      <c r="A3110" s="452" t="s">
        <v>109</v>
      </c>
      <c r="B3110" s="452" t="s">
        <v>712</v>
      </c>
      <c r="C3110" s="453" t="s">
        <v>449</v>
      </c>
      <c r="D3110" s="454" t="s">
        <v>1197</v>
      </c>
      <c r="E3110" s="455" t="s">
        <v>1198</v>
      </c>
      <c r="F3110" s="454" t="s">
        <v>1169</v>
      </c>
      <c r="G3110" s="454" t="s">
        <v>712</v>
      </c>
      <c r="H3110" s="454" t="s">
        <v>538</v>
      </c>
      <c r="I3110" s="453">
        <v>2024</v>
      </c>
      <c r="J3110" s="453">
        <v>10</v>
      </c>
      <c r="K3110" s="456">
        <v>45603</v>
      </c>
      <c r="L3110" s="457"/>
      <c r="M3110" s="458">
        <v>7.9725000000000004E-2</v>
      </c>
      <c r="N3110" s="458">
        <v>8.0100000000000005E-2</v>
      </c>
      <c r="O3110" s="459">
        <v>3.7500000000000001E-4</v>
      </c>
      <c r="P3110" s="460"/>
      <c r="Q3110" s="453">
        <v>1</v>
      </c>
      <c r="R3110" s="458">
        <v>7.9725000000000004E-2</v>
      </c>
      <c r="S3110" s="464">
        <v>871014</v>
      </c>
      <c r="T3110" s="461">
        <v>6854500</v>
      </c>
      <c r="U3110" s="462">
        <v>36000</v>
      </c>
      <c r="V3110" s="463">
        <v>33429.5625</v>
      </c>
      <c r="W3110" s="716" t="e">
        <f t="shared" si="121"/>
        <v>#DIV/0!</v>
      </c>
      <c r="Z3110" s="739">
        <f t="shared" si="122"/>
        <v>326.63024999999999</v>
      </c>
    </row>
    <row r="3111" spans="1:26" s="365" customFormat="1" ht="12.65" customHeight="1">
      <c r="A3111" s="452" t="s">
        <v>109</v>
      </c>
      <c r="B3111" s="452" t="s">
        <v>712</v>
      </c>
      <c r="C3111" s="453" t="s">
        <v>449</v>
      </c>
      <c r="D3111" s="454" t="s">
        <v>1199</v>
      </c>
      <c r="E3111" s="455" t="s">
        <v>1200</v>
      </c>
      <c r="F3111" s="454" t="s">
        <v>1169</v>
      </c>
      <c r="G3111" s="454" t="s">
        <v>712</v>
      </c>
      <c r="H3111" s="454" t="s">
        <v>538</v>
      </c>
      <c r="I3111" s="453">
        <v>2024</v>
      </c>
      <c r="J3111" s="453">
        <v>10</v>
      </c>
      <c r="K3111" s="456">
        <v>45603</v>
      </c>
      <c r="L3111" s="457"/>
      <c r="M3111" s="458">
        <v>4.0697979797979802E-2</v>
      </c>
      <c r="N3111" s="458">
        <v>4.0899999999999999E-2</v>
      </c>
      <c r="O3111" s="459">
        <v>2.02020202020196E-4</v>
      </c>
      <c r="P3111" s="460"/>
      <c r="Q3111" s="453">
        <v>1</v>
      </c>
      <c r="R3111" s="458">
        <v>4.0697979797979802E-2</v>
      </c>
      <c r="S3111" s="464">
        <v>2220207</v>
      </c>
      <c r="T3111" s="461">
        <v>20481739</v>
      </c>
      <c r="U3111" s="462">
        <v>32000</v>
      </c>
      <c r="V3111" s="463">
        <v>27862.274949495073</v>
      </c>
      <c r="W3111" s="716" t="e">
        <f t="shared" si="121"/>
        <v>#DIV/0!</v>
      </c>
      <c r="Z3111" s="739">
        <f t="shared" si="122"/>
        <v>448.52666666665328</v>
      </c>
    </row>
    <row r="3112" spans="1:26" s="365" customFormat="1" ht="12.65" customHeight="1">
      <c r="A3112" s="452" t="s">
        <v>109</v>
      </c>
      <c r="B3112" s="452" t="s">
        <v>712</v>
      </c>
      <c r="C3112" s="453" t="s">
        <v>449</v>
      </c>
      <c r="D3112" s="454" t="s">
        <v>1179</v>
      </c>
      <c r="E3112" s="455" t="s">
        <v>1180</v>
      </c>
      <c r="F3112" s="454" t="s">
        <v>1169</v>
      </c>
      <c r="G3112" s="454" t="s">
        <v>712</v>
      </c>
      <c r="H3112" s="454" t="s">
        <v>538</v>
      </c>
      <c r="I3112" s="453">
        <v>2024</v>
      </c>
      <c r="J3112" s="453">
        <v>10</v>
      </c>
      <c r="K3112" s="456">
        <v>45603</v>
      </c>
      <c r="L3112" s="457"/>
      <c r="M3112" s="458">
        <v>1.24996716339609E-2</v>
      </c>
      <c r="N3112" s="458">
        <v>1.25546484858128E-2</v>
      </c>
      <c r="O3112" s="459">
        <v>5.49768518518998E-5</v>
      </c>
      <c r="P3112" s="460"/>
      <c r="Q3112" s="453">
        <v>1</v>
      </c>
      <c r="R3112" s="458">
        <v>1.24996716339609E-2</v>
      </c>
      <c r="S3112" s="464">
        <v>11285004</v>
      </c>
      <c r="T3112" s="461">
        <v>70435983</v>
      </c>
      <c r="U3112" s="462">
        <v>0</v>
      </c>
      <c r="V3112" s="463">
        <v>0</v>
      </c>
      <c r="W3112" s="716" t="e">
        <f t="shared" si="121"/>
        <v>#DIV/0!</v>
      </c>
      <c r="Z3112" s="739">
        <f t="shared" si="122"/>
        <v>620.41399305609661</v>
      </c>
    </row>
    <row r="3113" spans="1:26" s="365" customFormat="1" ht="12.65" customHeight="1">
      <c r="A3113" s="452" t="s">
        <v>108</v>
      </c>
      <c r="B3113" s="452" t="s">
        <v>1201</v>
      </c>
      <c r="C3113" s="453" t="s">
        <v>449</v>
      </c>
      <c r="D3113" s="454" t="s">
        <v>1181</v>
      </c>
      <c r="E3113" s="455" t="s">
        <v>1202</v>
      </c>
      <c r="F3113" s="454" t="s">
        <v>1169</v>
      </c>
      <c r="G3113" s="454" t="s">
        <v>1201</v>
      </c>
      <c r="H3113" s="454" t="s">
        <v>538</v>
      </c>
      <c r="I3113" s="453">
        <v>2024</v>
      </c>
      <c r="J3113" s="453">
        <v>10</v>
      </c>
      <c r="K3113" s="456">
        <v>45603</v>
      </c>
      <c r="L3113" s="457"/>
      <c r="M3113" s="458">
        <v>0.11732129629629599</v>
      </c>
      <c r="N3113" s="458">
        <v>0.1179</v>
      </c>
      <c r="O3113" s="459">
        <v>5.7870370370401202E-4</v>
      </c>
      <c r="P3113" s="460"/>
      <c r="Q3113" s="453">
        <v>1</v>
      </c>
      <c r="R3113" s="458">
        <v>0.11732129629629599</v>
      </c>
      <c r="S3113" s="464">
        <v>764110</v>
      </c>
      <c r="T3113" s="461">
        <v>9195496</v>
      </c>
      <c r="U3113" s="462">
        <v>75000</v>
      </c>
      <c r="V3113" s="463">
        <v>69678.532407404578</v>
      </c>
      <c r="W3113" s="716" t="e">
        <f t="shared" si="121"/>
        <v>#DIV/0!</v>
      </c>
      <c r="Z3113" s="739">
        <f t="shared" si="122"/>
        <v>442.19328703727263</v>
      </c>
    </row>
    <row r="3114" spans="1:26" s="365" customFormat="1" ht="12.65" customHeight="1">
      <c r="A3114" s="452" t="s">
        <v>108</v>
      </c>
      <c r="B3114" s="452" t="s">
        <v>1201</v>
      </c>
      <c r="C3114" s="453" t="s">
        <v>449</v>
      </c>
      <c r="D3114" s="454" t="s">
        <v>1203</v>
      </c>
      <c r="E3114" s="455" t="s">
        <v>1204</v>
      </c>
      <c r="F3114" s="454" t="s">
        <v>1169</v>
      </c>
      <c r="G3114" s="454" t="s">
        <v>1201</v>
      </c>
      <c r="H3114" s="454" t="s">
        <v>538</v>
      </c>
      <c r="I3114" s="453">
        <v>2024</v>
      </c>
      <c r="J3114" s="453">
        <v>10</v>
      </c>
      <c r="K3114" s="456">
        <v>45603</v>
      </c>
      <c r="L3114" s="457"/>
      <c r="M3114" s="458">
        <v>0.16803124999999999</v>
      </c>
      <c r="N3114" s="458">
        <v>0.16850000000000001</v>
      </c>
      <c r="O3114" s="459">
        <v>4.6875000000001798E-4</v>
      </c>
      <c r="P3114" s="460"/>
      <c r="Q3114" s="453">
        <v>1</v>
      </c>
      <c r="R3114" s="458">
        <v>0.16803124999999999</v>
      </c>
      <c r="S3114" s="464">
        <v>855980</v>
      </c>
      <c r="T3114" s="461">
        <v>9366187</v>
      </c>
      <c r="U3114" s="462">
        <v>54000</v>
      </c>
      <c r="V3114" s="463">
        <v>49609.599843749835</v>
      </c>
      <c r="W3114" s="716" t="e">
        <f t="shared" si="121"/>
        <v>#DIV/0!</v>
      </c>
      <c r="Z3114" s="739">
        <f t="shared" si="122"/>
        <v>401.24062500001537</v>
      </c>
    </row>
    <row r="3115" spans="1:26" s="365" customFormat="1" ht="12.65" customHeight="1">
      <c r="A3115" s="452" t="s">
        <v>108</v>
      </c>
      <c r="B3115" s="452" t="s">
        <v>1201</v>
      </c>
      <c r="C3115" s="453" t="s">
        <v>449</v>
      </c>
      <c r="D3115" s="454" t="s">
        <v>1175</v>
      </c>
      <c r="E3115" s="455" t="s">
        <v>1176</v>
      </c>
      <c r="F3115" s="454" t="s">
        <v>1169</v>
      </c>
      <c r="G3115" s="454" t="s">
        <v>1201</v>
      </c>
      <c r="H3115" s="454" t="s">
        <v>538</v>
      </c>
      <c r="I3115" s="453">
        <v>2024</v>
      </c>
      <c r="J3115" s="453">
        <v>10</v>
      </c>
      <c r="K3115" s="456">
        <v>45603</v>
      </c>
      <c r="L3115" s="457"/>
      <c r="M3115" s="458">
        <v>1.54984811013187E-2</v>
      </c>
      <c r="N3115" s="458">
        <v>1.55644533235409E-2</v>
      </c>
      <c r="O3115" s="459">
        <v>6.5972222222199895E-5</v>
      </c>
      <c r="P3115" s="460"/>
      <c r="Q3115" s="453">
        <v>1</v>
      </c>
      <c r="R3115" s="458">
        <v>1.54984811013187E-2</v>
      </c>
      <c r="S3115" s="464">
        <v>8154744</v>
      </c>
      <c r="T3115" s="461">
        <v>47387021</v>
      </c>
      <c r="U3115" s="462">
        <v>0</v>
      </c>
      <c r="V3115" s="463">
        <v>0</v>
      </c>
      <c r="W3115" s="716" t="e">
        <f t="shared" si="121"/>
        <v>#DIV/0!</v>
      </c>
      <c r="Z3115" s="739">
        <f t="shared" si="122"/>
        <v>537.98658333315132</v>
      </c>
    </row>
    <row r="3116" spans="1:26" s="365" customFormat="1" ht="12.65" customHeight="1">
      <c r="A3116" s="452" t="s">
        <v>109</v>
      </c>
      <c r="B3116" s="452" t="s">
        <v>712</v>
      </c>
      <c r="C3116" s="453" t="s">
        <v>449</v>
      </c>
      <c r="D3116" s="454" t="s">
        <v>1194</v>
      </c>
      <c r="E3116" s="455" t="s">
        <v>1195</v>
      </c>
      <c r="F3116" s="454" t="s">
        <v>1169</v>
      </c>
      <c r="G3116" s="454" t="s">
        <v>712</v>
      </c>
      <c r="H3116" s="454" t="s">
        <v>538</v>
      </c>
      <c r="I3116" s="453">
        <v>2024</v>
      </c>
      <c r="J3116" s="453">
        <v>10</v>
      </c>
      <c r="K3116" s="456">
        <v>45603</v>
      </c>
      <c r="L3116" s="457"/>
      <c r="M3116" s="458">
        <v>1.6104341943226901E-2</v>
      </c>
      <c r="N3116" s="458">
        <v>1.6156185261199201E-2</v>
      </c>
      <c r="O3116" s="459">
        <v>5.1843317972300601E-5</v>
      </c>
      <c r="P3116" s="460"/>
      <c r="Q3116" s="453">
        <v>1</v>
      </c>
      <c r="R3116" s="458">
        <v>1.6104341943226901E-2</v>
      </c>
      <c r="S3116" s="464">
        <v>3183414</v>
      </c>
      <c r="T3116" s="461">
        <v>28815487</v>
      </c>
      <c r="U3116" s="462">
        <v>0</v>
      </c>
      <c r="V3116" s="463">
        <v>0</v>
      </c>
      <c r="W3116" s="716" t="e">
        <f t="shared" si="121"/>
        <v>#DIV/0!</v>
      </c>
      <c r="Z3116" s="739">
        <f t="shared" si="122"/>
        <v>165.03874423947335</v>
      </c>
    </row>
    <row r="3117" spans="1:26" s="365" customFormat="1" ht="12.65" customHeight="1">
      <c r="A3117" s="452" t="s">
        <v>109</v>
      </c>
      <c r="B3117" s="452" t="s">
        <v>712</v>
      </c>
      <c r="C3117" s="453" t="s">
        <v>449</v>
      </c>
      <c r="D3117" s="454" t="s">
        <v>1192</v>
      </c>
      <c r="E3117" s="455" t="s">
        <v>1193</v>
      </c>
      <c r="F3117" s="454" t="s">
        <v>1169</v>
      </c>
      <c r="G3117" s="454" t="s">
        <v>712</v>
      </c>
      <c r="H3117" s="454" t="s">
        <v>538</v>
      </c>
      <c r="I3117" s="453">
        <v>2024</v>
      </c>
      <c r="J3117" s="453">
        <v>10</v>
      </c>
      <c r="K3117" s="456">
        <v>45603</v>
      </c>
      <c r="L3117" s="457"/>
      <c r="M3117" s="458">
        <v>7.1513521215986503E-2</v>
      </c>
      <c r="N3117" s="458">
        <v>7.1930187882653193E-2</v>
      </c>
      <c r="O3117" s="459">
        <v>4.1666666666669E-4</v>
      </c>
      <c r="P3117" s="460"/>
      <c r="Q3117" s="453">
        <v>1</v>
      </c>
      <c r="R3117" s="458">
        <v>7.1513521215986503E-2</v>
      </c>
      <c r="S3117" s="464">
        <v>1358220</v>
      </c>
      <c r="T3117" s="461">
        <v>16343547</v>
      </c>
      <c r="U3117" s="462">
        <v>0</v>
      </c>
      <c r="V3117" s="463">
        <v>0</v>
      </c>
      <c r="W3117" s="716" t="e">
        <f t="shared" si="121"/>
        <v>#DIV/0!</v>
      </c>
      <c r="Z3117" s="739">
        <f t="shared" si="122"/>
        <v>565.92500000003167</v>
      </c>
    </row>
    <row r="3118" spans="1:26" s="365" customFormat="1" ht="12.65" customHeight="1">
      <c r="A3118" s="452" t="s">
        <v>109</v>
      </c>
      <c r="B3118" s="452" t="s">
        <v>712</v>
      </c>
      <c r="C3118" s="453" t="s">
        <v>449</v>
      </c>
      <c r="D3118" s="454" t="s">
        <v>1179</v>
      </c>
      <c r="E3118" s="455" t="s">
        <v>1180</v>
      </c>
      <c r="F3118" s="454" t="s">
        <v>1169</v>
      </c>
      <c r="G3118" s="454" t="s">
        <v>712</v>
      </c>
      <c r="H3118" s="454" t="s">
        <v>538</v>
      </c>
      <c r="I3118" s="453">
        <v>2024</v>
      </c>
      <c r="J3118" s="453">
        <v>10</v>
      </c>
      <c r="K3118" s="456">
        <v>45603</v>
      </c>
      <c r="L3118" s="457"/>
      <c r="M3118" s="458">
        <v>1.24996716339609E-2</v>
      </c>
      <c r="N3118" s="458">
        <v>1.25546484858128E-2</v>
      </c>
      <c r="O3118" s="459">
        <v>5.49768518518998E-5</v>
      </c>
      <c r="P3118" s="460"/>
      <c r="Q3118" s="453">
        <v>1</v>
      </c>
      <c r="R3118" s="458">
        <v>1.24996716339609E-2</v>
      </c>
      <c r="S3118" s="464">
        <v>11285004</v>
      </c>
      <c r="T3118" s="461">
        <v>70435983</v>
      </c>
      <c r="U3118" s="462">
        <v>0</v>
      </c>
      <c r="V3118" s="463">
        <v>0</v>
      </c>
      <c r="W3118" s="716" t="e">
        <f t="shared" si="121"/>
        <v>#DIV/0!</v>
      </c>
      <c r="Z3118" s="739">
        <f t="shared" si="122"/>
        <v>620.41399305609661</v>
      </c>
    </row>
    <row r="3119" spans="1:26" s="365" customFormat="1" ht="12.65" customHeight="1">
      <c r="A3119" s="452" t="s">
        <v>108</v>
      </c>
      <c r="B3119" s="452" t="s">
        <v>1201</v>
      </c>
      <c r="C3119" s="453" t="s">
        <v>449</v>
      </c>
      <c r="D3119" s="454" t="s">
        <v>1205</v>
      </c>
      <c r="E3119" s="455" t="s">
        <v>537</v>
      </c>
      <c r="F3119" s="454" t="s">
        <v>1169</v>
      </c>
      <c r="G3119" s="454" t="s">
        <v>1201</v>
      </c>
      <c r="H3119" s="454" t="s">
        <v>538</v>
      </c>
      <c r="I3119" s="453">
        <v>2024</v>
      </c>
      <c r="J3119" s="453">
        <v>10</v>
      </c>
      <c r="K3119" s="456">
        <v>45603</v>
      </c>
      <c r="L3119" s="457"/>
      <c r="M3119" s="458">
        <v>2.2669039342977801E-2</v>
      </c>
      <c r="N3119" s="458">
        <v>2.2744560176311102E-2</v>
      </c>
      <c r="O3119" s="459">
        <v>7.5520833333300703E-5</v>
      </c>
      <c r="P3119" s="460"/>
      <c r="Q3119" s="453">
        <v>1</v>
      </c>
      <c r="R3119" s="458">
        <v>2.2669039342977801E-2</v>
      </c>
      <c r="S3119" s="464">
        <v>0</v>
      </c>
      <c r="T3119" s="461">
        <v>0</v>
      </c>
      <c r="U3119" s="462">
        <v>14500</v>
      </c>
      <c r="V3119" s="463">
        <v>14500</v>
      </c>
      <c r="W3119" s="716" t="e">
        <f t="shared" si="121"/>
        <v>#DIV/0!</v>
      </c>
      <c r="Z3119" s="739">
        <f t="shared" si="122"/>
        <v>0</v>
      </c>
    </row>
    <row r="3120" spans="1:26" s="365" customFormat="1" ht="12.65" customHeight="1">
      <c r="A3120" s="452" t="s">
        <v>115</v>
      </c>
      <c r="B3120" s="452" t="s">
        <v>728</v>
      </c>
      <c r="C3120" s="453" t="s">
        <v>449</v>
      </c>
      <c r="D3120" s="454" t="s">
        <v>1192</v>
      </c>
      <c r="E3120" s="455" t="s">
        <v>1206</v>
      </c>
      <c r="F3120" s="454" t="s">
        <v>1169</v>
      </c>
      <c r="G3120" s="454" t="s">
        <v>728</v>
      </c>
      <c r="H3120" s="454" t="s">
        <v>538</v>
      </c>
      <c r="I3120" s="453">
        <v>2024</v>
      </c>
      <c r="J3120" s="453">
        <v>10</v>
      </c>
      <c r="K3120" s="456">
        <v>45603</v>
      </c>
      <c r="L3120" s="457"/>
      <c r="M3120" s="458">
        <v>0.10550138888888901</v>
      </c>
      <c r="N3120" s="458">
        <v>0.10630000000000001</v>
      </c>
      <c r="O3120" s="459">
        <v>7.9861111111100003E-4</v>
      </c>
      <c r="P3120" s="460"/>
      <c r="Q3120" s="453">
        <v>1</v>
      </c>
      <c r="R3120" s="458">
        <v>0.10550138888888901</v>
      </c>
      <c r="S3120" s="464">
        <v>1106887</v>
      </c>
      <c r="T3120" s="461">
        <v>11845079</v>
      </c>
      <c r="U3120" s="462">
        <v>69000</v>
      </c>
      <c r="V3120" s="463">
        <v>59540.388298612423</v>
      </c>
      <c r="W3120" s="716" t="e">
        <f t="shared" si="121"/>
        <v>#DIV/0!</v>
      </c>
      <c r="Z3120" s="739">
        <f t="shared" si="122"/>
        <v>883.97225694432154</v>
      </c>
    </row>
    <row r="3121" spans="1:26" s="365" customFormat="1" ht="12.65" customHeight="1">
      <c r="A3121" s="452" t="s">
        <v>115</v>
      </c>
      <c r="B3121" s="452" t="s">
        <v>728</v>
      </c>
      <c r="C3121" s="453" t="s">
        <v>449</v>
      </c>
      <c r="D3121" s="454" t="s">
        <v>1194</v>
      </c>
      <c r="E3121" s="455" t="s">
        <v>1195</v>
      </c>
      <c r="F3121" s="454" t="s">
        <v>1169</v>
      </c>
      <c r="G3121" s="454" t="s">
        <v>728</v>
      </c>
      <c r="H3121" s="454" t="s">
        <v>538</v>
      </c>
      <c r="I3121" s="453">
        <v>2024</v>
      </c>
      <c r="J3121" s="453">
        <v>10</v>
      </c>
      <c r="K3121" s="456">
        <v>45603</v>
      </c>
      <c r="L3121" s="457"/>
      <c r="M3121" s="458">
        <v>1.6104341943226901E-2</v>
      </c>
      <c r="N3121" s="458">
        <v>1.6156185261199201E-2</v>
      </c>
      <c r="O3121" s="459">
        <v>5.1843317972300601E-5</v>
      </c>
      <c r="P3121" s="460"/>
      <c r="Q3121" s="453">
        <v>1</v>
      </c>
      <c r="R3121" s="458">
        <v>1.6104341943226901E-2</v>
      </c>
      <c r="S3121" s="464">
        <v>3183414</v>
      </c>
      <c r="T3121" s="461">
        <v>28815487</v>
      </c>
      <c r="U3121" s="462">
        <v>0</v>
      </c>
      <c r="V3121" s="463">
        <v>0</v>
      </c>
      <c r="W3121" s="716" t="e">
        <f t="shared" si="121"/>
        <v>#DIV/0!</v>
      </c>
      <c r="Z3121" s="739">
        <f t="shared" si="122"/>
        <v>165.03874423947335</v>
      </c>
    </row>
    <row r="3122" spans="1:26" s="365" customFormat="1" ht="12.65" customHeight="1">
      <c r="A3122" s="452" t="s">
        <v>115</v>
      </c>
      <c r="B3122" s="452" t="s">
        <v>728</v>
      </c>
      <c r="C3122" s="453" t="s">
        <v>449</v>
      </c>
      <c r="D3122" s="454" t="s">
        <v>1183</v>
      </c>
      <c r="E3122" s="455" t="s">
        <v>1207</v>
      </c>
      <c r="F3122" s="454" t="s">
        <v>1169</v>
      </c>
      <c r="G3122" s="454" t="s">
        <v>728</v>
      </c>
      <c r="H3122" s="454" t="s">
        <v>538</v>
      </c>
      <c r="I3122" s="453">
        <v>2024</v>
      </c>
      <c r="J3122" s="453">
        <v>10</v>
      </c>
      <c r="K3122" s="456">
        <v>45603</v>
      </c>
      <c r="L3122" s="457"/>
      <c r="M3122" s="458">
        <v>0.15999791666666699</v>
      </c>
      <c r="N3122" s="458">
        <v>0.1613</v>
      </c>
      <c r="O3122" s="459">
        <v>1.30208333333301E-3</v>
      </c>
      <c r="P3122" s="460"/>
      <c r="Q3122" s="453">
        <v>1</v>
      </c>
      <c r="R3122" s="458">
        <v>0.15999791666666699</v>
      </c>
      <c r="S3122" s="464">
        <v>1533836</v>
      </c>
      <c r="T3122" s="461">
        <v>12741682</v>
      </c>
      <c r="U3122" s="462">
        <v>75000</v>
      </c>
      <c r="V3122" s="463">
        <v>58409.26822917079</v>
      </c>
      <c r="W3122" s="716" t="e">
        <f t="shared" si="121"/>
        <v>#DIV/0!</v>
      </c>
      <c r="Z3122" s="739">
        <f t="shared" si="122"/>
        <v>1997.1822916661706</v>
      </c>
    </row>
    <row r="3123" spans="1:26" s="365" customFormat="1" ht="12.65" customHeight="1">
      <c r="A3123" s="452" t="s">
        <v>115</v>
      </c>
      <c r="B3123" s="452" t="s">
        <v>728</v>
      </c>
      <c r="C3123" s="453" t="s">
        <v>449</v>
      </c>
      <c r="D3123" s="454" t="s">
        <v>1197</v>
      </c>
      <c r="E3123" s="455" t="s">
        <v>1208</v>
      </c>
      <c r="F3123" s="454" t="s">
        <v>1169</v>
      </c>
      <c r="G3123" s="454" t="s">
        <v>728</v>
      </c>
      <c r="H3123" s="454" t="s">
        <v>538</v>
      </c>
      <c r="I3123" s="453">
        <v>2024</v>
      </c>
      <c r="J3123" s="453">
        <v>10</v>
      </c>
      <c r="K3123" s="456">
        <v>45603</v>
      </c>
      <c r="L3123" s="457"/>
      <c r="M3123" s="458">
        <v>0.1943</v>
      </c>
      <c r="N3123" s="458">
        <v>0.19500000000000001</v>
      </c>
      <c r="O3123" s="459">
        <v>7.0000000000000596E-4</v>
      </c>
      <c r="P3123" s="460"/>
      <c r="Q3123" s="453">
        <v>1</v>
      </c>
      <c r="R3123" s="458">
        <v>0.1943</v>
      </c>
      <c r="S3123" s="464">
        <v>318886</v>
      </c>
      <c r="T3123" s="461">
        <v>8143955</v>
      </c>
      <c r="U3123" s="462">
        <v>60000</v>
      </c>
      <c r="V3123" s="463">
        <v>54299.231499999951</v>
      </c>
      <c r="W3123" s="716" t="e">
        <f t="shared" si="121"/>
        <v>#DIV/0!</v>
      </c>
      <c r="Z3123" s="739">
        <f t="shared" si="122"/>
        <v>223.22020000000191</v>
      </c>
    </row>
    <row r="3124" spans="1:26" s="365" customFormat="1" ht="12.65" customHeight="1">
      <c r="A3124" s="452" t="s">
        <v>115</v>
      </c>
      <c r="B3124" s="452" t="s">
        <v>728</v>
      </c>
      <c r="C3124" s="453" t="s">
        <v>449</v>
      </c>
      <c r="D3124" s="454" t="s">
        <v>1199</v>
      </c>
      <c r="E3124" s="455" t="s">
        <v>1200</v>
      </c>
      <c r="F3124" s="454" t="s">
        <v>1169</v>
      </c>
      <c r="G3124" s="454" t="s">
        <v>728</v>
      </c>
      <c r="H3124" s="454" t="s">
        <v>538</v>
      </c>
      <c r="I3124" s="453">
        <v>2024</v>
      </c>
      <c r="J3124" s="453">
        <v>10</v>
      </c>
      <c r="K3124" s="456">
        <v>45603</v>
      </c>
      <c r="L3124" s="457"/>
      <c r="M3124" s="458">
        <v>4.0697979797979802E-2</v>
      </c>
      <c r="N3124" s="458">
        <v>4.0899999999999999E-2</v>
      </c>
      <c r="O3124" s="459">
        <v>2.02020202020196E-4</v>
      </c>
      <c r="P3124" s="460"/>
      <c r="Q3124" s="453">
        <v>1</v>
      </c>
      <c r="R3124" s="458">
        <v>4.0697979797979802E-2</v>
      </c>
      <c r="S3124" s="464">
        <v>2220207</v>
      </c>
      <c r="T3124" s="461">
        <v>20481739</v>
      </c>
      <c r="U3124" s="462">
        <v>0</v>
      </c>
      <c r="V3124" s="463">
        <v>0</v>
      </c>
      <c r="W3124" s="716" t="e">
        <f t="shared" si="121"/>
        <v>#DIV/0!</v>
      </c>
      <c r="Z3124" s="739">
        <f t="shared" si="122"/>
        <v>448.52666666665328</v>
      </c>
    </row>
    <row r="3125" spans="1:26" s="365" customFormat="1" ht="12.65" customHeight="1">
      <c r="A3125" s="452" t="s">
        <v>115</v>
      </c>
      <c r="B3125" s="452" t="s">
        <v>728</v>
      </c>
      <c r="C3125" s="453" t="s">
        <v>449</v>
      </c>
      <c r="D3125" s="454" t="s">
        <v>1179</v>
      </c>
      <c r="E3125" s="455" t="s">
        <v>1180</v>
      </c>
      <c r="F3125" s="454" t="s">
        <v>1169</v>
      </c>
      <c r="G3125" s="454" t="s">
        <v>728</v>
      </c>
      <c r="H3125" s="454" t="s">
        <v>538</v>
      </c>
      <c r="I3125" s="453">
        <v>2024</v>
      </c>
      <c r="J3125" s="453">
        <v>10</v>
      </c>
      <c r="K3125" s="456">
        <v>45603</v>
      </c>
      <c r="L3125" s="457"/>
      <c r="M3125" s="458">
        <v>1.24996716339609E-2</v>
      </c>
      <c r="N3125" s="458">
        <v>1.25546484858128E-2</v>
      </c>
      <c r="O3125" s="459">
        <v>5.49768518518998E-5</v>
      </c>
      <c r="P3125" s="460"/>
      <c r="Q3125" s="453">
        <v>1</v>
      </c>
      <c r="R3125" s="458">
        <v>1.24996716339609E-2</v>
      </c>
      <c r="S3125" s="464">
        <v>11285004</v>
      </c>
      <c r="T3125" s="461">
        <v>70435983</v>
      </c>
      <c r="U3125" s="462">
        <v>0</v>
      </c>
      <c r="V3125" s="463">
        <v>0</v>
      </c>
      <c r="W3125" s="716" t="e">
        <f t="shared" si="121"/>
        <v>#DIV/0!</v>
      </c>
      <c r="Z3125" s="739">
        <f t="shared" si="122"/>
        <v>620.41399305609661</v>
      </c>
    </row>
    <row r="3126" spans="1:26" s="365" customFormat="1" ht="12.65" customHeight="1">
      <c r="A3126" s="452" t="s">
        <v>115</v>
      </c>
      <c r="B3126" s="452" t="s">
        <v>728</v>
      </c>
      <c r="C3126" s="453" t="s">
        <v>449</v>
      </c>
      <c r="D3126" s="454" t="s">
        <v>1192</v>
      </c>
      <c r="E3126" s="455" t="s">
        <v>1206</v>
      </c>
      <c r="F3126" s="454" t="s">
        <v>1169</v>
      </c>
      <c r="G3126" s="454" t="s">
        <v>728</v>
      </c>
      <c r="H3126" s="454" t="s">
        <v>538</v>
      </c>
      <c r="I3126" s="453">
        <v>2024</v>
      </c>
      <c r="J3126" s="453">
        <v>10</v>
      </c>
      <c r="K3126" s="456">
        <v>45603</v>
      </c>
      <c r="L3126" s="457"/>
      <c r="M3126" s="458">
        <v>0.10550138888888901</v>
      </c>
      <c r="N3126" s="458">
        <v>0.10630000000000001</v>
      </c>
      <c r="O3126" s="459">
        <v>7.9861111111100003E-4</v>
      </c>
      <c r="P3126" s="460"/>
      <c r="Q3126" s="453">
        <v>1</v>
      </c>
      <c r="R3126" s="458">
        <v>0.10550138888888901</v>
      </c>
      <c r="S3126" s="464">
        <v>1106887</v>
      </c>
      <c r="T3126" s="461">
        <v>11845079</v>
      </c>
      <c r="U3126" s="462">
        <v>0</v>
      </c>
      <c r="V3126" s="463">
        <v>0</v>
      </c>
      <c r="W3126" s="716" t="e">
        <f t="shared" si="121"/>
        <v>#DIV/0!</v>
      </c>
      <c r="Z3126" s="739">
        <f t="shared" si="122"/>
        <v>883.97225694432154</v>
      </c>
    </row>
    <row r="3127" spans="1:26" s="365" customFormat="1" ht="12.65" customHeight="1">
      <c r="A3127" s="452" t="s">
        <v>115</v>
      </c>
      <c r="B3127" s="452" t="s">
        <v>728</v>
      </c>
      <c r="C3127" s="453" t="s">
        <v>449</v>
      </c>
      <c r="D3127" s="454" t="s">
        <v>1179</v>
      </c>
      <c r="E3127" s="455" t="s">
        <v>1180</v>
      </c>
      <c r="F3127" s="454" t="s">
        <v>1169</v>
      </c>
      <c r="G3127" s="454" t="s">
        <v>728</v>
      </c>
      <c r="H3127" s="454" t="s">
        <v>538</v>
      </c>
      <c r="I3127" s="453">
        <v>2024</v>
      </c>
      <c r="J3127" s="453">
        <v>10</v>
      </c>
      <c r="K3127" s="456">
        <v>45603</v>
      </c>
      <c r="L3127" s="457"/>
      <c r="M3127" s="458">
        <v>1.24996716339609E-2</v>
      </c>
      <c r="N3127" s="458">
        <v>1.25546484858128E-2</v>
      </c>
      <c r="O3127" s="459">
        <v>5.49768518518998E-5</v>
      </c>
      <c r="P3127" s="460"/>
      <c r="Q3127" s="453">
        <v>1</v>
      </c>
      <c r="R3127" s="458">
        <v>1.24996716339609E-2</v>
      </c>
      <c r="S3127" s="464">
        <v>11285004</v>
      </c>
      <c r="T3127" s="461">
        <v>70435983</v>
      </c>
      <c r="U3127" s="462">
        <v>0</v>
      </c>
      <c r="V3127" s="463">
        <v>0</v>
      </c>
      <c r="W3127" s="716" t="e">
        <f t="shared" si="121"/>
        <v>#DIV/0!</v>
      </c>
      <c r="Z3127" s="739">
        <f t="shared" si="122"/>
        <v>620.41399305609661</v>
      </c>
    </row>
    <row r="3128" spans="1:26" s="365" customFormat="1" ht="12.65" customHeight="1">
      <c r="A3128" s="452" t="s">
        <v>115</v>
      </c>
      <c r="B3128" s="452" t="s">
        <v>728</v>
      </c>
      <c r="C3128" s="453" t="s">
        <v>449</v>
      </c>
      <c r="D3128" s="454" t="s">
        <v>1194</v>
      </c>
      <c r="E3128" s="455" t="s">
        <v>1195</v>
      </c>
      <c r="F3128" s="454" t="s">
        <v>1169</v>
      </c>
      <c r="G3128" s="454" t="s">
        <v>728</v>
      </c>
      <c r="H3128" s="454" t="s">
        <v>538</v>
      </c>
      <c r="I3128" s="453">
        <v>2024</v>
      </c>
      <c r="J3128" s="453">
        <v>10</v>
      </c>
      <c r="K3128" s="456">
        <v>45603</v>
      </c>
      <c r="L3128" s="457"/>
      <c r="M3128" s="458">
        <v>1.6104341943226901E-2</v>
      </c>
      <c r="N3128" s="458">
        <v>1.6156185261199201E-2</v>
      </c>
      <c r="O3128" s="459">
        <v>5.1843317972300601E-5</v>
      </c>
      <c r="P3128" s="460"/>
      <c r="Q3128" s="453">
        <v>1</v>
      </c>
      <c r="R3128" s="458">
        <v>1.6104341943226901E-2</v>
      </c>
      <c r="S3128" s="464">
        <v>3183414</v>
      </c>
      <c r="T3128" s="461">
        <v>28815487</v>
      </c>
      <c r="U3128" s="462">
        <v>0</v>
      </c>
      <c r="V3128" s="463">
        <v>0</v>
      </c>
      <c r="W3128" s="716" t="e">
        <f t="shared" si="121"/>
        <v>#DIV/0!</v>
      </c>
      <c r="Z3128" s="739">
        <f t="shared" si="122"/>
        <v>165.03874423947335</v>
      </c>
    </row>
    <row r="3129" spans="1:26" s="365" customFormat="1" ht="12.65" customHeight="1">
      <c r="A3129" s="452" t="s">
        <v>115</v>
      </c>
      <c r="B3129" s="452" t="s">
        <v>728</v>
      </c>
      <c r="C3129" s="453" t="s">
        <v>449</v>
      </c>
      <c r="D3129" s="454" t="s">
        <v>1183</v>
      </c>
      <c r="E3129" s="455" t="s">
        <v>1207</v>
      </c>
      <c r="F3129" s="454" t="s">
        <v>1169</v>
      </c>
      <c r="G3129" s="454" t="s">
        <v>728</v>
      </c>
      <c r="H3129" s="454" t="s">
        <v>538</v>
      </c>
      <c r="I3129" s="453">
        <v>2024</v>
      </c>
      <c r="J3129" s="453">
        <v>10</v>
      </c>
      <c r="K3129" s="456">
        <v>45603</v>
      </c>
      <c r="L3129" s="457"/>
      <c r="M3129" s="458">
        <v>0.15999791666666699</v>
      </c>
      <c r="N3129" s="458">
        <v>0.1613</v>
      </c>
      <c r="O3129" s="459">
        <v>1.30208333333301E-3</v>
      </c>
      <c r="P3129" s="460"/>
      <c r="Q3129" s="453">
        <v>1</v>
      </c>
      <c r="R3129" s="458">
        <v>0.15999791666666699</v>
      </c>
      <c r="S3129" s="464">
        <v>1533836</v>
      </c>
      <c r="T3129" s="461">
        <v>12741682</v>
      </c>
      <c r="U3129" s="462">
        <v>0</v>
      </c>
      <c r="V3129" s="463">
        <v>0</v>
      </c>
      <c r="W3129" s="716" t="e">
        <f t="shared" si="121"/>
        <v>#DIV/0!</v>
      </c>
      <c r="Z3129" s="739">
        <f t="shared" si="122"/>
        <v>1997.1822916661706</v>
      </c>
    </row>
    <row r="3130" spans="1:26" s="365" customFormat="1" ht="12.65" customHeight="1">
      <c r="A3130" s="452" t="s">
        <v>111</v>
      </c>
      <c r="B3130" s="452" t="s">
        <v>718</v>
      </c>
      <c r="C3130" s="453" t="s">
        <v>449</v>
      </c>
      <c r="D3130" s="454" t="s">
        <v>1197</v>
      </c>
      <c r="E3130" s="455" t="s">
        <v>1209</v>
      </c>
      <c r="F3130" s="454" t="s">
        <v>1169</v>
      </c>
      <c r="G3130" s="454" t="s">
        <v>718</v>
      </c>
      <c r="H3130" s="454" t="s">
        <v>538</v>
      </c>
      <c r="I3130" s="453">
        <v>2024</v>
      </c>
      <c r="J3130" s="453">
        <v>10</v>
      </c>
      <c r="K3130" s="456">
        <v>45603</v>
      </c>
      <c r="L3130" s="457"/>
      <c r="M3130" s="458">
        <v>0.14997080564718299</v>
      </c>
      <c r="N3130" s="458">
        <v>0.150595805647183</v>
      </c>
      <c r="O3130" s="459">
        <v>6.25000000000014E-4</v>
      </c>
      <c r="P3130" s="460"/>
      <c r="Q3130" s="453">
        <v>1</v>
      </c>
      <c r="R3130" s="458">
        <v>0.14997080564718299</v>
      </c>
      <c r="S3130" s="464">
        <v>888000</v>
      </c>
      <c r="T3130" s="461">
        <v>1521051</v>
      </c>
      <c r="U3130" s="462">
        <v>27000</v>
      </c>
      <c r="V3130" s="463">
        <v>26049.343124999978</v>
      </c>
      <c r="W3130" s="716" t="e">
        <f t="shared" si="121"/>
        <v>#DIV/0!</v>
      </c>
      <c r="Z3130" s="739">
        <f t="shared" si="122"/>
        <v>555.00000000001239</v>
      </c>
    </row>
    <row r="3131" spans="1:26" s="365" customFormat="1" ht="12.65" customHeight="1">
      <c r="A3131" s="452" t="s">
        <v>111</v>
      </c>
      <c r="B3131" s="452" t="s">
        <v>718</v>
      </c>
      <c r="C3131" s="453" t="s">
        <v>449</v>
      </c>
      <c r="D3131" s="454" t="s">
        <v>1210</v>
      </c>
      <c r="E3131" s="455" t="s">
        <v>1211</v>
      </c>
      <c r="F3131" s="454" t="s">
        <v>1169</v>
      </c>
      <c r="G3131" s="454" t="s">
        <v>718</v>
      </c>
      <c r="H3131" s="454" t="s">
        <v>538</v>
      </c>
      <c r="I3131" s="453">
        <v>2024</v>
      </c>
      <c r="J3131" s="453">
        <v>10</v>
      </c>
      <c r="K3131" s="456">
        <v>45603</v>
      </c>
      <c r="L3131" s="457"/>
      <c r="M3131" s="458">
        <v>0.168008357915438</v>
      </c>
      <c r="N3131" s="458">
        <v>0.16850000000000001</v>
      </c>
      <c r="O3131" s="459">
        <v>4.9164208456201096E-4</v>
      </c>
      <c r="P3131" s="460"/>
      <c r="Q3131" s="453">
        <v>1</v>
      </c>
      <c r="R3131" s="458">
        <v>0.168008357915438</v>
      </c>
      <c r="S3131" s="464">
        <v>614000</v>
      </c>
      <c r="T3131" s="461">
        <v>941024</v>
      </c>
      <c r="U3131" s="462">
        <v>14159.292035398201</v>
      </c>
      <c r="V3131" s="463">
        <v>13696.645034415318</v>
      </c>
      <c r="W3131" s="716" t="e">
        <f t="shared" si="121"/>
        <v>#DIV/0!</v>
      </c>
      <c r="Z3131" s="739">
        <f t="shared" si="122"/>
        <v>301.86823992107475</v>
      </c>
    </row>
    <row r="3132" spans="1:26" s="365" customFormat="1" ht="12.65" customHeight="1">
      <c r="A3132" s="452" t="s">
        <v>110</v>
      </c>
      <c r="B3132" s="452" t="s">
        <v>448</v>
      </c>
      <c r="C3132" s="453" t="s">
        <v>449</v>
      </c>
      <c r="D3132" s="454" t="s">
        <v>1197</v>
      </c>
      <c r="E3132" s="455" t="s">
        <v>1212</v>
      </c>
      <c r="F3132" s="454" t="s">
        <v>1169</v>
      </c>
      <c r="G3132" s="454" t="s">
        <v>448</v>
      </c>
      <c r="H3132" s="454" t="s">
        <v>538</v>
      </c>
      <c r="I3132" s="453">
        <v>2024</v>
      </c>
      <c r="J3132" s="453">
        <v>10</v>
      </c>
      <c r="K3132" s="456">
        <v>45603</v>
      </c>
      <c r="L3132" s="457"/>
      <c r="M3132" s="458">
        <v>0.38102136278533799</v>
      </c>
      <c r="N3132" s="458">
        <v>0.382206571382051</v>
      </c>
      <c r="O3132" s="459">
        <v>1.18520859671301E-3</v>
      </c>
      <c r="P3132" s="460"/>
      <c r="Q3132" s="453">
        <v>1</v>
      </c>
      <c r="R3132" s="458">
        <v>0.38102136278533799</v>
      </c>
      <c r="S3132" s="464">
        <v>64000</v>
      </c>
      <c r="T3132" s="461">
        <v>399600</v>
      </c>
      <c r="U3132" s="462">
        <v>39823.008849557496</v>
      </c>
      <c r="V3132" s="463">
        <v>39349.399494310979</v>
      </c>
      <c r="W3132" s="716" t="e">
        <f t="shared" si="121"/>
        <v>#DIV/0!</v>
      </c>
      <c r="Z3132" s="739">
        <f t="shared" si="122"/>
        <v>75.85335018963265</v>
      </c>
    </row>
    <row r="3133" spans="1:26" s="365" customFormat="1" ht="12.65" customHeight="1">
      <c r="A3133" s="284" t="s">
        <v>69</v>
      </c>
      <c r="B3133" s="452" t="s">
        <v>1213</v>
      </c>
      <c r="C3133" s="453" t="s">
        <v>435</v>
      </c>
      <c r="D3133" s="454" t="s">
        <v>1214</v>
      </c>
      <c r="E3133" s="455" t="s">
        <v>1215</v>
      </c>
      <c r="F3133" s="454" t="s">
        <v>1169</v>
      </c>
      <c r="G3133" s="454" t="s">
        <v>1213</v>
      </c>
      <c r="H3133" s="454" t="s">
        <v>538</v>
      </c>
      <c r="I3133" s="453">
        <v>2024</v>
      </c>
      <c r="J3133" s="453">
        <v>10</v>
      </c>
      <c r="K3133" s="456">
        <v>45603</v>
      </c>
      <c r="L3133" s="457"/>
      <c r="M3133" s="458">
        <v>2.3972685185185201E-2</v>
      </c>
      <c r="N3133" s="458">
        <v>2.41E-2</v>
      </c>
      <c r="O3133" s="459">
        <v>1.27314814814799E-4</v>
      </c>
      <c r="P3133" s="460"/>
      <c r="Q3133" s="453">
        <v>1</v>
      </c>
      <c r="R3133" s="458">
        <v>2.3972685185185201E-2</v>
      </c>
      <c r="S3133" s="464">
        <v>972540</v>
      </c>
      <c r="T3133" s="461">
        <v>8664155</v>
      </c>
      <c r="U3133" s="462">
        <v>11000</v>
      </c>
      <c r="V3133" s="463">
        <v>9896.9247106482853</v>
      </c>
      <c r="W3133" s="716" t="e">
        <f t="shared" si="121"/>
        <v>#DIV/0!</v>
      </c>
      <c r="Z3133" s="739">
        <f t="shared" si="122"/>
        <v>123.81874999998462</v>
      </c>
    </row>
    <row r="3134" spans="1:26" s="365" customFormat="1" ht="12.65" customHeight="1">
      <c r="A3134" s="284" t="s">
        <v>69</v>
      </c>
      <c r="B3134" s="452" t="s">
        <v>1213</v>
      </c>
      <c r="C3134" s="453" t="s">
        <v>435</v>
      </c>
      <c r="D3134" s="454" t="s">
        <v>1216</v>
      </c>
      <c r="E3134" s="455" t="s">
        <v>1217</v>
      </c>
      <c r="F3134" s="454" t="s">
        <v>1169</v>
      </c>
      <c r="G3134" s="454" t="s">
        <v>1213</v>
      </c>
      <c r="H3134" s="454" t="s">
        <v>538</v>
      </c>
      <c r="I3134" s="453">
        <v>2024</v>
      </c>
      <c r="J3134" s="453">
        <v>10</v>
      </c>
      <c r="K3134" s="456">
        <v>45603</v>
      </c>
      <c r="L3134" s="457"/>
      <c r="M3134" s="458">
        <v>4.6003968253968297E-2</v>
      </c>
      <c r="N3134" s="458">
        <v>4.65E-2</v>
      </c>
      <c r="O3134" s="459">
        <v>4.9603174603170296E-4</v>
      </c>
      <c r="P3134" s="460"/>
      <c r="Q3134" s="453">
        <v>1</v>
      </c>
      <c r="R3134" s="458">
        <v>4.6003968253968297E-2</v>
      </c>
      <c r="S3134" s="464">
        <v>137640</v>
      </c>
      <c r="T3134" s="461">
        <v>4288450</v>
      </c>
      <c r="U3134" s="462">
        <v>25000</v>
      </c>
      <c r="V3134" s="463">
        <v>22872.792658730345</v>
      </c>
      <c r="W3134" s="716" t="e">
        <f t="shared" si="121"/>
        <v>#DIV/0!</v>
      </c>
      <c r="Z3134" s="739">
        <f t="shared" si="122"/>
        <v>68.273809523803592</v>
      </c>
    </row>
    <row r="3135" spans="1:26" s="365" customFormat="1" ht="12.65" customHeight="1">
      <c r="A3135" s="284" t="s">
        <v>69</v>
      </c>
      <c r="B3135" s="452" t="s">
        <v>1213</v>
      </c>
      <c r="C3135" s="453" t="s">
        <v>435</v>
      </c>
      <c r="D3135" s="454" t="s">
        <v>1218</v>
      </c>
      <c r="E3135" s="455" t="s">
        <v>537</v>
      </c>
      <c r="F3135" s="454" t="s">
        <v>1169</v>
      </c>
      <c r="G3135" s="454" t="s">
        <v>1213</v>
      </c>
      <c r="H3135" s="454" t="s">
        <v>538</v>
      </c>
      <c r="I3135" s="453">
        <v>2024</v>
      </c>
      <c r="J3135" s="453">
        <v>10</v>
      </c>
      <c r="K3135" s="456">
        <v>45603</v>
      </c>
      <c r="L3135" s="457"/>
      <c r="M3135" s="458">
        <v>4.6003968253968297E-2</v>
      </c>
      <c r="N3135" s="458">
        <v>4.65E-2</v>
      </c>
      <c r="O3135" s="459">
        <v>4.9603174603170296E-4</v>
      </c>
      <c r="P3135" s="460"/>
      <c r="Q3135" s="453">
        <v>1</v>
      </c>
      <c r="R3135" s="458">
        <v>4.6003968253968297E-2</v>
      </c>
      <c r="S3135" s="464">
        <v>0</v>
      </c>
      <c r="T3135" s="461">
        <v>0</v>
      </c>
      <c r="U3135" s="462">
        <v>25000</v>
      </c>
      <c r="V3135" s="463">
        <v>25000</v>
      </c>
      <c r="W3135" s="716" t="e">
        <f t="shared" si="121"/>
        <v>#DIV/0!</v>
      </c>
      <c r="Z3135" s="739">
        <f t="shared" si="122"/>
        <v>0</v>
      </c>
    </row>
    <row r="3136" spans="1:26" s="365" customFormat="1" ht="12.65" customHeight="1">
      <c r="A3136" s="284" t="s">
        <v>69</v>
      </c>
      <c r="B3136" s="452" t="s">
        <v>1213</v>
      </c>
      <c r="C3136" s="453" t="s">
        <v>435</v>
      </c>
      <c r="D3136" s="454" t="s">
        <v>1219</v>
      </c>
      <c r="E3136" s="455" t="s">
        <v>1220</v>
      </c>
      <c r="F3136" s="454" t="s">
        <v>1169</v>
      </c>
      <c r="G3136" s="454" t="s">
        <v>1213</v>
      </c>
      <c r="H3136" s="454" t="s">
        <v>538</v>
      </c>
      <c r="I3136" s="453">
        <v>2024</v>
      </c>
      <c r="J3136" s="453">
        <v>10</v>
      </c>
      <c r="K3136" s="456">
        <v>45603</v>
      </c>
      <c r="L3136" s="457"/>
      <c r="M3136" s="458">
        <v>3.2072727272727301E-2</v>
      </c>
      <c r="N3136" s="458">
        <v>3.2300000000000002E-2</v>
      </c>
      <c r="O3136" s="459">
        <v>2.2727272727270101E-4</v>
      </c>
      <c r="P3136" s="460"/>
      <c r="Q3136" s="453">
        <v>1</v>
      </c>
      <c r="R3136" s="458">
        <v>3.2072727272727301E-2</v>
      </c>
      <c r="S3136" s="464">
        <v>137390</v>
      </c>
      <c r="T3136" s="461">
        <v>4287490</v>
      </c>
      <c r="U3136" s="462">
        <v>18000</v>
      </c>
      <c r="V3136" s="463">
        <v>17025.570454545566</v>
      </c>
      <c r="W3136" s="716" t="e">
        <f t="shared" si="121"/>
        <v>#DIV/0!</v>
      </c>
      <c r="Z3136" s="739">
        <f t="shared" si="122"/>
        <v>31.224999999996392</v>
      </c>
    </row>
    <row r="3137" spans="1:29" s="365" customFormat="1" ht="12.65" customHeight="1">
      <c r="A3137" s="284" t="s">
        <v>69</v>
      </c>
      <c r="B3137" s="452" t="s">
        <v>1213</v>
      </c>
      <c r="C3137" s="453" t="s">
        <v>435</v>
      </c>
      <c r="D3137" s="454" t="s">
        <v>1214</v>
      </c>
      <c r="E3137" s="455" t="s">
        <v>1215</v>
      </c>
      <c r="F3137" s="454" t="s">
        <v>1169</v>
      </c>
      <c r="G3137" s="454" t="s">
        <v>1213</v>
      </c>
      <c r="H3137" s="454" t="s">
        <v>538</v>
      </c>
      <c r="I3137" s="453">
        <v>2024</v>
      </c>
      <c r="J3137" s="453">
        <v>10</v>
      </c>
      <c r="K3137" s="456">
        <v>45603</v>
      </c>
      <c r="L3137" s="457"/>
      <c r="M3137" s="458">
        <v>2.3972685185185201E-2</v>
      </c>
      <c r="N3137" s="458">
        <v>2.41E-2</v>
      </c>
      <c r="O3137" s="459">
        <v>1.27314814814799E-4</v>
      </c>
      <c r="P3137" s="460"/>
      <c r="Q3137" s="453">
        <v>1</v>
      </c>
      <c r="R3137" s="458">
        <v>2.3972685185185201E-2</v>
      </c>
      <c r="S3137" s="464">
        <v>972540</v>
      </c>
      <c r="T3137" s="461">
        <v>8664155</v>
      </c>
      <c r="U3137" s="462">
        <v>11000</v>
      </c>
      <c r="V3137" s="463">
        <v>9896.9247106482853</v>
      </c>
      <c r="W3137" s="716" t="e">
        <f t="shared" si="121"/>
        <v>#DIV/0!</v>
      </c>
      <c r="Z3137" s="739">
        <f t="shared" si="122"/>
        <v>123.81874999998462</v>
      </c>
    </row>
    <row r="3138" spans="1:29" s="365" customFormat="1" ht="12.65" customHeight="1">
      <c r="A3138" s="452" t="s">
        <v>114</v>
      </c>
      <c r="B3138" s="452" t="s">
        <v>434</v>
      </c>
      <c r="C3138" s="453" t="s">
        <v>435</v>
      </c>
      <c r="D3138" s="454" t="s">
        <v>1221</v>
      </c>
      <c r="E3138" s="455" t="s">
        <v>1222</v>
      </c>
      <c r="F3138" s="454" t="s">
        <v>1169</v>
      </c>
      <c r="G3138" s="454" t="s">
        <v>434</v>
      </c>
      <c r="H3138" s="454" t="s">
        <v>538</v>
      </c>
      <c r="I3138" s="453">
        <v>2024</v>
      </c>
      <c r="J3138" s="453">
        <v>10</v>
      </c>
      <c r="K3138" s="456">
        <v>45603</v>
      </c>
      <c r="L3138" s="457"/>
      <c r="M3138" s="458">
        <v>5.0464743080595301E-2</v>
      </c>
      <c r="N3138" s="458">
        <v>5.0722679588531799E-2</v>
      </c>
      <c r="O3138" s="459">
        <v>2.5793650793649902E-4</v>
      </c>
      <c r="P3138" s="460"/>
      <c r="Q3138" s="453">
        <v>1</v>
      </c>
      <c r="R3138" s="458">
        <v>5.0464743080595301E-2</v>
      </c>
      <c r="S3138" s="464">
        <v>669540</v>
      </c>
      <c r="T3138" s="461">
        <v>4296940</v>
      </c>
      <c r="U3138" s="462">
        <v>13000</v>
      </c>
      <c r="V3138" s="463">
        <v>11891.662301587339</v>
      </c>
      <c r="W3138" s="716" t="e">
        <f t="shared" ref="W3138:W3201" si="125">V3138/$AB$1</f>
        <v>#DIV/0!</v>
      </c>
      <c r="Z3138" s="739">
        <f t="shared" si="122"/>
        <v>172.69880952380356</v>
      </c>
    </row>
    <row r="3139" spans="1:29" s="365" customFormat="1" ht="12.65" customHeight="1">
      <c r="A3139" s="452" t="s">
        <v>114</v>
      </c>
      <c r="B3139" s="452" t="s">
        <v>434</v>
      </c>
      <c r="C3139" s="453" t="s">
        <v>435</v>
      </c>
      <c r="D3139" s="454" t="s">
        <v>1223</v>
      </c>
      <c r="E3139" s="455" t="s">
        <v>1224</v>
      </c>
      <c r="F3139" s="454" t="s">
        <v>1169</v>
      </c>
      <c r="G3139" s="454" t="s">
        <v>434</v>
      </c>
      <c r="H3139" s="454" t="s">
        <v>538</v>
      </c>
      <c r="I3139" s="453">
        <v>2024</v>
      </c>
      <c r="J3139" s="453">
        <v>10</v>
      </c>
      <c r="K3139" s="456">
        <v>45603</v>
      </c>
      <c r="L3139" s="457"/>
      <c r="M3139" s="458">
        <v>5.8118671788902898E-2</v>
      </c>
      <c r="N3139" s="458">
        <v>5.8179009681099202E-2</v>
      </c>
      <c r="O3139" s="459">
        <v>6.0337892196303499E-5</v>
      </c>
      <c r="P3139" s="460"/>
      <c r="Q3139" s="453">
        <v>1</v>
      </c>
      <c r="R3139" s="458">
        <v>5.8118671788902898E-2</v>
      </c>
      <c r="S3139" s="464">
        <v>687000</v>
      </c>
      <c r="T3139" s="461">
        <v>4318370</v>
      </c>
      <c r="U3139" s="462">
        <v>7964.60176991151</v>
      </c>
      <c r="V3139" s="463">
        <v>7704.040426387759</v>
      </c>
      <c r="W3139" s="716" t="e">
        <f t="shared" si="125"/>
        <v>#DIV/0!</v>
      </c>
      <c r="Z3139" s="739">
        <f t="shared" ref="Z3139:Z3202" si="126">O3139*S3139</f>
        <v>41.452131938860504</v>
      </c>
    </row>
    <row r="3140" spans="1:29" s="365" customFormat="1" ht="12.65" customHeight="1">
      <c r="A3140" s="284" t="s">
        <v>69</v>
      </c>
      <c r="B3140" s="452" t="s">
        <v>1213</v>
      </c>
      <c r="C3140" s="453" t="s">
        <v>435</v>
      </c>
      <c r="D3140" s="454" t="s">
        <v>1262</v>
      </c>
      <c r="E3140" s="455" t="s">
        <v>1263</v>
      </c>
      <c r="F3140" s="454" t="s">
        <v>1169</v>
      </c>
      <c r="G3140" s="454" t="s">
        <v>1264</v>
      </c>
      <c r="H3140" s="454" t="s">
        <v>538</v>
      </c>
      <c r="I3140" s="453">
        <v>2024</v>
      </c>
      <c r="J3140" s="453">
        <v>10</v>
      </c>
      <c r="K3140" s="456">
        <v>45603</v>
      </c>
      <c r="L3140" s="457"/>
      <c r="M3140" s="458">
        <v>2.8000000000000001E-2</v>
      </c>
      <c r="N3140" s="458">
        <v>2.81E-2</v>
      </c>
      <c r="O3140" s="459">
        <v>6.0337892196303499E-5</v>
      </c>
      <c r="P3140" s="460"/>
      <c r="Q3140" s="453">
        <v>1</v>
      </c>
      <c r="R3140" s="458">
        <v>2.8000000000000001E-2</v>
      </c>
      <c r="S3140" s="464">
        <v>0</v>
      </c>
      <c r="T3140" s="461">
        <v>0</v>
      </c>
      <c r="U3140" s="462">
        <v>12000</v>
      </c>
      <c r="V3140" s="463">
        <v>12000</v>
      </c>
      <c r="W3140" s="716" t="e">
        <f t="shared" si="125"/>
        <v>#DIV/0!</v>
      </c>
      <c r="Z3140" s="739">
        <f t="shared" si="126"/>
        <v>0</v>
      </c>
    </row>
    <row r="3141" spans="1:29" s="365" customFormat="1" ht="12.65" customHeight="1">
      <c r="A3141" s="452" t="s">
        <v>152</v>
      </c>
      <c r="B3141" s="452" t="s">
        <v>606</v>
      </c>
      <c r="C3141" s="453" t="s">
        <v>554</v>
      </c>
      <c r="D3141" s="454" t="s">
        <v>1225</v>
      </c>
      <c r="E3141" s="455" t="s">
        <v>1226</v>
      </c>
      <c r="F3141" s="454" t="s">
        <v>1169</v>
      </c>
      <c r="G3141" s="454" t="s">
        <v>606</v>
      </c>
      <c r="H3141" s="454" t="s">
        <v>538</v>
      </c>
      <c r="I3141" s="453">
        <v>2024</v>
      </c>
      <c r="J3141" s="453">
        <v>10</v>
      </c>
      <c r="K3141" s="456">
        <v>45603</v>
      </c>
      <c r="L3141" s="457"/>
      <c r="M3141" s="458">
        <v>7.3899999999999993E-2</v>
      </c>
      <c r="N3141" s="458">
        <v>7.4300000000000005E-2</v>
      </c>
      <c r="O3141" s="459">
        <v>4.0000000000001146E-4</v>
      </c>
      <c r="P3141" s="460"/>
      <c r="Q3141" s="453">
        <v>1</v>
      </c>
      <c r="R3141" s="458">
        <v>7.3899999999999993E-2</v>
      </c>
      <c r="S3141" s="464">
        <v>0</v>
      </c>
      <c r="T3141" s="461">
        <v>0</v>
      </c>
      <c r="U3141" s="462">
        <v>28318.5840707965</v>
      </c>
      <c r="V3141" s="463">
        <v>28318.5840707965</v>
      </c>
      <c r="W3141" s="716" t="e">
        <f t="shared" si="125"/>
        <v>#DIV/0!</v>
      </c>
      <c r="Z3141" s="739">
        <f t="shared" si="126"/>
        <v>0</v>
      </c>
    </row>
    <row r="3142" spans="1:29" s="365" customFormat="1" ht="12.65" customHeight="1">
      <c r="A3142" s="452" t="s">
        <v>152</v>
      </c>
      <c r="B3142" s="452" t="s">
        <v>606</v>
      </c>
      <c r="C3142" s="453" t="s">
        <v>554</v>
      </c>
      <c r="D3142" s="454" t="s">
        <v>1227</v>
      </c>
      <c r="E3142" s="455" t="s">
        <v>1228</v>
      </c>
      <c r="F3142" s="454" t="s">
        <v>1169</v>
      </c>
      <c r="G3142" s="454" t="s">
        <v>606</v>
      </c>
      <c r="H3142" s="454" t="s">
        <v>538</v>
      </c>
      <c r="I3142" s="453">
        <v>2024</v>
      </c>
      <c r="J3142" s="453">
        <v>10</v>
      </c>
      <c r="K3142" s="456">
        <v>45603</v>
      </c>
      <c r="L3142" s="457"/>
      <c r="M3142" s="458">
        <v>3.8800000000000001E-2</v>
      </c>
      <c r="N3142" s="458">
        <v>3.9E-2</v>
      </c>
      <c r="O3142" s="459">
        <v>1.9999999999999879E-4</v>
      </c>
      <c r="P3142" s="460"/>
      <c r="Q3142" s="453">
        <v>1</v>
      </c>
      <c r="R3142" s="458">
        <v>3.8800000000000001E-2</v>
      </c>
      <c r="S3142" s="464">
        <v>0</v>
      </c>
      <c r="T3142" s="461">
        <v>0</v>
      </c>
      <c r="U3142" s="462">
        <v>14159.292035398201</v>
      </c>
      <c r="V3142" s="463">
        <v>14159.292035398201</v>
      </c>
      <c r="W3142" s="716" t="e">
        <f t="shared" si="125"/>
        <v>#DIV/0!</v>
      </c>
      <c r="Z3142" s="739">
        <f t="shared" si="126"/>
        <v>0</v>
      </c>
    </row>
    <row r="3143" spans="1:29" s="365" customFormat="1" ht="12.65" customHeight="1">
      <c r="A3143" s="452" t="s">
        <v>279</v>
      </c>
      <c r="B3143" s="452" t="s">
        <v>42</v>
      </c>
      <c r="C3143" s="453" t="s">
        <v>554</v>
      </c>
      <c r="D3143" s="454" t="s">
        <v>1229</v>
      </c>
      <c r="E3143" s="455" t="s">
        <v>556</v>
      </c>
      <c r="F3143" s="454" t="s">
        <v>1169</v>
      </c>
      <c r="G3143" s="454" t="s">
        <v>42</v>
      </c>
      <c r="H3143" s="454" t="s">
        <v>538</v>
      </c>
      <c r="I3143" s="453">
        <v>2024</v>
      </c>
      <c r="J3143" s="453">
        <v>10</v>
      </c>
      <c r="K3143" s="456">
        <v>45603</v>
      </c>
      <c r="L3143" s="457"/>
      <c r="M3143" s="458">
        <v>3.2000000000000001E-2</v>
      </c>
      <c r="N3143" s="458">
        <v>3.2300000000000002E-2</v>
      </c>
      <c r="O3143" s="459">
        <v>3.0000000000000165E-4</v>
      </c>
      <c r="P3143" s="460"/>
      <c r="Q3143" s="453">
        <v>1</v>
      </c>
      <c r="R3143" s="458">
        <v>3.2000000000000001E-2</v>
      </c>
      <c r="S3143" s="464">
        <v>4579698</v>
      </c>
      <c r="T3143" s="461">
        <v>4579698</v>
      </c>
      <c r="U3143" s="462">
        <v>21238.938053097299</v>
      </c>
      <c r="V3143" s="463">
        <v>19865.028653097292</v>
      </c>
      <c r="W3143" s="716" t="e">
        <f t="shared" si="125"/>
        <v>#DIV/0!</v>
      </c>
      <c r="Z3143" s="739">
        <f t="shared" si="126"/>
        <v>1373.9094000000075</v>
      </c>
    </row>
    <row r="3144" spans="1:29" s="365" customFormat="1" ht="12.65" customHeight="1">
      <c r="A3144" s="452" t="s">
        <v>279</v>
      </c>
      <c r="B3144" s="452" t="s">
        <v>42</v>
      </c>
      <c r="C3144" s="453" t="s">
        <v>554</v>
      </c>
      <c r="D3144" s="454" t="s">
        <v>1230</v>
      </c>
      <c r="E3144" s="455" t="s">
        <v>561</v>
      </c>
      <c r="F3144" s="454" t="s">
        <v>1169</v>
      </c>
      <c r="G3144" s="454" t="s">
        <v>42</v>
      </c>
      <c r="H3144" s="454" t="s">
        <v>538</v>
      </c>
      <c r="I3144" s="453">
        <v>2024</v>
      </c>
      <c r="J3144" s="453">
        <v>10</v>
      </c>
      <c r="K3144" s="456">
        <v>45603</v>
      </c>
      <c r="L3144" s="457"/>
      <c r="M3144" s="458">
        <v>2.9000000000000001E-2</v>
      </c>
      <c r="N3144" s="458">
        <v>2.92E-2</v>
      </c>
      <c r="O3144" s="459">
        <v>1.9999999999999879E-4</v>
      </c>
      <c r="P3144" s="460"/>
      <c r="Q3144" s="453">
        <v>1</v>
      </c>
      <c r="R3144" s="458">
        <v>2.9000000000000001E-2</v>
      </c>
      <c r="S3144" s="464">
        <v>4120782</v>
      </c>
      <c r="T3144" s="461">
        <v>4120782</v>
      </c>
      <c r="U3144" s="462">
        <v>11504.4247787611</v>
      </c>
      <c r="V3144" s="463">
        <v>10680.268378761106</v>
      </c>
      <c r="W3144" s="716" t="e">
        <f t="shared" si="125"/>
        <v>#DIV/0!</v>
      </c>
      <c r="Z3144" s="739">
        <f t="shared" si="126"/>
        <v>824.15639999999496</v>
      </c>
    </row>
    <row r="3145" spans="1:29" s="365" customFormat="1" ht="12.65" customHeight="1">
      <c r="A3145" s="452" t="s">
        <v>279</v>
      </c>
      <c r="B3145" s="452" t="s">
        <v>42</v>
      </c>
      <c r="C3145" s="453" t="s">
        <v>554</v>
      </c>
      <c r="D3145" s="454" t="s">
        <v>1231</v>
      </c>
      <c r="E3145" s="455" t="s">
        <v>1232</v>
      </c>
      <c r="F3145" s="454" t="s">
        <v>1169</v>
      </c>
      <c r="G3145" s="454" t="s">
        <v>42</v>
      </c>
      <c r="H3145" s="454" t="s">
        <v>538</v>
      </c>
      <c r="I3145" s="453">
        <v>2024</v>
      </c>
      <c r="J3145" s="453">
        <v>10</v>
      </c>
      <c r="K3145" s="456">
        <v>45603</v>
      </c>
      <c r="L3145" s="457"/>
      <c r="M3145" s="458">
        <v>3.5499999999999997E-2</v>
      </c>
      <c r="N3145" s="458">
        <v>3.5799999999999998E-2</v>
      </c>
      <c r="O3145" s="459">
        <v>3.0000000000000165E-4</v>
      </c>
      <c r="P3145" s="460"/>
      <c r="Q3145" s="453">
        <v>1</v>
      </c>
      <c r="R3145" s="458">
        <v>3.5499999999999997E-2</v>
      </c>
      <c r="S3145" s="464">
        <v>4145000</v>
      </c>
      <c r="T3145" s="461">
        <v>4145000</v>
      </c>
      <c r="U3145" s="462">
        <v>60000</v>
      </c>
      <c r="V3145" s="463">
        <v>58756.499999999993</v>
      </c>
      <c r="W3145" s="716" t="e">
        <f t="shared" si="125"/>
        <v>#DIV/0!</v>
      </c>
      <c r="Z3145" s="739">
        <f t="shared" si="126"/>
        <v>1243.5000000000068</v>
      </c>
    </row>
    <row r="3146" spans="1:29" s="365" customFormat="1" ht="12.65" customHeight="1">
      <c r="A3146" s="452" t="s">
        <v>39</v>
      </c>
      <c r="B3146" s="452" t="s">
        <v>707</v>
      </c>
      <c r="C3146" s="453" t="s">
        <v>554</v>
      </c>
      <c r="D3146" s="454" t="s">
        <v>1233</v>
      </c>
      <c r="E3146" s="455" t="s">
        <v>1234</v>
      </c>
      <c r="F3146" s="454" t="s">
        <v>1169</v>
      </c>
      <c r="G3146" s="454" t="s">
        <v>707</v>
      </c>
      <c r="H3146" s="454" t="s">
        <v>538</v>
      </c>
      <c r="I3146" s="453">
        <v>2024</v>
      </c>
      <c r="J3146" s="453">
        <v>10</v>
      </c>
      <c r="K3146" s="456">
        <v>45603</v>
      </c>
      <c r="L3146" s="457"/>
      <c r="M3146" s="458">
        <v>5.45E-2</v>
      </c>
      <c r="N3146" s="458">
        <v>5.45E-2</v>
      </c>
      <c r="O3146" s="459">
        <v>0</v>
      </c>
      <c r="P3146" s="460"/>
      <c r="Q3146" s="453">
        <v>1</v>
      </c>
      <c r="R3146" s="458">
        <v>5.45E-2</v>
      </c>
      <c r="S3146" s="464">
        <v>1172116</v>
      </c>
      <c r="T3146" s="461">
        <v>67093931</v>
      </c>
      <c r="U3146" s="462"/>
      <c r="V3146" s="463">
        <v>0</v>
      </c>
      <c r="W3146" s="716" t="e">
        <f t="shared" si="125"/>
        <v>#DIV/0!</v>
      </c>
      <c r="Z3146" s="739">
        <f t="shared" si="126"/>
        <v>0</v>
      </c>
      <c r="AB3146" s="365">
        <f t="shared" ref="AB3146:AB3152" si="127">O3146*S3146</f>
        <v>0</v>
      </c>
      <c r="AC3146" s="365">
        <f t="shared" ref="AC3146:AC3152" si="128">O3146*S3146</f>
        <v>0</v>
      </c>
    </row>
    <row r="3147" spans="1:29" s="365" customFormat="1" ht="12.65" customHeight="1">
      <c r="A3147" s="452" t="s">
        <v>39</v>
      </c>
      <c r="B3147" s="452" t="s">
        <v>707</v>
      </c>
      <c r="C3147" s="453" t="s">
        <v>554</v>
      </c>
      <c r="D3147" s="454" t="s">
        <v>1235</v>
      </c>
      <c r="E3147" s="455" t="s">
        <v>1236</v>
      </c>
      <c r="F3147" s="454" t="s">
        <v>1169</v>
      </c>
      <c r="G3147" s="454" t="s">
        <v>707</v>
      </c>
      <c r="H3147" s="454" t="s">
        <v>538</v>
      </c>
      <c r="I3147" s="453">
        <v>2024</v>
      </c>
      <c r="J3147" s="453">
        <v>10</v>
      </c>
      <c r="K3147" s="456">
        <v>45603</v>
      </c>
      <c r="L3147" s="457"/>
      <c r="M3147" s="458">
        <v>2.63E-2</v>
      </c>
      <c r="N3147" s="458">
        <v>2.63E-2</v>
      </c>
      <c r="O3147" s="459">
        <v>0</v>
      </c>
      <c r="P3147" s="460"/>
      <c r="Q3147" s="453">
        <v>1</v>
      </c>
      <c r="R3147" s="458">
        <v>2.63E-2</v>
      </c>
      <c r="S3147" s="464">
        <v>1013611</v>
      </c>
      <c r="T3147" s="461">
        <v>54647377</v>
      </c>
      <c r="U3147" s="462"/>
      <c r="V3147" s="463">
        <v>0</v>
      </c>
      <c r="W3147" s="716" t="e">
        <f t="shared" si="125"/>
        <v>#DIV/0!</v>
      </c>
      <c r="Z3147" s="739">
        <f t="shared" si="126"/>
        <v>0</v>
      </c>
      <c r="AB3147" s="365">
        <f t="shared" si="127"/>
        <v>0</v>
      </c>
      <c r="AC3147" s="365">
        <f t="shared" si="128"/>
        <v>0</v>
      </c>
    </row>
    <row r="3148" spans="1:29" s="365" customFormat="1" ht="12.65" customHeight="1">
      <c r="A3148" s="452" t="s">
        <v>39</v>
      </c>
      <c r="B3148" s="452" t="s">
        <v>707</v>
      </c>
      <c r="C3148" s="453" t="s">
        <v>554</v>
      </c>
      <c r="D3148" s="454" t="s">
        <v>1237</v>
      </c>
      <c r="E3148" s="455" t="s">
        <v>1238</v>
      </c>
      <c r="F3148" s="454" t="s">
        <v>1169</v>
      </c>
      <c r="G3148" s="454" t="s">
        <v>707</v>
      </c>
      <c r="H3148" s="454" t="s">
        <v>538</v>
      </c>
      <c r="I3148" s="453">
        <v>2024</v>
      </c>
      <c r="J3148" s="453">
        <v>10</v>
      </c>
      <c r="K3148" s="456">
        <v>45603</v>
      </c>
      <c r="L3148" s="457"/>
      <c r="M3148" s="458">
        <v>5.33E-2</v>
      </c>
      <c r="N3148" s="458">
        <v>5.33E-2</v>
      </c>
      <c r="O3148" s="459">
        <v>0</v>
      </c>
      <c r="P3148" s="460"/>
      <c r="Q3148" s="453">
        <v>1</v>
      </c>
      <c r="R3148" s="458">
        <v>5.33E-2</v>
      </c>
      <c r="S3148" s="464">
        <v>126503</v>
      </c>
      <c r="T3148" s="461">
        <v>54029312</v>
      </c>
      <c r="U3148" s="462"/>
      <c r="V3148" s="463">
        <v>0</v>
      </c>
      <c r="W3148" s="716" t="e">
        <f t="shared" si="125"/>
        <v>#DIV/0!</v>
      </c>
      <c r="Z3148" s="739">
        <f t="shared" si="126"/>
        <v>0</v>
      </c>
      <c r="AB3148" s="365">
        <f t="shared" si="127"/>
        <v>0</v>
      </c>
      <c r="AC3148" s="365">
        <f t="shared" si="128"/>
        <v>0</v>
      </c>
    </row>
    <row r="3149" spans="1:29" s="365" customFormat="1" ht="12.65" customHeight="1">
      <c r="A3149" s="452" t="s">
        <v>39</v>
      </c>
      <c r="B3149" s="452" t="s">
        <v>707</v>
      </c>
      <c r="C3149" s="453" t="s">
        <v>554</v>
      </c>
      <c r="D3149" s="454" t="s">
        <v>1239</v>
      </c>
      <c r="E3149" s="455" t="s">
        <v>1240</v>
      </c>
      <c r="F3149" s="454" t="s">
        <v>1169</v>
      </c>
      <c r="G3149" s="454" t="s">
        <v>707</v>
      </c>
      <c r="H3149" s="454" t="s">
        <v>538</v>
      </c>
      <c r="I3149" s="453">
        <v>2024</v>
      </c>
      <c r="J3149" s="453">
        <v>10</v>
      </c>
      <c r="K3149" s="456">
        <v>45603</v>
      </c>
      <c r="L3149" s="457"/>
      <c r="M3149" s="458">
        <v>2.9899999999999999E-2</v>
      </c>
      <c r="N3149" s="458">
        <v>2.9899999999999999E-2</v>
      </c>
      <c r="O3149" s="459">
        <v>0</v>
      </c>
      <c r="P3149" s="460"/>
      <c r="Q3149" s="453">
        <v>1</v>
      </c>
      <c r="R3149" s="458">
        <v>2.9899999999999999E-2</v>
      </c>
      <c r="S3149" s="464">
        <v>999078</v>
      </c>
      <c r="T3149" s="461">
        <v>62897573</v>
      </c>
      <c r="U3149" s="462"/>
      <c r="V3149" s="463">
        <v>0</v>
      </c>
      <c r="W3149" s="716" t="e">
        <f t="shared" si="125"/>
        <v>#DIV/0!</v>
      </c>
      <c r="Z3149" s="739">
        <f t="shared" si="126"/>
        <v>0</v>
      </c>
      <c r="AB3149" s="365">
        <f t="shared" si="127"/>
        <v>0</v>
      </c>
      <c r="AC3149" s="365">
        <f t="shared" si="128"/>
        <v>0</v>
      </c>
    </row>
    <row r="3150" spans="1:29" s="365" customFormat="1" ht="12.65" customHeight="1">
      <c r="A3150" s="452" t="s">
        <v>39</v>
      </c>
      <c r="B3150" s="452" t="s">
        <v>707</v>
      </c>
      <c r="C3150" s="453" t="s">
        <v>554</v>
      </c>
      <c r="D3150" s="454" t="s">
        <v>1241</v>
      </c>
      <c r="E3150" s="455" t="s">
        <v>1242</v>
      </c>
      <c r="F3150" s="454" t="s">
        <v>1169</v>
      </c>
      <c r="G3150" s="454" t="s">
        <v>707</v>
      </c>
      <c r="H3150" s="454" t="s">
        <v>538</v>
      </c>
      <c r="I3150" s="453">
        <v>2024</v>
      </c>
      <c r="J3150" s="453">
        <v>10</v>
      </c>
      <c r="K3150" s="456">
        <v>45603</v>
      </c>
      <c r="L3150" s="457"/>
      <c r="M3150" s="458">
        <v>6.7500000000000004E-2</v>
      </c>
      <c r="N3150" s="458">
        <v>6.7500000000000004E-2</v>
      </c>
      <c r="O3150" s="459">
        <v>0</v>
      </c>
      <c r="P3150" s="460"/>
      <c r="Q3150" s="453">
        <v>1</v>
      </c>
      <c r="R3150" s="458">
        <v>6.7500000000000004E-2</v>
      </c>
      <c r="S3150" s="464">
        <v>1275000</v>
      </c>
      <c r="T3150" s="461">
        <v>6426000</v>
      </c>
      <c r="U3150" s="462">
        <v>0</v>
      </c>
      <c r="V3150" s="463">
        <v>0</v>
      </c>
      <c r="W3150" s="716" t="e">
        <f t="shared" si="125"/>
        <v>#DIV/0!</v>
      </c>
      <c r="Z3150" s="739">
        <f t="shared" si="126"/>
        <v>0</v>
      </c>
      <c r="AB3150" s="365">
        <f t="shared" si="127"/>
        <v>0</v>
      </c>
      <c r="AC3150" s="365">
        <f t="shared" si="128"/>
        <v>0</v>
      </c>
    </row>
    <row r="3151" spans="1:29" s="365" customFormat="1" ht="12.65" customHeight="1">
      <c r="A3151" s="452" t="s">
        <v>39</v>
      </c>
      <c r="B3151" s="452" t="s">
        <v>707</v>
      </c>
      <c r="C3151" s="453" t="s">
        <v>554</v>
      </c>
      <c r="D3151" s="454" t="s">
        <v>1243</v>
      </c>
      <c r="E3151" s="455" t="s">
        <v>1244</v>
      </c>
      <c r="F3151" s="454" t="s">
        <v>1169</v>
      </c>
      <c r="G3151" s="454" t="s">
        <v>707</v>
      </c>
      <c r="H3151" s="454" t="s">
        <v>538</v>
      </c>
      <c r="I3151" s="453">
        <v>2024</v>
      </c>
      <c r="J3151" s="453">
        <v>10</v>
      </c>
      <c r="K3151" s="456">
        <v>45603</v>
      </c>
      <c r="L3151" s="457"/>
      <c r="M3151" s="458">
        <v>7.3400000000000007E-2</v>
      </c>
      <c r="N3151" s="458">
        <v>7.3400000000000007E-2</v>
      </c>
      <c r="O3151" s="459">
        <v>0</v>
      </c>
      <c r="P3151" s="460"/>
      <c r="Q3151" s="453">
        <v>1</v>
      </c>
      <c r="R3151" s="458">
        <v>7.3400000000000007E-2</v>
      </c>
      <c r="S3151" s="464">
        <v>2073000</v>
      </c>
      <c r="T3151" s="461">
        <v>2361750</v>
      </c>
      <c r="U3151" s="462">
        <v>0</v>
      </c>
      <c r="V3151" s="463">
        <v>0</v>
      </c>
      <c r="W3151" s="716" t="e">
        <f t="shared" si="125"/>
        <v>#DIV/0!</v>
      </c>
      <c r="Z3151" s="739">
        <f t="shared" si="126"/>
        <v>0</v>
      </c>
      <c r="AB3151" s="365">
        <f t="shared" si="127"/>
        <v>0</v>
      </c>
      <c r="AC3151" s="365">
        <f t="shared" si="128"/>
        <v>0</v>
      </c>
    </row>
    <row r="3152" spans="1:29" s="365" customFormat="1" ht="12.65" customHeight="1">
      <c r="A3152" s="452" t="s">
        <v>39</v>
      </c>
      <c r="B3152" s="452" t="s">
        <v>707</v>
      </c>
      <c r="C3152" s="453" t="s">
        <v>554</v>
      </c>
      <c r="D3152" s="454" t="s">
        <v>1245</v>
      </c>
      <c r="E3152" s="455" t="s">
        <v>1246</v>
      </c>
      <c r="F3152" s="454" t="s">
        <v>1169</v>
      </c>
      <c r="G3152" s="454" t="s">
        <v>707</v>
      </c>
      <c r="H3152" s="454" t="s">
        <v>538</v>
      </c>
      <c r="I3152" s="453">
        <v>2024</v>
      </c>
      <c r="J3152" s="453">
        <v>10</v>
      </c>
      <c r="K3152" s="456">
        <v>45603</v>
      </c>
      <c r="L3152" s="457"/>
      <c r="M3152" s="458">
        <v>2.6599999999999999E-2</v>
      </c>
      <c r="N3152" s="458">
        <v>2.6599999999999999E-2</v>
      </c>
      <c r="O3152" s="459">
        <v>0</v>
      </c>
      <c r="P3152" s="460"/>
      <c r="Q3152" s="453">
        <v>1</v>
      </c>
      <c r="R3152" s="458">
        <v>2.6599999999999999E-2</v>
      </c>
      <c r="S3152" s="464">
        <v>2910000</v>
      </c>
      <c r="T3152" s="461">
        <v>14872500</v>
      </c>
      <c r="U3152" s="462">
        <v>0</v>
      </c>
      <c r="V3152" s="463">
        <v>0</v>
      </c>
      <c r="W3152" s="716" t="e">
        <f t="shared" si="125"/>
        <v>#DIV/0!</v>
      </c>
      <c r="Z3152" s="739">
        <f t="shared" si="126"/>
        <v>0</v>
      </c>
      <c r="AB3152" s="365">
        <f t="shared" si="127"/>
        <v>0</v>
      </c>
      <c r="AC3152" s="365">
        <f t="shared" si="128"/>
        <v>0</v>
      </c>
    </row>
    <row r="3153" spans="1:26" s="365" customFormat="1" ht="12.65" customHeight="1">
      <c r="A3153" s="284" t="s">
        <v>21</v>
      </c>
      <c r="B3153" s="452" t="s">
        <v>1030</v>
      </c>
      <c r="C3153" s="453" t="s">
        <v>554</v>
      </c>
      <c r="D3153" s="454" t="s">
        <v>1233</v>
      </c>
      <c r="E3153" s="455" t="s">
        <v>1247</v>
      </c>
      <c r="F3153" s="454" t="s">
        <v>1248</v>
      </c>
      <c r="G3153" s="454" t="s">
        <v>1030</v>
      </c>
      <c r="H3153" s="454" t="s">
        <v>538</v>
      </c>
      <c r="I3153" s="453">
        <v>2024</v>
      </c>
      <c r="J3153" s="453">
        <v>10</v>
      </c>
      <c r="K3153" s="456">
        <v>45603</v>
      </c>
      <c r="L3153" s="457"/>
      <c r="M3153" s="458">
        <v>5.7915000000000001E-2</v>
      </c>
      <c r="N3153" s="458">
        <v>5.7915000000000001E-2</v>
      </c>
      <c r="O3153" s="459">
        <v>0</v>
      </c>
      <c r="P3153" s="460"/>
      <c r="Q3153" s="453">
        <v>1</v>
      </c>
      <c r="R3153" s="458">
        <v>5.7915000000000001E-2</v>
      </c>
      <c r="S3153" s="464">
        <v>14400000</v>
      </c>
      <c r="T3153" s="461">
        <v>219862000</v>
      </c>
      <c r="U3153" s="462"/>
      <c r="V3153" s="463">
        <v>0</v>
      </c>
      <c r="W3153" s="716" t="e">
        <f t="shared" si="125"/>
        <v>#DIV/0!</v>
      </c>
      <c r="Z3153" s="739">
        <f t="shared" si="126"/>
        <v>0</v>
      </c>
    </row>
    <row r="3154" spans="1:26" s="365" customFormat="1" ht="12.65" customHeight="1">
      <c r="A3154" s="284" t="s">
        <v>21</v>
      </c>
      <c r="B3154" s="452" t="s">
        <v>1030</v>
      </c>
      <c r="C3154" s="453" t="s">
        <v>554</v>
      </c>
      <c r="D3154" s="454" t="s">
        <v>1235</v>
      </c>
      <c r="E3154" s="455" t="s">
        <v>1249</v>
      </c>
      <c r="F3154" s="454" t="s">
        <v>1248</v>
      </c>
      <c r="G3154" s="454" t="s">
        <v>1030</v>
      </c>
      <c r="H3154" s="454" t="s">
        <v>538</v>
      </c>
      <c r="I3154" s="453">
        <v>2024</v>
      </c>
      <c r="J3154" s="453">
        <v>10</v>
      </c>
      <c r="K3154" s="456">
        <v>45603</v>
      </c>
      <c r="L3154" s="457"/>
      <c r="M3154" s="458">
        <v>4.5760000000000002E-2</v>
      </c>
      <c r="N3154" s="458">
        <v>4.5760000000000002E-2</v>
      </c>
      <c r="O3154" s="459">
        <v>0</v>
      </c>
      <c r="P3154" s="460"/>
      <c r="Q3154" s="453">
        <v>1</v>
      </c>
      <c r="R3154" s="458">
        <v>4.5760000000000002E-2</v>
      </c>
      <c r="S3154" s="464">
        <v>14820000</v>
      </c>
      <c r="T3154" s="461">
        <v>218380000</v>
      </c>
      <c r="U3154" s="462"/>
      <c r="V3154" s="463">
        <v>0</v>
      </c>
      <c r="W3154" s="716" t="e">
        <f t="shared" si="125"/>
        <v>#DIV/0!</v>
      </c>
      <c r="Z3154" s="739">
        <f t="shared" si="126"/>
        <v>0</v>
      </c>
    </row>
    <row r="3155" spans="1:26" s="365" customFormat="1" ht="12.65" customHeight="1">
      <c r="A3155" s="284" t="s">
        <v>21</v>
      </c>
      <c r="B3155" s="452" t="s">
        <v>1030</v>
      </c>
      <c r="C3155" s="453" t="s">
        <v>554</v>
      </c>
      <c r="D3155" s="454" t="s">
        <v>1237</v>
      </c>
      <c r="E3155" s="455" t="s">
        <v>1250</v>
      </c>
      <c r="F3155" s="454" t="s">
        <v>1248</v>
      </c>
      <c r="G3155" s="454" t="s">
        <v>1030</v>
      </c>
      <c r="H3155" s="454" t="s">
        <v>538</v>
      </c>
      <c r="I3155" s="453">
        <v>2024</v>
      </c>
      <c r="J3155" s="453">
        <v>10</v>
      </c>
      <c r="K3155" s="456">
        <v>45603</v>
      </c>
      <c r="L3155" s="457"/>
      <c r="M3155" s="458">
        <v>5.5055E-2</v>
      </c>
      <c r="N3155" s="458">
        <v>5.5055E-2</v>
      </c>
      <c r="O3155" s="459">
        <v>0</v>
      </c>
      <c r="P3155" s="460"/>
      <c r="Q3155" s="453">
        <v>1</v>
      </c>
      <c r="R3155" s="458">
        <v>5.5055E-2</v>
      </c>
      <c r="S3155" s="464">
        <v>14700000</v>
      </c>
      <c r="T3155" s="461">
        <v>218300000</v>
      </c>
      <c r="U3155" s="462"/>
      <c r="V3155" s="463">
        <v>0</v>
      </c>
      <c r="W3155" s="716" t="e">
        <f t="shared" si="125"/>
        <v>#DIV/0!</v>
      </c>
      <c r="Z3155" s="739">
        <f t="shared" si="126"/>
        <v>0</v>
      </c>
    </row>
    <row r="3156" spans="1:26" s="365" customFormat="1" ht="12.65" customHeight="1">
      <c r="A3156" s="284" t="s">
        <v>21</v>
      </c>
      <c r="B3156" s="452" t="s">
        <v>1030</v>
      </c>
      <c r="C3156" s="453" t="s">
        <v>554</v>
      </c>
      <c r="D3156" s="454" t="s">
        <v>1239</v>
      </c>
      <c r="E3156" s="455" t="s">
        <v>1251</v>
      </c>
      <c r="F3156" s="454" t="s">
        <v>1248</v>
      </c>
      <c r="G3156" s="454" t="s">
        <v>1030</v>
      </c>
      <c r="H3156" s="454" t="s">
        <v>538</v>
      </c>
      <c r="I3156" s="453">
        <v>2024</v>
      </c>
      <c r="J3156" s="453">
        <v>10</v>
      </c>
      <c r="K3156" s="456">
        <v>45603</v>
      </c>
      <c r="L3156" s="457"/>
      <c r="M3156" s="458">
        <v>4.3615000000000001E-2</v>
      </c>
      <c r="N3156" s="458">
        <v>4.3615000000000001E-2</v>
      </c>
      <c r="O3156" s="459">
        <v>0</v>
      </c>
      <c r="P3156" s="460"/>
      <c r="Q3156" s="453">
        <v>1</v>
      </c>
      <c r="R3156" s="458">
        <v>4.3615000000000001E-2</v>
      </c>
      <c r="S3156" s="464">
        <v>15200000</v>
      </c>
      <c r="T3156" s="461">
        <v>221700000</v>
      </c>
      <c r="U3156" s="462"/>
      <c r="V3156" s="463">
        <v>0</v>
      </c>
      <c r="W3156" s="716" t="e">
        <f t="shared" si="125"/>
        <v>#DIV/0!</v>
      </c>
      <c r="Z3156" s="739">
        <f t="shared" si="126"/>
        <v>0</v>
      </c>
    </row>
    <row r="3157" spans="1:26" s="365" customFormat="1" ht="12.65" customHeight="1">
      <c r="A3157" s="325" t="s">
        <v>66</v>
      </c>
      <c r="B3157" s="452" t="s">
        <v>985</v>
      </c>
      <c r="C3157" s="453" t="s">
        <v>449</v>
      </c>
      <c r="D3157" s="454" t="s">
        <v>595</v>
      </c>
      <c r="E3157" s="455" t="s">
        <v>1252</v>
      </c>
      <c r="F3157" s="454" t="s">
        <v>1169</v>
      </c>
      <c r="G3157" s="454" t="s">
        <v>985</v>
      </c>
      <c r="H3157" s="454" t="s">
        <v>538</v>
      </c>
      <c r="I3157" s="453">
        <v>2024</v>
      </c>
      <c r="J3157" s="453">
        <v>10</v>
      </c>
      <c r="K3157" s="456">
        <v>45603</v>
      </c>
      <c r="L3157" s="457"/>
      <c r="M3157" s="458">
        <v>4.7028124999999997E-2</v>
      </c>
      <c r="N3157" s="458">
        <v>4.7699999999999999E-2</v>
      </c>
      <c r="O3157" s="459">
        <v>6.7187500000000233E-4</v>
      </c>
      <c r="P3157" s="460"/>
      <c r="Q3157" s="453">
        <v>1</v>
      </c>
      <c r="R3157" s="458">
        <v>4.7028124999999997E-2</v>
      </c>
      <c r="S3157" s="464">
        <v>0</v>
      </c>
      <c r="T3157" s="461">
        <v>12228887.699999999</v>
      </c>
      <c r="U3157" s="462">
        <v>172000</v>
      </c>
      <c r="V3157" s="463">
        <v>163783.71607656247</v>
      </c>
      <c r="W3157" s="716" t="e">
        <f t="shared" si="125"/>
        <v>#DIV/0!</v>
      </c>
      <c r="Z3157" s="739">
        <f t="shared" si="126"/>
        <v>0</v>
      </c>
    </row>
    <row r="3158" spans="1:26" s="365" customFormat="1" ht="12.65" customHeight="1">
      <c r="A3158" s="325" t="s">
        <v>66</v>
      </c>
      <c r="B3158" s="452" t="s">
        <v>985</v>
      </c>
      <c r="C3158" s="453" t="s">
        <v>449</v>
      </c>
      <c r="D3158" s="454" t="s">
        <v>1253</v>
      </c>
      <c r="E3158" s="455" t="s">
        <v>1254</v>
      </c>
      <c r="F3158" s="454" t="s">
        <v>1169</v>
      </c>
      <c r="G3158" s="454" t="s">
        <v>985</v>
      </c>
      <c r="H3158" s="454" t="s">
        <v>538</v>
      </c>
      <c r="I3158" s="453">
        <v>2024</v>
      </c>
      <c r="J3158" s="453">
        <v>10</v>
      </c>
      <c r="K3158" s="456">
        <v>45603</v>
      </c>
      <c r="L3158" s="457"/>
      <c r="M3158" s="458">
        <v>3.1677499999999997E-2</v>
      </c>
      <c r="N3158" s="458">
        <v>3.1989999999999998E-2</v>
      </c>
      <c r="O3158" s="459">
        <v>3.1250000000000028E-4</v>
      </c>
      <c r="P3158" s="460"/>
      <c r="Q3158" s="453">
        <v>1</v>
      </c>
      <c r="R3158" s="458">
        <v>3.1677499999999997E-2</v>
      </c>
      <c r="S3158" s="464">
        <v>0</v>
      </c>
      <c r="T3158" s="461">
        <v>12586869</v>
      </c>
      <c r="U3158" s="462">
        <v>80000</v>
      </c>
      <c r="V3158" s="463">
        <v>76066.603437500002</v>
      </c>
      <c r="W3158" s="716" t="e">
        <f t="shared" si="125"/>
        <v>#DIV/0!</v>
      </c>
      <c r="Z3158" s="739">
        <f t="shared" si="126"/>
        <v>0</v>
      </c>
    </row>
    <row r="3159" spans="1:26" s="365" customFormat="1" ht="12.65" customHeight="1">
      <c r="A3159" s="325" t="s">
        <v>66</v>
      </c>
      <c r="B3159" s="452" t="s">
        <v>985</v>
      </c>
      <c r="C3159" s="453" t="s">
        <v>449</v>
      </c>
      <c r="D3159" s="454" t="s">
        <v>1255</v>
      </c>
      <c r="E3159" s="455" t="s">
        <v>1256</v>
      </c>
      <c r="F3159" s="454" t="s">
        <v>1169</v>
      </c>
      <c r="G3159" s="454" t="s">
        <v>985</v>
      </c>
      <c r="H3159" s="454" t="s">
        <v>538</v>
      </c>
      <c r="I3159" s="453">
        <v>2024</v>
      </c>
      <c r="J3159" s="453">
        <v>10</v>
      </c>
      <c r="K3159" s="456">
        <v>45603</v>
      </c>
      <c r="L3159" s="457"/>
      <c r="M3159" s="458">
        <v>4.4989583333333298E-2</v>
      </c>
      <c r="N3159" s="458">
        <v>4.5249999999999999E-2</v>
      </c>
      <c r="O3159" s="459">
        <v>2.6041666666670044E-4</v>
      </c>
      <c r="P3159" s="460"/>
      <c r="Q3159" s="453">
        <v>1</v>
      </c>
      <c r="R3159" s="458">
        <v>4.4989583333333298E-2</v>
      </c>
      <c r="S3159" s="464">
        <v>0</v>
      </c>
      <c r="T3159" s="461">
        <v>12507715.800000001</v>
      </c>
      <c r="U3159" s="462">
        <v>100000</v>
      </c>
      <c r="V3159" s="463">
        <v>96742.782343749583</v>
      </c>
      <c r="W3159" s="716" t="e">
        <f t="shared" si="125"/>
        <v>#DIV/0!</v>
      </c>
      <c r="Z3159" s="739">
        <f t="shared" si="126"/>
        <v>0</v>
      </c>
    </row>
    <row r="3160" spans="1:26" s="365" customFormat="1" ht="12.65" customHeight="1">
      <c r="A3160" s="325" t="s">
        <v>66</v>
      </c>
      <c r="B3160" s="452" t="s">
        <v>985</v>
      </c>
      <c r="C3160" s="453" t="s">
        <v>449</v>
      </c>
      <c r="D3160" s="454" t="s">
        <v>1257</v>
      </c>
      <c r="E3160" s="455" t="s">
        <v>1258</v>
      </c>
      <c r="F3160" s="454" t="s">
        <v>1169</v>
      </c>
      <c r="G3160" s="454" t="s">
        <v>985</v>
      </c>
      <c r="H3160" s="454" t="s">
        <v>538</v>
      </c>
      <c r="I3160" s="453">
        <v>2024</v>
      </c>
      <c r="J3160" s="453">
        <v>10</v>
      </c>
      <c r="K3160" s="456">
        <v>45603</v>
      </c>
      <c r="L3160" s="457"/>
      <c r="M3160" s="458">
        <v>1.44174074074074E-2</v>
      </c>
      <c r="N3160" s="458">
        <v>1.451E-2</v>
      </c>
      <c r="O3160" s="459">
        <v>9.2592592592600706E-5</v>
      </c>
      <c r="P3160" s="460"/>
      <c r="Q3160" s="453">
        <v>1</v>
      </c>
      <c r="R3160" s="458">
        <v>1.44174074074074E-2</v>
      </c>
      <c r="S3160" s="464">
        <v>0</v>
      </c>
      <c r="T3160" s="461">
        <v>23283144.899999999</v>
      </c>
      <c r="U3160" s="462">
        <v>24000</v>
      </c>
      <c r="V3160" s="463">
        <v>21844.15324999981</v>
      </c>
      <c r="W3160" s="716" t="e">
        <f t="shared" si="125"/>
        <v>#DIV/0!</v>
      </c>
      <c r="Z3160" s="739">
        <f t="shared" si="126"/>
        <v>0</v>
      </c>
    </row>
    <row r="3161" spans="1:26" s="365" customFormat="1" ht="12.65" customHeight="1">
      <c r="A3161" s="325" t="s">
        <v>66</v>
      </c>
      <c r="B3161" s="452" t="s">
        <v>985</v>
      </c>
      <c r="C3161" s="453" t="s">
        <v>449</v>
      </c>
      <c r="D3161" s="454" t="s">
        <v>601</v>
      </c>
      <c r="E3161" s="455" t="s">
        <v>1259</v>
      </c>
      <c r="F3161" s="454" t="s">
        <v>1169</v>
      </c>
      <c r="G3161" s="454" t="s">
        <v>985</v>
      </c>
      <c r="H3161" s="454" t="s">
        <v>538</v>
      </c>
      <c r="I3161" s="453">
        <v>2024</v>
      </c>
      <c r="J3161" s="453">
        <v>10</v>
      </c>
      <c r="K3161" s="456">
        <v>45603</v>
      </c>
      <c r="L3161" s="457"/>
      <c r="M3161" s="458">
        <v>1.54355952380952E-2</v>
      </c>
      <c r="N3161" s="458">
        <v>1.5509999999999999E-2</v>
      </c>
      <c r="O3161" s="459">
        <v>7.4404761904799804E-5</v>
      </c>
      <c r="P3161" s="460"/>
      <c r="Q3161" s="453">
        <v>1</v>
      </c>
      <c r="R3161" s="458">
        <v>1.54355952380952E-2</v>
      </c>
      <c r="S3161" s="464">
        <v>0</v>
      </c>
      <c r="T3161" s="461">
        <v>25529355.899999999</v>
      </c>
      <c r="U3161" s="462">
        <v>20000</v>
      </c>
      <c r="V3161" s="463">
        <v>18100.494352677604</v>
      </c>
      <c r="W3161" s="716" t="e">
        <f t="shared" si="125"/>
        <v>#DIV/0!</v>
      </c>
      <c r="Z3161" s="739">
        <f t="shared" si="126"/>
        <v>0</v>
      </c>
    </row>
    <row r="3162" spans="1:26" s="365" customFormat="1" ht="12.65" customHeight="1">
      <c r="A3162" s="325" t="s">
        <v>66</v>
      </c>
      <c r="B3162" s="452" t="s">
        <v>985</v>
      </c>
      <c r="C3162" s="453" t="s">
        <v>449</v>
      </c>
      <c r="D3162" s="454" t="s">
        <v>603</v>
      </c>
      <c r="E3162" s="455" t="s">
        <v>1260</v>
      </c>
      <c r="F3162" s="454" t="s">
        <v>1169</v>
      </c>
      <c r="G3162" s="454" t="s">
        <v>985</v>
      </c>
      <c r="H3162" s="454" t="s">
        <v>538</v>
      </c>
      <c r="I3162" s="453">
        <v>2024</v>
      </c>
      <c r="J3162" s="453">
        <v>10</v>
      </c>
      <c r="K3162" s="456">
        <v>45603</v>
      </c>
      <c r="L3162" s="457"/>
      <c r="M3162" s="458">
        <v>3.73516666666667E-2</v>
      </c>
      <c r="N3162" s="458">
        <v>3.7560000000000003E-2</v>
      </c>
      <c r="O3162" s="459">
        <v>2.0833333333330345E-4</v>
      </c>
      <c r="P3162" s="460"/>
      <c r="Q3162" s="453">
        <v>1</v>
      </c>
      <c r="R3162" s="458">
        <v>3.73516666666667E-2</v>
      </c>
      <c r="S3162" s="464">
        <v>0</v>
      </c>
      <c r="T3162" s="461">
        <v>23693449.5</v>
      </c>
      <c r="U3162" s="462">
        <v>60000</v>
      </c>
      <c r="V3162" s="463">
        <v>55063.864687500711</v>
      </c>
      <c r="W3162" s="716" t="e">
        <f t="shared" si="125"/>
        <v>#DIV/0!</v>
      </c>
      <c r="Z3162" s="739">
        <f t="shared" si="126"/>
        <v>0</v>
      </c>
    </row>
    <row r="3163" spans="1:26" s="365" customFormat="1" ht="12.65" customHeight="1">
      <c r="A3163" s="284" t="s">
        <v>106</v>
      </c>
      <c r="B3163" s="452" t="s">
        <v>699</v>
      </c>
      <c r="C3163" s="453" t="s">
        <v>449</v>
      </c>
      <c r="D3163" s="454" t="s">
        <v>1167</v>
      </c>
      <c r="E3163" s="455" t="s">
        <v>1168</v>
      </c>
      <c r="F3163" s="454" t="s">
        <v>1169</v>
      </c>
      <c r="G3163" s="454" t="s">
        <v>699</v>
      </c>
      <c r="H3163" s="454" t="s">
        <v>1170</v>
      </c>
      <c r="I3163" s="453">
        <v>2024</v>
      </c>
      <c r="J3163" s="453">
        <v>11</v>
      </c>
      <c r="K3163" s="456">
        <v>45631</v>
      </c>
      <c r="L3163" s="457"/>
      <c r="M3163" s="458">
        <v>1.5613891961777499E-2</v>
      </c>
      <c r="N3163" s="458">
        <v>1.5697225295110799E-2</v>
      </c>
      <c r="O3163" s="459">
        <v>8.3333333333299896E-5</v>
      </c>
      <c r="P3163" s="460"/>
      <c r="Q3163" s="453">
        <v>1</v>
      </c>
      <c r="R3163" s="458">
        <v>1.5613891961777499E-2</v>
      </c>
      <c r="S3163" s="464">
        <v>0</v>
      </c>
      <c r="T3163" s="461">
        <v>4875031</v>
      </c>
      <c r="U3163" s="462">
        <v>12000</v>
      </c>
      <c r="V3163" s="463">
        <v>11593.747416666829</v>
      </c>
      <c r="W3163" s="716" t="e">
        <f t="shared" si="125"/>
        <v>#DIV/0!</v>
      </c>
      <c r="Z3163" s="739">
        <f t="shared" si="126"/>
        <v>0</v>
      </c>
    </row>
    <row r="3164" spans="1:26" s="365" customFormat="1" ht="12.65" customHeight="1">
      <c r="A3164" s="284" t="s">
        <v>106</v>
      </c>
      <c r="B3164" s="452" t="s">
        <v>699</v>
      </c>
      <c r="C3164" s="453" t="s">
        <v>449</v>
      </c>
      <c r="D3164" s="454" t="s">
        <v>1171</v>
      </c>
      <c r="E3164" s="455" t="s">
        <v>1172</v>
      </c>
      <c r="F3164" s="454" t="s">
        <v>1169</v>
      </c>
      <c r="G3164" s="454" t="s">
        <v>699</v>
      </c>
      <c r="H3164" s="454" t="s">
        <v>538</v>
      </c>
      <c r="I3164" s="453">
        <v>2024</v>
      </c>
      <c r="J3164" s="453">
        <v>11</v>
      </c>
      <c r="K3164" s="456">
        <v>45631</v>
      </c>
      <c r="L3164" s="457"/>
      <c r="M3164" s="458">
        <v>4.8499074074074097E-2</v>
      </c>
      <c r="N3164" s="458">
        <v>4.8800000000000003E-2</v>
      </c>
      <c r="O3164" s="459">
        <v>3.00925925925906E-4</v>
      </c>
      <c r="P3164" s="460"/>
      <c r="Q3164" s="453">
        <v>1</v>
      </c>
      <c r="R3164" s="458">
        <v>4.8499074074074097E-2</v>
      </c>
      <c r="S3164" s="464">
        <v>0</v>
      </c>
      <c r="T3164" s="461">
        <v>5100712</v>
      </c>
      <c r="U3164" s="462">
        <v>19500</v>
      </c>
      <c r="V3164" s="463">
        <v>17965.063518518618</v>
      </c>
      <c r="W3164" s="716" t="e">
        <f t="shared" si="125"/>
        <v>#DIV/0!</v>
      </c>
      <c r="Z3164" s="739">
        <f t="shared" si="126"/>
        <v>0</v>
      </c>
    </row>
    <row r="3165" spans="1:26" s="365" customFormat="1" ht="12.65" customHeight="1">
      <c r="A3165" s="284" t="s">
        <v>106</v>
      </c>
      <c r="B3165" s="452" t="s">
        <v>699</v>
      </c>
      <c r="C3165" s="453" t="s">
        <v>449</v>
      </c>
      <c r="D3165" s="454" t="s">
        <v>1173</v>
      </c>
      <c r="E3165" s="455" t="s">
        <v>1174</v>
      </c>
      <c r="F3165" s="454" t="s">
        <v>1169</v>
      </c>
      <c r="G3165" s="454" t="s">
        <v>699</v>
      </c>
      <c r="H3165" s="454" t="s">
        <v>538</v>
      </c>
      <c r="I3165" s="453">
        <v>2024</v>
      </c>
      <c r="J3165" s="453">
        <v>11</v>
      </c>
      <c r="K3165" s="456">
        <v>45631</v>
      </c>
      <c r="L3165" s="457"/>
      <c r="M3165" s="458">
        <v>8.4000000000000005E-2</v>
      </c>
      <c r="N3165" s="458">
        <v>8.48E-2</v>
      </c>
      <c r="O3165" s="459">
        <v>7.9999999999999505E-4</v>
      </c>
      <c r="P3165" s="460"/>
      <c r="Q3165" s="453">
        <v>1</v>
      </c>
      <c r="R3165" s="458">
        <v>8.4000000000000005E-2</v>
      </c>
      <c r="S3165" s="464">
        <v>9749649</v>
      </c>
      <c r="T3165" s="461">
        <v>36779349</v>
      </c>
      <c r="U3165" s="462">
        <v>192000</v>
      </c>
      <c r="V3165" s="463">
        <v>162576.52080000017</v>
      </c>
      <c r="W3165" s="716" t="e">
        <f t="shared" si="125"/>
        <v>#DIV/0!</v>
      </c>
      <c r="Z3165" s="739">
        <f t="shared" si="126"/>
        <v>7799.7191999999513</v>
      </c>
    </row>
    <row r="3166" spans="1:26" s="365" customFormat="1" ht="12.65" customHeight="1">
      <c r="A3166" s="284" t="s">
        <v>106</v>
      </c>
      <c r="B3166" s="452" t="s">
        <v>699</v>
      </c>
      <c r="C3166" s="453" t="s">
        <v>449</v>
      </c>
      <c r="D3166" s="454" t="s">
        <v>1175</v>
      </c>
      <c r="E3166" s="455" t="s">
        <v>1176</v>
      </c>
      <c r="F3166" s="454" t="s">
        <v>1169</v>
      </c>
      <c r="G3166" s="454" t="s">
        <v>699</v>
      </c>
      <c r="H3166" s="454" t="s">
        <v>538</v>
      </c>
      <c r="I3166" s="453">
        <v>2024</v>
      </c>
      <c r="J3166" s="453">
        <v>11</v>
      </c>
      <c r="K3166" s="456">
        <v>45631</v>
      </c>
      <c r="L3166" s="457"/>
      <c r="M3166" s="458">
        <v>1.54984811013187E-2</v>
      </c>
      <c r="N3166" s="458">
        <v>1.55644533235409E-2</v>
      </c>
      <c r="O3166" s="459">
        <v>6.5972222222199895E-5</v>
      </c>
      <c r="P3166" s="460"/>
      <c r="Q3166" s="453">
        <v>1</v>
      </c>
      <c r="R3166" s="458">
        <v>1.54984811013187E-2</v>
      </c>
      <c r="S3166" s="464">
        <v>8154744</v>
      </c>
      <c r="T3166" s="461">
        <v>47387021</v>
      </c>
      <c r="U3166" s="462">
        <v>19000</v>
      </c>
      <c r="V3166" s="463">
        <v>15873.772920139947</v>
      </c>
      <c r="W3166" s="716" t="e">
        <f t="shared" si="125"/>
        <v>#DIV/0!</v>
      </c>
      <c r="Z3166" s="739">
        <f t="shared" si="126"/>
        <v>537.98658333315132</v>
      </c>
    </row>
    <row r="3167" spans="1:26" s="365" customFormat="1" ht="12.65" customHeight="1">
      <c r="A3167" s="284" t="s">
        <v>106</v>
      </c>
      <c r="B3167" s="452" t="s">
        <v>699</v>
      </c>
      <c r="C3167" s="453" t="s">
        <v>449</v>
      </c>
      <c r="D3167" s="454" t="s">
        <v>1177</v>
      </c>
      <c r="E3167" s="455" t="s">
        <v>1178</v>
      </c>
      <c r="F3167" s="454" t="s">
        <v>1169</v>
      </c>
      <c r="G3167" s="454" t="s">
        <v>699</v>
      </c>
      <c r="H3167" s="454" t="s">
        <v>538</v>
      </c>
      <c r="I3167" s="453">
        <v>2024</v>
      </c>
      <c r="J3167" s="453">
        <v>11</v>
      </c>
      <c r="K3167" s="456">
        <v>45631</v>
      </c>
      <c r="L3167" s="457"/>
      <c r="M3167" s="458">
        <v>3.9622222222222198E-2</v>
      </c>
      <c r="N3167" s="458">
        <v>3.9899999999999998E-2</v>
      </c>
      <c r="O3167" s="459">
        <v>2.777777777778E-4</v>
      </c>
      <c r="P3167" s="460"/>
      <c r="Q3167" s="453">
        <v>1</v>
      </c>
      <c r="R3167" s="458">
        <v>3.9622222222222198E-2</v>
      </c>
      <c r="S3167" s="464">
        <v>7510577</v>
      </c>
      <c r="T3167" s="461">
        <v>37071685</v>
      </c>
      <c r="U3167" s="462">
        <v>36000</v>
      </c>
      <c r="V3167" s="463">
        <v>25702.309722221398</v>
      </c>
      <c r="W3167" s="716" t="e">
        <f t="shared" si="125"/>
        <v>#DIV/0!</v>
      </c>
      <c r="Z3167" s="739">
        <f t="shared" si="126"/>
        <v>2086.2713888890557</v>
      </c>
    </row>
    <row r="3168" spans="1:26" s="365" customFormat="1" ht="12.65" customHeight="1">
      <c r="A3168" s="284" t="s">
        <v>106</v>
      </c>
      <c r="B3168" s="452" t="s">
        <v>699</v>
      </c>
      <c r="C3168" s="453" t="s">
        <v>449</v>
      </c>
      <c r="D3168" s="454" t="s">
        <v>1179</v>
      </c>
      <c r="E3168" s="455" t="s">
        <v>1180</v>
      </c>
      <c r="F3168" s="454" t="s">
        <v>1169</v>
      </c>
      <c r="G3168" s="454" t="s">
        <v>699</v>
      </c>
      <c r="H3168" s="454" t="s">
        <v>538</v>
      </c>
      <c r="I3168" s="453">
        <v>2024</v>
      </c>
      <c r="J3168" s="453">
        <v>11</v>
      </c>
      <c r="K3168" s="456">
        <v>45631</v>
      </c>
      <c r="L3168" s="457"/>
      <c r="M3168" s="458">
        <v>1.24996716339609E-2</v>
      </c>
      <c r="N3168" s="458">
        <v>1.25546484858128E-2</v>
      </c>
      <c r="O3168" s="459">
        <v>5.49768518518998E-5</v>
      </c>
      <c r="P3168" s="460"/>
      <c r="Q3168" s="453">
        <v>1</v>
      </c>
      <c r="R3168" s="458">
        <v>1.24996716339609E-2</v>
      </c>
      <c r="S3168" s="464">
        <v>11285004</v>
      </c>
      <c r="T3168" s="461">
        <v>70435983</v>
      </c>
      <c r="U3168" s="462">
        <v>19000</v>
      </c>
      <c r="V3168" s="463">
        <v>15127.651397566067</v>
      </c>
      <c r="W3168" s="716" t="e">
        <f t="shared" si="125"/>
        <v>#DIV/0!</v>
      </c>
      <c r="Z3168" s="739">
        <f t="shared" si="126"/>
        <v>620.41399305609661</v>
      </c>
    </row>
    <row r="3169" spans="1:26" s="365" customFormat="1" ht="12.65" customHeight="1">
      <c r="A3169" s="284" t="s">
        <v>106</v>
      </c>
      <c r="B3169" s="452" t="s">
        <v>699</v>
      </c>
      <c r="C3169" s="453" t="s">
        <v>449</v>
      </c>
      <c r="D3169" s="454" t="s">
        <v>1181</v>
      </c>
      <c r="E3169" s="455" t="s">
        <v>1182</v>
      </c>
      <c r="F3169" s="454" t="s">
        <v>1169</v>
      </c>
      <c r="G3169" s="454" t="s">
        <v>699</v>
      </c>
      <c r="H3169" s="454" t="s">
        <v>538</v>
      </c>
      <c r="I3169" s="453">
        <v>2024</v>
      </c>
      <c r="J3169" s="453">
        <v>11</v>
      </c>
      <c r="K3169" s="456">
        <v>45631</v>
      </c>
      <c r="L3169" s="457"/>
      <c r="M3169" s="458">
        <v>0.10203611111111099</v>
      </c>
      <c r="N3169" s="458">
        <v>0.1028</v>
      </c>
      <c r="O3169" s="459">
        <v>7.6388888888900797E-4</v>
      </c>
      <c r="P3169" s="460"/>
      <c r="Q3169" s="453">
        <v>1</v>
      </c>
      <c r="R3169" s="458">
        <v>0.10203611111111099</v>
      </c>
      <c r="S3169" s="464">
        <v>7429034</v>
      </c>
      <c r="T3169" s="461">
        <v>37277159</v>
      </c>
      <c r="U3169" s="462">
        <v>231000</v>
      </c>
      <c r="V3169" s="463">
        <v>202524.39243055112</v>
      </c>
      <c r="W3169" s="716" t="e">
        <f t="shared" si="125"/>
        <v>#DIV/0!</v>
      </c>
      <c r="Z3169" s="739">
        <f t="shared" si="126"/>
        <v>5674.9565277786623</v>
      </c>
    </row>
    <row r="3170" spans="1:26" s="365" customFormat="1" ht="12.65" customHeight="1">
      <c r="A3170" s="284" t="s">
        <v>106</v>
      </c>
      <c r="B3170" s="452" t="s">
        <v>699</v>
      </c>
      <c r="C3170" s="453" t="s">
        <v>449</v>
      </c>
      <c r="D3170" s="454" t="s">
        <v>1173</v>
      </c>
      <c r="E3170" s="455" t="s">
        <v>1174</v>
      </c>
      <c r="F3170" s="454" t="s">
        <v>1169</v>
      </c>
      <c r="G3170" s="454" t="s">
        <v>699</v>
      </c>
      <c r="H3170" s="454" t="s">
        <v>538</v>
      </c>
      <c r="I3170" s="453">
        <v>2024</v>
      </c>
      <c r="J3170" s="453">
        <v>11</v>
      </c>
      <c r="K3170" s="456">
        <v>45631</v>
      </c>
      <c r="L3170" s="457"/>
      <c r="M3170" s="458">
        <v>8.4000000000000005E-2</v>
      </c>
      <c r="N3170" s="458">
        <v>8.48E-2</v>
      </c>
      <c r="O3170" s="459">
        <v>7.9999999999999505E-4</v>
      </c>
      <c r="P3170" s="460"/>
      <c r="Q3170" s="453">
        <v>1</v>
      </c>
      <c r="R3170" s="458">
        <v>8.4000000000000005E-2</v>
      </c>
      <c r="S3170" s="464">
        <v>9749649</v>
      </c>
      <c r="T3170" s="461">
        <v>36779349</v>
      </c>
      <c r="U3170" s="462">
        <v>0</v>
      </c>
      <c r="V3170" s="463">
        <v>0</v>
      </c>
      <c r="W3170" s="716" t="e">
        <f t="shared" si="125"/>
        <v>#DIV/0!</v>
      </c>
      <c r="Z3170" s="739">
        <f t="shared" si="126"/>
        <v>7799.7191999999513</v>
      </c>
    </row>
    <row r="3171" spans="1:26" s="365" customFormat="1" ht="12.65" customHeight="1">
      <c r="A3171" s="284" t="s">
        <v>107</v>
      </c>
      <c r="B3171" s="452" t="s">
        <v>703</v>
      </c>
      <c r="C3171" s="453" t="s">
        <v>449</v>
      </c>
      <c r="D3171" s="454" t="s">
        <v>1183</v>
      </c>
      <c r="E3171" s="455" t="s">
        <v>1184</v>
      </c>
      <c r="F3171" s="454" t="s">
        <v>1169</v>
      </c>
      <c r="G3171" s="454" t="s">
        <v>703</v>
      </c>
      <c r="H3171" s="454" t="s">
        <v>538</v>
      </c>
      <c r="I3171" s="453">
        <v>2024</v>
      </c>
      <c r="J3171" s="453">
        <v>11</v>
      </c>
      <c r="K3171" s="456">
        <v>45631</v>
      </c>
      <c r="L3171" s="457"/>
      <c r="M3171" s="458">
        <v>6.7044444444444407E-2</v>
      </c>
      <c r="N3171" s="458">
        <v>6.7599999999999993E-2</v>
      </c>
      <c r="O3171" s="459">
        <v>5.55555555555587E-4</v>
      </c>
      <c r="P3171" s="460"/>
      <c r="Q3171" s="453">
        <v>1</v>
      </c>
      <c r="R3171" s="458">
        <v>6.7044444444444407E-2</v>
      </c>
      <c r="S3171" s="464">
        <v>1579793</v>
      </c>
      <c r="T3171" s="461">
        <v>4182316</v>
      </c>
      <c r="U3171" s="462">
        <v>40000</v>
      </c>
      <c r="V3171" s="463">
        <v>37676.491111110983</v>
      </c>
      <c r="W3171" s="716" t="e">
        <f t="shared" si="125"/>
        <v>#DIV/0!</v>
      </c>
      <c r="Z3171" s="739">
        <f t="shared" si="126"/>
        <v>877.6627777778275</v>
      </c>
    </row>
    <row r="3172" spans="1:26" s="365" customFormat="1" ht="12.65" customHeight="1">
      <c r="A3172" s="284" t="s">
        <v>107</v>
      </c>
      <c r="B3172" s="452" t="s">
        <v>703</v>
      </c>
      <c r="C3172" s="453" t="s">
        <v>449</v>
      </c>
      <c r="D3172" s="454" t="s">
        <v>1183</v>
      </c>
      <c r="E3172" s="455" t="s">
        <v>1185</v>
      </c>
      <c r="F3172" s="454" t="s">
        <v>1169</v>
      </c>
      <c r="G3172" s="454" t="s">
        <v>703</v>
      </c>
      <c r="H3172" s="454" t="s">
        <v>538</v>
      </c>
      <c r="I3172" s="453">
        <v>2024</v>
      </c>
      <c r="J3172" s="453">
        <v>11</v>
      </c>
      <c r="K3172" s="456">
        <v>45631</v>
      </c>
      <c r="L3172" s="457"/>
      <c r="M3172" s="458">
        <v>6.7044444444444407E-2</v>
      </c>
      <c r="N3172" s="458">
        <v>6.7599999999999993E-2</v>
      </c>
      <c r="O3172" s="459">
        <v>5.55555555555587E-4</v>
      </c>
      <c r="P3172" s="460"/>
      <c r="Q3172" s="453">
        <v>1</v>
      </c>
      <c r="R3172" s="458">
        <v>6.7044444444444407E-2</v>
      </c>
      <c r="S3172" s="464">
        <v>0</v>
      </c>
      <c r="T3172" s="461">
        <v>60000</v>
      </c>
      <c r="U3172" s="462">
        <v>40000</v>
      </c>
      <c r="V3172" s="463">
        <v>39966.666666666664</v>
      </c>
      <c r="W3172" s="716" t="e">
        <f t="shared" si="125"/>
        <v>#DIV/0!</v>
      </c>
      <c r="Z3172" s="739">
        <f t="shared" si="126"/>
        <v>0</v>
      </c>
    </row>
    <row r="3173" spans="1:26" s="365" customFormat="1" ht="12.65" customHeight="1">
      <c r="A3173" s="284" t="s">
        <v>107</v>
      </c>
      <c r="B3173" s="452" t="s">
        <v>703</v>
      </c>
      <c r="C3173" s="453" t="s">
        <v>449</v>
      </c>
      <c r="D3173" s="454" t="s">
        <v>1186</v>
      </c>
      <c r="E3173" s="455" t="s">
        <v>1187</v>
      </c>
      <c r="F3173" s="454" t="s">
        <v>1169</v>
      </c>
      <c r="G3173" s="454" t="s">
        <v>703</v>
      </c>
      <c r="H3173" s="454" t="s">
        <v>538</v>
      </c>
      <c r="I3173" s="453">
        <v>2024</v>
      </c>
      <c r="J3173" s="453">
        <v>11</v>
      </c>
      <c r="K3173" s="456">
        <v>45631</v>
      </c>
      <c r="L3173" s="457"/>
      <c r="M3173" s="458">
        <v>1.8429011438828399E-2</v>
      </c>
      <c r="N3173" s="458">
        <v>1.8522761438828399E-2</v>
      </c>
      <c r="O3173" s="459">
        <v>9.3750000000000097E-5</v>
      </c>
      <c r="P3173" s="460"/>
      <c r="Q3173" s="453">
        <v>1</v>
      </c>
      <c r="R3173" s="458">
        <v>1.8429011438828399E-2</v>
      </c>
      <c r="S3173" s="464">
        <v>8506348</v>
      </c>
      <c r="T3173" s="461">
        <v>36787614</v>
      </c>
      <c r="U3173" s="462">
        <v>30000</v>
      </c>
      <c r="V3173" s="463">
        <v>26551.161187499994</v>
      </c>
      <c r="W3173" s="716" t="e">
        <f t="shared" si="125"/>
        <v>#DIV/0!</v>
      </c>
      <c r="Z3173" s="739">
        <f t="shared" si="126"/>
        <v>797.47012500000085</v>
      </c>
    </row>
    <row r="3174" spans="1:26" s="365" customFormat="1" ht="12.65" customHeight="1">
      <c r="A3174" s="284" t="s">
        <v>107</v>
      </c>
      <c r="B3174" s="452" t="s">
        <v>703</v>
      </c>
      <c r="C3174" s="453" t="s">
        <v>449</v>
      </c>
      <c r="D3174" s="454" t="s">
        <v>1188</v>
      </c>
      <c r="E3174" s="455" t="s">
        <v>1189</v>
      </c>
      <c r="F3174" s="454" t="s">
        <v>1169</v>
      </c>
      <c r="G3174" s="454" t="s">
        <v>703</v>
      </c>
      <c r="H3174" s="454" t="s">
        <v>538</v>
      </c>
      <c r="I3174" s="453">
        <v>2024</v>
      </c>
      <c r="J3174" s="453">
        <v>11</v>
      </c>
      <c r="K3174" s="456">
        <v>45631</v>
      </c>
      <c r="L3174" s="457"/>
      <c r="M3174" s="458">
        <v>2.8972727272727299E-2</v>
      </c>
      <c r="N3174" s="458">
        <v>2.92E-2</v>
      </c>
      <c r="O3174" s="459">
        <v>2.2727272727270101E-4</v>
      </c>
      <c r="P3174" s="460"/>
      <c r="Q3174" s="453">
        <v>1</v>
      </c>
      <c r="R3174" s="458">
        <v>2.8972727272727299E-2</v>
      </c>
      <c r="S3174" s="464">
        <v>1724373</v>
      </c>
      <c r="T3174" s="461">
        <v>4194595</v>
      </c>
      <c r="U3174" s="462">
        <v>18000</v>
      </c>
      <c r="V3174" s="463">
        <v>17046.682954545566</v>
      </c>
      <c r="W3174" s="716" t="e">
        <f t="shared" si="125"/>
        <v>#DIV/0!</v>
      </c>
      <c r="Z3174" s="739">
        <f t="shared" si="126"/>
        <v>391.90295454540927</v>
      </c>
    </row>
    <row r="3175" spans="1:26" s="365" customFormat="1" ht="12.65" customHeight="1">
      <c r="A3175" s="284" t="s">
        <v>107</v>
      </c>
      <c r="B3175" s="452" t="s">
        <v>703</v>
      </c>
      <c r="C3175" s="453" t="s">
        <v>449</v>
      </c>
      <c r="D3175" s="454" t="s">
        <v>1179</v>
      </c>
      <c r="E3175" s="455" t="s">
        <v>1180</v>
      </c>
      <c r="F3175" s="454" t="s">
        <v>1169</v>
      </c>
      <c r="G3175" s="454" t="s">
        <v>703</v>
      </c>
      <c r="H3175" s="454" t="s">
        <v>538</v>
      </c>
      <c r="I3175" s="453">
        <v>2024</v>
      </c>
      <c r="J3175" s="453">
        <v>11</v>
      </c>
      <c r="K3175" s="456">
        <v>45631</v>
      </c>
      <c r="L3175" s="457"/>
      <c r="M3175" s="458">
        <v>1.24996716339609E-2</v>
      </c>
      <c r="N3175" s="458">
        <v>1.25546484858128E-2</v>
      </c>
      <c r="O3175" s="459">
        <v>5.49768518518998E-5</v>
      </c>
      <c r="P3175" s="460"/>
      <c r="Q3175" s="453">
        <v>1</v>
      </c>
      <c r="R3175" s="458">
        <v>1.24996716339609E-2</v>
      </c>
      <c r="S3175" s="464">
        <v>11285004</v>
      </c>
      <c r="T3175" s="461">
        <v>70435983</v>
      </c>
      <c r="U3175" s="462">
        <v>0</v>
      </c>
      <c r="V3175" s="463">
        <v>0</v>
      </c>
      <c r="W3175" s="716" t="e">
        <f t="shared" si="125"/>
        <v>#DIV/0!</v>
      </c>
      <c r="Z3175" s="739">
        <f t="shared" si="126"/>
        <v>620.41399305609661</v>
      </c>
    </row>
    <row r="3176" spans="1:26" s="365" customFormat="1" ht="12.65" customHeight="1">
      <c r="A3176" s="284" t="s">
        <v>107</v>
      </c>
      <c r="B3176" s="452" t="s">
        <v>703</v>
      </c>
      <c r="C3176" s="453" t="s">
        <v>449</v>
      </c>
      <c r="D3176" s="454" t="s">
        <v>1190</v>
      </c>
      <c r="E3176" s="455" t="s">
        <v>1191</v>
      </c>
      <c r="F3176" s="454" t="s">
        <v>1169</v>
      </c>
      <c r="G3176" s="454" t="s">
        <v>703</v>
      </c>
      <c r="H3176" s="454" t="s">
        <v>538</v>
      </c>
      <c r="I3176" s="453">
        <v>2024</v>
      </c>
      <c r="J3176" s="453">
        <v>11</v>
      </c>
      <c r="K3176" s="456">
        <v>45631</v>
      </c>
      <c r="L3176" s="457"/>
      <c r="M3176" s="458">
        <v>2.10888888888889E-2</v>
      </c>
      <c r="N3176" s="458">
        <v>2.12E-2</v>
      </c>
      <c r="O3176" s="459">
        <v>1.111111111111E-4</v>
      </c>
      <c r="P3176" s="460"/>
      <c r="Q3176" s="453">
        <v>1</v>
      </c>
      <c r="R3176" s="458">
        <v>2.10888888888889E-2</v>
      </c>
      <c r="S3176" s="464">
        <v>1607353</v>
      </c>
      <c r="T3176" s="461">
        <v>4245975</v>
      </c>
      <c r="U3176" s="462">
        <v>10000</v>
      </c>
      <c r="V3176" s="463">
        <v>9528.2250000000477</v>
      </c>
      <c r="W3176" s="716" t="e">
        <f t="shared" si="125"/>
        <v>#DIV/0!</v>
      </c>
      <c r="Z3176" s="739">
        <f t="shared" si="126"/>
        <v>178.59477777775993</v>
      </c>
    </row>
    <row r="3177" spans="1:26" s="365" customFormat="1" ht="12.65" customHeight="1">
      <c r="A3177" s="452" t="s">
        <v>109</v>
      </c>
      <c r="B3177" s="452" t="s">
        <v>712</v>
      </c>
      <c r="C3177" s="453" t="s">
        <v>449</v>
      </c>
      <c r="D3177" s="454" t="s">
        <v>1192</v>
      </c>
      <c r="E3177" s="455" t="s">
        <v>1193</v>
      </c>
      <c r="F3177" s="454" t="s">
        <v>1169</v>
      </c>
      <c r="G3177" s="454" t="s">
        <v>712</v>
      </c>
      <c r="H3177" s="454" t="s">
        <v>538</v>
      </c>
      <c r="I3177" s="453">
        <v>2024</v>
      </c>
      <c r="J3177" s="453">
        <v>11</v>
      </c>
      <c r="K3177" s="456">
        <v>45631</v>
      </c>
      <c r="L3177" s="457"/>
      <c r="M3177" s="458">
        <v>7.1513521215986503E-2</v>
      </c>
      <c r="N3177" s="458">
        <v>7.1930187882653193E-2</v>
      </c>
      <c r="O3177" s="459">
        <v>4.1666666666669E-4</v>
      </c>
      <c r="P3177" s="460"/>
      <c r="Q3177" s="453">
        <v>1</v>
      </c>
      <c r="R3177" s="458">
        <v>7.1513521215986503E-2</v>
      </c>
      <c r="S3177" s="464">
        <v>1358220</v>
      </c>
      <c r="T3177" s="461">
        <v>16343547</v>
      </c>
      <c r="U3177" s="462">
        <v>72000</v>
      </c>
      <c r="V3177" s="463">
        <v>65190.188749999616</v>
      </c>
      <c r="W3177" s="716" t="e">
        <f t="shared" si="125"/>
        <v>#DIV/0!</v>
      </c>
      <c r="Z3177" s="739">
        <f t="shared" si="126"/>
        <v>565.92500000003167</v>
      </c>
    </row>
    <row r="3178" spans="1:26" s="365" customFormat="1" ht="12.65" customHeight="1">
      <c r="A3178" s="452" t="s">
        <v>109</v>
      </c>
      <c r="B3178" s="452" t="s">
        <v>712</v>
      </c>
      <c r="C3178" s="453" t="s">
        <v>449</v>
      </c>
      <c r="D3178" s="454" t="s">
        <v>1194</v>
      </c>
      <c r="E3178" s="455" t="s">
        <v>1195</v>
      </c>
      <c r="F3178" s="454" t="s">
        <v>1169</v>
      </c>
      <c r="G3178" s="454" t="s">
        <v>712</v>
      </c>
      <c r="H3178" s="454" t="s">
        <v>538</v>
      </c>
      <c r="I3178" s="453">
        <v>2024</v>
      </c>
      <c r="J3178" s="453">
        <v>11</v>
      </c>
      <c r="K3178" s="456">
        <v>45631</v>
      </c>
      <c r="L3178" s="457"/>
      <c r="M3178" s="458">
        <v>1.6104341943226901E-2</v>
      </c>
      <c r="N3178" s="458">
        <v>1.6156185261199201E-2</v>
      </c>
      <c r="O3178" s="459">
        <v>5.1843317972300601E-5</v>
      </c>
      <c r="P3178" s="460"/>
      <c r="Q3178" s="453">
        <v>1</v>
      </c>
      <c r="R3178" s="458">
        <v>1.6104341943226901E-2</v>
      </c>
      <c r="S3178" s="464">
        <v>3183414</v>
      </c>
      <c r="T3178" s="461">
        <v>28815487</v>
      </c>
      <c r="U3178" s="462">
        <v>18000</v>
      </c>
      <c r="V3178" s="463">
        <v>16506.109544932304</v>
      </c>
      <c r="W3178" s="716" t="e">
        <f t="shared" si="125"/>
        <v>#DIV/0!</v>
      </c>
      <c r="Z3178" s="739">
        <f t="shared" si="126"/>
        <v>165.03874423947335</v>
      </c>
    </row>
    <row r="3179" spans="1:26" s="365" customFormat="1" ht="12.65" customHeight="1">
      <c r="A3179" s="452" t="s">
        <v>109</v>
      </c>
      <c r="B3179" s="452" t="s">
        <v>712</v>
      </c>
      <c r="C3179" s="453" t="s">
        <v>449</v>
      </c>
      <c r="D3179" s="454" t="s">
        <v>1183</v>
      </c>
      <c r="E3179" s="455" t="s">
        <v>1196</v>
      </c>
      <c r="F3179" s="454" t="s">
        <v>1169</v>
      </c>
      <c r="G3179" s="454" t="s">
        <v>712</v>
      </c>
      <c r="H3179" s="454" t="s">
        <v>538</v>
      </c>
      <c r="I3179" s="453">
        <v>2024</v>
      </c>
      <c r="J3179" s="453">
        <v>11</v>
      </c>
      <c r="K3179" s="456">
        <v>45631</v>
      </c>
      <c r="L3179" s="457"/>
      <c r="M3179" s="458">
        <v>0.1776375</v>
      </c>
      <c r="N3179" s="458">
        <v>0.1792</v>
      </c>
      <c r="O3179" s="459">
        <v>1.5624999999999899E-3</v>
      </c>
      <c r="P3179" s="460"/>
      <c r="Q3179" s="453">
        <v>1</v>
      </c>
      <c r="R3179" s="458">
        <v>0.1776375</v>
      </c>
      <c r="S3179" s="464">
        <v>852900</v>
      </c>
      <c r="T3179" s="461">
        <v>6873906</v>
      </c>
      <c r="U3179" s="462">
        <v>120000</v>
      </c>
      <c r="V3179" s="463">
        <v>109259.52187500006</v>
      </c>
      <c r="W3179" s="716" t="e">
        <f t="shared" si="125"/>
        <v>#DIV/0!</v>
      </c>
      <c r="Z3179" s="739">
        <f t="shared" si="126"/>
        <v>1332.6562499999914</v>
      </c>
    </row>
    <row r="3180" spans="1:26" s="365" customFormat="1" ht="12.65" customHeight="1">
      <c r="A3180" s="452" t="s">
        <v>109</v>
      </c>
      <c r="B3180" s="452" t="s">
        <v>712</v>
      </c>
      <c r="C3180" s="453" t="s">
        <v>449</v>
      </c>
      <c r="D3180" s="454" t="s">
        <v>1197</v>
      </c>
      <c r="E3180" s="455" t="s">
        <v>1198</v>
      </c>
      <c r="F3180" s="454" t="s">
        <v>1169</v>
      </c>
      <c r="G3180" s="454" t="s">
        <v>712</v>
      </c>
      <c r="H3180" s="454" t="s">
        <v>538</v>
      </c>
      <c r="I3180" s="453">
        <v>2024</v>
      </c>
      <c r="J3180" s="453">
        <v>11</v>
      </c>
      <c r="K3180" s="456">
        <v>45631</v>
      </c>
      <c r="L3180" s="457"/>
      <c r="M3180" s="458">
        <v>7.9725000000000004E-2</v>
      </c>
      <c r="N3180" s="458">
        <v>8.0100000000000005E-2</v>
      </c>
      <c r="O3180" s="459">
        <v>3.7500000000000001E-4</v>
      </c>
      <c r="P3180" s="460"/>
      <c r="Q3180" s="453">
        <v>1</v>
      </c>
      <c r="R3180" s="458">
        <v>7.9725000000000004E-2</v>
      </c>
      <c r="S3180" s="464">
        <v>871014</v>
      </c>
      <c r="T3180" s="461">
        <v>6854500</v>
      </c>
      <c r="U3180" s="462">
        <v>36000</v>
      </c>
      <c r="V3180" s="463">
        <v>33429.5625</v>
      </c>
      <c r="W3180" s="716" t="e">
        <f t="shared" si="125"/>
        <v>#DIV/0!</v>
      </c>
      <c r="Z3180" s="739">
        <f t="shared" si="126"/>
        <v>326.63024999999999</v>
      </c>
    </row>
    <row r="3181" spans="1:26" s="365" customFormat="1" ht="12.65" customHeight="1">
      <c r="A3181" s="452" t="s">
        <v>109</v>
      </c>
      <c r="B3181" s="452" t="s">
        <v>712</v>
      </c>
      <c r="C3181" s="453" t="s">
        <v>449</v>
      </c>
      <c r="D3181" s="454" t="s">
        <v>1199</v>
      </c>
      <c r="E3181" s="455" t="s">
        <v>1200</v>
      </c>
      <c r="F3181" s="454" t="s">
        <v>1169</v>
      </c>
      <c r="G3181" s="454" t="s">
        <v>712</v>
      </c>
      <c r="H3181" s="454" t="s">
        <v>538</v>
      </c>
      <c r="I3181" s="453">
        <v>2024</v>
      </c>
      <c r="J3181" s="453">
        <v>11</v>
      </c>
      <c r="K3181" s="456">
        <v>45631</v>
      </c>
      <c r="L3181" s="457"/>
      <c r="M3181" s="458">
        <v>4.0697979797979802E-2</v>
      </c>
      <c r="N3181" s="458">
        <v>4.0899999999999999E-2</v>
      </c>
      <c r="O3181" s="459">
        <v>2.02020202020196E-4</v>
      </c>
      <c r="P3181" s="460"/>
      <c r="Q3181" s="453">
        <v>1</v>
      </c>
      <c r="R3181" s="458">
        <v>4.0697979797979802E-2</v>
      </c>
      <c r="S3181" s="464">
        <v>2220207</v>
      </c>
      <c r="T3181" s="461">
        <v>20481739</v>
      </c>
      <c r="U3181" s="462">
        <v>32000</v>
      </c>
      <c r="V3181" s="463">
        <v>27862.274949495073</v>
      </c>
      <c r="W3181" s="716" t="e">
        <f t="shared" si="125"/>
        <v>#DIV/0!</v>
      </c>
      <c r="Z3181" s="739">
        <f t="shared" si="126"/>
        <v>448.52666666665328</v>
      </c>
    </row>
    <row r="3182" spans="1:26" s="365" customFormat="1" ht="12.65" customHeight="1">
      <c r="A3182" s="452" t="s">
        <v>109</v>
      </c>
      <c r="B3182" s="452" t="s">
        <v>712</v>
      </c>
      <c r="C3182" s="453" t="s">
        <v>449</v>
      </c>
      <c r="D3182" s="454" t="s">
        <v>1179</v>
      </c>
      <c r="E3182" s="455" t="s">
        <v>1180</v>
      </c>
      <c r="F3182" s="454" t="s">
        <v>1169</v>
      </c>
      <c r="G3182" s="454" t="s">
        <v>712</v>
      </c>
      <c r="H3182" s="454" t="s">
        <v>538</v>
      </c>
      <c r="I3182" s="453">
        <v>2024</v>
      </c>
      <c r="J3182" s="453">
        <v>11</v>
      </c>
      <c r="K3182" s="456">
        <v>45631</v>
      </c>
      <c r="L3182" s="457"/>
      <c r="M3182" s="458">
        <v>1.24996716339609E-2</v>
      </c>
      <c r="N3182" s="458">
        <v>1.25546484858128E-2</v>
      </c>
      <c r="O3182" s="459">
        <v>5.49768518518998E-5</v>
      </c>
      <c r="P3182" s="460"/>
      <c r="Q3182" s="453">
        <v>1</v>
      </c>
      <c r="R3182" s="458">
        <v>1.24996716339609E-2</v>
      </c>
      <c r="S3182" s="464">
        <v>11285004</v>
      </c>
      <c r="T3182" s="461">
        <v>70435983</v>
      </c>
      <c r="U3182" s="462">
        <v>0</v>
      </c>
      <c r="V3182" s="463">
        <v>0</v>
      </c>
      <c r="W3182" s="716" t="e">
        <f t="shared" si="125"/>
        <v>#DIV/0!</v>
      </c>
      <c r="Z3182" s="739">
        <f t="shared" si="126"/>
        <v>620.41399305609661</v>
      </c>
    </row>
    <row r="3183" spans="1:26" s="365" customFormat="1" ht="12.65" customHeight="1">
      <c r="A3183" s="452" t="s">
        <v>108</v>
      </c>
      <c r="B3183" s="452" t="s">
        <v>1201</v>
      </c>
      <c r="C3183" s="453" t="s">
        <v>449</v>
      </c>
      <c r="D3183" s="454" t="s">
        <v>1181</v>
      </c>
      <c r="E3183" s="455" t="s">
        <v>1202</v>
      </c>
      <c r="F3183" s="454" t="s">
        <v>1169</v>
      </c>
      <c r="G3183" s="454" t="s">
        <v>1201</v>
      </c>
      <c r="H3183" s="454" t="s">
        <v>538</v>
      </c>
      <c r="I3183" s="453">
        <v>2024</v>
      </c>
      <c r="J3183" s="453">
        <v>11</v>
      </c>
      <c r="K3183" s="456">
        <v>45631</v>
      </c>
      <c r="L3183" s="457"/>
      <c r="M3183" s="458">
        <v>0.11732129629629599</v>
      </c>
      <c r="N3183" s="458">
        <v>0.1179</v>
      </c>
      <c r="O3183" s="459">
        <v>5.7870370370401202E-4</v>
      </c>
      <c r="P3183" s="460"/>
      <c r="Q3183" s="453">
        <v>1</v>
      </c>
      <c r="R3183" s="458">
        <v>0.11732129629629599</v>
      </c>
      <c r="S3183" s="464">
        <v>764110</v>
      </c>
      <c r="T3183" s="461">
        <v>9195496</v>
      </c>
      <c r="U3183" s="462">
        <v>75000</v>
      </c>
      <c r="V3183" s="463">
        <v>69678.532407404578</v>
      </c>
      <c r="W3183" s="716" t="e">
        <f t="shared" si="125"/>
        <v>#DIV/0!</v>
      </c>
      <c r="Z3183" s="739">
        <f t="shared" si="126"/>
        <v>442.19328703727263</v>
      </c>
    </row>
    <row r="3184" spans="1:26" s="365" customFormat="1" ht="12.65" customHeight="1">
      <c r="A3184" s="452" t="s">
        <v>108</v>
      </c>
      <c r="B3184" s="452" t="s">
        <v>1201</v>
      </c>
      <c r="C3184" s="453" t="s">
        <v>449</v>
      </c>
      <c r="D3184" s="454" t="s">
        <v>1203</v>
      </c>
      <c r="E3184" s="455" t="s">
        <v>1204</v>
      </c>
      <c r="F3184" s="454" t="s">
        <v>1169</v>
      </c>
      <c r="G3184" s="454" t="s">
        <v>1201</v>
      </c>
      <c r="H3184" s="454" t="s">
        <v>538</v>
      </c>
      <c r="I3184" s="453">
        <v>2024</v>
      </c>
      <c r="J3184" s="453">
        <v>11</v>
      </c>
      <c r="K3184" s="456">
        <v>45631</v>
      </c>
      <c r="L3184" s="457"/>
      <c r="M3184" s="458">
        <v>0.16803124999999999</v>
      </c>
      <c r="N3184" s="458">
        <v>0.16850000000000001</v>
      </c>
      <c r="O3184" s="459">
        <v>4.6875000000001798E-4</v>
      </c>
      <c r="P3184" s="460"/>
      <c r="Q3184" s="453">
        <v>1</v>
      </c>
      <c r="R3184" s="458">
        <v>0.16803124999999999</v>
      </c>
      <c r="S3184" s="464">
        <v>855980</v>
      </c>
      <c r="T3184" s="461">
        <v>9366187</v>
      </c>
      <c r="U3184" s="462">
        <v>54000</v>
      </c>
      <c r="V3184" s="463">
        <v>49609.599843749835</v>
      </c>
      <c r="W3184" s="716" t="e">
        <f t="shared" si="125"/>
        <v>#DIV/0!</v>
      </c>
      <c r="Z3184" s="739">
        <f t="shared" si="126"/>
        <v>401.24062500001537</v>
      </c>
    </row>
    <row r="3185" spans="1:26" s="365" customFormat="1" ht="12.65" customHeight="1">
      <c r="A3185" s="452" t="s">
        <v>108</v>
      </c>
      <c r="B3185" s="452" t="s">
        <v>1201</v>
      </c>
      <c r="C3185" s="453" t="s">
        <v>449</v>
      </c>
      <c r="D3185" s="454" t="s">
        <v>1175</v>
      </c>
      <c r="E3185" s="455" t="s">
        <v>1176</v>
      </c>
      <c r="F3185" s="454" t="s">
        <v>1169</v>
      </c>
      <c r="G3185" s="454" t="s">
        <v>1201</v>
      </c>
      <c r="H3185" s="454" t="s">
        <v>538</v>
      </c>
      <c r="I3185" s="453">
        <v>2024</v>
      </c>
      <c r="J3185" s="453">
        <v>11</v>
      </c>
      <c r="K3185" s="456">
        <v>45631</v>
      </c>
      <c r="L3185" s="457"/>
      <c r="M3185" s="458">
        <v>1.54984811013187E-2</v>
      </c>
      <c r="N3185" s="458">
        <v>1.55644533235409E-2</v>
      </c>
      <c r="O3185" s="459">
        <v>6.5972222222199895E-5</v>
      </c>
      <c r="P3185" s="460"/>
      <c r="Q3185" s="453">
        <v>1</v>
      </c>
      <c r="R3185" s="458">
        <v>1.54984811013187E-2</v>
      </c>
      <c r="S3185" s="464">
        <v>8154744</v>
      </c>
      <c r="T3185" s="461">
        <v>47387021</v>
      </c>
      <c r="U3185" s="462">
        <v>0</v>
      </c>
      <c r="V3185" s="463">
        <v>0</v>
      </c>
      <c r="W3185" s="716" t="e">
        <f t="shared" si="125"/>
        <v>#DIV/0!</v>
      </c>
      <c r="Z3185" s="739">
        <f t="shared" si="126"/>
        <v>537.98658333315132</v>
      </c>
    </row>
    <row r="3186" spans="1:26" s="365" customFormat="1" ht="12.65" customHeight="1">
      <c r="A3186" s="452" t="s">
        <v>109</v>
      </c>
      <c r="B3186" s="452" t="s">
        <v>712</v>
      </c>
      <c r="C3186" s="453" t="s">
        <v>449</v>
      </c>
      <c r="D3186" s="454" t="s">
        <v>1194</v>
      </c>
      <c r="E3186" s="455" t="s">
        <v>1195</v>
      </c>
      <c r="F3186" s="454" t="s">
        <v>1169</v>
      </c>
      <c r="G3186" s="454" t="s">
        <v>712</v>
      </c>
      <c r="H3186" s="454" t="s">
        <v>538</v>
      </c>
      <c r="I3186" s="453">
        <v>2024</v>
      </c>
      <c r="J3186" s="453">
        <v>11</v>
      </c>
      <c r="K3186" s="456">
        <v>45631</v>
      </c>
      <c r="L3186" s="457"/>
      <c r="M3186" s="458">
        <v>1.6104341943226901E-2</v>
      </c>
      <c r="N3186" s="458">
        <v>1.6156185261199201E-2</v>
      </c>
      <c r="O3186" s="459">
        <v>5.1843317972300601E-5</v>
      </c>
      <c r="P3186" s="460"/>
      <c r="Q3186" s="453">
        <v>1</v>
      </c>
      <c r="R3186" s="458">
        <v>1.6104341943226901E-2</v>
      </c>
      <c r="S3186" s="464">
        <v>3183414</v>
      </c>
      <c r="T3186" s="461">
        <v>28815487</v>
      </c>
      <c r="U3186" s="462">
        <v>0</v>
      </c>
      <c r="V3186" s="463">
        <v>0</v>
      </c>
      <c r="W3186" s="716" t="e">
        <f t="shared" si="125"/>
        <v>#DIV/0!</v>
      </c>
      <c r="Z3186" s="739">
        <f t="shared" si="126"/>
        <v>165.03874423947335</v>
      </c>
    </row>
    <row r="3187" spans="1:26" s="365" customFormat="1" ht="12.65" customHeight="1">
      <c r="A3187" s="452" t="s">
        <v>109</v>
      </c>
      <c r="B3187" s="452" t="s">
        <v>712</v>
      </c>
      <c r="C3187" s="453" t="s">
        <v>449</v>
      </c>
      <c r="D3187" s="454" t="s">
        <v>1192</v>
      </c>
      <c r="E3187" s="455" t="s">
        <v>1193</v>
      </c>
      <c r="F3187" s="454" t="s">
        <v>1169</v>
      </c>
      <c r="G3187" s="454" t="s">
        <v>712</v>
      </c>
      <c r="H3187" s="454" t="s">
        <v>538</v>
      </c>
      <c r="I3187" s="453">
        <v>2024</v>
      </c>
      <c r="J3187" s="453">
        <v>11</v>
      </c>
      <c r="K3187" s="456">
        <v>45631</v>
      </c>
      <c r="L3187" s="457"/>
      <c r="M3187" s="458">
        <v>7.1513521215986503E-2</v>
      </c>
      <c r="N3187" s="458">
        <v>7.1930187882653193E-2</v>
      </c>
      <c r="O3187" s="459">
        <v>4.1666666666669E-4</v>
      </c>
      <c r="P3187" s="460"/>
      <c r="Q3187" s="453">
        <v>1</v>
      </c>
      <c r="R3187" s="458">
        <v>7.1513521215986503E-2</v>
      </c>
      <c r="S3187" s="464">
        <v>1358220</v>
      </c>
      <c r="T3187" s="461">
        <v>16343547</v>
      </c>
      <c r="U3187" s="462">
        <v>0</v>
      </c>
      <c r="V3187" s="463">
        <v>0</v>
      </c>
      <c r="W3187" s="716" t="e">
        <f t="shared" si="125"/>
        <v>#DIV/0!</v>
      </c>
      <c r="Z3187" s="739">
        <f t="shared" si="126"/>
        <v>565.92500000003167</v>
      </c>
    </row>
    <row r="3188" spans="1:26" s="365" customFormat="1" ht="12.65" customHeight="1">
      <c r="A3188" s="452" t="s">
        <v>109</v>
      </c>
      <c r="B3188" s="452" t="s">
        <v>712</v>
      </c>
      <c r="C3188" s="453" t="s">
        <v>449</v>
      </c>
      <c r="D3188" s="454" t="s">
        <v>1179</v>
      </c>
      <c r="E3188" s="455" t="s">
        <v>1180</v>
      </c>
      <c r="F3188" s="454" t="s">
        <v>1169</v>
      </c>
      <c r="G3188" s="454" t="s">
        <v>712</v>
      </c>
      <c r="H3188" s="454" t="s">
        <v>538</v>
      </c>
      <c r="I3188" s="453">
        <v>2024</v>
      </c>
      <c r="J3188" s="453">
        <v>11</v>
      </c>
      <c r="K3188" s="456">
        <v>45631</v>
      </c>
      <c r="L3188" s="457"/>
      <c r="M3188" s="458">
        <v>1.24996716339609E-2</v>
      </c>
      <c r="N3188" s="458">
        <v>1.25546484858128E-2</v>
      </c>
      <c r="O3188" s="459">
        <v>5.49768518518998E-5</v>
      </c>
      <c r="P3188" s="460"/>
      <c r="Q3188" s="453">
        <v>1</v>
      </c>
      <c r="R3188" s="458">
        <v>1.24996716339609E-2</v>
      </c>
      <c r="S3188" s="464">
        <v>11285004</v>
      </c>
      <c r="T3188" s="461">
        <v>70435983</v>
      </c>
      <c r="U3188" s="462">
        <v>0</v>
      </c>
      <c r="V3188" s="463">
        <v>0</v>
      </c>
      <c r="W3188" s="716" t="e">
        <f t="shared" si="125"/>
        <v>#DIV/0!</v>
      </c>
      <c r="Z3188" s="739">
        <f t="shared" si="126"/>
        <v>620.41399305609661</v>
      </c>
    </row>
    <row r="3189" spans="1:26" s="365" customFormat="1" ht="12.65" customHeight="1">
      <c r="A3189" s="452" t="s">
        <v>108</v>
      </c>
      <c r="B3189" s="452" t="s">
        <v>1201</v>
      </c>
      <c r="C3189" s="453" t="s">
        <v>449</v>
      </c>
      <c r="D3189" s="454" t="s">
        <v>1205</v>
      </c>
      <c r="E3189" s="455" t="s">
        <v>537</v>
      </c>
      <c r="F3189" s="454" t="s">
        <v>1169</v>
      </c>
      <c r="G3189" s="454" t="s">
        <v>1201</v>
      </c>
      <c r="H3189" s="454" t="s">
        <v>538</v>
      </c>
      <c r="I3189" s="453">
        <v>2024</v>
      </c>
      <c r="J3189" s="453">
        <v>11</v>
      </c>
      <c r="K3189" s="456">
        <v>45631</v>
      </c>
      <c r="L3189" s="457"/>
      <c r="M3189" s="458">
        <v>2.2669039342977801E-2</v>
      </c>
      <c r="N3189" s="458">
        <v>2.2744560176311102E-2</v>
      </c>
      <c r="O3189" s="459">
        <v>7.5520833333300703E-5</v>
      </c>
      <c r="P3189" s="460"/>
      <c r="Q3189" s="453">
        <v>1</v>
      </c>
      <c r="R3189" s="458">
        <v>2.2669039342977801E-2</v>
      </c>
      <c r="S3189" s="464">
        <v>0</v>
      </c>
      <c r="T3189" s="461">
        <v>0</v>
      </c>
      <c r="U3189" s="462">
        <v>14500</v>
      </c>
      <c r="V3189" s="463">
        <v>14500</v>
      </c>
      <c r="W3189" s="716" t="e">
        <f t="shared" si="125"/>
        <v>#DIV/0!</v>
      </c>
      <c r="Z3189" s="739">
        <f t="shared" si="126"/>
        <v>0</v>
      </c>
    </row>
    <row r="3190" spans="1:26" s="365" customFormat="1" ht="12.65" customHeight="1">
      <c r="A3190" s="452" t="s">
        <v>115</v>
      </c>
      <c r="B3190" s="452" t="s">
        <v>728</v>
      </c>
      <c r="C3190" s="453" t="s">
        <v>449</v>
      </c>
      <c r="D3190" s="454" t="s">
        <v>1192</v>
      </c>
      <c r="E3190" s="455" t="s">
        <v>1206</v>
      </c>
      <c r="F3190" s="454" t="s">
        <v>1169</v>
      </c>
      <c r="G3190" s="454" t="s">
        <v>728</v>
      </c>
      <c r="H3190" s="454" t="s">
        <v>538</v>
      </c>
      <c r="I3190" s="453">
        <v>2024</v>
      </c>
      <c r="J3190" s="453">
        <v>11</v>
      </c>
      <c r="K3190" s="456">
        <v>45631</v>
      </c>
      <c r="L3190" s="457"/>
      <c r="M3190" s="458">
        <v>0.10550138888888901</v>
      </c>
      <c r="N3190" s="458">
        <v>0.10630000000000001</v>
      </c>
      <c r="O3190" s="459">
        <v>7.9861111111100003E-4</v>
      </c>
      <c r="P3190" s="460"/>
      <c r="Q3190" s="453">
        <v>1</v>
      </c>
      <c r="R3190" s="458">
        <v>0.10550138888888901</v>
      </c>
      <c r="S3190" s="464">
        <v>1106887</v>
      </c>
      <c r="T3190" s="461">
        <v>11845079</v>
      </c>
      <c r="U3190" s="462">
        <v>69000</v>
      </c>
      <c r="V3190" s="463">
        <v>59540.388298612423</v>
      </c>
      <c r="W3190" s="716" t="e">
        <f t="shared" si="125"/>
        <v>#DIV/0!</v>
      </c>
      <c r="Z3190" s="739">
        <f t="shared" si="126"/>
        <v>883.97225694432154</v>
      </c>
    </row>
    <row r="3191" spans="1:26" s="365" customFormat="1" ht="12.65" customHeight="1">
      <c r="A3191" s="452" t="s">
        <v>115</v>
      </c>
      <c r="B3191" s="452" t="s">
        <v>728</v>
      </c>
      <c r="C3191" s="453" t="s">
        <v>449</v>
      </c>
      <c r="D3191" s="454" t="s">
        <v>1194</v>
      </c>
      <c r="E3191" s="455" t="s">
        <v>1195</v>
      </c>
      <c r="F3191" s="454" t="s">
        <v>1169</v>
      </c>
      <c r="G3191" s="454" t="s">
        <v>728</v>
      </c>
      <c r="H3191" s="454" t="s">
        <v>538</v>
      </c>
      <c r="I3191" s="453">
        <v>2024</v>
      </c>
      <c r="J3191" s="453">
        <v>11</v>
      </c>
      <c r="K3191" s="456">
        <v>45631</v>
      </c>
      <c r="L3191" s="457"/>
      <c r="M3191" s="458">
        <v>1.6104341943226901E-2</v>
      </c>
      <c r="N3191" s="458">
        <v>1.6156185261199201E-2</v>
      </c>
      <c r="O3191" s="459">
        <v>5.1843317972300601E-5</v>
      </c>
      <c r="P3191" s="460"/>
      <c r="Q3191" s="453">
        <v>1</v>
      </c>
      <c r="R3191" s="458">
        <v>1.6104341943226901E-2</v>
      </c>
      <c r="S3191" s="464">
        <v>3183414</v>
      </c>
      <c r="T3191" s="461">
        <v>28815487</v>
      </c>
      <c r="U3191" s="462">
        <v>0</v>
      </c>
      <c r="V3191" s="463">
        <v>0</v>
      </c>
      <c r="W3191" s="716" t="e">
        <f t="shared" si="125"/>
        <v>#DIV/0!</v>
      </c>
      <c r="Z3191" s="739">
        <f t="shared" si="126"/>
        <v>165.03874423947335</v>
      </c>
    </row>
    <row r="3192" spans="1:26" s="365" customFormat="1" ht="12.65" customHeight="1">
      <c r="A3192" s="452" t="s">
        <v>115</v>
      </c>
      <c r="B3192" s="452" t="s">
        <v>728</v>
      </c>
      <c r="C3192" s="453" t="s">
        <v>449</v>
      </c>
      <c r="D3192" s="454" t="s">
        <v>1183</v>
      </c>
      <c r="E3192" s="455" t="s">
        <v>1207</v>
      </c>
      <c r="F3192" s="454" t="s">
        <v>1169</v>
      </c>
      <c r="G3192" s="454" t="s">
        <v>728</v>
      </c>
      <c r="H3192" s="454" t="s">
        <v>538</v>
      </c>
      <c r="I3192" s="453">
        <v>2024</v>
      </c>
      <c r="J3192" s="453">
        <v>11</v>
      </c>
      <c r="K3192" s="456">
        <v>45631</v>
      </c>
      <c r="L3192" s="457"/>
      <c r="M3192" s="458">
        <v>0.15999791666666699</v>
      </c>
      <c r="N3192" s="458">
        <v>0.1613</v>
      </c>
      <c r="O3192" s="459">
        <v>1.30208333333301E-3</v>
      </c>
      <c r="P3192" s="460"/>
      <c r="Q3192" s="453">
        <v>1</v>
      </c>
      <c r="R3192" s="458">
        <v>0.15999791666666699</v>
      </c>
      <c r="S3192" s="464">
        <v>1533836</v>
      </c>
      <c r="T3192" s="461">
        <v>12741682</v>
      </c>
      <c r="U3192" s="462">
        <v>75000</v>
      </c>
      <c r="V3192" s="463">
        <v>58409.26822917079</v>
      </c>
      <c r="W3192" s="716" t="e">
        <f t="shared" si="125"/>
        <v>#DIV/0!</v>
      </c>
      <c r="Z3192" s="739">
        <f t="shared" si="126"/>
        <v>1997.1822916661706</v>
      </c>
    </row>
    <row r="3193" spans="1:26" s="365" customFormat="1" ht="12.65" customHeight="1">
      <c r="A3193" s="452" t="s">
        <v>115</v>
      </c>
      <c r="B3193" s="452" t="s">
        <v>728</v>
      </c>
      <c r="C3193" s="453" t="s">
        <v>449</v>
      </c>
      <c r="D3193" s="454" t="s">
        <v>1197</v>
      </c>
      <c r="E3193" s="455" t="s">
        <v>1208</v>
      </c>
      <c r="F3193" s="454" t="s">
        <v>1169</v>
      </c>
      <c r="G3193" s="454" t="s">
        <v>728</v>
      </c>
      <c r="H3193" s="454" t="s">
        <v>538</v>
      </c>
      <c r="I3193" s="453">
        <v>2024</v>
      </c>
      <c r="J3193" s="453">
        <v>11</v>
      </c>
      <c r="K3193" s="456">
        <v>45631</v>
      </c>
      <c r="L3193" s="457"/>
      <c r="M3193" s="458">
        <v>0.1943</v>
      </c>
      <c r="N3193" s="458">
        <v>0.19500000000000001</v>
      </c>
      <c r="O3193" s="459">
        <v>7.0000000000000596E-4</v>
      </c>
      <c r="P3193" s="460"/>
      <c r="Q3193" s="453">
        <v>1</v>
      </c>
      <c r="R3193" s="458">
        <v>0.1943</v>
      </c>
      <c r="S3193" s="464">
        <v>318886</v>
      </c>
      <c r="T3193" s="461">
        <v>8143955</v>
      </c>
      <c r="U3193" s="462">
        <v>60000</v>
      </c>
      <c r="V3193" s="463">
        <v>54299.231499999951</v>
      </c>
      <c r="W3193" s="716" t="e">
        <f t="shared" si="125"/>
        <v>#DIV/0!</v>
      </c>
      <c r="Z3193" s="739">
        <f t="shared" si="126"/>
        <v>223.22020000000191</v>
      </c>
    </row>
    <row r="3194" spans="1:26" s="365" customFormat="1" ht="12.65" customHeight="1">
      <c r="A3194" s="452" t="s">
        <v>115</v>
      </c>
      <c r="B3194" s="452" t="s">
        <v>728</v>
      </c>
      <c r="C3194" s="453" t="s">
        <v>449</v>
      </c>
      <c r="D3194" s="454" t="s">
        <v>1199</v>
      </c>
      <c r="E3194" s="455" t="s">
        <v>1200</v>
      </c>
      <c r="F3194" s="454" t="s">
        <v>1169</v>
      </c>
      <c r="G3194" s="454" t="s">
        <v>728</v>
      </c>
      <c r="H3194" s="454" t="s">
        <v>538</v>
      </c>
      <c r="I3194" s="453">
        <v>2024</v>
      </c>
      <c r="J3194" s="453">
        <v>11</v>
      </c>
      <c r="K3194" s="456">
        <v>45631</v>
      </c>
      <c r="L3194" s="457"/>
      <c r="M3194" s="458">
        <v>4.0697979797979802E-2</v>
      </c>
      <c r="N3194" s="458">
        <v>4.0899999999999999E-2</v>
      </c>
      <c r="O3194" s="459">
        <v>2.02020202020196E-4</v>
      </c>
      <c r="P3194" s="460"/>
      <c r="Q3194" s="453">
        <v>1</v>
      </c>
      <c r="R3194" s="458">
        <v>4.0697979797979802E-2</v>
      </c>
      <c r="S3194" s="464">
        <v>2220207</v>
      </c>
      <c r="T3194" s="461">
        <v>20481739</v>
      </c>
      <c r="U3194" s="462">
        <v>0</v>
      </c>
      <c r="V3194" s="463">
        <v>0</v>
      </c>
      <c r="W3194" s="716" t="e">
        <f t="shared" si="125"/>
        <v>#DIV/0!</v>
      </c>
      <c r="Z3194" s="739">
        <f t="shared" si="126"/>
        <v>448.52666666665328</v>
      </c>
    </row>
    <row r="3195" spans="1:26" s="365" customFormat="1" ht="12.65" customHeight="1">
      <c r="A3195" s="452" t="s">
        <v>115</v>
      </c>
      <c r="B3195" s="452" t="s">
        <v>728</v>
      </c>
      <c r="C3195" s="453" t="s">
        <v>449</v>
      </c>
      <c r="D3195" s="454" t="s">
        <v>1179</v>
      </c>
      <c r="E3195" s="455" t="s">
        <v>1180</v>
      </c>
      <c r="F3195" s="454" t="s">
        <v>1169</v>
      </c>
      <c r="G3195" s="454" t="s">
        <v>728</v>
      </c>
      <c r="H3195" s="454" t="s">
        <v>538</v>
      </c>
      <c r="I3195" s="453">
        <v>2024</v>
      </c>
      <c r="J3195" s="453">
        <v>11</v>
      </c>
      <c r="K3195" s="456">
        <v>45631</v>
      </c>
      <c r="L3195" s="457"/>
      <c r="M3195" s="458">
        <v>1.24996716339609E-2</v>
      </c>
      <c r="N3195" s="458">
        <v>1.25546484858128E-2</v>
      </c>
      <c r="O3195" s="459">
        <v>5.49768518518998E-5</v>
      </c>
      <c r="P3195" s="460"/>
      <c r="Q3195" s="453">
        <v>1</v>
      </c>
      <c r="R3195" s="458">
        <v>1.24996716339609E-2</v>
      </c>
      <c r="S3195" s="464">
        <v>11285004</v>
      </c>
      <c r="T3195" s="461">
        <v>70435983</v>
      </c>
      <c r="U3195" s="462">
        <v>0</v>
      </c>
      <c r="V3195" s="463">
        <v>0</v>
      </c>
      <c r="W3195" s="716" t="e">
        <f t="shared" si="125"/>
        <v>#DIV/0!</v>
      </c>
      <c r="Z3195" s="739">
        <f t="shared" si="126"/>
        <v>620.41399305609661</v>
      </c>
    </row>
    <row r="3196" spans="1:26" s="365" customFormat="1" ht="12.65" customHeight="1">
      <c r="A3196" s="452" t="s">
        <v>115</v>
      </c>
      <c r="B3196" s="452" t="s">
        <v>728</v>
      </c>
      <c r="C3196" s="453" t="s">
        <v>449</v>
      </c>
      <c r="D3196" s="454" t="s">
        <v>1192</v>
      </c>
      <c r="E3196" s="455" t="s">
        <v>1206</v>
      </c>
      <c r="F3196" s="454" t="s">
        <v>1169</v>
      </c>
      <c r="G3196" s="454" t="s">
        <v>728</v>
      </c>
      <c r="H3196" s="454" t="s">
        <v>538</v>
      </c>
      <c r="I3196" s="453">
        <v>2024</v>
      </c>
      <c r="J3196" s="453">
        <v>11</v>
      </c>
      <c r="K3196" s="456">
        <v>45631</v>
      </c>
      <c r="L3196" s="457"/>
      <c r="M3196" s="458">
        <v>0.10550138888888901</v>
      </c>
      <c r="N3196" s="458">
        <v>0.10630000000000001</v>
      </c>
      <c r="O3196" s="459">
        <v>7.9861111111100003E-4</v>
      </c>
      <c r="P3196" s="460"/>
      <c r="Q3196" s="453">
        <v>1</v>
      </c>
      <c r="R3196" s="458">
        <v>0.10550138888888901</v>
      </c>
      <c r="S3196" s="464">
        <v>1106887</v>
      </c>
      <c r="T3196" s="461">
        <v>11845079</v>
      </c>
      <c r="U3196" s="462">
        <v>0</v>
      </c>
      <c r="V3196" s="463">
        <v>0</v>
      </c>
      <c r="W3196" s="716" t="e">
        <f t="shared" si="125"/>
        <v>#DIV/0!</v>
      </c>
      <c r="Z3196" s="739">
        <f t="shared" si="126"/>
        <v>883.97225694432154</v>
      </c>
    </row>
    <row r="3197" spans="1:26" s="365" customFormat="1" ht="12.65" customHeight="1">
      <c r="A3197" s="452" t="s">
        <v>115</v>
      </c>
      <c r="B3197" s="452" t="s">
        <v>728</v>
      </c>
      <c r="C3197" s="453" t="s">
        <v>449</v>
      </c>
      <c r="D3197" s="454" t="s">
        <v>1179</v>
      </c>
      <c r="E3197" s="455" t="s">
        <v>1180</v>
      </c>
      <c r="F3197" s="454" t="s">
        <v>1169</v>
      </c>
      <c r="G3197" s="454" t="s">
        <v>728</v>
      </c>
      <c r="H3197" s="454" t="s">
        <v>538</v>
      </c>
      <c r="I3197" s="453">
        <v>2024</v>
      </c>
      <c r="J3197" s="453">
        <v>11</v>
      </c>
      <c r="K3197" s="456">
        <v>45631</v>
      </c>
      <c r="L3197" s="457"/>
      <c r="M3197" s="458">
        <v>1.24996716339609E-2</v>
      </c>
      <c r="N3197" s="458">
        <v>1.25546484858128E-2</v>
      </c>
      <c r="O3197" s="459">
        <v>5.49768518518998E-5</v>
      </c>
      <c r="P3197" s="460"/>
      <c r="Q3197" s="453">
        <v>1</v>
      </c>
      <c r="R3197" s="458">
        <v>1.24996716339609E-2</v>
      </c>
      <c r="S3197" s="464">
        <v>11285004</v>
      </c>
      <c r="T3197" s="461">
        <v>70435983</v>
      </c>
      <c r="U3197" s="462">
        <v>0</v>
      </c>
      <c r="V3197" s="463">
        <v>0</v>
      </c>
      <c r="W3197" s="716" t="e">
        <f t="shared" si="125"/>
        <v>#DIV/0!</v>
      </c>
      <c r="Z3197" s="739">
        <f t="shared" si="126"/>
        <v>620.41399305609661</v>
      </c>
    </row>
    <row r="3198" spans="1:26" s="365" customFormat="1" ht="12.65" customHeight="1">
      <c r="A3198" s="452" t="s">
        <v>115</v>
      </c>
      <c r="B3198" s="452" t="s">
        <v>728</v>
      </c>
      <c r="C3198" s="453" t="s">
        <v>449</v>
      </c>
      <c r="D3198" s="454" t="s">
        <v>1194</v>
      </c>
      <c r="E3198" s="455" t="s">
        <v>1195</v>
      </c>
      <c r="F3198" s="454" t="s">
        <v>1169</v>
      </c>
      <c r="G3198" s="454" t="s">
        <v>728</v>
      </c>
      <c r="H3198" s="454" t="s">
        <v>538</v>
      </c>
      <c r="I3198" s="453">
        <v>2024</v>
      </c>
      <c r="J3198" s="453">
        <v>11</v>
      </c>
      <c r="K3198" s="456">
        <v>45631</v>
      </c>
      <c r="L3198" s="457"/>
      <c r="M3198" s="458">
        <v>1.6104341943226901E-2</v>
      </c>
      <c r="N3198" s="458">
        <v>1.6156185261199201E-2</v>
      </c>
      <c r="O3198" s="459">
        <v>5.1843317972300601E-5</v>
      </c>
      <c r="P3198" s="460"/>
      <c r="Q3198" s="453">
        <v>1</v>
      </c>
      <c r="R3198" s="458">
        <v>1.6104341943226901E-2</v>
      </c>
      <c r="S3198" s="464">
        <v>3183414</v>
      </c>
      <c r="T3198" s="461">
        <v>28815487</v>
      </c>
      <c r="U3198" s="462">
        <v>0</v>
      </c>
      <c r="V3198" s="463">
        <v>0</v>
      </c>
      <c r="W3198" s="716" t="e">
        <f t="shared" si="125"/>
        <v>#DIV/0!</v>
      </c>
      <c r="Z3198" s="739">
        <f t="shared" si="126"/>
        <v>165.03874423947335</v>
      </c>
    </row>
    <row r="3199" spans="1:26" s="365" customFormat="1" ht="12.65" customHeight="1">
      <c r="A3199" s="452" t="s">
        <v>115</v>
      </c>
      <c r="B3199" s="452" t="s">
        <v>728</v>
      </c>
      <c r="C3199" s="453" t="s">
        <v>449</v>
      </c>
      <c r="D3199" s="454" t="s">
        <v>1183</v>
      </c>
      <c r="E3199" s="455" t="s">
        <v>1207</v>
      </c>
      <c r="F3199" s="454" t="s">
        <v>1169</v>
      </c>
      <c r="G3199" s="454" t="s">
        <v>728</v>
      </c>
      <c r="H3199" s="454" t="s">
        <v>538</v>
      </c>
      <c r="I3199" s="453">
        <v>2024</v>
      </c>
      <c r="J3199" s="453">
        <v>11</v>
      </c>
      <c r="K3199" s="456">
        <v>45631</v>
      </c>
      <c r="L3199" s="457"/>
      <c r="M3199" s="458">
        <v>0.15999791666666699</v>
      </c>
      <c r="N3199" s="458">
        <v>0.1613</v>
      </c>
      <c r="O3199" s="459">
        <v>1.30208333333301E-3</v>
      </c>
      <c r="P3199" s="460"/>
      <c r="Q3199" s="453">
        <v>1</v>
      </c>
      <c r="R3199" s="458">
        <v>0.15999791666666699</v>
      </c>
      <c r="S3199" s="464">
        <v>1533836</v>
      </c>
      <c r="T3199" s="461">
        <v>12741682</v>
      </c>
      <c r="U3199" s="462">
        <v>0</v>
      </c>
      <c r="V3199" s="463">
        <v>0</v>
      </c>
      <c r="W3199" s="716" t="e">
        <f t="shared" si="125"/>
        <v>#DIV/0!</v>
      </c>
      <c r="Z3199" s="739">
        <f t="shared" si="126"/>
        <v>1997.1822916661706</v>
      </c>
    </row>
    <row r="3200" spans="1:26" s="365" customFormat="1" ht="12.65" customHeight="1">
      <c r="A3200" s="452" t="s">
        <v>111</v>
      </c>
      <c r="B3200" s="452" t="s">
        <v>718</v>
      </c>
      <c r="C3200" s="453" t="s">
        <v>449</v>
      </c>
      <c r="D3200" s="454" t="s">
        <v>1197</v>
      </c>
      <c r="E3200" s="455" t="s">
        <v>1209</v>
      </c>
      <c r="F3200" s="454" t="s">
        <v>1169</v>
      </c>
      <c r="G3200" s="454" t="s">
        <v>718</v>
      </c>
      <c r="H3200" s="454" t="s">
        <v>538</v>
      </c>
      <c r="I3200" s="453">
        <v>2024</v>
      </c>
      <c r="J3200" s="453">
        <v>11</v>
      </c>
      <c r="K3200" s="456">
        <v>45631</v>
      </c>
      <c r="L3200" s="457"/>
      <c r="M3200" s="458">
        <v>0.14997080564718299</v>
      </c>
      <c r="N3200" s="458">
        <v>0.150595805647183</v>
      </c>
      <c r="O3200" s="459">
        <v>6.25000000000014E-4</v>
      </c>
      <c r="P3200" s="460"/>
      <c r="Q3200" s="453">
        <v>1</v>
      </c>
      <c r="R3200" s="458">
        <v>0.14997080564718299</v>
      </c>
      <c r="S3200" s="464">
        <v>888000</v>
      </c>
      <c r="T3200" s="461">
        <v>1521051</v>
      </c>
      <c r="U3200" s="462">
        <v>27000</v>
      </c>
      <c r="V3200" s="463">
        <v>26049.343124999978</v>
      </c>
      <c r="W3200" s="716" t="e">
        <f t="shared" si="125"/>
        <v>#DIV/0!</v>
      </c>
      <c r="Z3200" s="739">
        <f t="shared" si="126"/>
        <v>555.00000000001239</v>
      </c>
    </row>
    <row r="3201" spans="1:29" s="365" customFormat="1" ht="12.65" customHeight="1">
      <c r="A3201" s="452" t="s">
        <v>111</v>
      </c>
      <c r="B3201" s="452" t="s">
        <v>718</v>
      </c>
      <c r="C3201" s="453" t="s">
        <v>449</v>
      </c>
      <c r="D3201" s="454" t="s">
        <v>1210</v>
      </c>
      <c r="E3201" s="455" t="s">
        <v>1211</v>
      </c>
      <c r="F3201" s="454" t="s">
        <v>1169</v>
      </c>
      <c r="G3201" s="454" t="s">
        <v>718</v>
      </c>
      <c r="H3201" s="454" t="s">
        <v>538</v>
      </c>
      <c r="I3201" s="453">
        <v>2024</v>
      </c>
      <c r="J3201" s="453">
        <v>11</v>
      </c>
      <c r="K3201" s="456">
        <v>45631</v>
      </c>
      <c r="L3201" s="457"/>
      <c r="M3201" s="458">
        <v>0.168008357915438</v>
      </c>
      <c r="N3201" s="458">
        <v>0.16850000000000001</v>
      </c>
      <c r="O3201" s="459">
        <v>4.9164208456201096E-4</v>
      </c>
      <c r="P3201" s="460"/>
      <c r="Q3201" s="453">
        <v>1</v>
      </c>
      <c r="R3201" s="458">
        <v>0.168008357915438</v>
      </c>
      <c r="S3201" s="464">
        <v>614000</v>
      </c>
      <c r="T3201" s="461">
        <v>941024</v>
      </c>
      <c r="U3201" s="462">
        <v>14159.292035398201</v>
      </c>
      <c r="V3201" s="463">
        <v>13696.645034415318</v>
      </c>
      <c r="W3201" s="716" t="e">
        <f t="shared" si="125"/>
        <v>#DIV/0!</v>
      </c>
      <c r="Z3201" s="739">
        <f t="shared" si="126"/>
        <v>301.86823992107475</v>
      </c>
    </row>
    <row r="3202" spans="1:29" s="365" customFormat="1" ht="12.65" customHeight="1">
      <c r="A3202" s="452" t="s">
        <v>110</v>
      </c>
      <c r="B3202" s="452" t="s">
        <v>448</v>
      </c>
      <c r="C3202" s="453" t="s">
        <v>449</v>
      </c>
      <c r="D3202" s="454" t="s">
        <v>1197</v>
      </c>
      <c r="E3202" s="455" t="s">
        <v>1212</v>
      </c>
      <c r="F3202" s="454" t="s">
        <v>1169</v>
      </c>
      <c r="G3202" s="454" t="s">
        <v>448</v>
      </c>
      <c r="H3202" s="454" t="s">
        <v>538</v>
      </c>
      <c r="I3202" s="453">
        <v>2024</v>
      </c>
      <c r="J3202" s="453">
        <v>11</v>
      </c>
      <c r="K3202" s="456">
        <v>45631</v>
      </c>
      <c r="L3202" s="457"/>
      <c r="M3202" s="458">
        <v>0.38102136278533799</v>
      </c>
      <c r="N3202" s="458">
        <v>0.382206571382051</v>
      </c>
      <c r="O3202" s="459">
        <v>1.18520859671301E-3</v>
      </c>
      <c r="P3202" s="460"/>
      <c r="Q3202" s="453">
        <v>1</v>
      </c>
      <c r="R3202" s="458">
        <v>0.38102136278533799</v>
      </c>
      <c r="S3202" s="464">
        <v>64000</v>
      </c>
      <c r="T3202" s="461">
        <v>399600</v>
      </c>
      <c r="U3202" s="462">
        <v>39823.008849557496</v>
      </c>
      <c r="V3202" s="463">
        <v>39349.399494310979</v>
      </c>
      <c r="W3202" s="716" t="e">
        <f t="shared" ref="W3202:W3265" si="129">V3202/$AB$1</f>
        <v>#DIV/0!</v>
      </c>
      <c r="Z3202" s="739">
        <f t="shared" si="126"/>
        <v>75.85335018963265</v>
      </c>
    </row>
    <row r="3203" spans="1:29" s="365" customFormat="1" ht="12.65" customHeight="1">
      <c r="A3203" s="284" t="s">
        <v>69</v>
      </c>
      <c r="B3203" s="452" t="s">
        <v>1213</v>
      </c>
      <c r="C3203" s="453" t="s">
        <v>435</v>
      </c>
      <c r="D3203" s="454" t="s">
        <v>1214</v>
      </c>
      <c r="E3203" s="455" t="s">
        <v>1215</v>
      </c>
      <c r="F3203" s="454" t="s">
        <v>1169</v>
      </c>
      <c r="G3203" s="454" t="s">
        <v>1213</v>
      </c>
      <c r="H3203" s="454" t="s">
        <v>538</v>
      </c>
      <c r="I3203" s="453">
        <v>2024</v>
      </c>
      <c r="J3203" s="453">
        <v>11</v>
      </c>
      <c r="K3203" s="456">
        <v>45631</v>
      </c>
      <c r="L3203" s="457"/>
      <c r="M3203" s="458">
        <v>2.3972685185185201E-2</v>
      </c>
      <c r="N3203" s="458">
        <v>2.41E-2</v>
      </c>
      <c r="O3203" s="459">
        <v>1.27314814814799E-4</v>
      </c>
      <c r="P3203" s="460"/>
      <c r="Q3203" s="453">
        <v>1</v>
      </c>
      <c r="R3203" s="458">
        <v>2.3972685185185201E-2</v>
      </c>
      <c r="S3203" s="464">
        <v>972540</v>
      </c>
      <c r="T3203" s="461">
        <v>8664155</v>
      </c>
      <c r="U3203" s="462">
        <v>11000</v>
      </c>
      <c r="V3203" s="463">
        <v>9896.9247106482853</v>
      </c>
      <c r="W3203" s="716" t="e">
        <f t="shared" si="129"/>
        <v>#DIV/0!</v>
      </c>
      <c r="Z3203" s="739">
        <f t="shared" ref="Z3203:Z3266" si="130">O3203*S3203</f>
        <v>123.81874999998462</v>
      </c>
    </row>
    <row r="3204" spans="1:29" s="365" customFormat="1" ht="12.65" customHeight="1">
      <c r="A3204" s="284" t="s">
        <v>69</v>
      </c>
      <c r="B3204" s="452" t="s">
        <v>1213</v>
      </c>
      <c r="C3204" s="453" t="s">
        <v>435</v>
      </c>
      <c r="D3204" s="454" t="s">
        <v>1216</v>
      </c>
      <c r="E3204" s="455" t="s">
        <v>1217</v>
      </c>
      <c r="F3204" s="454" t="s">
        <v>1169</v>
      </c>
      <c r="G3204" s="454" t="s">
        <v>1213</v>
      </c>
      <c r="H3204" s="454" t="s">
        <v>538</v>
      </c>
      <c r="I3204" s="453">
        <v>2024</v>
      </c>
      <c r="J3204" s="453">
        <v>11</v>
      </c>
      <c r="K3204" s="456">
        <v>45631</v>
      </c>
      <c r="L3204" s="457"/>
      <c r="M3204" s="458">
        <v>4.6003968253968297E-2</v>
      </c>
      <c r="N3204" s="458">
        <v>4.65E-2</v>
      </c>
      <c r="O3204" s="459">
        <v>4.9603174603170296E-4</v>
      </c>
      <c r="P3204" s="460"/>
      <c r="Q3204" s="453">
        <v>1</v>
      </c>
      <c r="R3204" s="458">
        <v>4.6003968253968297E-2</v>
      </c>
      <c r="S3204" s="464">
        <v>137640</v>
      </c>
      <c r="T3204" s="461">
        <v>4288450</v>
      </c>
      <c r="U3204" s="462">
        <v>25000</v>
      </c>
      <c r="V3204" s="463">
        <v>22872.792658730345</v>
      </c>
      <c r="W3204" s="716" t="e">
        <f t="shared" si="129"/>
        <v>#DIV/0!</v>
      </c>
      <c r="Z3204" s="739">
        <f t="shared" si="130"/>
        <v>68.273809523803592</v>
      </c>
    </row>
    <row r="3205" spans="1:29" s="365" customFormat="1" ht="12.65" customHeight="1">
      <c r="A3205" s="284" t="s">
        <v>69</v>
      </c>
      <c r="B3205" s="452" t="s">
        <v>1213</v>
      </c>
      <c r="C3205" s="453" t="s">
        <v>435</v>
      </c>
      <c r="D3205" s="454" t="s">
        <v>1218</v>
      </c>
      <c r="E3205" s="455" t="s">
        <v>537</v>
      </c>
      <c r="F3205" s="454" t="s">
        <v>1169</v>
      </c>
      <c r="G3205" s="454" t="s">
        <v>1213</v>
      </c>
      <c r="H3205" s="454" t="s">
        <v>538</v>
      </c>
      <c r="I3205" s="453">
        <v>2024</v>
      </c>
      <c r="J3205" s="453">
        <v>11</v>
      </c>
      <c r="K3205" s="456">
        <v>45631</v>
      </c>
      <c r="L3205" s="457"/>
      <c r="M3205" s="458">
        <v>4.6003968253968297E-2</v>
      </c>
      <c r="N3205" s="458">
        <v>4.65E-2</v>
      </c>
      <c r="O3205" s="459">
        <v>4.9603174603170296E-4</v>
      </c>
      <c r="P3205" s="460"/>
      <c r="Q3205" s="453">
        <v>1</v>
      </c>
      <c r="R3205" s="458">
        <v>4.6003968253968297E-2</v>
      </c>
      <c r="S3205" s="464">
        <v>0</v>
      </c>
      <c r="T3205" s="461">
        <v>0</v>
      </c>
      <c r="U3205" s="462">
        <v>25000</v>
      </c>
      <c r="V3205" s="463">
        <v>25000</v>
      </c>
      <c r="W3205" s="716" t="e">
        <f t="shared" si="129"/>
        <v>#DIV/0!</v>
      </c>
      <c r="Z3205" s="739">
        <f t="shared" si="130"/>
        <v>0</v>
      </c>
    </row>
    <row r="3206" spans="1:29" s="365" customFormat="1" ht="12.65" customHeight="1">
      <c r="A3206" s="284" t="s">
        <v>69</v>
      </c>
      <c r="B3206" s="452" t="s">
        <v>1213</v>
      </c>
      <c r="C3206" s="453" t="s">
        <v>435</v>
      </c>
      <c r="D3206" s="454" t="s">
        <v>1219</v>
      </c>
      <c r="E3206" s="455" t="s">
        <v>1220</v>
      </c>
      <c r="F3206" s="454" t="s">
        <v>1169</v>
      </c>
      <c r="G3206" s="454" t="s">
        <v>1213</v>
      </c>
      <c r="H3206" s="454" t="s">
        <v>538</v>
      </c>
      <c r="I3206" s="453">
        <v>2024</v>
      </c>
      <c r="J3206" s="453">
        <v>11</v>
      </c>
      <c r="K3206" s="456">
        <v>45631</v>
      </c>
      <c r="L3206" s="457"/>
      <c r="M3206" s="458">
        <v>3.2072727272727301E-2</v>
      </c>
      <c r="N3206" s="458">
        <v>3.2300000000000002E-2</v>
      </c>
      <c r="O3206" s="459">
        <v>2.2727272727270101E-4</v>
      </c>
      <c r="P3206" s="460"/>
      <c r="Q3206" s="453">
        <v>1</v>
      </c>
      <c r="R3206" s="458">
        <v>3.2072727272727301E-2</v>
      </c>
      <c r="S3206" s="464">
        <v>137390</v>
      </c>
      <c r="T3206" s="461">
        <v>4287490</v>
      </c>
      <c r="U3206" s="462">
        <v>18000</v>
      </c>
      <c r="V3206" s="463">
        <v>17025.570454545566</v>
      </c>
      <c r="W3206" s="716" t="e">
        <f t="shared" si="129"/>
        <v>#DIV/0!</v>
      </c>
      <c r="Z3206" s="739">
        <f t="shared" si="130"/>
        <v>31.224999999996392</v>
      </c>
    </row>
    <row r="3207" spans="1:29" s="365" customFormat="1" ht="12.65" customHeight="1">
      <c r="A3207" s="284" t="s">
        <v>69</v>
      </c>
      <c r="B3207" s="452" t="s">
        <v>1213</v>
      </c>
      <c r="C3207" s="453" t="s">
        <v>435</v>
      </c>
      <c r="D3207" s="454" t="s">
        <v>1214</v>
      </c>
      <c r="E3207" s="455" t="s">
        <v>1215</v>
      </c>
      <c r="F3207" s="454" t="s">
        <v>1169</v>
      </c>
      <c r="G3207" s="454" t="s">
        <v>1213</v>
      </c>
      <c r="H3207" s="454" t="s">
        <v>538</v>
      </c>
      <c r="I3207" s="453">
        <v>2024</v>
      </c>
      <c r="J3207" s="453">
        <v>11</v>
      </c>
      <c r="K3207" s="456">
        <v>45631</v>
      </c>
      <c r="L3207" s="457"/>
      <c r="M3207" s="458">
        <v>2.3972685185185201E-2</v>
      </c>
      <c r="N3207" s="458">
        <v>2.41E-2</v>
      </c>
      <c r="O3207" s="459">
        <v>1.27314814814799E-4</v>
      </c>
      <c r="P3207" s="460"/>
      <c r="Q3207" s="453">
        <v>1</v>
      </c>
      <c r="R3207" s="458">
        <v>2.3972685185185201E-2</v>
      </c>
      <c r="S3207" s="464">
        <v>972540</v>
      </c>
      <c r="T3207" s="461">
        <v>8664155</v>
      </c>
      <c r="U3207" s="462">
        <v>11000</v>
      </c>
      <c r="V3207" s="463">
        <v>9896.9247106482853</v>
      </c>
      <c r="W3207" s="716" t="e">
        <f t="shared" si="129"/>
        <v>#DIV/0!</v>
      </c>
      <c r="Z3207" s="739">
        <f t="shared" si="130"/>
        <v>123.81874999998462</v>
      </c>
    </row>
    <row r="3208" spans="1:29" s="365" customFormat="1" ht="12.65" customHeight="1">
      <c r="A3208" s="452" t="s">
        <v>114</v>
      </c>
      <c r="B3208" s="452" t="s">
        <v>434</v>
      </c>
      <c r="C3208" s="453" t="s">
        <v>435</v>
      </c>
      <c r="D3208" s="454" t="s">
        <v>1221</v>
      </c>
      <c r="E3208" s="455" t="s">
        <v>1222</v>
      </c>
      <c r="F3208" s="454" t="s">
        <v>1169</v>
      </c>
      <c r="G3208" s="454" t="s">
        <v>434</v>
      </c>
      <c r="H3208" s="454" t="s">
        <v>538</v>
      </c>
      <c r="I3208" s="453">
        <v>2024</v>
      </c>
      <c r="J3208" s="453">
        <v>11</v>
      </c>
      <c r="K3208" s="456">
        <v>45631</v>
      </c>
      <c r="L3208" s="457"/>
      <c r="M3208" s="458">
        <v>5.0464743080595301E-2</v>
      </c>
      <c r="N3208" s="458">
        <v>5.0722679588531799E-2</v>
      </c>
      <c r="O3208" s="459">
        <v>2.5793650793649902E-4</v>
      </c>
      <c r="P3208" s="460"/>
      <c r="Q3208" s="453">
        <v>1</v>
      </c>
      <c r="R3208" s="458">
        <v>5.0464743080595301E-2</v>
      </c>
      <c r="S3208" s="464">
        <v>669540</v>
      </c>
      <c r="T3208" s="461">
        <v>4296940</v>
      </c>
      <c r="U3208" s="462">
        <v>13000</v>
      </c>
      <c r="V3208" s="463">
        <v>11891.662301587339</v>
      </c>
      <c r="W3208" s="716" t="e">
        <f t="shared" si="129"/>
        <v>#DIV/0!</v>
      </c>
      <c r="Z3208" s="739">
        <f t="shared" si="130"/>
        <v>172.69880952380356</v>
      </c>
    </row>
    <row r="3209" spans="1:29" s="365" customFormat="1" ht="12.65" customHeight="1">
      <c r="A3209" s="452" t="s">
        <v>114</v>
      </c>
      <c r="B3209" s="452" t="s">
        <v>434</v>
      </c>
      <c r="C3209" s="453" t="s">
        <v>435</v>
      </c>
      <c r="D3209" s="454" t="s">
        <v>1223</v>
      </c>
      <c r="E3209" s="455" t="s">
        <v>1224</v>
      </c>
      <c r="F3209" s="454" t="s">
        <v>1169</v>
      </c>
      <c r="G3209" s="454" t="s">
        <v>434</v>
      </c>
      <c r="H3209" s="454" t="s">
        <v>538</v>
      </c>
      <c r="I3209" s="453">
        <v>2024</v>
      </c>
      <c r="J3209" s="453">
        <v>11</v>
      </c>
      <c r="K3209" s="456">
        <v>45631</v>
      </c>
      <c r="L3209" s="457"/>
      <c r="M3209" s="458">
        <v>5.8118671788902898E-2</v>
      </c>
      <c r="N3209" s="458">
        <v>5.8179009681099202E-2</v>
      </c>
      <c r="O3209" s="459">
        <v>6.0337892196303499E-5</v>
      </c>
      <c r="P3209" s="460"/>
      <c r="Q3209" s="453">
        <v>1</v>
      </c>
      <c r="R3209" s="458">
        <v>5.8118671788902898E-2</v>
      </c>
      <c r="S3209" s="464">
        <v>687000</v>
      </c>
      <c r="T3209" s="461">
        <v>4318370</v>
      </c>
      <c r="U3209" s="462">
        <v>7964.60176991151</v>
      </c>
      <c r="V3209" s="463">
        <v>7704.040426387759</v>
      </c>
      <c r="W3209" s="716" t="e">
        <f t="shared" si="129"/>
        <v>#DIV/0!</v>
      </c>
      <c r="Z3209" s="739">
        <f t="shared" si="130"/>
        <v>41.452131938860504</v>
      </c>
    </row>
    <row r="3210" spans="1:29" s="365" customFormat="1" ht="12.65" customHeight="1">
      <c r="A3210" s="284" t="s">
        <v>69</v>
      </c>
      <c r="B3210" s="452" t="s">
        <v>1213</v>
      </c>
      <c r="C3210" s="453" t="s">
        <v>435</v>
      </c>
      <c r="D3210" s="454" t="s">
        <v>1262</v>
      </c>
      <c r="E3210" s="455" t="s">
        <v>1263</v>
      </c>
      <c r="F3210" s="454" t="s">
        <v>1169</v>
      </c>
      <c r="G3210" s="454" t="s">
        <v>1264</v>
      </c>
      <c r="H3210" s="454" t="s">
        <v>538</v>
      </c>
      <c r="I3210" s="453">
        <v>2024</v>
      </c>
      <c r="J3210" s="453">
        <v>11</v>
      </c>
      <c r="K3210" s="456">
        <v>45631</v>
      </c>
      <c r="L3210" s="457"/>
      <c r="M3210" s="458">
        <v>2.8000000000000001E-2</v>
      </c>
      <c r="N3210" s="458">
        <v>2.81E-2</v>
      </c>
      <c r="O3210" s="459">
        <v>6.0337892196303499E-5</v>
      </c>
      <c r="P3210" s="460"/>
      <c r="Q3210" s="453">
        <v>1</v>
      </c>
      <c r="R3210" s="458">
        <v>2.8000000000000001E-2</v>
      </c>
      <c r="S3210" s="464">
        <v>0</v>
      </c>
      <c r="T3210" s="461">
        <v>0</v>
      </c>
      <c r="U3210" s="462">
        <v>12000</v>
      </c>
      <c r="V3210" s="463">
        <v>12000</v>
      </c>
      <c r="W3210" s="716" t="e">
        <f t="shared" si="129"/>
        <v>#DIV/0!</v>
      </c>
      <c r="Z3210" s="739">
        <f t="shared" si="130"/>
        <v>0</v>
      </c>
    </row>
    <row r="3211" spans="1:29" s="365" customFormat="1" ht="12.65" customHeight="1">
      <c r="A3211" s="452" t="s">
        <v>152</v>
      </c>
      <c r="B3211" s="452" t="s">
        <v>606</v>
      </c>
      <c r="C3211" s="453" t="s">
        <v>554</v>
      </c>
      <c r="D3211" s="454" t="s">
        <v>1225</v>
      </c>
      <c r="E3211" s="455" t="s">
        <v>1226</v>
      </c>
      <c r="F3211" s="454" t="s">
        <v>1169</v>
      </c>
      <c r="G3211" s="454" t="s">
        <v>606</v>
      </c>
      <c r="H3211" s="454" t="s">
        <v>538</v>
      </c>
      <c r="I3211" s="453">
        <v>2024</v>
      </c>
      <c r="J3211" s="453">
        <v>11</v>
      </c>
      <c r="K3211" s="456">
        <v>45631</v>
      </c>
      <c r="L3211" s="457"/>
      <c r="M3211" s="458">
        <v>7.3899999999999993E-2</v>
      </c>
      <c r="N3211" s="458">
        <v>7.4300000000000005E-2</v>
      </c>
      <c r="O3211" s="459">
        <v>4.0000000000001146E-4</v>
      </c>
      <c r="P3211" s="460"/>
      <c r="Q3211" s="453">
        <v>1</v>
      </c>
      <c r="R3211" s="458">
        <v>7.3899999999999993E-2</v>
      </c>
      <c r="S3211" s="464">
        <v>0</v>
      </c>
      <c r="T3211" s="461">
        <v>0</v>
      </c>
      <c r="U3211" s="462">
        <v>28318.5840707965</v>
      </c>
      <c r="V3211" s="463">
        <v>28318.5840707965</v>
      </c>
      <c r="W3211" s="716" t="e">
        <f t="shared" si="129"/>
        <v>#DIV/0!</v>
      </c>
      <c r="Z3211" s="739">
        <f t="shared" si="130"/>
        <v>0</v>
      </c>
    </row>
    <row r="3212" spans="1:29" s="365" customFormat="1" ht="12.65" customHeight="1">
      <c r="A3212" s="452" t="s">
        <v>152</v>
      </c>
      <c r="B3212" s="452" t="s">
        <v>606</v>
      </c>
      <c r="C3212" s="453" t="s">
        <v>554</v>
      </c>
      <c r="D3212" s="454" t="s">
        <v>1227</v>
      </c>
      <c r="E3212" s="455" t="s">
        <v>1228</v>
      </c>
      <c r="F3212" s="454" t="s">
        <v>1169</v>
      </c>
      <c r="G3212" s="454" t="s">
        <v>606</v>
      </c>
      <c r="H3212" s="454" t="s">
        <v>538</v>
      </c>
      <c r="I3212" s="453">
        <v>2024</v>
      </c>
      <c r="J3212" s="453">
        <v>11</v>
      </c>
      <c r="K3212" s="456">
        <v>45631</v>
      </c>
      <c r="L3212" s="457"/>
      <c r="M3212" s="458">
        <v>3.8800000000000001E-2</v>
      </c>
      <c r="N3212" s="458">
        <v>3.9E-2</v>
      </c>
      <c r="O3212" s="459">
        <v>1.9999999999999879E-4</v>
      </c>
      <c r="P3212" s="460"/>
      <c r="Q3212" s="453">
        <v>1</v>
      </c>
      <c r="R3212" s="458">
        <v>3.8800000000000001E-2</v>
      </c>
      <c r="S3212" s="464">
        <v>0</v>
      </c>
      <c r="T3212" s="461">
        <v>0</v>
      </c>
      <c r="U3212" s="462">
        <v>14159.292035398201</v>
      </c>
      <c r="V3212" s="463">
        <v>14159.292035398201</v>
      </c>
      <c r="W3212" s="716" t="e">
        <f t="shared" si="129"/>
        <v>#DIV/0!</v>
      </c>
      <c r="Z3212" s="739">
        <f t="shared" si="130"/>
        <v>0</v>
      </c>
    </row>
    <row r="3213" spans="1:29" s="365" customFormat="1" ht="12.65" customHeight="1">
      <c r="A3213" s="452" t="s">
        <v>279</v>
      </c>
      <c r="B3213" s="452" t="s">
        <v>42</v>
      </c>
      <c r="C3213" s="453" t="s">
        <v>554</v>
      </c>
      <c r="D3213" s="454" t="s">
        <v>1229</v>
      </c>
      <c r="E3213" s="455" t="s">
        <v>556</v>
      </c>
      <c r="F3213" s="454" t="s">
        <v>1169</v>
      </c>
      <c r="G3213" s="454" t="s">
        <v>42</v>
      </c>
      <c r="H3213" s="454" t="s">
        <v>538</v>
      </c>
      <c r="I3213" s="453">
        <v>2024</v>
      </c>
      <c r="J3213" s="453">
        <v>11</v>
      </c>
      <c r="K3213" s="456">
        <v>45631</v>
      </c>
      <c r="L3213" s="457"/>
      <c r="M3213" s="458">
        <v>3.2000000000000001E-2</v>
      </c>
      <c r="N3213" s="458">
        <v>3.2300000000000002E-2</v>
      </c>
      <c r="O3213" s="459">
        <v>3.0000000000000165E-4</v>
      </c>
      <c r="P3213" s="460"/>
      <c r="Q3213" s="453">
        <v>1</v>
      </c>
      <c r="R3213" s="458">
        <v>3.2000000000000001E-2</v>
      </c>
      <c r="S3213" s="464">
        <v>4579698</v>
      </c>
      <c r="T3213" s="461">
        <v>4579698</v>
      </c>
      <c r="U3213" s="462">
        <v>21238.938053097299</v>
      </c>
      <c r="V3213" s="463">
        <v>19865.028653097292</v>
      </c>
      <c r="W3213" s="716" t="e">
        <f t="shared" si="129"/>
        <v>#DIV/0!</v>
      </c>
      <c r="Z3213" s="739">
        <f t="shared" si="130"/>
        <v>1373.9094000000075</v>
      </c>
    </row>
    <row r="3214" spans="1:29" s="365" customFormat="1" ht="12.65" customHeight="1">
      <c r="A3214" s="452" t="s">
        <v>279</v>
      </c>
      <c r="B3214" s="452" t="s">
        <v>42</v>
      </c>
      <c r="C3214" s="453" t="s">
        <v>554</v>
      </c>
      <c r="D3214" s="454" t="s">
        <v>1230</v>
      </c>
      <c r="E3214" s="455" t="s">
        <v>561</v>
      </c>
      <c r="F3214" s="454" t="s">
        <v>1169</v>
      </c>
      <c r="G3214" s="454" t="s">
        <v>42</v>
      </c>
      <c r="H3214" s="454" t="s">
        <v>538</v>
      </c>
      <c r="I3214" s="453">
        <v>2024</v>
      </c>
      <c r="J3214" s="453">
        <v>11</v>
      </c>
      <c r="K3214" s="456">
        <v>45631</v>
      </c>
      <c r="L3214" s="457"/>
      <c r="M3214" s="458">
        <v>2.9000000000000001E-2</v>
      </c>
      <c r="N3214" s="458">
        <v>2.92E-2</v>
      </c>
      <c r="O3214" s="459">
        <v>1.9999999999999879E-4</v>
      </c>
      <c r="P3214" s="460"/>
      <c r="Q3214" s="453">
        <v>1</v>
      </c>
      <c r="R3214" s="458">
        <v>2.9000000000000001E-2</v>
      </c>
      <c r="S3214" s="464">
        <v>4120782</v>
      </c>
      <c r="T3214" s="461">
        <v>4120782</v>
      </c>
      <c r="U3214" s="462">
        <v>11504.4247787611</v>
      </c>
      <c r="V3214" s="463">
        <v>10680.268378761106</v>
      </c>
      <c r="W3214" s="716" t="e">
        <f t="shared" si="129"/>
        <v>#DIV/0!</v>
      </c>
      <c r="Z3214" s="739">
        <f t="shared" si="130"/>
        <v>824.15639999999496</v>
      </c>
    </row>
    <row r="3215" spans="1:29" s="365" customFormat="1" ht="12.65" customHeight="1">
      <c r="A3215" s="452" t="s">
        <v>279</v>
      </c>
      <c r="B3215" s="452" t="s">
        <v>42</v>
      </c>
      <c r="C3215" s="453" t="s">
        <v>554</v>
      </c>
      <c r="D3215" s="454" t="s">
        <v>1231</v>
      </c>
      <c r="E3215" s="455" t="s">
        <v>1232</v>
      </c>
      <c r="F3215" s="454" t="s">
        <v>1169</v>
      </c>
      <c r="G3215" s="454" t="s">
        <v>42</v>
      </c>
      <c r="H3215" s="454" t="s">
        <v>538</v>
      </c>
      <c r="I3215" s="453">
        <v>2024</v>
      </c>
      <c r="J3215" s="453">
        <v>11</v>
      </c>
      <c r="K3215" s="456">
        <v>45631</v>
      </c>
      <c r="L3215" s="457"/>
      <c r="M3215" s="458">
        <v>3.5499999999999997E-2</v>
      </c>
      <c r="N3215" s="458">
        <v>3.5799999999999998E-2</v>
      </c>
      <c r="O3215" s="459">
        <v>3.0000000000000165E-4</v>
      </c>
      <c r="P3215" s="460"/>
      <c r="Q3215" s="453">
        <v>1</v>
      </c>
      <c r="R3215" s="458">
        <v>3.5499999999999997E-2</v>
      </c>
      <c r="S3215" s="464">
        <v>4145000</v>
      </c>
      <c r="T3215" s="461">
        <v>4145000</v>
      </c>
      <c r="U3215" s="462">
        <v>60000</v>
      </c>
      <c r="V3215" s="463">
        <v>58756.499999999993</v>
      </c>
      <c r="W3215" s="716" t="e">
        <f t="shared" si="129"/>
        <v>#DIV/0!</v>
      </c>
      <c r="Z3215" s="739">
        <f t="shared" si="130"/>
        <v>1243.5000000000068</v>
      </c>
    </row>
    <row r="3216" spans="1:29" s="365" customFormat="1" ht="12.65" customHeight="1">
      <c r="A3216" s="452" t="s">
        <v>39</v>
      </c>
      <c r="B3216" s="452" t="s">
        <v>707</v>
      </c>
      <c r="C3216" s="453" t="s">
        <v>554</v>
      </c>
      <c r="D3216" s="454" t="s">
        <v>1233</v>
      </c>
      <c r="E3216" s="455" t="s">
        <v>1234</v>
      </c>
      <c r="F3216" s="454" t="s">
        <v>1169</v>
      </c>
      <c r="G3216" s="454" t="s">
        <v>707</v>
      </c>
      <c r="H3216" s="454" t="s">
        <v>538</v>
      </c>
      <c r="I3216" s="453">
        <v>2024</v>
      </c>
      <c r="J3216" s="453">
        <v>11</v>
      </c>
      <c r="K3216" s="456">
        <v>45631</v>
      </c>
      <c r="L3216" s="457"/>
      <c r="M3216" s="458">
        <v>5.45E-2</v>
      </c>
      <c r="N3216" s="458">
        <v>5.45E-2</v>
      </c>
      <c r="O3216" s="459">
        <v>0</v>
      </c>
      <c r="P3216" s="460"/>
      <c r="Q3216" s="453">
        <v>1</v>
      </c>
      <c r="R3216" s="458">
        <v>5.45E-2</v>
      </c>
      <c r="S3216" s="464">
        <v>1172116</v>
      </c>
      <c r="T3216" s="461">
        <v>67093931</v>
      </c>
      <c r="U3216" s="462"/>
      <c r="V3216" s="463">
        <v>0</v>
      </c>
      <c r="W3216" s="716" t="e">
        <f t="shared" si="129"/>
        <v>#DIV/0!</v>
      </c>
      <c r="Z3216" s="739">
        <f t="shared" si="130"/>
        <v>0</v>
      </c>
      <c r="AB3216" s="365">
        <f t="shared" ref="AB3216:AB3222" si="131">O3216*S3216</f>
        <v>0</v>
      </c>
      <c r="AC3216" s="365">
        <f t="shared" ref="AC3216:AC3222" si="132">O3216*S3216</f>
        <v>0</v>
      </c>
    </row>
    <row r="3217" spans="1:29" s="365" customFormat="1" ht="12.65" customHeight="1">
      <c r="A3217" s="452" t="s">
        <v>39</v>
      </c>
      <c r="B3217" s="452" t="s">
        <v>707</v>
      </c>
      <c r="C3217" s="453" t="s">
        <v>554</v>
      </c>
      <c r="D3217" s="454" t="s">
        <v>1235</v>
      </c>
      <c r="E3217" s="455" t="s">
        <v>1236</v>
      </c>
      <c r="F3217" s="454" t="s">
        <v>1169</v>
      </c>
      <c r="G3217" s="454" t="s">
        <v>707</v>
      </c>
      <c r="H3217" s="454" t="s">
        <v>538</v>
      </c>
      <c r="I3217" s="453">
        <v>2024</v>
      </c>
      <c r="J3217" s="453">
        <v>11</v>
      </c>
      <c r="K3217" s="456">
        <v>45631</v>
      </c>
      <c r="L3217" s="457"/>
      <c r="M3217" s="458">
        <v>2.63E-2</v>
      </c>
      <c r="N3217" s="458">
        <v>2.63E-2</v>
      </c>
      <c r="O3217" s="459">
        <v>0</v>
      </c>
      <c r="P3217" s="460"/>
      <c r="Q3217" s="453">
        <v>1</v>
      </c>
      <c r="R3217" s="458">
        <v>2.63E-2</v>
      </c>
      <c r="S3217" s="464">
        <v>1013611</v>
      </c>
      <c r="T3217" s="461">
        <v>54647377</v>
      </c>
      <c r="U3217" s="462"/>
      <c r="V3217" s="463">
        <v>0</v>
      </c>
      <c r="W3217" s="716" t="e">
        <f t="shared" si="129"/>
        <v>#DIV/0!</v>
      </c>
      <c r="Z3217" s="739">
        <f t="shared" si="130"/>
        <v>0</v>
      </c>
      <c r="AB3217" s="365">
        <f t="shared" si="131"/>
        <v>0</v>
      </c>
      <c r="AC3217" s="365">
        <f t="shared" si="132"/>
        <v>0</v>
      </c>
    </row>
    <row r="3218" spans="1:29" s="365" customFormat="1" ht="12.65" customHeight="1">
      <c r="A3218" s="452" t="s">
        <v>39</v>
      </c>
      <c r="B3218" s="452" t="s">
        <v>707</v>
      </c>
      <c r="C3218" s="453" t="s">
        <v>554</v>
      </c>
      <c r="D3218" s="454" t="s">
        <v>1237</v>
      </c>
      <c r="E3218" s="455" t="s">
        <v>1238</v>
      </c>
      <c r="F3218" s="454" t="s">
        <v>1169</v>
      </c>
      <c r="G3218" s="454" t="s">
        <v>707</v>
      </c>
      <c r="H3218" s="454" t="s">
        <v>538</v>
      </c>
      <c r="I3218" s="453">
        <v>2024</v>
      </c>
      <c r="J3218" s="453">
        <v>11</v>
      </c>
      <c r="K3218" s="456">
        <v>45631</v>
      </c>
      <c r="L3218" s="457"/>
      <c r="M3218" s="458">
        <v>5.33E-2</v>
      </c>
      <c r="N3218" s="458">
        <v>5.33E-2</v>
      </c>
      <c r="O3218" s="459">
        <v>0</v>
      </c>
      <c r="P3218" s="460"/>
      <c r="Q3218" s="453">
        <v>1</v>
      </c>
      <c r="R3218" s="458">
        <v>5.33E-2</v>
      </c>
      <c r="S3218" s="464">
        <v>126503</v>
      </c>
      <c r="T3218" s="461">
        <v>54029312</v>
      </c>
      <c r="U3218" s="462"/>
      <c r="V3218" s="463">
        <v>0</v>
      </c>
      <c r="W3218" s="716" t="e">
        <f t="shared" si="129"/>
        <v>#DIV/0!</v>
      </c>
      <c r="Z3218" s="739">
        <f t="shared" si="130"/>
        <v>0</v>
      </c>
      <c r="AB3218" s="365">
        <f t="shared" si="131"/>
        <v>0</v>
      </c>
      <c r="AC3218" s="365">
        <f t="shared" si="132"/>
        <v>0</v>
      </c>
    </row>
    <row r="3219" spans="1:29" s="365" customFormat="1" ht="12.65" customHeight="1">
      <c r="A3219" s="452" t="s">
        <v>39</v>
      </c>
      <c r="B3219" s="452" t="s">
        <v>707</v>
      </c>
      <c r="C3219" s="453" t="s">
        <v>554</v>
      </c>
      <c r="D3219" s="454" t="s">
        <v>1239</v>
      </c>
      <c r="E3219" s="455" t="s">
        <v>1240</v>
      </c>
      <c r="F3219" s="454" t="s">
        <v>1169</v>
      </c>
      <c r="G3219" s="454" t="s">
        <v>707</v>
      </c>
      <c r="H3219" s="454" t="s">
        <v>538</v>
      </c>
      <c r="I3219" s="453">
        <v>2024</v>
      </c>
      <c r="J3219" s="453">
        <v>11</v>
      </c>
      <c r="K3219" s="456">
        <v>45631</v>
      </c>
      <c r="L3219" s="457"/>
      <c r="M3219" s="458">
        <v>2.9899999999999999E-2</v>
      </c>
      <c r="N3219" s="458">
        <v>2.9899999999999999E-2</v>
      </c>
      <c r="O3219" s="459">
        <v>0</v>
      </c>
      <c r="P3219" s="460"/>
      <c r="Q3219" s="453">
        <v>1</v>
      </c>
      <c r="R3219" s="458">
        <v>2.9899999999999999E-2</v>
      </c>
      <c r="S3219" s="464">
        <v>999078</v>
      </c>
      <c r="T3219" s="461">
        <v>62897573</v>
      </c>
      <c r="U3219" s="462"/>
      <c r="V3219" s="463">
        <v>0</v>
      </c>
      <c r="W3219" s="716" t="e">
        <f t="shared" si="129"/>
        <v>#DIV/0!</v>
      </c>
      <c r="Z3219" s="739">
        <f t="shared" si="130"/>
        <v>0</v>
      </c>
      <c r="AB3219" s="365">
        <f t="shared" si="131"/>
        <v>0</v>
      </c>
      <c r="AC3219" s="365">
        <f t="shared" si="132"/>
        <v>0</v>
      </c>
    </row>
    <row r="3220" spans="1:29" s="365" customFormat="1" ht="12.65" customHeight="1">
      <c r="A3220" s="452" t="s">
        <v>39</v>
      </c>
      <c r="B3220" s="452" t="s">
        <v>707</v>
      </c>
      <c r="C3220" s="453" t="s">
        <v>554</v>
      </c>
      <c r="D3220" s="454" t="s">
        <v>1241</v>
      </c>
      <c r="E3220" s="455" t="s">
        <v>1242</v>
      </c>
      <c r="F3220" s="454" t="s">
        <v>1169</v>
      </c>
      <c r="G3220" s="454" t="s">
        <v>707</v>
      </c>
      <c r="H3220" s="454" t="s">
        <v>538</v>
      </c>
      <c r="I3220" s="453">
        <v>2024</v>
      </c>
      <c r="J3220" s="453">
        <v>11</v>
      </c>
      <c r="K3220" s="456">
        <v>45631</v>
      </c>
      <c r="L3220" s="457"/>
      <c r="M3220" s="458">
        <v>6.7500000000000004E-2</v>
      </c>
      <c r="N3220" s="458">
        <v>6.7500000000000004E-2</v>
      </c>
      <c r="O3220" s="459">
        <v>0</v>
      </c>
      <c r="P3220" s="460"/>
      <c r="Q3220" s="453">
        <v>1</v>
      </c>
      <c r="R3220" s="458">
        <v>6.7500000000000004E-2</v>
      </c>
      <c r="S3220" s="464">
        <v>1275000</v>
      </c>
      <c r="T3220" s="461">
        <v>6426000</v>
      </c>
      <c r="U3220" s="462">
        <v>0</v>
      </c>
      <c r="V3220" s="463">
        <v>0</v>
      </c>
      <c r="W3220" s="716" t="e">
        <f t="shared" si="129"/>
        <v>#DIV/0!</v>
      </c>
      <c r="Z3220" s="739">
        <f t="shared" si="130"/>
        <v>0</v>
      </c>
      <c r="AB3220" s="365">
        <f t="shared" si="131"/>
        <v>0</v>
      </c>
      <c r="AC3220" s="365">
        <f t="shared" si="132"/>
        <v>0</v>
      </c>
    </row>
    <row r="3221" spans="1:29" s="365" customFormat="1" ht="12.65" customHeight="1">
      <c r="A3221" s="452" t="s">
        <v>39</v>
      </c>
      <c r="B3221" s="452" t="s">
        <v>707</v>
      </c>
      <c r="C3221" s="453" t="s">
        <v>554</v>
      </c>
      <c r="D3221" s="454" t="s">
        <v>1243</v>
      </c>
      <c r="E3221" s="455" t="s">
        <v>1244</v>
      </c>
      <c r="F3221" s="454" t="s">
        <v>1169</v>
      </c>
      <c r="G3221" s="454" t="s">
        <v>707</v>
      </c>
      <c r="H3221" s="454" t="s">
        <v>538</v>
      </c>
      <c r="I3221" s="453">
        <v>2024</v>
      </c>
      <c r="J3221" s="453">
        <v>11</v>
      </c>
      <c r="K3221" s="456">
        <v>45631</v>
      </c>
      <c r="L3221" s="457"/>
      <c r="M3221" s="458">
        <v>7.3400000000000007E-2</v>
      </c>
      <c r="N3221" s="458">
        <v>7.3400000000000007E-2</v>
      </c>
      <c r="O3221" s="459">
        <v>0</v>
      </c>
      <c r="P3221" s="460"/>
      <c r="Q3221" s="453">
        <v>1</v>
      </c>
      <c r="R3221" s="458">
        <v>7.3400000000000007E-2</v>
      </c>
      <c r="S3221" s="464">
        <v>2073000</v>
      </c>
      <c r="T3221" s="461">
        <v>2361750</v>
      </c>
      <c r="U3221" s="462">
        <v>0</v>
      </c>
      <c r="V3221" s="463">
        <v>0</v>
      </c>
      <c r="W3221" s="716" t="e">
        <f t="shared" si="129"/>
        <v>#DIV/0!</v>
      </c>
      <c r="Z3221" s="739">
        <f t="shared" si="130"/>
        <v>0</v>
      </c>
      <c r="AB3221" s="365">
        <f t="shared" si="131"/>
        <v>0</v>
      </c>
      <c r="AC3221" s="365">
        <f t="shared" si="132"/>
        <v>0</v>
      </c>
    </row>
    <row r="3222" spans="1:29" s="365" customFormat="1" ht="12.65" customHeight="1">
      <c r="A3222" s="452" t="s">
        <v>39</v>
      </c>
      <c r="B3222" s="452" t="s">
        <v>707</v>
      </c>
      <c r="C3222" s="453" t="s">
        <v>554</v>
      </c>
      <c r="D3222" s="454" t="s">
        <v>1245</v>
      </c>
      <c r="E3222" s="455" t="s">
        <v>1246</v>
      </c>
      <c r="F3222" s="454" t="s">
        <v>1169</v>
      </c>
      <c r="G3222" s="454" t="s">
        <v>707</v>
      </c>
      <c r="H3222" s="454" t="s">
        <v>538</v>
      </c>
      <c r="I3222" s="453">
        <v>2024</v>
      </c>
      <c r="J3222" s="453">
        <v>11</v>
      </c>
      <c r="K3222" s="456">
        <v>45631</v>
      </c>
      <c r="L3222" s="457"/>
      <c r="M3222" s="458">
        <v>2.6599999999999999E-2</v>
      </c>
      <c r="N3222" s="458">
        <v>2.6599999999999999E-2</v>
      </c>
      <c r="O3222" s="459">
        <v>0</v>
      </c>
      <c r="P3222" s="460"/>
      <c r="Q3222" s="453">
        <v>1</v>
      </c>
      <c r="R3222" s="458">
        <v>2.6599999999999999E-2</v>
      </c>
      <c r="S3222" s="464">
        <v>2910000</v>
      </c>
      <c r="T3222" s="461">
        <v>14872500</v>
      </c>
      <c r="U3222" s="462">
        <v>0</v>
      </c>
      <c r="V3222" s="463">
        <v>0</v>
      </c>
      <c r="W3222" s="716" t="e">
        <f t="shared" si="129"/>
        <v>#DIV/0!</v>
      </c>
      <c r="Z3222" s="739">
        <f t="shared" si="130"/>
        <v>0</v>
      </c>
      <c r="AB3222" s="365">
        <f t="shared" si="131"/>
        <v>0</v>
      </c>
      <c r="AC3222" s="365">
        <f t="shared" si="132"/>
        <v>0</v>
      </c>
    </row>
    <row r="3223" spans="1:29" s="365" customFormat="1" ht="12.65" customHeight="1">
      <c r="A3223" s="284" t="s">
        <v>21</v>
      </c>
      <c r="B3223" s="452" t="s">
        <v>1030</v>
      </c>
      <c r="C3223" s="453" t="s">
        <v>554</v>
      </c>
      <c r="D3223" s="454" t="s">
        <v>1233</v>
      </c>
      <c r="E3223" s="455" t="s">
        <v>1247</v>
      </c>
      <c r="F3223" s="454" t="s">
        <v>1248</v>
      </c>
      <c r="G3223" s="454" t="s">
        <v>1030</v>
      </c>
      <c r="H3223" s="454" t="s">
        <v>538</v>
      </c>
      <c r="I3223" s="453">
        <v>2024</v>
      </c>
      <c r="J3223" s="453">
        <v>11</v>
      </c>
      <c r="K3223" s="456">
        <v>45631</v>
      </c>
      <c r="L3223" s="457"/>
      <c r="M3223" s="458">
        <v>5.7915000000000001E-2</v>
      </c>
      <c r="N3223" s="458">
        <v>5.7915000000000001E-2</v>
      </c>
      <c r="O3223" s="459">
        <v>0</v>
      </c>
      <c r="P3223" s="460"/>
      <c r="Q3223" s="453">
        <v>1</v>
      </c>
      <c r="R3223" s="458">
        <v>5.7915000000000001E-2</v>
      </c>
      <c r="S3223" s="464">
        <v>14400000</v>
      </c>
      <c r="T3223" s="461">
        <v>219862000</v>
      </c>
      <c r="U3223" s="462"/>
      <c r="V3223" s="463">
        <v>0</v>
      </c>
      <c r="W3223" s="716" t="e">
        <f t="shared" si="129"/>
        <v>#DIV/0!</v>
      </c>
      <c r="Z3223" s="739">
        <f t="shared" si="130"/>
        <v>0</v>
      </c>
    </row>
    <row r="3224" spans="1:29" s="365" customFormat="1" ht="12.65" customHeight="1">
      <c r="A3224" s="284" t="s">
        <v>21</v>
      </c>
      <c r="B3224" s="452" t="s">
        <v>1030</v>
      </c>
      <c r="C3224" s="453" t="s">
        <v>554</v>
      </c>
      <c r="D3224" s="454" t="s">
        <v>1235</v>
      </c>
      <c r="E3224" s="455" t="s">
        <v>1249</v>
      </c>
      <c r="F3224" s="454" t="s">
        <v>1248</v>
      </c>
      <c r="G3224" s="454" t="s">
        <v>1030</v>
      </c>
      <c r="H3224" s="454" t="s">
        <v>538</v>
      </c>
      <c r="I3224" s="453">
        <v>2024</v>
      </c>
      <c r="J3224" s="453">
        <v>11</v>
      </c>
      <c r="K3224" s="456">
        <v>45631</v>
      </c>
      <c r="L3224" s="457"/>
      <c r="M3224" s="458">
        <v>4.5760000000000002E-2</v>
      </c>
      <c r="N3224" s="458">
        <v>4.5760000000000002E-2</v>
      </c>
      <c r="O3224" s="459">
        <v>0</v>
      </c>
      <c r="P3224" s="460"/>
      <c r="Q3224" s="453">
        <v>1</v>
      </c>
      <c r="R3224" s="458">
        <v>4.5760000000000002E-2</v>
      </c>
      <c r="S3224" s="464">
        <v>14820000</v>
      </c>
      <c r="T3224" s="461">
        <v>218380000</v>
      </c>
      <c r="U3224" s="462"/>
      <c r="V3224" s="463">
        <v>0</v>
      </c>
      <c r="W3224" s="716" t="e">
        <f t="shared" si="129"/>
        <v>#DIV/0!</v>
      </c>
      <c r="Z3224" s="739">
        <f t="shared" si="130"/>
        <v>0</v>
      </c>
    </row>
    <row r="3225" spans="1:29" s="365" customFormat="1" ht="12.65" customHeight="1">
      <c r="A3225" s="284" t="s">
        <v>21</v>
      </c>
      <c r="B3225" s="452" t="s">
        <v>1030</v>
      </c>
      <c r="C3225" s="453" t="s">
        <v>554</v>
      </c>
      <c r="D3225" s="454" t="s">
        <v>1237</v>
      </c>
      <c r="E3225" s="455" t="s">
        <v>1250</v>
      </c>
      <c r="F3225" s="454" t="s">
        <v>1248</v>
      </c>
      <c r="G3225" s="454" t="s">
        <v>1030</v>
      </c>
      <c r="H3225" s="454" t="s">
        <v>538</v>
      </c>
      <c r="I3225" s="453">
        <v>2024</v>
      </c>
      <c r="J3225" s="453">
        <v>11</v>
      </c>
      <c r="K3225" s="456">
        <v>45631</v>
      </c>
      <c r="L3225" s="457"/>
      <c r="M3225" s="458">
        <v>5.5055E-2</v>
      </c>
      <c r="N3225" s="458">
        <v>5.5055E-2</v>
      </c>
      <c r="O3225" s="459">
        <v>0</v>
      </c>
      <c r="P3225" s="460"/>
      <c r="Q3225" s="453">
        <v>1</v>
      </c>
      <c r="R3225" s="458">
        <v>5.5055E-2</v>
      </c>
      <c r="S3225" s="464">
        <v>14700000</v>
      </c>
      <c r="T3225" s="461">
        <v>218300000</v>
      </c>
      <c r="U3225" s="462"/>
      <c r="V3225" s="463">
        <v>0</v>
      </c>
      <c r="W3225" s="716" t="e">
        <f t="shared" si="129"/>
        <v>#DIV/0!</v>
      </c>
      <c r="Z3225" s="739">
        <f t="shared" si="130"/>
        <v>0</v>
      </c>
    </row>
    <row r="3226" spans="1:29" s="365" customFormat="1" ht="12.65" customHeight="1">
      <c r="A3226" s="284" t="s">
        <v>21</v>
      </c>
      <c r="B3226" s="452" t="s">
        <v>1030</v>
      </c>
      <c r="C3226" s="453" t="s">
        <v>554</v>
      </c>
      <c r="D3226" s="454" t="s">
        <v>1239</v>
      </c>
      <c r="E3226" s="455" t="s">
        <v>1251</v>
      </c>
      <c r="F3226" s="454" t="s">
        <v>1248</v>
      </c>
      <c r="G3226" s="454" t="s">
        <v>1030</v>
      </c>
      <c r="H3226" s="454" t="s">
        <v>538</v>
      </c>
      <c r="I3226" s="453">
        <v>2024</v>
      </c>
      <c r="J3226" s="453">
        <v>11</v>
      </c>
      <c r="K3226" s="456">
        <v>45631</v>
      </c>
      <c r="L3226" s="457"/>
      <c r="M3226" s="458">
        <v>4.3615000000000001E-2</v>
      </c>
      <c r="N3226" s="458">
        <v>4.3615000000000001E-2</v>
      </c>
      <c r="O3226" s="459">
        <v>0</v>
      </c>
      <c r="P3226" s="460"/>
      <c r="Q3226" s="453">
        <v>1</v>
      </c>
      <c r="R3226" s="458">
        <v>4.3615000000000001E-2</v>
      </c>
      <c r="S3226" s="464">
        <v>15200000</v>
      </c>
      <c r="T3226" s="461">
        <v>221700000</v>
      </c>
      <c r="U3226" s="462"/>
      <c r="V3226" s="463">
        <v>0</v>
      </c>
      <c r="W3226" s="716" t="e">
        <f t="shared" si="129"/>
        <v>#DIV/0!</v>
      </c>
      <c r="Z3226" s="739">
        <f t="shared" si="130"/>
        <v>0</v>
      </c>
    </row>
    <row r="3227" spans="1:29" s="365" customFormat="1" ht="12.65" customHeight="1">
      <c r="A3227" s="325" t="s">
        <v>66</v>
      </c>
      <c r="B3227" s="452" t="s">
        <v>985</v>
      </c>
      <c r="C3227" s="453" t="s">
        <v>449</v>
      </c>
      <c r="D3227" s="454" t="s">
        <v>595</v>
      </c>
      <c r="E3227" s="455" t="s">
        <v>1252</v>
      </c>
      <c r="F3227" s="454" t="s">
        <v>1169</v>
      </c>
      <c r="G3227" s="454" t="s">
        <v>985</v>
      </c>
      <c r="H3227" s="454" t="s">
        <v>538</v>
      </c>
      <c r="I3227" s="453">
        <v>2024</v>
      </c>
      <c r="J3227" s="453">
        <v>11</v>
      </c>
      <c r="K3227" s="456">
        <v>45631</v>
      </c>
      <c r="L3227" s="457"/>
      <c r="M3227" s="458">
        <v>4.7028124999999997E-2</v>
      </c>
      <c r="N3227" s="458">
        <v>4.7699999999999999E-2</v>
      </c>
      <c r="O3227" s="459">
        <v>6.7187500000000233E-4</v>
      </c>
      <c r="P3227" s="460"/>
      <c r="Q3227" s="453">
        <v>1</v>
      </c>
      <c r="R3227" s="458">
        <v>4.7028124999999997E-2</v>
      </c>
      <c r="S3227" s="464">
        <v>0</v>
      </c>
      <c r="T3227" s="461">
        <v>12228887.699999999</v>
      </c>
      <c r="U3227" s="462">
        <v>172000</v>
      </c>
      <c r="V3227" s="463">
        <v>163783.71607656247</v>
      </c>
      <c r="W3227" s="716" t="e">
        <f t="shared" si="129"/>
        <v>#DIV/0!</v>
      </c>
      <c r="Z3227" s="739">
        <f t="shared" si="130"/>
        <v>0</v>
      </c>
    </row>
    <row r="3228" spans="1:29" s="365" customFormat="1" ht="12.65" customHeight="1">
      <c r="A3228" s="325" t="s">
        <v>66</v>
      </c>
      <c r="B3228" s="452" t="s">
        <v>985</v>
      </c>
      <c r="C3228" s="453" t="s">
        <v>449</v>
      </c>
      <c r="D3228" s="454" t="s">
        <v>1253</v>
      </c>
      <c r="E3228" s="455" t="s">
        <v>1254</v>
      </c>
      <c r="F3228" s="454" t="s">
        <v>1169</v>
      </c>
      <c r="G3228" s="454" t="s">
        <v>985</v>
      </c>
      <c r="H3228" s="454" t="s">
        <v>538</v>
      </c>
      <c r="I3228" s="453">
        <v>2024</v>
      </c>
      <c r="J3228" s="453">
        <v>11</v>
      </c>
      <c r="K3228" s="456">
        <v>45631</v>
      </c>
      <c r="L3228" s="457"/>
      <c r="M3228" s="458">
        <v>3.1677499999999997E-2</v>
      </c>
      <c r="N3228" s="458">
        <v>3.1989999999999998E-2</v>
      </c>
      <c r="O3228" s="459">
        <v>3.1250000000000028E-4</v>
      </c>
      <c r="P3228" s="460"/>
      <c r="Q3228" s="453">
        <v>1</v>
      </c>
      <c r="R3228" s="458">
        <v>3.1677499999999997E-2</v>
      </c>
      <c r="S3228" s="464">
        <v>0</v>
      </c>
      <c r="T3228" s="461">
        <v>12586869</v>
      </c>
      <c r="U3228" s="462">
        <v>80000</v>
      </c>
      <c r="V3228" s="463">
        <v>76066.603437500002</v>
      </c>
      <c r="W3228" s="716" t="e">
        <f t="shared" si="129"/>
        <v>#DIV/0!</v>
      </c>
      <c r="Z3228" s="739">
        <f t="shared" si="130"/>
        <v>0</v>
      </c>
    </row>
    <row r="3229" spans="1:29" s="365" customFormat="1" ht="12.65" customHeight="1">
      <c r="A3229" s="325" t="s">
        <v>66</v>
      </c>
      <c r="B3229" s="452" t="s">
        <v>985</v>
      </c>
      <c r="C3229" s="453" t="s">
        <v>449</v>
      </c>
      <c r="D3229" s="454" t="s">
        <v>1255</v>
      </c>
      <c r="E3229" s="455" t="s">
        <v>1256</v>
      </c>
      <c r="F3229" s="454" t="s">
        <v>1169</v>
      </c>
      <c r="G3229" s="454" t="s">
        <v>985</v>
      </c>
      <c r="H3229" s="454" t="s">
        <v>538</v>
      </c>
      <c r="I3229" s="453">
        <v>2024</v>
      </c>
      <c r="J3229" s="453">
        <v>11</v>
      </c>
      <c r="K3229" s="456">
        <v>45631</v>
      </c>
      <c r="L3229" s="457"/>
      <c r="M3229" s="458">
        <v>4.4989583333333298E-2</v>
      </c>
      <c r="N3229" s="458">
        <v>4.5249999999999999E-2</v>
      </c>
      <c r="O3229" s="459">
        <v>2.6041666666670044E-4</v>
      </c>
      <c r="P3229" s="460"/>
      <c r="Q3229" s="453">
        <v>1</v>
      </c>
      <c r="R3229" s="458">
        <v>4.4989583333333298E-2</v>
      </c>
      <c r="S3229" s="464">
        <v>0</v>
      </c>
      <c r="T3229" s="461">
        <v>12507715.800000001</v>
      </c>
      <c r="U3229" s="462">
        <v>100000</v>
      </c>
      <c r="V3229" s="463">
        <v>96742.782343749583</v>
      </c>
      <c r="W3229" s="716" t="e">
        <f t="shared" si="129"/>
        <v>#DIV/0!</v>
      </c>
      <c r="Z3229" s="739">
        <f t="shared" si="130"/>
        <v>0</v>
      </c>
    </row>
    <row r="3230" spans="1:29" s="365" customFormat="1" ht="12.65" customHeight="1">
      <c r="A3230" s="325" t="s">
        <v>66</v>
      </c>
      <c r="B3230" s="452" t="s">
        <v>985</v>
      </c>
      <c r="C3230" s="453" t="s">
        <v>449</v>
      </c>
      <c r="D3230" s="454" t="s">
        <v>1257</v>
      </c>
      <c r="E3230" s="455" t="s">
        <v>1258</v>
      </c>
      <c r="F3230" s="454" t="s">
        <v>1169</v>
      </c>
      <c r="G3230" s="454" t="s">
        <v>985</v>
      </c>
      <c r="H3230" s="454" t="s">
        <v>538</v>
      </c>
      <c r="I3230" s="453">
        <v>2024</v>
      </c>
      <c r="J3230" s="453">
        <v>11</v>
      </c>
      <c r="K3230" s="456">
        <v>45631</v>
      </c>
      <c r="L3230" s="457"/>
      <c r="M3230" s="458">
        <v>1.44174074074074E-2</v>
      </c>
      <c r="N3230" s="458">
        <v>1.451E-2</v>
      </c>
      <c r="O3230" s="459">
        <v>9.2592592592600706E-5</v>
      </c>
      <c r="P3230" s="460"/>
      <c r="Q3230" s="453">
        <v>1</v>
      </c>
      <c r="R3230" s="458">
        <v>1.44174074074074E-2</v>
      </c>
      <c r="S3230" s="464">
        <v>0</v>
      </c>
      <c r="T3230" s="461">
        <v>23283144.899999999</v>
      </c>
      <c r="U3230" s="462">
        <v>24000</v>
      </c>
      <c r="V3230" s="463">
        <v>21844.15324999981</v>
      </c>
      <c r="W3230" s="716" t="e">
        <f t="shared" si="129"/>
        <v>#DIV/0!</v>
      </c>
      <c r="Z3230" s="739">
        <f t="shared" si="130"/>
        <v>0</v>
      </c>
    </row>
    <row r="3231" spans="1:29" s="365" customFormat="1" ht="12.65" customHeight="1">
      <c r="A3231" s="325" t="s">
        <v>66</v>
      </c>
      <c r="B3231" s="452" t="s">
        <v>985</v>
      </c>
      <c r="C3231" s="453" t="s">
        <v>449</v>
      </c>
      <c r="D3231" s="454" t="s">
        <v>601</v>
      </c>
      <c r="E3231" s="455" t="s">
        <v>1259</v>
      </c>
      <c r="F3231" s="454" t="s">
        <v>1169</v>
      </c>
      <c r="G3231" s="454" t="s">
        <v>985</v>
      </c>
      <c r="H3231" s="454" t="s">
        <v>538</v>
      </c>
      <c r="I3231" s="453">
        <v>2024</v>
      </c>
      <c r="J3231" s="453">
        <v>11</v>
      </c>
      <c r="K3231" s="456">
        <v>45631</v>
      </c>
      <c r="L3231" s="457"/>
      <c r="M3231" s="458">
        <v>1.54355952380952E-2</v>
      </c>
      <c r="N3231" s="458">
        <v>1.5509999999999999E-2</v>
      </c>
      <c r="O3231" s="459">
        <v>7.4404761904799804E-5</v>
      </c>
      <c r="P3231" s="460"/>
      <c r="Q3231" s="453">
        <v>1</v>
      </c>
      <c r="R3231" s="458">
        <v>1.54355952380952E-2</v>
      </c>
      <c r="S3231" s="464">
        <v>0</v>
      </c>
      <c r="T3231" s="461">
        <v>25529355.899999999</v>
      </c>
      <c r="U3231" s="462">
        <v>20000</v>
      </c>
      <c r="V3231" s="463">
        <v>18100.494352677604</v>
      </c>
      <c r="W3231" s="716" t="e">
        <f t="shared" si="129"/>
        <v>#DIV/0!</v>
      </c>
      <c r="Z3231" s="739">
        <f t="shared" si="130"/>
        <v>0</v>
      </c>
    </row>
    <row r="3232" spans="1:29" s="365" customFormat="1" ht="12.65" customHeight="1">
      <c r="A3232" s="325" t="s">
        <v>66</v>
      </c>
      <c r="B3232" s="452" t="s">
        <v>985</v>
      </c>
      <c r="C3232" s="453" t="s">
        <v>449</v>
      </c>
      <c r="D3232" s="454" t="s">
        <v>603</v>
      </c>
      <c r="E3232" s="455" t="s">
        <v>1260</v>
      </c>
      <c r="F3232" s="454" t="s">
        <v>1169</v>
      </c>
      <c r="G3232" s="454" t="s">
        <v>985</v>
      </c>
      <c r="H3232" s="454" t="s">
        <v>538</v>
      </c>
      <c r="I3232" s="453">
        <v>2024</v>
      </c>
      <c r="J3232" s="453">
        <v>11</v>
      </c>
      <c r="K3232" s="456">
        <v>45631</v>
      </c>
      <c r="L3232" s="457"/>
      <c r="M3232" s="458">
        <v>3.73516666666667E-2</v>
      </c>
      <c r="N3232" s="458">
        <v>3.7560000000000003E-2</v>
      </c>
      <c r="O3232" s="459">
        <v>2.0833333333330345E-4</v>
      </c>
      <c r="P3232" s="460"/>
      <c r="Q3232" s="453">
        <v>1</v>
      </c>
      <c r="R3232" s="458">
        <v>3.73516666666667E-2</v>
      </c>
      <c r="S3232" s="464">
        <v>0</v>
      </c>
      <c r="T3232" s="461">
        <v>23693449.5</v>
      </c>
      <c r="U3232" s="462">
        <v>60000</v>
      </c>
      <c r="V3232" s="463">
        <v>55063.864687500711</v>
      </c>
      <c r="W3232" s="716" t="e">
        <f t="shared" si="129"/>
        <v>#DIV/0!</v>
      </c>
      <c r="Z3232" s="739">
        <f t="shared" si="130"/>
        <v>0</v>
      </c>
    </row>
    <row r="3233" spans="1:26" s="365" customFormat="1" ht="12.65" customHeight="1">
      <c r="A3233" s="284" t="s">
        <v>106</v>
      </c>
      <c r="B3233" s="452" t="s">
        <v>699</v>
      </c>
      <c r="C3233" s="453" t="s">
        <v>449</v>
      </c>
      <c r="D3233" s="454" t="s">
        <v>1167</v>
      </c>
      <c r="E3233" s="455" t="s">
        <v>1168</v>
      </c>
      <c r="F3233" s="454" t="s">
        <v>1169</v>
      </c>
      <c r="G3233" s="454" t="s">
        <v>699</v>
      </c>
      <c r="H3233" s="454" t="s">
        <v>1170</v>
      </c>
      <c r="I3233" s="453">
        <v>2024</v>
      </c>
      <c r="J3233" s="453">
        <v>12</v>
      </c>
      <c r="K3233" s="456">
        <v>45664</v>
      </c>
      <c r="L3233" s="457"/>
      <c r="M3233" s="458">
        <v>1.5613891961777499E-2</v>
      </c>
      <c r="N3233" s="458">
        <v>1.5697225295110799E-2</v>
      </c>
      <c r="O3233" s="459">
        <v>8.3333333333299896E-5</v>
      </c>
      <c r="P3233" s="460"/>
      <c r="Q3233" s="453">
        <v>1</v>
      </c>
      <c r="R3233" s="458">
        <v>1.5613891961777499E-2</v>
      </c>
      <c r="S3233" s="464">
        <v>0</v>
      </c>
      <c r="T3233" s="461">
        <v>4875031</v>
      </c>
      <c r="U3233" s="462">
        <v>12000</v>
      </c>
      <c r="V3233" s="463">
        <v>11593.747416666829</v>
      </c>
      <c r="W3233" s="716" t="e">
        <f t="shared" si="129"/>
        <v>#DIV/0!</v>
      </c>
      <c r="Z3233" s="739">
        <f t="shared" si="130"/>
        <v>0</v>
      </c>
    </row>
    <row r="3234" spans="1:26" s="365" customFormat="1" ht="12.65" customHeight="1">
      <c r="A3234" s="284" t="s">
        <v>106</v>
      </c>
      <c r="B3234" s="452" t="s">
        <v>699</v>
      </c>
      <c r="C3234" s="453" t="s">
        <v>449</v>
      </c>
      <c r="D3234" s="454" t="s">
        <v>1171</v>
      </c>
      <c r="E3234" s="455" t="s">
        <v>1172</v>
      </c>
      <c r="F3234" s="454" t="s">
        <v>1169</v>
      </c>
      <c r="G3234" s="454" t="s">
        <v>699</v>
      </c>
      <c r="H3234" s="454" t="s">
        <v>538</v>
      </c>
      <c r="I3234" s="453">
        <v>2024</v>
      </c>
      <c r="J3234" s="453">
        <v>12</v>
      </c>
      <c r="K3234" s="456">
        <v>45664</v>
      </c>
      <c r="L3234" s="457"/>
      <c r="M3234" s="458">
        <v>4.8499074074074097E-2</v>
      </c>
      <c r="N3234" s="458">
        <v>4.8800000000000003E-2</v>
      </c>
      <c r="O3234" s="459">
        <v>3.00925925925906E-4</v>
      </c>
      <c r="P3234" s="460"/>
      <c r="Q3234" s="453">
        <v>1</v>
      </c>
      <c r="R3234" s="458">
        <v>4.8499074074074097E-2</v>
      </c>
      <c r="S3234" s="464">
        <v>0</v>
      </c>
      <c r="T3234" s="461">
        <v>5100712</v>
      </c>
      <c r="U3234" s="462">
        <v>19500</v>
      </c>
      <c r="V3234" s="463">
        <v>17965.063518518618</v>
      </c>
      <c r="W3234" s="716" t="e">
        <f t="shared" si="129"/>
        <v>#DIV/0!</v>
      </c>
      <c r="Z3234" s="739">
        <f t="shared" si="130"/>
        <v>0</v>
      </c>
    </row>
    <row r="3235" spans="1:26" s="365" customFormat="1" ht="12.65" customHeight="1">
      <c r="A3235" s="284" t="s">
        <v>106</v>
      </c>
      <c r="B3235" s="452" t="s">
        <v>699</v>
      </c>
      <c r="C3235" s="453" t="s">
        <v>449</v>
      </c>
      <c r="D3235" s="454" t="s">
        <v>1173</v>
      </c>
      <c r="E3235" s="455" t="s">
        <v>1174</v>
      </c>
      <c r="F3235" s="454" t="s">
        <v>1169</v>
      </c>
      <c r="G3235" s="454" t="s">
        <v>699</v>
      </c>
      <c r="H3235" s="454" t="s">
        <v>538</v>
      </c>
      <c r="I3235" s="453">
        <v>2024</v>
      </c>
      <c r="J3235" s="453">
        <v>12</v>
      </c>
      <c r="K3235" s="456">
        <v>45664</v>
      </c>
      <c r="L3235" s="457"/>
      <c r="M3235" s="458">
        <v>8.4000000000000005E-2</v>
      </c>
      <c r="N3235" s="458">
        <v>8.48E-2</v>
      </c>
      <c r="O3235" s="459">
        <v>7.9999999999999505E-4</v>
      </c>
      <c r="P3235" s="460"/>
      <c r="Q3235" s="453">
        <v>1</v>
      </c>
      <c r="R3235" s="458">
        <v>8.4000000000000005E-2</v>
      </c>
      <c r="S3235" s="464">
        <v>2357000</v>
      </c>
      <c r="T3235" s="461">
        <v>39136349</v>
      </c>
      <c r="U3235" s="462">
        <v>192000</v>
      </c>
      <c r="V3235" s="463">
        <v>160690.9208000002</v>
      </c>
      <c r="W3235" s="716" t="e">
        <f t="shared" si="129"/>
        <v>#DIV/0!</v>
      </c>
      <c r="Z3235" s="739">
        <f t="shared" si="130"/>
        <v>1885.5999999999883</v>
      </c>
    </row>
    <row r="3236" spans="1:26" s="365" customFormat="1" ht="12.65" customHeight="1">
      <c r="A3236" s="284" t="s">
        <v>106</v>
      </c>
      <c r="B3236" s="452" t="s">
        <v>699</v>
      </c>
      <c r="C3236" s="453" t="s">
        <v>449</v>
      </c>
      <c r="D3236" s="454" t="s">
        <v>1175</v>
      </c>
      <c r="E3236" s="455" t="s">
        <v>1176</v>
      </c>
      <c r="F3236" s="454" t="s">
        <v>1169</v>
      </c>
      <c r="G3236" s="454" t="s">
        <v>699</v>
      </c>
      <c r="H3236" s="454" t="s">
        <v>538</v>
      </c>
      <c r="I3236" s="453">
        <v>2024</v>
      </c>
      <c r="J3236" s="453">
        <v>12</v>
      </c>
      <c r="K3236" s="456">
        <v>45664</v>
      </c>
      <c r="L3236" s="457"/>
      <c r="M3236" s="458">
        <v>1.54984811013187E-2</v>
      </c>
      <c r="N3236" s="458">
        <v>1.55644533235409E-2</v>
      </c>
      <c r="O3236" s="459">
        <v>6.5972222222199895E-5</v>
      </c>
      <c r="P3236" s="460"/>
      <c r="Q3236" s="453">
        <v>1</v>
      </c>
      <c r="R3236" s="458">
        <v>1.54984811013187E-2</v>
      </c>
      <c r="S3236" s="464">
        <v>2173769</v>
      </c>
      <c r="T3236" s="461">
        <v>49560790</v>
      </c>
      <c r="U3236" s="462">
        <v>26000</v>
      </c>
      <c r="V3236" s="463">
        <v>22730.364548612219</v>
      </c>
      <c r="W3236" s="716" t="e">
        <f t="shared" si="129"/>
        <v>#DIV/0!</v>
      </c>
      <c r="Z3236" s="739">
        <f t="shared" si="130"/>
        <v>143.40837152772923</v>
      </c>
    </row>
    <row r="3237" spans="1:26" s="365" customFormat="1" ht="12.65" customHeight="1">
      <c r="A3237" s="284" t="s">
        <v>106</v>
      </c>
      <c r="B3237" s="452" t="s">
        <v>699</v>
      </c>
      <c r="C3237" s="453" t="s">
        <v>449</v>
      </c>
      <c r="D3237" s="454" t="s">
        <v>1177</v>
      </c>
      <c r="E3237" s="455" t="s">
        <v>1178</v>
      </c>
      <c r="F3237" s="454" t="s">
        <v>1169</v>
      </c>
      <c r="G3237" s="454" t="s">
        <v>699</v>
      </c>
      <c r="H3237" s="454" t="s">
        <v>538</v>
      </c>
      <c r="I3237" s="453">
        <v>2024</v>
      </c>
      <c r="J3237" s="453">
        <v>12</v>
      </c>
      <c r="K3237" s="456">
        <v>45664</v>
      </c>
      <c r="L3237" s="457"/>
      <c r="M3237" s="458">
        <v>3.9622222222222198E-2</v>
      </c>
      <c r="N3237" s="458">
        <v>3.9899999999999998E-2</v>
      </c>
      <c r="O3237" s="459">
        <v>2.777777777778E-4</v>
      </c>
      <c r="P3237" s="460"/>
      <c r="Q3237" s="453">
        <v>1</v>
      </c>
      <c r="R3237" s="458">
        <v>3.9622222222222198E-2</v>
      </c>
      <c r="S3237" s="464">
        <v>1778403</v>
      </c>
      <c r="T3237" s="461">
        <v>38850088</v>
      </c>
      <c r="U3237" s="462">
        <v>48000</v>
      </c>
      <c r="V3237" s="463">
        <v>37208.308888888023</v>
      </c>
      <c r="W3237" s="716" t="e">
        <f t="shared" si="129"/>
        <v>#DIV/0!</v>
      </c>
      <c r="Z3237" s="739">
        <f t="shared" si="130"/>
        <v>494.00083333337284</v>
      </c>
    </row>
    <row r="3238" spans="1:26" s="365" customFormat="1" ht="12.65" customHeight="1">
      <c r="A3238" s="284" t="s">
        <v>106</v>
      </c>
      <c r="B3238" s="452" t="s">
        <v>699</v>
      </c>
      <c r="C3238" s="453" t="s">
        <v>449</v>
      </c>
      <c r="D3238" s="454" t="s">
        <v>1179</v>
      </c>
      <c r="E3238" s="455" t="s">
        <v>1180</v>
      </c>
      <c r="F3238" s="454" t="s">
        <v>1169</v>
      </c>
      <c r="G3238" s="454" t="s">
        <v>699</v>
      </c>
      <c r="H3238" s="454" t="s">
        <v>538</v>
      </c>
      <c r="I3238" s="453">
        <v>2024</v>
      </c>
      <c r="J3238" s="453">
        <v>12</v>
      </c>
      <c r="K3238" s="456">
        <v>45664</v>
      </c>
      <c r="L3238" s="457"/>
      <c r="M3238" s="458">
        <v>1.24996716339609E-2</v>
      </c>
      <c r="N3238" s="458">
        <v>1.25546484858128E-2</v>
      </c>
      <c r="O3238" s="459">
        <v>5.49768518518998E-5</v>
      </c>
      <c r="P3238" s="460"/>
      <c r="Q3238" s="453">
        <v>1</v>
      </c>
      <c r="R3238" s="458">
        <v>1.24996716339609E-2</v>
      </c>
      <c r="S3238" s="464">
        <v>4265073</v>
      </c>
      <c r="T3238" s="461">
        <v>74701056</v>
      </c>
      <c r="U3238" s="462">
        <v>19000</v>
      </c>
      <c r="V3238" s="463">
        <v>14893.171111107529</v>
      </c>
      <c r="W3238" s="716" t="e">
        <f t="shared" si="129"/>
        <v>#DIV/0!</v>
      </c>
      <c r="Z3238" s="739">
        <f t="shared" si="130"/>
        <v>234.48028645853785</v>
      </c>
    </row>
    <row r="3239" spans="1:26" s="365" customFormat="1" ht="12.65" customHeight="1">
      <c r="A3239" s="284" t="s">
        <v>106</v>
      </c>
      <c r="B3239" s="452" t="s">
        <v>699</v>
      </c>
      <c r="C3239" s="453" t="s">
        <v>449</v>
      </c>
      <c r="D3239" s="454" t="s">
        <v>1181</v>
      </c>
      <c r="E3239" s="455" t="s">
        <v>1182</v>
      </c>
      <c r="F3239" s="454" t="s">
        <v>1169</v>
      </c>
      <c r="G3239" s="454" t="s">
        <v>699</v>
      </c>
      <c r="H3239" s="454" t="s">
        <v>538</v>
      </c>
      <c r="I3239" s="453">
        <v>2024</v>
      </c>
      <c r="J3239" s="453">
        <v>11</v>
      </c>
      <c r="K3239" s="456">
        <v>45631</v>
      </c>
      <c r="L3239" s="457"/>
      <c r="M3239" s="458">
        <v>0.10203611111111099</v>
      </c>
      <c r="N3239" s="458">
        <v>0.1028</v>
      </c>
      <c r="O3239" s="459">
        <v>7.6388888888900797E-4</v>
      </c>
      <c r="P3239" s="460"/>
      <c r="Q3239" s="453">
        <v>1</v>
      </c>
      <c r="R3239" s="458">
        <v>0.10203611111111099</v>
      </c>
      <c r="S3239" s="464">
        <v>7429034</v>
      </c>
      <c r="T3239" s="461">
        <v>37277159</v>
      </c>
      <c r="U3239" s="462">
        <v>238000</v>
      </c>
      <c r="V3239" s="463">
        <v>209524.39243055112</v>
      </c>
      <c r="W3239" s="716" t="e">
        <f t="shared" si="129"/>
        <v>#DIV/0!</v>
      </c>
      <c r="Z3239" s="739">
        <f t="shared" si="130"/>
        <v>5674.9565277786623</v>
      </c>
    </row>
    <row r="3240" spans="1:26" s="365" customFormat="1" ht="12.65" customHeight="1">
      <c r="A3240" s="284" t="s">
        <v>106</v>
      </c>
      <c r="B3240" s="452" t="s">
        <v>699</v>
      </c>
      <c r="C3240" s="453" t="s">
        <v>449</v>
      </c>
      <c r="D3240" s="454" t="s">
        <v>1173</v>
      </c>
      <c r="E3240" s="455" t="s">
        <v>1174</v>
      </c>
      <c r="F3240" s="454" t="s">
        <v>1169</v>
      </c>
      <c r="G3240" s="454" t="s">
        <v>699</v>
      </c>
      <c r="H3240" s="454" t="s">
        <v>538</v>
      </c>
      <c r="I3240" s="453">
        <v>2024</v>
      </c>
      <c r="J3240" s="453">
        <v>12</v>
      </c>
      <c r="K3240" s="456">
        <v>45664</v>
      </c>
      <c r="L3240" s="457"/>
      <c r="M3240" s="458">
        <v>8.4000000000000005E-2</v>
      </c>
      <c r="N3240" s="458">
        <v>8.48E-2</v>
      </c>
      <c r="O3240" s="459">
        <v>7.9999999999999505E-4</v>
      </c>
      <c r="P3240" s="460"/>
      <c r="Q3240" s="453">
        <v>1</v>
      </c>
      <c r="R3240" s="458">
        <v>8.4000000000000005E-2</v>
      </c>
      <c r="S3240" s="464">
        <v>2357000</v>
      </c>
      <c r="T3240" s="461">
        <v>39136349</v>
      </c>
      <c r="U3240" s="462">
        <v>0</v>
      </c>
      <c r="V3240" s="463">
        <v>0</v>
      </c>
      <c r="W3240" s="716" t="e">
        <f t="shared" si="129"/>
        <v>#DIV/0!</v>
      </c>
      <c r="Z3240" s="739">
        <f t="shared" si="130"/>
        <v>1885.5999999999883</v>
      </c>
    </row>
    <row r="3241" spans="1:26" s="365" customFormat="1" ht="12.65" customHeight="1">
      <c r="A3241" s="284" t="s">
        <v>107</v>
      </c>
      <c r="B3241" s="452" t="s">
        <v>703</v>
      </c>
      <c r="C3241" s="453" t="s">
        <v>449</v>
      </c>
      <c r="D3241" s="454" t="s">
        <v>1183</v>
      </c>
      <c r="E3241" s="455" t="s">
        <v>1184</v>
      </c>
      <c r="F3241" s="454" t="s">
        <v>1169</v>
      </c>
      <c r="G3241" s="454" t="s">
        <v>703</v>
      </c>
      <c r="H3241" s="454" t="s">
        <v>538</v>
      </c>
      <c r="I3241" s="453">
        <v>2024</v>
      </c>
      <c r="J3241" s="453">
        <v>12</v>
      </c>
      <c r="K3241" s="456">
        <v>45664</v>
      </c>
      <c r="L3241" s="457"/>
      <c r="M3241" s="458">
        <v>6.7044444444444407E-2</v>
      </c>
      <c r="N3241" s="458">
        <v>6.7599999999999993E-2</v>
      </c>
      <c r="O3241" s="459">
        <v>5.55555555555587E-4</v>
      </c>
      <c r="P3241" s="460"/>
      <c r="Q3241" s="453">
        <v>1</v>
      </c>
      <c r="R3241" s="458">
        <v>6.7044444444444407E-2</v>
      </c>
      <c r="S3241" s="464">
        <v>0</v>
      </c>
      <c r="T3241" s="461">
        <v>4182316</v>
      </c>
      <c r="U3241" s="462">
        <v>40000</v>
      </c>
      <c r="V3241" s="463">
        <v>37676.491111110983</v>
      </c>
      <c r="W3241" s="716" t="e">
        <f t="shared" si="129"/>
        <v>#DIV/0!</v>
      </c>
      <c r="Z3241" s="739">
        <f t="shared" si="130"/>
        <v>0</v>
      </c>
    </row>
    <row r="3242" spans="1:26" s="365" customFormat="1" ht="12.65" customHeight="1">
      <c r="A3242" s="284" t="s">
        <v>107</v>
      </c>
      <c r="B3242" s="452" t="s">
        <v>703</v>
      </c>
      <c r="C3242" s="453" t="s">
        <v>449</v>
      </c>
      <c r="D3242" s="454" t="s">
        <v>1183</v>
      </c>
      <c r="E3242" s="455" t="s">
        <v>1185</v>
      </c>
      <c r="F3242" s="454" t="s">
        <v>1169</v>
      </c>
      <c r="G3242" s="454" t="s">
        <v>703</v>
      </c>
      <c r="H3242" s="454" t="s">
        <v>538</v>
      </c>
      <c r="I3242" s="453">
        <v>2024</v>
      </c>
      <c r="J3242" s="453">
        <v>12</v>
      </c>
      <c r="K3242" s="456">
        <v>45664</v>
      </c>
      <c r="L3242" s="457"/>
      <c r="M3242" s="458">
        <v>6.7044444444444407E-2</v>
      </c>
      <c r="N3242" s="458">
        <v>6.7599999999999993E-2</v>
      </c>
      <c r="O3242" s="459">
        <v>5.55555555555587E-4</v>
      </c>
      <c r="P3242" s="460"/>
      <c r="Q3242" s="453">
        <v>1</v>
      </c>
      <c r="R3242" s="458">
        <v>6.7044444444444407E-2</v>
      </c>
      <c r="S3242" s="464">
        <v>570000</v>
      </c>
      <c r="T3242" s="461">
        <v>630000</v>
      </c>
      <c r="U3242" s="462">
        <v>40000</v>
      </c>
      <c r="V3242" s="463">
        <v>39649.999999999978</v>
      </c>
      <c r="W3242" s="716" t="e">
        <f t="shared" si="129"/>
        <v>#DIV/0!</v>
      </c>
      <c r="Z3242" s="739">
        <f t="shared" si="130"/>
        <v>316.66666666668459</v>
      </c>
    </row>
    <row r="3243" spans="1:26" s="365" customFormat="1" ht="12.65" customHeight="1">
      <c r="A3243" s="284" t="s">
        <v>107</v>
      </c>
      <c r="B3243" s="452" t="s">
        <v>703</v>
      </c>
      <c r="C3243" s="453" t="s">
        <v>449</v>
      </c>
      <c r="D3243" s="454" t="s">
        <v>1186</v>
      </c>
      <c r="E3243" s="455" t="s">
        <v>1187</v>
      </c>
      <c r="F3243" s="454" t="s">
        <v>1169</v>
      </c>
      <c r="G3243" s="454" t="s">
        <v>703</v>
      </c>
      <c r="H3243" s="454" t="s">
        <v>538</v>
      </c>
      <c r="I3243" s="453">
        <v>2024</v>
      </c>
      <c r="J3243" s="453">
        <v>12</v>
      </c>
      <c r="K3243" s="456">
        <v>45664</v>
      </c>
      <c r="L3243" s="457"/>
      <c r="M3243" s="458">
        <v>1.8429011438828399E-2</v>
      </c>
      <c r="N3243" s="458">
        <v>1.8522761438828399E-2</v>
      </c>
      <c r="O3243" s="459">
        <v>9.3750000000000097E-5</v>
      </c>
      <c r="P3243" s="460"/>
      <c r="Q3243" s="453">
        <v>1</v>
      </c>
      <c r="R3243" s="458">
        <v>1.8429011438828399E-2</v>
      </c>
      <c r="S3243" s="464">
        <v>1840000</v>
      </c>
      <c r="T3243" s="461">
        <v>38627614</v>
      </c>
      <c r="U3243" s="462">
        <v>30000</v>
      </c>
      <c r="V3243" s="463">
        <v>26378.661187499994</v>
      </c>
      <c r="W3243" s="716" t="e">
        <f t="shared" si="129"/>
        <v>#DIV/0!</v>
      </c>
      <c r="Z3243" s="739">
        <f t="shared" si="130"/>
        <v>172.50000000000017</v>
      </c>
    </row>
    <row r="3244" spans="1:26" s="365" customFormat="1" ht="12.65" customHeight="1">
      <c r="A3244" s="284" t="s">
        <v>107</v>
      </c>
      <c r="B3244" s="452" t="s">
        <v>703</v>
      </c>
      <c r="C3244" s="453" t="s">
        <v>449</v>
      </c>
      <c r="D3244" s="454" t="s">
        <v>1188</v>
      </c>
      <c r="E3244" s="455" t="s">
        <v>1189</v>
      </c>
      <c r="F3244" s="454" t="s">
        <v>1169</v>
      </c>
      <c r="G3244" s="454" t="s">
        <v>703</v>
      </c>
      <c r="H3244" s="454" t="s">
        <v>538</v>
      </c>
      <c r="I3244" s="453">
        <v>2024</v>
      </c>
      <c r="J3244" s="453">
        <v>12</v>
      </c>
      <c r="K3244" s="456">
        <v>45664</v>
      </c>
      <c r="L3244" s="457"/>
      <c r="M3244" s="458">
        <v>2.8972727272727299E-2</v>
      </c>
      <c r="N3244" s="458">
        <v>2.92E-2</v>
      </c>
      <c r="O3244" s="459">
        <v>2.2727272727270101E-4</v>
      </c>
      <c r="P3244" s="460"/>
      <c r="Q3244" s="453">
        <v>1</v>
      </c>
      <c r="R3244" s="458">
        <v>2.8972727272727299E-2</v>
      </c>
      <c r="S3244" s="464">
        <v>400000</v>
      </c>
      <c r="T3244" s="461">
        <v>4594595</v>
      </c>
      <c r="U3244" s="462">
        <v>18000</v>
      </c>
      <c r="V3244" s="463">
        <v>16955.773863636485</v>
      </c>
      <c r="W3244" s="716" t="e">
        <f t="shared" si="129"/>
        <v>#DIV/0!</v>
      </c>
      <c r="Z3244" s="739">
        <f t="shared" si="130"/>
        <v>90.909090909080405</v>
      </c>
    </row>
    <row r="3245" spans="1:26" s="365" customFormat="1" ht="12.65" customHeight="1">
      <c r="A3245" s="284" t="s">
        <v>107</v>
      </c>
      <c r="B3245" s="452" t="s">
        <v>703</v>
      </c>
      <c r="C3245" s="453" t="s">
        <v>449</v>
      </c>
      <c r="D3245" s="454" t="s">
        <v>1179</v>
      </c>
      <c r="E3245" s="455" t="s">
        <v>1180</v>
      </c>
      <c r="F3245" s="454" t="s">
        <v>1169</v>
      </c>
      <c r="G3245" s="454" t="s">
        <v>703</v>
      </c>
      <c r="H3245" s="454" t="s">
        <v>538</v>
      </c>
      <c r="I3245" s="453">
        <v>2024</v>
      </c>
      <c r="J3245" s="453">
        <v>12</v>
      </c>
      <c r="K3245" s="456">
        <v>45664</v>
      </c>
      <c r="L3245" s="457"/>
      <c r="M3245" s="458">
        <v>1.24996716339609E-2</v>
      </c>
      <c r="N3245" s="458">
        <v>1.25546484858128E-2</v>
      </c>
      <c r="O3245" s="459">
        <v>5.49768518518998E-5</v>
      </c>
      <c r="P3245" s="460"/>
      <c r="Q3245" s="453">
        <v>1</v>
      </c>
      <c r="R3245" s="458">
        <v>1.24996716339609E-2</v>
      </c>
      <c r="S3245" s="464">
        <v>4265073</v>
      </c>
      <c r="T3245" s="461">
        <v>74701056</v>
      </c>
      <c r="U3245" s="462">
        <v>0</v>
      </c>
      <c r="V3245" s="463">
        <v>0</v>
      </c>
      <c r="W3245" s="716" t="e">
        <f t="shared" si="129"/>
        <v>#DIV/0!</v>
      </c>
      <c r="Z3245" s="739">
        <f t="shared" si="130"/>
        <v>234.48028645853785</v>
      </c>
    </row>
    <row r="3246" spans="1:26" s="365" customFormat="1" ht="12.65" customHeight="1">
      <c r="A3246" s="284" t="s">
        <v>107</v>
      </c>
      <c r="B3246" s="452" t="s">
        <v>703</v>
      </c>
      <c r="C3246" s="453" t="s">
        <v>449</v>
      </c>
      <c r="D3246" s="454" t="s">
        <v>1190</v>
      </c>
      <c r="E3246" s="455" t="s">
        <v>1191</v>
      </c>
      <c r="F3246" s="454" t="s">
        <v>1169</v>
      </c>
      <c r="G3246" s="454" t="s">
        <v>703</v>
      </c>
      <c r="H3246" s="454" t="s">
        <v>538</v>
      </c>
      <c r="I3246" s="453">
        <v>2024</v>
      </c>
      <c r="J3246" s="453">
        <v>12</v>
      </c>
      <c r="K3246" s="456">
        <v>45664</v>
      </c>
      <c r="L3246" s="457"/>
      <c r="M3246" s="458">
        <v>2.10888888888889E-2</v>
      </c>
      <c r="N3246" s="458">
        <v>2.12E-2</v>
      </c>
      <c r="O3246" s="459">
        <v>1.111111111111E-4</v>
      </c>
      <c r="P3246" s="460"/>
      <c r="Q3246" s="453">
        <v>1</v>
      </c>
      <c r="R3246" s="458">
        <v>2.10888888888889E-2</v>
      </c>
      <c r="S3246" s="464">
        <v>315000</v>
      </c>
      <c r="T3246" s="461">
        <v>4560975</v>
      </c>
      <c r="U3246" s="462">
        <v>10000</v>
      </c>
      <c r="V3246" s="463">
        <v>9493.2250000000513</v>
      </c>
      <c r="W3246" s="716" t="e">
        <f t="shared" si="129"/>
        <v>#DIV/0!</v>
      </c>
      <c r="Z3246" s="739">
        <f t="shared" si="130"/>
        <v>34.999999999996504</v>
      </c>
    </row>
    <row r="3247" spans="1:26" s="365" customFormat="1" ht="12.65" customHeight="1">
      <c r="A3247" s="452" t="s">
        <v>109</v>
      </c>
      <c r="B3247" s="452" t="s">
        <v>712</v>
      </c>
      <c r="C3247" s="453" t="s">
        <v>449</v>
      </c>
      <c r="D3247" s="454" t="s">
        <v>1192</v>
      </c>
      <c r="E3247" s="455" t="s">
        <v>1193</v>
      </c>
      <c r="F3247" s="454" t="s">
        <v>1169</v>
      </c>
      <c r="G3247" s="454" t="s">
        <v>712</v>
      </c>
      <c r="H3247" s="454" t="s">
        <v>538</v>
      </c>
      <c r="I3247" s="453">
        <v>2024</v>
      </c>
      <c r="J3247" s="453">
        <v>12</v>
      </c>
      <c r="K3247" s="456">
        <v>45664</v>
      </c>
      <c r="L3247" s="457"/>
      <c r="M3247" s="458">
        <v>7.1513521215986503E-2</v>
      </c>
      <c r="N3247" s="458">
        <v>7.1930187882653193E-2</v>
      </c>
      <c r="O3247" s="459">
        <v>4.1666666666669E-4</v>
      </c>
      <c r="P3247" s="460"/>
      <c r="Q3247" s="453">
        <v>1</v>
      </c>
      <c r="R3247" s="458">
        <v>7.1513521215986503E-2</v>
      </c>
      <c r="S3247" s="464">
        <v>1100626</v>
      </c>
      <c r="T3247" s="461">
        <v>17444173</v>
      </c>
      <c r="U3247" s="462">
        <v>72000</v>
      </c>
      <c r="V3247" s="463">
        <v>64731.594583332924</v>
      </c>
      <c r="W3247" s="716" t="e">
        <f t="shared" si="129"/>
        <v>#DIV/0!</v>
      </c>
      <c r="Z3247" s="739">
        <f t="shared" si="130"/>
        <v>458.59416666669233</v>
      </c>
    </row>
    <row r="3248" spans="1:26" s="365" customFormat="1" ht="12.65" customHeight="1">
      <c r="A3248" s="452" t="s">
        <v>109</v>
      </c>
      <c r="B3248" s="452" t="s">
        <v>712</v>
      </c>
      <c r="C3248" s="453" t="s">
        <v>449</v>
      </c>
      <c r="D3248" s="454" t="s">
        <v>1194</v>
      </c>
      <c r="E3248" s="455" t="s">
        <v>1195</v>
      </c>
      <c r="F3248" s="454" t="s">
        <v>1169</v>
      </c>
      <c r="G3248" s="454" t="s">
        <v>712</v>
      </c>
      <c r="H3248" s="454" t="s">
        <v>538</v>
      </c>
      <c r="I3248" s="453">
        <v>2024</v>
      </c>
      <c r="J3248" s="453">
        <v>12</v>
      </c>
      <c r="K3248" s="456">
        <v>45664</v>
      </c>
      <c r="L3248" s="457"/>
      <c r="M3248" s="458">
        <v>1.6104341943226901E-2</v>
      </c>
      <c r="N3248" s="458">
        <v>1.6156185261199201E-2</v>
      </c>
      <c r="O3248" s="459">
        <v>5.1843317972300601E-5</v>
      </c>
      <c r="P3248" s="460"/>
      <c r="Q3248" s="453">
        <v>1</v>
      </c>
      <c r="R3248" s="458">
        <v>1.6104341943226901E-2</v>
      </c>
      <c r="S3248" s="464">
        <v>1661361</v>
      </c>
      <c r="T3248" s="461">
        <v>30476848</v>
      </c>
      <c r="U3248" s="462">
        <v>18000</v>
      </c>
      <c r="V3248" s="463">
        <v>16419.979078342527</v>
      </c>
      <c r="W3248" s="716" t="e">
        <f t="shared" si="129"/>
        <v>#DIV/0!</v>
      </c>
      <c r="Z3248" s="739">
        <f t="shared" si="130"/>
        <v>86.130466589779303</v>
      </c>
    </row>
    <row r="3249" spans="1:26" s="365" customFormat="1" ht="12.65" customHeight="1">
      <c r="A3249" s="452" t="s">
        <v>109</v>
      </c>
      <c r="B3249" s="452" t="s">
        <v>712</v>
      </c>
      <c r="C3249" s="453" t="s">
        <v>449</v>
      </c>
      <c r="D3249" s="454" t="s">
        <v>1183</v>
      </c>
      <c r="E3249" s="455" t="s">
        <v>1196</v>
      </c>
      <c r="F3249" s="454" t="s">
        <v>1169</v>
      </c>
      <c r="G3249" s="454" t="s">
        <v>712</v>
      </c>
      <c r="H3249" s="454" t="s">
        <v>538</v>
      </c>
      <c r="I3249" s="453">
        <v>2024</v>
      </c>
      <c r="J3249" s="453">
        <v>12</v>
      </c>
      <c r="K3249" s="456">
        <v>45664</v>
      </c>
      <c r="L3249" s="457"/>
      <c r="M3249" s="458">
        <v>0.1776375</v>
      </c>
      <c r="N3249" s="458">
        <v>0.1792</v>
      </c>
      <c r="O3249" s="459">
        <v>1.5624999999999899E-3</v>
      </c>
      <c r="P3249" s="460"/>
      <c r="Q3249" s="453">
        <v>1</v>
      </c>
      <c r="R3249" s="458">
        <v>0.1776375</v>
      </c>
      <c r="S3249" s="464">
        <v>700760</v>
      </c>
      <c r="T3249" s="461">
        <v>7574666</v>
      </c>
      <c r="U3249" s="462">
        <v>120000</v>
      </c>
      <c r="V3249" s="463">
        <v>108164.58437500008</v>
      </c>
      <c r="W3249" s="716" t="e">
        <f t="shared" si="129"/>
        <v>#DIV/0!</v>
      </c>
      <c r="Z3249" s="739">
        <f t="shared" si="130"/>
        <v>1094.937499999993</v>
      </c>
    </row>
    <row r="3250" spans="1:26" s="365" customFormat="1" ht="12.65" customHeight="1">
      <c r="A3250" s="452" t="s">
        <v>109</v>
      </c>
      <c r="B3250" s="452" t="s">
        <v>712</v>
      </c>
      <c r="C3250" s="453" t="s">
        <v>449</v>
      </c>
      <c r="D3250" s="454" t="s">
        <v>1197</v>
      </c>
      <c r="E3250" s="455" t="s">
        <v>1198</v>
      </c>
      <c r="F3250" s="454" t="s">
        <v>1169</v>
      </c>
      <c r="G3250" s="454" t="s">
        <v>712</v>
      </c>
      <c r="H3250" s="454" t="s">
        <v>538</v>
      </c>
      <c r="I3250" s="453">
        <v>2024</v>
      </c>
      <c r="J3250" s="453">
        <v>12</v>
      </c>
      <c r="K3250" s="456">
        <v>45664</v>
      </c>
      <c r="L3250" s="457"/>
      <c r="M3250" s="458">
        <v>7.9725000000000004E-2</v>
      </c>
      <c r="N3250" s="458">
        <v>8.0100000000000005E-2</v>
      </c>
      <c r="O3250" s="459">
        <v>3.7500000000000001E-4</v>
      </c>
      <c r="P3250" s="460"/>
      <c r="Q3250" s="453">
        <v>1</v>
      </c>
      <c r="R3250" s="458">
        <v>7.9725000000000004E-2</v>
      </c>
      <c r="S3250" s="464">
        <v>660398</v>
      </c>
      <c r="T3250" s="461">
        <v>7514898</v>
      </c>
      <c r="U3250" s="462">
        <v>36000</v>
      </c>
      <c r="V3250" s="463">
        <v>33181.913249999998</v>
      </c>
      <c r="W3250" s="716" t="e">
        <f t="shared" si="129"/>
        <v>#DIV/0!</v>
      </c>
      <c r="Z3250" s="739">
        <f t="shared" si="130"/>
        <v>247.64924999999999</v>
      </c>
    </row>
    <row r="3251" spans="1:26" s="365" customFormat="1" ht="12.65" customHeight="1">
      <c r="A3251" s="452" t="s">
        <v>109</v>
      </c>
      <c r="B3251" s="452" t="s">
        <v>712</v>
      </c>
      <c r="C3251" s="453" t="s">
        <v>449</v>
      </c>
      <c r="D3251" s="454" t="s">
        <v>1199</v>
      </c>
      <c r="E3251" s="455" t="s">
        <v>1200</v>
      </c>
      <c r="F3251" s="454" t="s">
        <v>1169</v>
      </c>
      <c r="G3251" s="454" t="s">
        <v>712</v>
      </c>
      <c r="H3251" s="454" t="s">
        <v>538</v>
      </c>
      <c r="I3251" s="453">
        <v>2024</v>
      </c>
      <c r="J3251" s="453">
        <v>12</v>
      </c>
      <c r="K3251" s="456">
        <v>45664</v>
      </c>
      <c r="L3251" s="457"/>
      <c r="M3251" s="458">
        <v>4.0697979797979802E-2</v>
      </c>
      <c r="N3251" s="458">
        <v>4.0899999999999999E-2</v>
      </c>
      <c r="O3251" s="459">
        <v>2.02020202020196E-4</v>
      </c>
      <c r="P3251" s="460"/>
      <c r="Q3251" s="453">
        <v>1</v>
      </c>
      <c r="R3251" s="458">
        <v>4.0697979797979802E-2</v>
      </c>
      <c r="S3251" s="464">
        <v>1682827</v>
      </c>
      <c r="T3251" s="461">
        <v>22164566</v>
      </c>
      <c r="U3251" s="462">
        <v>32000</v>
      </c>
      <c r="V3251" s="463">
        <v>27522.309898990032</v>
      </c>
      <c r="W3251" s="716" t="e">
        <f t="shared" si="129"/>
        <v>#DIV/0!</v>
      </c>
      <c r="Z3251" s="739">
        <f t="shared" si="130"/>
        <v>339.96505050504038</v>
      </c>
    </row>
    <row r="3252" spans="1:26" s="365" customFormat="1" ht="12.65" customHeight="1">
      <c r="A3252" s="452" t="s">
        <v>109</v>
      </c>
      <c r="B3252" s="452" t="s">
        <v>712</v>
      </c>
      <c r="C3252" s="453" t="s">
        <v>449</v>
      </c>
      <c r="D3252" s="454" t="s">
        <v>1179</v>
      </c>
      <c r="E3252" s="455" t="s">
        <v>1180</v>
      </c>
      <c r="F3252" s="454" t="s">
        <v>1169</v>
      </c>
      <c r="G3252" s="454" t="s">
        <v>712</v>
      </c>
      <c r="H3252" s="454" t="s">
        <v>538</v>
      </c>
      <c r="I3252" s="453">
        <v>2024</v>
      </c>
      <c r="J3252" s="453">
        <v>12</v>
      </c>
      <c r="K3252" s="456">
        <v>45664</v>
      </c>
      <c r="L3252" s="457"/>
      <c r="M3252" s="458">
        <v>1.24996716339609E-2</v>
      </c>
      <c r="N3252" s="458">
        <v>1.25546484858128E-2</v>
      </c>
      <c r="O3252" s="459">
        <v>5.49768518518998E-5</v>
      </c>
      <c r="P3252" s="460"/>
      <c r="Q3252" s="453">
        <v>1</v>
      </c>
      <c r="R3252" s="458">
        <v>1.24996716339609E-2</v>
      </c>
      <c r="S3252" s="464">
        <v>4265073</v>
      </c>
      <c r="T3252" s="461">
        <v>74701056</v>
      </c>
      <c r="U3252" s="462">
        <v>0</v>
      </c>
      <c r="V3252" s="463">
        <v>0</v>
      </c>
      <c r="W3252" s="716" t="e">
        <f t="shared" si="129"/>
        <v>#DIV/0!</v>
      </c>
      <c r="Z3252" s="739">
        <f t="shared" si="130"/>
        <v>234.48028645853785</v>
      </c>
    </row>
    <row r="3253" spans="1:26" s="365" customFormat="1" ht="12.65" customHeight="1">
      <c r="A3253" s="452" t="s">
        <v>108</v>
      </c>
      <c r="B3253" s="452" t="s">
        <v>1201</v>
      </c>
      <c r="C3253" s="453" t="s">
        <v>449</v>
      </c>
      <c r="D3253" s="454" t="s">
        <v>1181</v>
      </c>
      <c r="E3253" s="455" t="s">
        <v>1202</v>
      </c>
      <c r="F3253" s="454" t="s">
        <v>1169</v>
      </c>
      <c r="G3253" s="454" t="s">
        <v>1201</v>
      </c>
      <c r="H3253" s="454" t="s">
        <v>538</v>
      </c>
      <c r="I3253" s="453">
        <v>2024</v>
      </c>
      <c r="J3253" s="453">
        <v>12</v>
      </c>
      <c r="K3253" s="456">
        <v>45664</v>
      </c>
      <c r="L3253" s="457"/>
      <c r="M3253" s="458">
        <v>0.11732129629629599</v>
      </c>
      <c r="N3253" s="458">
        <v>0.1179</v>
      </c>
      <c r="O3253" s="459">
        <v>5.7870370370401202E-4</v>
      </c>
      <c r="P3253" s="460"/>
      <c r="Q3253" s="453">
        <v>1</v>
      </c>
      <c r="R3253" s="458">
        <v>0.11732129629629599</v>
      </c>
      <c r="S3253" s="464">
        <v>355880</v>
      </c>
      <c r="T3253" s="461">
        <v>9551376</v>
      </c>
      <c r="U3253" s="462">
        <v>75000</v>
      </c>
      <c r="V3253" s="463">
        <v>69472.583333330389</v>
      </c>
      <c r="W3253" s="716" t="e">
        <f t="shared" si="129"/>
        <v>#DIV/0!</v>
      </c>
      <c r="Z3253" s="739">
        <f t="shared" si="130"/>
        <v>205.94907407418378</v>
      </c>
    </row>
    <row r="3254" spans="1:26" s="365" customFormat="1" ht="12.65" customHeight="1">
      <c r="A3254" s="452" t="s">
        <v>108</v>
      </c>
      <c r="B3254" s="452" t="s">
        <v>1201</v>
      </c>
      <c r="C3254" s="453" t="s">
        <v>449</v>
      </c>
      <c r="D3254" s="454" t="s">
        <v>1203</v>
      </c>
      <c r="E3254" s="455" t="s">
        <v>1204</v>
      </c>
      <c r="F3254" s="454" t="s">
        <v>1169</v>
      </c>
      <c r="G3254" s="454" t="s">
        <v>1201</v>
      </c>
      <c r="H3254" s="454" t="s">
        <v>538</v>
      </c>
      <c r="I3254" s="453">
        <v>2024</v>
      </c>
      <c r="J3254" s="453">
        <v>12</v>
      </c>
      <c r="K3254" s="456">
        <v>45664</v>
      </c>
      <c r="L3254" s="457"/>
      <c r="M3254" s="458">
        <v>0.16803124999999999</v>
      </c>
      <c r="N3254" s="458">
        <v>0.16850000000000001</v>
      </c>
      <c r="O3254" s="459">
        <v>4.6875000000001798E-4</v>
      </c>
      <c r="P3254" s="460"/>
      <c r="Q3254" s="453">
        <v>1</v>
      </c>
      <c r="R3254" s="458">
        <v>0.16803124999999999</v>
      </c>
      <c r="S3254" s="464">
        <v>74420</v>
      </c>
      <c r="T3254" s="461">
        <v>9440607</v>
      </c>
      <c r="U3254" s="462">
        <v>54000</v>
      </c>
      <c r="V3254" s="463">
        <v>49574.715468749833</v>
      </c>
      <c r="W3254" s="716" t="e">
        <f t="shared" si="129"/>
        <v>#DIV/0!</v>
      </c>
      <c r="Z3254" s="739">
        <f t="shared" si="130"/>
        <v>34.884375000001342</v>
      </c>
    </row>
    <row r="3255" spans="1:26" s="365" customFormat="1" ht="12.65" customHeight="1">
      <c r="A3255" s="452" t="s">
        <v>108</v>
      </c>
      <c r="B3255" s="452" t="s">
        <v>1201</v>
      </c>
      <c r="C3255" s="453" t="s">
        <v>449</v>
      </c>
      <c r="D3255" s="454" t="s">
        <v>1175</v>
      </c>
      <c r="E3255" s="455" t="s">
        <v>1176</v>
      </c>
      <c r="F3255" s="454" t="s">
        <v>1169</v>
      </c>
      <c r="G3255" s="454" t="s">
        <v>1201</v>
      </c>
      <c r="H3255" s="454" t="s">
        <v>538</v>
      </c>
      <c r="I3255" s="453">
        <v>2024</v>
      </c>
      <c r="J3255" s="453">
        <v>12</v>
      </c>
      <c r="K3255" s="456">
        <v>45664</v>
      </c>
      <c r="L3255" s="457"/>
      <c r="M3255" s="458">
        <v>1.54984811013187E-2</v>
      </c>
      <c r="N3255" s="458">
        <v>1.55644533235409E-2</v>
      </c>
      <c r="O3255" s="459">
        <v>6.5972222222199895E-5</v>
      </c>
      <c r="P3255" s="460"/>
      <c r="Q3255" s="453">
        <v>1</v>
      </c>
      <c r="R3255" s="458">
        <v>1.54984811013187E-2</v>
      </c>
      <c r="S3255" s="464">
        <v>2173769</v>
      </c>
      <c r="T3255" s="461">
        <v>49560790</v>
      </c>
      <c r="U3255" s="462">
        <v>0</v>
      </c>
      <c r="V3255" s="463">
        <v>0</v>
      </c>
      <c r="W3255" s="716" t="e">
        <f t="shared" si="129"/>
        <v>#DIV/0!</v>
      </c>
      <c r="Z3255" s="739">
        <f t="shared" si="130"/>
        <v>143.40837152772923</v>
      </c>
    </row>
    <row r="3256" spans="1:26" s="365" customFormat="1" ht="12.65" customHeight="1">
      <c r="A3256" s="452" t="s">
        <v>109</v>
      </c>
      <c r="B3256" s="452" t="s">
        <v>712</v>
      </c>
      <c r="C3256" s="453" t="s">
        <v>449</v>
      </c>
      <c r="D3256" s="454" t="s">
        <v>1194</v>
      </c>
      <c r="E3256" s="455" t="s">
        <v>1195</v>
      </c>
      <c r="F3256" s="454" t="s">
        <v>1169</v>
      </c>
      <c r="G3256" s="454" t="s">
        <v>712</v>
      </c>
      <c r="H3256" s="454" t="s">
        <v>538</v>
      </c>
      <c r="I3256" s="453">
        <v>2024</v>
      </c>
      <c r="J3256" s="453">
        <v>12</v>
      </c>
      <c r="K3256" s="456">
        <v>45664</v>
      </c>
      <c r="L3256" s="457"/>
      <c r="M3256" s="458">
        <v>1.6104341943226901E-2</v>
      </c>
      <c r="N3256" s="458">
        <v>1.6156185261199201E-2</v>
      </c>
      <c r="O3256" s="459">
        <v>5.1843317972300601E-5</v>
      </c>
      <c r="P3256" s="460"/>
      <c r="Q3256" s="453">
        <v>1</v>
      </c>
      <c r="R3256" s="458">
        <v>1.6104341943226901E-2</v>
      </c>
      <c r="S3256" s="464">
        <v>1661361</v>
      </c>
      <c r="T3256" s="461">
        <v>30476848</v>
      </c>
      <c r="U3256" s="462">
        <v>0</v>
      </c>
      <c r="V3256" s="463">
        <v>0</v>
      </c>
      <c r="W3256" s="716" t="e">
        <f t="shared" si="129"/>
        <v>#DIV/0!</v>
      </c>
      <c r="Z3256" s="739">
        <f t="shared" si="130"/>
        <v>86.130466589779303</v>
      </c>
    </row>
    <row r="3257" spans="1:26" s="365" customFormat="1" ht="12.65" customHeight="1">
      <c r="A3257" s="452" t="s">
        <v>109</v>
      </c>
      <c r="B3257" s="452" t="s">
        <v>712</v>
      </c>
      <c r="C3257" s="453" t="s">
        <v>449</v>
      </c>
      <c r="D3257" s="454" t="s">
        <v>1192</v>
      </c>
      <c r="E3257" s="455" t="s">
        <v>1193</v>
      </c>
      <c r="F3257" s="454" t="s">
        <v>1169</v>
      </c>
      <c r="G3257" s="454" t="s">
        <v>712</v>
      </c>
      <c r="H3257" s="454" t="s">
        <v>538</v>
      </c>
      <c r="I3257" s="453">
        <v>2024</v>
      </c>
      <c r="J3257" s="453">
        <v>12</v>
      </c>
      <c r="K3257" s="456">
        <v>45664</v>
      </c>
      <c r="L3257" s="457"/>
      <c r="M3257" s="458">
        <v>7.1513521215986503E-2</v>
      </c>
      <c r="N3257" s="458">
        <v>7.1930187882653193E-2</v>
      </c>
      <c r="O3257" s="459">
        <v>4.1666666666669E-4</v>
      </c>
      <c r="P3257" s="460"/>
      <c r="Q3257" s="453">
        <v>1</v>
      </c>
      <c r="R3257" s="458">
        <v>7.1513521215986503E-2</v>
      </c>
      <c r="S3257" s="464">
        <v>1100626</v>
      </c>
      <c r="T3257" s="461">
        <v>17444173</v>
      </c>
      <c r="U3257" s="462">
        <v>0</v>
      </c>
      <c r="V3257" s="463">
        <v>0</v>
      </c>
      <c r="W3257" s="716" t="e">
        <f t="shared" si="129"/>
        <v>#DIV/0!</v>
      </c>
      <c r="Z3257" s="739">
        <f t="shared" si="130"/>
        <v>458.59416666669233</v>
      </c>
    </row>
    <row r="3258" spans="1:26" s="365" customFormat="1" ht="12.65" customHeight="1">
      <c r="A3258" s="452" t="s">
        <v>109</v>
      </c>
      <c r="B3258" s="452" t="s">
        <v>712</v>
      </c>
      <c r="C3258" s="453" t="s">
        <v>449</v>
      </c>
      <c r="D3258" s="454" t="s">
        <v>1179</v>
      </c>
      <c r="E3258" s="455" t="s">
        <v>1180</v>
      </c>
      <c r="F3258" s="454" t="s">
        <v>1169</v>
      </c>
      <c r="G3258" s="454" t="s">
        <v>712</v>
      </c>
      <c r="H3258" s="454" t="s">
        <v>538</v>
      </c>
      <c r="I3258" s="453">
        <v>2024</v>
      </c>
      <c r="J3258" s="453">
        <v>12</v>
      </c>
      <c r="K3258" s="456">
        <v>45664</v>
      </c>
      <c r="L3258" s="457"/>
      <c r="M3258" s="458">
        <v>1.24996716339609E-2</v>
      </c>
      <c r="N3258" s="458">
        <v>1.25546484858128E-2</v>
      </c>
      <c r="O3258" s="459">
        <v>5.49768518518998E-5</v>
      </c>
      <c r="P3258" s="460"/>
      <c r="Q3258" s="453">
        <v>1</v>
      </c>
      <c r="R3258" s="458">
        <v>1.24996716339609E-2</v>
      </c>
      <c r="S3258" s="464">
        <v>4265073</v>
      </c>
      <c r="T3258" s="461">
        <v>74701056</v>
      </c>
      <c r="U3258" s="462">
        <v>0</v>
      </c>
      <c r="V3258" s="463">
        <v>0</v>
      </c>
      <c r="W3258" s="716" t="e">
        <f t="shared" si="129"/>
        <v>#DIV/0!</v>
      </c>
      <c r="Z3258" s="739">
        <f t="shared" si="130"/>
        <v>234.48028645853785</v>
      </c>
    </row>
    <row r="3259" spans="1:26" s="365" customFormat="1" ht="12.65" customHeight="1">
      <c r="A3259" s="452" t="s">
        <v>108</v>
      </c>
      <c r="B3259" s="452" t="s">
        <v>1201</v>
      </c>
      <c r="C3259" s="453" t="s">
        <v>449</v>
      </c>
      <c r="D3259" s="454" t="s">
        <v>1205</v>
      </c>
      <c r="E3259" s="455" t="s">
        <v>537</v>
      </c>
      <c r="F3259" s="454" t="s">
        <v>1169</v>
      </c>
      <c r="G3259" s="454" t="s">
        <v>1201</v>
      </c>
      <c r="H3259" s="454" t="s">
        <v>538</v>
      </c>
      <c r="I3259" s="453">
        <v>2024</v>
      </c>
      <c r="J3259" s="453">
        <v>12</v>
      </c>
      <c r="K3259" s="456">
        <v>45664</v>
      </c>
      <c r="L3259" s="457"/>
      <c r="M3259" s="458">
        <v>2.2669039342977801E-2</v>
      </c>
      <c r="N3259" s="458">
        <v>2.2744560176311102E-2</v>
      </c>
      <c r="O3259" s="459">
        <v>7.5520833333300703E-5</v>
      </c>
      <c r="P3259" s="460"/>
      <c r="Q3259" s="453">
        <v>1</v>
      </c>
      <c r="R3259" s="458">
        <v>2.2669039342977801E-2</v>
      </c>
      <c r="S3259" s="464">
        <v>0</v>
      </c>
      <c r="T3259" s="461">
        <v>0</v>
      </c>
      <c r="U3259" s="462">
        <v>14500</v>
      </c>
      <c r="V3259" s="463">
        <v>14500</v>
      </c>
      <c r="W3259" s="716" t="e">
        <f t="shared" si="129"/>
        <v>#DIV/0!</v>
      </c>
      <c r="Z3259" s="739">
        <f t="shared" si="130"/>
        <v>0</v>
      </c>
    </row>
    <row r="3260" spans="1:26" s="365" customFormat="1" ht="12.65" customHeight="1">
      <c r="A3260" s="452" t="s">
        <v>115</v>
      </c>
      <c r="B3260" s="452" t="s">
        <v>728</v>
      </c>
      <c r="C3260" s="453" t="s">
        <v>449</v>
      </c>
      <c r="D3260" s="454" t="s">
        <v>1192</v>
      </c>
      <c r="E3260" s="455" t="s">
        <v>1206</v>
      </c>
      <c r="F3260" s="454" t="s">
        <v>1169</v>
      </c>
      <c r="G3260" s="454" t="s">
        <v>728</v>
      </c>
      <c r="H3260" s="454" t="s">
        <v>538</v>
      </c>
      <c r="I3260" s="453">
        <v>2024</v>
      </c>
      <c r="J3260" s="453">
        <v>12</v>
      </c>
      <c r="K3260" s="456">
        <v>45664</v>
      </c>
      <c r="L3260" s="457"/>
      <c r="M3260" s="458">
        <v>0.10550138888888901</v>
      </c>
      <c r="N3260" s="458">
        <v>0.10630000000000001</v>
      </c>
      <c r="O3260" s="459">
        <v>7.9861111111100003E-4</v>
      </c>
      <c r="P3260" s="460"/>
      <c r="Q3260" s="453">
        <v>1</v>
      </c>
      <c r="R3260" s="458">
        <v>0.10550138888888901</v>
      </c>
      <c r="S3260" s="464">
        <v>494839</v>
      </c>
      <c r="T3260" s="461">
        <v>12339918</v>
      </c>
      <c r="U3260" s="462">
        <v>69000</v>
      </c>
      <c r="V3260" s="463">
        <v>59145.204375001369</v>
      </c>
      <c r="W3260" s="716" t="e">
        <f t="shared" si="129"/>
        <v>#DIV/0!</v>
      </c>
      <c r="Z3260" s="739">
        <f t="shared" si="130"/>
        <v>395.18392361105612</v>
      </c>
    </row>
    <row r="3261" spans="1:26" s="365" customFormat="1" ht="12.65" customHeight="1">
      <c r="A3261" s="452" t="s">
        <v>115</v>
      </c>
      <c r="B3261" s="452" t="s">
        <v>728</v>
      </c>
      <c r="C3261" s="453" t="s">
        <v>449</v>
      </c>
      <c r="D3261" s="454" t="s">
        <v>1194</v>
      </c>
      <c r="E3261" s="455" t="s">
        <v>1195</v>
      </c>
      <c r="F3261" s="454" t="s">
        <v>1169</v>
      </c>
      <c r="G3261" s="454" t="s">
        <v>728</v>
      </c>
      <c r="H3261" s="454" t="s">
        <v>538</v>
      </c>
      <c r="I3261" s="453">
        <v>2024</v>
      </c>
      <c r="J3261" s="453">
        <v>12</v>
      </c>
      <c r="K3261" s="456">
        <v>45664</v>
      </c>
      <c r="L3261" s="457"/>
      <c r="M3261" s="458">
        <v>1.6104341943226901E-2</v>
      </c>
      <c r="N3261" s="458">
        <v>1.6156185261199201E-2</v>
      </c>
      <c r="O3261" s="459">
        <v>5.1843317972300601E-5</v>
      </c>
      <c r="P3261" s="460"/>
      <c r="Q3261" s="453">
        <v>1</v>
      </c>
      <c r="R3261" s="458">
        <v>1.6104341943226901E-2</v>
      </c>
      <c r="S3261" s="464">
        <v>1661361</v>
      </c>
      <c r="T3261" s="461">
        <v>30476848</v>
      </c>
      <c r="U3261" s="462">
        <v>0</v>
      </c>
      <c r="V3261" s="463">
        <v>0</v>
      </c>
      <c r="W3261" s="716" t="e">
        <f t="shared" si="129"/>
        <v>#DIV/0!</v>
      </c>
      <c r="Z3261" s="739">
        <f t="shared" si="130"/>
        <v>86.130466589779303</v>
      </c>
    </row>
    <row r="3262" spans="1:26" s="365" customFormat="1" ht="12.65" customHeight="1">
      <c r="A3262" s="452" t="s">
        <v>115</v>
      </c>
      <c r="B3262" s="452" t="s">
        <v>728</v>
      </c>
      <c r="C3262" s="453" t="s">
        <v>449</v>
      </c>
      <c r="D3262" s="454" t="s">
        <v>1183</v>
      </c>
      <c r="E3262" s="455" t="s">
        <v>1207</v>
      </c>
      <c r="F3262" s="454" t="s">
        <v>1169</v>
      </c>
      <c r="G3262" s="454" t="s">
        <v>728</v>
      </c>
      <c r="H3262" s="454" t="s">
        <v>538</v>
      </c>
      <c r="I3262" s="453">
        <v>2024</v>
      </c>
      <c r="J3262" s="453">
        <v>12</v>
      </c>
      <c r="K3262" s="456">
        <v>45664</v>
      </c>
      <c r="L3262" s="457"/>
      <c r="M3262" s="458">
        <v>0.15999791666666699</v>
      </c>
      <c r="N3262" s="458">
        <v>0.1613</v>
      </c>
      <c r="O3262" s="459">
        <v>1.30208333333301E-3</v>
      </c>
      <c r="P3262" s="460"/>
      <c r="Q3262" s="453">
        <v>1</v>
      </c>
      <c r="R3262" s="458">
        <v>0.15999791666666699</v>
      </c>
      <c r="S3262" s="464">
        <v>449144</v>
      </c>
      <c r="T3262" s="461">
        <v>13190826</v>
      </c>
      <c r="U3262" s="462">
        <v>75000</v>
      </c>
      <c r="V3262" s="463">
        <v>57824.445312504264</v>
      </c>
      <c r="W3262" s="716" t="e">
        <f t="shared" si="129"/>
        <v>#DIV/0!</v>
      </c>
      <c r="Z3262" s="739">
        <f t="shared" si="130"/>
        <v>584.82291666652145</v>
      </c>
    </row>
    <row r="3263" spans="1:26" s="365" customFormat="1" ht="12.65" customHeight="1">
      <c r="A3263" s="452" t="s">
        <v>115</v>
      </c>
      <c r="B3263" s="452" t="s">
        <v>728</v>
      </c>
      <c r="C3263" s="453" t="s">
        <v>449</v>
      </c>
      <c r="D3263" s="454" t="s">
        <v>1197</v>
      </c>
      <c r="E3263" s="455" t="s">
        <v>1208</v>
      </c>
      <c r="F3263" s="454" t="s">
        <v>1169</v>
      </c>
      <c r="G3263" s="454" t="s">
        <v>728</v>
      </c>
      <c r="H3263" s="454" t="s">
        <v>538</v>
      </c>
      <c r="I3263" s="453">
        <v>2024</v>
      </c>
      <c r="J3263" s="453">
        <v>12</v>
      </c>
      <c r="K3263" s="456">
        <v>45664</v>
      </c>
      <c r="L3263" s="457"/>
      <c r="M3263" s="458">
        <v>0.1943</v>
      </c>
      <c r="N3263" s="458">
        <v>0.19500000000000001</v>
      </c>
      <c r="O3263" s="459">
        <v>7.0000000000000596E-4</v>
      </c>
      <c r="P3263" s="460"/>
      <c r="Q3263" s="453">
        <v>1</v>
      </c>
      <c r="R3263" s="458">
        <v>0.1943</v>
      </c>
      <c r="S3263" s="464">
        <v>151107</v>
      </c>
      <c r="T3263" s="461">
        <v>8295062</v>
      </c>
      <c r="U3263" s="462">
        <v>60000</v>
      </c>
      <c r="V3263" s="463">
        <v>54193.456599999947</v>
      </c>
      <c r="W3263" s="716" t="e">
        <f t="shared" si="129"/>
        <v>#DIV/0!</v>
      </c>
      <c r="Z3263" s="739">
        <f t="shared" si="130"/>
        <v>105.7749000000009</v>
      </c>
    </row>
    <row r="3264" spans="1:26" s="365" customFormat="1" ht="12.65" customHeight="1">
      <c r="A3264" s="452" t="s">
        <v>115</v>
      </c>
      <c r="B3264" s="452" t="s">
        <v>728</v>
      </c>
      <c r="C3264" s="453" t="s">
        <v>449</v>
      </c>
      <c r="D3264" s="454" t="s">
        <v>1199</v>
      </c>
      <c r="E3264" s="455" t="s">
        <v>1200</v>
      </c>
      <c r="F3264" s="454" t="s">
        <v>1169</v>
      </c>
      <c r="G3264" s="454" t="s">
        <v>728</v>
      </c>
      <c r="H3264" s="454" t="s">
        <v>538</v>
      </c>
      <c r="I3264" s="453">
        <v>2024</v>
      </c>
      <c r="J3264" s="453">
        <v>12</v>
      </c>
      <c r="K3264" s="456">
        <v>45664</v>
      </c>
      <c r="L3264" s="457"/>
      <c r="M3264" s="458">
        <v>4.0697979797979802E-2</v>
      </c>
      <c r="N3264" s="458">
        <v>4.0899999999999999E-2</v>
      </c>
      <c r="O3264" s="459">
        <v>2.02020202020196E-4</v>
      </c>
      <c r="P3264" s="460"/>
      <c r="Q3264" s="453">
        <v>1</v>
      </c>
      <c r="R3264" s="458">
        <v>4.0697979797979802E-2</v>
      </c>
      <c r="S3264" s="464">
        <v>1682827</v>
      </c>
      <c r="T3264" s="461">
        <v>22164566</v>
      </c>
      <c r="U3264" s="462">
        <v>0</v>
      </c>
      <c r="V3264" s="463">
        <v>0</v>
      </c>
      <c r="W3264" s="716" t="e">
        <f t="shared" si="129"/>
        <v>#DIV/0!</v>
      </c>
      <c r="Z3264" s="739">
        <f t="shared" si="130"/>
        <v>339.96505050504038</v>
      </c>
    </row>
    <row r="3265" spans="1:26" s="365" customFormat="1" ht="12.65" customHeight="1">
      <c r="A3265" s="452" t="s">
        <v>115</v>
      </c>
      <c r="B3265" s="452" t="s">
        <v>728</v>
      </c>
      <c r="C3265" s="453" t="s">
        <v>449</v>
      </c>
      <c r="D3265" s="454" t="s">
        <v>1179</v>
      </c>
      <c r="E3265" s="455" t="s">
        <v>1180</v>
      </c>
      <c r="F3265" s="454" t="s">
        <v>1169</v>
      </c>
      <c r="G3265" s="454" t="s">
        <v>728</v>
      </c>
      <c r="H3265" s="454" t="s">
        <v>538</v>
      </c>
      <c r="I3265" s="453">
        <v>2024</v>
      </c>
      <c r="J3265" s="453">
        <v>12</v>
      </c>
      <c r="K3265" s="456">
        <v>45664</v>
      </c>
      <c r="L3265" s="457"/>
      <c r="M3265" s="458">
        <v>1.24996716339609E-2</v>
      </c>
      <c r="N3265" s="458">
        <v>1.25546484858128E-2</v>
      </c>
      <c r="O3265" s="459">
        <v>5.49768518518998E-5</v>
      </c>
      <c r="P3265" s="460"/>
      <c r="Q3265" s="453">
        <v>1</v>
      </c>
      <c r="R3265" s="458">
        <v>1.24996716339609E-2</v>
      </c>
      <c r="S3265" s="464">
        <v>4265073</v>
      </c>
      <c r="T3265" s="461">
        <v>74701056</v>
      </c>
      <c r="U3265" s="462">
        <v>0</v>
      </c>
      <c r="V3265" s="463">
        <v>0</v>
      </c>
      <c r="W3265" s="716" t="e">
        <f t="shared" si="129"/>
        <v>#DIV/0!</v>
      </c>
      <c r="Z3265" s="739">
        <f t="shared" si="130"/>
        <v>234.48028645853785</v>
      </c>
    </row>
    <row r="3266" spans="1:26" s="365" customFormat="1" ht="12.65" customHeight="1">
      <c r="A3266" s="452" t="s">
        <v>115</v>
      </c>
      <c r="B3266" s="452" t="s">
        <v>728</v>
      </c>
      <c r="C3266" s="453" t="s">
        <v>449</v>
      </c>
      <c r="D3266" s="454" t="s">
        <v>1192</v>
      </c>
      <c r="E3266" s="455" t="s">
        <v>1206</v>
      </c>
      <c r="F3266" s="454" t="s">
        <v>1169</v>
      </c>
      <c r="G3266" s="454" t="s">
        <v>728</v>
      </c>
      <c r="H3266" s="454" t="s">
        <v>538</v>
      </c>
      <c r="I3266" s="453">
        <v>2024</v>
      </c>
      <c r="J3266" s="453">
        <v>12</v>
      </c>
      <c r="K3266" s="456">
        <v>45664</v>
      </c>
      <c r="L3266" s="457"/>
      <c r="M3266" s="458">
        <v>0.10550138888888901</v>
      </c>
      <c r="N3266" s="458">
        <v>0.10630000000000001</v>
      </c>
      <c r="O3266" s="459">
        <v>7.9861111111100003E-4</v>
      </c>
      <c r="P3266" s="460"/>
      <c r="Q3266" s="453">
        <v>1</v>
      </c>
      <c r="R3266" s="458">
        <v>0.10550138888888901</v>
      </c>
      <c r="S3266" s="464">
        <v>494839</v>
      </c>
      <c r="T3266" s="461">
        <v>12339918</v>
      </c>
      <c r="U3266" s="462">
        <v>0</v>
      </c>
      <c r="V3266" s="463">
        <v>0</v>
      </c>
      <c r="W3266" s="716" t="e">
        <f t="shared" ref="W3266:W3329" si="133">V3266/$AB$1</f>
        <v>#DIV/0!</v>
      </c>
      <c r="Z3266" s="739">
        <f t="shared" si="130"/>
        <v>395.18392361105612</v>
      </c>
    </row>
    <row r="3267" spans="1:26" s="365" customFormat="1" ht="12.65" customHeight="1">
      <c r="A3267" s="452" t="s">
        <v>115</v>
      </c>
      <c r="B3267" s="452" t="s">
        <v>728</v>
      </c>
      <c r="C3267" s="453" t="s">
        <v>449</v>
      </c>
      <c r="D3267" s="454" t="s">
        <v>1179</v>
      </c>
      <c r="E3267" s="455" t="s">
        <v>1180</v>
      </c>
      <c r="F3267" s="454" t="s">
        <v>1169</v>
      </c>
      <c r="G3267" s="454" t="s">
        <v>728</v>
      </c>
      <c r="H3267" s="454" t="s">
        <v>538</v>
      </c>
      <c r="I3267" s="453">
        <v>2024</v>
      </c>
      <c r="J3267" s="453">
        <v>12</v>
      </c>
      <c r="K3267" s="456">
        <v>45664</v>
      </c>
      <c r="L3267" s="457"/>
      <c r="M3267" s="458">
        <v>1.24996716339609E-2</v>
      </c>
      <c r="N3267" s="458">
        <v>1.25546484858128E-2</v>
      </c>
      <c r="O3267" s="459">
        <v>5.49768518518998E-5</v>
      </c>
      <c r="P3267" s="460"/>
      <c r="Q3267" s="453">
        <v>1</v>
      </c>
      <c r="R3267" s="458">
        <v>1.24996716339609E-2</v>
      </c>
      <c r="S3267" s="464">
        <v>4265073</v>
      </c>
      <c r="T3267" s="461">
        <v>74701056</v>
      </c>
      <c r="U3267" s="462">
        <v>0</v>
      </c>
      <c r="V3267" s="463">
        <v>0</v>
      </c>
      <c r="W3267" s="716" t="e">
        <f t="shared" si="133"/>
        <v>#DIV/0!</v>
      </c>
      <c r="Z3267" s="739">
        <f t="shared" ref="Z3267:Z3330" si="134">O3267*S3267</f>
        <v>234.48028645853785</v>
      </c>
    </row>
    <row r="3268" spans="1:26" s="365" customFormat="1" ht="12.65" customHeight="1">
      <c r="A3268" s="452" t="s">
        <v>115</v>
      </c>
      <c r="B3268" s="452" t="s">
        <v>728</v>
      </c>
      <c r="C3268" s="453" t="s">
        <v>449</v>
      </c>
      <c r="D3268" s="454" t="s">
        <v>1194</v>
      </c>
      <c r="E3268" s="455" t="s">
        <v>1195</v>
      </c>
      <c r="F3268" s="454" t="s">
        <v>1169</v>
      </c>
      <c r="G3268" s="454" t="s">
        <v>728</v>
      </c>
      <c r="H3268" s="454" t="s">
        <v>538</v>
      </c>
      <c r="I3268" s="453">
        <v>2024</v>
      </c>
      <c r="J3268" s="453">
        <v>12</v>
      </c>
      <c r="K3268" s="456">
        <v>45664</v>
      </c>
      <c r="L3268" s="457"/>
      <c r="M3268" s="458">
        <v>1.6104341943226901E-2</v>
      </c>
      <c r="N3268" s="458">
        <v>1.6156185261199201E-2</v>
      </c>
      <c r="O3268" s="459">
        <v>5.1843317972300601E-5</v>
      </c>
      <c r="P3268" s="460"/>
      <c r="Q3268" s="453">
        <v>1</v>
      </c>
      <c r="R3268" s="458">
        <v>1.6104341943226901E-2</v>
      </c>
      <c r="S3268" s="464">
        <v>1661361</v>
      </c>
      <c r="T3268" s="461">
        <v>30476848</v>
      </c>
      <c r="U3268" s="462">
        <v>0</v>
      </c>
      <c r="V3268" s="463">
        <v>0</v>
      </c>
      <c r="W3268" s="716" t="e">
        <f t="shared" si="133"/>
        <v>#DIV/0!</v>
      </c>
      <c r="Z3268" s="739">
        <f t="shared" si="134"/>
        <v>86.130466589779303</v>
      </c>
    </row>
    <row r="3269" spans="1:26" s="365" customFormat="1" ht="12.65" customHeight="1">
      <c r="A3269" s="452" t="s">
        <v>115</v>
      </c>
      <c r="B3269" s="452" t="s">
        <v>728</v>
      </c>
      <c r="C3269" s="453" t="s">
        <v>449</v>
      </c>
      <c r="D3269" s="454" t="s">
        <v>1183</v>
      </c>
      <c r="E3269" s="455" t="s">
        <v>1207</v>
      </c>
      <c r="F3269" s="454" t="s">
        <v>1169</v>
      </c>
      <c r="G3269" s="454" t="s">
        <v>728</v>
      </c>
      <c r="H3269" s="454" t="s">
        <v>538</v>
      </c>
      <c r="I3269" s="453">
        <v>2024</v>
      </c>
      <c r="J3269" s="453">
        <v>12</v>
      </c>
      <c r="K3269" s="456">
        <v>45664</v>
      </c>
      <c r="L3269" s="457"/>
      <c r="M3269" s="458">
        <v>0.15999791666666699</v>
      </c>
      <c r="N3269" s="458">
        <v>0.1613</v>
      </c>
      <c r="O3269" s="459">
        <v>1.30208333333301E-3</v>
      </c>
      <c r="P3269" s="460"/>
      <c r="Q3269" s="453">
        <v>1</v>
      </c>
      <c r="R3269" s="458">
        <v>0.15999791666666699</v>
      </c>
      <c r="S3269" s="464">
        <v>449144</v>
      </c>
      <c r="T3269" s="461">
        <v>13190826</v>
      </c>
      <c r="U3269" s="462">
        <v>0</v>
      </c>
      <c r="V3269" s="463">
        <v>0</v>
      </c>
      <c r="W3269" s="716" t="e">
        <f t="shared" si="133"/>
        <v>#DIV/0!</v>
      </c>
      <c r="Z3269" s="739">
        <f t="shared" si="134"/>
        <v>584.82291666652145</v>
      </c>
    </row>
    <row r="3270" spans="1:26" s="365" customFormat="1" ht="12.65" customHeight="1">
      <c r="A3270" s="452" t="s">
        <v>111</v>
      </c>
      <c r="B3270" s="452" t="s">
        <v>718</v>
      </c>
      <c r="C3270" s="453" t="s">
        <v>449</v>
      </c>
      <c r="D3270" s="454" t="s">
        <v>1197</v>
      </c>
      <c r="E3270" s="455" t="s">
        <v>1209</v>
      </c>
      <c r="F3270" s="454" t="s">
        <v>1169</v>
      </c>
      <c r="G3270" s="454" t="s">
        <v>718</v>
      </c>
      <c r="H3270" s="454" t="s">
        <v>538</v>
      </c>
      <c r="I3270" s="453">
        <v>2024</v>
      </c>
      <c r="J3270" s="453">
        <v>12</v>
      </c>
      <c r="K3270" s="456">
        <v>45664</v>
      </c>
      <c r="L3270" s="457"/>
      <c r="M3270" s="458">
        <v>0.14997080564718299</v>
      </c>
      <c r="N3270" s="458">
        <v>0.150595805647183</v>
      </c>
      <c r="O3270" s="459">
        <v>6.25000000000014E-4</v>
      </c>
      <c r="P3270" s="460"/>
      <c r="Q3270" s="453">
        <v>1</v>
      </c>
      <c r="R3270" s="458">
        <v>0.14997080564718299</v>
      </c>
      <c r="S3270" s="464">
        <v>130000</v>
      </c>
      <c r="T3270" s="461">
        <v>1651051</v>
      </c>
      <c r="U3270" s="462">
        <v>27000</v>
      </c>
      <c r="V3270" s="463">
        <v>25968.093124999978</v>
      </c>
      <c r="W3270" s="716" t="e">
        <f t="shared" si="133"/>
        <v>#DIV/0!</v>
      </c>
      <c r="Z3270" s="739">
        <f t="shared" si="134"/>
        <v>81.250000000001819</v>
      </c>
    </row>
    <row r="3271" spans="1:26" s="365" customFormat="1" ht="12.65" customHeight="1">
      <c r="A3271" s="452" t="s">
        <v>111</v>
      </c>
      <c r="B3271" s="452" t="s">
        <v>718</v>
      </c>
      <c r="C3271" s="453" t="s">
        <v>449</v>
      </c>
      <c r="D3271" s="454" t="s">
        <v>1210</v>
      </c>
      <c r="E3271" s="455" t="s">
        <v>1211</v>
      </c>
      <c r="F3271" s="454" t="s">
        <v>1169</v>
      </c>
      <c r="G3271" s="454" t="s">
        <v>718</v>
      </c>
      <c r="H3271" s="454" t="s">
        <v>538</v>
      </c>
      <c r="I3271" s="453">
        <v>2024</v>
      </c>
      <c r="J3271" s="453">
        <v>12</v>
      </c>
      <c r="K3271" s="456">
        <v>45664</v>
      </c>
      <c r="L3271" s="457"/>
      <c r="M3271" s="458">
        <v>0.168008357915438</v>
      </c>
      <c r="N3271" s="458">
        <v>0.16850000000000001</v>
      </c>
      <c r="O3271" s="459">
        <v>4.9164208456201096E-4</v>
      </c>
      <c r="P3271" s="460"/>
      <c r="Q3271" s="453">
        <v>1</v>
      </c>
      <c r="R3271" s="458">
        <v>0.168008357915438</v>
      </c>
      <c r="S3271" s="464">
        <v>140000</v>
      </c>
      <c r="T3271" s="461">
        <v>1081024</v>
      </c>
      <c r="U3271" s="462">
        <v>20559.292035398201</v>
      </c>
      <c r="V3271" s="463">
        <v>20027.815142576637</v>
      </c>
      <c r="W3271" s="716" t="e">
        <f t="shared" si="133"/>
        <v>#DIV/0!</v>
      </c>
      <c r="Z3271" s="739">
        <f t="shared" si="134"/>
        <v>68.829891838681533</v>
      </c>
    </row>
    <row r="3272" spans="1:26" s="365" customFormat="1" ht="12.65" customHeight="1">
      <c r="A3272" s="452" t="s">
        <v>110</v>
      </c>
      <c r="B3272" s="452" t="s">
        <v>448</v>
      </c>
      <c r="C3272" s="453" t="s">
        <v>449</v>
      </c>
      <c r="D3272" s="454" t="s">
        <v>1197</v>
      </c>
      <c r="E3272" s="455" t="s">
        <v>1212</v>
      </c>
      <c r="F3272" s="454" t="s">
        <v>1169</v>
      </c>
      <c r="G3272" s="454" t="s">
        <v>448</v>
      </c>
      <c r="H3272" s="454" t="s">
        <v>538</v>
      </c>
      <c r="I3272" s="453">
        <v>2024</v>
      </c>
      <c r="J3272" s="453">
        <v>12</v>
      </c>
      <c r="K3272" s="456">
        <v>45664</v>
      </c>
      <c r="L3272" s="457"/>
      <c r="M3272" s="458">
        <v>0.38102136278533799</v>
      </c>
      <c r="N3272" s="458">
        <v>0.382206571382051</v>
      </c>
      <c r="O3272" s="459">
        <v>1.18520859671301E-3</v>
      </c>
      <c r="P3272" s="460"/>
      <c r="Q3272" s="453">
        <v>1</v>
      </c>
      <c r="R3272" s="458">
        <v>0.38102136278533799</v>
      </c>
      <c r="S3272" s="464">
        <v>108000</v>
      </c>
      <c r="T3272" s="461">
        <v>507600</v>
      </c>
      <c r="U3272" s="462">
        <v>39823.008849557496</v>
      </c>
      <c r="V3272" s="463">
        <v>39221.39696586597</v>
      </c>
      <c r="W3272" s="716" t="e">
        <f t="shared" si="133"/>
        <v>#DIV/0!</v>
      </c>
      <c r="Z3272" s="739">
        <f t="shared" si="134"/>
        <v>128.00252844500508</v>
      </c>
    </row>
    <row r="3273" spans="1:26" s="365" customFormat="1" ht="12.65" customHeight="1">
      <c r="A3273" s="284" t="s">
        <v>69</v>
      </c>
      <c r="B3273" s="452" t="s">
        <v>1213</v>
      </c>
      <c r="C3273" s="453" t="s">
        <v>435</v>
      </c>
      <c r="D3273" s="454" t="s">
        <v>1214</v>
      </c>
      <c r="E3273" s="455" t="s">
        <v>1215</v>
      </c>
      <c r="F3273" s="454" t="s">
        <v>1169</v>
      </c>
      <c r="G3273" s="454" t="s">
        <v>1213</v>
      </c>
      <c r="H3273" s="454" t="s">
        <v>538</v>
      </c>
      <c r="I3273" s="453">
        <v>2024</v>
      </c>
      <c r="J3273" s="453">
        <v>12</v>
      </c>
      <c r="K3273" s="456">
        <v>45631</v>
      </c>
      <c r="L3273" s="457"/>
      <c r="M3273" s="458">
        <v>2.3972685185185201E-2</v>
      </c>
      <c r="N3273" s="458">
        <v>2.41E-2</v>
      </c>
      <c r="O3273" s="459">
        <v>1.27314814814799E-4</v>
      </c>
      <c r="P3273" s="460"/>
      <c r="Q3273" s="453">
        <v>1</v>
      </c>
      <c r="R3273" s="458">
        <v>2.3972685185185201E-2</v>
      </c>
      <c r="S3273" s="464">
        <v>1181311</v>
      </c>
      <c r="T3273" s="461">
        <v>9845466</v>
      </c>
      <c r="U3273" s="462">
        <v>11000</v>
      </c>
      <c r="V3273" s="463">
        <v>9746.5263194445997</v>
      </c>
      <c r="W3273" s="716" t="e">
        <f t="shared" si="133"/>
        <v>#DIV/0!</v>
      </c>
      <c r="Z3273" s="739">
        <f t="shared" si="134"/>
        <v>150.39839120368504</v>
      </c>
    </row>
    <row r="3274" spans="1:26" s="365" customFormat="1" ht="12.65" customHeight="1">
      <c r="A3274" s="284" t="s">
        <v>69</v>
      </c>
      <c r="B3274" s="452" t="s">
        <v>1213</v>
      </c>
      <c r="C3274" s="453" t="s">
        <v>435</v>
      </c>
      <c r="D3274" s="454" t="s">
        <v>1216</v>
      </c>
      <c r="E3274" s="455" t="s">
        <v>1217</v>
      </c>
      <c r="F3274" s="454" t="s">
        <v>1169</v>
      </c>
      <c r="G3274" s="454" t="s">
        <v>1213</v>
      </c>
      <c r="H3274" s="454" t="s">
        <v>538</v>
      </c>
      <c r="I3274" s="453">
        <v>2024</v>
      </c>
      <c r="J3274" s="453">
        <v>12</v>
      </c>
      <c r="K3274" s="456">
        <v>45631</v>
      </c>
      <c r="L3274" s="457"/>
      <c r="M3274" s="458">
        <v>4.6003968253968297E-2</v>
      </c>
      <c r="N3274" s="458">
        <v>4.65E-2</v>
      </c>
      <c r="O3274" s="459">
        <v>4.9603174603170296E-4</v>
      </c>
      <c r="P3274" s="460"/>
      <c r="Q3274" s="453">
        <v>1</v>
      </c>
      <c r="R3274" s="458">
        <v>4.6003968253968297E-2</v>
      </c>
      <c r="S3274" s="464">
        <v>472120</v>
      </c>
      <c r="T3274" s="461">
        <v>4760570</v>
      </c>
      <c r="U3274" s="462">
        <v>25000</v>
      </c>
      <c r="V3274" s="463">
        <v>22638.606150793858</v>
      </c>
      <c r="W3274" s="716" t="e">
        <f t="shared" si="133"/>
        <v>#DIV/0!</v>
      </c>
      <c r="Z3274" s="739">
        <f t="shared" si="134"/>
        <v>234.1865079364876</v>
      </c>
    </row>
    <row r="3275" spans="1:26" s="365" customFormat="1" ht="12.65" customHeight="1">
      <c r="A3275" s="284" t="s">
        <v>69</v>
      </c>
      <c r="B3275" s="452" t="s">
        <v>1213</v>
      </c>
      <c r="C3275" s="453" t="s">
        <v>435</v>
      </c>
      <c r="D3275" s="454" t="s">
        <v>1218</v>
      </c>
      <c r="E3275" s="455" t="s">
        <v>537</v>
      </c>
      <c r="F3275" s="454" t="s">
        <v>1169</v>
      </c>
      <c r="G3275" s="454" t="s">
        <v>1213</v>
      </c>
      <c r="H3275" s="454" t="s">
        <v>538</v>
      </c>
      <c r="I3275" s="453">
        <v>2024</v>
      </c>
      <c r="J3275" s="453">
        <v>12</v>
      </c>
      <c r="K3275" s="456">
        <v>45631</v>
      </c>
      <c r="L3275" s="457"/>
      <c r="M3275" s="458">
        <v>4.6003968253968297E-2</v>
      </c>
      <c r="N3275" s="458">
        <v>4.65E-2</v>
      </c>
      <c r="O3275" s="459">
        <v>4.9603174603170296E-4</v>
      </c>
      <c r="P3275" s="460"/>
      <c r="Q3275" s="453">
        <v>1</v>
      </c>
      <c r="R3275" s="458">
        <v>4.6003968253968297E-2</v>
      </c>
      <c r="S3275" s="464">
        <v>0</v>
      </c>
      <c r="T3275" s="461">
        <v>0</v>
      </c>
      <c r="U3275" s="462">
        <v>25000</v>
      </c>
      <c r="V3275" s="463">
        <v>25000</v>
      </c>
      <c r="W3275" s="716" t="e">
        <f t="shared" si="133"/>
        <v>#DIV/0!</v>
      </c>
      <c r="Z3275" s="739">
        <f t="shared" si="134"/>
        <v>0</v>
      </c>
    </row>
    <row r="3276" spans="1:26" s="365" customFormat="1" ht="12.65" customHeight="1">
      <c r="A3276" s="284" t="s">
        <v>69</v>
      </c>
      <c r="B3276" s="452" t="s">
        <v>1213</v>
      </c>
      <c r="C3276" s="453" t="s">
        <v>435</v>
      </c>
      <c r="D3276" s="454" t="s">
        <v>1219</v>
      </c>
      <c r="E3276" s="455" t="s">
        <v>1220</v>
      </c>
      <c r="F3276" s="454" t="s">
        <v>1169</v>
      </c>
      <c r="G3276" s="454" t="s">
        <v>1213</v>
      </c>
      <c r="H3276" s="454" t="s">
        <v>538</v>
      </c>
      <c r="I3276" s="453">
        <v>2024</v>
      </c>
      <c r="J3276" s="453">
        <v>12</v>
      </c>
      <c r="K3276" s="456">
        <v>45631</v>
      </c>
      <c r="L3276" s="457"/>
      <c r="M3276" s="458">
        <v>3.2072727272727301E-2</v>
      </c>
      <c r="N3276" s="458">
        <v>3.2300000000000002E-2</v>
      </c>
      <c r="O3276" s="459">
        <v>2.2727272727270101E-4</v>
      </c>
      <c r="P3276" s="460"/>
      <c r="Q3276" s="453">
        <v>1</v>
      </c>
      <c r="R3276" s="458">
        <v>3.2072727272727301E-2</v>
      </c>
      <c r="S3276" s="464">
        <v>472220</v>
      </c>
      <c r="T3276" s="461">
        <v>4759710</v>
      </c>
      <c r="U3276" s="462">
        <v>18000</v>
      </c>
      <c r="V3276" s="463">
        <v>16918.247727272854</v>
      </c>
      <c r="W3276" s="716" t="e">
        <f t="shared" si="133"/>
        <v>#DIV/0!</v>
      </c>
      <c r="Z3276" s="739">
        <f t="shared" si="134"/>
        <v>107.32272727271487</v>
      </c>
    </row>
    <row r="3277" spans="1:26" s="365" customFormat="1" ht="12.65" customHeight="1">
      <c r="A3277" s="284" t="s">
        <v>69</v>
      </c>
      <c r="B3277" s="452" t="s">
        <v>1213</v>
      </c>
      <c r="C3277" s="453" t="s">
        <v>435</v>
      </c>
      <c r="D3277" s="454" t="s">
        <v>1214</v>
      </c>
      <c r="E3277" s="455" t="s">
        <v>1215</v>
      </c>
      <c r="F3277" s="454" t="s">
        <v>1169</v>
      </c>
      <c r="G3277" s="454" t="s">
        <v>1213</v>
      </c>
      <c r="H3277" s="454" t="s">
        <v>538</v>
      </c>
      <c r="I3277" s="453">
        <v>2024</v>
      </c>
      <c r="J3277" s="453">
        <v>12</v>
      </c>
      <c r="K3277" s="456">
        <v>45631</v>
      </c>
      <c r="L3277" s="457"/>
      <c r="M3277" s="458">
        <v>2.3972685185185201E-2</v>
      </c>
      <c r="N3277" s="458">
        <v>2.41E-2</v>
      </c>
      <c r="O3277" s="459">
        <v>1.27314814814799E-4</v>
      </c>
      <c r="P3277" s="460"/>
      <c r="Q3277" s="453">
        <v>1</v>
      </c>
      <c r="R3277" s="458">
        <v>2.3972685185185201E-2</v>
      </c>
      <c r="S3277" s="464">
        <v>1181311</v>
      </c>
      <c r="T3277" s="461">
        <v>9845466</v>
      </c>
      <c r="U3277" s="462">
        <v>11000</v>
      </c>
      <c r="V3277" s="463">
        <v>9746.5263194445997</v>
      </c>
      <c r="W3277" s="716" t="e">
        <f t="shared" si="133"/>
        <v>#DIV/0!</v>
      </c>
      <c r="Z3277" s="739">
        <f t="shared" si="134"/>
        <v>150.39839120368504</v>
      </c>
    </row>
    <row r="3278" spans="1:26" s="365" customFormat="1" ht="12.65" customHeight="1">
      <c r="A3278" s="452" t="s">
        <v>114</v>
      </c>
      <c r="B3278" s="452" t="s">
        <v>434</v>
      </c>
      <c r="C3278" s="453" t="s">
        <v>435</v>
      </c>
      <c r="D3278" s="454" t="s">
        <v>1221</v>
      </c>
      <c r="E3278" s="455" t="s">
        <v>1222</v>
      </c>
      <c r="F3278" s="454" t="s">
        <v>1169</v>
      </c>
      <c r="G3278" s="454" t="s">
        <v>434</v>
      </c>
      <c r="H3278" s="454" t="s">
        <v>538</v>
      </c>
      <c r="I3278" s="453">
        <v>2024</v>
      </c>
      <c r="J3278" s="453">
        <v>12</v>
      </c>
      <c r="K3278" s="456">
        <v>45631</v>
      </c>
      <c r="L3278" s="457"/>
      <c r="M3278" s="458">
        <v>5.0464743080595301E-2</v>
      </c>
      <c r="N3278" s="458">
        <v>5.0722679588531799E-2</v>
      </c>
      <c r="O3278" s="459">
        <v>2.5793650793649902E-4</v>
      </c>
      <c r="P3278" s="460"/>
      <c r="Q3278" s="453">
        <v>1</v>
      </c>
      <c r="R3278" s="458">
        <v>5.0464743080595301E-2</v>
      </c>
      <c r="S3278" s="464">
        <v>604896</v>
      </c>
      <c r="T3278" s="461">
        <v>4901836</v>
      </c>
      <c r="U3278" s="462">
        <v>13000</v>
      </c>
      <c r="V3278" s="463">
        <v>11735.637539682582</v>
      </c>
      <c r="W3278" s="716" t="e">
        <f t="shared" si="133"/>
        <v>#DIV/0!</v>
      </c>
      <c r="Z3278" s="739">
        <f t="shared" si="134"/>
        <v>156.0247619047565</v>
      </c>
    </row>
    <row r="3279" spans="1:26" s="365" customFormat="1" ht="12.65" customHeight="1">
      <c r="A3279" s="452" t="s">
        <v>114</v>
      </c>
      <c r="B3279" s="452" t="s">
        <v>434</v>
      </c>
      <c r="C3279" s="453" t="s">
        <v>435</v>
      </c>
      <c r="D3279" s="454" t="s">
        <v>1223</v>
      </c>
      <c r="E3279" s="455" t="s">
        <v>1224</v>
      </c>
      <c r="F3279" s="454" t="s">
        <v>1169</v>
      </c>
      <c r="G3279" s="454" t="s">
        <v>434</v>
      </c>
      <c r="H3279" s="454" t="s">
        <v>538</v>
      </c>
      <c r="I3279" s="453">
        <v>2024</v>
      </c>
      <c r="J3279" s="453">
        <v>12</v>
      </c>
      <c r="K3279" s="456">
        <v>45631</v>
      </c>
      <c r="L3279" s="457"/>
      <c r="M3279" s="458">
        <v>5.8118671788902898E-2</v>
      </c>
      <c r="N3279" s="458">
        <v>5.8179009681099202E-2</v>
      </c>
      <c r="O3279" s="459">
        <v>6.0337892196303499E-5</v>
      </c>
      <c r="P3279" s="460"/>
      <c r="Q3279" s="453">
        <v>1</v>
      </c>
      <c r="R3279" s="458">
        <v>5.8118671788902898E-2</v>
      </c>
      <c r="S3279" s="464">
        <v>655660</v>
      </c>
      <c r="T3279" s="461">
        <v>4974030</v>
      </c>
      <c r="U3279" s="462">
        <v>7964.60176991151</v>
      </c>
      <c r="V3279" s="463">
        <v>7664.4792839903303</v>
      </c>
      <c r="W3279" s="716" t="e">
        <f t="shared" si="133"/>
        <v>#DIV/0!</v>
      </c>
      <c r="Z3279" s="739">
        <f t="shared" si="134"/>
        <v>39.561142397428355</v>
      </c>
    </row>
    <row r="3280" spans="1:26" s="365" customFormat="1" ht="12.65" customHeight="1">
      <c r="A3280" s="284" t="s">
        <v>69</v>
      </c>
      <c r="B3280" s="452" t="s">
        <v>1213</v>
      </c>
      <c r="C3280" s="453" t="s">
        <v>435</v>
      </c>
      <c r="D3280" s="454" t="s">
        <v>1262</v>
      </c>
      <c r="E3280" s="455" t="s">
        <v>1263</v>
      </c>
      <c r="F3280" s="454" t="s">
        <v>1169</v>
      </c>
      <c r="G3280" s="454" t="s">
        <v>1264</v>
      </c>
      <c r="H3280" s="454" t="s">
        <v>538</v>
      </c>
      <c r="I3280" s="453">
        <v>2024</v>
      </c>
      <c r="J3280" s="453">
        <v>12</v>
      </c>
      <c r="K3280" s="456">
        <v>45631</v>
      </c>
      <c r="L3280" s="457"/>
      <c r="M3280" s="458">
        <v>2.8000000000000001E-2</v>
      </c>
      <c r="N3280" s="458">
        <v>2.81E-2</v>
      </c>
      <c r="O3280" s="459">
        <v>6.0337892196303499E-5</v>
      </c>
      <c r="P3280" s="460"/>
      <c r="Q3280" s="453">
        <v>1</v>
      </c>
      <c r="R3280" s="458">
        <v>2.8000000000000001E-2</v>
      </c>
      <c r="S3280" s="464">
        <v>0</v>
      </c>
      <c r="T3280" s="461">
        <v>0</v>
      </c>
      <c r="U3280" s="462">
        <v>12000</v>
      </c>
      <c r="V3280" s="463">
        <v>12000</v>
      </c>
      <c r="W3280" s="716" t="e">
        <f t="shared" si="133"/>
        <v>#DIV/0!</v>
      </c>
      <c r="Z3280" s="739">
        <f t="shared" si="134"/>
        <v>0</v>
      </c>
    </row>
    <row r="3281" spans="1:29" s="365" customFormat="1" ht="12.65" customHeight="1">
      <c r="A3281" s="452" t="s">
        <v>152</v>
      </c>
      <c r="B3281" s="452" t="s">
        <v>606</v>
      </c>
      <c r="C3281" s="453" t="s">
        <v>554</v>
      </c>
      <c r="D3281" s="454" t="s">
        <v>1225</v>
      </c>
      <c r="E3281" s="455" t="s">
        <v>1226</v>
      </c>
      <c r="F3281" s="454" t="s">
        <v>1169</v>
      </c>
      <c r="G3281" s="454" t="s">
        <v>606</v>
      </c>
      <c r="H3281" s="454" t="s">
        <v>538</v>
      </c>
      <c r="I3281" s="453">
        <v>2024</v>
      </c>
      <c r="J3281" s="453">
        <v>12</v>
      </c>
      <c r="K3281" s="456">
        <v>45631</v>
      </c>
      <c r="L3281" s="457"/>
      <c r="M3281" s="458">
        <v>7.3899999999999993E-2</v>
      </c>
      <c r="N3281" s="458">
        <v>7.4300000000000005E-2</v>
      </c>
      <c r="O3281" s="459">
        <v>4.0000000000001146E-4</v>
      </c>
      <c r="P3281" s="460"/>
      <c r="Q3281" s="453">
        <v>1</v>
      </c>
      <c r="R3281" s="458">
        <v>7.3899999999999993E-2</v>
      </c>
      <c r="S3281" s="464">
        <v>0</v>
      </c>
      <c r="T3281" s="461">
        <v>0</v>
      </c>
      <c r="U3281" s="462">
        <v>48318.584070796504</v>
      </c>
      <c r="V3281" s="463">
        <v>48318.584070796504</v>
      </c>
      <c r="W3281" s="716" t="e">
        <f t="shared" si="133"/>
        <v>#DIV/0!</v>
      </c>
      <c r="Z3281" s="739">
        <f t="shared" si="134"/>
        <v>0</v>
      </c>
    </row>
    <row r="3282" spans="1:29" s="365" customFormat="1" ht="12.65" customHeight="1">
      <c r="A3282" s="452" t="s">
        <v>152</v>
      </c>
      <c r="B3282" s="452" t="s">
        <v>606</v>
      </c>
      <c r="C3282" s="453" t="s">
        <v>554</v>
      </c>
      <c r="D3282" s="454" t="s">
        <v>1227</v>
      </c>
      <c r="E3282" s="455" t="s">
        <v>1228</v>
      </c>
      <c r="F3282" s="454" t="s">
        <v>1169</v>
      </c>
      <c r="G3282" s="454" t="s">
        <v>606</v>
      </c>
      <c r="H3282" s="454" t="s">
        <v>538</v>
      </c>
      <c r="I3282" s="453">
        <v>2024</v>
      </c>
      <c r="J3282" s="453">
        <v>12</v>
      </c>
      <c r="K3282" s="456">
        <v>45631</v>
      </c>
      <c r="L3282" s="457"/>
      <c r="M3282" s="458">
        <v>3.8800000000000001E-2</v>
      </c>
      <c r="N3282" s="458">
        <v>3.9E-2</v>
      </c>
      <c r="O3282" s="459">
        <v>1.9999999999999879E-4</v>
      </c>
      <c r="P3282" s="460"/>
      <c r="Q3282" s="453">
        <v>1</v>
      </c>
      <c r="R3282" s="458">
        <v>3.8800000000000001E-2</v>
      </c>
      <c r="S3282" s="464">
        <v>0</v>
      </c>
      <c r="T3282" s="461">
        <v>0</v>
      </c>
      <c r="U3282" s="462">
        <v>22659.292035398201</v>
      </c>
      <c r="V3282" s="463">
        <v>22659.292035398201</v>
      </c>
      <c r="W3282" s="716" t="e">
        <f t="shared" si="133"/>
        <v>#DIV/0!</v>
      </c>
      <c r="Z3282" s="739">
        <f t="shared" si="134"/>
        <v>0</v>
      </c>
    </row>
    <row r="3283" spans="1:29" s="365" customFormat="1" ht="12.65" customHeight="1">
      <c r="A3283" s="452" t="s">
        <v>279</v>
      </c>
      <c r="B3283" s="452" t="s">
        <v>42</v>
      </c>
      <c r="C3283" s="453" t="s">
        <v>554</v>
      </c>
      <c r="D3283" s="454" t="s">
        <v>1229</v>
      </c>
      <c r="E3283" s="455" t="s">
        <v>556</v>
      </c>
      <c r="F3283" s="454" t="s">
        <v>1169</v>
      </c>
      <c r="G3283" s="454" t="s">
        <v>42</v>
      </c>
      <c r="H3283" s="454" t="s">
        <v>538</v>
      </c>
      <c r="I3283" s="453">
        <v>2024</v>
      </c>
      <c r="J3283" s="453">
        <v>12</v>
      </c>
      <c r="K3283" s="456">
        <v>45631</v>
      </c>
      <c r="L3283" s="457"/>
      <c r="M3283" s="458">
        <v>3.2000000000000001E-2</v>
      </c>
      <c r="N3283" s="458">
        <v>3.2300000000000002E-2</v>
      </c>
      <c r="O3283" s="459">
        <v>3.0000000000000165E-4</v>
      </c>
      <c r="P3283" s="460"/>
      <c r="Q3283" s="453">
        <v>1</v>
      </c>
      <c r="R3283" s="458">
        <v>3.2000000000000001E-2</v>
      </c>
      <c r="S3283" s="464">
        <v>5246013</v>
      </c>
      <c r="T3283" s="461">
        <v>9825711</v>
      </c>
      <c r="U3283" s="462">
        <v>21238.938053097299</v>
      </c>
      <c r="V3283" s="463">
        <v>18291.224753097282</v>
      </c>
      <c r="W3283" s="716" t="e">
        <f t="shared" si="133"/>
        <v>#DIV/0!</v>
      </c>
      <c r="Z3283" s="739">
        <f t="shared" si="134"/>
        <v>1573.8039000000088</v>
      </c>
    </row>
    <row r="3284" spans="1:29" s="365" customFormat="1" ht="12.65" customHeight="1">
      <c r="A3284" s="452" t="s">
        <v>279</v>
      </c>
      <c r="B3284" s="452" t="s">
        <v>42</v>
      </c>
      <c r="C3284" s="453" t="s">
        <v>554</v>
      </c>
      <c r="D3284" s="454" t="s">
        <v>1230</v>
      </c>
      <c r="E3284" s="455" t="s">
        <v>561</v>
      </c>
      <c r="F3284" s="454" t="s">
        <v>1169</v>
      </c>
      <c r="G3284" s="454" t="s">
        <v>42</v>
      </c>
      <c r="H3284" s="454" t="s">
        <v>538</v>
      </c>
      <c r="I3284" s="453">
        <v>2024</v>
      </c>
      <c r="J3284" s="453">
        <v>12</v>
      </c>
      <c r="K3284" s="456">
        <v>45631</v>
      </c>
      <c r="L3284" s="457"/>
      <c r="M3284" s="458">
        <v>2.9000000000000001E-2</v>
      </c>
      <c r="N3284" s="458">
        <v>2.92E-2</v>
      </c>
      <c r="O3284" s="459">
        <v>1.9999999999999879E-4</v>
      </c>
      <c r="P3284" s="460"/>
      <c r="Q3284" s="453">
        <v>1</v>
      </c>
      <c r="R3284" s="458">
        <v>2.9000000000000001E-2</v>
      </c>
      <c r="S3284" s="464">
        <v>4432450</v>
      </c>
      <c r="T3284" s="461">
        <v>8553232</v>
      </c>
      <c r="U3284" s="462">
        <v>11504.4247787611</v>
      </c>
      <c r="V3284" s="463">
        <v>9793.7783787611115</v>
      </c>
      <c r="W3284" s="716" t="e">
        <f t="shared" si="133"/>
        <v>#DIV/0!</v>
      </c>
      <c r="Z3284" s="739">
        <f t="shared" si="134"/>
        <v>886.48999999999467</v>
      </c>
    </row>
    <row r="3285" spans="1:29" s="365" customFormat="1" ht="12.65" customHeight="1">
      <c r="A3285" s="452" t="s">
        <v>279</v>
      </c>
      <c r="B3285" s="452" t="s">
        <v>42</v>
      </c>
      <c r="C3285" s="453" t="s">
        <v>554</v>
      </c>
      <c r="D3285" s="454" t="s">
        <v>1231</v>
      </c>
      <c r="E3285" s="455" t="s">
        <v>1232</v>
      </c>
      <c r="F3285" s="454" t="s">
        <v>1169</v>
      </c>
      <c r="G3285" s="454" t="s">
        <v>42</v>
      </c>
      <c r="H3285" s="454" t="s">
        <v>538</v>
      </c>
      <c r="I3285" s="453">
        <v>2024</v>
      </c>
      <c r="J3285" s="453">
        <v>12</v>
      </c>
      <c r="K3285" s="456">
        <v>45631</v>
      </c>
      <c r="L3285" s="457"/>
      <c r="M3285" s="458">
        <v>3.5499999999999997E-2</v>
      </c>
      <c r="N3285" s="458">
        <v>3.5799999999999998E-2</v>
      </c>
      <c r="O3285" s="459">
        <v>3.0000000000000165E-4</v>
      </c>
      <c r="P3285" s="460"/>
      <c r="Q3285" s="453">
        <v>1</v>
      </c>
      <c r="R3285" s="458">
        <v>3.5499999999999997E-2</v>
      </c>
      <c r="S3285" s="464">
        <v>14800000</v>
      </c>
      <c r="T3285" s="461">
        <v>18945000</v>
      </c>
      <c r="U3285" s="462">
        <v>60000</v>
      </c>
      <c r="V3285" s="463">
        <v>54316.499999999971</v>
      </c>
      <c r="W3285" s="716" t="e">
        <f t="shared" si="133"/>
        <v>#DIV/0!</v>
      </c>
      <c r="Z3285" s="739">
        <f t="shared" si="134"/>
        <v>4440.0000000000246</v>
      </c>
    </row>
    <row r="3286" spans="1:29" s="365" customFormat="1" ht="12.65" customHeight="1">
      <c r="A3286" s="452" t="s">
        <v>39</v>
      </c>
      <c r="B3286" s="452" t="s">
        <v>707</v>
      </c>
      <c r="C3286" s="453" t="s">
        <v>554</v>
      </c>
      <c r="D3286" s="454" t="s">
        <v>1233</v>
      </c>
      <c r="E3286" s="455" t="s">
        <v>1234</v>
      </c>
      <c r="F3286" s="454" t="s">
        <v>1169</v>
      </c>
      <c r="G3286" s="454" t="s">
        <v>707</v>
      </c>
      <c r="H3286" s="454" t="s">
        <v>538</v>
      </c>
      <c r="I3286" s="453">
        <v>2024</v>
      </c>
      <c r="J3286" s="453">
        <v>12</v>
      </c>
      <c r="K3286" s="456">
        <v>45631</v>
      </c>
      <c r="L3286" s="457"/>
      <c r="M3286" s="458">
        <v>5.45E-2</v>
      </c>
      <c r="N3286" s="458">
        <v>5.45E-2</v>
      </c>
      <c r="O3286" s="459">
        <v>0</v>
      </c>
      <c r="P3286" s="460"/>
      <c r="Q3286" s="453">
        <v>1</v>
      </c>
      <c r="R3286" s="458">
        <v>5.45E-2</v>
      </c>
      <c r="S3286" s="464">
        <v>0</v>
      </c>
      <c r="T3286" s="461">
        <v>67093931</v>
      </c>
      <c r="U3286" s="462"/>
      <c r="V3286" s="463">
        <v>0</v>
      </c>
      <c r="W3286" s="716" t="e">
        <f t="shared" si="133"/>
        <v>#DIV/0!</v>
      </c>
      <c r="Z3286" s="739">
        <f t="shared" si="134"/>
        <v>0</v>
      </c>
      <c r="AB3286" s="365">
        <f t="shared" ref="AB3286:AB3292" si="135">O3286*S3286</f>
        <v>0</v>
      </c>
      <c r="AC3286" s="365">
        <f t="shared" ref="AC3286:AC3292" si="136">O3286*S3286</f>
        <v>0</v>
      </c>
    </row>
    <row r="3287" spans="1:29" s="365" customFormat="1" ht="12.65" customHeight="1">
      <c r="A3287" s="452" t="s">
        <v>39</v>
      </c>
      <c r="B3287" s="452" t="s">
        <v>707</v>
      </c>
      <c r="C3287" s="453" t="s">
        <v>554</v>
      </c>
      <c r="D3287" s="454" t="s">
        <v>1235</v>
      </c>
      <c r="E3287" s="455" t="s">
        <v>1236</v>
      </c>
      <c r="F3287" s="454" t="s">
        <v>1169</v>
      </c>
      <c r="G3287" s="454" t="s">
        <v>707</v>
      </c>
      <c r="H3287" s="454" t="s">
        <v>538</v>
      </c>
      <c r="I3287" s="453">
        <v>2024</v>
      </c>
      <c r="J3287" s="453">
        <v>12</v>
      </c>
      <c r="K3287" s="456">
        <v>45631</v>
      </c>
      <c r="L3287" s="457"/>
      <c r="M3287" s="458">
        <v>2.63E-2</v>
      </c>
      <c r="N3287" s="458">
        <v>2.63E-2</v>
      </c>
      <c r="O3287" s="459">
        <v>0</v>
      </c>
      <c r="P3287" s="460"/>
      <c r="Q3287" s="453">
        <v>1</v>
      </c>
      <c r="R3287" s="458">
        <v>2.63E-2</v>
      </c>
      <c r="S3287" s="464">
        <v>66000</v>
      </c>
      <c r="T3287" s="461">
        <v>54713377</v>
      </c>
      <c r="U3287" s="462"/>
      <c r="V3287" s="463">
        <v>0</v>
      </c>
      <c r="W3287" s="716" t="e">
        <f t="shared" si="133"/>
        <v>#DIV/0!</v>
      </c>
      <c r="Z3287" s="739">
        <f t="shared" si="134"/>
        <v>0</v>
      </c>
      <c r="AB3287" s="365">
        <f t="shared" si="135"/>
        <v>0</v>
      </c>
      <c r="AC3287" s="365">
        <f t="shared" si="136"/>
        <v>0</v>
      </c>
    </row>
    <row r="3288" spans="1:29" s="365" customFormat="1" ht="12.65" customHeight="1">
      <c r="A3288" s="452" t="s">
        <v>39</v>
      </c>
      <c r="B3288" s="452" t="s">
        <v>707</v>
      </c>
      <c r="C3288" s="453" t="s">
        <v>554</v>
      </c>
      <c r="D3288" s="454" t="s">
        <v>1237</v>
      </c>
      <c r="E3288" s="455" t="s">
        <v>1238</v>
      </c>
      <c r="F3288" s="454" t="s">
        <v>1169</v>
      </c>
      <c r="G3288" s="454" t="s">
        <v>707</v>
      </c>
      <c r="H3288" s="454" t="s">
        <v>538</v>
      </c>
      <c r="I3288" s="453">
        <v>2024</v>
      </c>
      <c r="J3288" s="453">
        <v>12</v>
      </c>
      <c r="K3288" s="456">
        <v>45631</v>
      </c>
      <c r="L3288" s="457"/>
      <c r="M3288" s="458">
        <v>5.33E-2</v>
      </c>
      <c r="N3288" s="458">
        <v>5.33E-2</v>
      </c>
      <c r="O3288" s="459">
        <v>0</v>
      </c>
      <c r="P3288" s="460"/>
      <c r="Q3288" s="453">
        <v>1</v>
      </c>
      <c r="R3288" s="458">
        <v>5.33E-2</v>
      </c>
      <c r="S3288" s="464">
        <v>0</v>
      </c>
      <c r="T3288" s="461">
        <v>54029312</v>
      </c>
      <c r="U3288" s="462"/>
      <c r="V3288" s="463">
        <v>0</v>
      </c>
      <c r="W3288" s="716" t="e">
        <f t="shared" si="133"/>
        <v>#DIV/0!</v>
      </c>
      <c r="Z3288" s="739">
        <f t="shared" si="134"/>
        <v>0</v>
      </c>
      <c r="AB3288" s="365">
        <f t="shared" si="135"/>
        <v>0</v>
      </c>
      <c r="AC3288" s="365">
        <f t="shared" si="136"/>
        <v>0</v>
      </c>
    </row>
    <row r="3289" spans="1:29" s="365" customFormat="1" ht="12.65" customHeight="1">
      <c r="A3289" s="452" t="s">
        <v>39</v>
      </c>
      <c r="B3289" s="452" t="s">
        <v>707</v>
      </c>
      <c r="C3289" s="453" t="s">
        <v>554</v>
      </c>
      <c r="D3289" s="454" t="s">
        <v>1239</v>
      </c>
      <c r="E3289" s="455" t="s">
        <v>1240</v>
      </c>
      <c r="F3289" s="454" t="s">
        <v>1169</v>
      </c>
      <c r="G3289" s="454" t="s">
        <v>707</v>
      </c>
      <c r="H3289" s="454" t="s">
        <v>538</v>
      </c>
      <c r="I3289" s="453">
        <v>2024</v>
      </c>
      <c r="J3289" s="453">
        <v>12</v>
      </c>
      <c r="K3289" s="456">
        <v>45631</v>
      </c>
      <c r="L3289" s="457"/>
      <c r="M3289" s="458">
        <v>2.9899999999999999E-2</v>
      </c>
      <c r="N3289" s="458">
        <v>2.9899999999999999E-2</v>
      </c>
      <c r="O3289" s="459">
        <v>0</v>
      </c>
      <c r="P3289" s="460"/>
      <c r="Q3289" s="453">
        <v>1</v>
      </c>
      <c r="R3289" s="458">
        <v>2.9899999999999999E-2</v>
      </c>
      <c r="S3289" s="464">
        <v>45000</v>
      </c>
      <c r="T3289" s="461">
        <v>62942573</v>
      </c>
      <c r="U3289" s="462"/>
      <c r="V3289" s="463">
        <v>0</v>
      </c>
      <c r="W3289" s="716" t="e">
        <f t="shared" si="133"/>
        <v>#DIV/0!</v>
      </c>
      <c r="Z3289" s="739">
        <f t="shared" si="134"/>
        <v>0</v>
      </c>
      <c r="AB3289" s="365">
        <f t="shared" si="135"/>
        <v>0</v>
      </c>
      <c r="AC3289" s="365">
        <f t="shared" si="136"/>
        <v>0</v>
      </c>
    </row>
    <row r="3290" spans="1:29" s="365" customFormat="1" ht="12.65" customHeight="1">
      <c r="A3290" s="452" t="s">
        <v>39</v>
      </c>
      <c r="B3290" s="452" t="s">
        <v>707</v>
      </c>
      <c r="C3290" s="453" t="s">
        <v>554</v>
      </c>
      <c r="D3290" s="454" t="s">
        <v>1241</v>
      </c>
      <c r="E3290" s="455" t="s">
        <v>1242</v>
      </c>
      <c r="F3290" s="454" t="s">
        <v>1169</v>
      </c>
      <c r="G3290" s="454" t="s">
        <v>707</v>
      </c>
      <c r="H3290" s="454" t="s">
        <v>538</v>
      </c>
      <c r="I3290" s="453">
        <v>2024</v>
      </c>
      <c r="J3290" s="453">
        <v>12</v>
      </c>
      <c r="K3290" s="456">
        <v>45631</v>
      </c>
      <c r="L3290" s="457"/>
      <c r="M3290" s="458">
        <v>6.7500000000000004E-2</v>
      </c>
      <c r="N3290" s="458">
        <v>6.7500000000000004E-2</v>
      </c>
      <c r="O3290" s="459">
        <v>0</v>
      </c>
      <c r="P3290" s="460"/>
      <c r="Q3290" s="453">
        <v>1</v>
      </c>
      <c r="R3290" s="458">
        <v>6.7500000000000004E-2</v>
      </c>
      <c r="S3290" s="464">
        <v>512500</v>
      </c>
      <c r="T3290" s="461">
        <v>6938500</v>
      </c>
      <c r="U3290" s="462">
        <v>0</v>
      </c>
      <c r="V3290" s="463">
        <v>0</v>
      </c>
      <c r="W3290" s="716" t="e">
        <f t="shared" si="133"/>
        <v>#DIV/0!</v>
      </c>
      <c r="Z3290" s="739">
        <f t="shared" si="134"/>
        <v>0</v>
      </c>
      <c r="AB3290" s="365">
        <f t="shared" si="135"/>
        <v>0</v>
      </c>
      <c r="AC3290" s="365">
        <f t="shared" si="136"/>
        <v>0</v>
      </c>
    </row>
    <row r="3291" spans="1:29" s="365" customFormat="1" ht="12.65" customHeight="1">
      <c r="A3291" s="452" t="s">
        <v>39</v>
      </c>
      <c r="B3291" s="452" t="s">
        <v>707</v>
      </c>
      <c r="C3291" s="453" t="s">
        <v>554</v>
      </c>
      <c r="D3291" s="454" t="s">
        <v>1243</v>
      </c>
      <c r="E3291" s="455" t="s">
        <v>1244</v>
      </c>
      <c r="F3291" s="454" t="s">
        <v>1169</v>
      </c>
      <c r="G3291" s="454" t="s">
        <v>707</v>
      </c>
      <c r="H3291" s="454" t="s">
        <v>538</v>
      </c>
      <c r="I3291" s="453">
        <v>2024</v>
      </c>
      <c r="J3291" s="453">
        <v>12</v>
      </c>
      <c r="K3291" s="456">
        <v>45631</v>
      </c>
      <c r="L3291" s="457"/>
      <c r="M3291" s="458">
        <v>7.3400000000000007E-2</v>
      </c>
      <c r="N3291" s="458">
        <v>7.3400000000000007E-2</v>
      </c>
      <c r="O3291" s="459">
        <v>0</v>
      </c>
      <c r="P3291" s="460"/>
      <c r="Q3291" s="453">
        <v>1</v>
      </c>
      <c r="R3291" s="458">
        <v>7.3400000000000007E-2</v>
      </c>
      <c r="S3291" s="464">
        <v>526800</v>
      </c>
      <c r="T3291" s="461">
        <v>2888550</v>
      </c>
      <c r="U3291" s="462">
        <v>0</v>
      </c>
      <c r="V3291" s="463">
        <v>0</v>
      </c>
      <c r="W3291" s="716" t="e">
        <f t="shared" si="133"/>
        <v>#DIV/0!</v>
      </c>
      <c r="Z3291" s="739">
        <f t="shared" si="134"/>
        <v>0</v>
      </c>
      <c r="AB3291" s="365">
        <f t="shared" si="135"/>
        <v>0</v>
      </c>
      <c r="AC3291" s="365">
        <f t="shared" si="136"/>
        <v>0</v>
      </c>
    </row>
    <row r="3292" spans="1:29" s="365" customFormat="1" ht="12.65" customHeight="1">
      <c r="A3292" s="452" t="s">
        <v>39</v>
      </c>
      <c r="B3292" s="452" t="s">
        <v>707</v>
      </c>
      <c r="C3292" s="453" t="s">
        <v>554</v>
      </c>
      <c r="D3292" s="454" t="s">
        <v>1245</v>
      </c>
      <c r="E3292" s="455" t="s">
        <v>1246</v>
      </c>
      <c r="F3292" s="454" t="s">
        <v>1169</v>
      </c>
      <c r="G3292" s="454" t="s">
        <v>707</v>
      </c>
      <c r="H3292" s="454" t="s">
        <v>538</v>
      </c>
      <c r="I3292" s="453">
        <v>2024</v>
      </c>
      <c r="J3292" s="453">
        <v>12</v>
      </c>
      <c r="K3292" s="456">
        <v>45631</v>
      </c>
      <c r="L3292" s="457"/>
      <c r="M3292" s="458">
        <v>2.6599999999999999E-2</v>
      </c>
      <c r="N3292" s="458">
        <v>2.6599999999999999E-2</v>
      </c>
      <c r="O3292" s="459">
        <v>0</v>
      </c>
      <c r="P3292" s="460"/>
      <c r="Q3292" s="453">
        <v>1</v>
      </c>
      <c r="R3292" s="458">
        <v>2.6599999999999999E-2</v>
      </c>
      <c r="S3292" s="464">
        <v>911820</v>
      </c>
      <c r="T3292" s="461">
        <v>15784320</v>
      </c>
      <c r="U3292" s="462">
        <v>0</v>
      </c>
      <c r="V3292" s="463">
        <v>0</v>
      </c>
      <c r="W3292" s="716" t="e">
        <f t="shared" si="133"/>
        <v>#DIV/0!</v>
      </c>
      <c r="Z3292" s="739">
        <f t="shared" si="134"/>
        <v>0</v>
      </c>
      <c r="AB3292" s="365">
        <f t="shared" si="135"/>
        <v>0</v>
      </c>
      <c r="AC3292" s="365">
        <f t="shared" si="136"/>
        <v>0</v>
      </c>
    </row>
    <row r="3293" spans="1:29" s="365" customFormat="1" ht="12.65" customHeight="1">
      <c r="A3293" s="284" t="s">
        <v>21</v>
      </c>
      <c r="B3293" s="452" t="s">
        <v>1030</v>
      </c>
      <c r="C3293" s="453" t="s">
        <v>554</v>
      </c>
      <c r="D3293" s="454" t="s">
        <v>1233</v>
      </c>
      <c r="E3293" s="455" t="s">
        <v>1247</v>
      </c>
      <c r="F3293" s="454" t="s">
        <v>1248</v>
      </c>
      <c r="G3293" s="454" t="s">
        <v>1030</v>
      </c>
      <c r="H3293" s="454" t="s">
        <v>538</v>
      </c>
      <c r="I3293" s="453">
        <v>2024</v>
      </c>
      <c r="J3293" s="453">
        <v>12</v>
      </c>
      <c r="K3293" s="456">
        <v>45631</v>
      </c>
      <c r="L3293" s="457"/>
      <c r="M3293" s="458">
        <v>5.7915000000000001E-2</v>
      </c>
      <c r="N3293" s="458">
        <v>5.7915000000000001E-2</v>
      </c>
      <c r="O3293" s="459">
        <v>0</v>
      </c>
      <c r="P3293" s="460"/>
      <c r="Q3293" s="453">
        <v>1</v>
      </c>
      <c r="R3293" s="458">
        <v>5.7915000000000001E-2</v>
      </c>
      <c r="S3293" s="464">
        <v>20640000</v>
      </c>
      <c r="T3293" s="461">
        <v>240502000</v>
      </c>
      <c r="U3293" s="462"/>
      <c r="V3293" s="463">
        <v>0</v>
      </c>
      <c r="W3293" s="716" t="e">
        <f t="shared" si="133"/>
        <v>#DIV/0!</v>
      </c>
      <c r="Z3293" s="739">
        <f t="shared" si="134"/>
        <v>0</v>
      </c>
    </row>
    <row r="3294" spans="1:29" s="365" customFormat="1" ht="12.65" customHeight="1">
      <c r="A3294" s="284" t="s">
        <v>21</v>
      </c>
      <c r="B3294" s="452" t="s">
        <v>1030</v>
      </c>
      <c r="C3294" s="453" t="s">
        <v>554</v>
      </c>
      <c r="D3294" s="454" t="s">
        <v>1235</v>
      </c>
      <c r="E3294" s="455" t="s">
        <v>1249</v>
      </c>
      <c r="F3294" s="454" t="s">
        <v>1248</v>
      </c>
      <c r="G3294" s="454" t="s">
        <v>1030</v>
      </c>
      <c r="H3294" s="454" t="s">
        <v>538</v>
      </c>
      <c r="I3294" s="453">
        <v>2024</v>
      </c>
      <c r="J3294" s="453">
        <v>12</v>
      </c>
      <c r="K3294" s="456">
        <v>45631</v>
      </c>
      <c r="L3294" s="457"/>
      <c r="M3294" s="458">
        <v>4.5760000000000002E-2</v>
      </c>
      <c r="N3294" s="458">
        <v>4.5760000000000002E-2</v>
      </c>
      <c r="O3294" s="459">
        <v>0</v>
      </c>
      <c r="P3294" s="460"/>
      <c r="Q3294" s="453">
        <v>1</v>
      </c>
      <c r="R3294" s="458">
        <v>4.5760000000000002E-2</v>
      </c>
      <c r="S3294" s="464">
        <v>22500000</v>
      </c>
      <c r="T3294" s="461">
        <v>240880000</v>
      </c>
      <c r="U3294" s="462"/>
      <c r="V3294" s="463">
        <v>0</v>
      </c>
      <c r="W3294" s="716" t="e">
        <f t="shared" si="133"/>
        <v>#DIV/0!</v>
      </c>
      <c r="Z3294" s="739">
        <f t="shared" si="134"/>
        <v>0</v>
      </c>
    </row>
    <row r="3295" spans="1:29" s="365" customFormat="1" ht="12.65" customHeight="1">
      <c r="A3295" s="284" t="s">
        <v>21</v>
      </c>
      <c r="B3295" s="452" t="s">
        <v>1030</v>
      </c>
      <c r="C3295" s="453" t="s">
        <v>554</v>
      </c>
      <c r="D3295" s="454" t="s">
        <v>1237</v>
      </c>
      <c r="E3295" s="455" t="s">
        <v>1250</v>
      </c>
      <c r="F3295" s="454" t="s">
        <v>1248</v>
      </c>
      <c r="G3295" s="454" t="s">
        <v>1030</v>
      </c>
      <c r="H3295" s="454" t="s">
        <v>538</v>
      </c>
      <c r="I3295" s="453">
        <v>2024</v>
      </c>
      <c r="J3295" s="453">
        <v>12</v>
      </c>
      <c r="K3295" s="456">
        <v>45631</v>
      </c>
      <c r="L3295" s="457"/>
      <c r="M3295" s="458">
        <v>5.5055E-2</v>
      </c>
      <c r="N3295" s="458">
        <v>5.5055E-2</v>
      </c>
      <c r="O3295" s="459">
        <v>0</v>
      </c>
      <c r="P3295" s="460"/>
      <c r="Q3295" s="453">
        <v>1</v>
      </c>
      <c r="R3295" s="458">
        <v>5.5055E-2</v>
      </c>
      <c r="S3295" s="464">
        <v>22500000</v>
      </c>
      <c r="T3295" s="461">
        <v>240800000</v>
      </c>
      <c r="U3295" s="462"/>
      <c r="V3295" s="463">
        <v>0</v>
      </c>
      <c r="W3295" s="716" t="e">
        <f t="shared" si="133"/>
        <v>#DIV/0!</v>
      </c>
      <c r="Z3295" s="739">
        <f t="shared" si="134"/>
        <v>0</v>
      </c>
    </row>
    <row r="3296" spans="1:29" s="365" customFormat="1" ht="12.65" customHeight="1">
      <c r="A3296" s="284" t="s">
        <v>21</v>
      </c>
      <c r="B3296" s="452" t="s">
        <v>1030</v>
      </c>
      <c r="C3296" s="453" t="s">
        <v>554</v>
      </c>
      <c r="D3296" s="454" t="s">
        <v>1239</v>
      </c>
      <c r="E3296" s="455" t="s">
        <v>1251</v>
      </c>
      <c r="F3296" s="454" t="s">
        <v>1248</v>
      </c>
      <c r="G3296" s="454" t="s">
        <v>1030</v>
      </c>
      <c r="H3296" s="454" t="s">
        <v>538</v>
      </c>
      <c r="I3296" s="453">
        <v>2024</v>
      </c>
      <c r="J3296" s="453">
        <v>12</v>
      </c>
      <c r="K3296" s="456">
        <v>45631</v>
      </c>
      <c r="L3296" s="457"/>
      <c r="M3296" s="458">
        <v>4.3615000000000001E-2</v>
      </c>
      <c r="N3296" s="458">
        <v>4.3615000000000001E-2</v>
      </c>
      <c r="O3296" s="459">
        <v>0</v>
      </c>
      <c r="P3296" s="460"/>
      <c r="Q3296" s="453">
        <v>1</v>
      </c>
      <c r="R3296" s="458">
        <v>4.3615000000000001E-2</v>
      </c>
      <c r="S3296" s="464">
        <v>21900000</v>
      </c>
      <c r="T3296" s="461">
        <v>243600000</v>
      </c>
      <c r="U3296" s="462"/>
      <c r="V3296" s="463">
        <v>0</v>
      </c>
      <c r="W3296" s="716" t="e">
        <f t="shared" si="133"/>
        <v>#DIV/0!</v>
      </c>
      <c r="Z3296" s="739">
        <f t="shared" si="134"/>
        <v>0</v>
      </c>
    </row>
    <row r="3297" spans="1:26" s="365" customFormat="1" ht="12.65" customHeight="1">
      <c r="A3297" s="325" t="s">
        <v>66</v>
      </c>
      <c r="B3297" s="452" t="s">
        <v>985</v>
      </c>
      <c r="C3297" s="453" t="s">
        <v>449</v>
      </c>
      <c r="D3297" s="454" t="s">
        <v>595</v>
      </c>
      <c r="E3297" s="455" t="s">
        <v>1252</v>
      </c>
      <c r="F3297" s="454" t="s">
        <v>1169</v>
      </c>
      <c r="G3297" s="454" t="s">
        <v>985</v>
      </c>
      <c r="H3297" s="454" t="s">
        <v>538</v>
      </c>
      <c r="I3297" s="453">
        <v>2024</v>
      </c>
      <c r="J3297" s="453">
        <v>12</v>
      </c>
      <c r="K3297" s="456">
        <v>45631</v>
      </c>
      <c r="L3297" s="457"/>
      <c r="M3297" s="458">
        <v>4.7028124999999997E-2</v>
      </c>
      <c r="N3297" s="458">
        <v>4.7699999999999999E-2</v>
      </c>
      <c r="O3297" s="459">
        <v>6.7187500000000233E-4</v>
      </c>
      <c r="P3297" s="460"/>
      <c r="Q3297" s="453">
        <v>1</v>
      </c>
      <c r="R3297" s="458">
        <v>4.7028124999999997E-2</v>
      </c>
      <c r="S3297" s="464">
        <v>0</v>
      </c>
      <c r="T3297" s="461">
        <v>12228888</v>
      </c>
      <c r="U3297" s="462">
        <v>172000</v>
      </c>
      <c r="V3297" s="463">
        <v>163783.71587499997</v>
      </c>
      <c r="W3297" s="716" t="e">
        <f t="shared" si="133"/>
        <v>#DIV/0!</v>
      </c>
      <c r="Z3297" s="739">
        <f t="shared" si="134"/>
        <v>0</v>
      </c>
    </row>
    <row r="3298" spans="1:26" s="365" customFormat="1" ht="12.65" customHeight="1">
      <c r="A3298" s="325" t="s">
        <v>66</v>
      </c>
      <c r="B3298" s="452" t="s">
        <v>985</v>
      </c>
      <c r="C3298" s="453" t="s">
        <v>449</v>
      </c>
      <c r="D3298" s="454" t="s">
        <v>1253</v>
      </c>
      <c r="E3298" s="455" t="s">
        <v>1254</v>
      </c>
      <c r="F3298" s="454" t="s">
        <v>1169</v>
      </c>
      <c r="G3298" s="454" t="s">
        <v>985</v>
      </c>
      <c r="H3298" s="454" t="s">
        <v>538</v>
      </c>
      <c r="I3298" s="453">
        <v>2024</v>
      </c>
      <c r="J3298" s="453">
        <v>12</v>
      </c>
      <c r="K3298" s="456">
        <v>45631</v>
      </c>
      <c r="L3298" s="457"/>
      <c r="M3298" s="458">
        <v>3.1677499999999997E-2</v>
      </c>
      <c r="N3298" s="458">
        <v>3.1989999999999998E-2</v>
      </c>
      <c r="O3298" s="459">
        <v>3.1250000000000028E-4</v>
      </c>
      <c r="P3298" s="460"/>
      <c r="Q3298" s="453">
        <v>1</v>
      </c>
      <c r="R3298" s="458">
        <v>3.1677499999999997E-2</v>
      </c>
      <c r="S3298" s="464">
        <v>0</v>
      </c>
      <c r="T3298" s="461">
        <v>12586869</v>
      </c>
      <c r="U3298" s="462">
        <v>80000</v>
      </c>
      <c r="V3298" s="463">
        <v>76066.603437500002</v>
      </c>
      <c r="W3298" s="716" t="e">
        <f t="shared" si="133"/>
        <v>#DIV/0!</v>
      </c>
      <c r="Z3298" s="739">
        <f t="shared" si="134"/>
        <v>0</v>
      </c>
    </row>
    <row r="3299" spans="1:26" s="365" customFormat="1" ht="12.65" customHeight="1">
      <c r="A3299" s="325" t="s">
        <v>66</v>
      </c>
      <c r="B3299" s="452" t="s">
        <v>985</v>
      </c>
      <c r="C3299" s="453" t="s">
        <v>449</v>
      </c>
      <c r="D3299" s="454" t="s">
        <v>1255</v>
      </c>
      <c r="E3299" s="455" t="s">
        <v>1256</v>
      </c>
      <c r="F3299" s="454" t="s">
        <v>1169</v>
      </c>
      <c r="G3299" s="454" t="s">
        <v>985</v>
      </c>
      <c r="H3299" s="454" t="s">
        <v>538</v>
      </c>
      <c r="I3299" s="453">
        <v>2024</v>
      </c>
      <c r="J3299" s="453">
        <v>12</v>
      </c>
      <c r="K3299" s="456">
        <v>45631</v>
      </c>
      <c r="L3299" s="457"/>
      <c r="M3299" s="458">
        <v>4.4989583333333298E-2</v>
      </c>
      <c r="N3299" s="458">
        <v>4.5249999999999999E-2</v>
      </c>
      <c r="O3299" s="459">
        <v>2.6041666666670044E-4</v>
      </c>
      <c r="P3299" s="460"/>
      <c r="Q3299" s="453">
        <v>1</v>
      </c>
      <c r="R3299" s="458">
        <v>4.4989583333333298E-2</v>
      </c>
      <c r="S3299" s="464">
        <v>0</v>
      </c>
      <c r="T3299" s="461">
        <v>12507716</v>
      </c>
      <c r="U3299" s="462">
        <v>100000</v>
      </c>
      <c r="V3299" s="463">
        <v>96742.782291666241</v>
      </c>
      <c r="W3299" s="716" t="e">
        <f t="shared" si="133"/>
        <v>#DIV/0!</v>
      </c>
      <c r="Z3299" s="739">
        <f t="shared" si="134"/>
        <v>0</v>
      </c>
    </row>
    <row r="3300" spans="1:26" s="365" customFormat="1" ht="12.65" customHeight="1">
      <c r="A3300" s="325" t="s">
        <v>66</v>
      </c>
      <c r="B3300" s="452" t="s">
        <v>985</v>
      </c>
      <c r="C3300" s="453" t="s">
        <v>449</v>
      </c>
      <c r="D3300" s="454" t="s">
        <v>1257</v>
      </c>
      <c r="E3300" s="455" t="s">
        <v>1258</v>
      </c>
      <c r="F3300" s="454" t="s">
        <v>1169</v>
      </c>
      <c r="G3300" s="454" t="s">
        <v>985</v>
      </c>
      <c r="H3300" s="454" t="s">
        <v>538</v>
      </c>
      <c r="I3300" s="453">
        <v>2024</v>
      </c>
      <c r="J3300" s="453">
        <v>12</v>
      </c>
      <c r="K3300" s="456">
        <v>45631</v>
      </c>
      <c r="L3300" s="457"/>
      <c r="M3300" s="458">
        <v>1.44174074074074E-2</v>
      </c>
      <c r="N3300" s="458">
        <v>1.451E-2</v>
      </c>
      <c r="O3300" s="459">
        <v>9.2592592592600706E-5</v>
      </c>
      <c r="P3300" s="460"/>
      <c r="Q3300" s="453">
        <v>1</v>
      </c>
      <c r="R3300" s="458">
        <v>1.44174074074074E-2</v>
      </c>
      <c r="S3300" s="464">
        <v>0</v>
      </c>
      <c r="T3300" s="461">
        <v>23283145</v>
      </c>
      <c r="U3300" s="462">
        <v>24000</v>
      </c>
      <c r="V3300" s="463">
        <v>21844.15324074055</v>
      </c>
      <c r="W3300" s="716" t="e">
        <f t="shared" si="133"/>
        <v>#DIV/0!</v>
      </c>
      <c r="Z3300" s="739">
        <f t="shared" si="134"/>
        <v>0</v>
      </c>
    </row>
    <row r="3301" spans="1:26" s="365" customFormat="1" ht="12.65" customHeight="1">
      <c r="A3301" s="325" t="s">
        <v>66</v>
      </c>
      <c r="B3301" s="452" t="s">
        <v>985</v>
      </c>
      <c r="C3301" s="453" t="s">
        <v>449</v>
      </c>
      <c r="D3301" s="454" t="s">
        <v>601</v>
      </c>
      <c r="E3301" s="455" t="s">
        <v>1259</v>
      </c>
      <c r="F3301" s="454" t="s">
        <v>1169</v>
      </c>
      <c r="G3301" s="454" t="s">
        <v>985</v>
      </c>
      <c r="H3301" s="454" t="s">
        <v>538</v>
      </c>
      <c r="I3301" s="453">
        <v>2024</v>
      </c>
      <c r="J3301" s="453">
        <v>12</v>
      </c>
      <c r="K3301" s="456">
        <v>45631</v>
      </c>
      <c r="L3301" s="457"/>
      <c r="M3301" s="458">
        <v>1.54355952380952E-2</v>
      </c>
      <c r="N3301" s="458">
        <v>1.5509999999999999E-2</v>
      </c>
      <c r="O3301" s="459">
        <v>7.4404761904799804E-5</v>
      </c>
      <c r="P3301" s="460"/>
      <c r="Q3301" s="453">
        <v>1</v>
      </c>
      <c r="R3301" s="458">
        <v>1.54355952380952E-2</v>
      </c>
      <c r="S3301" s="464">
        <v>0</v>
      </c>
      <c r="T3301" s="461">
        <v>25529356</v>
      </c>
      <c r="U3301" s="462">
        <v>20000</v>
      </c>
      <c r="V3301" s="463">
        <v>18100.494345237126</v>
      </c>
      <c r="W3301" s="716" t="e">
        <f t="shared" si="133"/>
        <v>#DIV/0!</v>
      </c>
      <c r="Z3301" s="739">
        <f t="shared" si="134"/>
        <v>0</v>
      </c>
    </row>
    <row r="3302" spans="1:26" s="365" customFormat="1" ht="12.65" customHeight="1">
      <c r="A3302" s="325" t="s">
        <v>66</v>
      </c>
      <c r="B3302" s="452" t="s">
        <v>985</v>
      </c>
      <c r="C3302" s="453" t="s">
        <v>449</v>
      </c>
      <c r="D3302" s="454" t="s">
        <v>603</v>
      </c>
      <c r="E3302" s="455" t="s">
        <v>1260</v>
      </c>
      <c r="F3302" s="454" t="s">
        <v>1169</v>
      </c>
      <c r="G3302" s="454" t="s">
        <v>985</v>
      </c>
      <c r="H3302" s="454" t="s">
        <v>538</v>
      </c>
      <c r="I3302" s="453">
        <v>2024</v>
      </c>
      <c r="J3302" s="453">
        <v>12</v>
      </c>
      <c r="K3302" s="456">
        <v>45631</v>
      </c>
      <c r="L3302" s="457"/>
      <c r="M3302" s="458">
        <v>3.73516666666667E-2</v>
      </c>
      <c r="N3302" s="458">
        <v>3.7560000000000003E-2</v>
      </c>
      <c r="O3302" s="459">
        <v>2.0833333333330345E-4</v>
      </c>
      <c r="P3302" s="460"/>
      <c r="Q3302" s="453">
        <v>1</v>
      </c>
      <c r="R3302" s="458">
        <v>3.73516666666667E-2</v>
      </c>
      <c r="S3302" s="464">
        <v>0</v>
      </c>
      <c r="T3302" s="461">
        <v>23693450</v>
      </c>
      <c r="U3302" s="462">
        <v>60000</v>
      </c>
      <c r="V3302" s="463">
        <v>55063.864583334042</v>
      </c>
      <c r="W3302" s="716" t="e">
        <f t="shared" si="133"/>
        <v>#DIV/0!</v>
      </c>
      <c r="Z3302" s="739">
        <f t="shared" si="134"/>
        <v>0</v>
      </c>
    </row>
    <row r="3303" spans="1:26" s="365" customFormat="1" ht="12.65" customHeight="1">
      <c r="A3303" s="452"/>
      <c r="B3303" s="452" t="s">
        <v>902</v>
      </c>
      <c r="C3303" s="453" t="s">
        <v>453</v>
      </c>
      <c r="D3303" s="454" t="s">
        <v>1266</v>
      </c>
      <c r="E3303" s="455" t="s">
        <v>537</v>
      </c>
      <c r="F3303" s="454" t="s">
        <v>1169</v>
      </c>
      <c r="G3303" s="454" t="s">
        <v>664</v>
      </c>
      <c r="H3303" s="454" t="s">
        <v>538</v>
      </c>
      <c r="I3303" s="453">
        <v>2024</v>
      </c>
      <c r="J3303" s="453">
        <v>12</v>
      </c>
      <c r="K3303" s="456">
        <v>45664</v>
      </c>
      <c r="L3303" s="457"/>
      <c r="M3303" s="458">
        <v>4.2299999999999997E-2</v>
      </c>
      <c r="N3303" s="458">
        <v>4.24E-2</v>
      </c>
      <c r="O3303" s="459">
        <v>1.0000000000000286E-4</v>
      </c>
      <c r="P3303" s="460"/>
      <c r="Q3303" s="453">
        <v>1</v>
      </c>
      <c r="R3303" s="458">
        <v>4.2299999999999997E-2</v>
      </c>
      <c r="S3303" s="459">
        <v>0</v>
      </c>
      <c r="T3303" s="461" t="s">
        <v>473</v>
      </c>
      <c r="U3303" s="462">
        <v>9292</v>
      </c>
      <c r="V3303" s="463">
        <v>9292.0354000000007</v>
      </c>
      <c r="W3303" s="716" t="e">
        <f t="shared" si="133"/>
        <v>#DIV/0!</v>
      </c>
      <c r="Z3303" s="739">
        <f t="shared" si="134"/>
        <v>0</v>
      </c>
    </row>
    <row r="3304" spans="1:26" s="365" customFormat="1" ht="12.65" customHeight="1">
      <c r="A3304" s="452"/>
      <c r="B3304" s="452" t="s">
        <v>902</v>
      </c>
      <c r="C3304" s="453" t="s">
        <v>453</v>
      </c>
      <c r="D3304" s="454" t="s">
        <v>1267</v>
      </c>
      <c r="E3304" s="455" t="s">
        <v>537</v>
      </c>
      <c r="F3304" s="454" t="s">
        <v>1169</v>
      </c>
      <c r="G3304" s="454" t="s">
        <v>664</v>
      </c>
      <c r="H3304" s="454" t="s">
        <v>538</v>
      </c>
      <c r="I3304" s="453">
        <v>2024</v>
      </c>
      <c r="J3304" s="453">
        <v>12</v>
      </c>
      <c r="K3304" s="456">
        <v>45664</v>
      </c>
      <c r="L3304" s="457"/>
      <c r="M3304" s="458">
        <v>3.6600000000000001E-2</v>
      </c>
      <c r="N3304" s="458">
        <v>3.6700000000000003E-2</v>
      </c>
      <c r="O3304" s="459">
        <v>1.0000000000000286E-4</v>
      </c>
      <c r="P3304" s="460"/>
      <c r="Q3304" s="453">
        <v>1</v>
      </c>
      <c r="R3304" s="458">
        <v>3.6600000000000001E-2</v>
      </c>
      <c r="S3304" s="459">
        <v>0</v>
      </c>
      <c r="T3304" s="461" t="s">
        <v>473</v>
      </c>
      <c r="U3304" s="462">
        <v>9500</v>
      </c>
      <c r="V3304" s="463">
        <v>9500</v>
      </c>
      <c r="W3304" s="716" t="e">
        <f t="shared" si="133"/>
        <v>#DIV/0!</v>
      </c>
      <c r="Z3304" s="739">
        <f t="shared" si="134"/>
        <v>0</v>
      </c>
    </row>
    <row r="3305" spans="1:26" s="365" customFormat="1" ht="12.65" customHeight="1">
      <c r="A3305" s="452"/>
      <c r="B3305" s="452" t="s">
        <v>902</v>
      </c>
      <c r="C3305" s="453" t="s">
        <v>453</v>
      </c>
      <c r="D3305" s="454" t="s">
        <v>1268</v>
      </c>
      <c r="E3305" s="455" t="s">
        <v>537</v>
      </c>
      <c r="F3305" s="454" t="s">
        <v>1169</v>
      </c>
      <c r="G3305" s="454" t="s">
        <v>664</v>
      </c>
      <c r="H3305" s="454" t="s">
        <v>538</v>
      </c>
      <c r="I3305" s="453">
        <v>2024</v>
      </c>
      <c r="J3305" s="453">
        <v>12</v>
      </c>
      <c r="K3305" s="456">
        <v>45664</v>
      </c>
      <c r="L3305" s="457"/>
      <c r="M3305" s="458">
        <v>4.8000000000000001E-2</v>
      </c>
      <c r="N3305" s="458">
        <v>4.8099999999999997E-2</v>
      </c>
      <c r="O3305" s="459">
        <v>9.9999999999995925E-5</v>
      </c>
      <c r="P3305" s="460"/>
      <c r="Q3305" s="453">
        <v>1</v>
      </c>
      <c r="R3305" s="458">
        <v>4.8000000000000001E-2</v>
      </c>
      <c r="S3305" s="459">
        <v>0</v>
      </c>
      <c r="T3305" s="461" t="s">
        <v>473</v>
      </c>
      <c r="U3305" s="462">
        <v>11000</v>
      </c>
      <c r="V3305" s="463">
        <v>11000</v>
      </c>
      <c r="W3305" s="716" t="e">
        <f t="shared" si="133"/>
        <v>#DIV/0!</v>
      </c>
      <c r="Z3305" s="739">
        <f t="shared" si="134"/>
        <v>0</v>
      </c>
    </row>
    <row r="3306" spans="1:26" s="365" customFormat="1" ht="12.65" customHeight="1">
      <c r="A3306" s="452"/>
      <c r="B3306" s="452" t="s">
        <v>902</v>
      </c>
      <c r="C3306" s="453" t="s">
        <v>453</v>
      </c>
      <c r="D3306" s="454" t="s">
        <v>1269</v>
      </c>
      <c r="E3306" s="455" t="s">
        <v>537</v>
      </c>
      <c r="F3306" s="454" t="s">
        <v>1169</v>
      </c>
      <c r="G3306" s="454" t="s">
        <v>664</v>
      </c>
      <c r="H3306" s="454" t="s">
        <v>538</v>
      </c>
      <c r="I3306" s="453">
        <v>2024</v>
      </c>
      <c r="J3306" s="453">
        <v>12</v>
      </c>
      <c r="K3306" s="456">
        <v>45664</v>
      </c>
      <c r="L3306" s="457"/>
      <c r="M3306" s="458">
        <v>3.9800000000000002E-2</v>
      </c>
      <c r="N3306" s="458">
        <v>3.9899999999999998E-2</v>
      </c>
      <c r="O3306" s="459">
        <v>9.9999999999995925E-5</v>
      </c>
      <c r="P3306" s="460"/>
      <c r="Q3306" s="453">
        <v>1</v>
      </c>
      <c r="R3306" s="458">
        <v>3.9800000000000002E-2</v>
      </c>
      <c r="S3306" s="459">
        <v>0</v>
      </c>
      <c r="T3306" s="461" t="s">
        <v>473</v>
      </c>
      <c r="U3306" s="462">
        <v>8850</v>
      </c>
      <c r="V3306" s="463">
        <v>8850</v>
      </c>
      <c r="W3306" s="716" t="e">
        <f t="shared" si="133"/>
        <v>#DIV/0!</v>
      </c>
      <c r="Z3306" s="739">
        <f t="shared" si="134"/>
        <v>0</v>
      </c>
    </row>
    <row r="3307" spans="1:26" s="365" customFormat="1" ht="12.65" customHeight="1">
      <c r="A3307" s="452" t="s">
        <v>152</v>
      </c>
      <c r="B3307" s="452" t="s">
        <v>606</v>
      </c>
      <c r="C3307" s="453" t="s">
        <v>554</v>
      </c>
      <c r="D3307" s="454" t="s">
        <v>1270</v>
      </c>
      <c r="E3307" s="455" t="s">
        <v>1271</v>
      </c>
      <c r="F3307" s="454" t="s">
        <v>1169</v>
      </c>
      <c r="G3307" s="454" t="s">
        <v>606</v>
      </c>
      <c r="H3307" s="454" t="s">
        <v>538</v>
      </c>
      <c r="I3307" s="453">
        <v>2024</v>
      </c>
      <c r="J3307" s="453">
        <v>12</v>
      </c>
      <c r="K3307" s="456">
        <v>45664</v>
      </c>
      <c r="L3307" s="457"/>
      <c r="M3307" s="458">
        <v>3.5400000000000001E-2</v>
      </c>
      <c r="N3307" s="458">
        <v>3.56E-2</v>
      </c>
      <c r="O3307" s="459">
        <v>1.9999999999999879E-4</v>
      </c>
      <c r="P3307" s="460"/>
      <c r="Q3307" s="453">
        <v>1</v>
      </c>
      <c r="R3307" s="458">
        <v>3.5400000000000001E-2</v>
      </c>
      <c r="S3307" s="459">
        <v>0</v>
      </c>
      <c r="T3307" s="461" t="s">
        <v>473</v>
      </c>
      <c r="U3307" s="462">
        <v>15929</v>
      </c>
      <c r="V3307" s="463">
        <v>15929</v>
      </c>
      <c r="W3307" s="716" t="e">
        <f t="shared" si="133"/>
        <v>#DIV/0!</v>
      </c>
      <c r="Z3307" s="739">
        <f t="shared" si="134"/>
        <v>0</v>
      </c>
    </row>
    <row r="3308" spans="1:26" s="365" customFormat="1" ht="12.65" customHeight="1">
      <c r="A3308" s="284" t="s">
        <v>106</v>
      </c>
      <c r="B3308" s="452" t="s">
        <v>699</v>
      </c>
      <c r="C3308" s="453" t="s">
        <v>449</v>
      </c>
      <c r="D3308" s="454" t="s">
        <v>1167</v>
      </c>
      <c r="E3308" s="455" t="s">
        <v>1168</v>
      </c>
      <c r="F3308" s="454" t="s">
        <v>1169</v>
      </c>
      <c r="G3308" s="454" t="s">
        <v>699</v>
      </c>
      <c r="H3308" s="454" t="s">
        <v>1170</v>
      </c>
      <c r="I3308" s="453">
        <v>2025</v>
      </c>
      <c r="J3308" s="453">
        <v>1</v>
      </c>
      <c r="K3308" s="456">
        <v>45336</v>
      </c>
      <c r="L3308" s="457"/>
      <c r="M3308" s="458">
        <v>1.5613891961777499E-2</v>
      </c>
      <c r="N3308" s="458">
        <v>1.5697225295110799E-2</v>
      </c>
      <c r="O3308" s="459">
        <v>8.3333333333299896E-5</v>
      </c>
      <c r="P3308" s="460"/>
      <c r="Q3308" s="453">
        <v>1</v>
      </c>
      <c r="R3308" s="458">
        <v>1.5613891961777499E-2</v>
      </c>
      <c r="S3308" s="464">
        <v>0</v>
      </c>
      <c r="T3308" s="461">
        <v>4875031</v>
      </c>
      <c r="U3308" s="462">
        <v>12000</v>
      </c>
      <c r="V3308" s="463">
        <v>11593.747416666829</v>
      </c>
      <c r="W3308" s="716" t="e">
        <f t="shared" si="133"/>
        <v>#DIV/0!</v>
      </c>
      <c r="Z3308" s="739">
        <f t="shared" si="134"/>
        <v>0</v>
      </c>
    </row>
    <row r="3309" spans="1:26" s="365" customFormat="1" ht="12.65" customHeight="1">
      <c r="A3309" s="284" t="s">
        <v>106</v>
      </c>
      <c r="B3309" s="452" t="s">
        <v>699</v>
      </c>
      <c r="C3309" s="453" t="s">
        <v>449</v>
      </c>
      <c r="D3309" s="454" t="s">
        <v>1171</v>
      </c>
      <c r="E3309" s="455" t="s">
        <v>1172</v>
      </c>
      <c r="F3309" s="454" t="s">
        <v>1169</v>
      </c>
      <c r="G3309" s="454" t="s">
        <v>699</v>
      </c>
      <c r="H3309" s="454" t="s">
        <v>538</v>
      </c>
      <c r="I3309" s="453">
        <v>2025</v>
      </c>
      <c r="J3309" s="453">
        <v>1</v>
      </c>
      <c r="K3309" s="456">
        <v>45336</v>
      </c>
      <c r="L3309" s="457"/>
      <c r="M3309" s="458">
        <v>4.8499074074074097E-2</v>
      </c>
      <c r="N3309" s="458">
        <v>4.8800000000000003E-2</v>
      </c>
      <c r="O3309" s="459">
        <v>3.00925925925906E-4</v>
      </c>
      <c r="P3309" s="460"/>
      <c r="Q3309" s="453">
        <v>1</v>
      </c>
      <c r="R3309" s="458">
        <v>4.8499074074074097E-2</v>
      </c>
      <c r="S3309" s="464">
        <v>0</v>
      </c>
      <c r="T3309" s="461">
        <v>5100712</v>
      </c>
      <c r="U3309" s="462">
        <v>19500</v>
      </c>
      <c r="V3309" s="463">
        <v>17965.063518518618</v>
      </c>
      <c r="W3309" s="716" t="e">
        <f t="shared" si="133"/>
        <v>#DIV/0!</v>
      </c>
      <c r="Z3309" s="739">
        <f t="shared" si="134"/>
        <v>0</v>
      </c>
    </row>
    <row r="3310" spans="1:26" s="365" customFormat="1" ht="12.65" customHeight="1">
      <c r="A3310" s="284" t="s">
        <v>106</v>
      </c>
      <c r="B3310" s="452" t="s">
        <v>699</v>
      </c>
      <c r="C3310" s="453" t="s">
        <v>449</v>
      </c>
      <c r="D3310" s="454" t="s">
        <v>1173</v>
      </c>
      <c r="E3310" s="455" t="s">
        <v>1174</v>
      </c>
      <c r="F3310" s="454" t="s">
        <v>1169</v>
      </c>
      <c r="G3310" s="454" t="s">
        <v>699</v>
      </c>
      <c r="H3310" s="454" t="s">
        <v>538</v>
      </c>
      <c r="I3310" s="453">
        <v>2025</v>
      </c>
      <c r="J3310" s="453">
        <v>1</v>
      </c>
      <c r="K3310" s="456">
        <v>45336</v>
      </c>
      <c r="L3310" s="457"/>
      <c r="M3310" s="458">
        <v>8.4000000000000005E-2</v>
      </c>
      <c r="N3310" s="458">
        <v>8.48E-2</v>
      </c>
      <c r="O3310" s="459">
        <v>7.9999999999999505E-4</v>
      </c>
      <c r="P3310" s="460"/>
      <c r="Q3310" s="453">
        <v>1</v>
      </c>
      <c r="R3310" s="458">
        <v>8.4000000000000005E-2</v>
      </c>
      <c r="S3310" s="464">
        <v>2220000</v>
      </c>
      <c r="T3310" s="461">
        <v>41356349</v>
      </c>
      <c r="U3310" s="462">
        <v>192000</v>
      </c>
      <c r="V3310" s="463">
        <v>158914.9208000002</v>
      </c>
      <c r="W3310" s="716" t="e">
        <f t="shared" si="133"/>
        <v>#DIV/0!</v>
      </c>
      <c r="Z3310" s="739">
        <f t="shared" si="134"/>
        <v>1775.9999999999891</v>
      </c>
    </row>
    <row r="3311" spans="1:26" s="365" customFormat="1" ht="12.65" customHeight="1">
      <c r="A3311" s="284" t="s">
        <v>106</v>
      </c>
      <c r="B3311" s="452" t="s">
        <v>699</v>
      </c>
      <c r="C3311" s="453" t="s">
        <v>449</v>
      </c>
      <c r="D3311" s="454" t="s">
        <v>1175</v>
      </c>
      <c r="E3311" s="455" t="s">
        <v>1176</v>
      </c>
      <c r="F3311" s="454" t="s">
        <v>1169</v>
      </c>
      <c r="G3311" s="454" t="s">
        <v>699</v>
      </c>
      <c r="H3311" s="454" t="s">
        <v>538</v>
      </c>
      <c r="I3311" s="453">
        <v>2025</v>
      </c>
      <c r="J3311" s="453">
        <v>1</v>
      </c>
      <c r="K3311" s="456">
        <v>45336</v>
      </c>
      <c r="L3311" s="457"/>
      <c r="M3311" s="458">
        <v>1.54984811013187E-2</v>
      </c>
      <c r="N3311" s="458">
        <v>1.55644533235409E-2</v>
      </c>
      <c r="O3311" s="459">
        <v>6.5972222222199895E-5</v>
      </c>
      <c r="P3311" s="460"/>
      <c r="Q3311" s="453">
        <v>1</v>
      </c>
      <c r="R3311" s="458">
        <v>1.54984811013187E-2</v>
      </c>
      <c r="S3311" s="464">
        <v>2984040</v>
      </c>
      <c r="T3311" s="461">
        <v>52544830</v>
      </c>
      <c r="U3311" s="462">
        <v>26000</v>
      </c>
      <c r="V3311" s="463">
        <v>22533.500798612284</v>
      </c>
      <c r="W3311" s="716" t="e">
        <f t="shared" si="133"/>
        <v>#DIV/0!</v>
      </c>
      <c r="Z3311" s="739">
        <f t="shared" si="134"/>
        <v>196.86374999993336</v>
      </c>
    </row>
    <row r="3312" spans="1:26" s="365" customFormat="1" ht="12.65" customHeight="1">
      <c r="A3312" s="284" t="s">
        <v>106</v>
      </c>
      <c r="B3312" s="452" t="s">
        <v>699</v>
      </c>
      <c r="C3312" s="453" t="s">
        <v>449</v>
      </c>
      <c r="D3312" s="454" t="s">
        <v>1177</v>
      </c>
      <c r="E3312" s="455" t="s">
        <v>1178</v>
      </c>
      <c r="F3312" s="454" t="s">
        <v>1169</v>
      </c>
      <c r="G3312" s="454" t="s">
        <v>699</v>
      </c>
      <c r="H3312" s="454" t="s">
        <v>538</v>
      </c>
      <c r="I3312" s="453">
        <v>2025</v>
      </c>
      <c r="J3312" s="453">
        <v>1</v>
      </c>
      <c r="K3312" s="456">
        <v>45336</v>
      </c>
      <c r="L3312" s="457"/>
      <c r="M3312" s="458">
        <v>3.9622222222222198E-2</v>
      </c>
      <c r="N3312" s="458">
        <v>3.9899999999999998E-2</v>
      </c>
      <c r="O3312" s="459">
        <v>2.777777777778E-4</v>
      </c>
      <c r="P3312" s="460"/>
      <c r="Q3312" s="453">
        <v>1</v>
      </c>
      <c r="R3312" s="458">
        <v>3.9622222222222198E-2</v>
      </c>
      <c r="S3312" s="464">
        <v>2120000</v>
      </c>
      <c r="T3312" s="461">
        <v>40970088</v>
      </c>
      <c r="U3312" s="462">
        <v>48000</v>
      </c>
      <c r="V3312" s="463">
        <v>36619.419999999089</v>
      </c>
      <c r="W3312" s="716" t="e">
        <f t="shared" si="133"/>
        <v>#DIV/0!</v>
      </c>
      <c r="Z3312" s="739">
        <f t="shared" si="134"/>
        <v>588.88888888893598</v>
      </c>
    </row>
    <row r="3313" spans="1:26" s="365" customFormat="1" ht="12.65" customHeight="1">
      <c r="A3313" s="284" t="s">
        <v>106</v>
      </c>
      <c r="B3313" s="452" t="s">
        <v>699</v>
      </c>
      <c r="C3313" s="453" t="s">
        <v>449</v>
      </c>
      <c r="D3313" s="454" t="s">
        <v>1179</v>
      </c>
      <c r="E3313" s="455" t="s">
        <v>1180</v>
      </c>
      <c r="F3313" s="454" t="s">
        <v>1169</v>
      </c>
      <c r="G3313" s="454" t="s">
        <v>699</v>
      </c>
      <c r="H3313" s="454" t="s">
        <v>538</v>
      </c>
      <c r="I3313" s="453">
        <v>2025</v>
      </c>
      <c r="J3313" s="453">
        <v>1</v>
      </c>
      <c r="K3313" s="456">
        <v>45336</v>
      </c>
      <c r="L3313" s="457"/>
      <c r="M3313" s="458">
        <v>1.24996716339609E-2</v>
      </c>
      <c r="N3313" s="458">
        <v>1.25546484858128E-2</v>
      </c>
      <c r="O3313" s="459">
        <v>5.49768518518998E-5</v>
      </c>
      <c r="P3313" s="460"/>
      <c r="Q3313" s="453">
        <v>1</v>
      </c>
      <c r="R3313" s="458">
        <v>1.24996716339609E-2</v>
      </c>
      <c r="S3313" s="464">
        <v>3177000</v>
      </c>
      <c r="T3313" s="461">
        <v>77878056</v>
      </c>
      <c r="U3313" s="462">
        <v>19000</v>
      </c>
      <c r="V3313" s="463">
        <v>14718.509652774042</v>
      </c>
      <c r="W3313" s="716" t="e">
        <f t="shared" si="133"/>
        <v>#DIV/0!</v>
      </c>
      <c r="Z3313" s="739">
        <f t="shared" si="134"/>
        <v>174.66145833348565</v>
      </c>
    </row>
    <row r="3314" spans="1:26" s="365" customFormat="1" ht="12.65" customHeight="1">
      <c r="A3314" s="284" t="s">
        <v>106</v>
      </c>
      <c r="B3314" s="452" t="s">
        <v>699</v>
      </c>
      <c r="C3314" s="453" t="s">
        <v>449</v>
      </c>
      <c r="D3314" s="454" t="s">
        <v>1181</v>
      </c>
      <c r="E3314" s="455" t="s">
        <v>1182</v>
      </c>
      <c r="F3314" s="454" t="s">
        <v>1169</v>
      </c>
      <c r="G3314" s="454" t="s">
        <v>699</v>
      </c>
      <c r="H3314" s="454" t="s">
        <v>538</v>
      </c>
      <c r="I3314" s="453">
        <v>2025</v>
      </c>
      <c r="J3314" s="453">
        <v>1</v>
      </c>
      <c r="K3314" s="456">
        <v>45336</v>
      </c>
      <c r="L3314" s="457"/>
      <c r="M3314" s="458">
        <v>0.10203611111111099</v>
      </c>
      <c r="N3314" s="458">
        <v>0.1028</v>
      </c>
      <c r="O3314" s="459">
        <v>7.6388888888900797E-4</v>
      </c>
      <c r="P3314" s="460"/>
      <c r="Q3314" s="453">
        <v>1</v>
      </c>
      <c r="R3314" s="458">
        <v>0.10203611111111099</v>
      </c>
      <c r="S3314" s="464">
        <v>2200000</v>
      </c>
      <c r="T3314" s="461">
        <v>39477159</v>
      </c>
      <c r="U3314" s="462">
        <v>238000</v>
      </c>
      <c r="V3314" s="463">
        <v>207843.83687499529</v>
      </c>
      <c r="W3314" s="716" t="e">
        <f t="shared" si="133"/>
        <v>#DIV/0!</v>
      </c>
      <c r="Z3314" s="739">
        <f t="shared" si="134"/>
        <v>1680.5555555558176</v>
      </c>
    </row>
    <row r="3315" spans="1:26" s="365" customFormat="1" ht="12.65" customHeight="1">
      <c r="A3315" s="284" t="s">
        <v>106</v>
      </c>
      <c r="B3315" s="452" t="s">
        <v>699</v>
      </c>
      <c r="C3315" s="453" t="s">
        <v>449</v>
      </c>
      <c r="D3315" s="454" t="s">
        <v>1173</v>
      </c>
      <c r="E3315" s="455" t="s">
        <v>1174</v>
      </c>
      <c r="F3315" s="454" t="s">
        <v>1169</v>
      </c>
      <c r="G3315" s="454" t="s">
        <v>699</v>
      </c>
      <c r="H3315" s="454" t="s">
        <v>538</v>
      </c>
      <c r="I3315" s="453">
        <v>2025</v>
      </c>
      <c r="J3315" s="453">
        <v>1</v>
      </c>
      <c r="K3315" s="456">
        <v>45336</v>
      </c>
      <c r="L3315" s="457"/>
      <c r="M3315" s="458">
        <v>8.4000000000000005E-2</v>
      </c>
      <c r="N3315" s="458">
        <v>8.48E-2</v>
      </c>
      <c r="O3315" s="459">
        <v>7.9999999999999505E-4</v>
      </c>
      <c r="P3315" s="460"/>
      <c r="Q3315" s="453">
        <v>1</v>
      </c>
      <c r="R3315" s="458">
        <v>8.4000000000000005E-2</v>
      </c>
      <c r="S3315" s="464">
        <v>2220000</v>
      </c>
      <c r="T3315" s="461">
        <v>41356349</v>
      </c>
      <c r="U3315" s="462">
        <v>0</v>
      </c>
      <c r="V3315" s="463">
        <v>0</v>
      </c>
      <c r="W3315" s="716" t="e">
        <f t="shared" si="133"/>
        <v>#DIV/0!</v>
      </c>
      <c r="Z3315" s="739">
        <f t="shared" si="134"/>
        <v>1775.9999999999891</v>
      </c>
    </row>
    <row r="3316" spans="1:26" s="365" customFormat="1" ht="12.65" customHeight="1">
      <c r="A3316" s="284" t="s">
        <v>107</v>
      </c>
      <c r="B3316" s="452" t="s">
        <v>703</v>
      </c>
      <c r="C3316" s="453" t="s">
        <v>449</v>
      </c>
      <c r="D3316" s="454" t="s">
        <v>1183</v>
      </c>
      <c r="E3316" s="455" t="s">
        <v>1184</v>
      </c>
      <c r="F3316" s="454" t="s">
        <v>1169</v>
      </c>
      <c r="G3316" s="454" t="s">
        <v>703</v>
      </c>
      <c r="H3316" s="454" t="s">
        <v>538</v>
      </c>
      <c r="I3316" s="453">
        <v>2025</v>
      </c>
      <c r="J3316" s="453">
        <v>1</v>
      </c>
      <c r="K3316" s="456">
        <v>45336</v>
      </c>
      <c r="L3316" s="457"/>
      <c r="M3316" s="458">
        <v>6.7044444444444407E-2</v>
      </c>
      <c r="N3316" s="458">
        <v>6.7599999999999993E-2</v>
      </c>
      <c r="O3316" s="459">
        <v>5.55555555555587E-4</v>
      </c>
      <c r="P3316" s="460"/>
      <c r="Q3316" s="453">
        <v>1</v>
      </c>
      <c r="R3316" s="458">
        <v>6.7044444444444407E-2</v>
      </c>
      <c r="S3316" s="464">
        <v>0</v>
      </c>
      <c r="T3316" s="461">
        <v>4182316</v>
      </c>
      <c r="U3316" s="462">
        <v>40000</v>
      </c>
      <c r="V3316" s="463">
        <v>37676.491111110983</v>
      </c>
      <c r="W3316" s="716" t="e">
        <f t="shared" si="133"/>
        <v>#DIV/0!</v>
      </c>
      <c r="Z3316" s="739">
        <f t="shared" si="134"/>
        <v>0</v>
      </c>
    </row>
    <row r="3317" spans="1:26" s="365" customFormat="1" ht="12.65" customHeight="1">
      <c r="A3317" s="284" t="s">
        <v>107</v>
      </c>
      <c r="B3317" s="452" t="s">
        <v>703</v>
      </c>
      <c r="C3317" s="453" t="s">
        <v>449</v>
      </c>
      <c r="D3317" s="454" t="s">
        <v>1183</v>
      </c>
      <c r="E3317" s="455" t="s">
        <v>1185</v>
      </c>
      <c r="F3317" s="454" t="s">
        <v>1169</v>
      </c>
      <c r="G3317" s="454" t="s">
        <v>703</v>
      </c>
      <c r="H3317" s="454" t="s">
        <v>538</v>
      </c>
      <c r="I3317" s="453">
        <v>2025</v>
      </c>
      <c r="J3317" s="453">
        <v>1</v>
      </c>
      <c r="K3317" s="456">
        <v>45336</v>
      </c>
      <c r="L3317" s="457"/>
      <c r="M3317" s="458">
        <v>6.7044444444444407E-2</v>
      </c>
      <c r="N3317" s="458">
        <v>6.7599999999999993E-2</v>
      </c>
      <c r="O3317" s="459">
        <v>5.55555555555587E-4</v>
      </c>
      <c r="P3317" s="460"/>
      <c r="Q3317" s="453">
        <v>1</v>
      </c>
      <c r="R3317" s="458">
        <v>6.7044444444444407E-2</v>
      </c>
      <c r="S3317" s="464">
        <v>0</v>
      </c>
      <c r="T3317" s="461">
        <v>630000</v>
      </c>
      <c r="U3317" s="462">
        <v>40000</v>
      </c>
      <c r="V3317" s="463">
        <v>39649.999999999978</v>
      </c>
      <c r="W3317" s="716" t="e">
        <f t="shared" si="133"/>
        <v>#DIV/0!</v>
      </c>
      <c r="Z3317" s="739">
        <f t="shared" si="134"/>
        <v>0</v>
      </c>
    </row>
    <row r="3318" spans="1:26" s="365" customFormat="1" ht="12.65" customHeight="1">
      <c r="A3318" s="284" t="s">
        <v>107</v>
      </c>
      <c r="B3318" s="452" t="s">
        <v>703</v>
      </c>
      <c r="C3318" s="453" t="s">
        <v>449</v>
      </c>
      <c r="D3318" s="454" t="s">
        <v>1186</v>
      </c>
      <c r="E3318" s="455" t="s">
        <v>1187</v>
      </c>
      <c r="F3318" s="454" t="s">
        <v>1169</v>
      </c>
      <c r="G3318" s="454" t="s">
        <v>703</v>
      </c>
      <c r="H3318" s="454" t="s">
        <v>538</v>
      </c>
      <c r="I3318" s="453">
        <v>2025</v>
      </c>
      <c r="J3318" s="453">
        <v>1</v>
      </c>
      <c r="K3318" s="456">
        <v>45336</v>
      </c>
      <c r="L3318" s="457"/>
      <c r="M3318" s="458">
        <v>1.8429011438828399E-2</v>
      </c>
      <c r="N3318" s="458">
        <v>1.8522761438828399E-2</v>
      </c>
      <c r="O3318" s="459">
        <v>9.3750000000000097E-5</v>
      </c>
      <c r="P3318" s="460"/>
      <c r="Q3318" s="453">
        <v>1</v>
      </c>
      <c r="R3318" s="458">
        <v>1.8429011438828399E-2</v>
      </c>
      <c r="S3318" s="464">
        <v>2712000</v>
      </c>
      <c r="T3318" s="461">
        <v>41339614</v>
      </c>
      <c r="U3318" s="462">
        <v>30000</v>
      </c>
      <c r="V3318" s="463">
        <v>26124.411187499994</v>
      </c>
      <c r="W3318" s="716" t="e">
        <f t="shared" si="133"/>
        <v>#DIV/0!</v>
      </c>
      <c r="Z3318" s="739">
        <f t="shared" si="134"/>
        <v>254.25000000000026</v>
      </c>
    </row>
    <row r="3319" spans="1:26" s="365" customFormat="1" ht="12.65" customHeight="1">
      <c r="A3319" s="284" t="s">
        <v>107</v>
      </c>
      <c r="B3319" s="452" t="s">
        <v>703</v>
      </c>
      <c r="C3319" s="453" t="s">
        <v>449</v>
      </c>
      <c r="D3319" s="454" t="s">
        <v>1188</v>
      </c>
      <c r="E3319" s="455" t="s">
        <v>1189</v>
      </c>
      <c r="F3319" s="454" t="s">
        <v>1169</v>
      </c>
      <c r="G3319" s="454" t="s">
        <v>703</v>
      </c>
      <c r="H3319" s="454" t="s">
        <v>538</v>
      </c>
      <c r="I3319" s="453">
        <v>2025</v>
      </c>
      <c r="J3319" s="453">
        <v>1</v>
      </c>
      <c r="K3319" s="456">
        <v>45336</v>
      </c>
      <c r="L3319" s="457"/>
      <c r="M3319" s="458">
        <v>2.8972727272727299E-2</v>
      </c>
      <c r="N3319" s="458">
        <v>2.92E-2</v>
      </c>
      <c r="O3319" s="459">
        <v>2.2727272727270101E-4</v>
      </c>
      <c r="P3319" s="460"/>
      <c r="Q3319" s="453">
        <v>1</v>
      </c>
      <c r="R3319" s="458">
        <v>2.8972727272727299E-2</v>
      </c>
      <c r="S3319" s="464">
        <v>0</v>
      </c>
      <c r="T3319" s="461">
        <v>4594595</v>
      </c>
      <c r="U3319" s="462">
        <v>18000</v>
      </c>
      <c r="V3319" s="463">
        <v>16955.773863636485</v>
      </c>
      <c r="W3319" s="716" t="e">
        <f t="shared" si="133"/>
        <v>#DIV/0!</v>
      </c>
      <c r="Z3319" s="739">
        <f t="shared" si="134"/>
        <v>0</v>
      </c>
    </row>
    <row r="3320" spans="1:26" s="365" customFormat="1" ht="12.65" customHeight="1">
      <c r="A3320" s="284" t="s">
        <v>107</v>
      </c>
      <c r="B3320" s="452" t="s">
        <v>703</v>
      </c>
      <c r="C3320" s="453" t="s">
        <v>449</v>
      </c>
      <c r="D3320" s="454" t="s">
        <v>1179</v>
      </c>
      <c r="E3320" s="455" t="s">
        <v>1180</v>
      </c>
      <c r="F3320" s="454" t="s">
        <v>1169</v>
      </c>
      <c r="G3320" s="454" t="s">
        <v>703</v>
      </c>
      <c r="H3320" s="454" t="s">
        <v>538</v>
      </c>
      <c r="I3320" s="453">
        <v>2025</v>
      </c>
      <c r="J3320" s="453">
        <v>1</v>
      </c>
      <c r="K3320" s="456">
        <v>45336</v>
      </c>
      <c r="L3320" s="457"/>
      <c r="M3320" s="458">
        <v>1.24996716339609E-2</v>
      </c>
      <c r="N3320" s="458">
        <v>1.25546484858128E-2</v>
      </c>
      <c r="O3320" s="459">
        <v>5.49768518518998E-5</v>
      </c>
      <c r="P3320" s="460"/>
      <c r="Q3320" s="453">
        <v>1</v>
      </c>
      <c r="R3320" s="458">
        <v>1.24996716339609E-2</v>
      </c>
      <c r="S3320" s="464">
        <v>3177000</v>
      </c>
      <c r="T3320" s="461">
        <v>77878056</v>
      </c>
      <c r="U3320" s="462">
        <v>0</v>
      </c>
      <c r="V3320" s="463">
        <v>0</v>
      </c>
      <c r="W3320" s="716" t="e">
        <f t="shared" si="133"/>
        <v>#DIV/0!</v>
      </c>
      <c r="Z3320" s="739">
        <f t="shared" si="134"/>
        <v>174.66145833348565</v>
      </c>
    </row>
    <row r="3321" spans="1:26" s="365" customFormat="1" ht="12.65" customHeight="1">
      <c r="A3321" s="284" t="s">
        <v>107</v>
      </c>
      <c r="B3321" s="452" t="s">
        <v>703</v>
      </c>
      <c r="C3321" s="453" t="s">
        <v>449</v>
      </c>
      <c r="D3321" s="454" t="s">
        <v>1190</v>
      </c>
      <c r="E3321" s="455" t="s">
        <v>1191</v>
      </c>
      <c r="F3321" s="454" t="s">
        <v>1169</v>
      </c>
      <c r="G3321" s="454" t="s">
        <v>703</v>
      </c>
      <c r="H3321" s="454" t="s">
        <v>538</v>
      </c>
      <c r="I3321" s="453">
        <v>2025</v>
      </c>
      <c r="J3321" s="453">
        <v>1</v>
      </c>
      <c r="K3321" s="456">
        <v>45336</v>
      </c>
      <c r="L3321" s="457"/>
      <c r="M3321" s="458">
        <v>2.10888888888889E-2</v>
      </c>
      <c r="N3321" s="458">
        <v>2.12E-2</v>
      </c>
      <c r="O3321" s="459">
        <v>1.111111111111E-4</v>
      </c>
      <c r="P3321" s="460"/>
      <c r="Q3321" s="453">
        <v>1</v>
      </c>
      <c r="R3321" s="458">
        <v>2.10888888888889E-2</v>
      </c>
      <c r="S3321" s="464">
        <v>0</v>
      </c>
      <c r="T3321" s="461">
        <v>4560975</v>
      </c>
      <c r="U3321" s="462">
        <v>10000</v>
      </c>
      <c r="V3321" s="463">
        <v>9493.2250000000513</v>
      </c>
      <c r="W3321" s="716" t="e">
        <f t="shared" si="133"/>
        <v>#DIV/0!</v>
      </c>
      <c r="Z3321" s="739">
        <f t="shared" si="134"/>
        <v>0</v>
      </c>
    </row>
    <row r="3322" spans="1:26" s="365" customFormat="1" ht="12.65" customHeight="1">
      <c r="A3322" s="452" t="s">
        <v>109</v>
      </c>
      <c r="B3322" s="452" t="s">
        <v>712</v>
      </c>
      <c r="C3322" s="453" t="s">
        <v>449</v>
      </c>
      <c r="D3322" s="454" t="s">
        <v>1192</v>
      </c>
      <c r="E3322" s="455" t="s">
        <v>1193</v>
      </c>
      <c r="F3322" s="454" t="s">
        <v>1169</v>
      </c>
      <c r="G3322" s="454" t="s">
        <v>712</v>
      </c>
      <c r="H3322" s="454" t="s">
        <v>538</v>
      </c>
      <c r="I3322" s="453">
        <v>2025</v>
      </c>
      <c r="J3322" s="453">
        <v>1</v>
      </c>
      <c r="K3322" s="456">
        <v>45336</v>
      </c>
      <c r="L3322" s="457"/>
      <c r="M3322" s="458">
        <v>7.1513521215986503E-2</v>
      </c>
      <c r="N3322" s="458">
        <v>7.1930187882653193E-2</v>
      </c>
      <c r="O3322" s="459">
        <v>4.1666666666669E-4</v>
      </c>
      <c r="P3322" s="460"/>
      <c r="Q3322" s="453">
        <v>1</v>
      </c>
      <c r="R3322" s="458">
        <v>7.1513521215986503E-2</v>
      </c>
      <c r="S3322" s="464">
        <v>740920</v>
      </c>
      <c r="T3322" s="461">
        <v>18185093</v>
      </c>
      <c r="U3322" s="462">
        <v>72000</v>
      </c>
      <c r="V3322" s="463">
        <v>64422.877916666243</v>
      </c>
      <c r="W3322" s="716" t="e">
        <f t="shared" si="133"/>
        <v>#DIV/0!</v>
      </c>
      <c r="Z3322" s="739">
        <f t="shared" si="134"/>
        <v>308.71666666668398</v>
      </c>
    </row>
    <row r="3323" spans="1:26" s="365" customFormat="1" ht="12.65" customHeight="1">
      <c r="A3323" s="452" t="s">
        <v>109</v>
      </c>
      <c r="B3323" s="452" t="s">
        <v>712</v>
      </c>
      <c r="C3323" s="453" t="s">
        <v>449</v>
      </c>
      <c r="D3323" s="454" t="s">
        <v>1194</v>
      </c>
      <c r="E3323" s="455" t="s">
        <v>1195</v>
      </c>
      <c r="F3323" s="454" t="s">
        <v>1169</v>
      </c>
      <c r="G3323" s="454" t="s">
        <v>712</v>
      </c>
      <c r="H3323" s="454" t="s">
        <v>538</v>
      </c>
      <c r="I3323" s="453">
        <v>2025</v>
      </c>
      <c r="J3323" s="453">
        <v>1</v>
      </c>
      <c r="K3323" s="456">
        <v>45336</v>
      </c>
      <c r="L3323" s="457"/>
      <c r="M3323" s="458">
        <v>1.6104341943226901E-2</v>
      </c>
      <c r="N3323" s="458">
        <v>1.6156185261199201E-2</v>
      </c>
      <c r="O3323" s="459">
        <v>5.1843317972300601E-5</v>
      </c>
      <c r="P3323" s="460"/>
      <c r="Q3323" s="453">
        <v>1</v>
      </c>
      <c r="R3323" s="458">
        <v>1.6104341943226901E-2</v>
      </c>
      <c r="S3323" s="464">
        <v>870070</v>
      </c>
      <c r="T3323" s="461">
        <v>31346918</v>
      </c>
      <c r="U3323" s="462">
        <v>18000</v>
      </c>
      <c r="V3323" s="463">
        <v>16374.871762674367</v>
      </c>
      <c r="W3323" s="716" t="e">
        <f t="shared" si="133"/>
        <v>#DIV/0!</v>
      </c>
      <c r="Z3323" s="739">
        <f t="shared" si="134"/>
        <v>45.107315668159586</v>
      </c>
    </row>
    <row r="3324" spans="1:26" s="365" customFormat="1" ht="12.65" customHeight="1">
      <c r="A3324" s="452" t="s">
        <v>109</v>
      </c>
      <c r="B3324" s="452" t="s">
        <v>712</v>
      </c>
      <c r="C3324" s="453" t="s">
        <v>449</v>
      </c>
      <c r="D3324" s="454" t="s">
        <v>1183</v>
      </c>
      <c r="E3324" s="455" t="s">
        <v>1196</v>
      </c>
      <c r="F3324" s="454" t="s">
        <v>1169</v>
      </c>
      <c r="G3324" s="454" t="s">
        <v>712</v>
      </c>
      <c r="H3324" s="454" t="s">
        <v>538</v>
      </c>
      <c r="I3324" s="453">
        <v>2025</v>
      </c>
      <c r="J3324" s="453">
        <v>1</v>
      </c>
      <c r="K3324" s="456">
        <v>45336</v>
      </c>
      <c r="L3324" s="457"/>
      <c r="M3324" s="458">
        <v>0.1776375</v>
      </c>
      <c r="N3324" s="458">
        <v>0.1792</v>
      </c>
      <c r="O3324" s="459">
        <v>1.5624999999999899E-3</v>
      </c>
      <c r="P3324" s="460"/>
      <c r="Q3324" s="453">
        <v>1</v>
      </c>
      <c r="R3324" s="458">
        <v>0.1776375</v>
      </c>
      <c r="S3324" s="464">
        <v>374080</v>
      </c>
      <c r="T3324" s="461">
        <v>7948746</v>
      </c>
      <c r="U3324" s="462">
        <v>120000</v>
      </c>
      <c r="V3324" s="463">
        <v>107580.08437500008</v>
      </c>
      <c r="W3324" s="716" t="e">
        <f t="shared" si="133"/>
        <v>#DIV/0!</v>
      </c>
      <c r="Z3324" s="739">
        <f t="shared" si="134"/>
        <v>584.49999999999625</v>
      </c>
    </row>
    <row r="3325" spans="1:26" s="365" customFormat="1" ht="12.65" customHeight="1">
      <c r="A3325" s="452" t="s">
        <v>109</v>
      </c>
      <c r="B3325" s="452" t="s">
        <v>712</v>
      </c>
      <c r="C3325" s="453" t="s">
        <v>449</v>
      </c>
      <c r="D3325" s="454" t="s">
        <v>1197</v>
      </c>
      <c r="E3325" s="455" t="s">
        <v>1198</v>
      </c>
      <c r="F3325" s="454" t="s">
        <v>1169</v>
      </c>
      <c r="G3325" s="454" t="s">
        <v>712</v>
      </c>
      <c r="H3325" s="454" t="s">
        <v>538</v>
      </c>
      <c r="I3325" s="453">
        <v>2025</v>
      </c>
      <c r="J3325" s="453">
        <v>1</v>
      </c>
      <c r="K3325" s="456">
        <v>45336</v>
      </c>
      <c r="L3325" s="457"/>
      <c r="M3325" s="458">
        <v>7.9725000000000004E-2</v>
      </c>
      <c r="N3325" s="458">
        <v>8.0100000000000005E-2</v>
      </c>
      <c r="O3325" s="459">
        <v>3.7500000000000001E-4</v>
      </c>
      <c r="P3325" s="460"/>
      <c r="Q3325" s="453">
        <v>1</v>
      </c>
      <c r="R3325" s="458">
        <v>7.9725000000000004E-2</v>
      </c>
      <c r="S3325" s="464">
        <v>404440</v>
      </c>
      <c r="T3325" s="461">
        <v>7919338</v>
      </c>
      <c r="U3325" s="462">
        <v>36000</v>
      </c>
      <c r="V3325" s="463">
        <v>33030.248249999997</v>
      </c>
      <c r="W3325" s="716" t="e">
        <f t="shared" si="133"/>
        <v>#DIV/0!</v>
      </c>
      <c r="Z3325" s="739">
        <f t="shared" si="134"/>
        <v>151.66499999999999</v>
      </c>
    </row>
    <row r="3326" spans="1:26" s="365" customFormat="1" ht="12.65" customHeight="1">
      <c r="A3326" s="452" t="s">
        <v>109</v>
      </c>
      <c r="B3326" s="452" t="s">
        <v>712</v>
      </c>
      <c r="C3326" s="453" t="s">
        <v>449</v>
      </c>
      <c r="D3326" s="454" t="s">
        <v>1199</v>
      </c>
      <c r="E3326" s="455" t="s">
        <v>1200</v>
      </c>
      <c r="F3326" s="454" t="s">
        <v>1169</v>
      </c>
      <c r="G3326" s="454" t="s">
        <v>712</v>
      </c>
      <c r="H3326" s="454" t="s">
        <v>538</v>
      </c>
      <c r="I3326" s="453">
        <v>2025</v>
      </c>
      <c r="J3326" s="453">
        <v>1</v>
      </c>
      <c r="K3326" s="456">
        <v>45336</v>
      </c>
      <c r="L3326" s="457"/>
      <c r="M3326" s="458">
        <v>4.0697979797979802E-2</v>
      </c>
      <c r="N3326" s="458">
        <v>4.0899999999999999E-2</v>
      </c>
      <c r="O3326" s="459">
        <v>2.02020202020196E-4</v>
      </c>
      <c r="P3326" s="460"/>
      <c r="Q3326" s="453">
        <v>1</v>
      </c>
      <c r="R3326" s="458">
        <v>4.0697979797979802E-2</v>
      </c>
      <c r="S3326" s="464">
        <v>393560</v>
      </c>
      <c r="T3326" s="461">
        <v>22558126</v>
      </c>
      <c r="U3326" s="462">
        <v>32000</v>
      </c>
      <c r="V3326" s="463">
        <v>27442.802828282962</v>
      </c>
      <c r="W3326" s="716" t="e">
        <f t="shared" si="133"/>
        <v>#DIV/0!</v>
      </c>
      <c r="Z3326" s="739">
        <f t="shared" si="134"/>
        <v>79.507070707068337</v>
      </c>
    </row>
    <row r="3327" spans="1:26" s="365" customFormat="1" ht="12.65" customHeight="1">
      <c r="A3327" s="452" t="s">
        <v>109</v>
      </c>
      <c r="B3327" s="452" t="s">
        <v>712</v>
      </c>
      <c r="C3327" s="453" t="s">
        <v>449</v>
      </c>
      <c r="D3327" s="454" t="s">
        <v>1179</v>
      </c>
      <c r="E3327" s="455" t="s">
        <v>1180</v>
      </c>
      <c r="F3327" s="454" t="s">
        <v>1169</v>
      </c>
      <c r="G3327" s="454" t="s">
        <v>712</v>
      </c>
      <c r="H3327" s="454" t="s">
        <v>538</v>
      </c>
      <c r="I3327" s="453">
        <v>2025</v>
      </c>
      <c r="J3327" s="453">
        <v>1</v>
      </c>
      <c r="K3327" s="456">
        <v>45336</v>
      </c>
      <c r="L3327" s="457"/>
      <c r="M3327" s="458">
        <v>1.24996716339609E-2</v>
      </c>
      <c r="N3327" s="458">
        <v>1.25546484858128E-2</v>
      </c>
      <c r="O3327" s="459">
        <v>5.49768518518998E-5</v>
      </c>
      <c r="P3327" s="460"/>
      <c r="Q3327" s="453">
        <v>1</v>
      </c>
      <c r="R3327" s="458">
        <v>1.24996716339609E-2</v>
      </c>
      <c r="S3327" s="464">
        <v>3177000</v>
      </c>
      <c r="T3327" s="461">
        <v>77878056</v>
      </c>
      <c r="U3327" s="462">
        <v>0</v>
      </c>
      <c r="V3327" s="463">
        <v>0</v>
      </c>
      <c r="W3327" s="716" t="e">
        <f t="shared" si="133"/>
        <v>#DIV/0!</v>
      </c>
      <c r="Z3327" s="739">
        <f t="shared" si="134"/>
        <v>174.66145833348565</v>
      </c>
    </row>
    <row r="3328" spans="1:26" s="365" customFormat="1" ht="12.65" customHeight="1">
      <c r="A3328" s="452" t="s">
        <v>108</v>
      </c>
      <c r="B3328" s="452" t="s">
        <v>1201</v>
      </c>
      <c r="C3328" s="453" t="s">
        <v>449</v>
      </c>
      <c r="D3328" s="454" t="s">
        <v>1181</v>
      </c>
      <c r="E3328" s="455" t="s">
        <v>1202</v>
      </c>
      <c r="F3328" s="454" t="s">
        <v>1169</v>
      </c>
      <c r="G3328" s="454" t="s">
        <v>1201</v>
      </c>
      <c r="H3328" s="454" t="s">
        <v>538</v>
      </c>
      <c r="I3328" s="453">
        <v>2025</v>
      </c>
      <c r="J3328" s="453">
        <v>1</v>
      </c>
      <c r="K3328" s="456">
        <v>45336</v>
      </c>
      <c r="L3328" s="457"/>
      <c r="M3328" s="458">
        <v>0.11732129629629599</v>
      </c>
      <c r="N3328" s="458">
        <v>0.1179</v>
      </c>
      <c r="O3328" s="459">
        <v>5.7870370370401202E-4</v>
      </c>
      <c r="P3328" s="460"/>
      <c r="Q3328" s="453">
        <v>1</v>
      </c>
      <c r="R3328" s="458">
        <v>0.11732129629629599</v>
      </c>
      <c r="S3328" s="464">
        <v>382840</v>
      </c>
      <c r="T3328" s="461">
        <v>9934216</v>
      </c>
      <c r="U3328" s="462">
        <v>75000</v>
      </c>
      <c r="V3328" s="463">
        <v>69251.032407404346</v>
      </c>
      <c r="W3328" s="716" t="e">
        <f t="shared" si="133"/>
        <v>#DIV/0!</v>
      </c>
      <c r="Z3328" s="739">
        <f t="shared" si="134"/>
        <v>221.55092592604396</v>
      </c>
    </row>
    <row r="3329" spans="1:26" s="365" customFormat="1" ht="12.65" customHeight="1">
      <c r="A3329" s="452" t="s">
        <v>108</v>
      </c>
      <c r="B3329" s="452" t="s">
        <v>1201</v>
      </c>
      <c r="C3329" s="453" t="s">
        <v>449</v>
      </c>
      <c r="D3329" s="454" t="s">
        <v>1203</v>
      </c>
      <c r="E3329" s="455" t="s">
        <v>1204</v>
      </c>
      <c r="F3329" s="454" t="s">
        <v>1169</v>
      </c>
      <c r="G3329" s="454" t="s">
        <v>1201</v>
      </c>
      <c r="H3329" s="454" t="s">
        <v>538</v>
      </c>
      <c r="I3329" s="453">
        <v>2025</v>
      </c>
      <c r="J3329" s="453">
        <v>1</v>
      </c>
      <c r="K3329" s="456">
        <v>45336</v>
      </c>
      <c r="L3329" s="457"/>
      <c r="M3329" s="458">
        <v>0.16803124999999999</v>
      </c>
      <c r="N3329" s="458">
        <v>0.16850000000000001</v>
      </c>
      <c r="O3329" s="459">
        <v>4.6875000000001798E-4</v>
      </c>
      <c r="P3329" s="460"/>
      <c r="Q3329" s="453">
        <v>1</v>
      </c>
      <c r="R3329" s="458">
        <v>0.16803124999999999</v>
      </c>
      <c r="S3329" s="464">
        <v>491290</v>
      </c>
      <c r="T3329" s="461">
        <v>9931897</v>
      </c>
      <c r="U3329" s="462">
        <v>54000</v>
      </c>
      <c r="V3329" s="463">
        <v>49344.423281249823</v>
      </c>
      <c r="W3329" s="716" t="e">
        <f t="shared" si="133"/>
        <v>#DIV/0!</v>
      </c>
      <c r="Z3329" s="739">
        <f t="shared" si="134"/>
        <v>230.29218750000882</v>
      </c>
    </row>
    <row r="3330" spans="1:26" s="365" customFormat="1" ht="12.65" customHeight="1">
      <c r="A3330" s="452" t="s">
        <v>108</v>
      </c>
      <c r="B3330" s="452" t="s">
        <v>1201</v>
      </c>
      <c r="C3330" s="453" t="s">
        <v>449</v>
      </c>
      <c r="D3330" s="454" t="s">
        <v>1175</v>
      </c>
      <c r="E3330" s="455" t="s">
        <v>1176</v>
      </c>
      <c r="F3330" s="454" t="s">
        <v>1169</v>
      </c>
      <c r="G3330" s="454" t="s">
        <v>1201</v>
      </c>
      <c r="H3330" s="454" t="s">
        <v>538</v>
      </c>
      <c r="I3330" s="453">
        <v>2025</v>
      </c>
      <c r="J3330" s="453">
        <v>1</v>
      </c>
      <c r="K3330" s="456">
        <v>45336</v>
      </c>
      <c r="L3330" s="457"/>
      <c r="M3330" s="458">
        <v>1.54984811013187E-2</v>
      </c>
      <c r="N3330" s="458">
        <v>1.55644533235409E-2</v>
      </c>
      <c r="O3330" s="459">
        <v>6.5972222222199895E-5</v>
      </c>
      <c r="P3330" s="460"/>
      <c r="Q3330" s="453">
        <v>1</v>
      </c>
      <c r="R3330" s="458">
        <v>1.54984811013187E-2</v>
      </c>
      <c r="S3330" s="464">
        <v>2984040</v>
      </c>
      <c r="T3330" s="461">
        <v>52544830</v>
      </c>
      <c r="U3330" s="462">
        <v>0</v>
      </c>
      <c r="V3330" s="463">
        <v>0</v>
      </c>
      <c r="W3330" s="716" t="e">
        <f t="shared" ref="W3330:W3393" si="137">V3330/$AB$1</f>
        <v>#DIV/0!</v>
      </c>
      <c r="Z3330" s="739">
        <f t="shared" si="134"/>
        <v>196.86374999993336</v>
      </c>
    </row>
    <row r="3331" spans="1:26" s="365" customFormat="1" ht="12.65" customHeight="1">
      <c r="A3331" s="452" t="s">
        <v>109</v>
      </c>
      <c r="B3331" s="452" t="s">
        <v>712</v>
      </c>
      <c r="C3331" s="453" t="s">
        <v>449</v>
      </c>
      <c r="D3331" s="454" t="s">
        <v>1194</v>
      </c>
      <c r="E3331" s="455" t="s">
        <v>1195</v>
      </c>
      <c r="F3331" s="454" t="s">
        <v>1169</v>
      </c>
      <c r="G3331" s="454" t="s">
        <v>712</v>
      </c>
      <c r="H3331" s="454" t="s">
        <v>538</v>
      </c>
      <c r="I3331" s="453">
        <v>2025</v>
      </c>
      <c r="J3331" s="453">
        <v>1</v>
      </c>
      <c r="K3331" s="456">
        <v>45336</v>
      </c>
      <c r="L3331" s="457"/>
      <c r="M3331" s="458">
        <v>1.6104341943226901E-2</v>
      </c>
      <c r="N3331" s="458">
        <v>1.6156185261199201E-2</v>
      </c>
      <c r="O3331" s="459">
        <v>5.1843317972300601E-5</v>
      </c>
      <c r="P3331" s="460"/>
      <c r="Q3331" s="453">
        <v>1</v>
      </c>
      <c r="R3331" s="458">
        <v>1.6104341943226901E-2</v>
      </c>
      <c r="S3331" s="464">
        <v>870070</v>
      </c>
      <c r="T3331" s="461">
        <v>31346918</v>
      </c>
      <c r="U3331" s="462">
        <v>0</v>
      </c>
      <c r="V3331" s="463">
        <v>0</v>
      </c>
      <c r="W3331" s="716" t="e">
        <f t="shared" si="137"/>
        <v>#DIV/0!</v>
      </c>
      <c r="Z3331" s="739">
        <f t="shared" ref="Z3331:Z3394" si="138">O3331*S3331</f>
        <v>45.107315668159586</v>
      </c>
    </row>
    <row r="3332" spans="1:26" s="365" customFormat="1" ht="12.65" customHeight="1">
      <c r="A3332" s="452" t="s">
        <v>109</v>
      </c>
      <c r="B3332" s="452" t="s">
        <v>712</v>
      </c>
      <c r="C3332" s="453" t="s">
        <v>449</v>
      </c>
      <c r="D3332" s="454" t="s">
        <v>1192</v>
      </c>
      <c r="E3332" s="455" t="s">
        <v>1193</v>
      </c>
      <c r="F3332" s="454" t="s">
        <v>1169</v>
      </c>
      <c r="G3332" s="454" t="s">
        <v>712</v>
      </c>
      <c r="H3332" s="454" t="s">
        <v>538</v>
      </c>
      <c r="I3332" s="453">
        <v>2025</v>
      </c>
      <c r="J3332" s="453">
        <v>1</v>
      </c>
      <c r="K3332" s="456">
        <v>45336</v>
      </c>
      <c r="L3332" s="457"/>
      <c r="M3332" s="458">
        <v>7.1513521215986503E-2</v>
      </c>
      <c r="N3332" s="458">
        <v>7.1930187882653193E-2</v>
      </c>
      <c r="O3332" s="459">
        <v>4.1666666666669E-4</v>
      </c>
      <c r="P3332" s="460"/>
      <c r="Q3332" s="453">
        <v>1</v>
      </c>
      <c r="R3332" s="458">
        <v>7.1513521215986503E-2</v>
      </c>
      <c r="S3332" s="464">
        <v>740920</v>
      </c>
      <c r="T3332" s="461">
        <v>18185093</v>
      </c>
      <c r="U3332" s="462">
        <v>0</v>
      </c>
      <c r="V3332" s="463">
        <v>0</v>
      </c>
      <c r="W3332" s="716" t="e">
        <f t="shared" si="137"/>
        <v>#DIV/0!</v>
      </c>
      <c r="Z3332" s="739">
        <f t="shared" si="138"/>
        <v>308.71666666668398</v>
      </c>
    </row>
    <row r="3333" spans="1:26" s="365" customFormat="1" ht="12.65" customHeight="1">
      <c r="A3333" s="452" t="s">
        <v>109</v>
      </c>
      <c r="B3333" s="452" t="s">
        <v>712</v>
      </c>
      <c r="C3333" s="453" t="s">
        <v>449</v>
      </c>
      <c r="D3333" s="454" t="s">
        <v>1179</v>
      </c>
      <c r="E3333" s="455" t="s">
        <v>1180</v>
      </c>
      <c r="F3333" s="454" t="s">
        <v>1169</v>
      </c>
      <c r="G3333" s="454" t="s">
        <v>712</v>
      </c>
      <c r="H3333" s="454" t="s">
        <v>538</v>
      </c>
      <c r="I3333" s="453">
        <v>2025</v>
      </c>
      <c r="J3333" s="453">
        <v>1</v>
      </c>
      <c r="K3333" s="456">
        <v>45336</v>
      </c>
      <c r="L3333" s="457"/>
      <c r="M3333" s="458">
        <v>1.24996716339609E-2</v>
      </c>
      <c r="N3333" s="458">
        <v>1.25546484858128E-2</v>
      </c>
      <c r="O3333" s="459">
        <v>5.49768518518998E-5</v>
      </c>
      <c r="P3333" s="460"/>
      <c r="Q3333" s="453">
        <v>1</v>
      </c>
      <c r="R3333" s="458">
        <v>1.24996716339609E-2</v>
      </c>
      <c r="S3333" s="464">
        <v>3177000</v>
      </c>
      <c r="T3333" s="461">
        <v>77878056</v>
      </c>
      <c r="U3333" s="462">
        <v>0</v>
      </c>
      <c r="V3333" s="463">
        <v>0</v>
      </c>
      <c r="W3333" s="716" t="e">
        <f t="shared" si="137"/>
        <v>#DIV/0!</v>
      </c>
      <c r="Z3333" s="739">
        <f t="shared" si="138"/>
        <v>174.66145833348565</v>
      </c>
    </row>
    <row r="3334" spans="1:26" s="365" customFormat="1" ht="12.65" customHeight="1">
      <c r="A3334" s="452" t="s">
        <v>108</v>
      </c>
      <c r="B3334" s="452" t="s">
        <v>1201</v>
      </c>
      <c r="C3334" s="453" t="s">
        <v>449</v>
      </c>
      <c r="D3334" s="454" t="s">
        <v>1205</v>
      </c>
      <c r="E3334" s="455" t="s">
        <v>537</v>
      </c>
      <c r="F3334" s="454" t="s">
        <v>1169</v>
      </c>
      <c r="G3334" s="454" t="s">
        <v>1201</v>
      </c>
      <c r="H3334" s="454" t="s">
        <v>538</v>
      </c>
      <c r="I3334" s="453">
        <v>2025</v>
      </c>
      <c r="J3334" s="453">
        <v>1</v>
      </c>
      <c r="K3334" s="456">
        <v>45336</v>
      </c>
      <c r="L3334" s="457"/>
      <c r="M3334" s="458">
        <v>2.2669039342977801E-2</v>
      </c>
      <c r="N3334" s="458">
        <v>2.2744560176311102E-2</v>
      </c>
      <c r="O3334" s="459">
        <v>7.5520833333300703E-5</v>
      </c>
      <c r="P3334" s="460"/>
      <c r="Q3334" s="453">
        <v>1</v>
      </c>
      <c r="R3334" s="458">
        <v>2.2669039342977801E-2</v>
      </c>
      <c r="S3334" s="464">
        <v>0</v>
      </c>
      <c r="T3334" s="461">
        <v>0</v>
      </c>
      <c r="U3334" s="462">
        <v>14500</v>
      </c>
      <c r="V3334" s="463">
        <v>14500</v>
      </c>
      <c r="W3334" s="716" t="e">
        <f t="shared" si="137"/>
        <v>#DIV/0!</v>
      </c>
      <c r="Z3334" s="739">
        <f t="shared" si="138"/>
        <v>0</v>
      </c>
    </row>
    <row r="3335" spans="1:26" s="365" customFormat="1" ht="12.65" customHeight="1">
      <c r="A3335" s="452" t="s">
        <v>115</v>
      </c>
      <c r="B3335" s="452" t="s">
        <v>728</v>
      </c>
      <c r="C3335" s="453" t="s">
        <v>449</v>
      </c>
      <c r="D3335" s="454" t="s">
        <v>1192</v>
      </c>
      <c r="E3335" s="455" t="s">
        <v>1206</v>
      </c>
      <c r="F3335" s="454" t="s">
        <v>1169</v>
      </c>
      <c r="G3335" s="454" t="s">
        <v>728</v>
      </c>
      <c r="H3335" s="454" t="s">
        <v>538</v>
      </c>
      <c r="I3335" s="453">
        <v>2025</v>
      </c>
      <c r="J3335" s="453">
        <v>1</v>
      </c>
      <c r="K3335" s="456">
        <v>45336</v>
      </c>
      <c r="L3335" s="457"/>
      <c r="M3335" s="458">
        <v>0.10550138888888901</v>
      </c>
      <c r="N3335" s="458">
        <v>0.10630000000000001</v>
      </c>
      <c r="O3335" s="459">
        <v>7.9861111111100003E-4</v>
      </c>
      <c r="P3335" s="460"/>
      <c r="Q3335" s="453">
        <v>1</v>
      </c>
      <c r="R3335" s="458">
        <v>0.10550138888888901</v>
      </c>
      <c r="S3335" s="464">
        <v>150000</v>
      </c>
      <c r="T3335" s="461">
        <v>12489918</v>
      </c>
      <c r="U3335" s="462">
        <v>69000</v>
      </c>
      <c r="V3335" s="463">
        <v>59025.412708334719</v>
      </c>
      <c r="W3335" s="716" t="e">
        <f t="shared" si="137"/>
        <v>#DIV/0!</v>
      </c>
      <c r="Z3335" s="739">
        <f t="shared" si="138"/>
        <v>119.79166666665</v>
      </c>
    </row>
    <row r="3336" spans="1:26" s="365" customFormat="1" ht="12.65" customHeight="1">
      <c r="A3336" s="452" t="s">
        <v>115</v>
      </c>
      <c r="B3336" s="452" t="s">
        <v>728</v>
      </c>
      <c r="C3336" s="453" t="s">
        <v>449</v>
      </c>
      <c r="D3336" s="454" t="s">
        <v>1194</v>
      </c>
      <c r="E3336" s="455" t="s">
        <v>1195</v>
      </c>
      <c r="F3336" s="454" t="s">
        <v>1169</v>
      </c>
      <c r="G3336" s="454" t="s">
        <v>728</v>
      </c>
      <c r="H3336" s="454" t="s">
        <v>538</v>
      </c>
      <c r="I3336" s="453">
        <v>2025</v>
      </c>
      <c r="J3336" s="453">
        <v>1</v>
      </c>
      <c r="K3336" s="456">
        <v>45336</v>
      </c>
      <c r="L3336" s="457"/>
      <c r="M3336" s="458">
        <v>1.6104341943226901E-2</v>
      </c>
      <c r="N3336" s="458">
        <v>1.6156185261199201E-2</v>
      </c>
      <c r="O3336" s="459">
        <v>5.1843317972300601E-5</v>
      </c>
      <c r="P3336" s="460"/>
      <c r="Q3336" s="453">
        <v>1</v>
      </c>
      <c r="R3336" s="458">
        <v>1.6104341943226901E-2</v>
      </c>
      <c r="S3336" s="464">
        <v>870070</v>
      </c>
      <c r="T3336" s="461">
        <v>31346918</v>
      </c>
      <c r="U3336" s="462">
        <v>0</v>
      </c>
      <c r="V3336" s="463">
        <v>0</v>
      </c>
      <c r="W3336" s="716" t="e">
        <f t="shared" si="137"/>
        <v>#DIV/0!</v>
      </c>
      <c r="Z3336" s="739">
        <f t="shared" si="138"/>
        <v>45.107315668159586</v>
      </c>
    </row>
    <row r="3337" spans="1:26" s="365" customFormat="1" ht="12.65" customHeight="1">
      <c r="A3337" s="452" t="s">
        <v>115</v>
      </c>
      <c r="B3337" s="452" t="s">
        <v>728</v>
      </c>
      <c r="C3337" s="453" t="s">
        <v>449</v>
      </c>
      <c r="D3337" s="454" t="s">
        <v>1183</v>
      </c>
      <c r="E3337" s="455" t="s">
        <v>1207</v>
      </c>
      <c r="F3337" s="454" t="s">
        <v>1169</v>
      </c>
      <c r="G3337" s="454" t="s">
        <v>728</v>
      </c>
      <c r="H3337" s="454" t="s">
        <v>538</v>
      </c>
      <c r="I3337" s="453">
        <v>2025</v>
      </c>
      <c r="J3337" s="453">
        <v>1</v>
      </c>
      <c r="K3337" s="456">
        <v>45336</v>
      </c>
      <c r="L3337" s="457"/>
      <c r="M3337" s="458">
        <v>0.15999791666666699</v>
      </c>
      <c r="N3337" s="458">
        <v>0.1613</v>
      </c>
      <c r="O3337" s="459">
        <v>1.30208333333301E-3</v>
      </c>
      <c r="P3337" s="460"/>
      <c r="Q3337" s="453">
        <v>1</v>
      </c>
      <c r="R3337" s="458">
        <v>0.15999791666666699</v>
      </c>
      <c r="S3337" s="464">
        <v>171000</v>
      </c>
      <c r="T3337" s="461">
        <v>13361826</v>
      </c>
      <c r="U3337" s="462">
        <v>75000</v>
      </c>
      <c r="V3337" s="463">
        <v>57601.789062504322</v>
      </c>
      <c r="W3337" s="716" t="e">
        <f t="shared" si="137"/>
        <v>#DIV/0!</v>
      </c>
      <c r="Z3337" s="739">
        <f t="shared" si="138"/>
        <v>222.65624999994469</v>
      </c>
    </row>
    <row r="3338" spans="1:26" s="365" customFormat="1" ht="12.65" customHeight="1">
      <c r="A3338" s="452" t="s">
        <v>115</v>
      </c>
      <c r="B3338" s="452" t="s">
        <v>728</v>
      </c>
      <c r="C3338" s="453" t="s">
        <v>449</v>
      </c>
      <c r="D3338" s="454" t="s">
        <v>1197</v>
      </c>
      <c r="E3338" s="455" t="s">
        <v>1208</v>
      </c>
      <c r="F3338" s="454" t="s">
        <v>1169</v>
      </c>
      <c r="G3338" s="454" t="s">
        <v>728</v>
      </c>
      <c r="H3338" s="454" t="s">
        <v>538</v>
      </c>
      <c r="I3338" s="453">
        <v>2025</v>
      </c>
      <c r="J3338" s="453">
        <v>1</v>
      </c>
      <c r="K3338" s="456">
        <v>45336</v>
      </c>
      <c r="L3338" s="457"/>
      <c r="M3338" s="458">
        <v>0.1943</v>
      </c>
      <c r="N3338" s="458">
        <v>0.19500000000000001</v>
      </c>
      <c r="O3338" s="459">
        <v>7.0000000000000596E-4</v>
      </c>
      <c r="P3338" s="460"/>
      <c r="Q3338" s="453">
        <v>1</v>
      </c>
      <c r="R3338" s="458">
        <v>0.1943</v>
      </c>
      <c r="S3338" s="464">
        <v>0</v>
      </c>
      <c r="T3338" s="461">
        <v>8295062</v>
      </c>
      <c r="U3338" s="462">
        <v>60000</v>
      </c>
      <c r="V3338" s="463">
        <v>54193.456599999947</v>
      </c>
      <c r="W3338" s="716" t="e">
        <f t="shared" si="137"/>
        <v>#DIV/0!</v>
      </c>
      <c r="Z3338" s="739">
        <f t="shared" si="138"/>
        <v>0</v>
      </c>
    </row>
    <row r="3339" spans="1:26" s="365" customFormat="1" ht="12.65" customHeight="1">
      <c r="A3339" s="452" t="s">
        <v>115</v>
      </c>
      <c r="B3339" s="452" t="s">
        <v>728</v>
      </c>
      <c r="C3339" s="453" t="s">
        <v>449</v>
      </c>
      <c r="D3339" s="454" t="s">
        <v>1199</v>
      </c>
      <c r="E3339" s="455" t="s">
        <v>1200</v>
      </c>
      <c r="F3339" s="454" t="s">
        <v>1169</v>
      </c>
      <c r="G3339" s="454" t="s">
        <v>728</v>
      </c>
      <c r="H3339" s="454" t="s">
        <v>538</v>
      </c>
      <c r="I3339" s="453">
        <v>2025</v>
      </c>
      <c r="J3339" s="453">
        <v>1</v>
      </c>
      <c r="K3339" s="456">
        <v>45336</v>
      </c>
      <c r="L3339" s="457"/>
      <c r="M3339" s="458">
        <v>4.0697979797979802E-2</v>
      </c>
      <c r="N3339" s="458">
        <v>4.0899999999999999E-2</v>
      </c>
      <c r="O3339" s="459">
        <v>2.02020202020196E-4</v>
      </c>
      <c r="P3339" s="460"/>
      <c r="Q3339" s="453">
        <v>1</v>
      </c>
      <c r="R3339" s="458">
        <v>4.0697979797979802E-2</v>
      </c>
      <c r="S3339" s="464">
        <v>393560</v>
      </c>
      <c r="T3339" s="461">
        <v>22558126</v>
      </c>
      <c r="U3339" s="462">
        <v>0</v>
      </c>
      <c r="V3339" s="463">
        <v>0</v>
      </c>
      <c r="W3339" s="716" t="e">
        <f t="shared" si="137"/>
        <v>#DIV/0!</v>
      </c>
      <c r="Z3339" s="739">
        <f t="shared" si="138"/>
        <v>79.507070707068337</v>
      </c>
    </row>
    <row r="3340" spans="1:26" s="365" customFormat="1" ht="12.65" customHeight="1">
      <c r="A3340" s="452" t="s">
        <v>115</v>
      </c>
      <c r="B3340" s="452" t="s">
        <v>728</v>
      </c>
      <c r="C3340" s="453" t="s">
        <v>449</v>
      </c>
      <c r="D3340" s="454" t="s">
        <v>1179</v>
      </c>
      <c r="E3340" s="455" t="s">
        <v>1180</v>
      </c>
      <c r="F3340" s="454" t="s">
        <v>1169</v>
      </c>
      <c r="G3340" s="454" t="s">
        <v>728</v>
      </c>
      <c r="H3340" s="454" t="s">
        <v>538</v>
      </c>
      <c r="I3340" s="453">
        <v>2025</v>
      </c>
      <c r="J3340" s="453">
        <v>1</v>
      </c>
      <c r="K3340" s="456">
        <v>45336</v>
      </c>
      <c r="L3340" s="457"/>
      <c r="M3340" s="458">
        <v>1.24996716339609E-2</v>
      </c>
      <c r="N3340" s="458">
        <v>1.25546484858128E-2</v>
      </c>
      <c r="O3340" s="459">
        <v>5.49768518518998E-5</v>
      </c>
      <c r="P3340" s="460"/>
      <c r="Q3340" s="453">
        <v>1</v>
      </c>
      <c r="R3340" s="458">
        <v>1.24996716339609E-2</v>
      </c>
      <c r="S3340" s="464">
        <v>3177000</v>
      </c>
      <c r="T3340" s="461">
        <v>77878056</v>
      </c>
      <c r="U3340" s="462">
        <v>0</v>
      </c>
      <c r="V3340" s="463">
        <v>0</v>
      </c>
      <c r="W3340" s="716" t="e">
        <f t="shared" si="137"/>
        <v>#DIV/0!</v>
      </c>
      <c r="Z3340" s="739">
        <f t="shared" si="138"/>
        <v>174.66145833348565</v>
      </c>
    </row>
    <row r="3341" spans="1:26" s="365" customFormat="1" ht="12.65" customHeight="1">
      <c r="A3341" s="452" t="s">
        <v>115</v>
      </c>
      <c r="B3341" s="452" t="s">
        <v>728</v>
      </c>
      <c r="C3341" s="453" t="s">
        <v>449</v>
      </c>
      <c r="D3341" s="454" t="s">
        <v>1192</v>
      </c>
      <c r="E3341" s="455" t="s">
        <v>1206</v>
      </c>
      <c r="F3341" s="454" t="s">
        <v>1169</v>
      </c>
      <c r="G3341" s="454" t="s">
        <v>728</v>
      </c>
      <c r="H3341" s="454" t="s">
        <v>538</v>
      </c>
      <c r="I3341" s="453">
        <v>2025</v>
      </c>
      <c r="J3341" s="453">
        <v>1</v>
      </c>
      <c r="K3341" s="456">
        <v>45336</v>
      </c>
      <c r="L3341" s="457"/>
      <c r="M3341" s="458">
        <v>0.10550138888888901</v>
      </c>
      <c r="N3341" s="458">
        <v>0.10630000000000001</v>
      </c>
      <c r="O3341" s="459">
        <v>7.9861111111100003E-4</v>
      </c>
      <c r="P3341" s="460"/>
      <c r="Q3341" s="453">
        <v>1</v>
      </c>
      <c r="R3341" s="458">
        <v>0.10550138888888901</v>
      </c>
      <c r="S3341" s="464">
        <v>150000</v>
      </c>
      <c r="T3341" s="461">
        <v>12489918</v>
      </c>
      <c r="U3341" s="462">
        <v>0</v>
      </c>
      <c r="V3341" s="463">
        <v>0</v>
      </c>
      <c r="W3341" s="716" t="e">
        <f t="shared" si="137"/>
        <v>#DIV/0!</v>
      </c>
      <c r="Z3341" s="739">
        <f t="shared" si="138"/>
        <v>119.79166666665</v>
      </c>
    </row>
    <row r="3342" spans="1:26" s="365" customFormat="1" ht="12.65" customHeight="1">
      <c r="A3342" s="452" t="s">
        <v>115</v>
      </c>
      <c r="B3342" s="452" t="s">
        <v>728</v>
      </c>
      <c r="C3342" s="453" t="s">
        <v>449</v>
      </c>
      <c r="D3342" s="454" t="s">
        <v>1179</v>
      </c>
      <c r="E3342" s="455" t="s">
        <v>1180</v>
      </c>
      <c r="F3342" s="454" t="s">
        <v>1169</v>
      </c>
      <c r="G3342" s="454" t="s">
        <v>728</v>
      </c>
      <c r="H3342" s="454" t="s">
        <v>538</v>
      </c>
      <c r="I3342" s="453">
        <v>2025</v>
      </c>
      <c r="J3342" s="453">
        <v>1</v>
      </c>
      <c r="K3342" s="456">
        <v>45336</v>
      </c>
      <c r="L3342" s="457"/>
      <c r="M3342" s="458">
        <v>1.24996716339609E-2</v>
      </c>
      <c r="N3342" s="458">
        <v>1.25546484858128E-2</v>
      </c>
      <c r="O3342" s="459">
        <v>5.49768518518998E-5</v>
      </c>
      <c r="P3342" s="460"/>
      <c r="Q3342" s="453">
        <v>1</v>
      </c>
      <c r="R3342" s="458">
        <v>1.24996716339609E-2</v>
      </c>
      <c r="S3342" s="464">
        <v>3177000</v>
      </c>
      <c r="T3342" s="461">
        <v>77878056</v>
      </c>
      <c r="U3342" s="462">
        <v>0</v>
      </c>
      <c r="V3342" s="463">
        <v>0</v>
      </c>
      <c r="W3342" s="716" t="e">
        <f t="shared" si="137"/>
        <v>#DIV/0!</v>
      </c>
      <c r="Z3342" s="739">
        <f t="shared" si="138"/>
        <v>174.66145833348565</v>
      </c>
    </row>
    <row r="3343" spans="1:26" s="365" customFormat="1" ht="12.65" customHeight="1">
      <c r="A3343" s="452" t="s">
        <v>115</v>
      </c>
      <c r="B3343" s="452" t="s">
        <v>728</v>
      </c>
      <c r="C3343" s="453" t="s">
        <v>449</v>
      </c>
      <c r="D3343" s="454" t="s">
        <v>1194</v>
      </c>
      <c r="E3343" s="455" t="s">
        <v>1195</v>
      </c>
      <c r="F3343" s="454" t="s">
        <v>1169</v>
      </c>
      <c r="G3343" s="454" t="s">
        <v>728</v>
      </c>
      <c r="H3343" s="454" t="s">
        <v>538</v>
      </c>
      <c r="I3343" s="453">
        <v>2025</v>
      </c>
      <c r="J3343" s="453">
        <v>1</v>
      </c>
      <c r="K3343" s="456">
        <v>45336</v>
      </c>
      <c r="L3343" s="457"/>
      <c r="M3343" s="458">
        <v>1.6104341943226901E-2</v>
      </c>
      <c r="N3343" s="458">
        <v>1.6156185261199201E-2</v>
      </c>
      <c r="O3343" s="459">
        <v>5.1843317972300601E-5</v>
      </c>
      <c r="P3343" s="460"/>
      <c r="Q3343" s="453">
        <v>1</v>
      </c>
      <c r="R3343" s="458">
        <v>1.6104341943226901E-2</v>
      </c>
      <c r="S3343" s="464">
        <v>870070</v>
      </c>
      <c r="T3343" s="461">
        <v>31346918</v>
      </c>
      <c r="U3343" s="462">
        <v>0</v>
      </c>
      <c r="V3343" s="463">
        <v>0</v>
      </c>
      <c r="W3343" s="716" t="e">
        <f t="shared" si="137"/>
        <v>#DIV/0!</v>
      </c>
      <c r="Z3343" s="739">
        <f t="shared" si="138"/>
        <v>45.107315668159586</v>
      </c>
    </row>
    <row r="3344" spans="1:26" s="365" customFormat="1" ht="12.65" customHeight="1">
      <c r="A3344" s="452" t="s">
        <v>115</v>
      </c>
      <c r="B3344" s="452" t="s">
        <v>728</v>
      </c>
      <c r="C3344" s="453" t="s">
        <v>449</v>
      </c>
      <c r="D3344" s="454" t="s">
        <v>1183</v>
      </c>
      <c r="E3344" s="455" t="s">
        <v>1207</v>
      </c>
      <c r="F3344" s="454" t="s">
        <v>1169</v>
      </c>
      <c r="G3344" s="454" t="s">
        <v>728</v>
      </c>
      <c r="H3344" s="454" t="s">
        <v>538</v>
      </c>
      <c r="I3344" s="453">
        <v>2025</v>
      </c>
      <c r="J3344" s="453">
        <v>1</v>
      </c>
      <c r="K3344" s="456">
        <v>45336</v>
      </c>
      <c r="L3344" s="457"/>
      <c r="M3344" s="458">
        <v>0.15999791666666699</v>
      </c>
      <c r="N3344" s="458">
        <v>0.1613</v>
      </c>
      <c r="O3344" s="459">
        <v>1.30208333333301E-3</v>
      </c>
      <c r="P3344" s="460"/>
      <c r="Q3344" s="453">
        <v>1</v>
      </c>
      <c r="R3344" s="458">
        <v>0.15999791666666699</v>
      </c>
      <c r="S3344" s="464">
        <v>171000</v>
      </c>
      <c r="T3344" s="461">
        <v>13361826</v>
      </c>
      <c r="U3344" s="462">
        <v>0</v>
      </c>
      <c r="V3344" s="463">
        <v>0</v>
      </c>
      <c r="W3344" s="716" t="e">
        <f t="shared" si="137"/>
        <v>#DIV/0!</v>
      </c>
      <c r="Z3344" s="739">
        <f t="shared" si="138"/>
        <v>222.65624999994469</v>
      </c>
    </row>
    <row r="3345" spans="1:26" s="365" customFormat="1" ht="12.65" customHeight="1">
      <c r="A3345" s="452" t="s">
        <v>111</v>
      </c>
      <c r="B3345" s="452" t="s">
        <v>718</v>
      </c>
      <c r="C3345" s="453" t="s">
        <v>449</v>
      </c>
      <c r="D3345" s="454" t="s">
        <v>1197</v>
      </c>
      <c r="E3345" s="455" t="s">
        <v>1209</v>
      </c>
      <c r="F3345" s="454" t="s">
        <v>1169</v>
      </c>
      <c r="G3345" s="454" t="s">
        <v>718</v>
      </c>
      <c r="H3345" s="454" t="s">
        <v>538</v>
      </c>
      <c r="I3345" s="453">
        <v>2025</v>
      </c>
      <c r="J3345" s="453">
        <v>1</v>
      </c>
      <c r="K3345" s="456">
        <v>45336</v>
      </c>
      <c r="L3345" s="457"/>
      <c r="M3345" s="458">
        <v>0.14997080564718299</v>
      </c>
      <c r="N3345" s="458">
        <v>0.150595805647183</v>
      </c>
      <c r="O3345" s="459">
        <v>6.25000000000014E-4</v>
      </c>
      <c r="P3345" s="460"/>
      <c r="Q3345" s="453">
        <v>1</v>
      </c>
      <c r="R3345" s="458">
        <v>0.14997080564718299</v>
      </c>
      <c r="S3345" s="464">
        <v>90000</v>
      </c>
      <c r="T3345" s="461">
        <v>1741051</v>
      </c>
      <c r="U3345" s="462">
        <v>27000</v>
      </c>
      <c r="V3345" s="463">
        <v>25911.843124999974</v>
      </c>
      <c r="W3345" s="716" t="e">
        <f t="shared" si="137"/>
        <v>#DIV/0!</v>
      </c>
      <c r="Z3345" s="739">
        <f t="shared" si="138"/>
        <v>56.250000000001258</v>
      </c>
    </row>
    <row r="3346" spans="1:26" s="365" customFormat="1" ht="12.65" customHeight="1">
      <c r="A3346" s="452" t="s">
        <v>111</v>
      </c>
      <c r="B3346" s="452" t="s">
        <v>718</v>
      </c>
      <c r="C3346" s="453" t="s">
        <v>449</v>
      </c>
      <c r="D3346" s="454" t="s">
        <v>1210</v>
      </c>
      <c r="E3346" s="455" t="s">
        <v>1211</v>
      </c>
      <c r="F3346" s="454" t="s">
        <v>1169</v>
      </c>
      <c r="G3346" s="454" t="s">
        <v>718</v>
      </c>
      <c r="H3346" s="454" t="s">
        <v>538</v>
      </c>
      <c r="I3346" s="453">
        <v>2025</v>
      </c>
      <c r="J3346" s="453">
        <v>1</v>
      </c>
      <c r="K3346" s="456">
        <v>45336</v>
      </c>
      <c r="L3346" s="457"/>
      <c r="M3346" s="458">
        <v>0.168008357915438</v>
      </c>
      <c r="N3346" s="458">
        <v>0.16850000000000001</v>
      </c>
      <c r="O3346" s="459">
        <v>4.9164208456201096E-4</v>
      </c>
      <c r="P3346" s="460"/>
      <c r="Q3346" s="453">
        <v>1</v>
      </c>
      <c r="R3346" s="458">
        <v>0.168008357915438</v>
      </c>
      <c r="S3346" s="464">
        <v>50000</v>
      </c>
      <c r="T3346" s="461">
        <v>1131024</v>
      </c>
      <c r="U3346" s="462">
        <v>20559.292035398201</v>
      </c>
      <c r="V3346" s="463">
        <v>20003.233038348539</v>
      </c>
      <c r="W3346" s="716" t="e">
        <f t="shared" si="137"/>
        <v>#DIV/0!</v>
      </c>
      <c r="Z3346" s="739">
        <f t="shared" si="138"/>
        <v>24.582104228100548</v>
      </c>
    </row>
    <row r="3347" spans="1:26" s="365" customFormat="1" ht="12.65" customHeight="1">
      <c r="A3347" s="452" t="s">
        <v>110</v>
      </c>
      <c r="B3347" s="452" t="s">
        <v>448</v>
      </c>
      <c r="C3347" s="453" t="s">
        <v>449</v>
      </c>
      <c r="D3347" s="454" t="s">
        <v>1197</v>
      </c>
      <c r="E3347" s="455" t="s">
        <v>1212</v>
      </c>
      <c r="F3347" s="454" t="s">
        <v>1169</v>
      </c>
      <c r="G3347" s="454" t="s">
        <v>448</v>
      </c>
      <c r="H3347" s="454" t="s">
        <v>538</v>
      </c>
      <c r="I3347" s="453">
        <v>2025</v>
      </c>
      <c r="J3347" s="453">
        <v>1</v>
      </c>
      <c r="K3347" s="456">
        <v>45336</v>
      </c>
      <c r="L3347" s="457"/>
      <c r="M3347" s="458">
        <v>0.38102136278533799</v>
      </c>
      <c r="N3347" s="458">
        <v>0.382206571382051</v>
      </c>
      <c r="O3347" s="459">
        <v>1.18520859671301E-3</v>
      </c>
      <c r="P3347" s="460"/>
      <c r="Q3347" s="453">
        <v>1</v>
      </c>
      <c r="R3347" s="458">
        <v>0.38102136278533799</v>
      </c>
      <c r="S3347" s="464">
        <v>22000</v>
      </c>
      <c r="T3347" s="461">
        <v>529600</v>
      </c>
      <c r="U3347" s="462">
        <v>39823.008849557496</v>
      </c>
      <c r="V3347" s="463">
        <v>39195.322376738288</v>
      </c>
      <c r="W3347" s="716" t="e">
        <f t="shared" si="137"/>
        <v>#DIV/0!</v>
      </c>
      <c r="Z3347" s="739">
        <f t="shared" si="138"/>
        <v>26.07458912768622</v>
      </c>
    </row>
    <row r="3348" spans="1:26" s="365" customFormat="1" ht="12.65" customHeight="1">
      <c r="A3348" s="284" t="s">
        <v>69</v>
      </c>
      <c r="B3348" s="452" t="s">
        <v>1213</v>
      </c>
      <c r="C3348" s="453" t="s">
        <v>435</v>
      </c>
      <c r="D3348" s="454" t="s">
        <v>1214</v>
      </c>
      <c r="E3348" s="455" t="s">
        <v>1215</v>
      </c>
      <c r="F3348" s="454" t="s">
        <v>1169</v>
      </c>
      <c r="G3348" s="454" t="s">
        <v>1213</v>
      </c>
      <c r="H3348" s="454" t="s">
        <v>538</v>
      </c>
      <c r="I3348" s="453">
        <v>2025</v>
      </c>
      <c r="J3348" s="453">
        <v>1</v>
      </c>
      <c r="K3348" s="456">
        <v>45336</v>
      </c>
      <c r="L3348" s="457"/>
      <c r="M3348" s="458">
        <v>2.3972685185185201E-2</v>
      </c>
      <c r="N3348" s="458">
        <v>2.41E-2</v>
      </c>
      <c r="O3348" s="459">
        <v>1.27314814814799E-4</v>
      </c>
      <c r="P3348" s="460"/>
      <c r="Q3348" s="453">
        <v>1</v>
      </c>
      <c r="R3348" s="458">
        <v>2.3972685185185201E-2</v>
      </c>
      <c r="S3348" s="464">
        <v>1260340</v>
      </c>
      <c r="T3348" s="461">
        <v>11105806</v>
      </c>
      <c r="U3348" s="462">
        <v>11000</v>
      </c>
      <c r="V3348" s="463">
        <v>9586.0663657409168</v>
      </c>
      <c r="W3348" s="716" t="e">
        <f t="shared" si="137"/>
        <v>#DIV/0!</v>
      </c>
      <c r="Z3348" s="739">
        <f t="shared" si="138"/>
        <v>160.45995370368377</v>
      </c>
    </row>
    <row r="3349" spans="1:26" s="365" customFormat="1" ht="12.65" customHeight="1">
      <c r="A3349" s="284" t="s">
        <v>69</v>
      </c>
      <c r="B3349" s="452" t="s">
        <v>1213</v>
      </c>
      <c r="C3349" s="453" t="s">
        <v>435</v>
      </c>
      <c r="D3349" s="454" t="s">
        <v>1216</v>
      </c>
      <c r="E3349" s="455" t="s">
        <v>1217</v>
      </c>
      <c r="F3349" s="454" t="s">
        <v>1169</v>
      </c>
      <c r="G3349" s="454" t="s">
        <v>1213</v>
      </c>
      <c r="H3349" s="454" t="s">
        <v>538</v>
      </c>
      <c r="I3349" s="453">
        <v>2025</v>
      </c>
      <c r="J3349" s="453">
        <v>1</v>
      </c>
      <c r="K3349" s="456">
        <v>45336</v>
      </c>
      <c r="L3349" s="457"/>
      <c r="M3349" s="458">
        <v>4.6003968253968297E-2</v>
      </c>
      <c r="N3349" s="458">
        <v>4.65E-2</v>
      </c>
      <c r="O3349" s="459">
        <v>4.9603174603170296E-4</v>
      </c>
      <c r="P3349" s="460"/>
      <c r="Q3349" s="453">
        <v>1</v>
      </c>
      <c r="R3349" s="458">
        <v>4.6003968253968297E-2</v>
      </c>
      <c r="S3349" s="464">
        <v>148910</v>
      </c>
      <c r="T3349" s="461">
        <v>4909480</v>
      </c>
      <c r="U3349" s="462">
        <v>25000</v>
      </c>
      <c r="V3349" s="463">
        <v>22564.742063492275</v>
      </c>
      <c r="W3349" s="716" t="e">
        <f t="shared" si="137"/>
        <v>#DIV/0!</v>
      </c>
      <c r="Z3349" s="739">
        <f t="shared" si="138"/>
        <v>73.864087301580895</v>
      </c>
    </row>
    <row r="3350" spans="1:26" s="365" customFormat="1" ht="12.65" customHeight="1">
      <c r="A3350" s="284" t="s">
        <v>69</v>
      </c>
      <c r="B3350" s="452" t="s">
        <v>1213</v>
      </c>
      <c r="C3350" s="453" t="s">
        <v>435</v>
      </c>
      <c r="D3350" s="454" t="s">
        <v>1218</v>
      </c>
      <c r="E3350" s="455" t="s">
        <v>537</v>
      </c>
      <c r="F3350" s="454" t="s">
        <v>1169</v>
      </c>
      <c r="G3350" s="454" t="s">
        <v>1213</v>
      </c>
      <c r="H3350" s="454" t="s">
        <v>538</v>
      </c>
      <c r="I3350" s="453">
        <v>2025</v>
      </c>
      <c r="J3350" s="453">
        <v>1</v>
      </c>
      <c r="K3350" s="456">
        <v>45336</v>
      </c>
      <c r="L3350" s="457"/>
      <c r="M3350" s="458">
        <v>4.6003968253968297E-2</v>
      </c>
      <c r="N3350" s="458">
        <v>4.65E-2</v>
      </c>
      <c r="O3350" s="459">
        <v>4.9603174603170296E-4</v>
      </c>
      <c r="P3350" s="460"/>
      <c r="Q3350" s="453">
        <v>1</v>
      </c>
      <c r="R3350" s="458">
        <v>4.6003968253968297E-2</v>
      </c>
      <c r="S3350" s="464">
        <v>0</v>
      </c>
      <c r="T3350" s="461">
        <v>0</v>
      </c>
      <c r="U3350" s="462">
        <v>25000</v>
      </c>
      <c r="V3350" s="463">
        <v>25000</v>
      </c>
      <c r="W3350" s="716" t="e">
        <f t="shared" si="137"/>
        <v>#DIV/0!</v>
      </c>
      <c r="Z3350" s="739">
        <f t="shared" si="138"/>
        <v>0</v>
      </c>
    </row>
    <row r="3351" spans="1:26" s="365" customFormat="1" ht="12.65" customHeight="1">
      <c r="A3351" s="284" t="s">
        <v>69</v>
      </c>
      <c r="B3351" s="452" t="s">
        <v>1213</v>
      </c>
      <c r="C3351" s="453" t="s">
        <v>435</v>
      </c>
      <c r="D3351" s="454" t="s">
        <v>1219</v>
      </c>
      <c r="E3351" s="455" t="s">
        <v>1220</v>
      </c>
      <c r="F3351" s="454" t="s">
        <v>1169</v>
      </c>
      <c r="G3351" s="454" t="s">
        <v>1213</v>
      </c>
      <c r="H3351" s="454" t="s">
        <v>538</v>
      </c>
      <c r="I3351" s="453">
        <v>2025</v>
      </c>
      <c r="J3351" s="453">
        <v>1</v>
      </c>
      <c r="K3351" s="456">
        <v>45336</v>
      </c>
      <c r="L3351" s="457"/>
      <c r="M3351" s="458">
        <v>3.2072727272727301E-2</v>
      </c>
      <c r="N3351" s="458">
        <v>3.2300000000000002E-2</v>
      </c>
      <c r="O3351" s="459">
        <v>2.2727272727270101E-4</v>
      </c>
      <c r="P3351" s="460"/>
      <c r="Q3351" s="453">
        <v>1</v>
      </c>
      <c r="R3351" s="458">
        <v>3.2072727272727301E-2</v>
      </c>
      <c r="S3351" s="464">
        <v>148910</v>
      </c>
      <c r="T3351" s="461">
        <v>4908620</v>
      </c>
      <c r="U3351" s="462">
        <v>18000</v>
      </c>
      <c r="V3351" s="463">
        <v>16884.404545454676</v>
      </c>
      <c r="W3351" s="716" t="e">
        <f t="shared" si="137"/>
        <v>#DIV/0!</v>
      </c>
      <c r="Z3351" s="739">
        <f t="shared" si="138"/>
        <v>33.843181818177904</v>
      </c>
    </row>
    <row r="3352" spans="1:26" s="365" customFormat="1" ht="12.65" customHeight="1">
      <c r="A3352" s="284" t="s">
        <v>69</v>
      </c>
      <c r="B3352" s="452" t="s">
        <v>1213</v>
      </c>
      <c r="C3352" s="453" t="s">
        <v>435</v>
      </c>
      <c r="D3352" s="454" t="s">
        <v>1214</v>
      </c>
      <c r="E3352" s="455" t="s">
        <v>1215</v>
      </c>
      <c r="F3352" s="454" t="s">
        <v>1169</v>
      </c>
      <c r="G3352" s="454" t="s">
        <v>1213</v>
      </c>
      <c r="H3352" s="454" t="s">
        <v>538</v>
      </c>
      <c r="I3352" s="453">
        <v>2025</v>
      </c>
      <c r="J3352" s="453">
        <v>1</v>
      </c>
      <c r="K3352" s="456">
        <v>45336</v>
      </c>
      <c r="L3352" s="457"/>
      <c r="M3352" s="458">
        <v>2.3972685185185201E-2</v>
      </c>
      <c r="N3352" s="458">
        <v>2.41E-2</v>
      </c>
      <c r="O3352" s="459">
        <v>1.27314814814799E-4</v>
      </c>
      <c r="P3352" s="460"/>
      <c r="Q3352" s="453">
        <v>1</v>
      </c>
      <c r="R3352" s="458">
        <v>2.3972685185185201E-2</v>
      </c>
      <c r="S3352" s="464">
        <v>1260340</v>
      </c>
      <c r="T3352" s="461">
        <v>11105806</v>
      </c>
      <c r="U3352" s="462">
        <v>11000</v>
      </c>
      <c r="V3352" s="463">
        <v>9586.0663657409168</v>
      </c>
      <c r="W3352" s="716" t="e">
        <f t="shared" si="137"/>
        <v>#DIV/0!</v>
      </c>
      <c r="Z3352" s="739">
        <f t="shared" si="138"/>
        <v>160.45995370368377</v>
      </c>
    </row>
    <row r="3353" spans="1:26" s="365" customFormat="1" ht="12.65" customHeight="1">
      <c r="A3353" s="452" t="s">
        <v>114</v>
      </c>
      <c r="B3353" s="452" t="s">
        <v>434</v>
      </c>
      <c r="C3353" s="453" t="s">
        <v>435</v>
      </c>
      <c r="D3353" s="454" t="s">
        <v>1221</v>
      </c>
      <c r="E3353" s="455" t="s">
        <v>1222</v>
      </c>
      <c r="F3353" s="454" t="s">
        <v>1169</v>
      </c>
      <c r="G3353" s="454" t="s">
        <v>434</v>
      </c>
      <c r="H3353" s="454" t="s">
        <v>538</v>
      </c>
      <c r="I3353" s="453">
        <v>2025</v>
      </c>
      <c r="J3353" s="453">
        <v>1</v>
      </c>
      <c r="K3353" s="456">
        <v>45336</v>
      </c>
      <c r="L3353" s="457"/>
      <c r="M3353" s="458">
        <v>5.0464743080595301E-2</v>
      </c>
      <c r="N3353" s="458">
        <v>5.0722679588531799E-2</v>
      </c>
      <c r="O3353" s="459">
        <v>2.5793650793649902E-4</v>
      </c>
      <c r="P3353" s="460"/>
      <c r="Q3353" s="453">
        <v>1</v>
      </c>
      <c r="R3353" s="458">
        <v>5.0464743080595301E-2</v>
      </c>
      <c r="S3353" s="464">
        <v>1233070</v>
      </c>
      <c r="T3353" s="461">
        <v>6134906</v>
      </c>
      <c r="U3353" s="462">
        <v>13000</v>
      </c>
      <c r="V3353" s="463">
        <v>11417.583769841325</v>
      </c>
      <c r="W3353" s="716" t="e">
        <f t="shared" si="137"/>
        <v>#DIV/0!</v>
      </c>
      <c r="Z3353" s="739">
        <f t="shared" si="138"/>
        <v>318.05376984125883</v>
      </c>
    </row>
    <row r="3354" spans="1:26" s="365" customFormat="1" ht="12.65" customHeight="1">
      <c r="A3354" s="452" t="s">
        <v>114</v>
      </c>
      <c r="B3354" s="452" t="s">
        <v>434</v>
      </c>
      <c r="C3354" s="453" t="s">
        <v>435</v>
      </c>
      <c r="D3354" s="454" t="s">
        <v>1223</v>
      </c>
      <c r="E3354" s="455" t="s">
        <v>1224</v>
      </c>
      <c r="F3354" s="454" t="s">
        <v>1169</v>
      </c>
      <c r="G3354" s="454" t="s">
        <v>434</v>
      </c>
      <c r="H3354" s="454" t="s">
        <v>538</v>
      </c>
      <c r="I3354" s="453">
        <v>2025</v>
      </c>
      <c r="J3354" s="453">
        <v>1</v>
      </c>
      <c r="K3354" s="456">
        <v>45336</v>
      </c>
      <c r="L3354" s="457"/>
      <c r="M3354" s="458">
        <v>5.8118671788902898E-2</v>
      </c>
      <c r="N3354" s="458">
        <v>5.8179009681099202E-2</v>
      </c>
      <c r="O3354" s="459">
        <v>6.0337892196303499E-5</v>
      </c>
      <c r="P3354" s="460"/>
      <c r="Q3354" s="453">
        <v>1</v>
      </c>
      <c r="R3354" s="458">
        <v>5.8118671788902898E-2</v>
      </c>
      <c r="S3354" s="464">
        <v>1232980</v>
      </c>
      <c r="T3354" s="461">
        <v>6207010</v>
      </c>
      <c r="U3354" s="462">
        <v>7964.60176991151</v>
      </c>
      <c r="V3354" s="463">
        <v>7590.0838696701321</v>
      </c>
      <c r="W3354" s="716" t="e">
        <f t="shared" si="137"/>
        <v>#DIV/0!</v>
      </c>
      <c r="Z3354" s="739">
        <f t="shared" si="138"/>
        <v>74.395414320198284</v>
      </c>
    </row>
    <row r="3355" spans="1:26" s="365" customFormat="1" ht="12.65" customHeight="1">
      <c r="A3355" s="284" t="s">
        <v>69</v>
      </c>
      <c r="B3355" s="452" t="s">
        <v>1213</v>
      </c>
      <c r="C3355" s="453" t="s">
        <v>435</v>
      </c>
      <c r="D3355" s="454" t="s">
        <v>1262</v>
      </c>
      <c r="E3355" s="455" t="s">
        <v>1263</v>
      </c>
      <c r="F3355" s="454" t="s">
        <v>1169</v>
      </c>
      <c r="G3355" s="454" t="s">
        <v>1264</v>
      </c>
      <c r="H3355" s="454" t="s">
        <v>538</v>
      </c>
      <c r="I3355" s="453">
        <v>2025</v>
      </c>
      <c r="J3355" s="453">
        <v>1</v>
      </c>
      <c r="K3355" s="456">
        <v>45336</v>
      </c>
      <c r="L3355" s="457"/>
      <c r="M3355" s="458">
        <v>2.8000000000000001E-2</v>
      </c>
      <c r="N3355" s="458">
        <v>2.81E-2</v>
      </c>
      <c r="O3355" s="459">
        <v>6.0337892196303499E-5</v>
      </c>
      <c r="P3355" s="460"/>
      <c r="Q3355" s="453">
        <v>1</v>
      </c>
      <c r="R3355" s="458">
        <v>2.8000000000000001E-2</v>
      </c>
      <c r="S3355" s="464">
        <v>0</v>
      </c>
      <c r="T3355" s="461">
        <v>0</v>
      </c>
      <c r="U3355" s="462">
        <v>12000</v>
      </c>
      <c r="V3355" s="463">
        <v>12000</v>
      </c>
      <c r="W3355" s="716" t="e">
        <f t="shared" si="137"/>
        <v>#DIV/0!</v>
      </c>
      <c r="Z3355" s="739">
        <f t="shared" si="138"/>
        <v>0</v>
      </c>
    </row>
    <row r="3356" spans="1:26" s="365" customFormat="1" ht="12.65" customHeight="1">
      <c r="A3356" s="452" t="s">
        <v>152</v>
      </c>
      <c r="B3356" s="452" t="s">
        <v>606</v>
      </c>
      <c r="C3356" s="453" t="s">
        <v>554</v>
      </c>
      <c r="D3356" s="454" t="s">
        <v>1225</v>
      </c>
      <c r="E3356" s="455" t="s">
        <v>1226</v>
      </c>
      <c r="F3356" s="454" t="s">
        <v>1169</v>
      </c>
      <c r="G3356" s="454" t="s">
        <v>606</v>
      </c>
      <c r="H3356" s="454" t="s">
        <v>538</v>
      </c>
      <c r="I3356" s="453">
        <v>2025</v>
      </c>
      <c r="J3356" s="453">
        <v>1</v>
      </c>
      <c r="K3356" s="456">
        <v>45336</v>
      </c>
      <c r="L3356" s="457"/>
      <c r="M3356" s="458">
        <v>7.3899999999999993E-2</v>
      </c>
      <c r="N3356" s="458">
        <v>7.4300000000000005E-2</v>
      </c>
      <c r="O3356" s="459">
        <v>4.0000000000001146E-4</v>
      </c>
      <c r="P3356" s="460"/>
      <c r="Q3356" s="453">
        <v>1</v>
      </c>
      <c r="R3356" s="458">
        <v>7.3899999999999993E-2</v>
      </c>
      <c r="S3356" s="464">
        <v>0</v>
      </c>
      <c r="T3356" s="461">
        <v>0</v>
      </c>
      <c r="U3356" s="462">
        <v>48318.584070796504</v>
      </c>
      <c r="V3356" s="463">
        <v>48318.584070796504</v>
      </c>
      <c r="W3356" s="716" t="e">
        <f t="shared" si="137"/>
        <v>#DIV/0!</v>
      </c>
      <c r="Z3356" s="739">
        <f t="shared" si="138"/>
        <v>0</v>
      </c>
    </row>
    <row r="3357" spans="1:26" s="365" customFormat="1" ht="12.65" customHeight="1">
      <c r="A3357" s="452" t="s">
        <v>152</v>
      </c>
      <c r="B3357" s="452" t="s">
        <v>606</v>
      </c>
      <c r="C3357" s="453" t="s">
        <v>554</v>
      </c>
      <c r="D3357" s="454" t="s">
        <v>1227</v>
      </c>
      <c r="E3357" s="455" t="s">
        <v>1228</v>
      </c>
      <c r="F3357" s="454" t="s">
        <v>1169</v>
      </c>
      <c r="G3357" s="454" t="s">
        <v>606</v>
      </c>
      <c r="H3357" s="454" t="s">
        <v>538</v>
      </c>
      <c r="I3357" s="453">
        <v>2025</v>
      </c>
      <c r="J3357" s="453">
        <v>1</v>
      </c>
      <c r="K3357" s="456">
        <v>45336</v>
      </c>
      <c r="L3357" s="457"/>
      <c r="M3357" s="458">
        <v>3.8800000000000001E-2</v>
      </c>
      <c r="N3357" s="458">
        <v>3.9E-2</v>
      </c>
      <c r="O3357" s="459">
        <v>1.9999999999999879E-4</v>
      </c>
      <c r="P3357" s="460"/>
      <c r="Q3357" s="453">
        <v>1</v>
      </c>
      <c r="R3357" s="458">
        <v>3.8800000000000001E-2</v>
      </c>
      <c r="S3357" s="464">
        <v>120000</v>
      </c>
      <c r="T3357" s="461">
        <v>120000</v>
      </c>
      <c r="U3357" s="462">
        <v>22659.292035398201</v>
      </c>
      <c r="V3357" s="463">
        <v>22635.292035398201</v>
      </c>
      <c r="W3357" s="716" t="e">
        <f t="shared" si="137"/>
        <v>#DIV/0!</v>
      </c>
      <c r="Z3357" s="739">
        <f t="shared" si="138"/>
        <v>23.999999999999854</v>
      </c>
    </row>
    <row r="3358" spans="1:26" s="365" customFormat="1" ht="12.65" customHeight="1">
      <c r="A3358" s="452" t="s">
        <v>279</v>
      </c>
      <c r="B3358" s="452" t="s">
        <v>42</v>
      </c>
      <c r="C3358" s="453" t="s">
        <v>554</v>
      </c>
      <c r="D3358" s="454" t="s">
        <v>1229</v>
      </c>
      <c r="E3358" s="455" t="s">
        <v>556</v>
      </c>
      <c r="F3358" s="454" t="s">
        <v>1169</v>
      </c>
      <c r="G3358" s="454" t="s">
        <v>42</v>
      </c>
      <c r="H3358" s="454" t="s">
        <v>538</v>
      </c>
      <c r="I3358" s="453">
        <v>2025</v>
      </c>
      <c r="J3358" s="453">
        <v>1</v>
      </c>
      <c r="K3358" s="456">
        <v>45336</v>
      </c>
      <c r="L3358" s="457"/>
      <c r="M3358" s="458">
        <v>3.2000000000000001E-2</v>
      </c>
      <c r="N3358" s="458">
        <v>3.2300000000000002E-2</v>
      </c>
      <c r="O3358" s="459">
        <v>3.0000000000000165E-4</v>
      </c>
      <c r="P3358" s="460"/>
      <c r="Q3358" s="453">
        <v>1</v>
      </c>
      <c r="R3358" s="458">
        <v>3.2000000000000001E-2</v>
      </c>
      <c r="S3358" s="464">
        <v>4924944</v>
      </c>
      <c r="T3358" s="461">
        <v>14750655</v>
      </c>
      <c r="U3358" s="462">
        <v>21238.938053097299</v>
      </c>
      <c r="V3358" s="463">
        <v>16813.741553097276</v>
      </c>
      <c r="W3358" s="716" t="e">
        <f t="shared" si="137"/>
        <v>#DIV/0!</v>
      </c>
      <c r="Z3358" s="739">
        <f t="shared" si="138"/>
        <v>1477.4832000000081</v>
      </c>
    </row>
    <row r="3359" spans="1:26" s="365" customFormat="1" ht="12.65" customHeight="1">
      <c r="A3359" s="452" t="s">
        <v>279</v>
      </c>
      <c r="B3359" s="452" t="s">
        <v>42</v>
      </c>
      <c r="C3359" s="453" t="s">
        <v>554</v>
      </c>
      <c r="D3359" s="454" t="s">
        <v>1230</v>
      </c>
      <c r="E3359" s="455" t="s">
        <v>561</v>
      </c>
      <c r="F3359" s="454" t="s">
        <v>1169</v>
      </c>
      <c r="G3359" s="454" t="s">
        <v>42</v>
      </c>
      <c r="H3359" s="454" t="s">
        <v>538</v>
      </c>
      <c r="I3359" s="453">
        <v>2025</v>
      </c>
      <c r="J3359" s="453">
        <v>1</v>
      </c>
      <c r="K3359" s="456">
        <v>45336</v>
      </c>
      <c r="L3359" s="457"/>
      <c r="M3359" s="458">
        <v>2.9000000000000001E-2</v>
      </c>
      <c r="N3359" s="458">
        <v>2.92E-2</v>
      </c>
      <c r="O3359" s="459">
        <v>1.9999999999999879E-4</v>
      </c>
      <c r="P3359" s="460"/>
      <c r="Q3359" s="453">
        <v>1</v>
      </c>
      <c r="R3359" s="458">
        <v>2.9000000000000001E-2</v>
      </c>
      <c r="S3359" s="464">
        <v>2999471</v>
      </c>
      <c r="T3359" s="461">
        <v>11552703</v>
      </c>
      <c r="U3359" s="462">
        <v>11504.4247787611</v>
      </c>
      <c r="V3359" s="463">
        <v>9193.8841787611145</v>
      </c>
      <c r="W3359" s="716" t="e">
        <f t="shared" si="137"/>
        <v>#DIV/0!</v>
      </c>
      <c r="Z3359" s="739">
        <f t="shared" si="138"/>
        <v>599.89419999999632</v>
      </c>
    </row>
    <row r="3360" spans="1:26" s="365" customFormat="1" ht="12.65" customHeight="1">
      <c r="A3360" s="452" t="s">
        <v>279</v>
      </c>
      <c r="B3360" s="452" t="s">
        <v>42</v>
      </c>
      <c r="C3360" s="453" t="s">
        <v>554</v>
      </c>
      <c r="D3360" s="454" t="s">
        <v>1231</v>
      </c>
      <c r="E3360" s="455" t="s">
        <v>1232</v>
      </c>
      <c r="F3360" s="454" t="s">
        <v>1169</v>
      </c>
      <c r="G3360" s="454" t="s">
        <v>42</v>
      </c>
      <c r="H3360" s="454" t="s">
        <v>538</v>
      </c>
      <c r="I3360" s="453">
        <v>2025</v>
      </c>
      <c r="J3360" s="453">
        <v>1</v>
      </c>
      <c r="K3360" s="456">
        <v>45336</v>
      </c>
      <c r="L3360" s="457"/>
      <c r="M3360" s="458">
        <v>3.5499999999999997E-2</v>
      </c>
      <c r="N3360" s="458">
        <v>3.5799999999999998E-2</v>
      </c>
      <c r="O3360" s="459">
        <v>3.0000000000000165E-4</v>
      </c>
      <c r="P3360" s="460"/>
      <c r="Q3360" s="453">
        <v>1</v>
      </c>
      <c r="R3360" s="458">
        <v>3.5499999999999997E-2</v>
      </c>
      <c r="S3360" s="464">
        <v>11517975</v>
      </c>
      <c r="T3360" s="461">
        <v>30462975</v>
      </c>
      <c r="U3360" s="462">
        <v>60000</v>
      </c>
      <c r="V3360" s="463">
        <v>50861.107499999947</v>
      </c>
      <c r="W3360" s="716" t="e">
        <f t="shared" si="137"/>
        <v>#DIV/0!</v>
      </c>
      <c r="Z3360" s="739">
        <f t="shared" si="138"/>
        <v>3455.392500000019</v>
      </c>
    </row>
    <row r="3361" spans="1:29" s="365" customFormat="1" ht="12.65" customHeight="1">
      <c r="A3361" s="452" t="s">
        <v>39</v>
      </c>
      <c r="B3361" s="452" t="s">
        <v>707</v>
      </c>
      <c r="C3361" s="453" t="s">
        <v>554</v>
      </c>
      <c r="D3361" s="454" t="s">
        <v>1233</v>
      </c>
      <c r="E3361" s="455" t="s">
        <v>1234</v>
      </c>
      <c r="F3361" s="454" t="s">
        <v>1169</v>
      </c>
      <c r="G3361" s="454" t="s">
        <v>707</v>
      </c>
      <c r="H3361" s="454" t="s">
        <v>538</v>
      </c>
      <c r="I3361" s="453">
        <v>2025</v>
      </c>
      <c r="J3361" s="453">
        <v>1</v>
      </c>
      <c r="K3361" s="456">
        <v>45336</v>
      </c>
      <c r="L3361" s="457"/>
      <c r="M3361" s="458">
        <v>5.45E-2</v>
      </c>
      <c r="N3361" s="458">
        <v>5.45E-2</v>
      </c>
      <c r="O3361" s="459">
        <v>0</v>
      </c>
      <c r="P3361" s="460"/>
      <c r="Q3361" s="453">
        <v>1</v>
      </c>
      <c r="R3361" s="458">
        <v>5.45E-2</v>
      </c>
      <c r="S3361" s="464">
        <v>0</v>
      </c>
      <c r="T3361" s="461">
        <v>67093931</v>
      </c>
      <c r="U3361" s="462"/>
      <c r="V3361" s="463">
        <v>0</v>
      </c>
      <c r="W3361" s="716" t="e">
        <f t="shared" si="137"/>
        <v>#DIV/0!</v>
      </c>
      <c r="Z3361" s="739">
        <f t="shared" si="138"/>
        <v>0</v>
      </c>
      <c r="AB3361" s="365">
        <f t="shared" ref="AB3361:AB3367" si="139">O3361*S3361</f>
        <v>0</v>
      </c>
      <c r="AC3361" s="365">
        <f t="shared" ref="AC3361:AC3367" si="140">O3361*S3361</f>
        <v>0</v>
      </c>
    </row>
    <row r="3362" spans="1:29" s="365" customFormat="1" ht="12.65" customHeight="1">
      <c r="A3362" s="452" t="s">
        <v>39</v>
      </c>
      <c r="B3362" s="452" t="s">
        <v>707</v>
      </c>
      <c r="C3362" s="453" t="s">
        <v>554</v>
      </c>
      <c r="D3362" s="454" t="s">
        <v>1235</v>
      </c>
      <c r="E3362" s="455" t="s">
        <v>1236</v>
      </c>
      <c r="F3362" s="454" t="s">
        <v>1169</v>
      </c>
      <c r="G3362" s="454" t="s">
        <v>707</v>
      </c>
      <c r="H3362" s="454" t="s">
        <v>538</v>
      </c>
      <c r="I3362" s="453">
        <v>2025</v>
      </c>
      <c r="J3362" s="453">
        <v>1</v>
      </c>
      <c r="K3362" s="456">
        <v>45336</v>
      </c>
      <c r="L3362" s="457"/>
      <c r="M3362" s="458">
        <v>2.63E-2</v>
      </c>
      <c r="N3362" s="458">
        <v>2.63E-2</v>
      </c>
      <c r="O3362" s="459">
        <v>0</v>
      </c>
      <c r="P3362" s="460"/>
      <c r="Q3362" s="453">
        <v>1</v>
      </c>
      <c r="R3362" s="458">
        <v>2.63E-2</v>
      </c>
      <c r="S3362" s="464">
        <v>0</v>
      </c>
      <c r="T3362" s="461">
        <v>54713377</v>
      </c>
      <c r="U3362" s="462"/>
      <c r="V3362" s="463">
        <v>0</v>
      </c>
      <c r="W3362" s="716" t="e">
        <f t="shared" si="137"/>
        <v>#DIV/0!</v>
      </c>
      <c r="Z3362" s="739">
        <f t="shared" si="138"/>
        <v>0</v>
      </c>
      <c r="AB3362" s="365">
        <f t="shared" si="139"/>
        <v>0</v>
      </c>
      <c r="AC3362" s="365">
        <f t="shared" si="140"/>
        <v>0</v>
      </c>
    </row>
    <row r="3363" spans="1:29" s="365" customFormat="1" ht="12.65" customHeight="1">
      <c r="A3363" s="452" t="s">
        <v>39</v>
      </c>
      <c r="B3363" s="452" t="s">
        <v>707</v>
      </c>
      <c r="C3363" s="453" t="s">
        <v>554</v>
      </c>
      <c r="D3363" s="454" t="s">
        <v>1237</v>
      </c>
      <c r="E3363" s="455" t="s">
        <v>1238</v>
      </c>
      <c r="F3363" s="454" t="s">
        <v>1169</v>
      </c>
      <c r="G3363" s="454" t="s">
        <v>707</v>
      </c>
      <c r="H3363" s="454" t="s">
        <v>538</v>
      </c>
      <c r="I3363" s="453">
        <v>2025</v>
      </c>
      <c r="J3363" s="453">
        <v>1</v>
      </c>
      <c r="K3363" s="456">
        <v>45336</v>
      </c>
      <c r="L3363" s="457"/>
      <c r="M3363" s="458">
        <v>5.33E-2</v>
      </c>
      <c r="N3363" s="458">
        <v>5.33E-2</v>
      </c>
      <c r="O3363" s="459">
        <v>0</v>
      </c>
      <c r="P3363" s="460"/>
      <c r="Q3363" s="453">
        <v>1</v>
      </c>
      <c r="R3363" s="458">
        <v>5.33E-2</v>
      </c>
      <c r="S3363" s="464">
        <v>0</v>
      </c>
      <c r="T3363" s="461">
        <v>54029312</v>
      </c>
      <c r="U3363" s="462"/>
      <c r="V3363" s="463">
        <v>0</v>
      </c>
      <c r="W3363" s="716" t="e">
        <f t="shared" si="137"/>
        <v>#DIV/0!</v>
      </c>
      <c r="Z3363" s="739">
        <f t="shared" si="138"/>
        <v>0</v>
      </c>
      <c r="AB3363" s="365">
        <f t="shared" si="139"/>
        <v>0</v>
      </c>
      <c r="AC3363" s="365">
        <f t="shared" si="140"/>
        <v>0</v>
      </c>
    </row>
    <row r="3364" spans="1:29" s="365" customFormat="1" ht="12.65" customHeight="1">
      <c r="A3364" s="452" t="s">
        <v>39</v>
      </c>
      <c r="B3364" s="452" t="s">
        <v>707</v>
      </c>
      <c r="C3364" s="453" t="s">
        <v>554</v>
      </c>
      <c r="D3364" s="454" t="s">
        <v>1239</v>
      </c>
      <c r="E3364" s="455" t="s">
        <v>1240</v>
      </c>
      <c r="F3364" s="454" t="s">
        <v>1169</v>
      </c>
      <c r="G3364" s="454" t="s">
        <v>707</v>
      </c>
      <c r="H3364" s="454" t="s">
        <v>538</v>
      </c>
      <c r="I3364" s="453">
        <v>2025</v>
      </c>
      <c r="J3364" s="453">
        <v>1</v>
      </c>
      <c r="K3364" s="456">
        <v>45336</v>
      </c>
      <c r="L3364" s="457"/>
      <c r="M3364" s="458">
        <v>2.9899999999999999E-2</v>
      </c>
      <c r="N3364" s="458">
        <v>2.9899999999999999E-2</v>
      </c>
      <c r="O3364" s="459">
        <v>0</v>
      </c>
      <c r="P3364" s="460"/>
      <c r="Q3364" s="453">
        <v>1</v>
      </c>
      <c r="R3364" s="458">
        <v>2.9899999999999999E-2</v>
      </c>
      <c r="S3364" s="464">
        <v>0</v>
      </c>
      <c r="T3364" s="461">
        <v>62942573</v>
      </c>
      <c r="U3364" s="462"/>
      <c r="V3364" s="463">
        <v>0</v>
      </c>
      <c r="W3364" s="716" t="e">
        <f t="shared" si="137"/>
        <v>#DIV/0!</v>
      </c>
      <c r="Z3364" s="739">
        <f t="shared" si="138"/>
        <v>0</v>
      </c>
      <c r="AB3364" s="365">
        <f t="shared" si="139"/>
        <v>0</v>
      </c>
      <c r="AC3364" s="365">
        <f t="shared" si="140"/>
        <v>0</v>
      </c>
    </row>
    <row r="3365" spans="1:29" s="365" customFormat="1" ht="12.65" customHeight="1">
      <c r="A3365" s="452" t="s">
        <v>39</v>
      </c>
      <c r="B3365" s="452" t="s">
        <v>707</v>
      </c>
      <c r="C3365" s="453" t="s">
        <v>554</v>
      </c>
      <c r="D3365" s="454" t="s">
        <v>1241</v>
      </c>
      <c r="E3365" s="455" t="s">
        <v>1242</v>
      </c>
      <c r="F3365" s="454" t="s">
        <v>1169</v>
      </c>
      <c r="G3365" s="454" t="s">
        <v>707</v>
      </c>
      <c r="H3365" s="454" t="s">
        <v>538</v>
      </c>
      <c r="I3365" s="453">
        <v>2025</v>
      </c>
      <c r="J3365" s="453">
        <v>1</v>
      </c>
      <c r="K3365" s="456">
        <v>45336</v>
      </c>
      <c r="L3365" s="457"/>
      <c r="M3365" s="458">
        <v>6.7500000000000004E-2</v>
      </c>
      <c r="N3365" s="458">
        <v>6.7500000000000004E-2</v>
      </c>
      <c r="O3365" s="459">
        <v>0</v>
      </c>
      <c r="P3365" s="460"/>
      <c r="Q3365" s="453">
        <v>1</v>
      </c>
      <c r="R3365" s="458">
        <v>6.7500000000000004E-2</v>
      </c>
      <c r="S3365" s="464">
        <v>0</v>
      </c>
      <c r="T3365" s="461">
        <v>6938500</v>
      </c>
      <c r="U3365" s="462">
        <v>0</v>
      </c>
      <c r="V3365" s="463">
        <v>0</v>
      </c>
      <c r="W3365" s="716" t="e">
        <f t="shared" si="137"/>
        <v>#DIV/0!</v>
      </c>
      <c r="Z3365" s="739">
        <f t="shared" si="138"/>
        <v>0</v>
      </c>
      <c r="AB3365" s="365">
        <f t="shared" si="139"/>
        <v>0</v>
      </c>
      <c r="AC3365" s="365">
        <f t="shared" si="140"/>
        <v>0</v>
      </c>
    </row>
    <row r="3366" spans="1:29" s="365" customFormat="1" ht="12.65" customHeight="1">
      <c r="A3366" s="452" t="s">
        <v>39</v>
      </c>
      <c r="B3366" s="452" t="s">
        <v>707</v>
      </c>
      <c r="C3366" s="453" t="s">
        <v>554</v>
      </c>
      <c r="D3366" s="454" t="s">
        <v>1243</v>
      </c>
      <c r="E3366" s="455" t="s">
        <v>1244</v>
      </c>
      <c r="F3366" s="454" t="s">
        <v>1169</v>
      </c>
      <c r="G3366" s="454" t="s">
        <v>707</v>
      </c>
      <c r="H3366" s="454" t="s">
        <v>538</v>
      </c>
      <c r="I3366" s="453">
        <v>2025</v>
      </c>
      <c r="J3366" s="453">
        <v>1</v>
      </c>
      <c r="K3366" s="456">
        <v>45336</v>
      </c>
      <c r="L3366" s="457"/>
      <c r="M3366" s="458">
        <v>7.3400000000000007E-2</v>
      </c>
      <c r="N3366" s="458">
        <v>7.3400000000000007E-2</v>
      </c>
      <c r="O3366" s="459">
        <v>0</v>
      </c>
      <c r="P3366" s="460"/>
      <c r="Q3366" s="453">
        <v>1</v>
      </c>
      <c r="R3366" s="458">
        <v>7.3400000000000007E-2</v>
      </c>
      <c r="S3366" s="464">
        <v>0</v>
      </c>
      <c r="T3366" s="461">
        <v>2888550</v>
      </c>
      <c r="U3366" s="462">
        <v>0</v>
      </c>
      <c r="V3366" s="463">
        <v>0</v>
      </c>
      <c r="W3366" s="716" t="e">
        <f t="shared" si="137"/>
        <v>#DIV/0!</v>
      </c>
      <c r="Z3366" s="739">
        <f t="shared" si="138"/>
        <v>0</v>
      </c>
      <c r="AB3366" s="365">
        <f t="shared" si="139"/>
        <v>0</v>
      </c>
      <c r="AC3366" s="365">
        <f t="shared" si="140"/>
        <v>0</v>
      </c>
    </row>
    <row r="3367" spans="1:29" s="365" customFormat="1" ht="12.65" customHeight="1">
      <c r="A3367" s="452" t="s">
        <v>39</v>
      </c>
      <c r="B3367" s="452" t="s">
        <v>707</v>
      </c>
      <c r="C3367" s="453" t="s">
        <v>554</v>
      </c>
      <c r="D3367" s="454" t="s">
        <v>1245</v>
      </c>
      <c r="E3367" s="455" t="s">
        <v>1246</v>
      </c>
      <c r="F3367" s="454" t="s">
        <v>1169</v>
      </c>
      <c r="G3367" s="454" t="s">
        <v>707</v>
      </c>
      <c r="H3367" s="454" t="s">
        <v>538</v>
      </c>
      <c r="I3367" s="453">
        <v>2025</v>
      </c>
      <c r="J3367" s="453">
        <v>1</v>
      </c>
      <c r="K3367" s="456">
        <v>45336</v>
      </c>
      <c r="L3367" s="457"/>
      <c r="M3367" s="458">
        <v>2.6599999999999999E-2</v>
      </c>
      <c r="N3367" s="458">
        <v>2.6599999999999999E-2</v>
      </c>
      <c r="O3367" s="459">
        <v>0</v>
      </c>
      <c r="P3367" s="460"/>
      <c r="Q3367" s="453">
        <v>1</v>
      </c>
      <c r="R3367" s="458">
        <v>2.6599999999999999E-2</v>
      </c>
      <c r="S3367" s="464">
        <v>5000</v>
      </c>
      <c r="T3367" s="461">
        <v>15789320</v>
      </c>
      <c r="U3367" s="462">
        <v>0</v>
      </c>
      <c r="V3367" s="463">
        <v>0</v>
      </c>
      <c r="W3367" s="716" t="e">
        <f t="shared" si="137"/>
        <v>#DIV/0!</v>
      </c>
      <c r="Z3367" s="739">
        <f t="shared" si="138"/>
        <v>0</v>
      </c>
      <c r="AB3367" s="365">
        <f t="shared" si="139"/>
        <v>0</v>
      </c>
      <c r="AC3367" s="365">
        <f t="shared" si="140"/>
        <v>0</v>
      </c>
    </row>
    <row r="3368" spans="1:29" s="365" customFormat="1" ht="12.65" customHeight="1">
      <c r="A3368" s="284" t="s">
        <v>21</v>
      </c>
      <c r="B3368" s="452" t="s">
        <v>1030</v>
      </c>
      <c r="C3368" s="453" t="s">
        <v>554</v>
      </c>
      <c r="D3368" s="454" t="s">
        <v>1233</v>
      </c>
      <c r="E3368" s="455" t="s">
        <v>1247</v>
      </c>
      <c r="F3368" s="454" t="s">
        <v>1248</v>
      </c>
      <c r="G3368" s="454" t="s">
        <v>1030</v>
      </c>
      <c r="H3368" s="454" t="s">
        <v>538</v>
      </c>
      <c r="I3368" s="453">
        <v>2025</v>
      </c>
      <c r="J3368" s="453">
        <v>1</v>
      </c>
      <c r="K3368" s="456">
        <v>45336</v>
      </c>
      <c r="L3368" s="457"/>
      <c r="M3368" s="458">
        <v>5.7915000000000001E-2</v>
      </c>
      <c r="N3368" s="458">
        <v>5.7915000000000001E-2</v>
      </c>
      <c r="O3368" s="459">
        <v>0</v>
      </c>
      <c r="P3368" s="460"/>
      <c r="Q3368" s="453">
        <v>1</v>
      </c>
      <c r="R3368" s="458">
        <v>5.7915000000000001E-2</v>
      </c>
      <c r="S3368" s="464">
        <v>20280000</v>
      </c>
      <c r="T3368" s="461">
        <v>260782000</v>
      </c>
      <c r="U3368" s="462"/>
      <c r="V3368" s="463">
        <v>0</v>
      </c>
      <c r="W3368" s="716" t="e">
        <f t="shared" si="137"/>
        <v>#DIV/0!</v>
      </c>
      <c r="Z3368" s="739">
        <f t="shared" si="138"/>
        <v>0</v>
      </c>
    </row>
    <row r="3369" spans="1:29" s="365" customFormat="1" ht="12.65" customHeight="1">
      <c r="A3369" s="284" t="s">
        <v>21</v>
      </c>
      <c r="B3369" s="452" t="s">
        <v>1030</v>
      </c>
      <c r="C3369" s="453" t="s">
        <v>554</v>
      </c>
      <c r="D3369" s="454" t="s">
        <v>1235</v>
      </c>
      <c r="E3369" s="455" t="s">
        <v>1249</v>
      </c>
      <c r="F3369" s="454" t="s">
        <v>1248</v>
      </c>
      <c r="G3369" s="454" t="s">
        <v>1030</v>
      </c>
      <c r="H3369" s="454" t="s">
        <v>538</v>
      </c>
      <c r="I3369" s="453">
        <v>2025</v>
      </c>
      <c r="J3369" s="453">
        <v>1</v>
      </c>
      <c r="K3369" s="456">
        <v>45336</v>
      </c>
      <c r="L3369" s="457"/>
      <c r="M3369" s="458">
        <v>4.5760000000000002E-2</v>
      </c>
      <c r="N3369" s="458">
        <v>4.5760000000000002E-2</v>
      </c>
      <c r="O3369" s="459">
        <v>0</v>
      </c>
      <c r="P3369" s="460"/>
      <c r="Q3369" s="453">
        <v>1</v>
      </c>
      <c r="R3369" s="458">
        <v>4.5760000000000002E-2</v>
      </c>
      <c r="S3369" s="464">
        <v>21840000</v>
      </c>
      <c r="T3369" s="461">
        <v>262720000</v>
      </c>
      <c r="U3369" s="462"/>
      <c r="V3369" s="463">
        <v>0</v>
      </c>
      <c r="W3369" s="716" t="e">
        <f t="shared" si="137"/>
        <v>#DIV/0!</v>
      </c>
      <c r="Z3369" s="739">
        <f t="shared" si="138"/>
        <v>0</v>
      </c>
    </row>
    <row r="3370" spans="1:29" s="365" customFormat="1" ht="12.65" customHeight="1">
      <c r="A3370" s="284" t="s">
        <v>21</v>
      </c>
      <c r="B3370" s="452" t="s">
        <v>1030</v>
      </c>
      <c r="C3370" s="453" t="s">
        <v>554</v>
      </c>
      <c r="D3370" s="454" t="s">
        <v>1237</v>
      </c>
      <c r="E3370" s="455" t="s">
        <v>1250</v>
      </c>
      <c r="F3370" s="454" t="s">
        <v>1248</v>
      </c>
      <c r="G3370" s="454" t="s">
        <v>1030</v>
      </c>
      <c r="H3370" s="454" t="s">
        <v>538</v>
      </c>
      <c r="I3370" s="453">
        <v>2025</v>
      </c>
      <c r="J3370" s="453">
        <v>1</v>
      </c>
      <c r="K3370" s="456">
        <v>45336</v>
      </c>
      <c r="L3370" s="457"/>
      <c r="M3370" s="458">
        <v>5.5055E-2</v>
      </c>
      <c r="N3370" s="458">
        <v>5.5055E-2</v>
      </c>
      <c r="O3370" s="459">
        <v>0</v>
      </c>
      <c r="P3370" s="460"/>
      <c r="Q3370" s="453">
        <v>1</v>
      </c>
      <c r="R3370" s="458">
        <v>5.5055E-2</v>
      </c>
      <c r="S3370" s="464">
        <v>22800000</v>
      </c>
      <c r="T3370" s="461">
        <v>263600000</v>
      </c>
      <c r="U3370" s="462"/>
      <c r="V3370" s="463">
        <v>0</v>
      </c>
      <c r="W3370" s="716" t="e">
        <f t="shared" si="137"/>
        <v>#DIV/0!</v>
      </c>
      <c r="Z3370" s="739">
        <f t="shared" si="138"/>
        <v>0</v>
      </c>
    </row>
    <row r="3371" spans="1:29" s="365" customFormat="1" ht="12.65" customHeight="1">
      <c r="A3371" s="284" t="s">
        <v>21</v>
      </c>
      <c r="B3371" s="452" t="s">
        <v>1030</v>
      </c>
      <c r="C3371" s="453" t="s">
        <v>554</v>
      </c>
      <c r="D3371" s="454" t="s">
        <v>1239</v>
      </c>
      <c r="E3371" s="455" t="s">
        <v>1251</v>
      </c>
      <c r="F3371" s="454" t="s">
        <v>1248</v>
      </c>
      <c r="G3371" s="454" t="s">
        <v>1030</v>
      </c>
      <c r="H3371" s="454" t="s">
        <v>538</v>
      </c>
      <c r="I3371" s="453">
        <v>2025</v>
      </c>
      <c r="J3371" s="453">
        <v>1</v>
      </c>
      <c r="K3371" s="456">
        <v>45336</v>
      </c>
      <c r="L3371" s="457"/>
      <c r="M3371" s="458">
        <v>4.3615000000000001E-2</v>
      </c>
      <c r="N3371" s="458">
        <v>4.3615000000000001E-2</v>
      </c>
      <c r="O3371" s="459">
        <v>0</v>
      </c>
      <c r="P3371" s="460"/>
      <c r="Q3371" s="453">
        <v>1</v>
      </c>
      <c r="R3371" s="458">
        <v>4.3615000000000001E-2</v>
      </c>
      <c r="S3371" s="464">
        <v>21600000</v>
      </c>
      <c r="T3371" s="461">
        <v>265200000</v>
      </c>
      <c r="U3371" s="462"/>
      <c r="V3371" s="463">
        <v>0</v>
      </c>
      <c r="W3371" s="716" t="e">
        <f t="shared" si="137"/>
        <v>#DIV/0!</v>
      </c>
      <c r="Z3371" s="739">
        <f t="shared" si="138"/>
        <v>0</v>
      </c>
    </row>
    <row r="3372" spans="1:29" s="365" customFormat="1" ht="12.65" customHeight="1">
      <c r="A3372" s="325" t="s">
        <v>66</v>
      </c>
      <c r="B3372" s="452" t="s">
        <v>985</v>
      </c>
      <c r="C3372" s="453" t="s">
        <v>449</v>
      </c>
      <c r="D3372" s="454" t="s">
        <v>595</v>
      </c>
      <c r="E3372" s="455" t="s">
        <v>1252</v>
      </c>
      <c r="F3372" s="454" t="s">
        <v>1169</v>
      </c>
      <c r="G3372" s="454" t="s">
        <v>985</v>
      </c>
      <c r="H3372" s="454" t="s">
        <v>538</v>
      </c>
      <c r="I3372" s="453">
        <v>2025</v>
      </c>
      <c r="J3372" s="453">
        <v>1</v>
      </c>
      <c r="K3372" s="456">
        <v>45336</v>
      </c>
      <c r="L3372" s="457"/>
      <c r="M3372" s="458">
        <v>4.7028124999999997E-2</v>
      </c>
      <c r="N3372" s="458">
        <v>4.7699999999999999E-2</v>
      </c>
      <c r="O3372" s="459">
        <v>6.7187500000000233E-4</v>
      </c>
      <c r="P3372" s="460"/>
      <c r="Q3372" s="453">
        <v>1</v>
      </c>
      <c r="R3372" s="458">
        <v>4.7028124999999997E-2</v>
      </c>
      <c r="S3372" s="464">
        <v>0</v>
      </c>
      <c r="T3372" s="461">
        <v>12228888</v>
      </c>
      <c r="U3372" s="462">
        <v>172000</v>
      </c>
      <c r="V3372" s="463">
        <v>163783.71587499997</v>
      </c>
      <c r="W3372" s="716" t="e">
        <f t="shared" si="137"/>
        <v>#DIV/0!</v>
      </c>
      <c r="Z3372" s="739">
        <f t="shared" si="138"/>
        <v>0</v>
      </c>
    </row>
    <row r="3373" spans="1:29" s="365" customFormat="1" ht="12.65" customHeight="1">
      <c r="A3373" s="325" t="s">
        <v>66</v>
      </c>
      <c r="B3373" s="452" t="s">
        <v>985</v>
      </c>
      <c r="C3373" s="453" t="s">
        <v>449</v>
      </c>
      <c r="D3373" s="454" t="s">
        <v>1253</v>
      </c>
      <c r="E3373" s="455" t="s">
        <v>1254</v>
      </c>
      <c r="F3373" s="454" t="s">
        <v>1169</v>
      </c>
      <c r="G3373" s="454" t="s">
        <v>985</v>
      </c>
      <c r="H3373" s="454" t="s">
        <v>538</v>
      </c>
      <c r="I3373" s="453">
        <v>2025</v>
      </c>
      <c r="J3373" s="453">
        <v>1</v>
      </c>
      <c r="K3373" s="456">
        <v>45336</v>
      </c>
      <c r="L3373" s="457"/>
      <c r="M3373" s="458">
        <v>3.1677499999999997E-2</v>
      </c>
      <c r="N3373" s="458">
        <v>3.1989999999999998E-2</v>
      </c>
      <c r="O3373" s="459">
        <v>3.1250000000000028E-4</v>
      </c>
      <c r="P3373" s="460"/>
      <c r="Q3373" s="453">
        <v>1</v>
      </c>
      <c r="R3373" s="458">
        <v>3.1677499999999997E-2</v>
      </c>
      <c r="S3373" s="464">
        <v>0</v>
      </c>
      <c r="T3373" s="461">
        <v>12586869</v>
      </c>
      <c r="U3373" s="462">
        <v>80000</v>
      </c>
      <c r="V3373" s="463">
        <v>76066.603437500002</v>
      </c>
      <c r="W3373" s="716" t="e">
        <f t="shared" si="137"/>
        <v>#DIV/0!</v>
      </c>
      <c r="Z3373" s="739">
        <f t="shared" si="138"/>
        <v>0</v>
      </c>
    </row>
    <row r="3374" spans="1:29" s="365" customFormat="1" ht="12.65" customHeight="1">
      <c r="A3374" s="325" t="s">
        <v>66</v>
      </c>
      <c r="B3374" s="452" t="s">
        <v>985</v>
      </c>
      <c r="C3374" s="453" t="s">
        <v>449</v>
      </c>
      <c r="D3374" s="454" t="s">
        <v>1255</v>
      </c>
      <c r="E3374" s="455" t="s">
        <v>1256</v>
      </c>
      <c r="F3374" s="454" t="s">
        <v>1169</v>
      </c>
      <c r="G3374" s="454" t="s">
        <v>985</v>
      </c>
      <c r="H3374" s="454" t="s">
        <v>538</v>
      </c>
      <c r="I3374" s="453">
        <v>2025</v>
      </c>
      <c r="J3374" s="453">
        <v>1</v>
      </c>
      <c r="K3374" s="456">
        <v>45336</v>
      </c>
      <c r="L3374" s="457"/>
      <c r="M3374" s="458">
        <v>4.4989583333333298E-2</v>
      </c>
      <c r="N3374" s="458">
        <v>4.5249999999999999E-2</v>
      </c>
      <c r="O3374" s="459">
        <v>2.6041666666670044E-4</v>
      </c>
      <c r="P3374" s="460"/>
      <c r="Q3374" s="453">
        <v>1</v>
      </c>
      <c r="R3374" s="458">
        <v>4.4989583333333298E-2</v>
      </c>
      <c r="S3374" s="464">
        <v>0</v>
      </c>
      <c r="T3374" s="461">
        <v>12507716</v>
      </c>
      <c r="U3374" s="462">
        <v>100000</v>
      </c>
      <c r="V3374" s="463">
        <v>96742.782291666241</v>
      </c>
      <c r="W3374" s="716" t="e">
        <f t="shared" si="137"/>
        <v>#DIV/0!</v>
      </c>
      <c r="Z3374" s="739">
        <f t="shared" si="138"/>
        <v>0</v>
      </c>
    </row>
    <row r="3375" spans="1:29" s="365" customFormat="1" ht="12.65" customHeight="1">
      <c r="A3375" s="325" t="s">
        <v>66</v>
      </c>
      <c r="B3375" s="452" t="s">
        <v>985</v>
      </c>
      <c r="C3375" s="453" t="s">
        <v>449</v>
      </c>
      <c r="D3375" s="454" t="s">
        <v>1257</v>
      </c>
      <c r="E3375" s="455" t="s">
        <v>1258</v>
      </c>
      <c r="F3375" s="454" t="s">
        <v>1169</v>
      </c>
      <c r="G3375" s="454" t="s">
        <v>985</v>
      </c>
      <c r="H3375" s="454" t="s">
        <v>538</v>
      </c>
      <c r="I3375" s="453">
        <v>2025</v>
      </c>
      <c r="J3375" s="453">
        <v>1</v>
      </c>
      <c r="K3375" s="456">
        <v>45336</v>
      </c>
      <c r="L3375" s="457"/>
      <c r="M3375" s="458">
        <v>1.44174074074074E-2</v>
      </c>
      <c r="N3375" s="458">
        <v>1.451E-2</v>
      </c>
      <c r="O3375" s="459">
        <v>9.2592592592600706E-5</v>
      </c>
      <c r="P3375" s="460"/>
      <c r="Q3375" s="453">
        <v>1</v>
      </c>
      <c r="R3375" s="458">
        <v>1.44174074074074E-2</v>
      </c>
      <c r="S3375" s="464">
        <v>0</v>
      </c>
      <c r="T3375" s="461">
        <v>23283145</v>
      </c>
      <c r="U3375" s="462">
        <v>24000</v>
      </c>
      <c r="V3375" s="463">
        <v>21844.15324074055</v>
      </c>
      <c r="W3375" s="716" t="e">
        <f t="shared" si="137"/>
        <v>#DIV/0!</v>
      </c>
      <c r="Z3375" s="739">
        <f t="shared" si="138"/>
        <v>0</v>
      </c>
    </row>
    <row r="3376" spans="1:29" s="365" customFormat="1" ht="12.65" customHeight="1">
      <c r="A3376" s="325" t="s">
        <v>66</v>
      </c>
      <c r="B3376" s="452" t="s">
        <v>985</v>
      </c>
      <c r="C3376" s="453" t="s">
        <v>449</v>
      </c>
      <c r="D3376" s="454" t="s">
        <v>601</v>
      </c>
      <c r="E3376" s="455" t="s">
        <v>1259</v>
      </c>
      <c r="F3376" s="454" t="s">
        <v>1169</v>
      </c>
      <c r="G3376" s="454" t="s">
        <v>985</v>
      </c>
      <c r="H3376" s="454" t="s">
        <v>538</v>
      </c>
      <c r="I3376" s="453">
        <v>2025</v>
      </c>
      <c r="J3376" s="453">
        <v>1</v>
      </c>
      <c r="K3376" s="456">
        <v>45336</v>
      </c>
      <c r="L3376" s="457"/>
      <c r="M3376" s="458">
        <v>1.54355952380952E-2</v>
      </c>
      <c r="N3376" s="458">
        <v>1.5509999999999999E-2</v>
      </c>
      <c r="O3376" s="459">
        <v>7.4404761904799804E-5</v>
      </c>
      <c r="P3376" s="460"/>
      <c r="Q3376" s="453">
        <v>1</v>
      </c>
      <c r="R3376" s="458">
        <v>1.54355952380952E-2</v>
      </c>
      <c r="S3376" s="464">
        <v>0</v>
      </c>
      <c r="T3376" s="461">
        <v>25529356</v>
      </c>
      <c r="U3376" s="462">
        <v>20000</v>
      </c>
      <c r="V3376" s="463">
        <v>18100.494345237126</v>
      </c>
      <c r="W3376" s="716" t="e">
        <f t="shared" si="137"/>
        <v>#DIV/0!</v>
      </c>
      <c r="Z3376" s="739">
        <f t="shared" si="138"/>
        <v>0</v>
      </c>
    </row>
    <row r="3377" spans="1:26" s="365" customFormat="1" ht="12.65" customHeight="1">
      <c r="A3377" s="325" t="s">
        <v>66</v>
      </c>
      <c r="B3377" s="452" t="s">
        <v>985</v>
      </c>
      <c r="C3377" s="453" t="s">
        <v>449</v>
      </c>
      <c r="D3377" s="454" t="s">
        <v>603</v>
      </c>
      <c r="E3377" s="455" t="s">
        <v>1260</v>
      </c>
      <c r="F3377" s="454" t="s">
        <v>1169</v>
      </c>
      <c r="G3377" s="454" t="s">
        <v>985</v>
      </c>
      <c r="H3377" s="454" t="s">
        <v>538</v>
      </c>
      <c r="I3377" s="453">
        <v>2025</v>
      </c>
      <c r="J3377" s="453">
        <v>1</v>
      </c>
      <c r="K3377" s="456">
        <v>45336</v>
      </c>
      <c r="L3377" s="457"/>
      <c r="M3377" s="458">
        <v>3.73516666666667E-2</v>
      </c>
      <c r="N3377" s="458">
        <v>3.7560000000000003E-2</v>
      </c>
      <c r="O3377" s="459">
        <v>2.0833333333330345E-4</v>
      </c>
      <c r="P3377" s="460"/>
      <c r="Q3377" s="453">
        <v>1</v>
      </c>
      <c r="R3377" s="458">
        <v>3.73516666666667E-2</v>
      </c>
      <c r="S3377" s="464">
        <v>0</v>
      </c>
      <c r="T3377" s="461">
        <v>23693450</v>
      </c>
      <c r="U3377" s="462">
        <v>60000</v>
      </c>
      <c r="V3377" s="463">
        <v>55063.864583334042</v>
      </c>
      <c r="W3377" s="716" t="e">
        <f t="shared" si="137"/>
        <v>#DIV/0!</v>
      </c>
      <c r="Z3377" s="739">
        <f t="shared" si="138"/>
        <v>0</v>
      </c>
    </row>
    <row r="3378" spans="1:26" s="365" customFormat="1" ht="12.65" customHeight="1">
      <c r="A3378" s="452"/>
      <c r="B3378" s="452" t="s">
        <v>902</v>
      </c>
      <c r="C3378" s="453" t="s">
        <v>453</v>
      </c>
      <c r="D3378" s="454" t="s">
        <v>1266</v>
      </c>
      <c r="E3378" s="455" t="s">
        <v>537</v>
      </c>
      <c r="F3378" s="454" t="s">
        <v>1169</v>
      </c>
      <c r="G3378" s="454" t="s">
        <v>664</v>
      </c>
      <c r="H3378" s="454" t="s">
        <v>538</v>
      </c>
      <c r="I3378" s="453">
        <v>2025</v>
      </c>
      <c r="J3378" s="453">
        <v>1</v>
      </c>
      <c r="K3378" s="456">
        <v>45336</v>
      </c>
      <c r="L3378" s="457"/>
      <c r="M3378" s="458">
        <v>4.2299999999999997E-2</v>
      </c>
      <c r="N3378" s="458">
        <v>4.24E-2</v>
      </c>
      <c r="O3378" s="459">
        <v>1.0000000000000286E-4</v>
      </c>
      <c r="P3378" s="460"/>
      <c r="Q3378" s="453">
        <v>1</v>
      </c>
      <c r="R3378" s="458">
        <v>4.2299999999999997E-2</v>
      </c>
      <c r="S3378" s="464">
        <v>0</v>
      </c>
      <c r="T3378" s="461">
        <v>0</v>
      </c>
      <c r="U3378" s="462">
        <v>9292</v>
      </c>
      <c r="V3378" s="463">
        <v>9292</v>
      </c>
      <c r="W3378" s="716" t="e">
        <f t="shared" si="137"/>
        <v>#DIV/0!</v>
      </c>
      <c r="Z3378" s="739">
        <f t="shared" si="138"/>
        <v>0</v>
      </c>
    </row>
    <row r="3379" spans="1:26" s="365" customFormat="1" ht="12.65" customHeight="1">
      <c r="A3379" s="452"/>
      <c r="B3379" s="452" t="s">
        <v>902</v>
      </c>
      <c r="C3379" s="453" t="s">
        <v>453</v>
      </c>
      <c r="D3379" s="454" t="s">
        <v>1267</v>
      </c>
      <c r="E3379" s="455" t="s">
        <v>537</v>
      </c>
      <c r="F3379" s="454" t="s">
        <v>1169</v>
      </c>
      <c r="G3379" s="454" t="s">
        <v>664</v>
      </c>
      <c r="H3379" s="454" t="s">
        <v>538</v>
      </c>
      <c r="I3379" s="453">
        <v>2025</v>
      </c>
      <c r="J3379" s="453">
        <v>1</v>
      </c>
      <c r="K3379" s="456">
        <v>45336</v>
      </c>
      <c r="L3379" s="457"/>
      <c r="M3379" s="458">
        <v>3.6600000000000001E-2</v>
      </c>
      <c r="N3379" s="458">
        <v>3.6700000000000003E-2</v>
      </c>
      <c r="O3379" s="459">
        <v>1.0000000000000286E-4</v>
      </c>
      <c r="P3379" s="460"/>
      <c r="Q3379" s="453">
        <v>1</v>
      </c>
      <c r="R3379" s="458">
        <v>3.6600000000000001E-2</v>
      </c>
      <c r="S3379" s="464">
        <v>0</v>
      </c>
      <c r="T3379" s="461">
        <v>0</v>
      </c>
      <c r="U3379" s="462">
        <v>9500</v>
      </c>
      <c r="V3379" s="463">
        <v>9500</v>
      </c>
      <c r="W3379" s="716" t="e">
        <f t="shared" si="137"/>
        <v>#DIV/0!</v>
      </c>
      <c r="Z3379" s="739">
        <f t="shared" si="138"/>
        <v>0</v>
      </c>
    </row>
    <row r="3380" spans="1:26" s="365" customFormat="1" ht="12.65" customHeight="1">
      <c r="A3380" s="452"/>
      <c r="B3380" s="452" t="s">
        <v>902</v>
      </c>
      <c r="C3380" s="453" t="s">
        <v>453</v>
      </c>
      <c r="D3380" s="454" t="s">
        <v>1268</v>
      </c>
      <c r="E3380" s="455" t="s">
        <v>537</v>
      </c>
      <c r="F3380" s="454" t="s">
        <v>1169</v>
      </c>
      <c r="G3380" s="454" t="s">
        <v>664</v>
      </c>
      <c r="H3380" s="454" t="s">
        <v>538</v>
      </c>
      <c r="I3380" s="453">
        <v>2025</v>
      </c>
      <c r="J3380" s="453">
        <v>1</v>
      </c>
      <c r="K3380" s="456">
        <v>45336</v>
      </c>
      <c r="L3380" s="457"/>
      <c r="M3380" s="458">
        <v>4.8000000000000001E-2</v>
      </c>
      <c r="N3380" s="458">
        <v>4.8099999999999997E-2</v>
      </c>
      <c r="O3380" s="459">
        <v>9.9999999999995925E-5</v>
      </c>
      <c r="P3380" s="460"/>
      <c r="Q3380" s="453">
        <v>1</v>
      </c>
      <c r="R3380" s="458">
        <v>4.8000000000000001E-2</v>
      </c>
      <c r="S3380" s="464">
        <v>0</v>
      </c>
      <c r="T3380" s="461">
        <v>0</v>
      </c>
      <c r="U3380" s="462">
        <v>11000</v>
      </c>
      <c r="V3380" s="463">
        <v>11000</v>
      </c>
      <c r="W3380" s="716" t="e">
        <f t="shared" si="137"/>
        <v>#DIV/0!</v>
      </c>
      <c r="Z3380" s="739">
        <f t="shared" si="138"/>
        <v>0</v>
      </c>
    </row>
    <row r="3381" spans="1:26" s="365" customFormat="1" ht="12.65" customHeight="1">
      <c r="A3381" s="452"/>
      <c r="B3381" s="452" t="s">
        <v>902</v>
      </c>
      <c r="C3381" s="453" t="s">
        <v>453</v>
      </c>
      <c r="D3381" s="454" t="s">
        <v>1269</v>
      </c>
      <c r="E3381" s="455" t="s">
        <v>537</v>
      </c>
      <c r="F3381" s="454" t="s">
        <v>1169</v>
      </c>
      <c r="G3381" s="454" t="s">
        <v>664</v>
      </c>
      <c r="H3381" s="454" t="s">
        <v>538</v>
      </c>
      <c r="I3381" s="453">
        <v>2025</v>
      </c>
      <c r="J3381" s="453">
        <v>1</v>
      </c>
      <c r="K3381" s="456">
        <v>45336</v>
      </c>
      <c r="L3381" s="457"/>
      <c r="M3381" s="458">
        <v>3.9800000000000002E-2</v>
      </c>
      <c r="N3381" s="458">
        <v>3.9899999999999998E-2</v>
      </c>
      <c r="O3381" s="459">
        <v>9.9999999999995925E-5</v>
      </c>
      <c r="P3381" s="460"/>
      <c r="Q3381" s="453">
        <v>1</v>
      </c>
      <c r="R3381" s="458">
        <v>3.9800000000000002E-2</v>
      </c>
      <c r="S3381" s="464">
        <v>0</v>
      </c>
      <c r="T3381" s="461">
        <v>0</v>
      </c>
      <c r="U3381" s="462">
        <v>8850</v>
      </c>
      <c r="V3381" s="463">
        <v>8850</v>
      </c>
      <c r="W3381" s="716" t="e">
        <f t="shared" si="137"/>
        <v>#DIV/0!</v>
      </c>
      <c r="Z3381" s="739">
        <f t="shared" si="138"/>
        <v>0</v>
      </c>
    </row>
    <row r="3382" spans="1:26" s="365" customFormat="1" ht="12.65" customHeight="1">
      <c r="A3382" s="452" t="s">
        <v>152</v>
      </c>
      <c r="B3382" s="452" t="s">
        <v>606</v>
      </c>
      <c r="C3382" s="453" t="s">
        <v>554</v>
      </c>
      <c r="D3382" s="454" t="s">
        <v>1270</v>
      </c>
      <c r="E3382" s="455" t="s">
        <v>1271</v>
      </c>
      <c r="F3382" s="454" t="s">
        <v>1169</v>
      </c>
      <c r="G3382" s="454" t="s">
        <v>606</v>
      </c>
      <c r="H3382" s="454" t="s">
        <v>538</v>
      </c>
      <c r="I3382" s="453">
        <v>2025</v>
      </c>
      <c r="J3382" s="453">
        <v>1</v>
      </c>
      <c r="K3382" s="456">
        <v>45336</v>
      </c>
      <c r="L3382" s="457"/>
      <c r="M3382" s="458">
        <v>3.5400000000000001E-2</v>
      </c>
      <c r="N3382" s="458">
        <v>3.56E-2</v>
      </c>
      <c r="O3382" s="459">
        <v>1.9999999999999879E-4</v>
      </c>
      <c r="P3382" s="460"/>
      <c r="Q3382" s="453">
        <v>1</v>
      </c>
      <c r="R3382" s="458">
        <v>3.5400000000000001E-2</v>
      </c>
      <c r="S3382" s="464">
        <v>205000</v>
      </c>
      <c r="T3382" s="461">
        <v>205000</v>
      </c>
      <c r="U3382" s="462">
        <v>15929</v>
      </c>
      <c r="V3382" s="463">
        <v>15888</v>
      </c>
      <c r="W3382" s="716" t="e">
        <f t="shared" si="137"/>
        <v>#DIV/0!</v>
      </c>
      <c r="Z3382" s="739">
        <f t="shared" si="138"/>
        <v>40.999999999999751</v>
      </c>
    </row>
    <row r="3383" spans="1:26" s="365" customFormat="1" ht="12.65" customHeight="1">
      <c r="A3383" s="452" t="s">
        <v>105</v>
      </c>
      <c r="B3383" s="452" t="s">
        <v>1272</v>
      </c>
      <c r="C3383" s="453" t="s">
        <v>435</v>
      </c>
      <c r="D3383" s="454" t="s">
        <v>1273</v>
      </c>
      <c r="E3383" s="455" t="s">
        <v>1274</v>
      </c>
      <c r="F3383" s="454" t="s">
        <v>1275</v>
      </c>
      <c r="G3383" s="454" t="s">
        <v>553</v>
      </c>
      <c r="H3383" s="454" t="s">
        <v>439</v>
      </c>
      <c r="I3383" s="453">
        <v>2023</v>
      </c>
      <c r="J3383" s="453">
        <v>4</v>
      </c>
      <c r="K3383" s="456">
        <v>45604</v>
      </c>
      <c r="L3383" s="457">
        <v>0.5</v>
      </c>
      <c r="M3383" s="458">
        <v>0.29459999999999997</v>
      </c>
      <c r="N3383" s="458">
        <v>0.3196</v>
      </c>
      <c r="O3383" s="459">
        <v>2.5000000000000001E-2</v>
      </c>
      <c r="P3383" s="460">
        <v>1.2500000000000001E-2</v>
      </c>
      <c r="Q3383" s="453">
        <v>1</v>
      </c>
      <c r="R3383" s="458">
        <v>0.29459999999999997</v>
      </c>
      <c r="S3383" s="464">
        <v>135864</v>
      </c>
      <c r="T3383" s="461">
        <v>135864</v>
      </c>
      <c r="U3383" s="462">
        <v>501526</v>
      </c>
      <c r="V3383" s="463">
        <v>498129</v>
      </c>
      <c r="W3383" s="716" t="e">
        <f t="shared" si="137"/>
        <v>#DIV/0!</v>
      </c>
      <c r="Z3383" s="739">
        <f t="shared" si="138"/>
        <v>3396.6000000000004</v>
      </c>
    </row>
    <row r="3384" spans="1:26" s="365" customFormat="1" ht="12.65" customHeight="1">
      <c r="A3384" s="452" t="s">
        <v>105</v>
      </c>
      <c r="B3384" s="452" t="s">
        <v>1272</v>
      </c>
      <c r="C3384" s="453" t="s">
        <v>435</v>
      </c>
      <c r="D3384" s="454" t="s">
        <v>1273</v>
      </c>
      <c r="E3384" s="455" t="s">
        <v>1274</v>
      </c>
      <c r="F3384" s="454" t="s">
        <v>1275</v>
      </c>
      <c r="G3384" s="454" t="s">
        <v>553</v>
      </c>
      <c r="H3384" s="454" t="s">
        <v>439</v>
      </c>
      <c r="I3384" s="453">
        <v>2023</v>
      </c>
      <c r="J3384" s="453">
        <v>5</v>
      </c>
      <c r="K3384" s="456">
        <v>45604</v>
      </c>
      <c r="L3384" s="457">
        <v>0.5</v>
      </c>
      <c r="M3384" s="458">
        <v>0.29459999999999997</v>
      </c>
      <c r="N3384" s="458">
        <v>0.3196</v>
      </c>
      <c r="O3384" s="459">
        <v>2.5000000000000001E-2</v>
      </c>
      <c r="P3384" s="460">
        <v>1.2500000000000001E-2</v>
      </c>
      <c r="Q3384" s="453">
        <v>1</v>
      </c>
      <c r="R3384" s="458">
        <v>0.29459999999999997</v>
      </c>
      <c r="S3384" s="464">
        <v>24480</v>
      </c>
      <c r="T3384" s="461">
        <v>160344</v>
      </c>
      <c r="U3384" s="462">
        <v>501526</v>
      </c>
      <c r="V3384" s="463">
        <v>497517</v>
      </c>
      <c r="W3384" s="716" t="e">
        <f t="shared" si="137"/>
        <v>#DIV/0!</v>
      </c>
      <c r="Z3384" s="739">
        <f t="shared" si="138"/>
        <v>612</v>
      </c>
    </row>
    <row r="3385" spans="1:26" s="365" customFormat="1" ht="12.65" customHeight="1">
      <c r="A3385" s="452" t="s">
        <v>105</v>
      </c>
      <c r="B3385" s="452" t="s">
        <v>1272</v>
      </c>
      <c r="C3385" s="453" t="s">
        <v>435</v>
      </c>
      <c r="D3385" s="454" t="s">
        <v>1273</v>
      </c>
      <c r="E3385" s="455" t="s">
        <v>1274</v>
      </c>
      <c r="F3385" s="454" t="s">
        <v>1275</v>
      </c>
      <c r="G3385" s="454" t="s">
        <v>553</v>
      </c>
      <c r="H3385" s="454" t="s">
        <v>439</v>
      </c>
      <c r="I3385" s="453">
        <v>2023</v>
      </c>
      <c r="J3385" s="453">
        <v>8</v>
      </c>
      <c r="K3385" s="456">
        <v>45604</v>
      </c>
      <c r="L3385" s="457">
        <v>0.5</v>
      </c>
      <c r="M3385" s="458">
        <v>0.29459999999999997</v>
      </c>
      <c r="N3385" s="458">
        <v>0.3196</v>
      </c>
      <c r="O3385" s="459">
        <v>2.5000000000000001E-2</v>
      </c>
      <c r="P3385" s="460">
        <v>1.2500000000000001E-2</v>
      </c>
      <c r="Q3385" s="453">
        <v>1</v>
      </c>
      <c r="R3385" s="458">
        <v>0.29459999999999997</v>
      </c>
      <c r="S3385" s="464">
        <v>23456</v>
      </c>
      <c r="T3385" s="461">
        <v>183800</v>
      </c>
      <c r="U3385" s="462">
        <v>501526</v>
      </c>
      <c r="V3385" s="463">
        <v>496931</v>
      </c>
      <c r="W3385" s="716" t="e">
        <f t="shared" si="137"/>
        <v>#DIV/0!</v>
      </c>
      <c r="Z3385" s="739">
        <f t="shared" si="138"/>
        <v>586.4</v>
      </c>
    </row>
    <row r="3386" spans="1:26" s="365" customFormat="1" ht="12.65" customHeight="1">
      <c r="A3386" s="452" t="s">
        <v>105</v>
      </c>
      <c r="B3386" s="452" t="s">
        <v>1272</v>
      </c>
      <c r="C3386" s="453" t="s">
        <v>435</v>
      </c>
      <c r="D3386" s="454" t="s">
        <v>1273</v>
      </c>
      <c r="E3386" s="455" t="s">
        <v>1274</v>
      </c>
      <c r="F3386" s="454" t="s">
        <v>1275</v>
      </c>
      <c r="G3386" s="454" t="s">
        <v>553</v>
      </c>
      <c r="H3386" s="454" t="s">
        <v>439</v>
      </c>
      <c r="I3386" s="453">
        <v>2023</v>
      </c>
      <c r="J3386" s="453">
        <v>9</v>
      </c>
      <c r="K3386" s="456">
        <v>45604</v>
      </c>
      <c r="L3386" s="457">
        <v>0.5</v>
      </c>
      <c r="M3386" s="458">
        <v>0.29459999999999997</v>
      </c>
      <c r="N3386" s="458">
        <v>0.3196</v>
      </c>
      <c r="O3386" s="459">
        <v>2.5000000000000001E-2</v>
      </c>
      <c r="P3386" s="460">
        <v>1.2500000000000001E-2</v>
      </c>
      <c r="Q3386" s="453">
        <v>1</v>
      </c>
      <c r="R3386" s="458">
        <v>0.29459999999999997</v>
      </c>
      <c r="S3386" s="464">
        <v>63400</v>
      </c>
      <c r="T3386" s="461">
        <v>247200</v>
      </c>
      <c r="U3386" s="462">
        <v>501526</v>
      </c>
      <c r="V3386" s="463">
        <v>495346</v>
      </c>
      <c r="W3386" s="716" t="e">
        <f t="shared" si="137"/>
        <v>#DIV/0!</v>
      </c>
      <c r="Z3386" s="739">
        <f t="shared" si="138"/>
        <v>1585</v>
      </c>
    </row>
    <row r="3387" spans="1:26" s="365" customFormat="1" ht="12.65" customHeight="1">
      <c r="A3387" s="452" t="s">
        <v>105</v>
      </c>
      <c r="B3387" s="452" t="s">
        <v>1272</v>
      </c>
      <c r="C3387" s="453" t="s">
        <v>435</v>
      </c>
      <c r="D3387" s="454" t="s">
        <v>1273</v>
      </c>
      <c r="E3387" s="455" t="s">
        <v>1274</v>
      </c>
      <c r="F3387" s="454" t="s">
        <v>1275</v>
      </c>
      <c r="G3387" s="454" t="s">
        <v>553</v>
      </c>
      <c r="H3387" s="454" t="s">
        <v>439</v>
      </c>
      <c r="I3387" s="453">
        <v>2023</v>
      </c>
      <c r="J3387" s="453">
        <v>10</v>
      </c>
      <c r="K3387" s="456">
        <v>45604</v>
      </c>
      <c r="L3387" s="457">
        <v>0.5</v>
      </c>
      <c r="M3387" s="458">
        <v>0.29459999999999997</v>
      </c>
      <c r="N3387" s="458">
        <v>0.3196</v>
      </c>
      <c r="O3387" s="459">
        <v>2.5000000000000001E-2</v>
      </c>
      <c r="P3387" s="460">
        <v>1.2500000000000001E-2</v>
      </c>
      <c r="Q3387" s="453">
        <v>1</v>
      </c>
      <c r="R3387" s="458">
        <v>0.29459999999999997</v>
      </c>
      <c r="S3387" s="464">
        <v>1224</v>
      </c>
      <c r="T3387" s="461">
        <v>248424</v>
      </c>
      <c r="U3387" s="462">
        <v>501526</v>
      </c>
      <c r="V3387" s="463">
        <v>495315</v>
      </c>
      <c r="W3387" s="716" t="e">
        <f t="shared" si="137"/>
        <v>#DIV/0!</v>
      </c>
      <c r="Z3387" s="739">
        <f t="shared" si="138"/>
        <v>30.6</v>
      </c>
    </row>
    <row r="3388" spans="1:26" s="365" customFormat="1" ht="12.65" customHeight="1">
      <c r="A3388" s="452" t="s">
        <v>105</v>
      </c>
      <c r="B3388" s="452" t="s">
        <v>1272</v>
      </c>
      <c r="C3388" s="453" t="s">
        <v>435</v>
      </c>
      <c r="D3388" s="454" t="s">
        <v>1273</v>
      </c>
      <c r="E3388" s="455" t="s">
        <v>1274</v>
      </c>
      <c r="F3388" s="454" t="s">
        <v>1275</v>
      </c>
      <c r="G3388" s="454" t="s">
        <v>553</v>
      </c>
      <c r="H3388" s="454" t="s">
        <v>439</v>
      </c>
      <c r="I3388" s="453">
        <v>2023</v>
      </c>
      <c r="J3388" s="453">
        <v>11</v>
      </c>
      <c r="K3388" s="456">
        <v>45604</v>
      </c>
      <c r="L3388" s="457">
        <v>0.5</v>
      </c>
      <c r="M3388" s="458">
        <v>0.29459999999999997</v>
      </c>
      <c r="N3388" s="458">
        <v>0.3196</v>
      </c>
      <c r="O3388" s="459">
        <v>2.5000000000000001E-2</v>
      </c>
      <c r="P3388" s="460">
        <v>1.2500000000000001E-2</v>
      </c>
      <c r="Q3388" s="453">
        <v>1</v>
      </c>
      <c r="R3388" s="458">
        <v>0.29459999999999997</v>
      </c>
      <c r="S3388" s="464">
        <v>41616</v>
      </c>
      <c r="T3388" s="461">
        <v>290040</v>
      </c>
      <c r="U3388" s="462">
        <v>501526</v>
      </c>
      <c r="V3388" s="463">
        <v>494275</v>
      </c>
      <c r="W3388" s="716" t="e">
        <f t="shared" si="137"/>
        <v>#DIV/0!</v>
      </c>
      <c r="Z3388" s="739">
        <f t="shared" si="138"/>
        <v>1040.4000000000001</v>
      </c>
    </row>
    <row r="3389" spans="1:26" s="365" customFormat="1" ht="12.65" customHeight="1">
      <c r="A3389" s="452" t="s">
        <v>105</v>
      </c>
      <c r="B3389" s="452" t="s">
        <v>1272</v>
      </c>
      <c r="C3389" s="453" t="s">
        <v>435</v>
      </c>
      <c r="D3389" s="454" t="s">
        <v>1273</v>
      </c>
      <c r="E3389" s="455" t="s">
        <v>1274</v>
      </c>
      <c r="F3389" s="454" t="s">
        <v>1275</v>
      </c>
      <c r="G3389" s="454" t="s">
        <v>553</v>
      </c>
      <c r="H3389" s="454" t="s">
        <v>439</v>
      </c>
      <c r="I3389" s="453">
        <v>2023</v>
      </c>
      <c r="J3389" s="453">
        <v>12</v>
      </c>
      <c r="K3389" s="456">
        <v>45604</v>
      </c>
      <c r="L3389" s="457">
        <v>0.5</v>
      </c>
      <c r="M3389" s="458">
        <v>0.29459999999999997</v>
      </c>
      <c r="N3389" s="458">
        <v>0.3196</v>
      </c>
      <c r="O3389" s="459">
        <v>2.5000000000000001E-2</v>
      </c>
      <c r="P3389" s="460">
        <v>1.2500000000000001E-2</v>
      </c>
      <c r="Q3389" s="453">
        <v>1</v>
      </c>
      <c r="R3389" s="458">
        <v>0.29459999999999997</v>
      </c>
      <c r="S3389" s="464">
        <v>115865</v>
      </c>
      <c r="T3389" s="461">
        <v>405905</v>
      </c>
      <c r="U3389" s="462">
        <v>501526</v>
      </c>
      <c r="V3389" s="463">
        <v>491378</v>
      </c>
      <c r="W3389" s="716" t="e">
        <f t="shared" si="137"/>
        <v>#DIV/0!</v>
      </c>
      <c r="Z3389" s="739">
        <f t="shared" si="138"/>
        <v>2896.625</v>
      </c>
    </row>
    <row r="3390" spans="1:26" s="365" customFormat="1" ht="12.65" customHeight="1">
      <c r="A3390" s="452" t="s">
        <v>105</v>
      </c>
      <c r="B3390" s="452" t="s">
        <v>1272</v>
      </c>
      <c r="C3390" s="453" t="s">
        <v>435</v>
      </c>
      <c r="D3390" s="454" t="s">
        <v>1276</v>
      </c>
      <c r="E3390" s="455" t="s">
        <v>1274</v>
      </c>
      <c r="F3390" s="454" t="s">
        <v>1275</v>
      </c>
      <c r="G3390" s="454" t="s">
        <v>553</v>
      </c>
      <c r="H3390" s="454" t="s">
        <v>439</v>
      </c>
      <c r="I3390" s="453">
        <v>2024</v>
      </c>
      <c r="J3390" s="453">
        <v>1</v>
      </c>
      <c r="K3390" s="456">
        <v>45604</v>
      </c>
      <c r="L3390" s="457">
        <v>0.5</v>
      </c>
      <c r="M3390" s="458">
        <v>0.29459999999999997</v>
      </c>
      <c r="N3390" s="458">
        <v>0.3196</v>
      </c>
      <c r="O3390" s="459">
        <v>2.5000000000000001E-2</v>
      </c>
      <c r="P3390" s="460">
        <v>1.2500000000000001E-2</v>
      </c>
      <c r="Q3390" s="453">
        <v>1</v>
      </c>
      <c r="R3390" s="458">
        <v>0.29459999999999997</v>
      </c>
      <c r="S3390" s="464">
        <v>56304</v>
      </c>
      <c r="T3390" s="461">
        <v>462209</v>
      </c>
      <c r="U3390" s="462">
        <v>501526</v>
      </c>
      <c r="V3390" s="463">
        <v>489971</v>
      </c>
      <c r="W3390" s="716" t="e">
        <f t="shared" si="137"/>
        <v>#DIV/0!</v>
      </c>
      <c r="Z3390" s="739">
        <f t="shared" si="138"/>
        <v>1407.6000000000001</v>
      </c>
    </row>
    <row r="3391" spans="1:26" s="365" customFormat="1" ht="12.65" customHeight="1">
      <c r="A3391" s="452" t="s">
        <v>105</v>
      </c>
      <c r="B3391" s="452" t="s">
        <v>1272</v>
      </c>
      <c r="C3391" s="453" t="s">
        <v>435</v>
      </c>
      <c r="D3391" s="454" t="s">
        <v>1276</v>
      </c>
      <c r="E3391" s="455" t="s">
        <v>1274</v>
      </c>
      <c r="F3391" s="454" t="s">
        <v>1275</v>
      </c>
      <c r="G3391" s="454" t="s">
        <v>553</v>
      </c>
      <c r="H3391" s="454" t="s">
        <v>439</v>
      </c>
      <c r="I3391" s="453">
        <v>2024</v>
      </c>
      <c r="J3391" s="453">
        <v>2</v>
      </c>
      <c r="K3391" s="456">
        <v>45604</v>
      </c>
      <c r="L3391" s="457">
        <v>0.5</v>
      </c>
      <c r="M3391" s="458">
        <v>0.29459999999999997</v>
      </c>
      <c r="N3391" s="458">
        <v>0.3196</v>
      </c>
      <c r="O3391" s="459">
        <v>2.5000000000000001E-2</v>
      </c>
      <c r="P3391" s="460">
        <v>1.2500000000000001E-2</v>
      </c>
      <c r="Q3391" s="453">
        <v>1</v>
      </c>
      <c r="R3391" s="458">
        <v>0.29459999999999997</v>
      </c>
      <c r="S3391" s="464">
        <v>29376</v>
      </c>
      <c r="T3391" s="461">
        <v>491585</v>
      </c>
      <c r="U3391" s="462">
        <v>501526</v>
      </c>
      <c r="V3391" s="463">
        <v>489236</v>
      </c>
      <c r="W3391" s="716" t="e">
        <f t="shared" si="137"/>
        <v>#DIV/0!</v>
      </c>
      <c r="Z3391" s="739">
        <f t="shared" si="138"/>
        <v>734.40000000000009</v>
      </c>
    </row>
    <row r="3392" spans="1:26" s="365" customFormat="1" ht="12.65" customHeight="1">
      <c r="A3392" s="452" t="s">
        <v>105</v>
      </c>
      <c r="B3392" s="452" t="s">
        <v>1272</v>
      </c>
      <c r="C3392" s="453" t="s">
        <v>435</v>
      </c>
      <c r="D3392" s="454" t="s">
        <v>1276</v>
      </c>
      <c r="E3392" s="455" t="s">
        <v>1274</v>
      </c>
      <c r="F3392" s="454" t="s">
        <v>1275</v>
      </c>
      <c r="G3392" s="454" t="s">
        <v>553</v>
      </c>
      <c r="H3392" s="454" t="s">
        <v>439</v>
      </c>
      <c r="I3392" s="453">
        <v>2024</v>
      </c>
      <c r="J3392" s="453">
        <v>3</v>
      </c>
      <c r="K3392" s="456">
        <v>45604</v>
      </c>
      <c r="L3392" s="457">
        <v>0.5</v>
      </c>
      <c r="M3392" s="458">
        <v>0.29459999999999997</v>
      </c>
      <c r="N3392" s="458">
        <v>0.3196</v>
      </c>
      <c r="O3392" s="459">
        <v>2.5000000000000001E-2</v>
      </c>
      <c r="P3392" s="460">
        <v>1.2500000000000001E-2</v>
      </c>
      <c r="Q3392" s="453">
        <v>1</v>
      </c>
      <c r="R3392" s="458">
        <v>0.29459999999999997</v>
      </c>
      <c r="S3392" s="464">
        <v>191752</v>
      </c>
      <c r="T3392" s="461">
        <v>683337</v>
      </c>
      <c r="U3392" s="462">
        <v>501526</v>
      </c>
      <c r="V3392" s="463">
        <v>484443</v>
      </c>
      <c r="W3392" s="716" t="e">
        <f t="shared" si="137"/>
        <v>#DIV/0!</v>
      </c>
      <c r="Z3392" s="739">
        <f t="shared" si="138"/>
        <v>4793.8</v>
      </c>
    </row>
    <row r="3393" spans="1:26" s="365" customFormat="1" ht="12.65" customHeight="1">
      <c r="A3393" s="452" t="s">
        <v>105</v>
      </c>
      <c r="B3393" s="452" t="s">
        <v>1272</v>
      </c>
      <c r="C3393" s="453" t="s">
        <v>435</v>
      </c>
      <c r="D3393" s="454" t="s">
        <v>1276</v>
      </c>
      <c r="E3393" s="455" t="s">
        <v>1274</v>
      </c>
      <c r="F3393" s="454" t="s">
        <v>1275</v>
      </c>
      <c r="G3393" s="454" t="s">
        <v>553</v>
      </c>
      <c r="H3393" s="454" t="s">
        <v>439</v>
      </c>
      <c r="I3393" s="453">
        <v>2024</v>
      </c>
      <c r="J3393" s="453">
        <v>4</v>
      </c>
      <c r="K3393" s="456">
        <v>45604</v>
      </c>
      <c r="L3393" s="457">
        <v>0.5</v>
      </c>
      <c r="M3393" s="458">
        <v>0.29459999999999997</v>
      </c>
      <c r="N3393" s="458">
        <v>0.3196</v>
      </c>
      <c r="O3393" s="459">
        <v>2.5000000000000001E-2</v>
      </c>
      <c r="P3393" s="460">
        <v>1.2500000000000001E-2</v>
      </c>
      <c r="Q3393" s="453">
        <v>1</v>
      </c>
      <c r="R3393" s="458">
        <v>0.29459999999999997</v>
      </c>
      <c r="S3393" s="464">
        <v>141984</v>
      </c>
      <c r="T3393" s="461">
        <v>825321</v>
      </c>
      <c r="U3393" s="462">
        <v>501526</v>
      </c>
      <c r="V3393" s="463">
        <v>480893</v>
      </c>
      <c r="W3393" s="716" t="e">
        <f t="shared" si="137"/>
        <v>#DIV/0!</v>
      </c>
      <c r="Z3393" s="739">
        <f t="shared" si="138"/>
        <v>3549.6000000000004</v>
      </c>
    </row>
    <row r="3394" spans="1:26" s="365" customFormat="1" ht="12.65" customHeight="1">
      <c r="A3394" s="452" t="s">
        <v>105</v>
      </c>
      <c r="B3394" s="452" t="s">
        <v>1272</v>
      </c>
      <c r="C3394" s="453" t="s">
        <v>435</v>
      </c>
      <c r="D3394" s="454" t="s">
        <v>1276</v>
      </c>
      <c r="E3394" s="455" t="s">
        <v>1274</v>
      </c>
      <c r="F3394" s="454" t="s">
        <v>1275</v>
      </c>
      <c r="G3394" s="454" t="s">
        <v>553</v>
      </c>
      <c r="H3394" s="454" t="s">
        <v>439</v>
      </c>
      <c r="I3394" s="453">
        <v>2024</v>
      </c>
      <c r="J3394" s="453">
        <v>7</v>
      </c>
      <c r="K3394" s="456">
        <v>45604</v>
      </c>
      <c r="L3394" s="457">
        <v>0.5</v>
      </c>
      <c r="M3394" s="458">
        <v>0.29459999999999997</v>
      </c>
      <c r="N3394" s="458">
        <v>0.3196</v>
      </c>
      <c r="O3394" s="459">
        <v>2.5000000000000001E-2</v>
      </c>
      <c r="P3394" s="460">
        <v>1.2500000000000001E-2</v>
      </c>
      <c r="Q3394" s="453">
        <v>1</v>
      </c>
      <c r="R3394" s="458">
        <v>0.29459999999999997</v>
      </c>
      <c r="S3394" s="464">
        <v>8000</v>
      </c>
      <c r="T3394" s="461">
        <v>833321</v>
      </c>
      <c r="U3394" s="462">
        <v>501526</v>
      </c>
      <c r="V3394" s="463">
        <v>480693</v>
      </c>
      <c r="W3394" s="716" t="e">
        <f t="shared" ref="W3394:W3457" si="141">V3394/$AB$1</f>
        <v>#DIV/0!</v>
      </c>
      <c r="Z3394" s="739">
        <f t="shared" si="138"/>
        <v>200</v>
      </c>
    </row>
    <row r="3395" spans="1:26" s="365" customFormat="1" ht="12.65" customHeight="1">
      <c r="A3395" s="452" t="s">
        <v>105</v>
      </c>
      <c r="B3395" s="452" t="s">
        <v>1272</v>
      </c>
      <c r="C3395" s="453" t="s">
        <v>435</v>
      </c>
      <c r="D3395" s="454" t="s">
        <v>1276</v>
      </c>
      <c r="E3395" s="455" t="s">
        <v>1274</v>
      </c>
      <c r="F3395" s="454" t="s">
        <v>1275</v>
      </c>
      <c r="G3395" s="454" t="s">
        <v>553</v>
      </c>
      <c r="H3395" s="454" t="s">
        <v>439</v>
      </c>
      <c r="I3395" s="453">
        <v>2024</v>
      </c>
      <c r="J3395" s="453">
        <v>8</v>
      </c>
      <c r="K3395" s="456">
        <v>45604</v>
      </c>
      <c r="L3395" s="457">
        <v>0.5</v>
      </c>
      <c r="M3395" s="458">
        <v>0.29459999999999997</v>
      </c>
      <c r="N3395" s="458">
        <v>0.3196</v>
      </c>
      <c r="O3395" s="459">
        <v>2.5000000000000001E-2</v>
      </c>
      <c r="P3395" s="460">
        <v>1.2500000000000001E-2</v>
      </c>
      <c r="Q3395" s="453">
        <v>1</v>
      </c>
      <c r="R3395" s="458">
        <v>0.29459999999999997</v>
      </c>
      <c r="S3395" s="464">
        <v>28152</v>
      </c>
      <c r="T3395" s="461">
        <v>861473</v>
      </c>
      <c r="U3395" s="462">
        <v>501526</v>
      </c>
      <c r="V3395" s="463">
        <v>479989</v>
      </c>
      <c r="W3395" s="716" t="e">
        <f t="shared" si="141"/>
        <v>#DIV/0!</v>
      </c>
      <c r="Z3395" s="739">
        <f t="shared" ref="Z3395:Z3458" si="142">O3395*S3395</f>
        <v>703.80000000000007</v>
      </c>
    </row>
    <row r="3396" spans="1:26" s="365" customFormat="1" ht="12.65" customHeight="1">
      <c r="A3396" s="452" t="s">
        <v>105</v>
      </c>
      <c r="B3396" s="452" t="s">
        <v>1272</v>
      </c>
      <c r="C3396" s="453" t="s">
        <v>435</v>
      </c>
      <c r="D3396" s="454" t="s">
        <v>1276</v>
      </c>
      <c r="E3396" s="455" t="s">
        <v>1274</v>
      </c>
      <c r="F3396" s="454" t="s">
        <v>1275</v>
      </c>
      <c r="G3396" s="454" t="s">
        <v>553</v>
      </c>
      <c r="H3396" s="454" t="s">
        <v>439</v>
      </c>
      <c r="I3396" s="453">
        <v>2024</v>
      </c>
      <c r="J3396" s="453">
        <v>9</v>
      </c>
      <c r="K3396" s="456">
        <v>45604</v>
      </c>
      <c r="L3396" s="457">
        <v>0.5</v>
      </c>
      <c r="M3396" s="458">
        <v>0.29459999999999997</v>
      </c>
      <c r="N3396" s="458">
        <v>0.3196</v>
      </c>
      <c r="O3396" s="459">
        <v>2.5000000000000001E-2</v>
      </c>
      <c r="P3396" s="460">
        <v>1.2500000000000001E-2</v>
      </c>
      <c r="Q3396" s="453">
        <v>1</v>
      </c>
      <c r="R3396" s="458">
        <v>0.29459999999999997</v>
      </c>
      <c r="S3396" s="464">
        <v>11016</v>
      </c>
      <c r="T3396" s="461">
        <v>872489</v>
      </c>
      <c r="U3396" s="462">
        <v>501526</v>
      </c>
      <c r="V3396" s="463">
        <v>479714</v>
      </c>
      <c r="W3396" s="716" t="e">
        <f t="shared" si="141"/>
        <v>#DIV/0!</v>
      </c>
      <c r="Z3396" s="739">
        <f t="shared" si="142"/>
        <v>275.40000000000003</v>
      </c>
    </row>
    <row r="3397" spans="1:26" s="365" customFormat="1" ht="12.65" customHeight="1">
      <c r="A3397" s="452" t="s">
        <v>105</v>
      </c>
      <c r="B3397" s="452" t="s">
        <v>1272</v>
      </c>
      <c r="C3397" s="453" t="s">
        <v>435</v>
      </c>
      <c r="D3397" s="454" t="s">
        <v>1273</v>
      </c>
      <c r="E3397" s="455" t="s">
        <v>1274</v>
      </c>
      <c r="F3397" s="454" t="s">
        <v>1275</v>
      </c>
      <c r="G3397" s="454" t="s">
        <v>553</v>
      </c>
      <c r="H3397" s="454" t="s">
        <v>439</v>
      </c>
      <c r="I3397" s="453">
        <v>2024</v>
      </c>
      <c r="J3397" s="453">
        <v>10</v>
      </c>
      <c r="K3397" s="456">
        <v>45604</v>
      </c>
      <c r="L3397" s="457">
        <v>0.5</v>
      </c>
      <c r="M3397" s="458">
        <v>0.29459999999999997</v>
      </c>
      <c r="N3397" s="458">
        <v>0.3196</v>
      </c>
      <c r="O3397" s="459">
        <v>2.5000000000000001E-2</v>
      </c>
      <c r="P3397" s="460">
        <v>1.2500000000000001E-2</v>
      </c>
      <c r="Q3397" s="453">
        <v>1</v>
      </c>
      <c r="R3397" s="458">
        <v>0.29459999999999997</v>
      </c>
      <c r="S3397" s="464">
        <v>1148</v>
      </c>
      <c r="T3397" s="461">
        <v>873637</v>
      </c>
      <c r="U3397" s="462">
        <v>501526</v>
      </c>
      <c r="V3397" s="463">
        <v>479685</v>
      </c>
      <c r="W3397" s="716" t="e">
        <f t="shared" si="141"/>
        <v>#DIV/0!</v>
      </c>
      <c r="Z3397" s="739">
        <f t="shared" si="142"/>
        <v>28.700000000000003</v>
      </c>
    </row>
    <row r="3398" spans="1:26" s="365" customFormat="1" ht="12.65" customHeight="1">
      <c r="A3398" s="452" t="s">
        <v>105</v>
      </c>
      <c r="B3398" s="452" t="s">
        <v>1272</v>
      </c>
      <c r="C3398" s="453" t="s">
        <v>435</v>
      </c>
      <c r="D3398" s="454" t="s">
        <v>1273</v>
      </c>
      <c r="E3398" s="455" t="s">
        <v>1274</v>
      </c>
      <c r="F3398" s="454" t="s">
        <v>1275</v>
      </c>
      <c r="G3398" s="454" t="s">
        <v>553</v>
      </c>
      <c r="H3398" s="454" t="s">
        <v>439</v>
      </c>
      <c r="I3398" s="453">
        <v>2024</v>
      </c>
      <c r="J3398" s="453">
        <v>11</v>
      </c>
      <c r="K3398" s="456">
        <v>45631</v>
      </c>
      <c r="L3398" s="457">
        <v>0.5</v>
      </c>
      <c r="M3398" s="458">
        <v>0.29459999999999997</v>
      </c>
      <c r="N3398" s="458">
        <v>0.3196</v>
      </c>
      <c r="O3398" s="459">
        <v>2.5000000000000001E-2</v>
      </c>
      <c r="P3398" s="460">
        <v>1.2500000000000001E-2</v>
      </c>
      <c r="Q3398" s="453">
        <v>1</v>
      </c>
      <c r="R3398" s="458">
        <v>0.29459999999999997</v>
      </c>
      <c r="S3398" s="464">
        <v>19584</v>
      </c>
      <c r="T3398" s="461">
        <v>893221</v>
      </c>
      <c r="U3398" s="462">
        <v>501526</v>
      </c>
      <c r="V3398" s="463">
        <v>479195</v>
      </c>
      <c r="W3398" s="716" t="e">
        <f t="shared" si="141"/>
        <v>#DIV/0!</v>
      </c>
      <c r="Z3398" s="739">
        <f t="shared" si="142"/>
        <v>489.6</v>
      </c>
    </row>
    <row r="3399" spans="1:26" s="365" customFormat="1" ht="12.65" customHeight="1">
      <c r="A3399" s="452" t="s">
        <v>105</v>
      </c>
      <c r="B3399" s="452" t="s">
        <v>1272</v>
      </c>
      <c r="C3399" s="453" t="s">
        <v>435</v>
      </c>
      <c r="D3399" s="454" t="s">
        <v>1273</v>
      </c>
      <c r="E3399" s="455" t="s">
        <v>1274</v>
      </c>
      <c r="F3399" s="454" t="s">
        <v>1275</v>
      </c>
      <c r="G3399" s="454" t="s">
        <v>553</v>
      </c>
      <c r="H3399" s="454" t="s">
        <v>439</v>
      </c>
      <c r="I3399" s="453">
        <v>2024</v>
      </c>
      <c r="J3399" s="453">
        <v>12</v>
      </c>
      <c r="K3399" s="456">
        <v>45666</v>
      </c>
      <c r="L3399" s="457">
        <v>0.5</v>
      </c>
      <c r="M3399" s="458">
        <v>0.29459999999999997</v>
      </c>
      <c r="N3399" s="458">
        <v>0.3196</v>
      </c>
      <c r="O3399" s="459">
        <v>2.5000000000000001E-2</v>
      </c>
      <c r="P3399" s="460">
        <v>1.2500000000000001E-2</v>
      </c>
      <c r="Q3399" s="453">
        <v>1</v>
      </c>
      <c r="R3399" s="458">
        <v>0.29459999999999997</v>
      </c>
      <c r="S3399" s="464">
        <v>16524</v>
      </c>
      <c r="T3399" s="461">
        <v>909745</v>
      </c>
      <c r="U3399" s="462">
        <v>501526</v>
      </c>
      <c r="V3399" s="463">
        <v>478782</v>
      </c>
      <c r="W3399" s="716" t="e">
        <f t="shared" si="141"/>
        <v>#DIV/0!</v>
      </c>
      <c r="Z3399" s="739">
        <f t="shared" si="142"/>
        <v>413.1</v>
      </c>
    </row>
    <row r="3400" spans="1:26" s="365" customFormat="1" ht="12.65" customHeight="1">
      <c r="A3400" s="452" t="s">
        <v>105</v>
      </c>
      <c r="B3400" s="452" t="s">
        <v>1272</v>
      </c>
      <c r="C3400" s="453" t="s">
        <v>435</v>
      </c>
      <c r="D3400" s="454" t="s">
        <v>1273</v>
      </c>
      <c r="E3400" s="455" t="s">
        <v>1274</v>
      </c>
      <c r="F3400" s="454" t="s">
        <v>1275</v>
      </c>
      <c r="G3400" s="454" t="s">
        <v>553</v>
      </c>
      <c r="H3400" s="454" t="s">
        <v>439</v>
      </c>
      <c r="I3400" s="453">
        <v>2025</v>
      </c>
      <c r="J3400" s="453">
        <v>1</v>
      </c>
      <c r="K3400" s="456">
        <v>45336</v>
      </c>
      <c r="L3400" s="457">
        <v>0.5</v>
      </c>
      <c r="M3400" s="458">
        <v>0.29459999999999997</v>
      </c>
      <c r="N3400" s="458">
        <v>0.3196</v>
      </c>
      <c r="O3400" s="459">
        <v>2.5000000000000001E-2</v>
      </c>
      <c r="P3400" s="460">
        <v>1.2500000000000001E-2</v>
      </c>
      <c r="Q3400" s="453">
        <v>1</v>
      </c>
      <c r="R3400" s="458">
        <v>0.29459999999999997</v>
      </c>
      <c r="S3400" s="464">
        <v>21000</v>
      </c>
      <c r="T3400" s="461">
        <v>930745</v>
      </c>
      <c r="U3400" s="462">
        <v>501526</v>
      </c>
      <c r="V3400" s="463">
        <v>478257</v>
      </c>
      <c r="W3400" s="716" t="e">
        <f t="shared" si="141"/>
        <v>#DIV/0!</v>
      </c>
      <c r="Z3400" s="739">
        <f t="shared" si="142"/>
        <v>525</v>
      </c>
    </row>
    <row r="3401" spans="1:26" s="365" customFormat="1" ht="12.65" customHeight="1">
      <c r="A3401" s="452" t="s">
        <v>105</v>
      </c>
      <c r="B3401" s="452" t="s">
        <v>1272</v>
      </c>
      <c r="C3401" s="453" t="s">
        <v>435</v>
      </c>
      <c r="D3401" s="454" t="s">
        <v>1277</v>
      </c>
      <c r="E3401" s="455" t="s">
        <v>1278</v>
      </c>
      <c r="F3401" s="454" t="s">
        <v>1275</v>
      </c>
      <c r="G3401" s="454" t="s">
        <v>553</v>
      </c>
      <c r="H3401" s="454" t="s">
        <v>439</v>
      </c>
      <c r="I3401" s="453">
        <v>2023</v>
      </c>
      <c r="J3401" s="453">
        <v>4</v>
      </c>
      <c r="K3401" s="456">
        <v>45604</v>
      </c>
      <c r="L3401" s="457">
        <v>0.5</v>
      </c>
      <c r="M3401" s="458">
        <v>9.2100000000000001E-2</v>
      </c>
      <c r="N3401" s="458">
        <v>9.6600000000000005E-2</v>
      </c>
      <c r="O3401" s="459">
        <v>4.4999999999999997E-3</v>
      </c>
      <c r="P3401" s="460">
        <v>2.3E-3</v>
      </c>
      <c r="Q3401" s="453">
        <v>1</v>
      </c>
      <c r="R3401" s="458">
        <v>9.2100000000000001E-2</v>
      </c>
      <c r="S3401" s="464">
        <v>129000</v>
      </c>
      <c r="T3401" s="461">
        <v>129000</v>
      </c>
      <c r="U3401" s="462">
        <v>358774</v>
      </c>
      <c r="V3401" s="463">
        <v>358194</v>
      </c>
      <c r="W3401" s="716" t="e">
        <f t="shared" si="141"/>
        <v>#DIV/0!</v>
      </c>
      <c r="Z3401" s="739">
        <f t="shared" si="142"/>
        <v>580.5</v>
      </c>
    </row>
    <row r="3402" spans="1:26" s="365" customFormat="1" ht="12.65" customHeight="1">
      <c r="A3402" s="452" t="s">
        <v>105</v>
      </c>
      <c r="B3402" s="452" t="s">
        <v>1272</v>
      </c>
      <c r="C3402" s="453" t="s">
        <v>435</v>
      </c>
      <c r="D3402" s="454" t="s">
        <v>1277</v>
      </c>
      <c r="E3402" s="455" t="s">
        <v>1278</v>
      </c>
      <c r="F3402" s="454" t="s">
        <v>1275</v>
      </c>
      <c r="G3402" s="454" t="s">
        <v>553</v>
      </c>
      <c r="H3402" s="454" t="s">
        <v>439</v>
      </c>
      <c r="I3402" s="453">
        <v>2023</v>
      </c>
      <c r="J3402" s="453">
        <v>5</v>
      </c>
      <c r="K3402" s="456">
        <v>45604</v>
      </c>
      <c r="L3402" s="457">
        <v>0.5</v>
      </c>
      <c r="M3402" s="458">
        <v>9.2100000000000001E-2</v>
      </c>
      <c r="N3402" s="458">
        <v>9.6600000000000005E-2</v>
      </c>
      <c r="O3402" s="459">
        <v>4.4999999999999997E-3</v>
      </c>
      <c r="P3402" s="460">
        <v>2.3E-3</v>
      </c>
      <c r="Q3402" s="453">
        <v>1</v>
      </c>
      <c r="R3402" s="458">
        <v>9.2100000000000001E-2</v>
      </c>
      <c r="S3402" s="464">
        <v>30000</v>
      </c>
      <c r="T3402" s="461">
        <v>159000</v>
      </c>
      <c r="U3402" s="462">
        <v>358774</v>
      </c>
      <c r="V3402" s="463">
        <v>358059</v>
      </c>
      <c r="W3402" s="716" t="e">
        <f t="shared" si="141"/>
        <v>#DIV/0!</v>
      </c>
      <c r="Z3402" s="739">
        <f t="shared" si="142"/>
        <v>135</v>
      </c>
    </row>
    <row r="3403" spans="1:26" s="365" customFormat="1" ht="12.65" customHeight="1">
      <c r="A3403" s="452" t="s">
        <v>105</v>
      </c>
      <c r="B3403" s="452" t="s">
        <v>1272</v>
      </c>
      <c r="C3403" s="453" t="s">
        <v>435</v>
      </c>
      <c r="D3403" s="454" t="s">
        <v>1277</v>
      </c>
      <c r="E3403" s="455" t="s">
        <v>1278</v>
      </c>
      <c r="F3403" s="454" t="s">
        <v>1275</v>
      </c>
      <c r="G3403" s="454" t="s">
        <v>553</v>
      </c>
      <c r="H3403" s="454" t="s">
        <v>439</v>
      </c>
      <c r="I3403" s="453">
        <v>2023</v>
      </c>
      <c r="J3403" s="453">
        <v>8</v>
      </c>
      <c r="K3403" s="456">
        <v>45604</v>
      </c>
      <c r="L3403" s="457">
        <v>0.5</v>
      </c>
      <c r="M3403" s="458">
        <v>9.2100000000000001E-2</v>
      </c>
      <c r="N3403" s="458">
        <v>9.6600000000000005E-2</v>
      </c>
      <c r="O3403" s="459">
        <v>4.4999999999999997E-3</v>
      </c>
      <c r="P3403" s="460">
        <v>2.3E-3</v>
      </c>
      <c r="Q3403" s="453">
        <v>1</v>
      </c>
      <c r="R3403" s="458">
        <v>9.2100000000000001E-2</v>
      </c>
      <c r="S3403" s="464">
        <v>22200</v>
      </c>
      <c r="T3403" s="461">
        <v>181200</v>
      </c>
      <c r="U3403" s="462">
        <v>358774</v>
      </c>
      <c r="V3403" s="463">
        <v>357959</v>
      </c>
      <c r="W3403" s="716" t="e">
        <f t="shared" si="141"/>
        <v>#DIV/0!</v>
      </c>
      <c r="Z3403" s="739">
        <f t="shared" si="142"/>
        <v>99.899999999999991</v>
      </c>
    </row>
    <row r="3404" spans="1:26" s="365" customFormat="1" ht="12.65" customHeight="1">
      <c r="A3404" s="452" t="s">
        <v>105</v>
      </c>
      <c r="B3404" s="452" t="s">
        <v>1272</v>
      </c>
      <c r="C3404" s="453" t="s">
        <v>435</v>
      </c>
      <c r="D3404" s="454" t="s">
        <v>1277</v>
      </c>
      <c r="E3404" s="455" t="s">
        <v>1278</v>
      </c>
      <c r="F3404" s="454" t="s">
        <v>1275</v>
      </c>
      <c r="G3404" s="454" t="s">
        <v>553</v>
      </c>
      <c r="H3404" s="454" t="s">
        <v>439</v>
      </c>
      <c r="I3404" s="453">
        <v>2023</v>
      </c>
      <c r="J3404" s="453">
        <v>9</v>
      </c>
      <c r="K3404" s="456">
        <v>45604</v>
      </c>
      <c r="L3404" s="457">
        <v>0.5</v>
      </c>
      <c r="M3404" s="458">
        <v>9.2100000000000001E-2</v>
      </c>
      <c r="N3404" s="458">
        <v>9.6600000000000005E-2</v>
      </c>
      <c r="O3404" s="459">
        <v>4.4999999999999997E-3</v>
      </c>
      <c r="P3404" s="460">
        <v>2.3E-3</v>
      </c>
      <c r="Q3404" s="453">
        <v>1</v>
      </c>
      <c r="R3404" s="458">
        <v>9.2100000000000001E-2</v>
      </c>
      <c r="S3404" s="464">
        <v>63400</v>
      </c>
      <c r="T3404" s="461">
        <v>244600</v>
      </c>
      <c r="U3404" s="462">
        <v>358774</v>
      </c>
      <c r="V3404" s="463">
        <v>357673</v>
      </c>
      <c r="W3404" s="716" t="e">
        <f t="shared" si="141"/>
        <v>#DIV/0!</v>
      </c>
      <c r="Z3404" s="739">
        <f t="shared" si="142"/>
        <v>285.29999999999995</v>
      </c>
    </row>
    <row r="3405" spans="1:26" s="365" customFormat="1" ht="12.65" customHeight="1">
      <c r="A3405" s="452" t="s">
        <v>105</v>
      </c>
      <c r="B3405" s="452" t="s">
        <v>1272</v>
      </c>
      <c r="C3405" s="453" t="s">
        <v>435</v>
      </c>
      <c r="D3405" s="454" t="s">
        <v>1277</v>
      </c>
      <c r="E3405" s="455" t="s">
        <v>1278</v>
      </c>
      <c r="F3405" s="454" t="s">
        <v>1275</v>
      </c>
      <c r="G3405" s="454" t="s">
        <v>553</v>
      </c>
      <c r="H3405" s="454" t="s">
        <v>439</v>
      </c>
      <c r="I3405" s="453">
        <v>2023</v>
      </c>
      <c r="J3405" s="453">
        <v>10</v>
      </c>
      <c r="K3405" s="456">
        <v>45604</v>
      </c>
      <c r="L3405" s="457">
        <v>0.5</v>
      </c>
      <c r="M3405" s="458">
        <v>9.2100000000000001E-2</v>
      </c>
      <c r="N3405" s="458">
        <v>9.6600000000000005E-2</v>
      </c>
      <c r="O3405" s="459">
        <v>4.4999999999999997E-3</v>
      </c>
      <c r="P3405" s="460">
        <v>2.3E-3</v>
      </c>
      <c r="Q3405" s="453">
        <v>1</v>
      </c>
      <c r="R3405" s="458">
        <v>9.2100000000000001E-2</v>
      </c>
      <c r="S3405" s="464">
        <v>564</v>
      </c>
      <c r="T3405" s="461">
        <v>245164</v>
      </c>
      <c r="U3405" s="462">
        <v>358774</v>
      </c>
      <c r="V3405" s="463">
        <v>357671</v>
      </c>
      <c r="W3405" s="716" t="e">
        <f t="shared" si="141"/>
        <v>#DIV/0!</v>
      </c>
      <c r="Z3405" s="739">
        <f t="shared" si="142"/>
        <v>2.5379999999999998</v>
      </c>
    </row>
    <row r="3406" spans="1:26" s="365" customFormat="1" ht="12.65" customHeight="1">
      <c r="A3406" s="452" t="s">
        <v>105</v>
      </c>
      <c r="B3406" s="452" t="s">
        <v>1272</v>
      </c>
      <c r="C3406" s="453" t="s">
        <v>435</v>
      </c>
      <c r="D3406" s="454" t="s">
        <v>1277</v>
      </c>
      <c r="E3406" s="455" t="s">
        <v>1278</v>
      </c>
      <c r="F3406" s="454" t="s">
        <v>1275</v>
      </c>
      <c r="G3406" s="454" t="s">
        <v>553</v>
      </c>
      <c r="H3406" s="454" t="s">
        <v>439</v>
      </c>
      <c r="I3406" s="453">
        <v>2023</v>
      </c>
      <c r="J3406" s="453">
        <v>11</v>
      </c>
      <c r="K3406" s="456">
        <v>45604</v>
      </c>
      <c r="L3406" s="457">
        <v>0.5</v>
      </c>
      <c r="M3406" s="458">
        <v>9.2100000000000001E-2</v>
      </c>
      <c r="N3406" s="458">
        <v>9.6600000000000005E-2</v>
      </c>
      <c r="O3406" s="459">
        <v>4.4999999999999997E-3</v>
      </c>
      <c r="P3406" s="460">
        <v>2.3E-3</v>
      </c>
      <c r="Q3406" s="453">
        <v>1</v>
      </c>
      <c r="R3406" s="458">
        <v>9.2100000000000001E-2</v>
      </c>
      <c r="S3406" s="464">
        <v>41000</v>
      </c>
      <c r="T3406" s="461">
        <v>286164</v>
      </c>
      <c r="U3406" s="462">
        <v>358774</v>
      </c>
      <c r="V3406" s="463">
        <v>357486</v>
      </c>
      <c r="W3406" s="716" t="e">
        <f t="shared" si="141"/>
        <v>#DIV/0!</v>
      </c>
      <c r="Z3406" s="739">
        <f t="shared" si="142"/>
        <v>184.5</v>
      </c>
    </row>
    <row r="3407" spans="1:26" s="365" customFormat="1" ht="12.65" customHeight="1">
      <c r="A3407" s="452" t="s">
        <v>105</v>
      </c>
      <c r="B3407" s="452" t="s">
        <v>1272</v>
      </c>
      <c r="C3407" s="453" t="s">
        <v>435</v>
      </c>
      <c r="D3407" s="454" t="s">
        <v>1277</v>
      </c>
      <c r="E3407" s="455" t="s">
        <v>1278</v>
      </c>
      <c r="F3407" s="454" t="s">
        <v>1275</v>
      </c>
      <c r="G3407" s="454" t="s">
        <v>553</v>
      </c>
      <c r="H3407" s="454" t="s">
        <v>439</v>
      </c>
      <c r="I3407" s="453">
        <v>2023</v>
      </c>
      <c r="J3407" s="453">
        <v>12</v>
      </c>
      <c r="K3407" s="456">
        <v>45604</v>
      </c>
      <c r="L3407" s="457">
        <v>0.5</v>
      </c>
      <c r="M3407" s="458">
        <v>9.2100000000000001E-2</v>
      </c>
      <c r="N3407" s="458">
        <v>9.6600000000000005E-2</v>
      </c>
      <c r="O3407" s="459">
        <v>4.4999999999999997E-3</v>
      </c>
      <c r="P3407" s="460">
        <v>2.3E-3</v>
      </c>
      <c r="Q3407" s="453">
        <v>1</v>
      </c>
      <c r="R3407" s="458">
        <v>9.2100000000000001E-2</v>
      </c>
      <c r="S3407" s="464">
        <v>115000</v>
      </c>
      <c r="T3407" s="461">
        <v>401164</v>
      </c>
      <c r="U3407" s="462">
        <v>358774</v>
      </c>
      <c r="V3407" s="463">
        <v>356969</v>
      </c>
      <c r="W3407" s="716" t="e">
        <f t="shared" si="141"/>
        <v>#DIV/0!</v>
      </c>
      <c r="Z3407" s="739">
        <f t="shared" si="142"/>
        <v>517.5</v>
      </c>
    </row>
    <row r="3408" spans="1:26" s="365" customFormat="1" ht="12.65" customHeight="1">
      <c r="A3408" s="452" t="s">
        <v>105</v>
      </c>
      <c r="B3408" s="452" t="s">
        <v>1272</v>
      </c>
      <c r="C3408" s="453" t="s">
        <v>435</v>
      </c>
      <c r="D3408" s="454" t="s">
        <v>1277</v>
      </c>
      <c r="E3408" s="455" t="s">
        <v>1278</v>
      </c>
      <c r="F3408" s="454" t="s">
        <v>1275</v>
      </c>
      <c r="G3408" s="454" t="s">
        <v>553</v>
      </c>
      <c r="H3408" s="454" t="s">
        <v>439</v>
      </c>
      <c r="I3408" s="453">
        <v>2024</v>
      </c>
      <c r="J3408" s="453">
        <v>1</v>
      </c>
      <c r="K3408" s="456">
        <v>45604</v>
      </c>
      <c r="L3408" s="457">
        <v>0.5</v>
      </c>
      <c r="M3408" s="458">
        <v>9.2100000000000001E-2</v>
      </c>
      <c r="N3408" s="458">
        <v>9.6600000000000005E-2</v>
      </c>
      <c r="O3408" s="459">
        <v>4.4999999999999997E-3</v>
      </c>
      <c r="P3408" s="460">
        <v>2.3E-3</v>
      </c>
      <c r="Q3408" s="453">
        <v>1</v>
      </c>
      <c r="R3408" s="458">
        <v>9.2100000000000001E-2</v>
      </c>
      <c r="S3408" s="464">
        <v>57000</v>
      </c>
      <c r="T3408" s="461">
        <v>458164</v>
      </c>
      <c r="U3408" s="462">
        <v>358774</v>
      </c>
      <c r="V3408" s="463">
        <v>356712</v>
      </c>
      <c r="W3408" s="716" t="e">
        <f t="shared" si="141"/>
        <v>#DIV/0!</v>
      </c>
      <c r="Z3408" s="739">
        <f t="shared" si="142"/>
        <v>256.5</v>
      </c>
    </row>
    <row r="3409" spans="1:26" s="365" customFormat="1" ht="12.65" customHeight="1">
      <c r="A3409" s="452" t="s">
        <v>105</v>
      </c>
      <c r="B3409" s="452" t="s">
        <v>1272</v>
      </c>
      <c r="C3409" s="453" t="s">
        <v>435</v>
      </c>
      <c r="D3409" s="454" t="s">
        <v>1277</v>
      </c>
      <c r="E3409" s="455" t="s">
        <v>1278</v>
      </c>
      <c r="F3409" s="454" t="s">
        <v>1275</v>
      </c>
      <c r="G3409" s="454" t="s">
        <v>553</v>
      </c>
      <c r="H3409" s="454" t="s">
        <v>439</v>
      </c>
      <c r="I3409" s="453">
        <v>2024</v>
      </c>
      <c r="J3409" s="453">
        <v>2</v>
      </c>
      <c r="K3409" s="456">
        <v>45604</v>
      </c>
      <c r="L3409" s="457">
        <v>0.5</v>
      </c>
      <c r="M3409" s="458">
        <v>9.2100000000000001E-2</v>
      </c>
      <c r="N3409" s="458">
        <v>9.6600000000000005E-2</v>
      </c>
      <c r="O3409" s="459">
        <v>4.4999999999999997E-3</v>
      </c>
      <c r="P3409" s="460">
        <v>2.3E-3</v>
      </c>
      <c r="Q3409" s="453">
        <v>1</v>
      </c>
      <c r="R3409" s="458">
        <v>9.2100000000000001E-2</v>
      </c>
      <c r="S3409" s="464">
        <v>27000</v>
      </c>
      <c r="T3409" s="461">
        <v>485164</v>
      </c>
      <c r="U3409" s="462">
        <v>358774</v>
      </c>
      <c r="V3409" s="463">
        <v>356591</v>
      </c>
      <c r="W3409" s="716" t="e">
        <f t="shared" si="141"/>
        <v>#DIV/0!</v>
      </c>
      <c r="Z3409" s="739">
        <f t="shared" si="142"/>
        <v>121.49999999999999</v>
      </c>
    </row>
    <row r="3410" spans="1:26" s="365" customFormat="1" ht="12.65" customHeight="1">
      <c r="A3410" s="452" t="s">
        <v>105</v>
      </c>
      <c r="B3410" s="452" t="s">
        <v>1272</v>
      </c>
      <c r="C3410" s="453" t="s">
        <v>435</v>
      </c>
      <c r="D3410" s="454" t="s">
        <v>1277</v>
      </c>
      <c r="E3410" s="455" t="s">
        <v>1278</v>
      </c>
      <c r="F3410" s="454" t="s">
        <v>1275</v>
      </c>
      <c r="G3410" s="454" t="s">
        <v>553</v>
      </c>
      <c r="H3410" s="454" t="s">
        <v>439</v>
      </c>
      <c r="I3410" s="453">
        <v>2024</v>
      </c>
      <c r="J3410" s="453">
        <v>3</v>
      </c>
      <c r="K3410" s="456">
        <v>45604</v>
      </c>
      <c r="L3410" s="457">
        <v>0.5</v>
      </c>
      <c r="M3410" s="458">
        <v>9.2100000000000001E-2</v>
      </c>
      <c r="N3410" s="458">
        <v>9.6600000000000005E-2</v>
      </c>
      <c r="O3410" s="459">
        <v>4.4999999999999997E-3</v>
      </c>
      <c r="P3410" s="460">
        <v>2.3E-3</v>
      </c>
      <c r="Q3410" s="453">
        <v>1</v>
      </c>
      <c r="R3410" s="458">
        <v>9.2100000000000001E-2</v>
      </c>
      <c r="S3410" s="464">
        <v>152000</v>
      </c>
      <c r="T3410" s="461">
        <v>637164</v>
      </c>
      <c r="U3410" s="462">
        <v>358774</v>
      </c>
      <c r="V3410" s="463">
        <v>355907</v>
      </c>
      <c r="W3410" s="716" t="e">
        <f t="shared" si="141"/>
        <v>#DIV/0!</v>
      </c>
      <c r="Z3410" s="739">
        <f t="shared" si="142"/>
        <v>684</v>
      </c>
    </row>
    <row r="3411" spans="1:26" s="365" customFormat="1" ht="12.65" customHeight="1">
      <c r="A3411" s="452" t="s">
        <v>105</v>
      </c>
      <c r="B3411" s="452" t="s">
        <v>1272</v>
      </c>
      <c r="C3411" s="453" t="s">
        <v>435</v>
      </c>
      <c r="D3411" s="454" t="s">
        <v>1277</v>
      </c>
      <c r="E3411" s="455" t="s">
        <v>1278</v>
      </c>
      <c r="F3411" s="454" t="s">
        <v>1275</v>
      </c>
      <c r="G3411" s="454" t="s">
        <v>553</v>
      </c>
      <c r="H3411" s="454" t="s">
        <v>439</v>
      </c>
      <c r="I3411" s="453">
        <v>2024</v>
      </c>
      <c r="J3411" s="453">
        <v>4</v>
      </c>
      <c r="K3411" s="456">
        <v>45604</v>
      </c>
      <c r="L3411" s="457">
        <v>0.5</v>
      </c>
      <c r="M3411" s="458">
        <v>9.2100000000000001E-2</v>
      </c>
      <c r="N3411" s="458">
        <v>9.6600000000000005E-2</v>
      </c>
      <c r="O3411" s="459">
        <v>4.4999999999999997E-3</v>
      </c>
      <c r="P3411" s="460">
        <v>2.3E-3</v>
      </c>
      <c r="Q3411" s="453">
        <v>1</v>
      </c>
      <c r="R3411" s="458">
        <v>9.2100000000000001E-2</v>
      </c>
      <c r="S3411" s="464">
        <v>144000</v>
      </c>
      <c r="T3411" s="461">
        <v>781164</v>
      </c>
      <c r="U3411" s="462">
        <v>358774</v>
      </c>
      <c r="V3411" s="463">
        <v>355259</v>
      </c>
      <c r="W3411" s="716" t="e">
        <f t="shared" si="141"/>
        <v>#DIV/0!</v>
      </c>
      <c r="Z3411" s="739">
        <f t="shared" si="142"/>
        <v>648</v>
      </c>
    </row>
    <row r="3412" spans="1:26" s="365" customFormat="1" ht="12.65" customHeight="1">
      <c r="A3412" s="452" t="s">
        <v>105</v>
      </c>
      <c r="B3412" s="452" t="s">
        <v>1272</v>
      </c>
      <c r="C3412" s="453" t="s">
        <v>435</v>
      </c>
      <c r="D3412" s="454" t="s">
        <v>1277</v>
      </c>
      <c r="E3412" s="455" t="s">
        <v>1278</v>
      </c>
      <c r="F3412" s="454" t="s">
        <v>1275</v>
      </c>
      <c r="G3412" s="454" t="s">
        <v>553</v>
      </c>
      <c r="H3412" s="454" t="s">
        <v>439</v>
      </c>
      <c r="I3412" s="453">
        <v>2024</v>
      </c>
      <c r="J3412" s="453">
        <v>7</v>
      </c>
      <c r="K3412" s="456">
        <v>45604</v>
      </c>
      <c r="L3412" s="457">
        <v>0.5</v>
      </c>
      <c r="M3412" s="458">
        <v>9.2100000000000001E-2</v>
      </c>
      <c r="N3412" s="458">
        <v>9.6600000000000005E-2</v>
      </c>
      <c r="O3412" s="459">
        <v>4.4999999999999997E-3</v>
      </c>
      <c r="P3412" s="460">
        <v>2.3E-3</v>
      </c>
      <c r="Q3412" s="453">
        <v>1</v>
      </c>
      <c r="R3412" s="458">
        <v>9.2100000000000001E-2</v>
      </c>
      <c r="S3412" s="464">
        <v>8000</v>
      </c>
      <c r="T3412" s="461">
        <v>789164</v>
      </c>
      <c r="U3412" s="462">
        <v>358774</v>
      </c>
      <c r="V3412" s="463">
        <v>355223</v>
      </c>
      <c r="W3412" s="716" t="e">
        <f t="shared" si="141"/>
        <v>#DIV/0!</v>
      </c>
      <c r="Z3412" s="739">
        <f t="shared" si="142"/>
        <v>36</v>
      </c>
    </row>
    <row r="3413" spans="1:26" s="365" customFormat="1" ht="12.65" customHeight="1">
      <c r="A3413" s="452" t="s">
        <v>105</v>
      </c>
      <c r="B3413" s="452" t="s">
        <v>1272</v>
      </c>
      <c r="C3413" s="453" t="s">
        <v>435</v>
      </c>
      <c r="D3413" s="454" t="s">
        <v>1277</v>
      </c>
      <c r="E3413" s="455" t="s">
        <v>1278</v>
      </c>
      <c r="F3413" s="454" t="s">
        <v>1275</v>
      </c>
      <c r="G3413" s="454" t="s">
        <v>553</v>
      </c>
      <c r="H3413" s="454" t="s">
        <v>439</v>
      </c>
      <c r="I3413" s="453">
        <v>2024</v>
      </c>
      <c r="J3413" s="453">
        <v>8</v>
      </c>
      <c r="K3413" s="456">
        <v>45604</v>
      </c>
      <c r="L3413" s="457">
        <v>0.5</v>
      </c>
      <c r="M3413" s="458">
        <v>9.2100000000000001E-2</v>
      </c>
      <c r="N3413" s="458">
        <v>9.6600000000000005E-2</v>
      </c>
      <c r="O3413" s="459">
        <v>4.4999999999999997E-3</v>
      </c>
      <c r="P3413" s="460">
        <v>2.3E-3</v>
      </c>
      <c r="Q3413" s="453">
        <v>1</v>
      </c>
      <c r="R3413" s="458">
        <v>9.2100000000000001E-2</v>
      </c>
      <c r="S3413" s="464">
        <v>24000</v>
      </c>
      <c r="T3413" s="461">
        <v>813164</v>
      </c>
      <c r="U3413" s="462">
        <v>358774</v>
      </c>
      <c r="V3413" s="463">
        <v>355115</v>
      </c>
      <c r="W3413" s="716" t="e">
        <f t="shared" si="141"/>
        <v>#DIV/0!</v>
      </c>
      <c r="Z3413" s="739">
        <f t="shared" si="142"/>
        <v>107.99999999999999</v>
      </c>
    </row>
    <row r="3414" spans="1:26" s="365" customFormat="1" ht="12.65" customHeight="1">
      <c r="A3414" s="452" t="s">
        <v>105</v>
      </c>
      <c r="B3414" s="452" t="s">
        <v>1272</v>
      </c>
      <c r="C3414" s="453" t="s">
        <v>435</v>
      </c>
      <c r="D3414" s="454" t="s">
        <v>1277</v>
      </c>
      <c r="E3414" s="455" t="s">
        <v>1278</v>
      </c>
      <c r="F3414" s="454" t="s">
        <v>1275</v>
      </c>
      <c r="G3414" s="454" t="s">
        <v>553</v>
      </c>
      <c r="H3414" s="454" t="s">
        <v>439</v>
      </c>
      <c r="I3414" s="453">
        <v>2024</v>
      </c>
      <c r="J3414" s="453">
        <v>9</v>
      </c>
      <c r="K3414" s="456">
        <v>45604</v>
      </c>
      <c r="L3414" s="457">
        <v>0.5</v>
      </c>
      <c r="M3414" s="458">
        <v>9.2100000000000001E-2</v>
      </c>
      <c r="N3414" s="458">
        <v>9.6600000000000005E-2</v>
      </c>
      <c r="O3414" s="459">
        <v>4.4999999999999997E-3</v>
      </c>
      <c r="P3414" s="460">
        <v>2.3E-3</v>
      </c>
      <c r="Q3414" s="453">
        <v>1</v>
      </c>
      <c r="R3414" s="458">
        <v>9.2100000000000001E-2</v>
      </c>
      <c r="S3414" s="464">
        <v>12000</v>
      </c>
      <c r="T3414" s="461">
        <v>825164</v>
      </c>
      <c r="U3414" s="462">
        <v>358774</v>
      </c>
      <c r="V3414" s="463">
        <v>355061</v>
      </c>
      <c r="W3414" s="716" t="e">
        <f t="shared" si="141"/>
        <v>#DIV/0!</v>
      </c>
      <c r="Z3414" s="739">
        <f t="shared" si="142"/>
        <v>53.999999999999993</v>
      </c>
    </row>
    <row r="3415" spans="1:26" s="365" customFormat="1" ht="12.65" customHeight="1">
      <c r="A3415" s="452" t="s">
        <v>105</v>
      </c>
      <c r="B3415" s="452" t="s">
        <v>1272</v>
      </c>
      <c r="C3415" s="453" t="s">
        <v>435</v>
      </c>
      <c r="D3415" s="454" t="s">
        <v>1277</v>
      </c>
      <c r="E3415" s="455" t="s">
        <v>1278</v>
      </c>
      <c r="F3415" s="454" t="s">
        <v>1275</v>
      </c>
      <c r="G3415" s="454" t="s">
        <v>553</v>
      </c>
      <c r="H3415" s="454" t="s">
        <v>439</v>
      </c>
      <c r="I3415" s="453">
        <v>2024</v>
      </c>
      <c r="J3415" s="453">
        <v>10</v>
      </c>
      <c r="K3415" s="456">
        <v>45604</v>
      </c>
      <c r="L3415" s="457">
        <v>0.5</v>
      </c>
      <c r="M3415" s="458">
        <v>9.2100000000000001E-2</v>
      </c>
      <c r="N3415" s="458">
        <v>9.6600000000000005E-2</v>
      </c>
      <c r="O3415" s="459">
        <v>4.4999999999999997E-3</v>
      </c>
      <c r="P3415" s="460">
        <v>2.3E-3</v>
      </c>
      <c r="Q3415" s="453">
        <v>1</v>
      </c>
      <c r="R3415" s="458">
        <v>9.2100000000000001E-2</v>
      </c>
      <c r="S3415" s="464">
        <v>2100</v>
      </c>
      <c r="T3415" s="461">
        <v>827264</v>
      </c>
      <c r="U3415" s="462">
        <v>358774</v>
      </c>
      <c r="V3415" s="463">
        <v>355051</v>
      </c>
      <c r="W3415" s="716" t="e">
        <f t="shared" si="141"/>
        <v>#DIV/0!</v>
      </c>
      <c r="Z3415" s="739">
        <f t="shared" si="142"/>
        <v>9.4499999999999993</v>
      </c>
    </row>
    <row r="3416" spans="1:26" s="365" customFormat="1" ht="12.65" customHeight="1">
      <c r="A3416" s="452" t="s">
        <v>105</v>
      </c>
      <c r="B3416" s="452" t="s">
        <v>1272</v>
      </c>
      <c r="C3416" s="453" t="s">
        <v>435</v>
      </c>
      <c r="D3416" s="454" t="s">
        <v>1277</v>
      </c>
      <c r="E3416" s="455" t="s">
        <v>1278</v>
      </c>
      <c r="F3416" s="454" t="s">
        <v>1275</v>
      </c>
      <c r="G3416" s="454" t="s">
        <v>553</v>
      </c>
      <c r="H3416" s="454" t="s">
        <v>439</v>
      </c>
      <c r="I3416" s="453">
        <v>2024</v>
      </c>
      <c r="J3416" s="453">
        <v>11</v>
      </c>
      <c r="K3416" s="456">
        <v>45631</v>
      </c>
      <c r="L3416" s="457">
        <v>0.5</v>
      </c>
      <c r="M3416" s="458">
        <v>9.2100000000000001E-2</v>
      </c>
      <c r="N3416" s="458">
        <v>9.6600000000000005E-2</v>
      </c>
      <c r="O3416" s="459">
        <v>4.4999999999999997E-3</v>
      </c>
      <c r="P3416" s="460">
        <v>2.3E-3</v>
      </c>
      <c r="Q3416" s="453">
        <v>1</v>
      </c>
      <c r="R3416" s="458">
        <v>9.2100000000000001E-2</v>
      </c>
      <c r="S3416" s="464">
        <v>18000</v>
      </c>
      <c r="T3416" s="461">
        <v>845264</v>
      </c>
      <c r="U3416" s="462">
        <v>358774</v>
      </c>
      <c r="V3416" s="463">
        <v>354970</v>
      </c>
      <c r="W3416" s="716" t="e">
        <f t="shared" si="141"/>
        <v>#DIV/0!</v>
      </c>
      <c r="Z3416" s="739">
        <f t="shared" si="142"/>
        <v>81</v>
      </c>
    </row>
    <row r="3417" spans="1:26" s="365" customFormat="1" ht="12.65" customHeight="1">
      <c r="A3417" s="452" t="s">
        <v>105</v>
      </c>
      <c r="B3417" s="452" t="s">
        <v>1272</v>
      </c>
      <c r="C3417" s="453" t="s">
        <v>435</v>
      </c>
      <c r="D3417" s="454" t="s">
        <v>1277</v>
      </c>
      <c r="E3417" s="455" t="s">
        <v>1278</v>
      </c>
      <c r="F3417" s="454" t="s">
        <v>1275</v>
      </c>
      <c r="G3417" s="454" t="s">
        <v>553</v>
      </c>
      <c r="H3417" s="454" t="s">
        <v>439</v>
      </c>
      <c r="I3417" s="453">
        <v>2024</v>
      </c>
      <c r="J3417" s="453">
        <v>12</v>
      </c>
      <c r="K3417" s="456">
        <v>45666</v>
      </c>
      <c r="L3417" s="457">
        <v>0.5</v>
      </c>
      <c r="M3417" s="458">
        <v>9.2100000000000001E-2</v>
      </c>
      <c r="N3417" s="458">
        <v>9.6600000000000005E-2</v>
      </c>
      <c r="O3417" s="459">
        <v>4.4999999999999997E-3</v>
      </c>
      <c r="P3417" s="460">
        <v>2.3E-3</v>
      </c>
      <c r="Q3417" s="453">
        <v>1</v>
      </c>
      <c r="R3417" s="458">
        <v>9.2100000000000001E-2</v>
      </c>
      <c r="S3417" s="464">
        <v>16500</v>
      </c>
      <c r="T3417" s="461">
        <v>861764</v>
      </c>
      <c r="U3417" s="462">
        <v>358774</v>
      </c>
      <c r="V3417" s="463">
        <v>354896</v>
      </c>
      <c r="W3417" s="716" t="e">
        <f t="shared" si="141"/>
        <v>#DIV/0!</v>
      </c>
      <c r="Z3417" s="739">
        <f t="shared" si="142"/>
        <v>74.25</v>
      </c>
    </row>
    <row r="3418" spans="1:26" s="365" customFormat="1" ht="12.65" customHeight="1">
      <c r="A3418" s="452" t="s">
        <v>105</v>
      </c>
      <c r="B3418" s="452" t="s">
        <v>1272</v>
      </c>
      <c r="C3418" s="453" t="s">
        <v>435</v>
      </c>
      <c r="D3418" s="454" t="s">
        <v>1277</v>
      </c>
      <c r="E3418" s="455" t="s">
        <v>1278</v>
      </c>
      <c r="F3418" s="454" t="s">
        <v>1275</v>
      </c>
      <c r="G3418" s="454" t="s">
        <v>553</v>
      </c>
      <c r="H3418" s="454" t="s">
        <v>439</v>
      </c>
      <c r="I3418" s="453">
        <v>2025</v>
      </c>
      <c r="J3418" s="453">
        <v>1</v>
      </c>
      <c r="K3418" s="456">
        <v>45336</v>
      </c>
      <c r="L3418" s="457">
        <v>0.5</v>
      </c>
      <c r="M3418" s="458">
        <v>9.2100000000000001E-2</v>
      </c>
      <c r="N3418" s="458">
        <v>9.6600000000000005E-2</v>
      </c>
      <c r="O3418" s="459">
        <v>4.4999999999999997E-3</v>
      </c>
      <c r="P3418" s="460">
        <v>2.3E-3</v>
      </c>
      <c r="Q3418" s="453">
        <v>1</v>
      </c>
      <c r="R3418" s="458">
        <v>9.2100000000000001E-2</v>
      </c>
      <c r="S3418" s="464">
        <v>21000</v>
      </c>
      <c r="T3418" s="461">
        <v>882764</v>
      </c>
      <c r="U3418" s="462">
        <v>358774</v>
      </c>
      <c r="V3418" s="463">
        <v>354802</v>
      </c>
      <c r="W3418" s="716" t="e">
        <f t="shared" si="141"/>
        <v>#DIV/0!</v>
      </c>
      <c r="Z3418" s="739">
        <f t="shared" si="142"/>
        <v>94.499999999999986</v>
      </c>
    </row>
    <row r="3419" spans="1:26" s="365" customFormat="1" ht="12.65" customHeight="1">
      <c r="A3419" s="452" t="s">
        <v>105</v>
      </c>
      <c r="B3419" s="452" t="s">
        <v>1272</v>
      </c>
      <c r="C3419" s="453" t="s">
        <v>435</v>
      </c>
      <c r="D3419" s="454" t="s">
        <v>1279</v>
      </c>
      <c r="E3419" s="455" t="s">
        <v>1280</v>
      </c>
      <c r="F3419" s="454" t="s">
        <v>1275</v>
      </c>
      <c r="G3419" s="454" t="s">
        <v>553</v>
      </c>
      <c r="H3419" s="454" t="s">
        <v>439</v>
      </c>
      <c r="I3419" s="453">
        <v>2023</v>
      </c>
      <c r="J3419" s="453">
        <v>4</v>
      </c>
      <c r="K3419" s="456">
        <v>45604</v>
      </c>
      <c r="L3419" s="457">
        <v>0.5</v>
      </c>
      <c r="M3419" s="458">
        <v>0.1356</v>
      </c>
      <c r="N3419" s="458">
        <v>0.14410000000000001</v>
      </c>
      <c r="O3419" s="459">
        <v>8.5000000000000006E-3</v>
      </c>
      <c r="P3419" s="460">
        <v>4.3E-3</v>
      </c>
      <c r="Q3419" s="453">
        <v>1</v>
      </c>
      <c r="R3419" s="458">
        <v>0.1356</v>
      </c>
      <c r="S3419" s="464">
        <v>130000</v>
      </c>
      <c r="T3419" s="461">
        <v>130000</v>
      </c>
      <c r="U3419" s="462">
        <v>349253</v>
      </c>
      <c r="V3419" s="463">
        <v>348148</v>
      </c>
      <c r="W3419" s="716" t="e">
        <f t="shared" si="141"/>
        <v>#DIV/0!</v>
      </c>
      <c r="Z3419" s="739">
        <f t="shared" si="142"/>
        <v>1105</v>
      </c>
    </row>
    <row r="3420" spans="1:26" s="365" customFormat="1" ht="12.65" customHeight="1">
      <c r="A3420" s="452" t="s">
        <v>105</v>
      </c>
      <c r="B3420" s="452" t="s">
        <v>1272</v>
      </c>
      <c r="C3420" s="453" t="s">
        <v>435</v>
      </c>
      <c r="D3420" s="454" t="s">
        <v>1279</v>
      </c>
      <c r="E3420" s="455" t="s">
        <v>1280</v>
      </c>
      <c r="F3420" s="454" t="s">
        <v>1275</v>
      </c>
      <c r="G3420" s="454" t="s">
        <v>553</v>
      </c>
      <c r="H3420" s="454" t="s">
        <v>439</v>
      </c>
      <c r="I3420" s="453">
        <v>2023</v>
      </c>
      <c r="J3420" s="453">
        <v>5</v>
      </c>
      <c r="K3420" s="456">
        <v>45604</v>
      </c>
      <c r="L3420" s="457">
        <v>0.5</v>
      </c>
      <c r="M3420" s="458">
        <v>0.1356</v>
      </c>
      <c r="N3420" s="458">
        <v>0.14410000000000001</v>
      </c>
      <c r="O3420" s="459">
        <v>8.5000000000000006E-3</v>
      </c>
      <c r="P3420" s="460">
        <v>4.3E-3</v>
      </c>
      <c r="Q3420" s="453">
        <v>1</v>
      </c>
      <c r="R3420" s="458">
        <v>0.1356</v>
      </c>
      <c r="S3420" s="464">
        <v>30000</v>
      </c>
      <c r="T3420" s="461">
        <v>160000</v>
      </c>
      <c r="U3420" s="462">
        <v>349253</v>
      </c>
      <c r="V3420" s="463">
        <v>347893</v>
      </c>
      <c r="W3420" s="716" t="e">
        <f t="shared" si="141"/>
        <v>#DIV/0!</v>
      </c>
      <c r="Z3420" s="739">
        <f t="shared" si="142"/>
        <v>255.00000000000003</v>
      </c>
    </row>
    <row r="3421" spans="1:26" s="365" customFormat="1" ht="12.65" customHeight="1">
      <c r="A3421" s="452" t="s">
        <v>105</v>
      </c>
      <c r="B3421" s="452" t="s">
        <v>1272</v>
      </c>
      <c r="C3421" s="453" t="s">
        <v>435</v>
      </c>
      <c r="D3421" s="454" t="s">
        <v>1279</v>
      </c>
      <c r="E3421" s="455" t="s">
        <v>1280</v>
      </c>
      <c r="F3421" s="454" t="s">
        <v>1275</v>
      </c>
      <c r="G3421" s="454" t="s">
        <v>553</v>
      </c>
      <c r="H3421" s="454" t="s">
        <v>439</v>
      </c>
      <c r="I3421" s="453">
        <v>2023</v>
      </c>
      <c r="J3421" s="453">
        <v>8</v>
      </c>
      <c r="K3421" s="456">
        <v>45604</v>
      </c>
      <c r="L3421" s="457">
        <v>0.5</v>
      </c>
      <c r="M3421" s="458">
        <v>0.1356</v>
      </c>
      <c r="N3421" s="458">
        <v>0.14410000000000001</v>
      </c>
      <c r="O3421" s="459">
        <v>8.5000000000000006E-3</v>
      </c>
      <c r="P3421" s="460">
        <v>4.3E-3</v>
      </c>
      <c r="Q3421" s="453">
        <v>1</v>
      </c>
      <c r="R3421" s="458">
        <v>0.1356</v>
      </c>
      <c r="S3421" s="464">
        <v>21600</v>
      </c>
      <c r="T3421" s="461">
        <v>181600</v>
      </c>
      <c r="U3421" s="462">
        <v>349253</v>
      </c>
      <c r="V3421" s="463">
        <v>347709</v>
      </c>
      <c r="W3421" s="716" t="e">
        <f t="shared" si="141"/>
        <v>#DIV/0!</v>
      </c>
      <c r="Z3421" s="739">
        <f t="shared" si="142"/>
        <v>183.60000000000002</v>
      </c>
    </row>
    <row r="3422" spans="1:26" s="365" customFormat="1" ht="12.65" customHeight="1">
      <c r="A3422" s="452" t="s">
        <v>105</v>
      </c>
      <c r="B3422" s="452" t="s">
        <v>1272</v>
      </c>
      <c r="C3422" s="453" t="s">
        <v>435</v>
      </c>
      <c r="D3422" s="454" t="s">
        <v>1279</v>
      </c>
      <c r="E3422" s="455" t="s">
        <v>1280</v>
      </c>
      <c r="F3422" s="454" t="s">
        <v>1275</v>
      </c>
      <c r="G3422" s="454" t="s">
        <v>553</v>
      </c>
      <c r="H3422" s="454" t="s">
        <v>439</v>
      </c>
      <c r="I3422" s="453">
        <v>2023</v>
      </c>
      <c r="J3422" s="453">
        <v>9</v>
      </c>
      <c r="K3422" s="456">
        <v>45604</v>
      </c>
      <c r="L3422" s="457">
        <v>0.5</v>
      </c>
      <c r="M3422" s="458">
        <v>0.1356</v>
      </c>
      <c r="N3422" s="458">
        <v>0.14410000000000001</v>
      </c>
      <c r="O3422" s="459">
        <v>8.5000000000000006E-3</v>
      </c>
      <c r="P3422" s="460">
        <v>4.3E-3</v>
      </c>
      <c r="Q3422" s="453">
        <v>1</v>
      </c>
      <c r="R3422" s="458">
        <v>0.1356</v>
      </c>
      <c r="S3422" s="464">
        <v>63400</v>
      </c>
      <c r="T3422" s="461">
        <v>245000</v>
      </c>
      <c r="U3422" s="462">
        <v>349253</v>
      </c>
      <c r="V3422" s="463">
        <v>347171</v>
      </c>
      <c r="W3422" s="716" t="e">
        <f t="shared" si="141"/>
        <v>#DIV/0!</v>
      </c>
      <c r="Z3422" s="739">
        <f t="shared" si="142"/>
        <v>538.90000000000009</v>
      </c>
    </row>
    <row r="3423" spans="1:26" s="365" customFormat="1" ht="12.65" customHeight="1">
      <c r="A3423" s="452" t="s">
        <v>105</v>
      </c>
      <c r="B3423" s="452" t="s">
        <v>1272</v>
      </c>
      <c r="C3423" s="453" t="s">
        <v>435</v>
      </c>
      <c r="D3423" s="454" t="s">
        <v>1279</v>
      </c>
      <c r="E3423" s="455" t="s">
        <v>1280</v>
      </c>
      <c r="F3423" s="454" t="s">
        <v>1275</v>
      </c>
      <c r="G3423" s="454" t="s">
        <v>553</v>
      </c>
      <c r="H3423" s="454" t="s">
        <v>439</v>
      </c>
      <c r="I3423" s="453">
        <v>2023</v>
      </c>
      <c r="J3423" s="453">
        <v>10</v>
      </c>
      <c r="K3423" s="456">
        <v>45604</v>
      </c>
      <c r="L3423" s="457">
        <v>0.5</v>
      </c>
      <c r="M3423" s="458">
        <v>0.1356</v>
      </c>
      <c r="N3423" s="458">
        <v>0.14410000000000001</v>
      </c>
      <c r="O3423" s="459">
        <v>8.5000000000000006E-3</v>
      </c>
      <c r="P3423" s="460">
        <v>4.3E-3</v>
      </c>
      <c r="Q3423" s="453">
        <v>1</v>
      </c>
      <c r="R3423" s="458">
        <v>0.1356</v>
      </c>
      <c r="S3423" s="464">
        <v>1652</v>
      </c>
      <c r="T3423" s="461">
        <v>246652</v>
      </c>
      <c r="U3423" s="462">
        <v>349253</v>
      </c>
      <c r="V3423" s="463">
        <v>347156</v>
      </c>
      <c r="W3423" s="716" t="e">
        <f t="shared" si="141"/>
        <v>#DIV/0!</v>
      </c>
      <c r="Z3423" s="739">
        <f t="shared" si="142"/>
        <v>14.042000000000002</v>
      </c>
    </row>
    <row r="3424" spans="1:26" s="365" customFormat="1" ht="12.65" customHeight="1">
      <c r="A3424" s="452" t="s">
        <v>105</v>
      </c>
      <c r="B3424" s="452" t="s">
        <v>1272</v>
      </c>
      <c r="C3424" s="453" t="s">
        <v>435</v>
      </c>
      <c r="D3424" s="454" t="s">
        <v>1279</v>
      </c>
      <c r="E3424" s="455" t="s">
        <v>1280</v>
      </c>
      <c r="F3424" s="454" t="s">
        <v>1275</v>
      </c>
      <c r="G3424" s="454" t="s">
        <v>553</v>
      </c>
      <c r="H3424" s="454" t="s">
        <v>439</v>
      </c>
      <c r="I3424" s="453">
        <v>2023</v>
      </c>
      <c r="J3424" s="453">
        <v>11</v>
      </c>
      <c r="K3424" s="456">
        <v>45604</v>
      </c>
      <c r="L3424" s="457">
        <v>0.5</v>
      </c>
      <c r="M3424" s="458">
        <v>0.1356</v>
      </c>
      <c r="N3424" s="458">
        <v>0.14410000000000001</v>
      </c>
      <c r="O3424" s="459">
        <v>8.5000000000000006E-3</v>
      </c>
      <c r="P3424" s="460">
        <v>4.3E-3</v>
      </c>
      <c r="Q3424" s="453">
        <v>1</v>
      </c>
      <c r="R3424" s="458">
        <v>0.1356</v>
      </c>
      <c r="S3424" s="464">
        <v>39902</v>
      </c>
      <c r="T3424" s="461">
        <v>286554</v>
      </c>
      <c r="U3424" s="462">
        <v>349253</v>
      </c>
      <c r="V3424" s="463">
        <v>346817</v>
      </c>
      <c r="W3424" s="716" t="e">
        <f t="shared" si="141"/>
        <v>#DIV/0!</v>
      </c>
      <c r="Z3424" s="739">
        <f t="shared" si="142"/>
        <v>339.16700000000003</v>
      </c>
    </row>
    <row r="3425" spans="1:26" s="365" customFormat="1" ht="12.65" customHeight="1">
      <c r="A3425" s="452" t="s">
        <v>105</v>
      </c>
      <c r="B3425" s="452" t="s">
        <v>1272</v>
      </c>
      <c r="C3425" s="453" t="s">
        <v>435</v>
      </c>
      <c r="D3425" s="454" t="s">
        <v>1279</v>
      </c>
      <c r="E3425" s="455" t="s">
        <v>1280</v>
      </c>
      <c r="F3425" s="454" t="s">
        <v>1275</v>
      </c>
      <c r="G3425" s="454" t="s">
        <v>553</v>
      </c>
      <c r="H3425" s="454" t="s">
        <v>439</v>
      </c>
      <c r="I3425" s="453">
        <v>2023</v>
      </c>
      <c r="J3425" s="453">
        <v>12</v>
      </c>
      <c r="K3425" s="456">
        <v>45604</v>
      </c>
      <c r="L3425" s="457">
        <v>0.5</v>
      </c>
      <c r="M3425" s="458">
        <v>0.1356</v>
      </c>
      <c r="N3425" s="458">
        <v>0.14410000000000001</v>
      </c>
      <c r="O3425" s="459">
        <v>8.5000000000000006E-3</v>
      </c>
      <c r="P3425" s="460">
        <v>4.3E-3</v>
      </c>
      <c r="Q3425" s="453">
        <v>1</v>
      </c>
      <c r="R3425" s="458">
        <v>0.1356</v>
      </c>
      <c r="S3425" s="464">
        <v>114000</v>
      </c>
      <c r="T3425" s="461">
        <v>400554</v>
      </c>
      <c r="U3425" s="462">
        <v>349253</v>
      </c>
      <c r="V3425" s="463">
        <v>345848</v>
      </c>
      <c r="W3425" s="716" t="e">
        <f t="shared" si="141"/>
        <v>#DIV/0!</v>
      </c>
      <c r="Z3425" s="739">
        <f t="shared" si="142"/>
        <v>969.00000000000011</v>
      </c>
    </row>
    <row r="3426" spans="1:26" s="365" customFormat="1" ht="12.65" customHeight="1">
      <c r="A3426" s="452" t="s">
        <v>105</v>
      </c>
      <c r="B3426" s="452" t="s">
        <v>1272</v>
      </c>
      <c r="C3426" s="453" t="s">
        <v>435</v>
      </c>
      <c r="D3426" s="454" t="s">
        <v>1279</v>
      </c>
      <c r="E3426" s="455" t="s">
        <v>1280</v>
      </c>
      <c r="F3426" s="454" t="s">
        <v>1275</v>
      </c>
      <c r="G3426" s="454" t="s">
        <v>553</v>
      </c>
      <c r="H3426" s="454" t="s">
        <v>439</v>
      </c>
      <c r="I3426" s="453">
        <v>2024</v>
      </c>
      <c r="J3426" s="453">
        <v>1</v>
      </c>
      <c r="K3426" s="456">
        <v>45604</v>
      </c>
      <c r="L3426" s="457">
        <v>0.5</v>
      </c>
      <c r="M3426" s="458">
        <v>0.1356</v>
      </c>
      <c r="N3426" s="458">
        <v>0.14410000000000001</v>
      </c>
      <c r="O3426" s="459">
        <v>8.5000000000000006E-3</v>
      </c>
      <c r="P3426" s="460">
        <v>4.3E-3</v>
      </c>
      <c r="Q3426" s="453">
        <v>1</v>
      </c>
      <c r="R3426" s="458">
        <v>0.1356</v>
      </c>
      <c r="S3426" s="464">
        <v>64000</v>
      </c>
      <c r="T3426" s="461">
        <v>464554</v>
      </c>
      <c r="U3426" s="462">
        <v>349253</v>
      </c>
      <c r="V3426" s="463">
        <v>345304</v>
      </c>
      <c r="W3426" s="716" t="e">
        <f t="shared" si="141"/>
        <v>#DIV/0!</v>
      </c>
      <c r="Z3426" s="739">
        <f t="shared" si="142"/>
        <v>544</v>
      </c>
    </row>
    <row r="3427" spans="1:26" s="365" customFormat="1" ht="12.65" customHeight="1">
      <c r="A3427" s="452" t="s">
        <v>105</v>
      </c>
      <c r="B3427" s="452" t="s">
        <v>1272</v>
      </c>
      <c r="C3427" s="453" t="s">
        <v>435</v>
      </c>
      <c r="D3427" s="454" t="s">
        <v>1279</v>
      </c>
      <c r="E3427" s="455" t="s">
        <v>1280</v>
      </c>
      <c r="F3427" s="454" t="s">
        <v>1275</v>
      </c>
      <c r="G3427" s="454" t="s">
        <v>553</v>
      </c>
      <c r="H3427" s="454" t="s">
        <v>439</v>
      </c>
      <c r="I3427" s="453">
        <v>2024</v>
      </c>
      <c r="J3427" s="453">
        <v>2</v>
      </c>
      <c r="K3427" s="456">
        <v>45604</v>
      </c>
      <c r="L3427" s="457">
        <v>0.5</v>
      </c>
      <c r="M3427" s="458">
        <v>0.1356</v>
      </c>
      <c r="N3427" s="458">
        <v>0.14410000000000001</v>
      </c>
      <c r="O3427" s="459">
        <v>8.5000000000000006E-3</v>
      </c>
      <c r="P3427" s="460">
        <v>4.3E-3</v>
      </c>
      <c r="Q3427" s="453">
        <v>1</v>
      </c>
      <c r="R3427" s="458">
        <v>0.1356</v>
      </c>
      <c r="S3427" s="464">
        <v>22000</v>
      </c>
      <c r="T3427" s="461">
        <v>486554</v>
      </c>
      <c r="U3427" s="462">
        <v>349253</v>
      </c>
      <c r="V3427" s="463">
        <v>345117</v>
      </c>
      <c r="W3427" s="716" t="e">
        <f t="shared" si="141"/>
        <v>#DIV/0!</v>
      </c>
      <c r="Z3427" s="739">
        <f t="shared" si="142"/>
        <v>187</v>
      </c>
    </row>
    <row r="3428" spans="1:26" s="365" customFormat="1" ht="12.65" customHeight="1">
      <c r="A3428" s="452" t="s">
        <v>105</v>
      </c>
      <c r="B3428" s="452" t="s">
        <v>1272</v>
      </c>
      <c r="C3428" s="453" t="s">
        <v>435</v>
      </c>
      <c r="D3428" s="454" t="s">
        <v>1279</v>
      </c>
      <c r="E3428" s="455" t="s">
        <v>1280</v>
      </c>
      <c r="F3428" s="454" t="s">
        <v>1275</v>
      </c>
      <c r="G3428" s="454" t="s">
        <v>553</v>
      </c>
      <c r="H3428" s="454" t="s">
        <v>439</v>
      </c>
      <c r="I3428" s="453">
        <v>2024</v>
      </c>
      <c r="J3428" s="453">
        <v>3</v>
      </c>
      <c r="K3428" s="456">
        <v>45604</v>
      </c>
      <c r="L3428" s="457">
        <v>0.5</v>
      </c>
      <c r="M3428" s="458">
        <v>0.1356</v>
      </c>
      <c r="N3428" s="458">
        <v>0.14410000000000001</v>
      </c>
      <c r="O3428" s="459">
        <v>8.5000000000000006E-3</v>
      </c>
      <c r="P3428" s="460">
        <v>4.3E-3</v>
      </c>
      <c r="Q3428" s="453">
        <v>1</v>
      </c>
      <c r="R3428" s="458">
        <v>0.1356</v>
      </c>
      <c r="S3428" s="464">
        <v>153000</v>
      </c>
      <c r="T3428" s="461">
        <v>639554</v>
      </c>
      <c r="U3428" s="462">
        <v>349253</v>
      </c>
      <c r="V3428" s="463">
        <v>343817</v>
      </c>
      <c r="W3428" s="716" t="e">
        <f t="shared" si="141"/>
        <v>#DIV/0!</v>
      </c>
      <c r="Z3428" s="739">
        <f t="shared" si="142"/>
        <v>1300.5</v>
      </c>
    </row>
    <row r="3429" spans="1:26" s="365" customFormat="1" ht="12.65" customHeight="1">
      <c r="A3429" s="452" t="s">
        <v>105</v>
      </c>
      <c r="B3429" s="452" t="s">
        <v>1272</v>
      </c>
      <c r="C3429" s="453" t="s">
        <v>435</v>
      </c>
      <c r="D3429" s="454" t="s">
        <v>1279</v>
      </c>
      <c r="E3429" s="455" t="s">
        <v>1280</v>
      </c>
      <c r="F3429" s="454" t="s">
        <v>1275</v>
      </c>
      <c r="G3429" s="454" t="s">
        <v>553</v>
      </c>
      <c r="H3429" s="454" t="s">
        <v>439</v>
      </c>
      <c r="I3429" s="453">
        <v>2024</v>
      </c>
      <c r="J3429" s="453">
        <v>4</v>
      </c>
      <c r="K3429" s="456">
        <v>45604</v>
      </c>
      <c r="L3429" s="457">
        <v>0.5</v>
      </c>
      <c r="M3429" s="458">
        <v>0.1356</v>
      </c>
      <c r="N3429" s="458">
        <v>0.14410000000000001</v>
      </c>
      <c r="O3429" s="459">
        <v>8.5000000000000006E-3</v>
      </c>
      <c r="P3429" s="460">
        <v>4.3E-3</v>
      </c>
      <c r="Q3429" s="453">
        <v>1</v>
      </c>
      <c r="R3429" s="458">
        <v>0.1356</v>
      </c>
      <c r="S3429" s="464">
        <v>144000</v>
      </c>
      <c r="T3429" s="461">
        <v>783554</v>
      </c>
      <c r="U3429" s="462">
        <v>349253</v>
      </c>
      <c r="V3429" s="463">
        <v>342593</v>
      </c>
      <c r="W3429" s="716" t="e">
        <f t="shared" si="141"/>
        <v>#DIV/0!</v>
      </c>
      <c r="Z3429" s="739">
        <f t="shared" si="142"/>
        <v>1224</v>
      </c>
    </row>
    <row r="3430" spans="1:26" s="365" customFormat="1" ht="12.65" customHeight="1">
      <c r="A3430" s="452" t="s">
        <v>105</v>
      </c>
      <c r="B3430" s="452" t="s">
        <v>1272</v>
      </c>
      <c r="C3430" s="453" t="s">
        <v>435</v>
      </c>
      <c r="D3430" s="454" t="s">
        <v>1279</v>
      </c>
      <c r="E3430" s="455" t="s">
        <v>1280</v>
      </c>
      <c r="F3430" s="454" t="s">
        <v>1275</v>
      </c>
      <c r="G3430" s="454" t="s">
        <v>553</v>
      </c>
      <c r="H3430" s="454" t="s">
        <v>439</v>
      </c>
      <c r="I3430" s="453">
        <v>2024</v>
      </c>
      <c r="J3430" s="453">
        <v>7</v>
      </c>
      <c r="K3430" s="456">
        <v>45604</v>
      </c>
      <c r="L3430" s="457">
        <v>0.5</v>
      </c>
      <c r="M3430" s="458">
        <v>0.1356</v>
      </c>
      <c r="N3430" s="458">
        <v>0.14410000000000001</v>
      </c>
      <c r="O3430" s="459">
        <v>8.5000000000000006E-3</v>
      </c>
      <c r="P3430" s="460">
        <v>4.3E-3</v>
      </c>
      <c r="Q3430" s="453">
        <v>1</v>
      </c>
      <c r="R3430" s="458">
        <v>0.1356</v>
      </c>
      <c r="S3430" s="464">
        <v>8000</v>
      </c>
      <c r="T3430" s="461">
        <v>791554</v>
      </c>
      <c r="U3430" s="462">
        <v>349253</v>
      </c>
      <c r="V3430" s="463">
        <v>342525</v>
      </c>
      <c r="W3430" s="716" t="e">
        <f t="shared" si="141"/>
        <v>#DIV/0!</v>
      </c>
      <c r="Z3430" s="739">
        <f t="shared" si="142"/>
        <v>68</v>
      </c>
    </row>
    <row r="3431" spans="1:26" s="365" customFormat="1" ht="12.65" customHeight="1">
      <c r="A3431" s="452" t="s">
        <v>105</v>
      </c>
      <c r="B3431" s="452" t="s">
        <v>1272</v>
      </c>
      <c r="C3431" s="453" t="s">
        <v>435</v>
      </c>
      <c r="D3431" s="454" t="s">
        <v>1279</v>
      </c>
      <c r="E3431" s="455" t="s">
        <v>1280</v>
      </c>
      <c r="F3431" s="454" t="s">
        <v>1275</v>
      </c>
      <c r="G3431" s="454" t="s">
        <v>553</v>
      </c>
      <c r="H3431" s="454" t="s">
        <v>439</v>
      </c>
      <c r="I3431" s="453">
        <v>2024</v>
      </c>
      <c r="J3431" s="453">
        <v>8</v>
      </c>
      <c r="K3431" s="456">
        <v>45604</v>
      </c>
      <c r="L3431" s="457">
        <v>0.5</v>
      </c>
      <c r="M3431" s="458">
        <v>0.1356</v>
      </c>
      <c r="N3431" s="458">
        <v>0.14410000000000001</v>
      </c>
      <c r="O3431" s="459">
        <v>8.5000000000000006E-3</v>
      </c>
      <c r="P3431" s="460">
        <v>4.3E-3</v>
      </c>
      <c r="Q3431" s="453">
        <v>1</v>
      </c>
      <c r="R3431" s="458">
        <v>0.1356</v>
      </c>
      <c r="S3431" s="464">
        <v>24000</v>
      </c>
      <c r="T3431" s="461">
        <v>815554</v>
      </c>
      <c r="U3431" s="462">
        <v>349253</v>
      </c>
      <c r="V3431" s="463">
        <v>342321</v>
      </c>
      <c r="W3431" s="716" t="e">
        <f t="shared" si="141"/>
        <v>#DIV/0!</v>
      </c>
      <c r="Z3431" s="739">
        <f t="shared" si="142"/>
        <v>204.00000000000003</v>
      </c>
    </row>
    <row r="3432" spans="1:26" s="365" customFormat="1" ht="12.65" customHeight="1">
      <c r="A3432" s="452" t="s">
        <v>105</v>
      </c>
      <c r="B3432" s="452" t="s">
        <v>1272</v>
      </c>
      <c r="C3432" s="453" t="s">
        <v>435</v>
      </c>
      <c r="D3432" s="454" t="s">
        <v>1279</v>
      </c>
      <c r="E3432" s="455" t="s">
        <v>1280</v>
      </c>
      <c r="F3432" s="454" t="s">
        <v>1275</v>
      </c>
      <c r="G3432" s="454" t="s">
        <v>553</v>
      </c>
      <c r="H3432" s="454" t="s">
        <v>439</v>
      </c>
      <c r="I3432" s="453">
        <v>2024</v>
      </c>
      <c r="J3432" s="453">
        <v>9</v>
      </c>
      <c r="K3432" s="456">
        <v>45604</v>
      </c>
      <c r="L3432" s="457">
        <v>0.5</v>
      </c>
      <c r="M3432" s="458">
        <v>0.1356</v>
      </c>
      <c r="N3432" s="458">
        <v>0.14410000000000001</v>
      </c>
      <c r="O3432" s="459">
        <v>8.5000000000000006E-3</v>
      </c>
      <c r="P3432" s="460">
        <v>4.3E-3</v>
      </c>
      <c r="Q3432" s="453">
        <v>1</v>
      </c>
      <c r="R3432" s="458">
        <v>0.1356</v>
      </c>
      <c r="S3432" s="464">
        <v>12300</v>
      </c>
      <c r="T3432" s="461">
        <v>827854</v>
      </c>
      <c r="U3432" s="462">
        <v>349253</v>
      </c>
      <c r="V3432" s="463">
        <v>342216</v>
      </c>
      <c r="W3432" s="716" t="e">
        <f t="shared" si="141"/>
        <v>#DIV/0!</v>
      </c>
      <c r="Z3432" s="739">
        <f t="shared" si="142"/>
        <v>104.55000000000001</v>
      </c>
    </row>
    <row r="3433" spans="1:26" s="365" customFormat="1" ht="12.65" customHeight="1">
      <c r="A3433" s="452" t="s">
        <v>105</v>
      </c>
      <c r="B3433" s="452" t="s">
        <v>1272</v>
      </c>
      <c r="C3433" s="453" t="s">
        <v>435</v>
      </c>
      <c r="D3433" s="454" t="s">
        <v>1279</v>
      </c>
      <c r="E3433" s="455" t="s">
        <v>1280</v>
      </c>
      <c r="F3433" s="454" t="s">
        <v>1275</v>
      </c>
      <c r="G3433" s="454" t="s">
        <v>553</v>
      </c>
      <c r="H3433" s="454" t="s">
        <v>439</v>
      </c>
      <c r="I3433" s="453">
        <v>2024</v>
      </c>
      <c r="J3433" s="453">
        <v>10</v>
      </c>
      <c r="K3433" s="456">
        <v>45604</v>
      </c>
      <c r="L3433" s="457">
        <v>0.5</v>
      </c>
      <c r="M3433" s="458">
        <v>0.1356</v>
      </c>
      <c r="N3433" s="458">
        <v>0.14410000000000001</v>
      </c>
      <c r="O3433" s="459">
        <v>8.5000000000000006E-3</v>
      </c>
      <c r="P3433" s="460">
        <v>4.3E-3</v>
      </c>
      <c r="Q3433" s="453">
        <v>1</v>
      </c>
      <c r="R3433" s="458">
        <v>0.1356</v>
      </c>
      <c r="S3433" s="464">
        <v>0</v>
      </c>
      <c r="T3433" s="461">
        <v>827854</v>
      </c>
      <c r="U3433" s="462">
        <v>349253</v>
      </c>
      <c r="V3433" s="463">
        <v>342216</v>
      </c>
      <c r="W3433" s="716" t="e">
        <f t="shared" si="141"/>
        <v>#DIV/0!</v>
      </c>
      <c r="Z3433" s="739">
        <f t="shared" si="142"/>
        <v>0</v>
      </c>
    </row>
    <row r="3434" spans="1:26" s="365" customFormat="1" ht="12.65" customHeight="1">
      <c r="A3434" s="452" t="s">
        <v>105</v>
      </c>
      <c r="B3434" s="452" t="s">
        <v>1272</v>
      </c>
      <c r="C3434" s="453" t="s">
        <v>435</v>
      </c>
      <c r="D3434" s="454" t="s">
        <v>1279</v>
      </c>
      <c r="E3434" s="455" t="s">
        <v>1280</v>
      </c>
      <c r="F3434" s="454" t="s">
        <v>1275</v>
      </c>
      <c r="G3434" s="454" t="s">
        <v>553</v>
      </c>
      <c r="H3434" s="454" t="s">
        <v>439</v>
      </c>
      <c r="I3434" s="453">
        <v>2024</v>
      </c>
      <c r="J3434" s="453">
        <v>11</v>
      </c>
      <c r="K3434" s="456">
        <v>45631</v>
      </c>
      <c r="L3434" s="457">
        <v>0.5</v>
      </c>
      <c r="M3434" s="458">
        <v>0.1356</v>
      </c>
      <c r="N3434" s="458">
        <v>0.14410000000000001</v>
      </c>
      <c r="O3434" s="459">
        <v>8.5000000000000006E-3</v>
      </c>
      <c r="P3434" s="460">
        <v>4.3E-3</v>
      </c>
      <c r="Q3434" s="453">
        <v>1</v>
      </c>
      <c r="R3434" s="458">
        <v>0.1356</v>
      </c>
      <c r="S3434" s="464">
        <v>19000</v>
      </c>
      <c r="T3434" s="461">
        <v>846854</v>
      </c>
      <c r="U3434" s="462">
        <v>349253</v>
      </c>
      <c r="V3434" s="463">
        <v>342055</v>
      </c>
      <c r="W3434" s="716" t="e">
        <f t="shared" si="141"/>
        <v>#DIV/0!</v>
      </c>
      <c r="Z3434" s="739">
        <f t="shared" si="142"/>
        <v>161.5</v>
      </c>
    </row>
    <row r="3435" spans="1:26" s="365" customFormat="1" ht="12.65" customHeight="1">
      <c r="A3435" s="452" t="s">
        <v>105</v>
      </c>
      <c r="B3435" s="452" t="s">
        <v>1272</v>
      </c>
      <c r="C3435" s="453" t="s">
        <v>435</v>
      </c>
      <c r="D3435" s="454" t="s">
        <v>1279</v>
      </c>
      <c r="E3435" s="455" t="s">
        <v>1280</v>
      </c>
      <c r="F3435" s="454" t="s">
        <v>1275</v>
      </c>
      <c r="G3435" s="454" t="s">
        <v>553</v>
      </c>
      <c r="H3435" s="454" t="s">
        <v>439</v>
      </c>
      <c r="I3435" s="453">
        <v>2024</v>
      </c>
      <c r="J3435" s="453">
        <v>12</v>
      </c>
      <c r="K3435" s="456">
        <v>45666</v>
      </c>
      <c r="L3435" s="457">
        <v>0.5</v>
      </c>
      <c r="M3435" s="458">
        <v>0.1356</v>
      </c>
      <c r="N3435" s="458">
        <v>0.14410000000000001</v>
      </c>
      <c r="O3435" s="459">
        <v>8.5000000000000006E-3</v>
      </c>
      <c r="P3435" s="460">
        <v>4.3E-3</v>
      </c>
      <c r="Q3435" s="453">
        <v>1</v>
      </c>
      <c r="R3435" s="458">
        <v>0.1356</v>
      </c>
      <c r="S3435" s="464">
        <v>18000</v>
      </c>
      <c r="T3435" s="461">
        <v>864854</v>
      </c>
      <c r="U3435" s="462">
        <v>349253</v>
      </c>
      <c r="V3435" s="463">
        <v>341902</v>
      </c>
      <c r="W3435" s="716" t="e">
        <f t="shared" si="141"/>
        <v>#DIV/0!</v>
      </c>
      <c r="Z3435" s="739">
        <f t="shared" si="142"/>
        <v>153</v>
      </c>
    </row>
    <row r="3436" spans="1:26" s="365" customFormat="1" ht="12.65" customHeight="1">
      <c r="A3436" s="452" t="s">
        <v>105</v>
      </c>
      <c r="B3436" s="452" t="s">
        <v>1272</v>
      </c>
      <c r="C3436" s="453" t="s">
        <v>435</v>
      </c>
      <c r="D3436" s="454" t="s">
        <v>1279</v>
      </c>
      <c r="E3436" s="455" t="s">
        <v>1280</v>
      </c>
      <c r="F3436" s="454" t="s">
        <v>1275</v>
      </c>
      <c r="G3436" s="454" t="s">
        <v>553</v>
      </c>
      <c r="H3436" s="454" t="s">
        <v>439</v>
      </c>
      <c r="I3436" s="453">
        <v>2025</v>
      </c>
      <c r="J3436" s="453">
        <v>1</v>
      </c>
      <c r="K3436" s="456">
        <v>45336</v>
      </c>
      <c r="L3436" s="457">
        <v>0.5</v>
      </c>
      <c r="M3436" s="458">
        <v>0.1356</v>
      </c>
      <c r="N3436" s="458">
        <v>0.14410000000000001</v>
      </c>
      <c r="O3436" s="459">
        <v>8.5000000000000006E-3</v>
      </c>
      <c r="P3436" s="460">
        <v>4.3E-3</v>
      </c>
      <c r="Q3436" s="453">
        <v>1</v>
      </c>
      <c r="R3436" s="458">
        <v>0.1356</v>
      </c>
      <c r="S3436" s="464">
        <v>21000</v>
      </c>
      <c r="T3436" s="461">
        <v>885854</v>
      </c>
      <c r="U3436" s="462">
        <v>349253</v>
      </c>
      <c r="V3436" s="463">
        <v>341723</v>
      </c>
      <c r="W3436" s="716" t="e">
        <f t="shared" si="141"/>
        <v>#DIV/0!</v>
      </c>
      <c r="Z3436" s="739">
        <f t="shared" si="142"/>
        <v>178.5</v>
      </c>
    </row>
    <row r="3437" spans="1:26" s="365" customFormat="1" ht="12.65" customHeight="1">
      <c r="A3437" s="452" t="s">
        <v>105</v>
      </c>
      <c r="B3437" s="452" t="s">
        <v>1272</v>
      </c>
      <c r="C3437" s="453" t="s">
        <v>435</v>
      </c>
      <c r="D3437" s="454" t="s">
        <v>1281</v>
      </c>
      <c r="E3437" s="455" t="s">
        <v>1282</v>
      </c>
      <c r="F3437" s="454" t="s">
        <v>1275</v>
      </c>
      <c r="G3437" s="454" t="s">
        <v>553</v>
      </c>
      <c r="H3437" s="454" t="s">
        <v>439</v>
      </c>
      <c r="I3437" s="453">
        <v>2023</v>
      </c>
      <c r="J3437" s="453">
        <v>4</v>
      </c>
      <c r="K3437" s="456">
        <v>45604</v>
      </c>
      <c r="L3437" s="457">
        <v>0.5</v>
      </c>
      <c r="M3437" s="458">
        <v>6.9699999999999998E-2</v>
      </c>
      <c r="N3437" s="458">
        <v>7.4099999999999999E-2</v>
      </c>
      <c r="O3437" s="459">
        <v>4.4000000000000003E-3</v>
      </c>
      <c r="P3437" s="460">
        <v>2.2000000000000001E-3</v>
      </c>
      <c r="Q3437" s="453">
        <v>1</v>
      </c>
      <c r="R3437" s="458">
        <v>6.9699999999999998E-2</v>
      </c>
      <c r="S3437" s="464">
        <v>120750</v>
      </c>
      <c r="T3437" s="461">
        <v>120750</v>
      </c>
      <c r="U3437" s="462">
        <v>351008</v>
      </c>
      <c r="V3437" s="463">
        <v>350477</v>
      </c>
      <c r="W3437" s="716" t="e">
        <f t="shared" si="141"/>
        <v>#DIV/0!</v>
      </c>
      <c r="Z3437" s="739">
        <f t="shared" si="142"/>
        <v>531.30000000000007</v>
      </c>
    </row>
    <row r="3438" spans="1:26" s="365" customFormat="1" ht="12.65" customHeight="1">
      <c r="A3438" s="452" t="s">
        <v>105</v>
      </c>
      <c r="B3438" s="452" t="s">
        <v>1272</v>
      </c>
      <c r="C3438" s="453" t="s">
        <v>435</v>
      </c>
      <c r="D3438" s="454" t="s">
        <v>1281</v>
      </c>
      <c r="E3438" s="455" t="s">
        <v>1282</v>
      </c>
      <c r="F3438" s="454" t="s">
        <v>1275</v>
      </c>
      <c r="G3438" s="454" t="s">
        <v>553</v>
      </c>
      <c r="H3438" s="454" t="s">
        <v>439</v>
      </c>
      <c r="I3438" s="453">
        <v>2023</v>
      </c>
      <c r="J3438" s="453">
        <v>5</v>
      </c>
      <c r="K3438" s="456">
        <v>45604</v>
      </c>
      <c r="L3438" s="457">
        <v>0.5</v>
      </c>
      <c r="M3438" s="458">
        <v>6.9699999999999998E-2</v>
      </c>
      <c r="N3438" s="458">
        <v>7.4099999999999999E-2</v>
      </c>
      <c r="O3438" s="459">
        <v>4.4000000000000003E-3</v>
      </c>
      <c r="P3438" s="460">
        <v>2.2000000000000001E-3</v>
      </c>
      <c r="Q3438" s="453">
        <v>1</v>
      </c>
      <c r="R3438" s="458">
        <v>6.9699999999999998E-2</v>
      </c>
      <c r="S3438" s="464">
        <v>38500</v>
      </c>
      <c r="T3438" s="461">
        <v>159250</v>
      </c>
      <c r="U3438" s="462">
        <v>351008</v>
      </c>
      <c r="V3438" s="463">
        <v>350307</v>
      </c>
      <c r="W3438" s="716" t="e">
        <f t="shared" si="141"/>
        <v>#DIV/0!</v>
      </c>
      <c r="Z3438" s="739">
        <f t="shared" si="142"/>
        <v>169.4</v>
      </c>
    </row>
    <row r="3439" spans="1:26" s="365" customFormat="1" ht="12.65" customHeight="1">
      <c r="A3439" s="452" t="s">
        <v>105</v>
      </c>
      <c r="B3439" s="452" t="s">
        <v>1272</v>
      </c>
      <c r="C3439" s="453" t="s">
        <v>435</v>
      </c>
      <c r="D3439" s="454" t="s">
        <v>1281</v>
      </c>
      <c r="E3439" s="455" t="s">
        <v>1282</v>
      </c>
      <c r="F3439" s="454" t="s">
        <v>1275</v>
      </c>
      <c r="G3439" s="454" t="s">
        <v>553</v>
      </c>
      <c r="H3439" s="454" t="s">
        <v>439</v>
      </c>
      <c r="I3439" s="453">
        <v>2023</v>
      </c>
      <c r="J3439" s="453">
        <v>8</v>
      </c>
      <c r="K3439" s="456">
        <v>45604</v>
      </c>
      <c r="L3439" s="457">
        <v>0.5</v>
      </c>
      <c r="M3439" s="458">
        <v>6.9699999999999998E-2</v>
      </c>
      <c r="N3439" s="458">
        <v>7.4099999999999999E-2</v>
      </c>
      <c r="O3439" s="459">
        <v>4.4000000000000003E-3</v>
      </c>
      <c r="P3439" s="460">
        <v>2.2000000000000001E-3</v>
      </c>
      <c r="Q3439" s="453">
        <v>1</v>
      </c>
      <c r="R3439" s="458">
        <v>6.9699999999999998E-2</v>
      </c>
      <c r="S3439" s="464">
        <v>24500</v>
      </c>
      <c r="T3439" s="461">
        <v>183750</v>
      </c>
      <c r="U3439" s="462">
        <v>351008</v>
      </c>
      <c r="V3439" s="463">
        <v>350200</v>
      </c>
      <c r="W3439" s="716" t="e">
        <f t="shared" si="141"/>
        <v>#DIV/0!</v>
      </c>
      <c r="Z3439" s="739">
        <f t="shared" si="142"/>
        <v>107.80000000000001</v>
      </c>
    </row>
    <row r="3440" spans="1:26" s="365" customFormat="1" ht="12.65" customHeight="1">
      <c r="A3440" s="452" t="s">
        <v>105</v>
      </c>
      <c r="B3440" s="452" t="s">
        <v>1272</v>
      </c>
      <c r="C3440" s="453" t="s">
        <v>435</v>
      </c>
      <c r="D3440" s="454" t="s">
        <v>1281</v>
      </c>
      <c r="E3440" s="455" t="s">
        <v>1282</v>
      </c>
      <c r="F3440" s="454" t="s">
        <v>1275</v>
      </c>
      <c r="G3440" s="454" t="s">
        <v>553</v>
      </c>
      <c r="H3440" s="454" t="s">
        <v>439</v>
      </c>
      <c r="I3440" s="453">
        <v>2023</v>
      </c>
      <c r="J3440" s="453">
        <v>9</v>
      </c>
      <c r="K3440" s="456">
        <v>45604</v>
      </c>
      <c r="L3440" s="457">
        <v>0.5</v>
      </c>
      <c r="M3440" s="458">
        <v>6.9699999999999998E-2</v>
      </c>
      <c r="N3440" s="458">
        <v>7.4099999999999999E-2</v>
      </c>
      <c r="O3440" s="459">
        <v>4.4000000000000003E-3</v>
      </c>
      <c r="P3440" s="460">
        <v>2.2000000000000001E-3</v>
      </c>
      <c r="Q3440" s="453">
        <v>1</v>
      </c>
      <c r="R3440" s="458">
        <v>6.9699999999999998E-2</v>
      </c>
      <c r="S3440" s="464">
        <v>61500</v>
      </c>
      <c r="T3440" s="461">
        <v>245250</v>
      </c>
      <c r="U3440" s="462">
        <v>351008</v>
      </c>
      <c r="V3440" s="463">
        <v>349929</v>
      </c>
      <c r="W3440" s="716" t="e">
        <f t="shared" si="141"/>
        <v>#DIV/0!</v>
      </c>
      <c r="Z3440" s="739">
        <f t="shared" si="142"/>
        <v>270.60000000000002</v>
      </c>
    </row>
    <row r="3441" spans="1:26" s="365" customFormat="1" ht="12.65" customHeight="1">
      <c r="A3441" s="452" t="s">
        <v>105</v>
      </c>
      <c r="B3441" s="452" t="s">
        <v>1272</v>
      </c>
      <c r="C3441" s="453" t="s">
        <v>435</v>
      </c>
      <c r="D3441" s="454" t="s">
        <v>1281</v>
      </c>
      <c r="E3441" s="455" t="s">
        <v>1282</v>
      </c>
      <c r="F3441" s="454" t="s">
        <v>1275</v>
      </c>
      <c r="G3441" s="454" t="s">
        <v>553</v>
      </c>
      <c r="H3441" s="454" t="s">
        <v>439</v>
      </c>
      <c r="I3441" s="453">
        <v>2023</v>
      </c>
      <c r="J3441" s="453">
        <v>10</v>
      </c>
      <c r="K3441" s="456">
        <v>45604</v>
      </c>
      <c r="L3441" s="457">
        <v>0.5</v>
      </c>
      <c r="M3441" s="458">
        <v>6.9699999999999998E-2</v>
      </c>
      <c r="N3441" s="458">
        <v>7.4099999999999999E-2</v>
      </c>
      <c r="O3441" s="459">
        <v>4.4000000000000003E-3</v>
      </c>
      <c r="P3441" s="460">
        <v>2.2000000000000001E-3</v>
      </c>
      <c r="Q3441" s="453">
        <v>1</v>
      </c>
      <c r="R3441" s="458">
        <v>6.9699999999999998E-2</v>
      </c>
      <c r="S3441" s="464">
        <v>1900</v>
      </c>
      <c r="T3441" s="461">
        <v>247150</v>
      </c>
      <c r="U3441" s="462">
        <v>351008</v>
      </c>
      <c r="V3441" s="463">
        <v>349921</v>
      </c>
      <c r="W3441" s="716" t="e">
        <f t="shared" si="141"/>
        <v>#DIV/0!</v>
      </c>
      <c r="Z3441" s="739">
        <f t="shared" si="142"/>
        <v>8.3600000000000012</v>
      </c>
    </row>
    <row r="3442" spans="1:26" s="365" customFormat="1" ht="12.65" customHeight="1">
      <c r="A3442" s="452" t="s">
        <v>105</v>
      </c>
      <c r="B3442" s="452" t="s">
        <v>1272</v>
      </c>
      <c r="C3442" s="453" t="s">
        <v>435</v>
      </c>
      <c r="D3442" s="454" t="s">
        <v>1281</v>
      </c>
      <c r="E3442" s="455" t="s">
        <v>1282</v>
      </c>
      <c r="F3442" s="454" t="s">
        <v>1275</v>
      </c>
      <c r="G3442" s="454" t="s">
        <v>553</v>
      </c>
      <c r="H3442" s="454" t="s">
        <v>439</v>
      </c>
      <c r="I3442" s="453">
        <v>2023</v>
      </c>
      <c r="J3442" s="453">
        <v>11</v>
      </c>
      <c r="K3442" s="456">
        <v>45604</v>
      </c>
      <c r="L3442" s="457">
        <v>0.5</v>
      </c>
      <c r="M3442" s="458">
        <v>6.9699999999999998E-2</v>
      </c>
      <c r="N3442" s="458">
        <v>7.4099999999999999E-2</v>
      </c>
      <c r="O3442" s="459">
        <v>4.4000000000000003E-3</v>
      </c>
      <c r="P3442" s="460">
        <v>2.2000000000000001E-3</v>
      </c>
      <c r="Q3442" s="453">
        <v>1</v>
      </c>
      <c r="R3442" s="458">
        <v>6.9699999999999998E-2</v>
      </c>
      <c r="S3442" s="464">
        <v>41500</v>
      </c>
      <c r="T3442" s="461">
        <v>288650</v>
      </c>
      <c r="U3442" s="462">
        <v>351008</v>
      </c>
      <c r="V3442" s="463">
        <v>349738</v>
      </c>
      <c r="W3442" s="716" t="e">
        <f t="shared" si="141"/>
        <v>#DIV/0!</v>
      </c>
      <c r="Z3442" s="739">
        <f t="shared" si="142"/>
        <v>182.60000000000002</v>
      </c>
    </row>
    <row r="3443" spans="1:26" s="365" customFormat="1" ht="12.65" customHeight="1">
      <c r="A3443" s="452" t="s">
        <v>105</v>
      </c>
      <c r="B3443" s="452" t="s">
        <v>1272</v>
      </c>
      <c r="C3443" s="453" t="s">
        <v>435</v>
      </c>
      <c r="D3443" s="454" t="s">
        <v>1281</v>
      </c>
      <c r="E3443" s="455" t="s">
        <v>1282</v>
      </c>
      <c r="F3443" s="454" t="s">
        <v>1275</v>
      </c>
      <c r="G3443" s="454" t="s">
        <v>553</v>
      </c>
      <c r="H3443" s="454" t="s">
        <v>439</v>
      </c>
      <c r="I3443" s="453">
        <v>2023</v>
      </c>
      <c r="J3443" s="453">
        <v>12</v>
      </c>
      <c r="K3443" s="456">
        <v>45604</v>
      </c>
      <c r="L3443" s="457">
        <v>0.5</v>
      </c>
      <c r="M3443" s="458">
        <v>6.9699999999999998E-2</v>
      </c>
      <c r="N3443" s="458">
        <v>7.4099999999999999E-2</v>
      </c>
      <c r="O3443" s="459">
        <v>4.4000000000000003E-3</v>
      </c>
      <c r="P3443" s="460">
        <v>2.2000000000000001E-3</v>
      </c>
      <c r="Q3443" s="453">
        <v>1</v>
      </c>
      <c r="R3443" s="458">
        <v>6.9699999999999998E-2</v>
      </c>
      <c r="S3443" s="464">
        <v>115000</v>
      </c>
      <c r="T3443" s="461">
        <v>403650</v>
      </c>
      <c r="U3443" s="462">
        <v>351008</v>
      </c>
      <c r="V3443" s="463">
        <v>349232</v>
      </c>
      <c r="W3443" s="716" t="e">
        <f t="shared" si="141"/>
        <v>#DIV/0!</v>
      </c>
      <c r="Z3443" s="739">
        <f t="shared" si="142"/>
        <v>506.00000000000006</v>
      </c>
    </row>
    <row r="3444" spans="1:26" s="365" customFormat="1" ht="12.65" customHeight="1">
      <c r="A3444" s="452" t="s">
        <v>105</v>
      </c>
      <c r="B3444" s="452" t="s">
        <v>1272</v>
      </c>
      <c r="C3444" s="453" t="s">
        <v>435</v>
      </c>
      <c r="D3444" s="454" t="s">
        <v>1281</v>
      </c>
      <c r="E3444" s="455" t="s">
        <v>1282</v>
      </c>
      <c r="F3444" s="454" t="s">
        <v>1275</v>
      </c>
      <c r="G3444" s="454" t="s">
        <v>553</v>
      </c>
      <c r="H3444" s="454" t="s">
        <v>439</v>
      </c>
      <c r="I3444" s="453">
        <v>2024</v>
      </c>
      <c r="J3444" s="453">
        <v>1</v>
      </c>
      <c r="K3444" s="456">
        <v>45604</v>
      </c>
      <c r="L3444" s="457">
        <v>0.5</v>
      </c>
      <c r="M3444" s="458">
        <v>6.9699999999999998E-2</v>
      </c>
      <c r="N3444" s="458">
        <v>7.4099999999999999E-2</v>
      </c>
      <c r="O3444" s="459">
        <v>4.4000000000000003E-3</v>
      </c>
      <c r="P3444" s="460">
        <v>2.2000000000000001E-3</v>
      </c>
      <c r="Q3444" s="453">
        <v>1</v>
      </c>
      <c r="R3444" s="458">
        <v>6.9699999999999998E-2</v>
      </c>
      <c r="S3444" s="464">
        <v>62000</v>
      </c>
      <c r="T3444" s="461">
        <v>465650</v>
      </c>
      <c r="U3444" s="462">
        <v>351008</v>
      </c>
      <c r="V3444" s="463">
        <v>348959</v>
      </c>
      <c r="W3444" s="716" t="e">
        <f t="shared" si="141"/>
        <v>#DIV/0!</v>
      </c>
      <c r="Z3444" s="739">
        <f t="shared" si="142"/>
        <v>272.8</v>
      </c>
    </row>
    <row r="3445" spans="1:26" s="365" customFormat="1" ht="12.65" customHeight="1">
      <c r="A3445" s="452" t="s">
        <v>105</v>
      </c>
      <c r="B3445" s="452" t="s">
        <v>1272</v>
      </c>
      <c r="C3445" s="453" t="s">
        <v>435</v>
      </c>
      <c r="D3445" s="454" t="s">
        <v>1281</v>
      </c>
      <c r="E3445" s="455" t="s">
        <v>1282</v>
      </c>
      <c r="F3445" s="454" t="s">
        <v>1275</v>
      </c>
      <c r="G3445" s="454" t="s">
        <v>553</v>
      </c>
      <c r="H3445" s="454" t="s">
        <v>439</v>
      </c>
      <c r="I3445" s="453">
        <v>2024</v>
      </c>
      <c r="J3445" s="453">
        <v>2</v>
      </c>
      <c r="K3445" s="456">
        <v>45604</v>
      </c>
      <c r="L3445" s="457">
        <v>0.5</v>
      </c>
      <c r="M3445" s="458">
        <v>6.9699999999999998E-2</v>
      </c>
      <c r="N3445" s="458">
        <v>7.4099999999999999E-2</v>
      </c>
      <c r="O3445" s="459">
        <v>4.4000000000000003E-3</v>
      </c>
      <c r="P3445" s="460">
        <v>2.2000000000000001E-3</v>
      </c>
      <c r="Q3445" s="453">
        <v>1</v>
      </c>
      <c r="R3445" s="458">
        <v>6.9699999999999998E-2</v>
      </c>
      <c r="S3445" s="464">
        <v>21000</v>
      </c>
      <c r="T3445" s="461">
        <v>486650</v>
      </c>
      <c r="U3445" s="462">
        <v>351008</v>
      </c>
      <c r="V3445" s="463">
        <v>348867</v>
      </c>
      <c r="W3445" s="716" t="e">
        <f t="shared" si="141"/>
        <v>#DIV/0!</v>
      </c>
      <c r="Z3445" s="739">
        <f t="shared" si="142"/>
        <v>92.4</v>
      </c>
    </row>
    <row r="3446" spans="1:26" s="365" customFormat="1" ht="12.65" customHeight="1">
      <c r="A3446" s="452" t="s">
        <v>105</v>
      </c>
      <c r="B3446" s="452" t="s">
        <v>1272</v>
      </c>
      <c r="C3446" s="453" t="s">
        <v>435</v>
      </c>
      <c r="D3446" s="454" t="s">
        <v>1281</v>
      </c>
      <c r="E3446" s="455" t="s">
        <v>1282</v>
      </c>
      <c r="F3446" s="454" t="s">
        <v>1275</v>
      </c>
      <c r="G3446" s="454" t="s">
        <v>553</v>
      </c>
      <c r="H3446" s="454" t="s">
        <v>439</v>
      </c>
      <c r="I3446" s="453">
        <v>2024</v>
      </c>
      <c r="J3446" s="453">
        <v>3</v>
      </c>
      <c r="K3446" s="456">
        <v>45604</v>
      </c>
      <c r="L3446" s="457">
        <v>0.5</v>
      </c>
      <c r="M3446" s="458">
        <v>6.9699999999999998E-2</v>
      </c>
      <c r="N3446" s="458">
        <v>7.4099999999999999E-2</v>
      </c>
      <c r="O3446" s="459">
        <v>4.4000000000000003E-3</v>
      </c>
      <c r="P3446" s="460">
        <v>2.2000000000000001E-3</v>
      </c>
      <c r="Q3446" s="453">
        <v>1</v>
      </c>
      <c r="R3446" s="458">
        <v>6.9699999999999998E-2</v>
      </c>
      <c r="S3446" s="464">
        <v>158238</v>
      </c>
      <c r="T3446" s="461">
        <v>644888</v>
      </c>
      <c r="U3446" s="462">
        <v>351008</v>
      </c>
      <c r="V3446" s="463">
        <v>348170</v>
      </c>
      <c r="W3446" s="716" t="e">
        <f t="shared" si="141"/>
        <v>#DIV/0!</v>
      </c>
      <c r="Z3446" s="739">
        <f t="shared" si="142"/>
        <v>696.24720000000002</v>
      </c>
    </row>
    <row r="3447" spans="1:26" s="365" customFormat="1" ht="12.65" customHeight="1">
      <c r="A3447" s="452" t="s">
        <v>105</v>
      </c>
      <c r="B3447" s="452" t="s">
        <v>1272</v>
      </c>
      <c r="C3447" s="453" t="s">
        <v>435</v>
      </c>
      <c r="D3447" s="454" t="s">
        <v>1281</v>
      </c>
      <c r="E3447" s="455" t="s">
        <v>1282</v>
      </c>
      <c r="F3447" s="454" t="s">
        <v>1275</v>
      </c>
      <c r="G3447" s="454" t="s">
        <v>553</v>
      </c>
      <c r="H3447" s="454" t="s">
        <v>439</v>
      </c>
      <c r="I3447" s="453">
        <v>2024</v>
      </c>
      <c r="J3447" s="453">
        <v>4</v>
      </c>
      <c r="K3447" s="456">
        <v>45604</v>
      </c>
      <c r="L3447" s="457">
        <v>0.5</v>
      </c>
      <c r="M3447" s="458">
        <v>6.9699999999999998E-2</v>
      </c>
      <c r="N3447" s="458">
        <v>7.4099999999999999E-2</v>
      </c>
      <c r="O3447" s="459">
        <v>4.4000000000000003E-3</v>
      </c>
      <c r="P3447" s="460">
        <v>2.2000000000000001E-3</v>
      </c>
      <c r="Q3447" s="453">
        <v>1</v>
      </c>
      <c r="R3447" s="458">
        <v>6.9699999999999998E-2</v>
      </c>
      <c r="S3447" s="464">
        <v>155500</v>
      </c>
      <c r="T3447" s="461">
        <v>800388</v>
      </c>
      <c r="U3447" s="462">
        <v>351008</v>
      </c>
      <c r="V3447" s="463">
        <v>347486</v>
      </c>
      <c r="W3447" s="716" t="e">
        <f t="shared" si="141"/>
        <v>#DIV/0!</v>
      </c>
      <c r="Z3447" s="739">
        <f t="shared" si="142"/>
        <v>684.2</v>
      </c>
    </row>
    <row r="3448" spans="1:26" s="365" customFormat="1" ht="12.65" customHeight="1">
      <c r="A3448" s="452" t="s">
        <v>105</v>
      </c>
      <c r="B3448" s="452" t="s">
        <v>1272</v>
      </c>
      <c r="C3448" s="453" t="s">
        <v>435</v>
      </c>
      <c r="D3448" s="454" t="s">
        <v>1281</v>
      </c>
      <c r="E3448" s="455" t="s">
        <v>1282</v>
      </c>
      <c r="F3448" s="454" t="s">
        <v>1275</v>
      </c>
      <c r="G3448" s="454" t="s">
        <v>553</v>
      </c>
      <c r="H3448" s="454" t="s">
        <v>439</v>
      </c>
      <c r="I3448" s="453">
        <v>2024</v>
      </c>
      <c r="J3448" s="453">
        <v>7</v>
      </c>
      <c r="K3448" s="456">
        <v>45604</v>
      </c>
      <c r="L3448" s="457">
        <v>0.5</v>
      </c>
      <c r="M3448" s="458">
        <v>6.9699999999999998E-2</v>
      </c>
      <c r="N3448" s="458">
        <v>7.4099999999999999E-2</v>
      </c>
      <c r="O3448" s="459">
        <v>4.4000000000000003E-3</v>
      </c>
      <c r="P3448" s="460">
        <v>2.2000000000000001E-3</v>
      </c>
      <c r="Q3448" s="453">
        <v>1</v>
      </c>
      <c r="R3448" s="458">
        <v>6.9699999999999998E-2</v>
      </c>
      <c r="S3448" s="464">
        <v>8000</v>
      </c>
      <c r="T3448" s="461">
        <v>808388</v>
      </c>
      <c r="U3448" s="462">
        <v>351008</v>
      </c>
      <c r="V3448" s="463">
        <v>347451</v>
      </c>
      <c r="W3448" s="716" t="e">
        <f t="shared" si="141"/>
        <v>#DIV/0!</v>
      </c>
      <c r="Z3448" s="739">
        <f t="shared" si="142"/>
        <v>35.200000000000003</v>
      </c>
    </row>
    <row r="3449" spans="1:26" s="365" customFormat="1" ht="12.65" customHeight="1">
      <c r="A3449" s="452" t="s">
        <v>105</v>
      </c>
      <c r="B3449" s="452" t="s">
        <v>1272</v>
      </c>
      <c r="C3449" s="453" t="s">
        <v>435</v>
      </c>
      <c r="D3449" s="454" t="s">
        <v>1281</v>
      </c>
      <c r="E3449" s="455" t="s">
        <v>1282</v>
      </c>
      <c r="F3449" s="454" t="s">
        <v>1275</v>
      </c>
      <c r="G3449" s="454" t="s">
        <v>553</v>
      </c>
      <c r="H3449" s="454" t="s">
        <v>439</v>
      </c>
      <c r="I3449" s="453">
        <v>2024</v>
      </c>
      <c r="J3449" s="453">
        <v>8</v>
      </c>
      <c r="K3449" s="456">
        <v>45604</v>
      </c>
      <c r="L3449" s="457">
        <v>0.5</v>
      </c>
      <c r="M3449" s="458">
        <v>6.9699999999999998E-2</v>
      </c>
      <c r="N3449" s="458">
        <v>7.4099999999999999E-2</v>
      </c>
      <c r="O3449" s="459">
        <v>4.4000000000000003E-3</v>
      </c>
      <c r="P3449" s="460">
        <v>2.2000000000000001E-3</v>
      </c>
      <c r="Q3449" s="453">
        <v>1</v>
      </c>
      <c r="R3449" s="458">
        <v>6.9699999999999998E-2</v>
      </c>
      <c r="S3449" s="464">
        <v>28900</v>
      </c>
      <c r="T3449" s="461">
        <v>837288</v>
      </c>
      <c r="U3449" s="462">
        <v>351008</v>
      </c>
      <c r="V3449" s="463">
        <v>347324</v>
      </c>
      <c r="W3449" s="716" t="e">
        <f t="shared" si="141"/>
        <v>#DIV/0!</v>
      </c>
      <c r="Z3449" s="739">
        <f t="shared" si="142"/>
        <v>127.16000000000001</v>
      </c>
    </row>
    <row r="3450" spans="1:26" s="365" customFormat="1" ht="12.65" customHeight="1">
      <c r="A3450" s="452" t="s">
        <v>105</v>
      </c>
      <c r="B3450" s="452" t="s">
        <v>1272</v>
      </c>
      <c r="C3450" s="453" t="s">
        <v>435</v>
      </c>
      <c r="D3450" s="454" t="s">
        <v>1281</v>
      </c>
      <c r="E3450" s="455" t="s">
        <v>1282</v>
      </c>
      <c r="F3450" s="454" t="s">
        <v>1275</v>
      </c>
      <c r="G3450" s="454" t="s">
        <v>553</v>
      </c>
      <c r="H3450" s="454" t="s">
        <v>439</v>
      </c>
      <c r="I3450" s="453">
        <v>2024</v>
      </c>
      <c r="J3450" s="453">
        <v>9</v>
      </c>
      <c r="K3450" s="456">
        <v>45604</v>
      </c>
      <c r="L3450" s="457">
        <v>0.5</v>
      </c>
      <c r="M3450" s="458">
        <v>6.9699999999999998E-2</v>
      </c>
      <c r="N3450" s="458">
        <v>7.4099999999999999E-2</v>
      </c>
      <c r="O3450" s="459">
        <v>4.4000000000000003E-3</v>
      </c>
      <c r="P3450" s="460">
        <v>2.2000000000000001E-3</v>
      </c>
      <c r="Q3450" s="453">
        <v>1</v>
      </c>
      <c r="R3450" s="458">
        <v>6.9699999999999998E-2</v>
      </c>
      <c r="S3450" s="464">
        <v>21000</v>
      </c>
      <c r="T3450" s="461">
        <v>858288</v>
      </c>
      <c r="U3450" s="462">
        <v>351008</v>
      </c>
      <c r="V3450" s="463">
        <v>347232</v>
      </c>
      <c r="W3450" s="716" t="e">
        <f t="shared" si="141"/>
        <v>#DIV/0!</v>
      </c>
      <c r="Z3450" s="739">
        <f t="shared" si="142"/>
        <v>92.4</v>
      </c>
    </row>
    <row r="3451" spans="1:26" s="365" customFormat="1" ht="12.65" customHeight="1">
      <c r="A3451" s="452" t="s">
        <v>105</v>
      </c>
      <c r="B3451" s="452" t="s">
        <v>1272</v>
      </c>
      <c r="C3451" s="453" t="s">
        <v>435</v>
      </c>
      <c r="D3451" s="454" t="s">
        <v>1281</v>
      </c>
      <c r="E3451" s="455" t="s">
        <v>1282</v>
      </c>
      <c r="F3451" s="454" t="s">
        <v>1275</v>
      </c>
      <c r="G3451" s="454" t="s">
        <v>553</v>
      </c>
      <c r="H3451" s="454" t="s">
        <v>439</v>
      </c>
      <c r="I3451" s="453">
        <v>2024</v>
      </c>
      <c r="J3451" s="453">
        <v>10</v>
      </c>
      <c r="K3451" s="456">
        <v>45604</v>
      </c>
      <c r="L3451" s="457">
        <v>0.5</v>
      </c>
      <c r="M3451" s="458">
        <v>6.9699999999999998E-2</v>
      </c>
      <c r="N3451" s="458">
        <v>7.4099999999999999E-2</v>
      </c>
      <c r="O3451" s="459">
        <v>4.4000000000000003E-3</v>
      </c>
      <c r="P3451" s="460">
        <v>2.2000000000000001E-3</v>
      </c>
      <c r="Q3451" s="453">
        <v>1</v>
      </c>
      <c r="R3451" s="458">
        <v>6.9699999999999998E-2</v>
      </c>
      <c r="S3451" s="464">
        <v>0</v>
      </c>
      <c r="T3451" s="461">
        <v>858288</v>
      </c>
      <c r="U3451" s="462">
        <v>351008</v>
      </c>
      <c r="V3451" s="463">
        <v>347232</v>
      </c>
      <c r="W3451" s="716" t="e">
        <f t="shared" si="141"/>
        <v>#DIV/0!</v>
      </c>
      <c r="Z3451" s="739">
        <f t="shared" si="142"/>
        <v>0</v>
      </c>
    </row>
    <row r="3452" spans="1:26" s="365" customFormat="1" ht="12.65" customHeight="1">
      <c r="A3452" s="452" t="s">
        <v>105</v>
      </c>
      <c r="B3452" s="452" t="s">
        <v>1272</v>
      </c>
      <c r="C3452" s="453" t="s">
        <v>435</v>
      </c>
      <c r="D3452" s="454" t="s">
        <v>1281</v>
      </c>
      <c r="E3452" s="455" t="s">
        <v>1282</v>
      </c>
      <c r="F3452" s="454" t="s">
        <v>1275</v>
      </c>
      <c r="G3452" s="454" t="s">
        <v>553</v>
      </c>
      <c r="H3452" s="454" t="s">
        <v>439</v>
      </c>
      <c r="I3452" s="453">
        <v>2024</v>
      </c>
      <c r="J3452" s="453">
        <v>11</v>
      </c>
      <c r="K3452" s="456">
        <v>45631</v>
      </c>
      <c r="L3452" s="457">
        <v>0.5</v>
      </c>
      <c r="M3452" s="458">
        <v>6.9699999999999998E-2</v>
      </c>
      <c r="N3452" s="458">
        <v>7.4099999999999999E-2</v>
      </c>
      <c r="O3452" s="459">
        <v>4.4000000000000003E-3</v>
      </c>
      <c r="P3452" s="460">
        <v>2.2000000000000001E-3</v>
      </c>
      <c r="Q3452" s="453">
        <v>1</v>
      </c>
      <c r="R3452" s="458">
        <v>6.9699999999999998E-2</v>
      </c>
      <c r="S3452" s="464">
        <v>10500</v>
      </c>
      <c r="T3452" s="461">
        <v>868788</v>
      </c>
      <c r="U3452" s="462">
        <v>351008</v>
      </c>
      <c r="V3452" s="463">
        <v>347185</v>
      </c>
      <c r="W3452" s="716" t="e">
        <f t="shared" si="141"/>
        <v>#DIV/0!</v>
      </c>
      <c r="Z3452" s="739">
        <f t="shared" si="142"/>
        <v>46.2</v>
      </c>
    </row>
    <row r="3453" spans="1:26" s="365" customFormat="1" ht="12.65" customHeight="1">
      <c r="A3453" s="452" t="s">
        <v>105</v>
      </c>
      <c r="B3453" s="452" t="s">
        <v>1272</v>
      </c>
      <c r="C3453" s="453" t="s">
        <v>435</v>
      </c>
      <c r="D3453" s="454" t="s">
        <v>1281</v>
      </c>
      <c r="E3453" s="455" t="s">
        <v>1282</v>
      </c>
      <c r="F3453" s="454" t="s">
        <v>1275</v>
      </c>
      <c r="G3453" s="454" t="s">
        <v>553</v>
      </c>
      <c r="H3453" s="454" t="s">
        <v>439</v>
      </c>
      <c r="I3453" s="453">
        <v>2024</v>
      </c>
      <c r="J3453" s="453">
        <v>12</v>
      </c>
      <c r="K3453" s="456">
        <v>45666</v>
      </c>
      <c r="L3453" s="457">
        <v>0.5</v>
      </c>
      <c r="M3453" s="458">
        <v>6.9699999999999998E-2</v>
      </c>
      <c r="N3453" s="458">
        <v>7.4099999999999999E-2</v>
      </c>
      <c r="O3453" s="459">
        <v>4.4000000000000003E-3</v>
      </c>
      <c r="P3453" s="460">
        <v>2.2000000000000001E-3</v>
      </c>
      <c r="Q3453" s="453">
        <v>1</v>
      </c>
      <c r="R3453" s="458">
        <v>6.9699999999999998E-2</v>
      </c>
      <c r="S3453" s="464">
        <v>17500</v>
      </c>
      <c r="T3453" s="461">
        <v>886288</v>
      </c>
      <c r="U3453" s="462">
        <v>351008</v>
      </c>
      <c r="V3453" s="463">
        <v>347108</v>
      </c>
      <c r="W3453" s="716" t="e">
        <f t="shared" si="141"/>
        <v>#DIV/0!</v>
      </c>
      <c r="Z3453" s="739">
        <f t="shared" si="142"/>
        <v>77</v>
      </c>
    </row>
    <row r="3454" spans="1:26" s="365" customFormat="1" ht="12.65" customHeight="1">
      <c r="A3454" s="452" t="s">
        <v>105</v>
      </c>
      <c r="B3454" s="452" t="s">
        <v>1272</v>
      </c>
      <c r="C3454" s="453" t="s">
        <v>435</v>
      </c>
      <c r="D3454" s="454" t="s">
        <v>1281</v>
      </c>
      <c r="E3454" s="455" t="s">
        <v>1282</v>
      </c>
      <c r="F3454" s="454" t="s">
        <v>1275</v>
      </c>
      <c r="G3454" s="454" t="s">
        <v>553</v>
      </c>
      <c r="H3454" s="454" t="s">
        <v>439</v>
      </c>
      <c r="I3454" s="453">
        <v>2025</v>
      </c>
      <c r="J3454" s="453">
        <v>1</v>
      </c>
      <c r="K3454" s="456">
        <v>45336</v>
      </c>
      <c r="L3454" s="457">
        <v>0.5</v>
      </c>
      <c r="M3454" s="458">
        <v>6.9699999999999998E-2</v>
      </c>
      <c r="N3454" s="458">
        <v>7.4099999999999999E-2</v>
      </c>
      <c r="O3454" s="459">
        <v>4.4000000000000003E-3</v>
      </c>
      <c r="P3454" s="460">
        <v>2.2000000000000001E-3</v>
      </c>
      <c r="Q3454" s="453">
        <v>1</v>
      </c>
      <c r="R3454" s="458">
        <v>6.9699999999999998E-2</v>
      </c>
      <c r="S3454" s="464">
        <v>18000</v>
      </c>
      <c r="T3454" s="461">
        <v>904288</v>
      </c>
      <c r="U3454" s="462">
        <v>351008</v>
      </c>
      <c r="V3454" s="463">
        <v>347029</v>
      </c>
      <c r="W3454" s="716" t="e">
        <f t="shared" si="141"/>
        <v>#DIV/0!</v>
      </c>
      <c r="Z3454" s="739">
        <f t="shared" si="142"/>
        <v>79.2</v>
      </c>
    </row>
    <row r="3455" spans="1:26" s="365" customFormat="1" ht="12.65" customHeight="1">
      <c r="A3455" s="452" t="s">
        <v>104</v>
      </c>
      <c r="B3455" s="452" t="s">
        <v>1283</v>
      </c>
      <c r="C3455" s="453" t="s">
        <v>435</v>
      </c>
      <c r="D3455" s="454" t="s">
        <v>1284</v>
      </c>
      <c r="E3455" s="455" t="s">
        <v>1285</v>
      </c>
      <c r="F3455" s="454" t="s">
        <v>1275</v>
      </c>
      <c r="G3455" s="454" t="s">
        <v>553</v>
      </c>
      <c r="H3455" s="454" t="s">
        <v>439</v>
      </c>
      <c r="I3455" s="453">
        <v>2023</v>
      </c>
      <c r="J3455" s="453">
        <v>3</v>
      </c>
      <c r="K3455" s="456">
        <v>45604</v>
      </c>
      <c r="L3455" s="457">
        <v>0.5</v>
      </c>
      <c r="M3455" s="458">
        <v>0.2944</v>
      </c>
      <c r="N3455" s="458">
        <v>0.31940000000000002</v>
      </c>
      <c r="O3455" s="459">
        <v>2.5000000000000001E-2</v>
      </c>
      <c r="P3455" s="460">
        <v>1.2500000000000001E-2</v>
      </c>
      <c r="Q3455" s="453">
        <v>1</v>
      </c>
      <c r="R3455" s="458">
        <v>0.2944</v>
      </c>
      <c r="S3455" s="464">
        <v>235008</v>
      </c>
      <c r="T3455" s="461">
        <v>235008</v>
      </c>
      <c r="U3455" s="462">
        <v>600428</v>
      </c>
      <c r="V3455" s="463">
        <v>594553</v>
      </c>
      <c r="W3455" s="716" t="e">
        <f t="shared" si="141"/>
        <v>#DIV/0!</v>
      </c>
      <c r="Z3455" s="739">
        <f t="shared" si="142"/>
        <v>5875.2000000000007</v>
      </c>
    </row>
    <row r="3456" spans="1:26" s="365" customFormat="1" ht="12.65" customHeight="1">
      <c r="A3456" s="452" t="s">
        <v>104</v>
      </c>
      <c r="B3456" s="452" t="s">
        <v>1283</v>
      </c>
      <c r="C3456" s="453" t="s">
        <v>435</v>
      </c>
      <c r="D3456" s="454" t="s">
        <v>1284</v>
      </c>
      <c r="E3456" s="455" t="s">
        <v>1285</v>
      </c>
      <c r="F3456" s="454" t="s">
        <v>1275</v>
      </c>
      <c r="G3456" s="454" t="s">
        <v>553</v>
      </c>
      <c r="H3456" s="454" t="s">
        <v>439</v>
      </c>
      <c r="I3456" s="453">
        <v>2023</v>
      </c>
      <c r="J3456" s="453">
        <v>4</v>
      </c>
      <c r="K3456" s="456">
        <v>45604</v>
      </c>
      <c r="L3456" s="457">
        <v>0.5</v>
      </c>
      <c r="M3456" s="458">
        <v>0.2944</v>
      </c>
      <c r="N3456" s="458">
        <v>0.31940000000000002</v>
      </c>
      <c r="O3456" s="459">
        <v>2.5000000000000001E-2</v>
      </c>
      <c r="P3456" s="460">
        <v>1.2500000000000001E-2</v>
      </c>
      <c r="Q3456" s="453">
        <v>1</v>
      </c>
      <c r="R3456" s="458">
        <v>0.2944</v>
      </c>
      <c r="S3456" s="464">
        <v>421056</v>
      </c>
      <c r="T3456" s="461">
        <v>656064</v>
      </c>
      <c r="U3456" s="462">
        <v>600428</v>
      </c>
      <c r="V3456" s="463">
        <v>584026</v>
      </c>
      <c r="W3456" s="716" t="e">
        <f t="shared" si="141"/>
        <v>#DIV/0!</v>
      </c>
      <c r="Z3456" s="739">
        <f t="shared" si="142"/>
        <v>10526.400000000001</v>
      </c>
    </row>
    <row r="3457" spans="1:26" s="365" customFormat="1" ht="12.65" customHeight="1">
      <c r="A3457" s="452" t="s">
        <v>104</v>
      </c>
      <c r="B3457" s="452" t="s">
        <v>1283</v>
      </c>
      <c r="C3457" s="453" t="s">
        <v>435</v>
      </c>
      <c r="D3457" s="454" t="s">
        <v>1284</v>
      </c>
      <c r="E3457" s="455" t="s">
        <v>1285</v>
      </c>
      <c r="F3457" s="454" t="s">
        <v>1275</v>
      </c>
      <c r="G3457" s="454" t="s">
        <v>553</v>
      </c>
      <c r="H3457" s="454" t="s">
        <v>439</v>
      </c>
      <c r="I3457" s="453">
        <v>2023</v>
      </c>
      <c r="J3457" s="453">
        <v>5</v>
      </c>
      <c r="K3457" s="456">
        <v>45604</v>
      </c>
      <c r="L3457" s="457">
        <v>0.5</v>
      </c>
      <c r="M3457" s="458">
        <v>0.2944</v>
      </c>
      <c r="N3457" s="458">
        <v>0.31940000000000002</v>
      </c>
      <c r="O3457" s="459">
        <v>2.5000000000000001E-2</v>
      </c>
      <c r="P3457" s="460">
        <v>1.2500000000000001E-2</v>
      </c>
      <c r="Q3457" s="453">
        <v>1</v>
      </c>
      <c r="R3457" s="458">
        <v>0.2944</v>
      </c>
      <c r="S3457" s="464">
        <v>316000</v>
      </c>
      <c r="T3457" s="461">
        <v>972064</v>
      </c>
      <c r="U3457" s="462">
        <v>600428</v>
      </c>
      <c r="V3457" s="463">
        <v>576126</v>
      </c>
      <c r="W3457" s="716" t="e">
        <f t="shared" si="141"/>
        <v>#DIV/0!</v>
      </c>
      <c r="Z3457" s="739">
        <f t="shared" si="142"/>
        <v>7900</v>
      </c>
    </row>
    <row r="3458" spans="1:26" s="365" customFormat="1" ht="12.65" customHeight="1">
      <c r="A3458" s="452" t="s">
        <v>104</v>
      </c>
      <c r="B3458" s="452" t="s">
        <v>1283</v>
      </c>
      <c r="C3458" s="453" t="s">
        <v>435</v>
      </c>
      <c r="D3458" s="454" t="s">
        <v>1284</v>
      </c>
      <c r="E3458" s="455" t="s">
        <v>1285</v>
      </c>
      <c r="F3458" s="454" t="s">
        <v>1275</v>
      </c>
      <c r="G3458" s="454" t="s">
        <v>553</v>
      </c>
      <c r="H3458" s="454" t="s">
        <v>439</v>
      </c>
      <c r="I3458" s="453">
        <v>2023</v>
      </c>
      <c r="J3458" s="453">
        <v>6</v>
      </c>
      <c r="K3458" s="456">
        <v>45604</v>
      </c>
      <c r="L3458" s="457">
        <v>0.5</v>
      </c>
      <c r="M3458" s="458">
        <v>0.2944</v>
      </c>
      <c r="N3458" s="458">
        <v>0.31940000000000002</v>
      </c>
      <c r="O3458" s="459">
        <v>2.5000000000000001E-2</v>
      </c>
      <c r="P3458" s="460">
        <v>1.2500000000000001E-2</v>
      </c>
      <c r="Q3458" s="453">
        <v>1</v>
      </c>
      <c r="R3458" s="458">
        <v>0.2944</v>
      </c>
      <c r="S3458" s="464">
        <v>178704</v>
      </c>
      <c r="T3458" s="461">
        <v>1150768</v>
      </c>
      <c r="U3458" s="462">
        <v>600428</v>
      </c>
      <c r="V3458" s="463">
        <v>571659</v>
      </c>
      <c r="W3458" s="716" t="e">
        <f t="shared" ref="W3458:W3521" si="143">V3458/$AB$1</f>
        <v>#DIV/0!</v>
      </c>
      <c r="Z3458" s="739">
        <f t="shared" si="142"/>
        <v>4467.6000000000004</v>
      </c>
    </row>
    <row r="3459" spans="1:26" s="365" customFormat="1" ht="12.65" customHeight="1">
      <c r="A3459" s="452" t="s">
        <v>104</v>
      </c>
      <c r="B3459" s="452" t="s">
        <v>1283</v>
      </c>
      <c r="C3459" s="453" t="s">
        <v>435</v>
      </c>
      <c r="D3459" s="454" t="s">
        <v>1284</v>
      </c>
      <c r="E3459" s="455" t="s">
        <v>1285</v>
      </c>
      <c r="F3459" s="454" t="s">
        <v>1275</v>
      </c>
      <c r="G3459" s="454" t="s">
        <v>553</v>
      </c>
      <c r="H3459" s="454" t="s">
        <v>439</v>
      </c>
      <c r="I3459" s="453">
        <v>2023</v>
      </c>
      <c r="J3459" s="453">
        <v>7</v>
      </c>
      <c r="K3459" s="456">
        <v>45604</v>
      </c>
      <c r="L3459" s="457">
        <v>0.5</v>
      </c>
      <c r="M3459" s="458">
        <v>0.2944</v>
      </c>
      <c r="N3459" s="458">
        <v>0.31940000000000002</v>
      </c>
      <c r="O3459" s="459">
        <v>2.5000000000000001E-2</v>
      </c>
      <c r="P3459" s="460">
        <v>1.2500000000000001E-2</v>
      </c>
      <c r="Q3459" s="453">
        <v>1</v>
      </c>
      <c r="R3459" s="458">
        <v>0.2944</v>
      </c>
      <c r="S3459" s="464">
        <v>298656</v>
      </c>
      <c r="T3459" s="461">
        <v>1449424</v>
      </c>
      <c r="U3459" s="462">
        <v>600428</v>
      </c>
      <c r="V3459" s="463">
        <v>564192</v>
      </c>
      <c r="W3459" s="716" t="e">
        <f t="shared" si="143"/>
        <v>#DIV/0!</v>
      </c>
      <c r="Z3459" s="739">
        <f t="shared" ref="Z3459:Z3522" si="144">O3459*S3459</f>
        <v>7466.4000000000005</v>
      </c>
    </row>
    <row r="3460" spans="1:26" s="365" customFormat="1" ht="12.65" customHeight="1">
      <c r="A3460" s="452" t="s">
        <v>104</v>
      </c>
      <c r="B3460" s="452" t="s">
        <v>1283</v>
      </c>
      <c r="C3460" s="453" t="s">
        <v>435</v>
      </c>
      <c r="D3460" s="454" t="s">
        <v>1284</v>
      </c>
      <c r="E3460" s="455" t="s">
        <v>1285</v>
      </c>
      <c r="F3460" s="454" t="s">
        <v>1275</v>
      </c>
      <c r="G3460" s="454" t="s">
        <v>553</v>
      </c>
      <c r="H3460" s="454" t="s">
        <v>439</v>
      </c>
      <c r="I3460" s="453">
        <v>2023</v>
      </c>
      <c r="J3460" s="453">
        <v>8</v>
      </c>
      <c r="K3460" s="456">
        <v>45604</v>
      </c>
      <c r="L3460" s="457">
        <v>0.5</v>
      </c>
      <c r="M3460" s="458">
        <v>0.2944</v>
      </c>
      <c r="N3460" s="458">
        <v>0.31940000000000002</v>
      </c>
      <c r="O3460" s="459">
        <v>2.5000000000000001E-2</v>
      </c>
      <c r="P3460" s="460">
        <v>1.2500000000000001E-2</v>
      </c>
      <c r="Q3460" s="453">
        <v>1</v>
      </c>
      <c r="R3460" s="458">
        <v>0.2944</v>
      </c>
      <c r="S3460" s="464">
        <v>383112</v>
      </c>
      <c r="T3460" s="461">
        <v>1832536</v>
      </c>
      <c r="U3460" s="462">
        <v>600428</v>
      </c>
      <c r="V3460" s="463">
        <v>554615</v>
      </c>
      <c r="W3460" s="716" t="e">
        <f t="shared" si="143"/>
        <v>#DIV/0!</v>
      </c>
      <c r="Z3460" s="739">
        <f t="shared" si="144"/>
        <v>9577.8000000000011</v>
      </c>
    </row>
    <row r="3461" spans="1:26" s="365" customFormat="1" ht="12.65" customHeight="1">
      <c r="A3461" s="452" t="s">
        <v>104</v>
      </c>
      <c r="B3461" s="452" t="s">
        <v>1283</v>
      </c>
      <c r="C3461" s="453" t="s">
        <v>435</v>
      </c>
      <c r="D3461" s="454" t="s">
        <v>1284</v>
      </c>
      <c r="E3461" s="455" t="s">
        <v>1285</v>
      </c>
      <c r="F3461" s="454" t="s">
        <v>1275</v>
      </c>
      <c r="G3461" s="454" t="s">
        <v>553</v>
      </c>
      <c r="H3461" s="454" t="s">
        <v>439</v>
      </c>
      <c r="I3461" s="453">
        <v>2023</v>
      </c>
      <c r="J3461" s="453">
        <v>9</v>
      </c>
      <c r="K3461" s="456">
        <v>45604</v>
      </c>
      <c r="L3461" s="457">
        <v>0.5</v>
      </c>
      <c r="M3461" s="458">
        <v>0.2944</v>
      </c>
      <c r="N3461" s="458">
        <v>0.31940000000000002</v>
      </c>
      <c r="O3461" s="459">
        <v>2.5000000000000001E-2</v>
      </c>
      <c r="P3461" s="460">
        <v>1.2500000000000001E-2</v>
      </c>
      <c r="Q3461" s="453">
        <v>1</v>
      </c>
      <c r="R3461" s="458">
        <v>0.2944</v>
      </c>
      <c r="S3461" s="464">
        <v>132896</v>
      </c>
      <c r="T3461" s="461">
        <v>1965432</v>
      </c>
      <c r="U3461" s="462">
        <v>600428</v>
      </c>
      <c r="V3461" s="463">
        <v>551292</v>
      </c>
      <c r="W3461" s="716" t="e">
        <f t="shared" si="143"/>
        <v>#DIV/0!</v>
      </c>
      <c r="Z3461" s="739">
        <f t="shared" si="144"/>
        <v>3322.4</v>
      </c>
    </row>
    <row r="3462" spans="1:26" s="365" customFormat="1" ht="12.65" customHeight="1">
      <c r="A3462" s="452" t="s">
        <v>104</v>
      </c>
      <c r="B3462" s="452" t="s">
        <v>1283</v>
      </c>
      <c r="C3462" s="453" t="s">
        <v>435</v>
      </c>
      <c r="D3462" s="454" t="s">
        <v>1284</v>
      </c>
      <c r="E3462" s="455" t="s">
        <v>1285</v>
      </c>
      <c r="F3462" s="454" t="s">
        <v>1275</v>
      </c>
      <c r="G3462" s="454" t="s">
        <v>553</v>
      </c>
      <c r="H3462" s="454" t="s">
        <v>439</v>
      </c>
      <c r="I3462" s="453">
        <v>2023</v>
      </c>
      <c r="J3462" s="453">
        <v>10</v>
      </c>
      <c r="K3462" s="456">
        <v>45604</v>
      </c>
      <c r="L3462" s="457">
        <v>0.5</v>
      </c>
      <c r="M3462" s="458">
        <v>0.2944</v>
      </c>
      <c r="N3462" s="458">
        <v>0.31940000000000002</v>
      </c>
      <c r="O3462" s="459">
        <v>2.5000000000000001E-2</v>
      </c>
      <c r="P3462" s="460">
        <v>1.2500000000000001E-2</v>
      </c>
      <c r="Q3462" s="453">
        <v>1</v>
      </c>
      <c r="R3462" s="458">
        <v>0.2944</v>
      </c>
      <c r="S3462" s="464">
        <v>159120</v>
      </c>
      <c r="T3462" s="461">
        <v>2124552</v>
      </c>
      <c r="U3462" s="462">
        <v>600428</v>
      </c>
      <c r="V3462" s="463">
        <v>547314</v>
      </c>
      <c r="W3462" s="716" t="e">
        <f t="shared" si="143"/>
        <v>#DIV/0!</v>
      </c>
      <c r="Z3462" s="739">
        <f t="shared" si="144"/>
        <v>3978</v>
      </c>
    </row>
    <row r="3463" spans="1:26" s="365" customFormat="1" ht="12.65" customHeight="1">
      <c r="A3463" s="452" t="s">
        <v>104</v>
      </c>
      <c r="B3463" s="452" t="s">
        <v>1283</v>
      </c>
      <c r="C3463" s="453" t="s">
        <v>435</v>
      </c>
      <c r="D3463" s="454" t="s">
        <v>1284</v>
      </c>
      <c r="E3463" s="455" t="s">
        <v>1285</v>
      </c>
      <c r="F3463" s="454" t="s">
        <v>1275</v>
      </c>
      <c r="G3463" s="454" t="s">
        <v>553</v>
      </c>
      <c r="H3463" s="454" t="s">
        <v>439</v>
      </c>
      <c r="I3463" s="453">
        <v>2023</v>
      </c>
      <c r="J3463" s="453">
        <v>11</v>
      </c>
      <c r="K3463" s="456">
        <v>45604</v>
      </c>
      <c r="L3463" s="457">
        <v>0.5</v>
      </c>
      <c r="M3463" s="458">
        <v>0.2944</v>
      </c>
      <c r="N3463" s="458">
        <v>0.31940000000000002</v>
      </c>
      <c r="O3463" s="459">
        <v>2.5000000000000001E-2</v>
      </c>
      <c r="P3463" s="460">
        <v>1.2500000000000001E-2</v>
      </c>
      <c r="Q3463" s="453">
        <v>1</v>
      </c>
      <c r="R3463" s="458">
        <v>0.2944</v>
      </c>
      <c r="S3463" s="464">
        <v>269280</v>
      </c>
      <c r="T3463" s="461">
        <v>2393832</v>
      </c>
      <c r="U3463" s="462">
        <v>600428</v>
      </c>
      <c r="V3463" s="463">
        <v>540582</v>
      </c>
      <c r="W3463" s="716" t="e">
        <f t="shared" si="143"/>
        <v>#DIV/0!</v>
      </c>
      <c r="Z3463" s="739">
        <f t="shared" si="144"/>
        <v>6732</v>
      </c>
    </row>
    <row r="3464" spans="1:26" s="365" customFormat="1" ht="12.65" customHeight="1">
      <c r="A3464" s="452" t="s">
        <v>104</v>
      </c>
      <c r="B3464" s="452" t="s">
        <v>1283</v>
      </c>
      <c r="C3464" s="453" t="s">
        <v>435</v>
      </c>
      <c r="D3464" s="454" t="s">
        <v>1284</v>
      </c>
      <c r="E3464" s="455" t="s">
        <v>1285</v>
      </c>
      <c r="F3464" s="454" t="s">
        <v>1275</v>
      </c>
      <c r="G3464" s="454" t="s">
        <v>553</v>
      </c>
      <c r="H3464" s="454" t="s">
        <v>439</v>
      </c>
      <c r="I3464" s="453">
        <v>2023</v>
      </c>
      <c r="J3464" s="453">
        <v>12</v>
      </c>
      <c r="K3464" s="456">
        <v>45604</v>
      </c>
      <c r="L3464" s="457">
        <v>0.5</v>
      </c>
      <c r="M3464" s="458">
        <v>0.2944</v>
      </c>
      <c r="N3464" s="458">
        <v>0.31940000000000002</v>
      </c>
      <c r="O3464" s="459">
        <v>2.5000000000000001E-2</v>
      </c>
      <c r="P3464" s="460">
        <v>1.2500000000000001E-2</v>
      </c>
      <c r="Q3464" s="453">
        <v>1</v>
      </c>
      <c r="R3464" s="458">
        <v>0.2944</v>
      </c>
      <c r="S3464" s="464">
        <v>144432</v>
      </c>
      <c r="T3464" s="461">
        <v>2538264</v>
      </c>
      <c r="U3464" s="462">
        <v>600428</v>
      </c>
      <c r="V3464" s="463">
        <v>536971</v>
      </c>
      <c r="W3464" s="716" t="e">
        <f t="shared" si="143"/>
        <v>#DIV/0!</v>
      </c>
      <c r="Z3464" s="739">
        <f t="shared" si="144"/>
        <v>3610.8</v>
      </c>
    </row>
    <row r="3465" spans="1:26" s="365" customFormat="1" ht="12.65" customHeight="1">
      <c r="A3465" s="452" t="s">
        <v>104</v>
      </c>
      <c r="B3465" s="452" t="s">
        <v>1283</v>
      </c>
      <c r="C3465" s="453" t="s">
        <v>435</v>
      </c>
      <c r="D3465" s="454" t="s">
        <v>1284</v>
      </c>
      <c r="E3465" s="455" t="s">
        <v>1285</v>
      </c>
      <c r="F3465" s="454" t="s">
        <v>1275</v>
      </c>
      <c r="G3465" s="454" t="s">
        <v>553</v>
      </c>
      <c r="H3465" s="454" t="s">
        <v>439</v>
      </c>
      <c r="I3465" s="453">
        <v>2024</v>
      </c>
      <c r="J3465" s="453">
        <v>1</v>
      </c>
      <c r="K3465" s="456">
        <v>45604</v>
      </c>
      <c r="L3465" s="457">
        <v>0.5</v>
      </c>
      <c r="M3465" s="458">
        <v>0.2944</v>
      </c>
      <c r="N3465" s="458">
        <v>0.31940000000000002</v>
      </c>
      <c r="O3465" s="459">
        <v>2.5000000000000001E-2</v>
      </c>
      <c r="P3465" s="460">
        <v>1.2500000000000001E-2</v>
      </c>
      <c r="Q3465" s="453">
        <v>1</v>
      </c>
      <c r="R3465" s="458">
        <v>0.2944</v>
      </c>
      <c r="S3465" s="464">
        <v>75749</v>
      </c>
      <c r="T3465" s="461">
        <v>2614013</v>
      </c>
      <c r="U3465" s="462">
        <v>600428</v>
      </c>
      <c r="V3465" s="463">
        <v>535078</v>
      </c>
      <c r="W3465" s="716" t="e">
        <f t="shared" si="143"/>
        <v>#DIV/0!</v>
      </c>
      <c r="Z3465" s="739">
        <f t="shared" si="144"/>
        <v>1893.7250000000001</v>
      </c>
    </row>
    <row r="3466" spans="1:26" s="365" customFormat="1" ht="12.65" customHeight="1">
      <c r="A3466" s="452" t="s">
        <v>104</v>
      </c>
      <c r="B3466" s="452" t="s">
        <v>1283</v>
      </c>
      <c r="C3466" s="453" t="s">
        <v>435</v>
      </c>
      <c r="D3466" s="454" t="s">
        <v>1284</v>
      </c>
      <c r="E3466" s="455" t="s">
        <v>1285</v>
      </c>
      <c r="F3466" s="454" t="s">
        <v>1275</v>
      </c>
      <c r="G3466" s="454" t="s">
        <v>553</v>
      </c>
      <c r="H3466" s="454" t="s">
        <v>439</v>
      </c>
      <c r="I3466" s="453">
        <v>2024</v>
      </c>
      <c r="J3466" s="453">
        <v>2</v>
      </c>
      <c r="K3466" s="456">
        <v>45604</v>
      </c>
      <c r="L3466" s="457">
        <v>0.5</v>
      </c>
      <c r="M3466" s="458">
        <v>0.2944</v>
      </c>
      <c r="N3466" s="458">
        <v>0.31940000000000002</v>
      </c>
      <c r="O3466" s="459">
        <v>2.5000000000000001E-2</v>
      </c>
      <c r="P3466" s="460">
        <v>1.2500000000000001E-2</v>
      </c>
      <c r="Q3466" s="453">
        <v>1</v>
      </c>
      <c r="R3466" s="458">
        <v>0.2944</v>
      </c>
      <c r="S3466" s="464">
        <v>166464</v>
      </c>
      <c r="T3466" s="461">
        <v>2780477</v>
      </c>
      <c r="U3466" s="462">
        <v>600428</v>
      </c>
      <c r="V3466" s="463">
        <v>530916</v>
      </c>
      <c r="W3466" s="716" t="e">
        <f t="shared" si="143"/>
        <v>#DIV/0!</v>
      </c>
      <c r="Z3466" s="739">
        <f t="shared" si="144"/>
        <v>4161.6000000000004</v>
      </c>
    </row>
    <row r="3467" spans="1:26" s="365" customFormat="1" ht="12.65" customHeight="1">
      <c r="A3467" s="452" t="s">
        <v>104</v>
      </c>
      <c r="B3467" s="452" t="s">
        <v>1283</v>
      </c>
      <c r="C3467" s="453" t="s">
        <v>435</v>
      </c>
      <c r="D3467" s="454" t="s">
        <v>1284</v>
      </c>
      <c r="E3467" s="455" t="s">
        <v>1285</v>
      </c>
      <c r="F3467" s="454" t="s">
        <v>1275</v>
      </c>
      <c r="G3467" s="454" t="s">
        <v>553</v>
      </c>
      <c r="H3467" s="454" t="s">
        <v>439</v>
      </c>
      <c r="I3467" s="453">
        <v>2024</v>
      </c>
      <c r="J3467" s="453">
        <v>3</v>
      </c>
      <c r="K3467" s="456">
        <v>45604</v>
      </c>
      <c r="L3467" s="457">
        <v>0.5</v>
      </c>
      <c r="M3467" s="458">
        <v>0.2944</v>
      </c>
      <c r="N3467" s="458">
        <v>0.31940000000000002</v>
      </c>
      <c r="O3467" s="459">
        <v>2.5000000000000001E-2</v>
      </c>
      <c r="P3467" s="460">
        <v>1.2500000000000001E-2</v>
      </c>
      <c r="Q3467" s="453">
        <v>1</v>
      </c>
      <c r="R3467" s="458">
        <v>0.2944</v>
      </c>
      <c r="S3467" s="464">
        <v>204408</v>
      </c>
      <c r="T3467" s="461">
        <v>2984885</v>
      </c>
      <c r="U3467" s="462">
        <v>600428</v>
      </c>
      <c r="V3467" s="463">
        <v>525806</v>
      </c>
      <c r="W3467" s="716" t="e">
        <f t="shared" si="143"/>
        <v>#DIV/0!</v>
      </c>
      <c r="Z3467" s="739">
        <f t="shared" si="144"/>
        <v>5110.2000000000007</v>
      </c>
    </row>
    <row r="3468" spans="1:26" s="365" customFormat="1" ht="12.65" customHeight="1">
      <c r="A3468" s="452" t="s">
        <v>104</v>
      </c>
      <c r="B3468" s="452" t="s">
        <v>1283</v>
      </c>
      <c r="C3468" s="453" t="s">
        <v>435</v>
      </c>
      <c r="D3468" s="454" t="s">
        <v>1284</v>
      </c>
      <c r="E3468" s="455" t="s">
        <v>1285</v>
      </c>
      <c r="F3468" s="454" t="s">
        <v>1275</v>
      </c>
      <c r="G3468" s="454" t="s">
        <v>553</v>
      </c>
      <c r="H3468" s="454" t="s">
        <v>439</v>
      </c>
      <c r="I3468" s="453">
        <v>2024</v>
      </c>
      <c r="J3468" s="453">
        <v>4</v>
      </c>
      <c r="K3468" s="456">
        <v>45604</v>
      </c>
      <c r="L3468" s="457">
        <v>0.5</v>
      </c>
      <c r="M3468" s="458">
        <v>0.2944</v>
      </c>
      <c r="N3468" s="458">
        <v>0.31940000000000002</v>
      </c>
      <c r="O3468" s="459">
        <v>2.5000000000000001E-2</v>
      </c>
      <c r="P3468" s="460">
        <v>1.2500000000000001E-2</v>
      </c>
      <c r="Q3468" s="453">
        <v>1</v>
      </c>
      <c r="R3468" s="458">
        <v>0.2944</v>
      </c>
      <c r="S3468" s="464">
        <v>300492</v>
      </c>
      <c r="T3468" s="461">
        <v>3285377</v>
      </c>
      <c r="U3468" s="462">
        <v>600428</v>
      </c>
      <c r="V3468" s="463">
        <v>518294</v>
      </c>
      <c r="W3468" s="716" t="e">
        <f t="shared" si="143"/>
        <v>#DIV/0!</v>
      </c>
      <c r="Z3468" s="739">
        <f t="shared" si="144"/>
        <v>7512.3</v>
      </c>
    </row>
    <row r="3469" spans="1:26" s="365" customFormat="1" ht="12.65" customHeight="1">
      <c r="A3469" s="452" t="s">
        <v>104</v>
      </c>
      <c r="B3469" s="452" t="s">
        <v>1283</v>
      </c>
      <c r="C3469" s="453" t="s">
        <v>435</v>
      </c>
      <c r="D3469" s="454" t="s">
        <v>1284</v>
      </c>
      <c r="E3469" s="455" t="s">
        <v>1285</v>
      </c>
      <c r="F3469" s="454" t="s">
        <v>1275</v>
      </c>
      <c r="G3469" s="454" t="s">
        <v>553</v>
      </c>
      <c r="H3469" s="454" t="s">
        <v>439</v>
      </c>
      <c r="I3469" s="453">
        <v>2024</v>
      </c>
      <c r="J3469" s="453">
        <v>5</v>
      </c>
      <c r="K3469" s="456">
        <v>45604</v>
      </c>
      <c r="L3469" s="457">
        <v>0.5</v>
      </c>
      <c r="M3469" s="458">
        <v>0.2944</v>
      </c>
      <c r="N3469" s="458">
        <v>0.31940000000000002</v>
      </c>
      <c r="O3469" s="459">
        <v>2.5000000000000001E-2</v>
      </c>
      <c r="P3469" s="460">
        <v>1.2500000000000001E-2</v>
      </c>
      <c r="Q3469" s="453">
        <v>1</v>
      </c>
      <c r="R3469" s="458">
        <v>0.2944</v>
      </c>
      <c r="S3469" s="464">
        <v>146880</v>
      </c>
      <c r="T3469" s="461">
        <v>3432257</v>
      </c>
      <c r="U3469" s="462">
        <v>600428</v>
      </c>
      <c r="V3469" s="463">
        <v>514622</v>
      </c>
      <c r="W3469" s="716" t="e">
        <f t="shared" si="143"/>
        <v>#DIV/0!</v>
      </c>
      <c r="Z3469" s="739">
        <f t="shared" si="144"/>
        <v>3672</v>
      </c>
    </row>
    <row r="3470" spans="1:26" s="365" customFormat="1" ht="12.65" customHeight="1">
      <c r="A3470" s="452" t="s">
        <v>104</v>
      </c>
      <c r="B3470" s="452" t="s">
        <v>1283</v>
      </c>
      <c r="C3470" s="453" t="s">
        <v>435</v>
      </c>
      <c r="D3470" s="454" t="s">
        <v>1284</v>
      </c>
      <c r="E3470" s="455" t="s">
        <v>1285</v>
      </c>
      <c r="F3470" s="454" t="s">
        <v>1275</v>
      </c>
      <c r="G3470" s="454" t="s">
        <v>553</v>
      </c>
      <c r="H3470" s="454" t="s">
        <v>439</v>
      </c>
      <c r="I3470" s="453">
        <v>2024</v>
      </c>
      <c r="J3470" s="453">
        <v>6</v>
      </c>
      <c r="K3470" s="456">
        <v>45604</v>
      </c>
      <c r="L3470" s="457">
        <v>0.5</v>
      </c>
      <c r="M3470" s="458">
        <v>0.2944</v>
      </c>
      <c r="N3470" s="458">
        <v>0.31940000000000002</v>
      </c>
      <c r="O3470" s="459">
        <v>2.5000000000000001E-2</v>
      </c>
      <c r="P3470" s="460">
        <v>1.2500000000000001E-2</v>
      </c>
      <c r="Q3470" s="453">
        <v>1</v>
      </c>
      <c r="R3470" s="458">
        <v>0.2944</v>
      </c>
      <c r="S3470" s="464">
        <v>151208</v>
      </c>
      <c r="T3470" s="461">
        <v>3583465</v>
      </c>
      <c r="U3470" s="462">
        <v>600428</v>
      </c>
      <c r="V3470" s="463">
        <v>510841</v>
      </c>
      <c r="W3470" s="716" t="e">
        <f t="shared" si="143"/>
        <v>#DIV/0!</v>
      </c>
      <c r="Z3470" s="739">
        <f t="shared" si="144"/>
        <v>3780.2000000000003</v>
      </c>
    </row>
    <row r="3471" spans="1:26" s="365" customFormat="1" ht="12.65" customHeight="1">
      <c r="A3471" s="452" t="s">
        <v>104</v>
      </c>
      <c r="B3471" s="452" t="s">
        <v>1283</v>
      </c>
      <c r="C3471" s="453" t="s">
        <v>435</v>
      </c>
      <c r="D3471" s="454" t="s">
        <v>1284</v>
      </c>
      <c r="E3471" s="455" t="s">
        <v>1285</v>
      </c>
      <c r="F3471" s="454" t="s">
        <v>1275</v>
      </c>
      <c r="G3471" s="454" t="s">
        <v>553</v>
      </c>
      <c r="H3471" s="454" t="s">
        <v>439</v>
      </c>
      <c r="I3471" s="453">
        <v>2024</v>
      </c>
      <c r="J3471" s="453">
        <v>7</v>
      </c>
      <c r="K3471" s="456">
        <v>45604</v>
      </c>
      <c r="L3471" s="457">
        <v>0.5</v>
      </c>
      <c r="M3471" s="458">
        <v>0.2944</v>
      </c>
      <c r="N3471" s="458">
        <v>0.31940000000000002</v>
      </c>
      <c r="O3471" s="459">
        <v>2.5000000000000001E-2</v>
      </c>
      <c r="P3471" s="460">
        <v>1.2500000000000001E-2</v>
      </c>
      <c r="Q3471" s="453">
        <v>1</v>
      </c>
      <c r="R3471" s="458">
        <v>0.2944</v>
      </c>
      <c r="S3471" s="464">
        <v>221991</v>
      </c>
      <c r="T3471" s="461">
        <v>3805456</v>
      </c>
      <c r="U3471" s="462">
        <v>600428</v>
      </c>
      <c r="V3471" s="463">
        <v>505292</v>
      </c>
      <c r="W3471" s="716" t="e">
        <f t="shared" si="143"/>
        <v>#DIV/0!</v>
      </c>
      <c r="Z3471" s="739">
        <f t="shared" si="144"/>
        <v>5549.7750000000005</v>
      </c>
    </row>
    <row r="3472" spans="1:26" s="365" customFormat="1" ht="12.65" customHeight="1">
      <c r="A3472" s="452" t="s">
        <v>104</v>
      </c>
      <c r="B3472" s="452" t="s">
        <v>1283</v>
      </c>
      <c r="C3472" s="453" t="s">
        <v>435</v>
      </c>
      <c r="D3472" s="454" t="s">
        <v>1284</v>
      </c>
      <c r="E3472" s="455" t="s">
        <v>1285</v>
      </c>
      <c r="F3472" s="454" t="s">
        <v>1275</v>
      </c>
      <c r="G3472" s="454" t="s">
        <v>553</v>
      </c>
      <c r="H3472" s="454" t="s">
        <v>439</v>
      </c>
      <c r="I3472" s="453">
        <v>2024</v>
      </c>
      <c r="J3472" s="453">
        <v>8</v>
      </c>
      <c r="K3472" s="456">
        <v>45604</v>
      </c>
      <c r="L3472" s="457">
        <v>0.5</v>
      </c>
      <c r="M3472" s="458">
        <v>0.2944</v>
      </c>
      <c r="N3472" s="458">
        <v>0.31940000000000002</v>
      </c>
      <c r="O3472" s="459">
        <v>2.5000000000000001E-2</v>
      </c>
      <c r="P3472" s="460">
        <v>1.2500000000000001E-2</v>
      </c>
      <c r="Q3472" s="453">
        <v>1</v>
      </c>
      <c r="R3472" s="458">
        <v>0.2944</v>
      </c>
      <c r="S3472" s="464">
        <v>31824</v>
      </c>
      <c r="T3472" s="461">
        <v>3837280</v>
      </c>
      <c r="U3472" s="462">
        <v>600428</v>
      </c>
      <c r="V3472" s="463">
        <v>504496</v>
      </c>
      <c r="W3472" s="716" t="e">
        <f t="shared" si="143"/>
        <v>#DIV/0!</v>
      </c>
      <c r="Z3472" s="739">
        <f t="shared" si="144"/>
        <v>795.6</v>
      </c>
    </row>
    <row r="3473" spans="1:26" s="365" customFormat="1" ht="12.65" customHeight="1">
      <c r="A3473" s="452" t="s">
        <v>104</v>
      </c>
      <c r="B3473" s="452" t="s">
        <v>1283</v>
      </c>
      <c r="C3473" s="453" t="s">
        <v>435</v>
      </c>
      <c r="D3473" s="454" t="s">
        <v>1284</v>
      </c>
      <c r="E3473" s="455" t="s">
        <v>1285</v>
      </c>
      <c r="F3473" s="454" t="s">
        <v>1275</v>
      </c>
      <c r="G3473" s="454" t="s">
        <v>553</v>
      </c>
      <c r="H3473" s="454" t="s">
        <v>439</v>
      </c>
      <c r="I3473" s="453">
        <v>2024</v>
      </c>
      <c r="J3473" s="453">
        <v>9</v>
      </c>
      <c r="K3473" s="456">
        <v>45604</v>
      </c>
      <c r="L3473" s="457">
        <v>0.5</v>
      </c>
      <c r="M3473" s="458">
        <v>0.2944</v>
      </c>
      <c r="N3473" s="458">
        <v>0.31940000000000002</v>
      </c>
      <c r="O3473" s="459">
        <v>2.5000000000000001E-2</v>
      </c>
      <c r="P3473" s="460">
        <v>1.2500000000000001E-2</v>
      </c>
      <c r="Q3473" s="453">
        <v>1</v>
      </c>
      <c r="R3473" s="458">
        <v>0.2944</v>
      </c>
      <c r="S3473" s="464">
        <v>142820</v>
      </c>
      <c r="T3473" s="461">
        <v>3980100</v>
      </c>
      <c r="U3473" s="462">
        <v>600428</v>
      </c>
      <c r="V3473" s="463">
        <v>500926</v>
      </c>
      <c r="W3473" s="716" t="e">
        <f t="shared" si="143"/>
        <v>#DIV/0!</v>
      </c>
      <c r="Z3473" s="739">
        <f t="shared" si="144"/>
        <v>3570.5</v>
      </c>
    </row>
    <row r="3474" spans="1:26" s="365" customFormat="1" ht="12.65" customHeight="1">
      <c r="A3474" s="452" t="s">
        <v>104</v>
      </c>
      <c r="B3474" s="452" t="s">
        <v>1283</v>
      </c>
      <c r="C3474" s="453" t="s">
        <v>435</v>
      </c>
      <c r="D3474" s="454" t="s">
        <v>1284</v>
      </c>
      <c r="E3474" s="455" t="s">
        <v>1285</v>
      </c>
      <c r="F3474" s="454" t="s">
        <v>1275</v>
      </c>
      <c r="G3474" s="454" t="s">
        <v>553</v>
      </c>
      <c r="H3474" s="454" t="s">
        <v>439</v>
      </c>
      <c r="I3474" s="453">
        <v>2024</v>
      </c>
      <c r="J3474" s="453">
        <v>10</v>
      </c>
      <c r="K3474" s="456">
        <v>45604</v>
      </c>
      <c r="L3474" s="457">
        <v>0.5</v>
      </c>
      <c r="M3474" s="458">
        <v>0.2944</v>
      </c>
      <c r="N3474" s="458">
        <v>0.31940000000000002</v>
      </c>
      <c r="O3474" s="459">
        <v>2.5000000000000001E-2</v>
      </c>
      <c r="P3474" s="460">
        <v>1.2500000000000001E-2</v>
      </c>
      <c r="Q3474" s="453">
        <v>1</v>
      </c>
      <c r="R3474" s="458">
        <v>0.2944</v>
      </c>
      <c r="S3474" s="464">
        <v>59360</v>
      </c>
      <c r="T3474" s="461">
        <v>4039460</v>
      </c>
      <c r="U3474" s="462">
        <v>600428</v>
      </c>
      <c r="V3474" s="463">
        <v>499442</v>
      </c>
      <c r="W3474" s="716" t="e">
        <f t="shared" si="143"/>
        <v>#DIV/0!</v>
      </c>
      <c r="Z3474" s="739">
        <f t="shared" si="144"/>
        <v>1484</v>
      </c>
    </row>
    <row r="3475" spans="1:26" s="365" customFormat="1" ht="12.65" customHeight="1">
      <c r="A3475" s="452" t="s">
        <v>104</v>
      </c>
      <c r="B3475" s="452" t="s">
        <v>1283</v>
      </c>
      <c r="C3475" s="453" t="s">
        <v>435</v>
      </c>
      <c r="D3475" s="454" t="s">
        <v>1284</v>
      </c>
      <c r="E3475" s="455" t="s">
        <v>1285</v>
      </c>
      <c r="F3475" s="454" t="s">
        <v>1275</v>
      </c>
      <c r="G3475" s="454" t="s">
        <v>553</v>
      </c>
      <c r="H3475" s="454" t="s">
        <v>439</v>
      </c>
      <c r="I3475" s="453">
        <v>2024</v>
      </c>
      <c r="J3475" s="453">
        <v>11</v>
      </c>
      <c r="K3475" s="456">
        <v>45631</v>
      </c>
      <c r="L3475" s="457">
        <v>0.5</v>
      </c>
      <c r="M3475" s="458">
        <v>0.2944</v>
      </c>
      <c r="N3475" s="458">
        <v>0.31940000000000002</v>
      </c>
      <c r="O3475" s="459">
        <v>2.5000000000000001E-2</v>
      </c>
      <c r="P3475" s="460">
        <v>1.2500000000000001E-2</v>
      </c>
      <c r="Q3475" s="453">
        <v>1</v>
      </c>
      <c r="R3475" s="458">
        <v>0.2944</v>
      </c>
      <c r="S3475" s="464">
        <v>141984</v>
      </c>
      <c r="T3475" s="461">
        <v>4181444</v>
      </c>
      <c r="U3475" s="462">
        <v>600428</v>
      </c>
      <c r="V3475" s="463">
        <v>495892</v>
      </c>
      <c r="W3475" s="716" t="e">
        <f t="shared" si="143"/>
        <v>#DIV/0!</v>
      </c>
      <c r="Z3475" s="739">
        <f t="shared" si="144"/>
        <v>3549.6000000000004</v>
      </c>
    </row>
    <row r="3476" spans="1:26" s="365" customFormat="1" ht="12.65" customHeight="1">
      <c r="A3476" s="452" t="s">
        <v>104</v>
      </c>
      <c r="B3476" s="452" t="s">
        <v>1283</v>
      </c>
      <c r="C3476" s="453" t="s">
        <v>435</v>
      </c>
      <c r="D3476" s="454" t="s">
        <v>1284</v>
      </c>
      <c r="E3476" s="455" t="s">
        <v>1285</v>
      </c>
      <c r="F3476" s="454" t="s">
        <v>1275</v>
      </c>
      <c r="G3476" s="454" t="s">
        <v>553</v>
      </c>
      <c r="H3476" s="454" t="s">
        <v>439</v>
      </c>
      <c r="I3476" s="453">
        <v>2024</v>
      </c>
      <c r="J3476" s="453">
        <v>12</v>
      </c>
      <c r="K3476" s="456">
        <v>45666</v>
      </c>
      <c r="L3476" s="457">
        <v>0.5</v>
      </c>
      <c r="M3476" s="458">
        <v>0.2944</v>
      </c>
      <c r="N3476" s="458">
        <v>0.31940000000000002</v>
      </c>
      <c r="O3476" s="459">
        <v>2.5000000000000001E-2</v>
      </c>
      <c r="P3476" s="460">
        <v>1.2500000000000001E-2</v>
      </c>
      <c r="Q3476" s="453">
        <v>1</v>
      </c>
      <c r="R3476" s="458">
        <v>0.2944</v>
      </c>
      <c r="S3476" s="464">
        <v>38556</v>
      </c>
      <c r="T3476" s="461">
        <v>4220000</v>
      </c>
      <c r="U3476" s="462">
        <v>600428</v>
      </c>
      <c r="V3476" s="463">
        <v>494928</v>
      </c>
      <c r="W3476" s="716" t="e">
        <f t="shared" si="143"/>
        <v>#DIV/0!</v>
      </c>
      <c r="Z3476" s="739">
        <f t="shared" si="144"/>
        <v>963.90000000000009</v>
      </c>
    </row>
    <row r="3477" spans="1:26" s="365" customFormat="1" ht="12.65" customHeight="1">
      <c r="A3477" s="452" t="s">
        <v>104</v>
      </c>
      <c r="B3477" s="452" t="s">
        <v>1283</v>
      </c>
      <c r="C3477" s="453" t="s">
        <v>435</v>
      </c>
      <c r="D3477" s="454" t="s">
        <v>1284</v>
      </c>
      <c r="E3477" s="455" t="s">
        <v>1285</v>
      </c>
      <c r="F3477" s="454" t="s">
        <v>1275</v>
      </c>
      <c r="G3477" s="454" t="s">
        <v>553</v>
      </c>
      <c r="H3477" s="454" t="s">
        <v>439</v>
      </c>
      <c r="I3477" s="453">
        <v>2025</v>
      </c>
      <c r="J3477" s="453">
        <v>1</v>
      </c>
      <c r="K3477" s="456">
        <v>45336</v>
      </c>
      <c r="L3477" s="457">
        <v>0.5</v>
      </c>
      <c r="M3477" s="458">
        <v>0.2944</v>
      </c>
      <c r="N3477" s="458">
        <v>0.31940000000000002</v>
      </c>
      <c r="O3477" s="459">
        <v>2.5000000000000001E-2</v>
      </c>
      <c r="P3477" s="460">
        <v>1.2500000000000001E-2</v>
      </c>
      <c r="Q3477" s="453">
        <v>1</v>
      </c>
      <c r="R3477" s="458">
        <v>0.2944</v>
      </c>
      <c r="S3477" s="464">
        <v>49375</v>
      </c>
      <c r="T3477" s="461">
        <v>4269375</v>
      </c>
      <c r="U3477" s="462">
        <v>600428</v>
      </c>
      <c r="V3477" s="463">
        <v>493694</v>
      </c>
      <c r="W3477" s="716" t="e">
        <f t="shared" si="143"/>
        <v>#DIV/0!</v>
      </c>
      <c r="Z3477" s="739">
        <f t="shared" si="144"/>
        <v>1234.375</v>
      </c>
    </row>
    <row r="3478" spans="1:26" s="365" customFormat="1" ht="12.65" customHeight="1">
      <c r="A3478" s="452" t="s">
        <v>104</v>
      </c>
      <c r="B3478" s="452" t="s">
        <v>1283</v>
      </c>
      <c r="C3478" s="453" t="s">
        <v>435</v>
      </c>
      <c r="D3478" s="454" t="s">
        <v>1286</v>
      </c>
      <c r="E3478" s="455" t="s">
        <v>1287</v>
      </c>
      <c r="F3478" s="454" t="s">
        <v>1275</v>
      </c>
      <c r="G3478" s="454" t="s">
        <v>553</v>
      </c>
      <c r="H3478" s="454" t="s">
        <v>439</v>
      </c>
      <c r="I3478" s="453">
        <v>2023</v>
      </c>
      <c r="J3478" s="453">
        <v>3</v>
      </c>
      <c r="K3478" s="456">
        <v>45604</v>
      </c>
      <c r="L3478" s="457">
        <v>0.5</v>
      </c>
      <c r="M3478" s="458">
        <v>8.7599999999999997E-2</v>
      </c>
      <c r="N3478" s="458">
        <v>9.2100000000000001E-2</v>
      </c>
      <c r="O3478" s="459">
        <v>4.4999999999999997E-3</v>
      </c>
      <c r="P3478" s="460">
        <v>2.3E-3</v>
      </c>
      <c r="Q3478" s="453">
        <v>1</v>
      </c>
      <c r="R3478" s="458">
        <v>8.7599999999999997E-2</v>
      </c>
      <c r="S3478" s="464">
        <v>183600</v>
      </c>
      <c r="T3478" s="461">
        <v>183600</v>
      </c>
      <c r="U3478" s="462">
        <v>395230</v>
      </c>
      <c r="V3478" s="463">
        <v>394404</v>
      </c>
      <c r="W3478" s="716" t="e">
        <f t="shared" si="143"/>
        <v>#DIV/0!</v>
      </c>
      <c r="Z3478" s="739">
        <f t="shared" si="144"/>
        <v>826.19999999999993</v>
      </c>
    </row>
    <row r="3479" spans="1:26" s="365" customFormat="1" ht="12.65" customHeight="1">
      <c r="A3479" s="452" t="s">
        <v>104</v>
      </c>
      <c r="B3479" s="452" t="s">
        <v>1283</v>
      </c>
      <c r="C3479" s="453" t="s">
        <v>435</v>
      </c>
      <c r="D3479" s="454" t="s">
        <v>1286</v>
      </c>
      <c r="E3479" s="455" t="s">
        <v>1287</v>
      </c>
      <c r="F3479" s="454" t="s">
        <v>1275</v>
      </c>
      <c r="G3479" s="454" t="s">
        <v>553</v>
      </c>
      <c r="H3479" s="454" t="s">
        <v>439</v>
      </c>
      <c r="I3479" s="453">
        <v>2023</v>
      </c>
      <c r="J3479" s="453">
        <v>4</v>
      </c>
      <c r="K3479" s="456">
        <v>45604</v>
      </c>
      <c r="L3479" s="457">
        <v>0.5</v>
      </c>
      <c r="M3479" s="458">
        <v>8.7599999999999997E-2</v>
      </c>
      <c r="N3479" s="458">
        <v>9.2100000000000001E-2</v>
      </c>
      <c r="O3479" s="459">
        <v>4.4999999999999997E-3</v>
      </c>
      <c r="P3479" s="460">
        <v>2.3E-3</v>
      </c>
      <c r="Q3479" s="453">
        <v>1</v>
      </c>
      <c r="R3479" s="458">
        <v>8.7599999999999997E-2</v>
      </c>
      <c r="S3479" s="464">
        <v>405000</v>
      </c>
      <c r="T3479" s="461">
        <v>588600</v>
      </c>
      <c r="U3479" s="462">
        <v>395230</v>
      </c>
      <c r="V3479" s="463">
        <v>392581</v>
      </c>
      <c r="W3479" s="716" t="e">
        <f t="shared" si="143"/>
        <v>#DIV/0!</v>
      </c>
      <c r="Z3479" s="739">
        <f t="shared" si="144"/>
        <v>1822.4999999999998</v>
      </c>
    </row>
    <row r="3480" spans="1:26" s="365" customFormat="1" ht="12.65" customHeight="1">
      <c r="A3480" s="452" t="s">
        <v>104</v>
      </c>
      <c r="B3480" s="452" t="s">
        <v>1283</v>
      </c>
      <c r="C3480" s="453" t="s">
        <v>435</v>
      </c>
      <c r="D3480" s="454" t="s">
        <v>1286</v>
      </c>
      <c r="E3480" s="455" t="s">
        <v>1287</v>
      </c>
      <c r="F3480" s="454" t="s">
        <v>1275</v>
      </c>
      <c r="G3480" s="454" t="s">
        <v>553</v>
      </c>
      <c r="H3480" s="454" t="s">
        <v>439</v>
      </c>
      <c r="I3480" s="453">
        <v>2023</v>
      </c>
      <c r="J3480" s="453">
        <v>5</v>
      </c>
      <c r="K3480" s="456">
        <v>45604</v>
      </c>
      <c r="L3480" s="457">
        <v>0.5</v>
      </c>
      <c r="M3480" s="458">
        <v>8.7599999999999997E-2</v>
      </c>
      <c r="N3480" s="458">
        <v>9.2100000000000001E-2</v>
      </c>
      <c r="O3480" s="459">
        <v>4.4999999999999997E-3</v>
      </c>
      <c r="P3480" s="460">
        <v>2.3E-3</v>
      </c>
      <c r="Q3480" s="453">
        <v>1</v>
      </c>
      <c r="R3480" s="458">
        <v>8.7599999999999997E-2</v>
      </c>
      <c r="S3480" s="464">
        <v>307800</v>
      </c>
      <c r="T3480" s="461">
        <v>896400</v>
      </c>
      <c r="U3480" s="462">
        <v>395230</v>
      </c>
      <c r="V3480" s="463">
        <v>391196</v>
      </c>
      <c r="W3480" s="716" t="e">
        <f t="shared" si="143"/>
        <v>#DIV/0!</v>
      </c>
      <c r="Z3480" s="739">
        <f t="shared" si="144"/>
        <v>1385.1</v>
      </c>
    </row>
    <row r="3481" spans="1:26" s="365" customFormat="1" ht="12.65" customHeight="1">
      <c r="A3481" s="452" t="s">
        <v>104</v>
      </c>
      <c r="B3481" s="452" t="s">
        <v>1283</v>
      </c>
      <c r="C3481" s="453" t="s">
        <v>435</v>
      </c>
      <c r="D3481" s="454" t="s">
        <v>1286</v>
      </c>
      <c r="E3481" s="455" t="s">
        <v>1287</v>
      </c>
      <c r="F3481" s="454" t="s">
        <v>1275</v>
      </c>
      <c r="G3481" s="454" t="s">
        <v>553</v>
      </c>
      <c r="H3481" s="454" t="s">
        <v>439</v>
      </c>
      <c r="I3481" s="453">
        <v>2023</v>
      </c>
      <c r="J3481" s="453">
        <v>6</v>
      </c>
      <c r="K3481" s="456">
        <v>45604</v>
      </c>
      <c r="L3481" s="457">
        <v>0.5</v>
      </c>
      <c r="M3481" s="458">
        <v>8.7599999999999997E-2</v>
      </c>
      <c r="N3481" s="458">
        <v>9.2100000000000001E-2</v>
      </c>
      <c r="O3481" s="459">
        <v>4.4999999999999997E-3</v>
      </c>
      <c r="P3481" s="460">
        <v>2.3E-3</v>
      </c>
      <c r="Q3481" s="453">
        <v>1</v>
      </c>
      <c r="R3481" s="458">
        <v>8.7599999999999997E-2</v>
      </c>
      <c r="S3481" s="464">
        <v>183600</v>
      </c>
      <c r="T3481" s="461">
        <v>1080000</v>
      </c>
      <c r="U3481" s="462">
        <v>395230</v>
      </c>
      <c r="V3481" s="463">
        <v>390370</v>
      </c>
      <c r="W3481" s="716" t="e">
        <f t="shared" si="143"/>
        <v>#DIV/0!</v>
      </c>
      <c r="Z3481" s="739">
        <f t="shared" si="144"/>
        <v>826.19999999999993</v>
      </c>
    </row>
    <row r="3482" spans="1:26" s="365" customFormat="1" ht="12.65" customHeight="1">
      <c r="A3482" s="452" t="s">
        <v>104</v>
      </c>
      <c r="B3482" s="452" t="s">
        <v>1283</v>
      </c>
      <c r="C3482" s="453" t="s">
        <v>435</v>
      </c>
      <c r="D3482" s="454" t="s">
        <v>1286</v>
      </c>
      <c r="E3482" s="455" t="s">
        <v>1287</v>
      </c>
      <c r="F3482" s="454" t="s">
        <v>1275</v>
      </c>
      <c r="G3482" s="454" t="s">
        <v>553</v>
      </c>
      <c r="H3482" s="454" t="s">
        <v>439</v>
      </c>
      <c r="I3482" s="453">
        <v>2023</v>
      </c>
      <c r="J3482" s="453">
        <v>7</v>
      </c>
      <c r="K3482" s="456">
        <v>45604</v>
      </c>
      <c r="L3482" s="457">
        <v>0.5</v>
      </c>
      <c r="M3482" s="458">
        <v>8.7599999999999997E-2</v>
      </c>
      <c r="N3482" s="458">
        <v>9.2100000000000001E-2</v>
      </c>
      <c r="O3482" s="459">
        <v>4.4999999999999997E-3</v>
      </c>
      <c r="P3482" s="460">
        <v>2.3E-3</v>
      </c>
      <c r="Q3482" s="453">
        <v>1</v>
      </c>
      <c r="R3482" s="458">
        <v>8.7599999999999997E-2</v>
      </c>
      <c r="S3482" s="464">
        <v>297000</v>
      </c>
      <c r="T3482" s="461">
        <v>1377000</v>
      </c>
      <c r="U3482" s="462">
        <v>395230</v>
      </c>
      <c r="V3482" s="463">
        <v>389034</v>
      </c>
      <c r="W3482" s="716" t="e">
        <f t="shared" si="143"/>
        <v>#DIV/0!</v>
      </c>
      <c r="Z3482" s="739">
        <f t="shared" si="144"/>
        <v>1336.5</v>
      </c>
    </row>
    <row r="3483" spans="1:26" s="365" customFormat="1" ht="12.65" customHeight="1">
      <c r="A3483" s="452" t="s">
        <v>104</v>
      </c>
      <c r="B3483" s="452" t="s">
        <v>1283</v>
      </c>
      <c r="C3483" s="453" t="s">
        <v>435</v>
      </c>
      <c r="D3483" s="454" t="s">
        <v>1286</v>
      </c>
      <c r="E3483" s="455" t="s">
        <v>1287</v>
      </c>
      <c r="F3483" s="454" t="s">
        <v>1275</v>
      </c>
      <c r="G3483" s="454" t="s">
        <v>553</v>
      </c>
      <c r="H3483" s="454" t="s">
        <v>439</v>
      </c>
      <c r="I3483" s="453">
        <v>2023</v>
      </c>
      <c r="J3483" s="453">
        <v>8</v>
      </c>
      <c r="K3483" s="456">
        <v>45604</v>
      </c>
      <c r="L3483" s="457">
        <v>0.5</v>
      </c>
      <c r="M3483" s="458">
        <v>8.7599999999999997E-2</v>
      </c>
      <c r="N3483" s="458">
        <v>9.2100000000000001E-2</v>
      </c>
      <c r="O3483" s="459">
        <v>4.4999999999999997E-3</v>
      </c>
      <c r="P3483" s="460">
        <v>2.3E-3</v>
      </c>
      <c r="Q3483" s="453">
        <v>1</v>
      </c>
      <c r="R3483" s="458">
        <v>8.7599999999999997E-2</v>
      </c>
      <c r="S3483" s="464">
        <v>383400</v>
      </c>
      <c r="T3483" s="461">
        <v>1760400</v>
      </c>
      <c r="U3483" s="462">
        <v>395230</v>
      </c>
      <c r="V3483" s="463">
        <v>387308</v>
      </c>
      <c r="W3483" s="716" t="e">
        <f t="shared" si="143"/>
        <v>#DIV/0!</v>
      </c>
      <c r="Z3483" s="739">
        <f t="shared" si="144"/>
        <v>1725.3</v>
      </c>
    </row>
    <row r="3484" spans="1:26" s="365" customFormat="1" ht="12.65" customHeight="1">
      <c r="A3484" s="452" t="s">
        <v>104</v>
      </c>
      <c r="B3484" s="452" t="s">
        <v>1283</v>
      </c>
      <c r="C3484" s="453" t="s">
        <v>435</v>
      </c>
      <c r="D3484" s="454" t="s">
        <v>1286</v>
      </c>
      <c r="E3484" s="455" t="s">
        <v>1287</v>
      </c>
      <c r="F3484" s="454" t="s">
        <v>1275</v>
      </c>
      <c r="G3484" s="454" t="s">
        <v>553</v>
      </c>
      <c r="H3484" s="454" t="s">
        <v>439</v>
      </c>
      <c r="I3484" s="453">
        <v>2023</v>
      </c>
      <c r="J3484" s="453">
        <v>9</v>
      </c>
      <c r="K3484" s="456">
        <v>45604</v>
      </c>
      <c r="L3484" s="457">
        <v>0.5</v>
      </c>
      <c r="M3484" s="458">
        <v>8.7599999999999997E-2</v>
      </c>
      <c r="N3484" s="458">
        <v>9.2100000000000001E-2</v>
      </c>
      <c r="O3484" s="459">
        <v>4.4999999999999997E-3</v>
      </c>
      <c r="P3484" s="460">
        <v>2.3E-3</v>
      </c>
      <c r="Q3484" s="453">
        <v>1</v>
      </c>
      <c r="R3484" s="458">
        <v>8.7599999999999997E-2</v>
      </c>
      <c r="S3484" s="464">
        <v>113400</v>
      </c>
      <c r="T3484" s="461">
        <v>1873800</v>
      </c>
      <c r="U3484" s="462">
        <v>395230</v>
      </c>
      <c r="V3484" s="463">
        <v>386798</v>
      </c>
      <c r="W3484" s="716" t="e">
        <f t="shared" si="143"/>
        <v>#DIV/0!</v>
      </c>
      <c r="Z3484" s="739">
        <f t="shared" si="144"/>
        <v>510.29999999999995</v>
      </c>
    </row>
    <row r="3485" spans="1:26" s="365" customFormat="1" ht="12.65" customHeight="1">
      <c r="A3485" s="452" t="s">
        <v>104</v>
      </c>
      <c r="B3485" s="452" t="s">
        <v>1283</v>
      </c>
      <c r="C3485" s="453" t="s">
        <v>435</v>
      </c>
      <c r="D3485" s="454" t="s">
        <v>1286</v>
      </c>
      <c r="E3485" s="455" t="s">
        <v>1287</v>
      </c>
      <c r="F3485" s="454" t="s">
        <v>1275</v>
      </c>
      <c r="G3485" s="454" t="s">
        <v>553</v>
      </c>
      <c r="H3485" s="454" t="s">
        <v>439</v>
      </c>
      <c r="I3485" s="453">
        <v>2023</v>
      </c>
      <c r="J3485" s="453">
        <v>10</v>
      </c>
      <c r="K3485" s="456">
        <v>45604</v>
      </c>
      <c r="L3485" s="457">
        <v>0.5</v>
      </c>
      <c r="M3485" s="458">
        <v>8.7599999999999997E-2</v>
      </c>
      <c r="N3485" s="458">
        <v>9.2100000000000001E-2</v>
      </c>
      <c r="O3485" s="459">
        <v>4.4999999999999997E-3</v>
      </c>
      <c r="P3485" s="460">
        <v>2.3E-3</v>
      </c>
      <c r="Q3485" s="453">
        <v>1</v>
      </c>
      <c r="R3485" s="458">
        <v>8.7599999999999997E-2</v>
      </c>
      <c r="S3485" s="464">
        <v>172800</v>
      </c>
      <c r="T3485" s="461">
        <v>2046600</v>
      </c>
      <c r="U3485" s="462">
        <v>395230</v>
      </c>
      <c r="V3485" s="463">
        <v>386020</v>
      </c>
      <c r="W3485" s="716" t="e">
        <f t="shared" si="143"/>
        <v>#DIV/0!</v>
      </c>
      <c r="Z3485" s="739">
        <f t="shared" si="144"/>
        <v>777.59999999999991</v>
      </c>
    </row>
    <row r="3486" spans="1:26" s="365" customFormat="1" ht="12.65" customHeight="1">
      <c r="A3486" s="452" t="s">
        <v>104</v>
      </c>
      <c r="B3486" s="452" t="s">
        <v>1283</v>
      </c>
      <c r="C3486" s="453" t="s">
        <v>435</v>
      </c>
      <c r="D3486" s="454" t="s">
        <v>1286</v>
      </c>
      <c r="E3486" s="455" t="s">
        <v>1287</v>
      </c>
      <c r="F3486" s="454" t="s">
        <v>1275</v>
      </c>
      <c r="G3486" s="454" t="s">
        <v>553</v>
      </c>
      <c r="H3486" s="454" t="s">
        <v>439</v>
      </c>
      <c r="I3486" s="453">
        <v>2023</v>
      </c>
      <c r="J3486" s="453">
        <v>11</v>
      </c>
      <c r="K3486" s="456">
        <v>45604</v>
      </c>
      <c r="L3486" s="457">
        <v>0.5</v>
      </c>
      <c r="M3486" s="458">
        <v>8.7599999999999997E-2</v>
      </c>
      <c r="N3486" s="458">
        <v>9.2100000000000001E-2</v>
      </c>
      <c r="O3486" s="459">
        <v>4.4999999999999997E-3</v>
      </c>
      <c r="P3486" s="460">
        <v>2.3E-3</v>
      </c>
      <c r="Q3486" s="453">
        <v>1</v>
      </c>
      <c r="R3486" s="458">
        <v>8.7599999999999997E-2</v>
      </c>
      <c r="S3486" s="464">
        <v>264600</v>
      </c>
      <c r="T3486" s="461">
        <v>2311200</v>
      </c>
      <c r="U3486" s="462">
        <v>395230</v>
      </c>
      <c r="V3486" s="463">
        <v>384830</v>
      </c>
      <c r="W3486" s="716" t="e">
        <f t="shared" si="143"/>
        <v>#DIV/0!</v>
      </c>
      <c r="Z3486" s="739">
        <f t="shared" si="144"/>
        <v>1190.6999999999998</v>
      </c>
    </row>
    <row r="3487" spans="1:26" s="365" customFormat="1" ht="12.65" customHeight="1">
      <c r="A3487" s="452" t="s">
        <v>104</v>
      </c>
      <c r="B3487" s="452" t="s">
        <v>1283</v>
      </c>
      <c r="C3487" s="453" t="s">
        <v>435</v>
      </c>
      <c r="D3487" s="454" t="s">
        <v>1286</v>
      </c>
      <c r="E3487" s="455" t="s">
        <v>1287</v>
      </c>
      <c r="F3487" s="454" t="s">
        <v>1275</v>
      </c>
      <c r="G3487" s="454" t="s">
        <v>553</v>
      </c>
      <c r="H3487" s="454" t="s">
        <v>439</v>
      </c>
      <c r="I3487" s="453">
        <v>2023</v>
      </c>
      <c r="J3487" s="453">
        <v>12</v>
      </c>
      <c r="K3487" s="456">
        <v>45604</v>
      </c>
      <c r="L3487" s="457">
        <v>0.5</v>
      </c>
      <c r="M3487" s="458">
        <v>8.7599999999999997E-2</v>
      </c>
      <c r="N3487" s="458">
        <v>9.2100000000000001E-2</v>
      </c>
      <c r="O3487" s="459">
        <v>4.4999999999999997E-3</v>
      </c>
      <c r="P3487" s="460">
        <v>2.3E-3</v>
      </c>
      <c r="Q3487" s="453">
        <v>1</v>
      </c>
      <c r="R3487" s="458">
        <v>8.7599999999999997E-2</v>
      </c>
      <c r="S3487" s="464">
        <v>145800</v>
      </c>
      <c r="T3487" s="461">
        <v>2457000</v>
      </c>
      <c r="U3487" s="462">
        <v>395230</v>
      </c>
      <c r="V3487" s="463">
        <v>384174</v>
      </c>
      <c r="W3487" s="716" t="e">
        <f t="shared" si="143"/>
        <v>#DIV/0!</v>
      </c>
      <c r="Z3487" s="739">
        <f t="shared" si="144"/>
        <v>656.09999999999991</v>
      </c>
    </row>
    <row r="3488" spans="1:26" s="365" customFormat="1" ht="12.65" customHeight="1">
      <c r="A3488" s="452" t="s">
        <v>104</v>
      </c>
      <c r="B3488" s="452" t="s">
        <v>1283</v>
      </c>
      <c r="C3488" s="453" t="s">
        <v>435</v>
      </c>
      <c r="D3488" s="454" t="s">
        <v>1286</v>
      </c>
      <c r="E3488" s="455" t="s">
        <v>1287</v>
      </c>
      <c r="F3488" s="454" t="s">
        <v>1275</v>
      </c>
      <c r="G3488" s="454" t="s">
        <v>553</v>
      </c>
      <c r="H3488" s="454" t="s">
        <v>439</v>
      </c>
      <c r="I3488" s="453">
        <v>2024</v>
      </c>
      <c r="J3488" s="453">
        <v>1</v>
      </c>
      <c r="K3488" s="456">
        <v>45604</v>
      </c>
      <c r="L3488" s="457">
        <v>0.5</v>
      </c>
      <c r="M3488" s="458">
        <v>8.7599999999999997E-2</v>
      </c>
      <c r="N3488" s="458">
        <v>9.2100000000000001E-2</v>
      </c>
      <c r="O3488" s="459">
        <v>4.4999999999999997E-3</v>
      </c>
      <c r="P3488" s="460">
        <v>2.3E-3</v>
      </c>
      <c r="Q3488" s="453">
        <v>1</v>
      </c>
      <c r="R3488" s="458">
        <v>8.7599999999999997E-2</v>
      </c>
      <c r="S3488" s="464">
        <v>69500</v>
      </c>
      <c r="T3488" s="461">
        <v>2526500</v>
      </c>
      <c r="U3488" s="462">
        <v>395230</v>
      </c>
      <c r="V3488" s="463">
        <v>383861</v>
      </c>
      <c r="W3488" s="716" t="e">
        <f t="shared" si="143"/>
        <v>#DIV/0!</v>
      </c>
      <c r="Z3488" s="739">
        <f t="shared" si="144"/>
        <v>312.75</v>
      </c>
    </row>
    <row r="3489" spans="1:26" s="365" customFormat="1" ht="12.65" customHeight="1">
      <c r="A3489" s="452" t="s">
        <v>104</v>
      </c>
      <c r="B3489" s="452" t="s">
        <v>1283</v>
      </c>
      <c r="C3489" s="453" t="s">
        <v>435</v>
      </c>
      <c r="D3489" s="454" t="s">
        <v>1286</v>
      </c>
      <c r="E3489" s="455" t="s">
        <v>1287</v>
      </c>
      <c r="F3489" s="454" t="s">
        <v>1275</v>
      </c>
      <c r="G3489" s="454" t="s">
        <v>553</v>
      </c>
      <c r="H3489" s="454" t="s">
        <v>439</v>
      </c>
      <c r="I3489" s="453">
        <v>2024</v>
      </c>
      <c r="J3489" s="453">
        <v>2</v>
      </c>
      <c r="K3489" s="456">
        <v>45604</v>
      </c>
      <c r="L3489" s="457">
        <v>0.5</v>
      </c>
      <c r="M3489" s="458">
        <v>8.7599999999999997E-2</v>
      </c>
      <c r="N3489" s="458">
        <v>9.2100000000000001E-2</v>
      </c>
      <c r="O3489" s="459">
        <v>4.4999999999999997E-3</v>
      </c>
      <c r="P3489" s="460">
        <v>2.3E-3</v>
      </c>
      <c r="Q3489" s="453">
        <v>1</v>
      </c>
      <c r="R3489" s="458">
        <v>8.7599999999999997E-2</v>
      </c>
      <c r="S3489" s="464">
        <v>165700</v>
      </c>
      <c r="T3489" s="461">
        <v>2692200</v>
      </c>
      <c r="U3489" s="462">
        <v>395230</v>
      </c>
      <c r="V3489" s="463">
        <v>383115</v>
      </c>
      <c r="W3489" s="716" t="e">
        <f t="shared" si="143"/>
        <v>#DIV/0!</v>
      </c>
      <c r="Z3489" s="739">
        <f t="shared" si="144"/>
        <v>745.65</v>
      </c>
    </row>
    <row r="3490" spans="1:26" s="365" customFormat="1" ht="12.65" customHeight="1">
      <c r="A3490" s="452" t="s">
        <v>104</v>
      </c>
      <c r="B3490" s="452" t="s">
        <v>1283</v>
      </c>
      <c r="C3490" s="453" t="s">
        <v>435</v>
      </c>
      <c r="D3490" s="454" t="s">
        <v>1286</v>
      </c>
      <c r="E3490" s="455" t="s">
        <v>1287</v>
      </c>
      <c r="F3490" s="454" t="s">
        <v>1275</v>
      </c>
      <c r="G3490" s="454" t="s">
        <v>553</v>
      </c>
      <c r="H3490" s="454" t="s">
        <v>439</v>
      </c>
      <c r="I3490" s="453">
        <v>2024</v>
      </c>
      <c r="J3490" s="453">
        <v>3</v>
      </c>
      <c r="K3490" s="456">
        <v>45604</v>
      </c>
      <c r="L3490" s="457">
        <v>0.5</v>
      </c>
      <c r="M3490" s="458">
        <v>8.7599999999999997E-2</v>
      </c>
      <c r="N3490" s="458">
        <v>9.2100000000000001E-2</v>
      </c>
      <c r="O3490" s="459">
        <v>4.4999999999999997E-3</v>
      </c>
      <c r="P3490" s="460">
        <v>2.3E-3</v>
      </c>
      <c r="Q3490" s="453">
        <v>1</v>
      </c>
      <c r="R3490" s="458">
        <v>8.7599999999999997E-2</v>
      </c>
      <c r="S3490" s="464">
        <v>199800</v>
      </c>
      <c r="T3490" s="461">
        <v>2892000</v>
      </c>
      <c r="U3490" s="462">
        <v>395230</v>
      </c>
      <c r="V3490" s="463">
        <v>382216</v>
      </c>
      <c r="W3490" s="716" t="e">
        <f t="shared" si="143"/>
        <v>#DIV/0!</v>
      </c>
      <c r="Z3490" s="739">
        <f t="shared" si="144"/>
        <v>899.09999999999991</v>
      </c>
    </row>
    <row r="3491" spans="1:26" s="365" customFormat="1" ht="12.65" customHeight="1">
      <c r="A3491" s="452" t="s">
        <v>104</v>
      </c>
      <c r="B3491" s="452" t="s">
        <v>1283</v>
      </c>
      <c r="C3491" s="453" t="s">
        <v>435</v>
      </c>
      <c r="D3491" s="454" t="s">
        <v>1286</v>
      </c>
      <c r="E3491" s="455" t="s">
        <v>1287</v>
      </c>
      <c r="F3491" s="454" t="s">
        <v>1275</v>
      </c>
      <c r="G3491" s="454" t="s">
        <v>553</v>
      </c>
      <c r="H3491" s="454" t="s">
        <v>439</v>
      </c>
      <c r="I3491" s="453">
        <v>2024</v>
      </c>
      <c r="J3491" s="453">
        <v>4</v>
      </c>
      <c r="K3491" s="456">
        <v>45604</v>
      </c>
      <c r="L3491" s="457">
        <v>0.5</v>
      </c>
      <c r="M3491" s="458">
        <v>8.7599999999999997E-2</v>
      </c>
      <c r="N3491" s="458">
        <v>9.2100000000000001E-2</v>
      </c>
      <c r="O3491" s="459">
        <v>4.4999999999999997E-3</v>
      </c>
      <c r="P3491" s="460">
        <v>2.3E-3</v>
      </c>
      <c r="Q3491" s="453">
        <v>1</v>
      </c>
      <c r="R3491" s="458">
        <v>8.7599999999999997E-2</v>
      </c>
      <c r="S3491" s="464">
        <v>302300</v>
      </c>
      <c r="T3491" s="461">
        <v>3194300</v>
      </c>
      <c r="U3491" s="462">
        <v>395230</v>
      </c>
      <c r="V3491" s="463">
        <v>380856</v>
      </c>
      <c r="W3491" s="716" t="e">
        <f t="shared" si="143"/>
        <v>#DIV/0!</v>
      </c>
      <c r="Z3491" s="739">
        <f t="shared" si="144"/>
        <v>1360.35</v>
      </c>
    </row>
    <row r="3492" spans="1:26" s="365" customFormat="1" ht="12.65" customHeight="1">
      <c r="A3492" s="452" t="s">
        <v>104</v>
      </c>
      <c r="B3492" s="452" t="s">
        <v>1283</v>
      </c>
      <c r="C3492" s="453" t="s">
        <v>435</v>
      </c>
      <c r="D3492" s="454" t="s">
        <v>1286</v>
      </c>
      <c r="E3492" s="455" t="s">
        <v>1287</v>
      </c>
      <c r="F3492" s="454" t="s">
        <v>1275</v>
      </c>
      <c r="G3492" s="454" t="s">
        <v>553</v>
      </c>
      <c r="H3492" s="454" t="s">
        <v>439</v>
      </c>
      <c r="I3492" s="453">
        <v>2024</v>
      </c>
      <c r="J3492" s="453">
        <v>5</v>
      </c>
      <c r="K3492" s="456">
        <v>45604</v>
      </c>
      <c r="L3492" s="457">
        <v>0.5</v>
      </c>
      <c r="M3492" s="458">
        <v>8.7599999999999997E-2</v>
      </c>
      <c r="N3492" s="458">
        <v>9.2100000000000001E-2</v>
      </c>
      <c r="O3492" s="459">
        <v>4.4999999999999997E-3</v>
      </c>
      <c r="P3492" s="460">
        <v>2.3E-3</v>
      </c>
      <c r="Q3492" s="453">
        <v>1</v>
      </c>
      <c r="R3492" s="458">
        <v>8.7599999999999997E-2</v>
      </c>
      <c r="S3492" s="464">
        <v>145800</v>
      </c>
      <c r="T3492" s="461">
        <v>3340100</v>
      </c>
      <c r="U3492" s="462">
        <v>395230</v>
      </c>
      <c r="V3492" s="463">
        <v>380200</v>
      </c>
      <c r="W3492" s="716" t="e">
        <f t="shared" si="143"/>
        <v>#DIV/0!</v>
      </c>
      <c r="Z3492" s="739">
        <f t="shared" si="144"/>
        <v>656.09999999999991</v>
      </c>
    </row>
    <row r="3493" spans="1:26" s="365" customFormat="1" ht="12.65" customHeight="1">
      <c r="A3493" s="452" t="s">
        <v>104</v>
      </c>
      <c r="B3493" s="452" t="s">
        <v>1283</v>
      </c>
      <c r="C3493" s="453" t="s">
        <v>435</v>
      </c>
      <c r="D3493" s="454" t="s">
        <v>1286</v>
      </c>
      <c r="E3493" s="455" t="s">
        <v>1287</v>
      </c>
      <c r="F3493" s="454" t="s">
        <v>1275</v>
      </c>
      <c r="G3493" s="454" t="s">
        <v>553</v>
      </c>
      <c r="H3493" s="454" t="s">
        <v>439</v>
      </c>
      <c r="I3493" s="453">
        <v>2024</v>
      </c>
      <c r="J3493" s="453">
        <v>6</v>
      </c>
      <c r="K3493" s="456">
        <v>45604</v>
      </c>
      <c r="L3493" s="457">
        <v>0.5</v>
      </c>
      <c r="M3493" s="458">
        <v>8.7599999999999997E-2</v>
      </c>
      <c r="N3493" s="458">
        <v>9.2100000000000001E-2</v>
      </c>
      <c r="O3493" s="459">
        <v>4.4999999999999997E-3</v>
      </c>
      <c r="P3493" s="460">
        <v>2.3E-3</v>
      </c>
      <c r="Q3493" s="453">
        <v>1</v>
      </c>
      <c r="R3493" s="458">
        <v>8.7599999999999997E-2</v>
      </c>
      <c r="S3493" s="464">
        <v>143000</v>
      </c>
      <c r="T3493" s="461">
        <v>3483100</v>
      </c>
      <c r="U3493" s="462">
        <v>395230</v>
      </c>
      <c r="V3493" s="463">
        <v>379556</v>
      </c>
      <c r="W3493" s="716" t="e">
        <f t="shared" si="143"/>
        <v>#DIV/0!</v>
      </c>
      <c r="Z3493" s="739">
        <f t="shared" si="144"/>
        <v>643.5</v>
      </c>
    </row>
    <row r="3494" spans="1:26" s="365" customFormat="1" ht="12.65" customHeight="1">
      <c r="A3494" s="452" t="s">
        <v>104</v>
      </c>
      <c r="B3494" s="452" t="s">
        <v>1283</v>
      </c>
      <c r="C3494" s="453" t="s">
        <v>435</v>
      </c>
      <c r="D3494" s="454" t="s">
        <v>1286</v>
      </c>
      <c r="E3494" s="455" t="s">
        <v>1287</v>
      </c>
      <c r="F3494" s="454" t="s">
        <v>1275</v>
      </c>
      <c r="G3494" s="454" t="s">
        <v>553</v>
      </c>
      <c r="H3494" s="454" t="s">
        <v>439</v>
      </c>
      <c r="I3494" s="453">
        <v>2024</v>
      </c>
      <c r="J3494" s="453">
        <v>7</v>
      </c>
      <c r="K3494" s="456">
        <v>45604</v>
      </c>
      <c r="L3494" s="457">
        <v>0.5</v>
      </c>
      <c r="M3494" s="458">
        <v>8.7599999999999997E-2</v>
      </c>
      <c r="N3494" s="458">
        <v>9.2100000000000001E-2</v>
      </c>
      <c r="O3494" s="459">
        <v>4.4999999999999997E-3</v>
      </c>
      <c r="P3494" s="460">
        <v>2.3E-3</v>
      </c>
      <c r="Q3494" s="453">
        <v>1</v>
      </c>
      <c r="R3494" s="458">
        <v>8.7599999999999997E-2</v>
      </c>
      <c r="S3494" s="464">
        <v>220619</v>
      </c>
      <c r="T3494" s="461">
        <v>3703719</v>
      </c>
      <c r="U3494" s="462">
        <v>395230</v>
      </c>
      <c r="V3494" s="463">
        <v>378563</v>
      </c>
      <c r="W3494" s="716" t="e">
        <f t="shared" si="143"/>
        <v>#DIV/0!</v>
      </c>
      <c r="Z3494" s="739">
        <f t="shared" si="144"/>
        <v>992.78549999999996</v>
      </c>
    </row>
    <row r="3495" spans="1:26" s="365" customFormat="1" ht="12.65" customHeight="1">
      <c r="A3495" s="452" t="s">
        <v>104</v>
      </c>
      <c r="B3495" s="452" t="s">
        <v>1283</v>
      </c>
      <c r="C3495" s="453" t="s">
        <v>435</v>
      </c>
      <c r="D3495" s="454" t="s">
        <v>1286</v>
      </c>
      <c r="E3495" s="455" t="s">
        <v>1287</v>
      </c>
      <c r="F3495" s="454" t="s">
        <v>1275</v>
      </c>
      <c r="G3495" s="454" t="s">
        <v>553</v>
      </c>
      <c r="H3495" s="454" t="s">
        <v>439</v>
      </c>
      <c r="I3495" s="453">
        <v>2024</v>
      </c>
      <c r="J3495" s="453">
        <v>8</v>
      </c>
      <c r="K3495" s="456">
        <v>45604</v>
      </c>
      <c r="L3495" s="457">
        <v>0.5</v>
      </c>
      <c r="M3495" s="458">
        <v>8.7599999999999997E-2</v>
      </c>
      <c r="N3495" s="458">
        <v>9.2100000000000001E-2</v>
      </c>
      <c r="O3495" s="459">
        <v>4.4999999999999997E-3</v>
      </c>
      <c r="P3495" s="460">
        <v>2.3E-3</v>
      </c>
      <c r="Q3495" s="453">
        <v>1</v>
      </c>
      <c r="R3495" s="458">
        <v>8.7599999999999997E-2</v>
      </c>
      <c r="S3495" s="464">
        <v>32400</v>
      </c>
      <c r="T3495" s="461">
        <v>3736119</v>
      </c>
      <c r="U3495" s="462">
        <v>395230</v>
      </c>
      <c r="V3495" s="463">
        <v>378417</v>
      </c>
      <c r="W3495" s="716" t="e">
        <f t="shared" si="143"/>
        <v>#DIV/0!</v>
      </c>
      <c r="Z3495" s="739">
        <f t="shared" si="144"/>
        <v>145.79999999999998</v>
      </c>
    </row>
    <row r="3496" spans="1:26" s="365" customFormat="1" ht="12.65" customHeight="1">
      <c r="A3496" s="452" t="s">
        <v>104</v>
      </c>
      <c r="B3496" s="452" t="s">
        <v>1283</v>
      </c>
      <c r="C3496" s="453" t="s">
        <v>435</v>
      </c>
      <c r="D3496" s="454" t="s">
        <v>1286</v>
      </c>
      <c r="E3496" s="455" t="s">
        <v>1287</v>
      </c>
      <c r="F3496" s="454" t="s">
        <v>1275</v>
      </c>
      <c r="G3496" s="454" t="s">
        <v>553</v>
      </c>
      <c r="H3496" s="454" t="s">
        <v>439</v>
      </c>
      <c r="I3496" s="453">
        <v>2024</v>
      </c>
      <c r="J3496" s="453">
        <v>9</v>
      </c>
      <c r="K3496" s="456">
        <v>45604</v>
      </c>
      <c r="L3496" s="457">
        <v>0.5</v>
      </c>
      <c r="M3496" s="458">
        <v>8.7599999999999997E-2</v>
      </c>
      <c r="N3496" s="458">
        <v>9.2100000000000001E-2</v>
      </c>
      <c r="O3496" s="459">
        <v>4.4999999999999997E-3</v>
      </c>
      <c r="P3496" s="460">
        <v>2.3E-3</v>
      </c>
      <c r="Q3496" s="453">
        <v>1</v>
      </c>
      <c r="R3496" s="458">
        <v>8.7599999999999997E-2</v>
      </c>
      <c r="S3496" s="464">
        <v>140400</v>
      </c>
      <c r="T3496" s="461">
        <v>3876519</v>
      </c>
      <c r="U3496" s="462">
        <v>395230</v>
      </c>
      <c r="V3496" s="463">
        <v>377786</v>
      </c>
      <c r="W3496" s="716" t="e">
        <f t="shared" si="143"/>
        <v>#DIV/0!</v>
      </c>
      <c r="Z3496" s="739">
        <f t="shared" si="144"/>
        <v>631.79999999999995</v>
      </c>
    </row>
    <row r="3497" spans="1:26" s="365" customFormat="1" ht="12.65" customHeight="1">
      <c r="A3497" s="452" t="s">
        <v>104</v>
      </c>
      <c r="B3497" s="452" t="s">
        <v>1283</v>
      </c>
      <c r="C3497" s="453" t="s">
        <v>435</v>
      </c>
      <c r="D3497" s="454" t="s">
        <v>1286</v>
      </c>
      <c r="E3497" s="455" t="s">
        <v>1287</v>
      </c>
      <c r="F3497" s="454" t="s">
        <v>1275</v>
      </c>
      <c r="G3497" s="454" t="s">
        <v>553</v>
      </c>
      <c r="H3497" s="454" t="s">
        <v>439</v>
      </c>
      <c r="I3497" s="453">
        <v>2024</v>
      </c>
      <c r="J3497" s="453">
        <v>10</v>
      </c>
      <c r="K3497" s="456">
        <v>45604</v>
      </c>
      <c r="L3497" s="457">
        <v>0.5</v>
      </c>
      <c r="M3497" s="458">
        <v>8.7599999999999997E-2</v>
      </c>
      <c r="N3497" s="458">
        <v>9.2100000000000001E-2</v>
      </c>
      <c r="O3497" s="459">
        <v>4.4999999999999997E-3</v>
      </c>
      <c r="P3497" s="460">
        <v>2.3E-3</v>
      </c>
      <c r="Q3497" s="453">
        <v>1</v>
      </c>
      <c r="R3497" s="458">
        <v>8.7599999999999997E-2</v>
      </c>
      <c r="S3497" s="464">
        <v>61900</v>
      </c>
      <c r="T3497" s="461">
        <v>3938419</v>
      </c>
      <c r="U3497" s="462">
        <v>395230</v>
      </c>
      <c r="V3497" s="463">
        <v>377507</v>
      </c>
      <c r="W3497" s="716" t="e">
        <f t="shared" si="143"/>
        <v>#DIV/0!</v>
      </c>
      <c r="Z3497" s="739">
        <f t="shared" si="144"/>
        <v>278.54999999999995</v>
      </c>
    </row>
    <row r="3498" spans="1:26" s="365" customFormat="1" ht="12.65" customHeight="1">
      <c r="A3498" s="452" t="s">
        <v>104</v>
      </c>
      <c r="B3498" s="452" t="s">
        <v>1283</v>
      </c>
      <c r="C3498" s="453" t="s">
        <v>435</v>
      </c>
      <c r="D3498" s="454" t="s">
        <v>1286</v>
      </c>
      <c r="E3498" s="455" t="s">
        <v>1287</v>
      </c>
      <c r="F3498" s="454" t="s">
        <v>1275</v>
      </c>
      <c r="G3498" s="454" t="s">
        <v>553</v>
      </c>
      <c r="H3498" s="454" t="s">
        <v>439</v>
      </c>
      <c r="I3498" s="453">
        <v>2024</v>
      </c>
      <c r="J3498" s="453">
        <v>11</v>
      </c>
      <c r="K3498" s="456">
        <v>45631</v>
      </c>
      <c r="L3498" s="457">
        <v>0.5</v>
      </c>
      <c r="M3498" s="458">
        <v>8.7599999999999997E-2</v>
      </c>
      <c r="N3498" s="458">
        <v>9.2100000000000001E-2</v>
      </c>
      <c r="O3498" s="459">
        <v>4.4999999999999997E-3</v>
      </c>
      <c r="P3498" s="460">
        <v>2.3E-3</v>
      </c>
      <c r="Q3498" s="453">
        <v>1</v>
      </c>
      <c r="R3498" s="458">
        <v>8.7599999999999997E-2</v>
      </c>
      <c r="S3498" s="464">
        <v>142200</v>
      </c>
      <c r="T3498" s="461">
        <v>4080619</v>
      </c>
      <c r="U3498" s="462">
        <v>395230</v>
      </c>
      <c r="V3498" s="463">
        <v>376867</v>
      </c>
      <c r="W3498" s="716" t="e">
        <f t="shared" si="143"/>
        <v>#DIV/0!</v>
      </c>
      <c r="Z3498" s="739">
        <f t="shared" si="144"/>
        <v>639.9</v>
      </c>
    </row>
    <row r="3499" spans="1:26" s="365" customFormat="1" ht="12.65" customHeight="1">
      <c r="A3499" s="452" t="s">
        <v>104</v>
      </c>
      <c r="B3499" s="452" t="s">
        <v>1283</v>
      </c>
      <c r="C3499" s="453" t="s">
        <v>435</v>
      </c>
      <c r="D3499" s="454" t="s">
        <v>1286</v>
      </c>
      <c r="E3499" s="455" t="s">
        <v>1287</v>
      </c>
      <c r="F3499" s="454" t="s">
        <v>1275</v>
      </c>
      <c r="G3499" s="454" t="s">
        <v>553</v>
      </c>
      <c r="H3499" s="454" t="s">
        <v>439</v>
      </c>
      <c r="I3499" s="453">
        <v>2024</v>
      </c>
      <c r="J3499" s="453">
        <v>12</v>
      </c>
      <c r="K3499" s="456">
        <v>45666</v>
      </c>
      <c r="L3499" s="457">
        <v>0.5</v>
      </c>
      <c r="M3499" s="458">
        <v>8.7599999999999997E-2</v>
      </c>
      <c r="N3499" s="458">
        <v>9.2100000000000001E-2</v>
      </c>
      <c r="O3499" s="459">
        <v>4.4999999999999997E-3</v>
      </c>
      <c r="P3499" s="460">
        <v>2.3E-3</v>
      </c>
      <c r="Q3499" s="453">
        <v>1</v>
      </c>
      <c r="R3499" s="458">
        <v>8.7599999999999997E-2</v>
      </c>
      <c r="S3499" s="464">
        <v>30600</v>
      </c>
      <c r="T3499" s="461">
        <v>4111219</v>
      </c>
      <c r="U3499" s="462">
        <v>395230</v>
      </c>
      <c r="V3499" s="463">
        <v>376730</v>
      </c>
      <c r="W3499" s="716" t="e">
        <f t="shared" si="143"/>
        <v>#DIV/0!</v>
      </c>
      <c r="Z3499" s="739">
        <f t="shared" si="144"/>
        <v>137.69999999999999</v>
      </c>
    </row>
    <row r="3500" spans="1:26" s="365" customFormat="1" ht="12.65" customHeight="1">
      <c r="A3500" s="452" t="s">
        <v>104</v>
      </c>
      <c r="B3500" s="452" t="s">
        <v>1283</v>
      </c>
      <c r="C3500" s="453" t="s">
        <v>435</v>
      </c>
      <c r="D3500" s="454" t="s">
        <v>1286</v>
      </c>
      <c r="E3500" s="455" t="s">
        <v>1287</v>
      </c>
      <c r="F3500" s="454" t="s">
        <v>1275</v>
      </c>
      <c r="G3500" s="454" t="s">
        <v>553</v>
      </c>
      <c r="H3500" s="454" t="s">
        <v>439</v>
      </c>
      <c r="I3500" s="453">
        <v>2025</v>
      </c>
      <c r="J3500" s="453">
        <v>1</v>
      </c>
      <c r="K3500" s="456">
        <v>45336</v>
      </c>
      <c r="L3500" s="457">
        <v>0.5</v>
      </c>
      <c r="M3500" s="458">
        <v>8.7599999999999997E-2</v>
      </c>
      <c r="N3500" s="458">
        <v>9.2100000000000001E-2</v>
      </c>
      <c r="O3500" s="459">
        <v>4.4999999999999997E-3</v>
      </c>
      <c r="P3500" s="460">
        <v>2.3E-3</v>
      </c>
      <c r="Q3500" s="453">
        <v>1</v>
      </c>
      <c r="R3500" s="458">
        <v>8.7599999999999997E-2</v>
      </c>
      <c r="S3500" s="464">
        <v>58870</v>
      </c>
      <c r="T3500" s="461">
        <v>4170089</v>
      </c>
      <c r="U3500" s="462">
        <v>395230</v>
      </c>
      <c r="V3500" s="463">
        <v>376465</v>
      </c>
      <c r="W3500" s="716" t="e">
        <f t="shared" si="143"/>
        <v>#DIV/0!</v>
      </c>
      <c r="Z3500" s="739">
        <f t="shared" si="144"/>
        <v>264.91499999999996</v>
      </c>
    </row>
    <row r="3501" spans="1:26" s="365" customFormat="1" ht="12.65" customHeight="1">
      <c r="A3501" s="738" t="s">
        <v>279</v>
      </c>
      <c r="B3501" s="452" t="s">
        <v>117</v>
      </c>
      <c r="C3501" s="453" t="s">
        <v>554</v>
      </c>
      <c r="D3501" s="454" t="s">
        <v>1288</v>
      </c>
      <c r="E3501" s="455" t="s">
        <v>1289</v>
      </c>
      <c r="F3501" s="454" t="s">
        <v>1275</v>
      </c>
      <c r="G3501" s="454" t="s">
        <v>553</v>
      </c>
      <c r="H3501" s="454" t="s">
        <v>439</v>
      </c>
      <c r="I3501" s="453">
        <v>2023</v>
      </c>
      <c r="J3501" s="453">
        <v>3</v>
      </c>
      <c r="K3501" s="456">
        <v>45604</v>
      </c>
      <c r="L3501" s="457">
        <v>0.5</v>
      </c>
      <c r="M3501" s="458">
        <v>0.18229999999999999</v>
      </c>
      <c r="N3501" s="458">
        <v>0.20669999999999999</v>
      </c>
      <c r="O3501" s="459">
        <v>2.4400000000000002E-2</v>
      </c>
      <c r="P3501" s="460">
        <v>1.2200000000000001E-2</v>
      </c>
      <c r="Q3501" s="453">
        <v>1</v>
      </c>
      <c r="R3501" s="458">
        <v>0.18229999999999999</v>
      </c>
      <c r="S3501" s="464">
        <v>181440</v>
      </c>
      <c r="T3501" s="461">
        <v>181440</v>
      </c>
      <c r="U3501" s="462">
        <v>2252000</v>
      </c>
      <c r="V3501" s="463">
        <v>2247573</v>
      </c>
      <c r="W3501" s="716" t="e">
        <f t="shared" si="143"/>
        <v>#DIV/0!</v>
      </c>
      <c r="Z3501" s="739">
        <f t="shared" si="144"/>
        <v>4427.1360000000004</v>
      </c>
    </row>
    <row r="3502" spans="1:26" s="365" customFormat="1" ht="12.65" customHeight="1">
      <c r="A3502" s="738" t="s">
        <v>279</v>
      </c>
      <c r="B3502" s="452" t="s">
        <v>117</v>
      </c>
      <c r="C3502" s="453" t="s">
        <v>554</v>
      </c>
      <c r="D3502" s="454" t="s">
        <v>1288</v>
      </c>
      <c r="E3502" s="455" t="s">
        <v>1289</v>
      </c>
      <c r="F3502" s="454" t="s">
        <v>1275</v>
      </c>
      <c r="G3502" s="454" t="s">
        <v>553</v>
      </c>
      <c r="H3502" s="454" t="s">
        <v>439</v>
      </c>
      <c r="I3502" s="453">
        <v>2023</v>
      </c>
      <c r="J3502" s="453">
        <v>4</v>
      </c>
      <c r="K3502" s="456">
        <v>45604</v>
      </c>
      <c r="L3502" s="457">
        <v>0.5</v>
      </c>
      <c r="M3502" s="458">
        <v>0.18229999999999999</v>
      </c>
      <c r="N3502" s="458">
        <v>0.20669999999999999</v>
      </c>
      <c r="O3502" s="459">
        <v>2.4400000000000002E-2</v>
      </c>
      <c r="P3502" s="460">
        <v>1.2200000000000001E-2</v>
      </c>
      <c r="Q3502" s="453">
        <v>1</v>
      </c>
      <c r="R3502" s="458">
        <v>0.18229999999999999</v>
      </c>
      <c r="S3502" s="464">
        <v>929880</v>
      </c>
      <c r="T3502" s="461">
        <v>1111320</v>
      </c>
      <c r="U3502" s="462">
        <v>2252000</v>
      </c>
      <c r="V3502" s="463">
        <v>2224884</v>
      </c>
      <c r="W3502" s="716" t="e">
        <f t="shared" si="143"/>
        <v>#DIV/0!</v>
      </c>
      <c r="Z3502" s="739">
        <f t="shared" si="144"/>
        <v>22689.072</v>
      </c>
    </row>
    <row r="3503" spans="1:26" s="365" customFormat="1" ht="12.65" customHeight="1">
      <c r="A3503" s="738" t="s">
        <v>279</v>
      </c>
      <c r="B3503" s="452" t="s">
        <v>117</v>
      </c>
      <c r="C3503" s="453" t="s">
        <v>554</v>
      </c>
      <c r="D3503" s="454" t="s">
        <v>1288</v>
      </c>
      <c r="E3503" s="455" t="s">
        <v>1289</v>
      </c>
      <c r="F3503" s="454" t="s">
        <v>1275</v>
      </c>
      <c r="G3503" s="454" t="s">
        <v>553</v>
      </c>
      <c r="H3503" s="454" t="s">
        <v>439</v>
      </c>
      <c r="I3503" s="453">
        <v>2023</v>
      </c>
      <c r="J3503" s="453">
        <v>5</v>
      </c>
      <c r="K3503" s="456">
        <v>45604</v>
      </c>
      <c r="L3503" s="457">
        <v>0.5</v>
      </c>
      <c r="M3503" s="458">
        <v>0.18229999999999999</v>
      </c>
      <c r="N3503" s="458">
        <v>0.20669999999999999</v>
      </c>
      <c r="O3503" s="459">
        <v>2.4400000000000002E-2</v>
      </c>
      <c r="P3503" s="460">
        <v>1.2200000000000001E-2</v>
      </c>
      <c r="Q3503" s="453">
        <v>1</v>
      </c>
      <c r="R3503" s="458">
        <v>0.18229999999999999</v>
      </c>
      <c r="S3503" s="464">
        <v>1626680</v>
      </c>
      <c r="T3503" s="461">
        <v>2738000</v>
      </c>
      <c r="U3503" s="462">
        <v>2252000</v>
      </c>
      <c r="V3503" s="463">
        <v>2185193</v>
      </c>
      <c r="W3503" s="716" t="e">
        <f t="shared" si="143"/>
        <v>#DIV/0!</v>
      </c>
      <c r="Z3503" s="739">
        <f t="shared" si="144"/>
        <v>39690.992000000006</v>
      </c>
    </row>
    <row r="3504" spans="1:26" s="365" customFormat="1" ht="12.65" customHeight="1">
      <c r="A3504" s="738" t="s">
        <v>279</v>
      </c>
      <c r="B3504" s="452" t="s">
        <v>117</v>
      </c>
      <c r="C3504" s="453" t="s">
        <v>554</v>
      </c>
      <c r="D3504" s="454" t="s">
        <v>1288</v>
      </c>
      <c r="E3504" s="455" t="s">
        <v>1289</v>
      </c>
      <c r="F3504" s="454" t="s">
        <v>1275</v>
      </c>
      <c r="G3504" s="454" t="s">
        <v>553</v>
      </c>
      <c r="H3504" s="454" t="s">
        <v>439</v>
      </c>
      <c r="I3504" s="453">
        <v>2023</v>
      </c>
      <c r="J3504" s="453">
        <v>6</v>
      </c>
      <c r="K3504" s="456">
        <v>45604</v>
      </c>
      <c r="L3504" s="457">
        <v>0.5</v>
      </c>
      <c r="M3504" s="458">
        <v>0.18229999999999999</v>
      </c>
      <c r="N3504" s="458">
        <v>0.20669999999999999</v>
      </c>
      <c r="O3504" s="459">
        <v>2.4400000000000002E-2</v>
      </c>
      <c r="P3504" s="460">
        <v>1.2200000000000001E-2</v>
      </c>
      <c r="Q3504" s="453">
        <v>1</v>
      </c>
      <c r="R3504" s="458">
        <v>0.18229999999999999</v>
      </c>
      <c r="S3504" s="464">
        <v>347680</v>
      </c>
      <c r="T3504" s="461">
        <v>3085680</v>
      </c>
      <c r="U3504" s="462">
        <v>2252000</v>
      </c>
      <c r="V3504" s="463">
        <v>2176709</v>
      </c>
      <c r="W3504" s="716" t="e">
        <f t="shared" si="143"/>
        <v>#DIV/0!</v>
      </c>
      <c r="Z3504" s="739">
        <f t="shared" si="144"/>
        <v>8483.3919999999998</v>
      </c>
    </row>
    <row r="3505" spans="1:26" s="365" customFormat="1" ht="12.65" customHeight="1">
      <c r="A3505" s="738" t="s">
        <v>279</v>
      </c>
      <c r="B3505" s="452" t="s">
        <v>117</v>
      </c>
      <c r="C3505" s="453" t="s">
        <v>554</v>
      </c>
      <c r="D3505" s="454" t="s">
        <v>1288</v>
      </c>
      <c r="E3505" s="455" t="s">
        <v>1289</v>
      </c>
      <c r="F3505" s="454" t="s">
        <v>1275</v>
      </c>
      <c r="G3505" s="454" t="s">
        <v>553</v>
      </c>
      <c r="H3505" s="454" t="s">
        <v>439</v>
      </c>
      <c r="I3505" s="453">
        <v>2023</v>
      </c>
      <c r="J3505" s="453">
        <v>7</v>
      </c>
      <c r="K3505" s="456">
        <v>45604</v>
      </c>
      <c r="L3505" s="457">
        <v>0.5</v>
      </c>
      <c r="M3505" s="458">
        <v>0.18229999999999999</v>
      </c>
      <c r="N3505" s="458">
        <v>0.20669999999999999</v>
      </c>
      <c r="O3505" s="459">
        <v>2.4400000000000002E-2</v>
      </c>
      <c r="P3505" s="460">
        <v>1.2200000000000001E-2</v>
      </c>
      <c r="Q3505" s="453">
        <v>1</v>
      </c>
      <c r="R3505" s="458">
        <v>0.18229999999999999</v>
      </c>
      <c r="S3505" s="464">
        <v>428400</v>
      </c>
      <c r="T3505" s="461">
        <v>3514080</v>
      </c>
      <c r="U3505" s="462">
        <v>2252000</v>
      </c>
      <c r="V3505" s="463">
        <v>2166256</v>
      </c>
      <c r="W3505" s="716" t="e">
        <f t="shared" si="143"/>
        <v>#DIV/0!</v>
      </c>
      <c r="Z3505" s="739">
        <f t="shared" si="144"/>
        <v>10452.960000000001</v>
      </c>
    </row>
    <row r="3506" spans="1:26" s="365" customFormat="1" ht="12.65" customHeight="1">
      <c r="A3506" s="738" t="s">
        <v>279</v>
      </c>
      <c r="B3506" s="452" t="s">
        <v>117</v>
      </c>
      <c r="C3506" s="453" t="s">
        <v>554</v>
      </c>
      <c r="D3506" s="454" t="s">
        <v>1288</v>
      </c>
      <c r="E3506" s="455" t="s">
        <v>1289</v>
      </c>
      <c r="F3506" s="454" t="s">
        <v>1275</v>
      </c>
      <c r="G3506" s="454" t="s">
        <v>553</v>
      </c>
      <c r="H3506" s="454" t="s">
        <v>439</v>
      </c>
      <c r="I3506" s="453">
        <v>2023</v>
      </c>
      <c r="J3506" s="453">
        <v>8</v>
      </c>
      <c r="K3506" s="456">
        <v>45604</v>
      </c>
      <c r="L3506" s="457">
        <v>0.5</v>
      </c>
      <c r="M3506" s="458">
        <v>0.18229999999999999</v>
      </c>
      <c r="N3506" s="458">
        <v>0.20669999999999999</v>
      </c>
      <c r="O3506" s="459">
        <v>2.4400000000000002E-2</v>
      </c>
      <c r="P3506" s="460">
        <v>1.2200000000000001E-2</v>
      </c>
      <c r="Q3506" s="453">
        <v>1</v>
      </c>
      <c r="R3506" s="458">
        <v>0.18229999999999999</v>
      </c>
      <c r="S3506" s="464">
        <v>340200</v>
      </c>
      <c r="T3506" s="461">
        <v>3854280</v>
      </c>
      <c r="U3506" s="462">
        <v>2252000</v>
      </c>
      <c r="V3506" s="463">
        <v>2157956</v>
      </c>
      <c r="W3506" s="716" t="e">
        <f t="shared" si="143"/>
        <v>#DIV/0!</v>
      </c>
      <c r="Z3506" s="739">
        <f t="shared" si="144"/>
        <v>8300.880000000001</v>
      </c>
    </row>
    <row r="3507" spans="1:26" s="365" customFormat="1" ht="12.65" customHeight="1">
      <c r="A3507" s="738" t="s">
        <v>279</v>
      </c>
      <c r="B3507" s="452" t="s">
        <v>117</v>
      </c>
      <c r="C3507" s="453" t="s">
        <v>554</v>
      </c>
      <c r="D3507" s="454" t="s">
        <v>1288</v>
      </c>
      <c r="E3507" s="455" t="s">
        <v>1289</v>
      </c>
      <c r="F3507" s="454" t="s">
        <v>1275</v>
      </c>
      <c r="G3507" s="454" t="s">
        <v>553</v>
      </c>
      <c r="H3507" s="454" t="s">
        <v>439</v>
      </c>
      <c r="I3507" s="453">
        <v>2023</v>
      </c>
      <c r="J3507" s="453">
        <v>9</v>
      </c>
      <c r="K3507" s="456">
        <v>45604</v>
      </c>
      <c r="L3507" s="457">
        <v>0.5</v>
      </c>
      <c r="M3507" s="458">
        <v>0.18229999999999999</v>
      </c>
      <c r="N3507" s="458">
        <v>0.20669999999999999</v>
      </c>
      <c r="O3507" s="459">
        <v>2.4400000000000002E-2</v>
      </c>
      <c r="P3507" s="460">
        <v>1.2200000000000001E-2</v>
      </c>
      <c r="Q3507" s="453">
        <v>1</v>
      </c>
      <c r="R3507" s="458">
        <v>0.18229999999999999</v>
      </c>
      <c r="S3507" s="464">
        <v>385560</v>
      </c>
      <c r="T3507" s="461">
        <v>4239840</v>
      </c>
      <c r="U3507" s="462">
        <v>2252000</v>
      </c>
      <c r="V3507" s="463">
        <v>2148548</v>
      </c>
      <c r="W3507" s="716" t="e">
        <f t="shared" si="143"/>
        <v>#DIV/0!</v>
      </c>
      <c r="Z3507" s="739">
        <f t="shared" si="144"/>
        <v>9407.6640000000007</v>
      </c>
    </row>
    <row r="3508" spans="1:26" s="365" customFormat="1" ht="12.65" customHeight="1">
      <c r="A3508" s="738" t="s">
        <v>279</v>
      </c>
      <c r="B3508" s="452" t="s">
        <v>117</v>
      </c>
      <c r="C3508" s="453" t="s">
        <v>554</v>
      </c>
      <c r="D3508" s="454" t="s">
        <v>1288</v>
      </c>
      <c r="E3508" s="455" t="s">
        <v>1289</v>
      </c>
      <c r="F3508" s="454" t="s">
        <v>1275</v>
      </c>
      <c r="G3508" s="454" t="s">
        <v>553</v>
      </c>
      <c r="H3508" s="454" t="s">
        <v>439</v>
      </c>
      <c r="I3508" s="453">
        <v>2023</v>
      </c>
      <c r="J3508" s="453">
        <v>10</v>
      </c>
      <c r="K3508" s="456">
        <v>45604</v>
      </c>
      <c r="L3508" s="457">
        <v>0.5</v>
      </c>
      <c r="M3508" s="458">
        <v>0.18229999999999999</v>
      </c>
      <c r="N3508" s="458">
        <v>0.20669999999999999</v>
      </c>
      <c r="O3508" s="459">
        <v>2.4400000000000002E-2</v>
      </c>
      <c r="P3508" s="460">
        <v>1.2200000000000001E-2</v>
      </c>
      <c r="Q3508" s="453">
        <v>1</v>
      </c>
      <c r="R3508" s="458">
        <v>0.18229999999999999</v>
      </c>
      <c r="S3508" s="464">
        <v>740880</v>
      </c>
      <c r="T3508" s="461">
        <v>4980720</v>
      </c>
      <c r="U3508" s="462">
        <v>2252000</v>
      </c>
      <c r="V3508" s="463">
        <v>2130470</v>
      </c>
      <c r="W3508" s="716" t="e">
        <f t="shared" si="143"/>
        <v>#DIV/0!</v>
      </c>
      <c r="Z3508" s="739">
        <f t="shared" si="144"/>
        <v>18077.472000000002</v>
      </c>
    </row>
    <row r="3509" spans="1:26" s="365" customFormat="1" ht="12.65" customHeight="1">
      <c r="A3509" s="738" t="s">
        <v>279</v>
      </c>
      <c r="B3509" s="452" t="s">
        <v>117</v>
      </c>
      <c r="C3509" s="453" t="s">
        <v>554</v>
      </c>
      <c r="D3509" s="454" t="s">
        <v>1288</v>
      </c>
      <c r="E3509" s="455" t="s">
        <v>1289</v>
      </c>
      <c r="F3509" s="454" t="s">
        <v>1275</v>
      </c>
      <c r="G3509" s="454" t="s">
        <v>553</v>
      </c>
      <c r="H3509" s="454" t="s">
        <v>439</v>
      </c>
      <c r="I3509" s="453">
        <v>2023</v>
      </c>
      <c r="J3509" s="453">
        <v>11</v>
      </c>
      <c r="K3509" s="456">
        <v>45604</v>
      </c>
      <c r="L3509" s="457">
        <v>0.5</v>
      </c>
      <c r="M3509" s="458">
        <v>0.18229999999999999</v>
      </c>
      <c r="N3509" s="458">
        <v>0.20669999999999999</v>
      </c>
      <c r="O3509" s="459">
        <v>2.4400000000000002E-2</v>
      </c>
      <c r="P3509" s="460">
        <v>1.2200000000000001E-2</v>
      </c>
      <c r="Q3509" s="453">
        <v>1</v>
      </c>
      <c r="R3509" s="458">
        <v>0.18229999999999999</v>
      </c>
      <c r="S3509" s="464">
        <v>136080</v>
      </c>
      <c r="T3509" s="461">
        <v>5116800</v>
      </c>
      <c r="U3509" s="462">
        <v>2252000</v>
      </c>
      <c r="V3509" s="463">
        <v>2127150</v>
      </c>
      <c r="W3509" s="716" t="e">
        <f t="shared" si="143"/>
        <v>#DIV/0!</v>
      </c>
      <c r="Z3509" s="739">
        <f t="shared" si="144"/>
        <v>3320.3520000000003</v>
      </c>
    </row>
    <row r="3510" spans="1:26" s="365" customFormat="1" ht="12.65" customHeight="1">
      <c r="A3510" s="738" t="s">
        <v>279</v>
      </c>
      <c r="B3510" s="452" t="s">
        <v>117</v>
      </c>
      <c r="C3510" s="453" t="s">
        <v>554</v>
      </c>
      <c r="D3510" s="454" t="s">
        <v>1288</v>
      </c>
      <c r="E3510" s="455" t="s">
        <v>1289</v>
      </c>
      <c r="F3510" s="454" t="s">
        <v>1275</v>
      </c>
      <c r="G3510" s="454" t="s">
        <v>553</v>
      </c>
      <c r="H3510" s="454" t="s">
        <v>439</v>
      </c>
      <c r="I3510" s="453">
        <v>2023</v>
      </c>
      <c r="J3510" s="453">
        <v>12</v>
      </c>
      <c r="K3510" s="456">
        <v>45604</v>
      </c>
      <c r="L3510" s="457">
        <v>0.5</v>
      </c>
      <c r="M3510" s="458">
        <v>0.18229999999999999</v>
      </c>
      <c r="N3510" s="458">
        <v>0.20669999999999999</v>
      </c>
      <c r="O3510" s="459">
        <v>2.4400000000000002E-2</v>
      </c>
      <c r="P3510" s="460">
        <v>1.2200000000000001E-2</v>
      </c>
      <c r="Q3510" s="453">
        <v>1</v>
      </c>
      <c r="R3510" s="458">
        <v>0.18229999999999999</v>
      </c>
      <c r="S3510" s="464">
        <v>255600</v>
      </c>
      <c r="T3510" s="461">
        <v>5372400</v>
      </c>
      <c r="U3510" s="462">
        <v>2252000</v>
      </c>
      <c r="V3510" s="463">
        <v>2120913</v>
      </c>
      <c r="W3510" s="716" t="e">
        <f t="shared" si="143"/>
        <v>#DIV/0!</v>
      </c>
      <c r="Z3510" s="739">
        <f t="shared" si="144"/>
        <v>6236.64</v>
      </c>
    </row>
    <row r="3511" spans="1:26" s="365" customFormat="1" ht="12.65" customHeight="1">
      <c r="A3511" s="738" t="s">
        <v>279</v>
      </c>
      <c r="B3511" s="452" t="s">
        <v>117</v>
      </c>
      <c r="C3511" s="453" t="s">
        <v>554</v>
      </c>
      <c r="D3511" s="454" t="s">
        <v>1290</v>
      </c>
      <c r="E3511" s="455" t="s">
        <v>1289</v>
      </c>
      <c r="F3511" s="454" t="s">
        <v>1275</v>
      </c>
      <c r="G3511" s="454" t="s">
        <v>553</v>
      </c>
      <c r="H3511" s="454" t="s">
        <v>439</v>
      </c>
      <c r="I3511" s="453">
        <v>2024</v>
      </c>
      <c r="J3511" s="453">
        <v>1</v>
      </c>
      <c r="K3511" s="456">
        <v>45604</v>
      </c>
      <c r="L3511" s="457">
        <v>0.5</v>
      </c>
      <c r="M3511" s="458">
        <v>0.18229999999999999</v>
      </c>
      <c r="N3511" s="458">
        <v>0.20669999999999999</v>
      </c>
      <c r="O3511" s="459">
        <v>2.4400000000000002E-2</v>
      </c>
      <c r="P3511" s="460">
        <v>1.2200000000000001E-2</v>
      </c>
      <c r="Q3511" s="453">
        <v>1</v>
      </c>
      <c r="R3511" s="458">
        <v>0.18229999999999999</v>
      </c>
      <c r="S3511" s="464">
        <v>391303</v>
      </c>
      <c r="T3511" s="461">
        <v>5763703</v>
      </c>
      <c r="U3511" s="462">
        <v>2252000</v>
      </c>
      <c r="V3511" s="463">
        <v>2111366</v>
      </c>
      <c r="W3511" s="716" t="e">
        <f t="shared" si="143"/>
        <v>#DIV/0!</v>
      </c>
      <c r="Z3511" s="739">
        <f t="shared" si="144"/>
        <v>9547.7932000000001</v>
      </c>
    </row>
    <row r="3512" spans="1:26" s="365" customFormat="1" ht="12.65" customHeight="1">
      <c r="A3512" s="738" t="s">
        <v>279</v>
      </c>
      <c r="B3512" s="452" t="s">
        <v>117</v>
      </c>
      <c r="C3512" s="453" t="s">
        <v>554</v>
      </c>
      <c r="D3512" s="454" t="s">
        <v>1290</v>
      </c>
      <c r="E3512" s="455" t="s">
        <v>1289</v>
      </c>
      <c r="F3512" s="454" t="s">
        <v>1275</v>
      </c>
      <c r="G3512" s="454" t="s">
        <v>553</v>
      </c>
      <c r="H3512" s="454" t="s">
        <v>439</v>
      </c>
      <c r="I3512" s="453">
        <v>2024</v>
      </c>
      <c r="J3512" s="453">
        <v>2</v>
      </c>
      <c r="K3512" s="456">
        <v>45604</v>
      </c>
      <c r="L3512" s="457">
        <v>0.5</v>
      </c>
      <c r="M3512" s="458">
        <v>0.18229999999999999</v>
      </c>
      <c r="N3512" s="458">
        <v>0.20669999999999999</v>
      </c>
      <c r="O3512" s="459">
        <v>2.4400000000000002E-2</v>
      </c>
      <c r="P3512" s="460">
        <v>1.2200000000000001E-2</v>
      </c>
      <c r="Q3512" s="453">
        <v>1</v>
      </c>
      <c r="R3512" s="458">
        <v>0.18229999999999999</v>
      </c>
      <c r="S3512" s="464">
        <v>25200</v>
      </c>
      <c r="T3512" s="461">
        <v>5788903</v>
      </c>
      <c r="U3512" s="462">
        <v>2252000</v>
      </c>
      <c r="V3512" s="463">
        <v>2110751</v>
      </c>
      <c r="W3512" s="716" t="e">
        <f t="shared" si="143"/>
        <v>#DIV/0!</v>
      </c>
      <c r="Z3512" s="739">
        <f t="shared" si="144"/>
        <v>614.88</v>
      </c>
    </row>
    <row r="3513" spans="1:26" s="365" customFormat="1" ht="12.65" customHeight="1">
      <c r="A3513" s="738" t="s">
        <v>279</v>
      </c>
      <c r="B3513" s="452" t="s">
        <v>117</v>
      </c>
      <c r="C3513" s="453" t="s">
        <v>554</v>
      </c>
      <c r="D3513" s="454" t="s">
        <v>1290</v>
      </c>
      <c r="E3513" s="455" t="s">
        <v>1289</v>
      </c>
      <c r="F3513" s="454" t="s">
        <v>1275</v>
      </c>
      <c r="G3513" s="454" t="s">
        <v>553</v>
      </c>
      <c r="H3513" s="454" t="s">
        <v>439</v>
      </c>
      <c r="I3513" s="453">
        <v>2024</v>
      </c>
      <c r="J3513" s="453">
        <v>3</v>
      </c>
      <c r="K3513" s="456">
        <v>45604</v>
      </c>
      <c r="L3513" s="457">
        <v>0.5</v>
      </c>
      <c r="M3513" s="458">
        <v>0.18229999999999999</v>
      </c>
      <c r="N3513" s="458">
        <v>0.20669999999999999</v>
      </c>
      <c r="O3513" s="459">
        <v>2.4400000000000002E-2</v>
      </c>
      <c r="P3513" s="460">
        <v>1.2200000000000001E-2</v>
      </c>
      <c r="Q3513" s="453">
        <v>1</v>
      </c>
      <c r="R3513" s="458">
        <v>0.18229999999999999</v>
      </c>
      <c r="S3513" s="464">
        <v>212437</v>
      </c>
      <c r="T3513" s="461">
        <v>6001340</v>
      </c>
      <c r="U3513" s="462">
        <v>2252000</v>
      </c>
      <c r="V3513" s="463">
        <v>2105567</v>
      </c>
      <c r="W3513" s="716" t="e">
        <f t="shared" si="143"/>
        <v>#DIV/0!</v>
      </c>
      <c r="Z3513" s="739">
        <f t="shared" si="144"/>
        <v>5183.4628000000002</v>
      </c>
    </row>
    <row r="3514" spans="1:26" s="365" customFormat="1" ht="12.65" customHeight="1">
      <c r="A3514" s="738" t="s">
        <v>279</v>
      </c>
      <c r="B3514" s="452" t="s">
        <v>117</v>
      </c>
      <c r="C3514" s="453" t="s">
        <v>554</v>
      </c>
      <c r="D3514" s="454" t="s">
        <v>1290</v>
      </c>
      <c r="E3514" s="455" t="s">
        <v>1289</v>
      </c>
      <c r="F3514" s="454" t="s">
        <v>1275</v>
      </c>
      <c r="G3514" s="454" t="s">
        <v>553</v>
      </c>
      <c r="H3514" s="454" t="s">
        <v>439</v>
      </c>
      <c r="I3514" s="453">
        <v>2024</v>
      </c>
      <c r="J3514" s="453">
        <v>12</v>
      </c>
      <c r="K3514" s="456">
        <v>45666</v>
      </c>
      <c r="L3514" s="457">
        <v>0.5</v>
      </c>
      <c r="M3514" s="458">
        <v>0.18229999999999999</v>
      </c>
      <c r="N3514" s="458">
        <v>0.20669999999999999</v>
      </c>
      <c r="O3514" s="459">
        <v>2.4400000000000002E-2</v>
      </c>
      <c r="P3514" s="460">
        <v>1.2200000000000001E-2</v>
      </c>
      <c r="Q3514" s="453">
        <v>1</v>
      </c>
      <c r="R3514" s="458">
        <v>0.18229999999999999</v>
      </c>
      <c r="S3514" s="464">
        <v>0</v>
      </c>
      <c r="T3514" s="461">
        <v>6001340</v>
      </c>
      <c r="U3514" s="462">
        <v>2252000</v>
      </c>
      <c r="V3514" s="463">
        <v>2105567</v>
      </c>
      <c r="W3514" s="716" t="e">
        <f t="shared" si="143"/>
        <v>#DIV/0!</v>
      </c>
      <c r="Z3514" s="739">
        <f t="shared" si="144"/>
        <v>0</v>
      </c>
    </row>
    <row r="3515" spans="1:26" s="365" customFormat="1" ht="12.65" customHeight="1">
      <c r="A3515" s="738" t="s">
        <v>279</v>
      </c>
      <c r="B3515" s="452" t="s">
        <v>117</v>
      </c>
      <c r="C3515" s="453" t="s">
        <v>554</v>
      </c>
      <c r="D3515" s="454" t="s">
        <v>1290</v>
      </c>
      <c r="E3515" s="455" t="s">
        <v>1289</v>
      </c>
      <c r="F3515" s="454" t="s">
        <v>1275</v>
      </c>
      <c r="G3515" s="454" t="s">
        <v>553</v>
      </c>
      <c r="H3515" s="454" t="s">
        <v>439</v>
      </c>
      <c r="I3515" s="453">
        <v>2025</v>
      </c>
      <c r="J3515" s="453">
        <v>1</v>
      </c>
      <c r="K3515" s="456">
        <v>45336</v>
      </c>
      <c r="L3515" s="457">
        <v>0.5</v>
      </c>
      <c r="M3515" s="458">
        <v>0.18229999999999999</v>
      </c>
      <c r="N3515" s="458">
        <v>0.20669999999999999</v>
      </c>
      <c r="O3515" s="459">
        <v>2.4400000000000002E-2</v>
      </c>
      <c r="P3515" s="460">
        <v>1.2200000000000001E-2</v>
      </c>
      <c r="Q3515" s="453">
        <v>1</v>
      </c>
      <c r="R3515" s="458">
        <v>0.18229999999999999</v>
      </c>
      <c r="S3515" s="464">
        <v>0</v>
      </c>
      <c r="T3515" s="461">
        <v>6001340</v>
      </c>
      <c r="U3515" s="462">
        <v>2252000</v>
      </c>
      <c r="V3515" s="463">
        <v>2105567</v>
      </c>
      <c r="W3515" s="716" t="e">
        <f t="shared" si="143"/>
        <v>#DIV/0!</v>
      </c>
      <c r="Z3515" s="739">
        <f t="shared" si="144"/>
        <v>0</v>
      </c>
    </row>
    <row r="3516" spans="1:26" s="365" customFormat="1" ht="12.65" customHeight="1">
      <c r="A3516" s="452" t="s">
        <v>116</v>
      </c>
      <c r="B3516" s="452" t="s">
        <v>117</v>
      </c>
      <c r="C3516" s="453" t="s">
        <v>554</v>
      </c>
      <c r="D3516" s="454" t="s">
        <v>1291</v>
      </c>
      <c r="E3516" s="455" t="s">
        <v>1292</v>
      </c>
      <c r="F3516" s="454" t="s">
        <v>1275</v>
      </c>
      <c r="G3516" s="454" t="s">
        <v>553</v>
      </c>
      <c r="H3516" s="454" t="s">
        <v>439</v>
      </c>
      <c r="I3516" s="453">
        <v>2023</v>
      </c>
      <c r="J3516" s="453">
        <v>3</v>
      </c>
      <c r="K3516" s="456">
        <v>45604</v>
      </c>
      <c r="L3516" s="457">
        <v>0.5</v>
      </c>
      <c r="M3516" s="458">
        <v>5.4800000000000001E-2</v>
      </c>
      <c r="N3516" s="458">
        <v>6.2799999999999995E-2</v>
      </c>
      <c r="O3516" s="459">
        <v>8.0000000000000002E-3</v>
      </c>
      <c r="P3516" s="460">
        <v>4.0000000000000001E-3</v>
      </c>
      <c r="Q3516" s="453">
        <v>1</v>
      </c>
      <c r="R3516" s="458">
        <v>5.4800000000000001E-2</v>
      </c>
      <c r="S3516" s="464">
        <v>300000</v>
      </c>
      <c r="T3516" s="461">
        <v>300000</v>
      </c>
      <c r="U3516" s="462">
        <v>219635</v>
      </c>
      <c r="V3516" s="463">
        <v>217235</v>
      </c>
      <c r="W3516" s="716" t="e">
        <f t="shared" si="143"/>
        <v>#DIV/0!</v>
      </c>
      <c r="Z3516" s="739">
        <f t="shared" si="144"/>
        <v>2400</v>
      </c>
    </row>
    <row r="3517" spans="1:26" s="365" customFormat="1" ht="12.65" customHeight="1">
      <c r="A3517" s="452" t="s">
        <v>116</v>
      </c>
      <c r="B3517" s="452" t="s">
        <v>117</v>
      </c>
      <c r="C3517" s="453" t="s">
        <v>554</v>
      </c>
      <c r="D3517" s="454" t="s">
        <v>1291</v>
      </c>
      <c r="E3517" s="455" t="s">
        <v>1292</v>
      </c>
      <c r="F3517" s="454" t="s">
        <v>1275</v>
      </c>
      <c r="G3517" s="454" t="s">
        <v>553</v>
      </c>
      <c r="H3517" s="454" t="s">
        <v>439</v>
      </c>
      <c r="I3517" s="453">
        <v>2023</v>
      </c>
      <c r="J3517" s="453">
        <v>4</v>
      </c>
      <c r="K3517" s="456">
        <v>45604</v>
      </c>
      <c r="L3517" s="457">
        <v>0.5</v>
      </c>
      <c r="M3517" s="458">
        <v>5.4800000000000001E-2</v>
      </c>
      <c r="N3517" s="458">
        <v>6.2799999999999995E-2</v>
      </c>
      <c r="O3517" s="459">
        <v>8.0000000000000002E-3</v>
      </c>
      <c r="P3517" s="460">
        <v>4.0000000000000001E-3</v>
      </c>
      <c r="Q3517" s="453">
        <v>1</v>
      </c>
      <c r="R3517" s="458">
        <v>5.4800000000000001E-2</v>
      </c>
      <c r="S3517" s="464">
        <v>1560000</v>
      </c>
      <c r="T3517" s="461">
        <v>1860000</v>
      </c>
      <c r="U3517" s="462">
        <v>219635</v>
      </c>
      <c r="V3517" s="463">
        <v>204755</v>
      </c>
      <c r="W3517" s="716" t="e">
        <f t="shared" si="143"/>
        <v>#DIV/0!</v>
      </c>
      <c r="Z3517" s="739">
        <f t="shared" si="144"/>
        <v>12480</v>
      </c>
    </row>
    <row r="3518" spans="1:26" s="365" customFormat="1" ht="12.65" customHeight="1">
      <c r="A3518" s="452" t="s">
        <v>116</v>
      </c>
      <c r="B3518" s="452" t="s">
        <v>117</v>
      </c>
      <c r="C3518" s="453" t="s">
        <v>554</v>
      </c>
      <c r="D3518" s="454" t="s">
        <v>1291</v>
      </c>
      <c r="E3518" s="455" t="s">
        <v>1292</v>
      </c>
      <c r="F3518" s="454" t="s">
        <v>1275</v>
      </c>
      <c r="G3518" s="454" t="s">
        <v>553</v>
      </c>
      <c r="H3518" s="454" t="s">
        <v>439</v>
      </c>
      <c r="I3518" s="453">
        <v>2023</v>
      </c>
      <c r="J3518" s="453">
        <v>5</v>
      </c>
      <c r="K3518" s="456">
        <v>45604</v>
      </c>
      <c r="L3518" s="457">
        <v>0.5</v>
      </c>
      <c r="M3518" s="458">
        <v>5.4800000000000001E-2</v>
      </c>
      <c r="N3518" s="458">
        <v>6.2799999999999995E-2</v>
      </c>
      <c r="O3518" s="459">
        <v>8.0000000000000002E-3</v>
      </c>
      <c r="P3518" s="460">
        <v>4.0000000000000001E-3</v>
      </c>
      <c r="Q3518" s="453">
        <v>1</v>
      </c>
      <c r="R3518" s="458">
        <v>5.4800000000000001E-2</v>
      </c>
      <c r="S3518" s="464">
        <v>826000</v>
      </c>
      <c r="T3518" s="461">
        <v>2686000</v>
      </c>
      <c r="U3518" s="462">
        <v>219635</v>
      </c>
      <c r="V3518" s="463">
        <v>198147</v>
      </c>
      <c r="W3518" s="716" t="e">
        <f t="shared" si="143"/>
        <v>#DIV/0!</v>
      </c>
      <c r="Z3518" s="739">
        <f t="shared" si="144"/>
        <v>6608</v>
      </c>
    </row>
    <row r="3519" spans="1:26" s="365" customFormat="1" ht="12.65" customHeight="1">
      <c r="A3519" s="452" t="s">
        <v>116</v>
      </c>
      <c r="B3519" s="452" t="s">
        <v>117</v>
      </c>
      <c r="C3519" s="453" t="s">
        <v>554</v>
      </c>
      <c r="D3519" s="454" t="s">
        <v>1291</v>
      </c>
      <c r="E3519" s="455" t="s">
        <v>1292</v>
      </c>
      <c r="F3519" s="454" t="s">
        <v>1275</v>
      </c>
      <c r="G3519" s="454" t="s">
        <v>553</v>
      </c>
      <c r="H3519" s="454" t="s">
        <v>439</v>
      </c>
      <c r="I3519" s="453">
        <v>2023</v>
      </c>
      <c r="J3519" s="453">
        <v>6</v>
      </c>
      <c r="K3519" s="456">
        <v>45604</v>
      </c>
      <c r="L3519" s="457">
        <v>0.5</v>
      </c>
      <c r="M3519" s="458">
        <v>5.4800000000000001E-2</v>
      </c>
      <c r="N3519" s="458">
        <v>6.2799999999999995E-2</v>
      </c>
      <c r="O3519" s="459">
        <v>8.0000000000000002E-3</v>
      </c>
      <c r="P3519" s="460">
        <v>4.0000000000000001E-3</v>
      </c>
      <c r="Q3519" s="453">
        <v>1</v>
      </c>
      <c r="R3519" s="458">
        <v>5.4800000000000001E-2</v>
      </c>
      <c r="S3519" s="464">
        <v>346000</v>
      </c>
      <c r="T3519" s="461">
        <v>3032000</v>
      </c>
      <c r="U3519" s="462">
        <v>219635</v>
      </c>
      <c r="V3519" s="463">
        <v>195379</v>
      </c>
      <c r="W3519" s="716" t="e">
        <f t="shared" si="143"/>
        <v>#DIV/0!</v>
      </c>
      <c r="Z3519" s="739">
        <f t="shared" si="144"/>
        <v>2768</v>
      </c>
    </row>
    <row r="3520" spans="1:26" s="365" customFormat="1" ht="12.65" customHeight="1">
      <c r="A3520" s="452" t="s">
        <v>116</v>
      </c>
      <c r="B3520" s="452" t="s">
        <v>117</v>
      </c>
      <c r="C3520" s="453" t="s">
        <v>554</v>
      </c>
      <c r="D3520" s="454" t="s">
        <v>1291</v>
      </c>
      <c r="E3520" s="455" t="s">
        <v>1292</v>
      </c>
      <c r="F3520" s="454" t="s">
        <v>1275</v>
      </c>
      <c r="G3520" s="454" t="s">
        <v>553</v>
      </c>
      <c r="H3520" s="454" t="s">
        <v>439</v>
      </c>
      <c r="I3520" s="453">
        <v>2023</v>
      </c>
      <c r="J3520" s="453">
        <v>7</v>
      </c>
      <c r="K3520" s="456">
        <v>45604</v>
      </c>
      <c r="L3520" s="457">
        <v>0.5</v>
      </c>
      <c r="M3520" s="458">
        <v>5.4800000000000001E-2</v>
      </c>
      <c r="N3520" s="458">
        <v>6.2799999999999995E-2</v>
      </c>
      <c r="O3520" s="459">
        <v>8.0000000000000002E-3</v>
      </c>
      <c r="P3520" s="460">
        <v>4.0000000000000001E-3</v>
      </c>
      <c r="Q3520" s="453">
        <v>1</v>
      </c>
      <c r="R3520" s="458">
        <v>5.4800000000000001E-2</v>
      </c>
      <c r="S3520" s="464">
        <v>528000</v>
      </c>
      <c r="T3520" s="461">
        <v>3560000</v>
      </c>
      <c r="U3520" s="462">
        <v>219635</v>
      </c>
      <c r="V3520" s="463">
        <v>191155</v>
      </c>
      <c r="W3520" s="716" t="e">
        <f t="shared" si="143"/>
        <v>#DIV/0!</v>
      </c>
      <c r="Z3520" s="739">
        <f t="shared" si="144"/>
        <v>4224</v>
      </c>
    </row>
    <row r="3521" spans="1:26" s="365" customFormat="1" ht="12.65" customHeight="1">
      <c r="A3521" s="452" t="s">
        <v>116</v>
      </c>
      <c r="B3521" s="452" t="s">
        <v>117</v>
      </c>
      <c r="C3521" s="453" t="s">
        <v>554</v>
      </c>
      <c r="D3521" s="454" t="s">
        <v>1291</v>
      </c>
      <c r="E3521" s="455" t="s">
        <v>1292</v>
      </c>
      <c r="F3521" s="454" t="s">
        <v>1275</v>
      </c>
      <c r="G3521" s="454" t="s">
        <v>553</v>
      </c>
      <c r="H3521" s="454" t="s">
        <v>439</v>
      </c>
      <c r="I3521" s="453">
        <v>2023</v>
      </c>
      <c r="J3521" s="453">
        <v>8</v>
      </c>
      <c r="K3521" s="456">
        <v>45604</v>
      </c>
      <c r="L3521" s="457">
        <v>0.5</v>
      </c>
      <c r="M3521" s="458">
        <v>5.4800000000000001E-2</v>
      </c>
      <c r="N3521" s="458">
        <v>6.2799999999999995E-2</v>
      </c>
      <c r="O3521" s="459">
        <v>8.0000000000000002E-3</v>
      </c>
      <c r="P3521" s="460">
        <v>4.0000000000000001E-3</v>
      </c>
      <c r="Q3521" s="453">
        <v>1</v>
      </c>
      <c r="R3521" s="458">
        <v>5.4800000000000001E-2</v>
      </c>
      <c r="S3521" s="464">
        <v>336000</v>
      </c>
      <c r="T3521" s="461">
        <v>3896000</v>
      </c>
      <c r="U3521" s="462">
        <v>219635</v>
      </c>
      <c r="V3521" s="463">
        <v>188467</v>
      </c>
      <c r="W3521" s="716" t="e">
        <f t="shared" si="143"/>
        <v>#DIV/0!</v>
      </c>
      <c r="Z3521" s="739">
        <f t="shared" si="144"/>
        <v>2688</v>
      </c>
    </row>
    <row r="3522" spans="1:26" s="365" customFormat="1" ht="12.65" customHeight="1">
      <c r="A3522" s="452" t="s">
        <v>116</v>
      </c>
      <c r="B3522" s="452" t="s">
        <v>117</v>
      </c>
      <c r="C3522" s="453" t="s">
        <v>554</v>
      </c>
      <c r="D3522" s="454" t="s">
        <v>1291</v>
      </c>
      <c r="E3522" s="455" t="s">
        <v>1292</v>
      </c>
      <c r="F3522" s="454" t="s">
        <v>1275</v>
      </c>
      <c r="G3522" s="454" t="s">
        <v>553</v>
      </c>
      <c r="H3522" s="454" t="s">
        <v>439</v>
      </c>
      <c r="I3522" s="453">
        <v>2023</v>
      </c>
      <c r="J3522" s="453">
        <v>9</v>
      </c>
      <c r="K3522" s="456">
        <v>45604</v>
      </c>
      <c r="L3522" s="457">
        <v>0.5</v>
      </c>
      <c r="M3522" s="458">
        <v>5.4800000000000001E-2</v>
      </c>
      <c r="N3522" s="458">
        <v>6.2799999999999995E-2</v>
      </c>
      <c r="O3522" s="459">
        <v>8.0000000000000002E-3</v>
      </c>
      <c r="P3522" s="460">
        <v>4.0000000000000001E-3</v>
      </c>
      <c r="Q3522" s="453">
        <v>1</v>
      </c>
      <c r="R3522" s="458">
        <v>5.4800000000000001E-2</v>
      </c>
      <c r="S3522" s="464">
        <v>360000</v>
      </c>
      <c r="T3522" s="461">
        <v>4256000</v>
      </c>
      <c r="U3522" s="462">
        <v>219635</v>
      </c>
      <c r="V3522" s="463">
        <v>185587</v>
      </c>
      <c r="W3522" s="716" t="e">
        <f t="shared" ref="W3522:W3585" si="145">V3522/$AB$1</f>
        <v>#DIV/0!</v>
      </c>
      <c r="Z3522" s="739">
        <f t="shared" si="144"/>
        <v>2880</v>
      </c>
    </row>
    <row r="3523" spans="1:26" s="365" customFormat="1" ht="12.65" customHeight="1">
      <c r="A3523" s="452" t="s">
        <v>116</v>
      </c>
      <c r="B3523" s="452" t="s">
        <v>117</v>
      </c>
      <c r="C3523" s="453" t="s">
        <v>554</v>
      </c>
      <c r="D3523" s="454" t="s">
        <v>1291</v>
      </c>
      <c r="E3523" s="455" t="s">
        <v>1292</v>
      </c>
      <c r="F3523" s="454" t="s">
        <v>1275</v>
      </c>
      <c r="G3523" s="454" t="s">
        <v>553</v>
      </c>
      <c r="H3523" s="454" t="s">
        <v>439</v>
      </c>
      <c r="I3523" s="453">
        <v>2023</v>
      </c>
      <c r="J3523" s="453">
        <v>10</v>
      </c>
      <c r="K3523" s="456">
        <v>45604</v>
      </c>
      <c r="L3523" s="457">
        <v>0.5</v>
      </c>
      <c r="M3523" s="458">
        <v>5.4800000000000001E-2</v>
      </c>
      <c r="N3523" s="458">
        <v>6.2799999999999995E-2</v>
      </c>
      <c r="O3523" s="459">
        <v>8.0000000000000002E-3</v>
      </c>
      <c r="P3523" s="460">
        <v>4.0000000000000001E-3</v>
      </c>
      <c r="Q3523" s="453">
        <v>1</v>
      </c>
      <c r="R3523" s="458">
        <v>5.4800000000000001E-2</v>
      </c>
      <c r="S3523" s="464">
        <v>564000</v>
      </c>
      <c r="T3523" s="461">
        <v>4820000</v>
      </c>
      <c r="U3523" s="462">
        <v>219635</v>
      </c>
      <c r="V3523" s="463">
        <v>181075</v>
      </c>
      <c r="W3523" s="716" t="e">
        <f t="shared" si="145"/>
        <v>#DIV/0!</v>
      </c>
      <c r="Z3523" s="739">
        <f t="shared" ref="Z3523:Z3586" si="146">O3523*S3523</f>
        <v>4512</v>
      </c>
    </row>
    <row r="3524" spans="1:26" s="365" customFormat="1" ht="12.65" customHeight="1">
      <c r="A3524" s="452" t="s">
        <v>116</v>
      </c>
      <c r="B3524" s="452" t="s">
        <v>117</v>
      </c>
      <c r="C3524" s="453" t="s">
        <v>554</v>
      </c>
      <c r="D3524" s="454" t="s">
        <v>1291</v>
      </c>
      <c r="E3524" s="455" t="s">
        <v>1292</v>
      </c>
      <c r="F3524" s="454" t="s">
        <v>1275</v>
      </c>
      <c r="G3524" s="454" t="s">
        <v>553</v>
      </c>
      <c r="H3524" s="454" t="s">
        <v>439</v>
      </c>
      <c r="I3524" s="453">
        <v>2023</v>
      </c>
      <c r="J3524" s="453">
        <v>11</v>
      </c>
      <c r="K3524" s="456">
        <v>45604</v>
      </c>
      <c r="L3524" s="457">
        <v>0.5</v>
      </c>
      <c r="M3524" s="458">
        <v>5.4800000000000001E-2</v>
      </c>
      <c r="N3524" s="458">
        <v>6.2799999999999995E-2</v>
      </c>
      <c r="O3524" s="459">
        <v>8.0000000000000002E-3</v>
      </c>
      <c r="P3524" s="460">
        <v>4.0000000000000001E-3</v>
      </c>
      <c r="Q3524" s="453">
        <v>1</v>
      </c>
      <c r="R3524" s="458">
        <v>5.4800000000000001E-2</v>
      </c>
      <c r="S3524" s="464">
        <v>132000</v>
      </c>
      <c r="T3524" s="461">
        <v>4952000</v>
      </c>
      <c r="U3524" s="462">
        <v>219635</v>
      </c>
      <c r="V3524" s="463">
        <v>180019</v>
      </c>
      <c r="W3524" s="716" t="e">
        <f t="shared" si="145"/>
        <v>#DIV/0!</v>
      </c>
      <c r="Z3524" s="739">
        <f t="shared" si="146"/>
        <v>1056</v>
      </c>
    </row>
    <row r="3525" spans="1:26" s="365" customFormat="1" ht="12.65" customHeight="1">
      <c r="A3525" s="452" t="s">
        <v>116</v>
      </c>
      <c r="B3525" s="452" t="s">
        <v>117</v>
      </c>
      <c r="C3525" s="453" t="s">
        <v>554</v>
      </c>
      <c r="D3525" s="454" t="s">
        <v>1291</v>
      </c>
      <c r="E3525" s="455" t="s">
        <v>1292</v>
      </c>
      <c r="F3525" s="454" t="s">
        <v>1275</v>
      </c>
      <c r="G3525" s="454" t="s">
        <v>553</v>
      </c>
      <c r="H3525" s="454" t="s">
        <v>439</v>
      </c>
      <c r="I3525" s="453">
        <v>2023</v>
      </c>
      <c r="J3525" s="453">
        <v>12</v>
      </c>
      <c r="K3525" s="456">
        <v>45604</v>
      </c>
      <c r="L3525" s="457">
        <v>0.5</v>
      </c>
      <c r="M3525" s="458">
        <v>5.4800000000000001E-2</v>
      </c>
      <c r="N3525" s="458">
        <v>6.2799999999999995E-2</v>
      </c>
      <c r="O3525" s="459">
        <v>8.0000000000000002E-3</v>
      </c>
      <c r="P3525" s="460">
        <v>4.0000000000000001E-3</v>
      </c>
      <c r="Q3525" s="453">
        <v>1</v>
      </c>
      <c r="R3525" s="458">
        <v>5.4800000000000001E-2</v>
      </c>
      <c r="S3525" s="464">
        <v>288000</v>
      </c>
      <c r="T3525" s="461">
        <v>5240000</v>
      </c>
      <c r="U3525" s="462">
        <v>219635</v>
      </c>
      <c r="V3525" s="463">
        <v>177715</v>
      </c>
      <c r="W3525" s="716" t="e">
        <f t="shared" si="145"/>
        <v>#DIV/0!</v>
      </c>
      <c r="Z3525" s="739">
        <f t="shared" si="146"/>
        <v>2304</v>
      </c>
    </row>
    <row r="3526" spans="1:26" s="365" customFormat="1" ht="12.65" customHeight="1">
      <c r="A3526" s="452" t="s">
        <v>116</v>
      </c>
      <c r="B3526" s="452" t="s">
        <v>117</v>
      </c>
      <c r="C3526" s="453" t="s">
        <v>554</v>
      </c>
      <c r="D3526" s="454" t="s">
        <v>1293</v>
      </c>
      <c r="E3526" s="455" t="s">
        <v>1292</v>
      </c>
      <c r="F3526" s="454" t="s">
        <v>1275</v>
      </c>
      <c r="G3526" s="454" t="s">
        <v>553</v>
      </c>
      <c r="H3526" s="454" t="s">
        <v>439</v>
      </c>
      <c r="I3526" s="453">
        <v>2024</v>
      </c>
      <c r="J3526" s="453">
        <v>1</v>
      </c>
      <c r="K3526" s="456">
        <v>45604</v>
      </c>
      <c r="L3526" s="457">
        <v>0.5</v>
      </c>
      <c r="M3526" s="458">
        <v>5.4800000000000001E-2</v>
      </c>
      <c r="N3526" s="458">
        <v>6.2799999999999995E-2</v>
      </c>
      <c r="O3526" s="459">
        <v>8.0000000000000002E-3</v>
      </c>
      <c r="P3526" s="460">
        <v>4.0000000000000001E-3</v>
      </c>
      <c r="Q3526" s="453">
        <v>1</v>
      </c>
      <c r="R3526" s="458">
        <v>5.4800000000000001E-2</v>
      </c>
      <c r="S3526" s="464">
        <v>360000</v>
      </c>
      <c r="T3526" s="461">
        <v>5600000</v>
      </c>
      <c r="U3526" s="462">
        <v>219635</v>
      </c>
      <c r="V3526" s="463">
        <v>174835</v>
      </c>
      <c r="W3526" s="716" t="e">
        <f t="shared" si="145"/>
        <v>#DIV/0!</v>
      </c>
      <c r="Z3526" s="739">
        <f t="shared" si="146"/>
        <v>2880</v>
      </c>
    </row>
    <row r="3527" spans="1:26" s="365" customFormat="1" ht="12.65" customHeight="1">
      <c r="A3527" s="452" t="s">
        <v>116</v>
      </c>
      <c r="B3527" s="452" t="s">
        <v>117</v>
      </c>
      <c r="C3527" s="453" t="s">
        <v>554</v>
      </c>
      <c r="D3527" s="454" t="s">
        <v>1293</v>
      </c>
      <c r="E3527" s="455" t="s">
        <v>1292</v>
      </c>
      <c r="F3527" s="454" t="s">
        <v>1275</v>
      </c>
      <c r="G3527" s="454" t="s">
        <v>553</v>
      </c>
      <c r="H3527" s="454" t="s">
        <v>439</v>
      </c>
      <c r="I3527" s="453">
        <v>2024</v>
      </c>
      <c r="J3527" s="453">
        <v>2</v>
      </c>
      <c r="K3527" s="456">
        <v>45604</v>
      </c>
      <c r="L3527" s="457">
        <v>0.5</v>
      </c>
      <c r="M3527" s="458">
        <v>5.4800000000000001E-2</v>
      </c>
      <c r="N3527" s="458">
        <v>6.2799999999999995E-2</v>
      </c>
      <c r="O3527" s="459">
        <v>8.0000000000000002E-3</v>
      </c>
      <c r="P3527" s="460">
        <v>4.0000000000000001E-3</v>
      </c>
      <c r="Q3527" s="453">
        <v>1</v>
      </c>
      <c r="R3527" s="458">
        <v>5.4800000000000001E-2</v>
      </c>
      <c r="S3527" s="464">
        <v>20300</v>
      </c>
      <c r="T3527" s="461">
        <v>5620300</v>
      </c>
      <c r="U3527" s="462">
        <v>219635</v>
      </c>
      <c r="V3527" s="463">
        <v>174673</v>
      </c>
      <c r="W3527" s="716" t="e">
        <f t="shared" si="145"/>
        <v>#DIV/0!</v>
      </c>
      <c r="Z3527" s="739">
        <f t="shared" si="146"/>
        <v>162.4</v>
      </c>
    </row>
    <row r="3528" spans="1:26" s="365" customFormat="1" ht="12.65" customHeight="1">
      <c r="A3528" s="452" t="s">
        <v>116</v>
      </c>
      <c r="B3528" s="452" t="s">
        <v>117</v>
      </c>
      <c r="C3528" s="453" t="s">
        <v>554</v>
      </c>
      <c r="D3528" s="454" t="s">
        <v>1293</v>
      </c>
      <c r="E3528" s="455" t="s">
        <v>1292</v>
      </c>
      <c r="F3528" s="454" t="s">
        <v>1275</v>
      </c>
      <c r="G3528" s="454" t="s">
        <v>553</v>
      </c>
      <c r="H3528" s="454" t="s">
        <v>439</v>
      </c>
      <c r="I3528" s="453">
        <v>2024</v>
      </c>
      <c r="J3528" s="453">
        <v>3</v>
      </c>
      <c r="K3528" s="456">
        <v>45604</v>
      </c>
      <c r="L3528" s="457">
        <v>0.5</v>
      </c>
      <c r="M3528" s="458">
        <v>5.4800000000000001E-2</v>
      </c>
      <c r="N3528" s="458">
        <v>6.2799999999999995E-2</v>
      </c>
      <c r="O3528" s="459">
        <v>8.0000000000000002E-3</v>
      </c>
      <c r="P3528" s="460">
        <v>4.0000000000000001E-3</v>
      </c>
      <c r="Q3528" s="453">
        <v>1</v>
      </c>
      <c r="R3528" s="458">
        <v>5.4800000000000001E-2</v>
      </c>
      <c r="S3528" s="464">
        <v>184000</v>
      </c>
      <c r="T3528" s="461">
        <v>5804300</v>
      </c>
      <c r="U3528" s="462">
        <v>219635</v>
      </c>
      <c r="V3528" s="463">
        <v>173201</v>
      </c>
      <c r="W3528" s="716" t="e">
        <f t="shared" si="145"/>
        <v>#DIV/0!</v>
      </c>
      <c r="Z3528" s="739">
        <f t="shared" si="146"/>
        <v>1472</v>
      </c>
    </row>
    <row r="3529" spans="1:26" s="365" customFormat="1" ht="12.65" customHeight="1">
      <c r="A3529" s="452" t="s">
        <v>116</v>
      </c>
      <c r="B3529" s="452" t="s">
        <v>117</v>
      </c>
      <c r="C3529" s="453" t="s">
        <v>554</v>
      </c>
      <c r="D3529" s="454" t="s">
        <v>1293</v>
      </c>
      <c r="E3529" s="455" t="s">
        <v>1292</v>
      </c>
      <c r="F3529" s="454" t="s">
        <v>1275</v>
      </c>
      <c r="G3529" s="454" t="s">
        <v>553</v>
      </c>
      <c r="H3529" s="454" t="s">
        <v>439</v>
      </c>
      <c r="I3529" s="453">
        <v>2024</v>
      </c>
      <c r="J3529" s="453">
        <v>12</v>
      </c>
      <c r="K3529" s="456">
        <v>45666</v>
      </c>
      <c r="L3529" s="457">
        <v>0.5</v>
      </c>
      <c r="M3529" s="458">
        <v>5.4800000000000001E-2</v>
      </c>
      <c r="N3529" s="458">
        <v>6.2799999999999995E-2</v>
      </c>
      <c r="O3529" s="459">
        <v>8.0000000000000002E-3</v>
      </c>
      <c r="P3529" s="460">
        <v>4.0000000000000001E-3</v>
      </c>
      <c r="Q3529" s="453">
        <v>1</v>
      </c>
      <c r="R3529" s="458">
        <v>5.4800000000000001E-2</v>
      </c>
      <c r="S3529" s="464">
        <v>0</v>
      </c>
      <c r="T3529" s="461">
        <v>5804300</v>
      </c>
      <c r="U3529" s="462">
        <v>219635</v>
      </c>
      <c r="V3529" s="463">
        <v>173201</v>
      </c>
      <c r="W3529" s="716" t="e">
        <f t="shared" si="145"/>
        <v>#DIV/0!</v>
      </c>
      <c r="Z3529" s="739">
        <f t="shared" si="146"/>
        <v>0</v>
      </c>
    </row>
    <row r="3530" spans="1:26" s="365" customFormat="1" ht="12.65" customHeight="1">
      <c r="A3530" s="452" t="s">
        <v>116</v>
      </c>
      <c r="B3530" s="452" t="s">
        <v>117</v>
      </c>
      <c r="C3530" s="453" t="s">
        <v>554</v>
      </c>
      <c r="D3530" s="454" t="s">
        <v>1293</v>
      </c>
      <c r="E3530" s="455" t="s">
        <v>1292</v>
      </c>
      <c r="F3530" s="454" t="s">
        <v>1275</v>
      </c>
      <c r="G3530" s="454" t="s">
        <v>553</v>
      </c>
      <c r="H3530" s="454" t="s">
        <v>439</v>
      </c>
      <c r="I3530" s="453">
        <v>2025</v>
      </c>
      <c r="J3530" s="453">
        <v>1</v>
      </c>
      <c r="K3530" s="456">
        <v>45336</v>
      </c>
      <c r="L3530" s="457">
        <v>0.5</v>
      </c>
      <c r="M3530" s="458">
        <v>5.4800000000000001E-2</v>
      </c>
      <c r="N3530" s="458">
        <v>6.2799999999999995E-2</v>
      </c>
      <c r="O3530" s="459">
        <v>8.0000000000000002E-3</v>
      </c>
      <c r="P3530" s="460">
        <v>4.0000000000000001E-3</v>
      </c>
      <c r="Q3530" s="453">
        <v>1</v>
      </c>
      <c r="R3530" s="458">
        <v>5.4800000000000001E-2</v>
      </c>
      <c r="S3530" s="464">
        <v>0</v>
      </c>
      <c r="T3530" s="461">
        <v>5804300</v>
      </c>
      <c r="U3530" s="462">
        <v>219635</v>
      </c>
      <c r="V3530" s="463">
        <v>173201</v>
      </c>
      <c r="W3530" s="716" t="e">
        <f t="shared" si="145"/>
        <v>#DIV/0!</v>
      </c>
      <c r="Z3530" s="739">
        <f t="shared" si="146"/>
        <v>0</v>
      </c>
    </row>
    <row r="3531" spans="1:26" s="365" customFormat="1" ht="12.65" customHeight="1">
      <c r="A3531" s="452" t="s">
        <v>116</v>
      </c>
      <c r="B3531" s="452" t="s">
        <v>117</v>
      </c>
      <c r="C3531" s="453" t="s">
        <v>554</v>
      </c>
      <c r="D3531" s="454" t="s">
        <v>1294</v>
      </c>
      <c r="E3531" s="455" t="s">
        <v>1295</v>
      </c>
      <c r="F3531" s="454" t="s">
        <v>1275</v>
      </c>
      <c r="G3531" s="454" t="s">
        <v>553</v>
      </c>
      <c r="H3531" s="454" t="s">
        <v>439</v>
      </c>
      <c r="I3531" s="453">
        <v>2023</v>
      </c>
      <c r="J3531" s="453">
        <v>3</v>
      </c>
      <c r="K3531" s="456">
        <v>45604</v>
      </c>
      <c r="L3531" s="457">
        <v>0.5</v>
      </c>
      <c r="M3531" s="458">
        <v>7.0400000000000004E-2</v>
      </c>
      <c r="N3531" s="458">
        <v>7.9899999999999999E-2</v>
      </c>
      <c r="O3531" s="459">
        <v>9.4999999999999998E-3</v>
      </c>
      <c r="P3531" s="460">
        <v>4.7999999999999996E-3</v>
      </c>
      <c r="Q3531" s="453">
        <v>1</v>
      </c>
      <c r="R3531" s="458">
        <v>7.0400000000000004E-2</v>
      </c>
      <c r="S3531" s="464">
        <v>216000</v>
      </c>
      <c r="T3531" s="461">
        <v>216000</v>
      </c>
      <c r="U3531" s="462">
        <v>217888</v>
      </c>
      <c r="V3531" s="463">
        <v>215836</v>
      </c>
      <c r="W3531" s="716" t="e">
        <f t="shared" si="145"/>
        <v>#DIV/0!</v>
      </c>
      <c r="Z3531" s="739">
        <f t="shared" si="146"/>
        <v>2052</v>
      </c>
    </row>
    <row r="3532" spans="1:26" s="365" customFormat="1" ht="12.65" customHeight="1">
      <c r="A3532" s="452" t="s">
        <v>116</v>
      </c>
      <c r="B3532" s="452" t="s">
        <v>117</v>
      </c>
      <c r="C3532" s="453" t="s">
        <v>554</v>
      </c>
      <c r="D3532" s="454" t="s">
        <v>1294</v>
      </c>
      <c r="E3532" s="455" t="s">
        <v>1295</v>
      </c>
      <c r="F3532" s="454" t="s">
        <v>1275</v>
      </c>
      <c r="G3532" s="454" t="s">
        <v>553</v>
      </c>
      <c r="H3532" s="454" t="s">
        <v>439</v>
      </c>
      <c r="I3532" s="453">
        <v>2023</v>
      </c>
      <c r="J3532" s="453">
        <v>4</v>
      </c>
      <c r="K3532" s="456">
        <v>45604</v>
      </c>
      <c r="L3532" s="457">
        <v>0.5</v>
      </c>
      <c r="M3532" s="458">
        <v>7.0400000000000004E-2</v>
      </c>
      <c r="N3532" s="458">
        <v>7.9899999999999999E-2</v>
      </c>
      <c r="O3532" s="459">
        <v>9.4999999999999998E-3</v>
      </c>
      <c r="P3532" s="460">
        <v>4.7999999999999996E-3</v>
      </c>
      <c r="Q3532" s="453">
        <v>1</v>
      </c>
      <c r="R3532" s="458">
        <v>7.0400000000000004E-2</v>
      </c>
      <c r="S3532" s="464">
        <v>1363200</v>
      </c>
      <c r="T3532" s="461">
        <v>1579200</v>
      </c>
      <c r="U3532" s="462">
        <v>217888</v>
      </c>
      <c r="V3532" s="463">
        <v>202886</v>
      </c>
      <c r="W3532" s="716" t="e">
        <f t="shared" si="145"/>
        <v>#DIV/0!</v>
      </c>
      <c r="Z3532" s="739">
        <f t="shared" si="146"/>
        <v>12950.4</v>
      </c>
    </row>
    <row r="3533" spans="1:26" s="365" customFormat="1" ht="12.65" customHeight="1">
      <c r="A3533" s="452" t="s">
        <v>116</v>
      </c>
      <c r="B3533" s="452" t="s">
        <v>117</v>
      </c>
      <c r="C3533" s="453" t="s">
        <v>554</v>
      </c>
      <c r="D3533" s="454" t="s">
        <v>1294</v>
      </c>
      <c r="E3533" s="455" t="s">
        <v>1295</v>
      </c>
      <c r="F3533" s="454" t="s">
        <v>1275</v>
      </c>
      <c r="G3533" s="454" t="s">
        <v>553</v>
      </c>
      <c r="H3533" s="454" t="s">
        <v>439</v>
      </c>
      <c r="I3533" s="453">
        <v>2023</v>
      </c>
      <c r="J3533" s="453">
        <v>5</v>
      </c>
      <c r="K3533" s="456">
        <v>45604</v>
      </c>
      <c r="L3533" s="457">
        <v>0.5</v>
      </c>
      <c r="M3533" s="458">
        <v>7.0400000000000004E-2</v>
      </c>
      <c r="N3533" s="458">
        <v>7.9899999999999999E-2</v>
      </c>
      <c r="O3533" s="459">
        <v>9.4999999999999998E-3</v>
      </c>
      <c r="P3533" s="460">
        <v>4.7999999999999996E-3</v>
      </c>
      <c r="Q3533" s="453">
        <v>1</v>
      </c>
      <c r="R3533" s="458">
        <v>7.0400000000000004E-2</v>
      </c>
      <c r="S3533" s="464">
        <v>1108800</v>
      </c>
      <c r="T3533" s="461">
        <v>2688000</v>
      </c>
      <c r="U3533" s="462">
        <v>217888</v>
      </c>
      <c r="V3533" s="463">
        <v>192352</v>
      </c>
      <c r="W3533" s="716" t="e">
        <f t="shared" si="145"/>
        <v>#DIV/0!</v>
      </c>
      <c r="Z3533" s="739">
        <f t="shared" si="146"/>
        <v>10533.6</v>
      </c>
    </row>
    <row r="3534" spans="1:26" s="365" customFormat="1" ht="12.65" customHeight="1">
      <c r="A3534" s="452" t="s">
        <v>116</v>
      </c>
      <c r="B3534" s="452" t="s">
        <v>117</v>
      </c>
      <c r="C3534" s="453" t="s">
        <v>554</v>
      </c>
      <c r="D3534" s="454" t="s">
        <v>1294</v>
      </c>
      <c r="E3534" s="455" t="s">
        <v>1295</v>
      </c>
      <c r="F3534" s="454" t="s">
        <v>1275</v>
      </c>
      <c r="G3534" s="454" t="s">
        <v>553</v>
      </c>
      <c r="H3534" s="454" t="s">
        <v>439</v>
      </c>
      <c r="I3534" s="453">
        <v>2023</v>
      </c>
      <c r="J3534" s="453">
        <v>6</v>
      </c>
      <c r="K3534" s="456">
        <v>45604</v>
      </c>
      <c r="L3534" s="457">
        <v>0.5</v>
      </c>
      <c r="M3534" s="458">
        <v>7.0400000000000004E-2</v>
      </c>
      <c r="N3534" s="458">
        <v>7.9899999999999999E-2</v>
      </c>
      <c r="O3534" s="459">
        <v>9.4999999999999998E-3</v>
      </c>
      <c r="P3534" s="460">
        <v>4.7999999999999996E-3</v>
      </c>
      <c r="Q3534" s="453">
        <v>1</v>
      </c>
      <c r="R3534" s="458">
        <v>7.0400000000000004E-2</v>
      </c>
      <c r="S3534" s="464">
        <v>389200</v>
      </c>
      <c r="T3534" s="461">
        <v>3077200</v>
      </c>
      <c r="U3534" s="462">
        <v>217888</v>
      </c>
      <c r="V3534" s="463">
        <v>188655</v>
      </c>
      <c r="W3534" s="716" t="e">
        <f t="shared" si="145"/>
        <v>#DIV/0!</v>
      </c>
      <c r="Z3534" s="739">
        <f t="shared" si="146"/>
        <v>3697.4</v>
      </c>
    </row>
    <row r="3535" spans="1:26" s="365" customFormat="1" ht="12.65" customHeight="1">
      <c r="A3535" s="452" t="s">
        <v>116</v>
      </c>
      <c r="B3535" s="452" t="s">
        <v>117</v>
      </c>
      <c r="C3535" s="453" t="s">
        <v>554</v>
      </c>
      <c r="D3535" s="454" t="s">
        <v>1294</v>
      </c>
      <c r="E3535" s="455" t="s">
        <v>1295</v>
      </c>
      <c r="F3535" s="454" t="s">
        <v>1275</v>
      </c>
      <c r="G3535" s="454" t="s">
        <v>553</v>
      </c>
      <c r="H3535" s="454" t="s">
        <v>439</v>
      </c>
      <c r="I3535" s="453">
        <v>2023</v>
      </c>
      <c r="J3535" s="453">
        <v>7</v>
      </c>
      <c r="K3535" s="456">
        <v>45604</v>
      </c>
      <c r="L3535" s="457">
        <v>0.5</v>
      </c>
      <c r="M3535" s="458">
        <v>7.0400000000000004E-2</v>
      </c>
      <c r="N3535" s="458">
        <v>7.9899999999999999E-2</v>
      </c>
      <c r="O3535" s="459">
        <v>9.4999999999999998E-3</v>
      </c>
      <c r="P3535" s="460">
        <v>4.7999999999999996E-3</v>
      </c>
      <c r="Q3535" s="453">
        <v>1</v>
      </c>
      <c r="R3535" s="458">
        <v>7.0400000000000004E-2</v>
      </c>
      <c r="S3535" s="464">
        <v>384000</v>
      </c>
      <c r="T3535" s="461">
        <v>3461200</v>
      </c>
      <c r="U3535" s="462">
        <v>217888</v>
      </c>
      <c r="V3535" s="463">
        <v>185007</v>
      </c>
      <c r="W3535" s="716" t="e">
        <f t="shared" si="145"/>
        <v>#DIV/0!</v>
      </c>
      <c r="Z3535" s="739">
        <f t="shared" si="146"/>
        <v>3648</v>
      </c>
    </row>
    <row r="3536" spans="1:26" s="365" customFormat="1" ht="12.65" customHeight="1">
      <c r="A3536" s="452" t="s">
        <v>116</v>
      </c>
      <c r="B3536" s="452" t="s">
        <v>117</v>
      </c>
      <c r="C3536" s="453" t="s">
        <v>554</v>
      </c>
      <c r="D3536" s="454" t="s">
        <v>1294</v>
      </c>
      <c r="E3536" s="455" t="s">
        <v>1295</v>
      </c>
      <c r="F3536" s="454" t="s">
        <v>1275</v>
      </c>
      <c r="G3536" s="454" t="s">
        <v>553</v>
      </c>
      <c r="H3536" s="454" t="s">
        <v>439</v>
      </c>
      <c r="I3536" s="453">
        <v>2023</v>
      </c>
      <c r="J3536" s="453">
        <v>8</v>
      </c>
      <c r="K3536" s="456">
        <v>45604</v>
      </c>
      <c r="L3536" s="457">
        <v>0.5</v>
      </c>
      <c r="M3536" s="458">
        <v>7.0400000000000004E-2</v>
      </c>
      <c r="N3536" s="458">
        <v>7.9899999999999999E-2</v>
      </c>
      <c r="O3536" s="459">
        <v>9.4999999999999998E-3</v>
      </c>
      <c r="P3536" s="460">
        <v>4.7999999999999996E-3</v>
      </c>
      <c r="Q3536" s="453">
        <v>1</v>
      </c>
      <c r="R3536" s="458">
        <v>7.0400000000000004E-2</v>
      </c>
      <c r="S3536" s="464">
        <v>340800</v>
      </c>
      <c r="T3536" s="461">
        <v>3802000</v>
      </c>
      <c r="U3536" s="462">
        <v>217888</v>
      </c>
      <c r="V3536" s="463">
        <v>181769</v>
      </c>
      <c r="W3536" s="716" t="e">
        <f t="shared" si="145"/>
        <v>#DIV/0!</v>
      </c>
      <c r="Z3536" s="739">
        <f t="shared" si="146"/>
        <v>3237.6</v>
      </c>
    </row>
    <row r="3537" spans="1:26" s="365" customFormat="1" ht="12.65" customHeight="1">
      <c r="A3537" s="452" t="s">
        <v>116</v>
      </c>
      <c r="B3537" s="452" t="s">
        <v>117</v>
      </c>
      <c r="C3537" s="453" t="s">
        <v>554</v>
      </c>
      <c r="D3537" s="454" t="s">
        <v>1294</v>
      </c>
      <c r="E3537" s="455" t="s">
        <v>1295</v>
      </c>
      <c r="F3537" s="454" t="s">
        <v>1275</v>
      </c>
      <c r="G3537" s="454" t="s">
        <v>553</v>
      </c>
      <c r="H3537" s="454" t="s">
        <v>439</v>
      </c>
      <c r="I3537" s="453">
        <v>2023</v>
      </c>
      <c r="J3537" s="453">
        <v>9</v>
      </c>
      <c r="K3537" s="456">
        <v>45604</v>
      </c>
      <c r="L3537" s="457">
        <v>0.5</v>
      </c>
      <c r="M3537" s="458">
        <v>7.0400000000000004E-2</v>
      </c>
      <c r="N3537" s="458">
        <v>7.9899999999999999E-2</v>
      </c>
      <c r="O3537" s="459">
        <v>9.4999999999999998E-3</v>
      </c>
      <c r="P3537" s="460">
        <v>4.7999999999999996E-3</v>
      </c>
      <c r="Q3537" s="453">
        <v>1</v>
      </c>
      <c r="R3537" s="458">
        <v>7.0400000000000004E-2</v>
      </c>
      <c r="S3537" s="464">
        <v>374400</v>
      </c>
      <c r="T3537" s="461">
        <v>4176400</v>
      </c>
      <c r="U3537" s="462">
        <v>217888</v>
      </c>
      <c r="V3537" s="463">
        <v>178212</v>
      </c>
      <c r="W3537" s="716" t="e">
        <f t="shared" si="145"/>
        <v>#DIV/0!</v>
      </c>
      <c r="Z3537" s="739">
        <f t="shared" si="146"/>
        <v>3556.7999999999997</v>
      </c>
    </row>
    <row r="3538" spans="1:26" s="365" customFormat="1" ht="12.65" customHeight="1">
      <c r="A3538" s="452" t="s">
        <v>116</v>
      </c>
      <c r="B3538" s="452" t="s">
        <v>117</v>
      </c>
      <c r="C3538" s="453" t="s">
        <v>554</v>
      </c>
      <c r="D3538" s="454" t="s">
        <v>1294</v>
      </c>
      <c r="E3538" s="455" t="s">
        <v>1295</v>
      </c>
      <c r="F3538" s="454" t="s">
        <v>1275</v>
      </c>
      <c r="G3538" s="454" t="s">
        <v>553</v>
      </c>
      <c r="H3538" s="454" t="s">
        <v>439</v>
      </c>
      <c r="I3538" s="453">
        <v>2023</v>
      </c>
      <c r="J3538" s="453">
        <v>10</v>
      </c>
      <c r="K3538" s="456">
        <v>45604</v>
      </c>
      <c r="L3538" s="457">
        <v>0.5</v>
      </c>
      <c r="M3538" s="458">
        <v>7.0400000000000004E-2</v>
      </c>
      <c r="N3538" s="458">
        <v>7.9899999999999999E-2</v>
      </c>
      <c r="O3538" s="459">
        <v>9.4999999999999998E-3</v>
      </c>
      <c r="P3538" s="460">
        <v>4.7999999999999996E-3</v>
      </c>
      <c r="Q3538" s="453">
        <v>1</v>
      </c>
      <c r="R3538" s="458">
        <v>7.0400000000000004E-2</v>
      </c>
      <c r="S3538" s="464">
        <v>556800</v>
      </c>
      <c r="T3538" s="461">
        <v>4733200</v>
      </c>
      <c r="U3538" s="462">
        <v>217888</v>
      </c>
      <c r="V3538" s="463">
        <v>172923</v>
      </c>
      <c r="W3538" s="716" t="e">
        <f t="shared" si="145"/>
        <v>#DIV/0!</v>
      </c>
      <c r="Z3538" s="739">
        <f t="shared" si="146"/>
        <v>5289.5999999999995</v>
      </c>
    </row>
    <row r="3539" spans="1:26" s="365" customFormat="1" ht="12.65" customHeight="1">
      <c r="A3539" s="452" t="s">
        <v>116</v>
      </c>
      <c r="B3539" s="452" t="s">
        <v>117</v>
      </c>
      <c r="C3539" s="453" t="s">
        <v>554</v>
      </c>
      <c r="D3539" s="454" t="s">
        <v>1294</v>
      </c>
      <c r="E3539" s="455" t="s">
        <v>1295</v>
      </c>
      <c r="F3539" s="454" t="s">
        <v>1275</v>
      </c>
      <c r="G3539" s="454" t="s">
        <v>553</v>
      </c>
      <c r="H3539" s="454" t="s">
        <v>439</v>
      </c>
      <c r="I3539" s="453">
        <v>2023</v>
      </c>
      <c r="J3539" s="453">
        <v>11</v>
      </c>
      <c r="K3539" s="456">
        <v>45604</v>
      </c>
      <c r="L3539" s="457">
        <v>0.5</v>
      </c>
      <c r="M3539" s="458">
        <v>7.0400000000000004E-2</v>
      </c>
      <c r="N3539" s="458">
        <v>7.9899999999999999E-2</v>
      </c>
      <c r="O3539" s="459">
        <v>9.4999999999999998E-3</v>
      </c>
      <c r="P3539" s="460">
        <v>4.7999999999999996E-3</v>
      </c>
      <c r="Q3539" s="453">
        <v>1</v>
      </c>
      <c r="R3539" s="458">
        <v>7.0400000000000004E-2</v>
      </c>
      <c r="S3539" s="464">
        <v>124800</v>
      </c>
      <c r="T3539" s="461">
        <v>4858000</v>
      </c>
      <c r="U3539" s="462">
        <v>217888</v>
      </c>
      <c r="V3539" s="463">
        <v>171737</v>
      </c>
      <c r="W3539" s="716" t="e">
        <f t="shared" si="145"/>
        <v>#DIV/0!</v>
      </c>
      <c r="Z3539" s="739">
        <f t="shared" si="146"/>
        <v>1185.5999999999999</v>
      </c>
    </row>
    <row r="3540" spans="1:26" s="365" customFormat="1" ht="12.65" customHeight="1">
      <c r="A3540" s="452" t="s">
        <v>116</v>
      </c>
      <c r="B3540" s="452" t="s">
        <v>117</v>
      </c>
      <c r="C3540" s="453" t="s">
        <v>554</v>
      </c>
      <c r="D3540" s="454" t="s">
        <v>1294</v>
      </c>
      <c r="E3540" s="455" t="s">
        <v>1295</v>
      </c>
      <c r="F3540" s="454" t="s">
        <v>1275</v>
      </c>
      <c r="G3540" s="454" t="s">
        <v>553</v>
      </c>
      <c r="H3540" s="454" t="s">
        <v>439</v>
      </c>
      <c r="I3540" s="453">
        <v>2023</v>
      </c>
      <c r="J3540" s="453">
        <v>12</v>
      </c>
      <c r="K3540" s="456">
        <v>45604</v>
      </c>
      <c r="L3540" s="457">
        <v>0.5</v>
      </c>
      <c r="M3540" s="458">
        <v>7.0400000000000004E-2</v>
      </c>
      <c r="N3540" s="458">
        <v>7.9899999999999999E-2</v>
      </c>
      <c r="O3540" s="459">
        <v>9.4999999999999998E-3</v>
      </c>
      <c r="P3540" s="460">
        <v>4.7999999999999996E-3</v>
      </c>
      <c r="Q3540" s="453">
        <v>1</v>
      </c>
      <c r="R3540" s="458">
        <v>7.0400000000000004E-2</v>
      </c>
      <c r="S3540" s="464">
        <v>257600</v>
      </c>
      <c r="T3540" s="461">
        <v>5115600</v>
      </c>
      <c r="U3540" s="462">
        <v>217888</v>
      </c>
      <c r="V3540" s="463">
        <v>169290</v>
      </c>
      <c r="W3540" s="716" t="e">
        <f t="shared" si="145"/>
        <v>#DIV/0!</v>
      </c>
      <c r="Z3540" s="739">
        <f t="shared" si="146"/>
        <v>2447.1999999999998</v>
      </c>
    </row>
    <row r="3541" spans="1:26" s="365" customFormat="1" ht="12.65" customHeight="1">
      <c r="A3541" s="452" t="s">
        <v>116</v>
      </c>
      <c r="B3541" s="452" t="s">
        <v>117</v>
      </c>
      <c r="C3541" s="453" t="s">
        <v>554</v>
      </c>
      <c r="D3541" s="454" t="s">
        <v>1296</v>
      </c>
      <c r="E3541" s="455" t="s">
        <v>1295</v>
      </c>
      <c r="F3541" s="454" t="s">
        <v>1275</v>
      </c>
      <c r="G3541" s="454" t="s">
        <v>553</v>
      </c>
      <c r="H3541" s="454" t="s">
        <v>439</v>
      </c>
      <c r="I3541" s="453">
        <v>2024</v>
      </c>
      <c r="J3541" s="453">
        <v>1</v>
      </c>
      <c r="K3541" s="456">
        <v>45604</v>
      </c>
      <c r="L3541" s="457">
        <v>0.5</v>
      </c>
      <c r="M3541" s="458">
        <v>7.0400000000000004E-2</v>
      </c>
      <c r="N3541" s="458">
        <v>7.9899999999999999E-2</v>
      </c>
      <c r="O3541" s="459">
        <v>9.4999999999999998E-3</v>
      </c>
      <c r="P3541" s="460">
        <v>4.7999999999999996E-3</v>
      </c>
      <c r="Q3541" s="453">
        <v>1</v>
      </c>
      <c r="R3541" s="458">
        <v>7.0400000000000004E-2</v>
      </c>
      <c r="S3541" s="464">
        <v>355200</v>
      </c>
      <c r="T3541" s="461">
        <v>5470800</v>
      </c>
      <c r="U3541" s="462">
        <v>217888</v>
      </c>
      <c r="V3541" s="463">
        <v>165915</v>
      </c>
      <c r="W3541" s="716" t="e">
        <f t="shared" si="145"/>
        <v>#DIV/0!</v>
      </c>
      <c r="Z3541" s="739">
        <f t="shared" si="146"/>
        <v>3374.4</v>
      </c>
    </row>
    <row r="3542" spans="1:26" s="365" customFormat="1" ht="12.65" customHeight="1">
      <c r="A3542" s="452" t="s">
        <v>116</v>
      </c>
      <c r="B3542" s="452" t="s">
        <v>117</v>
      </c>
      <c r="C3542" s="453" t="s">
        <v>554</v>
      </c>
      <c r="D3542" s="454" t="s">
        <v>1296</v>
      </c>
      <c r="E3542" s="455" t="s">
        <v>1295</v>
      </c>
      <c r="F3542" s="454" t="s">
        <v>1275</v>
      </c>
      <c r="G3542" s="454" t="s">
        <v>553</v>
      </c>
      <c r="H3542" s="454" t="s">
        <v>439</v>
      </c>
      <c r="I3542" s="453">
        <v>2024</v>
      </c>
      <c r="J3542" s="453">
        <v>2</v>
      </c>
      <c r="K3542" s="456">
        <v>45604</v>
      </c>
      <c r="L3542" s="457">
        <v>0.5</v>
      </c>
      <c r="M3542" s="458">
        <v>7.0400000000000004E-2</v>
      </c>
      <c r="N3542" s="458">
        <v>7.9899999999999999E-2</v>
      </c>
      <c r="O3542" s="459">
        <v>9.4999999999999998E-3</v>
      </c>
      <c r="P3542" s="460">
        <v>4.7999999999999996E-3</v>
      </c>
      <c r="Q3542" s="453">
        <v>1</v>
      </c>
      <c r="R3542" s="458">
        <v>7.0400000000000004E-2</v>
      </c>
      <c r="S3542" s="464">
        <v>19200</v>
      </c>
      <c r="T3542" s="461">
        <v>5490000</v>
      </c>
      <c r="U3542" s="462">
        <v>217888</v>
      </c>
      <c r="V3542" s="463">
        <v>165733</v>
      </c>
      <c r="W3542" s="716" t="e">
        <f t="shared" si="145"/>
        <v>#DIV/0!</v>
      </c>
      <c r="Z3542" s="739">
        <f t="shared" si="146"/>
        <v>182.4</v>
      </c>
    </row>
    <row r="3543" spans="1:26" s="365" customFormat="1" ht="12.65" customHeight="1">
      <c r="A3543" s="452" t="s">
        <v>116</v>
      </c>
      <c r="B3543" s="452" t="s">
        <v>117</v>
      </c>
      <c r="C3543" s="453" t="s">
        <v>554</v>
      </c>
      <c r="D3543" s="454" t="s">
        <v>1296</v>
      </c>
      <c r="E3543" s="455" t="s">
        <v>1295</v>
      </c>
      <c r="F3543" s="454" t="s">
        <v>1275</v>
      </c>
      <c r="G3543" s="454" t="s">
        <v>553</v>
      </c>
      <c r="H3543" s="454" t="s">
        <v>439</v>
      </c>
      <c r="I3543" s="453">
        <v>2024</v>
      </c>
      <c r="J3543" s="453">
        <v>3</v>
      </c>
      <c r="K3543" s="456">
        <v>45604</v>
      </c>
      <c r="L3543" s="457">
        <v>0.5</v>
      </c>
      <c r="M3543" s="458">
        <v>7.0400000000000004E-2</v>
      </c>
      <c r="N3543" s="458">
        <v>7.9899999999999999E-2</v>
      </c>
      <c r="O3543" s="459">
        <v>9.4999999999999998E-3</v>
      </c>
      <c r="P3543" s="460">
        <v>4.7999999999999996E-3</v>
      </c>
      <c r="Q3543" s="453">
        <v>1</v>
      </c>
      <c r="R3543" s="458">
        <v>7.0400000000000004E-2</v>
      </c>
      <c r="S3543" s="464">
        <v>184800</v>
      </c>
      <c r="T3543" s="461">
        <v>5674800</v>
      </c>
      <c r="U3543" s="462">
        <v>217888</v>
      </c>
      <c r="V3543" s="463">
        <v>163977</v>
      </c>
      <c r="W3543" s="716" t="e">
        <f t="shared" si="145"/>
        <v>#DIV/0!</v>
      </c>
      <c r="Z3543" s="739">
        <f t="shared" si="146"/>
        <v>1755.6</v>
      </c>
    </row>
    <row r="3544" spans="1:26" s="365" customFormat="1" ht="12.65" customHeight="1">
      <c r="A3544" s="452" t="s">
        <v>116</v>
      </c>
      <c r="B3544" s="452" t="s">
        <v>117</v>
      </c>
      <c r="C3544" s="453" t="s">
        <v>554</v>
      </c>
      <c r="D3544" s="454" t="s">
        <v>1296</v>
      </c>
      <c r="E3544" s="455" t="s">
        <v>1295</v>
      </c>
      <c r="F3544" s="454" t="s">
        <v>1275</v>
      </c>
      <c r="G3544" s="454" t="s">
        <v>553</v>
      </c>
      <c r="H3544" s="454" t="s">
        <v>439</v>
      </c>
      <c r="I3544" s="453">
        <v>2024</v>
      </c>
      <c r="J3544" s="453">
        <v>12</v>
      </c>
      <c r="K3544" s="456">
        <v>45666</v>
      </c>
      <c r="L3544" s="457">
        <v>0.5</v>
      </c>
      <c r="M3544" s="458">
        <v>7.0400000000000004E-2</v>
      </c>
      <c r="N3544" s="458">
        <v>7.9899999999999999E-2</v>
      </c>
      <c r="O3544" s="459">
        <v>9.4999999999999998E-3</v>
      </c>
      <c r="P3544" s="460">
        <v>4.7999999999999996E-3</v>
      </c>
      <c r="Q3544" s="453">
        <v>1</v>
      </c>
      <c r="R3544" s="458">
        <v>7.0400000000000004E-2</v>
      </c>
      <c r="S3544" s="464">
        <v>0</v>
      </c>
      <c r="T3544" s="461">
        <v>5674800</v>
      </c>
      <c r="U3544" s="462">
        <v>217888</v>
      </c>
      <c r="V3544" s="463">
        <v>163977</v>
      </c>
      <c r="W3544" s="716" t="e">
        <f t="shared" si="145"/>
        <v>#DIV/0!</v>
      </c>
      <c r="Z3544" s="739">
        <f t="shared" si="146"/>
        <v>0</v>
      </c>
    </row>
    <row r="3545" spans="1:26" s="365" customFormat="1" ht="12.65" customHeight="1">
      <c r="A3545" s="452" t="s">
        <v>116</v>
      </c>
      <c r="B3545" s="452" t="s">
        <v>117</v>
      </c>
      <c r="C3545" s="453" t="s">
        <v>554</v>
      </c>
      <c r="D3545" s="454" t="s">
        <v>1296</v>
      </c>
      <c r="E3545" s="455" t="s">
        <v>1295</v>
      </c>
      <c r="F3545" s="454" t="s">
        <v>1275</v>
      </c>
      <c r="G3545" s="454" t="s">
        <v>553</v>
      </c>
      <c r="H3545" s="454" t="s">
        <v>439</v>
      </c>
      <c r="I3545" s="453">
        <v>2025</v>
      </c>
      <c r="J3545" s="453">
        <v>1</v>
      </c>
      <c r="K3545" s="456">
        <v>45336</v>
      </c>
      <c r="L3545" s="457">
        <v>0.5</v>
      </c>
      <c r="M3545" s="458">
        <v>7.0400000000000004E-2</v>
      </c>
      <c r="N3545" s="458">
        <v>7.9899999999999999E-2</v>
      </c>
      <c r="O3545" s="459">
        <v>9.4999999999999998E-3</v>
      </c>
      <c r="P3545" s="460">
        <v>4.7999999999999996E-3</v>
      </c>
      <c r="Q3545" s="453">
        <v>1</v>
      </c>
      <c r="R3545" s="458">
        <v>7.0400000000000004E-2</v>
      </c>
      <c r="S3545" s="464">
        <v>0</v>
      </c>
      <c r="T3545" s="461">
        <v>5674800</v>
      </c>
      <c r="U3545" s="462">
        <v>217888</v>
      </c>
      <c r="V3545" s="463">
        <v>163977</v>
      </c>
      <c r="W3545" s="716" t="e">
        <f t="shared" si="145"/>
        <v>#DIV/0!</v>
      </c>
      <c r="Z3545" s="739">
        <f t="shared" si="146"/>
        <v>0</v>
      </c>
    </row>
    <row r="3546" spans="1:26" s="365" customFormat="1" ht="12.65" customHeight="1">
      <c r="A3546" s="452" t="s">
        <v>279</v>
      </c>
      <c r="B3546" s="452" t="s">
        <v>42</v>
      </c>
      <c r="C3546" s="453" t="s">
        <v>554</v>
      </c>
      <c r="D3546" s="454" t="s">
        <v>719</v>
      </c>
      <c r="E3546" s="455" t="s">
        <v>1297</v>
      </c>
      <c r="F3546" s="454" t="s">
        <v>1275</v>
      </c>
      <c r="G3546" s="454" t="s">
        <v>553</v>
      </c>
      <c r="H3546" s="454" t="s">
        <v>439</v>
      </c>
      <c r="I3546" s="453">
        <v>2024</v>
      </c>
      <c r="J3546" s="453">
        <v>4</v>
      </c>
      <c r="K3546" s="456">
        <v>45604</v>
      </c>
      <c r="L3546" s="457">
        <v>0.5</v>
      </c>
      <c r="M3546" s="458">
        <v>0.18390000000000001</v>
      </c>
      <c r="N3546" s="458">
        <v>0.20979999999999999</v>
      </c>
      <c r="O3546" s="459">
        <v>2.5899999999999999E-2</v>
      </c>
      <c r="P3546" s="460">
        <v>1.2999999999999999E-2</v>
      </c>
      <c r="Q3546" s="453">
        <v>1</v>
      </c>
      <c r="R3546" s="458">
        <v>0.18390000000000001</v>
      </c>
      <c r="S3546" s="464">
        <v>5380826</v>
      </c>
      <c r="T3546" s="461">
        <v>5380826</v>
      </c>
      <c r="U3546" s="462">
        <v>2072170</v>
      </c>
      <c r="V3546" s="463">
        <v>1932807</v>
      </c>
      <c r="W3546" s="716" t="e">
        <f t="shared" si="145"/>
        <v>#DIV/0!</v>
      </c>
      <c r="Z3546" s="739">
        <f t="shared" si="146"/>
        <v>139363.3934</v>
      </c>
    </row>
    <row r="3547" spans="1:26" s="365" customFormat="1" ht="12.65" customHeight="1">
      <c r="A3547" s="452" t="s">
        <v>279</v>
      </c>
      <c r="B3547" s="452" t="s">
        <v>42</v>
      </c>
      <c r="C3547" s="453" t="s">
        <v>554</v>
      </c>
      <c r="D3547" s="454" t="s">
        <v>719</v>
      </c>
      <c r="E3547" s="455" t="s">
        <v>1297</v>
      </c>
      <c r="F3547" s="454" t="s">
        <v>1275</v>
      </c>
      <c r="G3547" s="454" t="s">
        <v>553</v>
      </c>
      <c r="H3547" s="454" t="s">
        <v>439</v>
      </c>
      <c r="I3547" s="453">
        <v>2024</v>
      </c>
      <c r="J3547" s="453">
        <v>5</v>
      </c>
      <c r="K3547" s="456">
        <v>45604</v>
      </c>
      <c r="L3547" s="457">
        <v>0.5</v>
      </c>
      <c r="M3547" s="458">
        <v>0.18390000000000001</v>
      </c>
      <c r="N3547" s="458">
        <v>0.20979999999999999</v>
      </c>
      <c r="O3547" s="459">
        <v>2.5899999999999999E-2</v>
      </c>
      <c r="P3547" s="460">
        <v>1.2999999999999999E-2</v>
      </c>
      <c r="Q3547" s="453">
        <v>1</v>
      </c>
      <c r="R3547" s="458">
        <v>0.18390000000000001</v>
      </c>
      <c r="S3547" s="464">
        <v>7451640</v>
      </c>
      <c r="T3547" s="461">
        <v>12832466</v>
      </c>
      <c r="U3547" s="462">
        <v>2072170</v>
      </c>
      <c r="V3547" s="463">
        <v>1739809</v>
      </c>
      <c r="W3547" s="716" t="e">
        <f t="shared" si="145"/>
        <v>#DIV/0!</v>
      </c>
      <c r="Z3547" s="739">
        <f t="shared" si="146"/>
        <v>192997.476</v>
      </c>
    </row>
    <row r="3548" spans="1:26" s="365" customFormat="1" ht="12.65" customHeight="1">
      <c r="A3548" s="452" t="s">
        <v>279</v>
      </c>
      <c r="B3548" s="452" t="s">
        <v>42</v>
      </c>
      <c r="C3548" s="453" t="s">
        <v>554</v>
      </c>
      <c r="D3548" s="454" t="s">
        <v>719</v>
      </c>
      <c r="E3548" s="455" t="s">
        <v>1297</v>
      </c>
      <c r="F3548" s="454" t="s">
        <v>1275</v>
      </c>
      <c r="G3548" s="454" t="s">
        <v>553</v>
      </c>
      <c r="H3548" s="454" t="s">
        <v>439</v>
      </c>
      <c r="I3548" s="453">
        <v>2024</v>
      </c>
      <c r="J3548" s="453">
        <v>6</v>
      </c>
      <c r="K3548" s="456">
        <v>45604</v>
      </c>
      <c r="L3548" s="457">
        <v>0.5</v>
      </c>
      <c r="M3548" s="458">
        <v>0.18390000000000001</v>
      </c>
      <c r="N3548" s="458">
        <v>0.20979999999999999</v>
      </c>
      <c r="O3548" s="459">
        <v>2.5899999999999999E-2</v>
      </c>
      <c r="P3548" s="460">
        <v>1.2999999999999999E-2</v>
      </c>
      <c r="Q3548" s="453">
        <v>1</v>
      </c>
      <c r="R3548" s="458">
        <v>0.18390000000000001</v>
      </c>
      <c r="S3548" s="464">
        <v>5538960</v>
      </c>
      <c r="T3548" s="461">
        <v>18371426</v>
      </c>
      <c r="U3548" s="462">
        <v>2072170</v>
      </c>
      <c r="V3548" s="463">
        <v>1596350</v>
      </c>
      <c r="W3548" s="716" t="e">
        <f t="shared" si="145"/>
        <v>#DIV/0!</v>
      </c>
      <c r="Z3548" s="739">
        <f t="shared" si="146"/>
        <v>143459.06399999998</v>
      </c>
    </row>
    <row r="3549" spans="1:26" s="365" customFormat="1" ht="12.65" customHeight="1">
      <c r="A3549" s="452" t="s">
        <v>279</v>
      </c>
      <c r="B3549" s="452" t="s">
        <v>42</v>
      </c>
      <c r="C3549" s="453" t="s">
        <v>554</v>
      </c>
      <c r="D3549" s="454" t="s">
        <v>719</v>
      </c>
      <c r="E3549" s="455" t="s">
        <v>1297</v>
      </c>
      <c r="F3549" s="454" t="s">
        <v>1275</v>
      </c>
      <c r="G3549" s="454" t="s">
        <v>553</v>
      </c>
      <c r="H3549" s="454" t="s">
        <v>439</v>
      </c>
      <c r="I3549" s="453">
        <v>2024</v>
      </c>
      <c r="J3549" s="453">
        <v>7</v>
      </c>
      <c r="K3549" s="456">
        <v>45604</v>
      </c>
      <c r="L3549" s="457">
        <v>0.5</v>
      </c>
      <c r="M3549" s="458">
        <v>0.18390000000000001</v>
      </c>
      <c r="N3549" s="458">
        <v>0.20979999999999999</v>
      </c>
      <c r="O3549" s="459">
        <v>2.5899999999999999E-2</v>
      </c>
      <c r="P3549" s="460">
        <v>1.2999999999999999E-2</v>
      </c>
      <c r="Q3549" s="453">
        <v>1</v>
      </c>
      <c r="R3549" s="458">
        <v>0.18390000000000001</v>
      </c>
      <c r="S3549" s="464">
        <v>3802680</v>
      </c>
      <c r="T3549" s="461">
        <v>22174106</v>
      </c>
      <c r="U3549" s="462">
        <v>2072170</v>
      </c>
      <c r="V3549" s="463">
        <v>1497861</v>
      </c>
      <c r="W3549" s="716" t="e">
        <f t="shared" si="145"/>
        <v>#DIV/0!</v>
      </c>
      <c r="Z3549" s="739">
        <f t="shared" si="146"/>
        <v>98489.411999999997</v>
      </c>
    </row>
    <row r="3550" spans="1:26" s="365" customFormat="1" ht="12.65" customHeight="1">
      <c r="A3550" s="452" t="s">
        <v>279</v>
      </c>
      <c r="B3550" s="452" t="s">
        <v>42</v>
      </c>
      <c r="C3550" s="453" t="s">
        <v>554</v>
      </c>
      <c r="D3550" s="454" t="s">
        <v>719</v>
      </c>
      <c r="E3550" s="455" t="s">
        <v>1297</v>
      </c>
      <c r="F3550" s="454" t="s">
        <v>1275</v>
      </c>
      <c r="G3550" s="454" t="s">
        <v>553</v>
      </c>
      <c r="H3550" s="454" t="s">
        <v>439</v>
      </c>
      <c r="I3550" s="453">
        <v>2024</v>
      </c>
      <c r="J3550" s="453">
        <v>8</v>
      </c>
      <c r="K3550" s="456">
        <v>45604</v>
      </c>
      <c r="L3550" s="457">
        <v>0.5</v>
      </c>
      <c r="M3550" s="458">
        <v>0.17</v>
      </c>
      <c r="N3550" s="458">
        <v>0.1918</v>
      </c>
      <c r="O3550" s="459">
        <v>2.18E-2</v>
      </c>
      <c r="P3550" s="460">
        <v>1.09E-2</v>
      </c>
      <c r="Q3550" s="453">
        <v>1</v>
      </c>
      <c r="R3550" s="458">
        <v>0.17</v>
      </c>
      <c r="S3550" s="464">
        <v>7340760</v>
      </c>
      <c r="T3550" s="461">
        <v>29514866</v>
      </c>
      <c r="U3550" s="462">
        <v>2072170</v>
      </c>
      <c r="V3550" s="463">
        <v>1337832</v>
      </c>
      <c r="W3550" s="716" t="e">
        <f t="shared" si="145"/>
        <v>#DIV/0!</v>
      </c>
      <c r="Z3550" s="739">
        <f t="shared" si="146"/>
        <v>160028.568</v>
      </c>
    </row>
    <row r="3551" spans="1:26" s="365" customFormat="1" ht="12.65" customHeight="1">
      <c r="A3551" s="452" t="s">
        <v>279</v>
      </c>
      <c r="B3551" s="452" t="s">
        <v>42</v>
      </c>
      <c r="C3551" s="453" t="s">
        <v>554</v>
      </c>
      <c r="D3551" s="454" t="s">
        <v>719</v>
      </c>
      <c r="E3551" s="455" t="s">
        <v>1297</v>
      </c>
      <c r="F3551" s="454" t="s">
        <v>1275</v>
      </c>
      <c r="G3551" s="454" t="s">
        <v>553</v>
      </c>
      <c r="H3551" s="454" t="s">
        <v>439</v>
      </c>
      <c r="I3551" s="453">
        <v>2024</v>
      </c>
      <c r="J3551" s="453">
        <v>9</v>
      </c>
      <c r="K3551" s="456">
        <v>45604</v>
      </c>
      <c r="L3551" s="457">
        <v>0.5</v>
      </c>
      <c r="M3551" s="458">
        <v>0.17</v>
      </c>
      <c r="N3551" s="458">
        <v>0.1918</v>
      </c>
      <c r="O3551" s="459">
        <v>2.18E-2</v>
      </c>
      <c r="P3551" s="460">
        <v>1.09E-2</v>
      </c>
      <c r="Q3551" s="453">
        <v>1</v>
      </c>
      <c r="R3551" s="458">
        <v>0.17</v>
      </c>
      <c r="S3551" s="464">
        <v>4561200</v>
      </c>
      <c r="T3551" s="461">
        <v>34076066</v>
      </c>
      <c r="U3551" s="462">
        <v>2072170</v>
      </c>
      <c r="V3551" s="463">
        <v>1238398</v>
      </c>
      <c r="W3551" s="716" t="e">
        <f t="shared" si="145"/>
        <v>#DIV/0!</v>
      </c>
      <c r="Z3551" s="739">
        <f t="shared" si="146"/>
        <v>99434.16</v>
      </c>
    </row>
    <row r="3552" spans="1:26" s="365" customFormat="1" ht="12.65" customHeight="1">
      <c r="A3552" s="452" t="s">
        <v>279</v>
      </c>
      <c r="B3552" s="452" t="s">
        <v>42</v>
      </c>
      <c r="C3552" s="453" t="s">
        <v>554</v>
      </c>
      <c r="D3552" s="454" t="s">
        <v>719</v>
      </c>
      <c r="E3552" s="455" t="s">
        <v>1297</v>
      </c>
      <c r="F3552" s="454" t="s">
        <v>1275</v>
      </c>
      <c r="G3552" s="454" t="s">
        <v>553</v>
      </c>
      <c r="H3552" s="454" t="s">
        <v>439</v>
      </c>
      <c r="I3552" s="453">
        <v>2024</v>
      </c>
      <c r="J3552" s="453">
        <v>10</v>
      </c>
      <c r="K3552" s="456">
        <v>45604</v>
      </c>
      <c r="L3552" s="457">
        <v>0.5</v>
      </c>
      <c r="M3552" s="458">
        <v>0.17</v>
      </c>
      <c r="N3552" s="458">
        <v>0.1918</v>
      </c>
      <c r="O3552" s="459">
        <v>2.18E-2</v>
      </c>
      <c r="P3552" s="460">
        <v>1.09E-2</v>
      </c>
      <c r="Q3552" s="453">
        <v>1</v>
      </c>
      <c r="R3552" s="458">
        <v>0.17</v>
      </c>
      <c r="S3552" s="464">
        <v>5440680</v>
      </c>
      <c r="T3552" s="461">
        <v>39516746</v>
      </c>
      <c r="U3552" s="462">
        <v>2072170</v>
      </c>
      <c r="V3552" s="463">
        <v>1119791</v>
      </c>
      <c r="W3552" s="716" t="e">
        <f t="shared" si="145"/>
        <v>#DIV/0!</v>
      </c>
      <c r="Z3552" s="739">
        <f t="shared" si="146"/>
        <v>118606.82399999999</v>
      </c>
    </row>
    <row r="3553" spans="1:26" s="365" customFormat="1" ht="12.65" customHeight="1">
      <c r="A3553" s="452" t="s">
        <v>279</v>
      </c>
      <c r="B3553" s="452" t="s">
        <v>42</v>
      </c>
      <c r="C3553" s="453" t="s">
        <v>554</v>
      </c>
      <c r="D3553" s="454" t="s">
        <v>719</v>
      </c>
      <c r="E3553" s="455" t="s">
        <v>1297</v>
      </c>
      <c r="F3553" s="454" t="s">
        <v>1275</v>
      </c>
      <c r="G3553" s="454" t="s">
        <v>553</v>
      </c>
      <c r="H3553" s="454" t="s">
        <v>439</v>
      </c>
      <c r="I3553" s="453">
        <v>2024</v>
      </c>
      <c r="J3553" s="453">
        <v>11</v>
      </c>
      <c r="K3553" s="456">
        <v>45631</v>
      </c>
      <c r="L3553" s="457">
        <v>0.5</v>
      </c>
      <c r="M3553" s="458">
        <v>0.17</v>
      </c>
      <c r="N3553" s="458">
        <v>0.22239999999999999</v>
      </c>
      <c r="O3553" s="459">
        <v>5.2400000000000002E-2</v>
      </c>
      <c r="P3553" s="460">
        <v>2.6200000000000001E-2</v>
      </c>
      <c r="Q3553" s="453">
        <v>1</v>
      </c>
      <c r="R3553" s="458">
        <v>0.17</v>
      </c>
      <c r="S3553" s="464">
        <v>6380640</v>
      </c>
      <c r="T3553" s="461">
        <v>45897386</v>
      </c>
      <c r="U3553" s="462">
        <v>2072170</v>
      </c>
      <c r="V3553" s="463">
        <v>785446</v>
      </c>
      <c r="W3553" s="716" t="e">
        <f t="shared" si="145"/>
        <v>#DIV/0!</v>
      </c>
      <c r="Z3553" s="739">
        <f t="shared" si="146"/>
        <v>334345.53600000002</v>
      </c>
    </row>
    <row r="3554" spans="1:26" s="365" customFormat="1" ht="12.65" customHeight="1">
      <c r="A3554" s="452" t="s">
        <v>279</v>
      </c>
      <c r="B3554" s="452" t="s">
        <v>42</v>
      </c>
      <c r="C3554" s="453" t="s">
        <v>554</v>
      </c>
      <c r="D3554" s="454" t="s">
        <v>719</v>
      </c>
      <c r="E3554" s="455" t="s">
        <v>1297</v>
      </c>
      <c r="F3554" s="454" t="s">
        <v>1275</v>
      </c>
      <c r="G3554" s="454" t="s">
        <v>553</v>
      </c>
      <c r="H3554" s="454" t="s">
        <v>439</v>
      </c>
      <c r="I3554" s="453">
        <v>2024</v>
      </c>
      <c r="J3554" s="453">
        <v>12</v>
      </c>
      <c r="K3554" s="456">
        <v>45666</v>
      </c>
      <c r="L3554" s="457">
        <v>0.5</v>
      </c>
      <c r="M3554" s="458">
        <v>0.17</v>
      </c>
      <c r="N3554" s="458">
        <v>0.22239999999999999</v>
      </c>
      <c r="O3554" s="459">
        <v>5.2400000000000002E-2</v>
      </c>
      <c r="P3554" s="460">
        <v>2.6200000000000001E-2</v>
      </c>
      <c r="Q3554" s="453">
        <v>1</v>
      </c>
      <c r="R3554" s="458">
        <v>0.17</v>
      </c>
      <c r="S3554" s="464">
        <v>5407920</v>
      </c>
      <c r="T3554" s="461">
        <v>51305306</v>
      </c>
      <c r="U3554" s="462">
        <v>2072170</v>
      </c>
      <c r="V3554" s="463">
        <v>502071</v>
      </c>
      <c r="W3554" s="716" t="e">
        <f t="shared" si="145"/>
        <v>#DIV/0!</v>
      </c>
      <c r="Z3554" s="739">
        <f t="shared" si="146"/>
        <v>283375.00800000003</v>
      </c>
    </row>
    <row r="3555" spans="1:26" s="365" customFormat="1" ht="12.65" customHeight="1">
      <c r="A3555" s="452" t="s">
        <v>279</v>
      </c>
      <c r="B3555" s="452" t="s">
        <v>42</v>
      </c>
      <c r="C3555" s="453" t="s">
        <v>554</v>
      </c>
      <c r="D3555" s="454" t="s">
        <v>719</v>
      </c>
      <c r="E3555" s="455" t="s">
        <v>1297</v>
      </c>
      <c r="F3555" s="454" t="s">
        <v>1275</v>
      </c>
      <c r="G3555" s="454" t="s">
        <v>553</v>
      </c>
      <c r="H3555" s="454" t="s">
        <v>439</v>
      </c>
      <c r="I3555" s="453">
        <v>2025</v>
      </c>
      <c r="J3555" s="453">
        <v>1</v>
      </c>
      <c r="K3555" s="456">
        <v>45336</v>
      </c>
      <c r="L3555" s="457">
        <v>0.5</v>
      </c>
      <c r="M3555" s="458">
        <v>0.17</v>
      </c>
      <c r="N3555" s="458">
        <v>0.22239999999999999</v>
      </c>
      <c r="O3555" s="459">
        <v>5.2400000000000002E-2</v>
      </c>
      <c r="P3555" s="460">
        <v>2.6200000000000001E-2</v>
      </c>
      <c r="Q3555" s="453">
        <v>1</v>
      </c>
      <c r="R3555" s="458">
        <v>0.17</v>
      </c>
      <c r="S3555" s="464">
        <v>5813640</v>
      </c>
      <c r="T3555" s="461">
        <v>57118946</v>
      </c>
      <c r="U3555" s="462">
        <v>2072170</v>
      </c>
      <c r="V3555" s="463">
        <v>197436</v>
      </c>
      <c r="W3555" s="716" t="e">
        <f t="shared" si="145"/>
        <v>#DIV/0!</v>
      </c>
      <c r="Z3555" s="739">
        <f t="shared" si="146"/>
        <v>304634.73600000003</v>
      </c>
    </row>
    <row r="3556" spans="1:26" s="365" customFormat="1" ht="12.65" customHeight="1">
      <c r="A3556" s="452" t="s">
        <v>279</v>
      </c>
      <c r="B3556" s="452" t="s">
        <v>42</v>
      </c>
      <c r="C3556" s="453" t="s">
        <v>554</v>
      </c>
      <c r="D3556" s="454" t="s">
        <v>614</v>
      </c>
      <c r="E3556" s="455" t="s">
        <v>1298</v>
      </c>
      <c r="F3556" s="454" t="s">
        <v>1275</v>
      </c>
      <c r="G3556" s="454" t="s">
        <v>553</v>
      </c>
      <c r="H3556" s="454" t="s">
        <v>439</v>
      </c>
      <c r="I3556" s="453">
        <v>2024</v>
      </c>
      <c r="J3556" s="453">
        <v>4</v>
      </c>
      <c r="K3556" s="456">
        <v>45604</v>
      </c>
      <c r="L3556" s="457">
        <v>0.5</v>
      </c>
      <c r="M3556" s="458">
        <v>5.3999999999999999E-2</v>
      </c>
      <c r="N3556" s="458">
        <v>7.3700000000000002E-2</v>
      </c>
      <c r="O3556" s="459">
        <v>1.9699999999999999E-2</v>
      </c>
      <c r="P3556" s="460">
        <v>9.9000000000000008E-3</v>
      </c>
      <c r="Q3556" s="453">
        <v>1</v>
      </c>
      <c r="R3556" s="458">
        <v>5.3999999999999999E-2</v>
      </c>
      <c r="S3556" s="464">
        <v>2621000</v>
      </c>
      <c r="T3556" s="461">
        <v>2621000</v>
      </c>
      <c r="U3556" s="462">
        <v>1264600</v>
      </c>
      <c r="V3556" s="463">
        <v>1212966</v>
      </c>
      <c r="W3556" s="716" t="e">
        <f t="shared" si="145"/>
        <v>#DIV/0!</v>
      </c>
      <c r="Z3556" s="739">
        <f t="shared" si="146"/>
        <v>51633.7</v>
      </c>
    </row>
    <row r="3557" spans="1:26" s="365" customFormat="1" ht="12.65" customHeight="1">
      <c r="A3557" s="452" t="s">
        <v>279</v>
      </c>
      <c r="B3557" s="452" t="s">
        <v>42</v>
      </c>
      <c r="C3557" s="453" t="s">
        <v>554</v>
      </c>
      <c r="D3557" s="454" t="s">
        <v>614</v>
      </c>
      <c r="E3557" s="455" t="s">
        <v>1298</v>
      </c>
      <c r="F3557" s="454" t="s">
        <v>1275</v>
      </c>
      <c r="G3557" s="454" t="s">
        <v>553</v>
      </c>
      <c r="H3557" s="454" t="s">
        <v>439</v>
      </c>
      <c r="I3557" s="453">
        <v>2024</v>
      </c>
      <c r="J3557" s="453">
        <v>5</v>
      </c>
      <c r="K3557" s="456">
        <v>45604</v>
      </c>
      <c r="L3557" s="457">
        <v>0.5</v>
      </c>
      <c r="M3557" s="458">
        <v>5.3999999999999999E-2</v>
      </c>
      <c r="N3557" s="458">
        <v>7.3700000000000002E-2</v>
      </c>
      <c r="O3557" s="459">
        <v>1.9699999999999999E-2</v>
      </c>
      <c r="P3557" s="460">
        <v>9.9000000000000008E-3</v>
      </c>
      <c r="Q3557" s="453">
        <v>1</v>
      </c>
      <c r="R3557" s="458">
        <v>5.3999999999999999E-2</v>
      </c>
      <c r="S3557" s="464">
        <v>4332000</v>
      </c>
      <c r="T3557" s="461">
        <v>6953000</v>
      </c>
      <c r="U3557" s="462">
        <v>1264600</v>
      </c>
      <c r="V3557" s="463">
        <v>1127626</v>
      </c>
      <c r="W3557" s="716" t="e">
        <f t="shared" si="145"/>
        <v>#DIV/0!</v>
      </c>
      <c r="Z3557" s="739">
        <f t="shared" si="146"/>
        <v>85340.4</v>
      </c>
    </row>
    <row r="3558" spans="1:26" s="365" customFormat="1" ht="12.65" customHeight="1">
      <c r="A3558" s="452" t="s">
        <v>279</v>
      </c>
      <c r="B3558" s="452" t="s">
        <v>42</v>
      </c>
      <c r="C3558" s="453" t="s">
        <v>554</v>
      </c>
      <c r="D3558" s="454" t="s">
        <v>614</v>
      </c>
      <c r="E3558" s="455" t="s">
        <v>1298</v>
      </c>
      <c r="F3558" s="454" t="s">
        <v>1275</v>
      </c>
      <c r="G3558" s="454" t="s">
        <v>553</v>
      </c>
      <c r="H3558" s="454" t="s">
        <v>439</v>
      </c>
      <c r="I3558" s="453">
        <v>2024</v>
      </c>
      <c r="J3558" s="453">
        <v>6</v>
      </c>
      <c r="K3558" s="456">
        <v>45604</v>
      </c>
      <c r="L3558" s="457">
        <v>0.5</v>
      </c>
      <c r="M3558" s="458">
        <v>5.3999999999999999E-2</v>
      </c>
      <c r="N3558" s="458">
        <v>7.3700000000000002E-2</v>
      </c>
      <c r="O3558" s="459">
        <v>1.9699999999999999E-2</v>
      </c>
      <c r="P3558" s="460">
        <v>9.9000000000000008E-3</v>
      </c>
      <c r="Q3558" s="453">
        <v>1</v>
      </c>
      <c r="R3558" s="458">
        <v>5.3999999999999999E-2</v>
      </c>
      <c r="S3558" s="464">
        <v>5016000</v>
      </c>
      <c r="T3558" s="461">
        <v>11969000</v>
      </c>
      <c r="U3558" s="462">
        <v>1264600</v>
      </c>
      <c r="V3558" s="463">
        <v>1028811</v>
      </c>
      <c r="W3558" s="716" t="e">
        <f t="shared" si="145"/>
        <v>#DIV/0!</v>
      </c>
      <c r="Z3558" s="739">
        <f t="shared" si="146"/>
        <v>98815.2</v>
      </c>
    </row>
    <row r="3559" spans="1:26" s="365" customFormat="1" ht="12.65" customHeight="1">
      <c r="A3559" s="452" t="s">
        <v>279</v>
      </c>
      <c r="B3559" s="452" t="s">
        <v>42</v>
      </c>
      <c r="C3559" s="453" t="s">
        <v>554</v>
      </c>
      <c r="D3559" s="454" t="s">
        <v>614</v>
      </c>
      <c r="E3559" s="455" t="s">
        <v>1298</v>
      </c>
      <c r="F3559" s="454" t="s">
        <v>1275</v>
      </c>
      <c r="G3559" s="454" t="s">
        <v>553</v>
      </c>
      <c r="H3559" s="454" t="s">
        <v>439</v>
      </c>
      <c r="I3559" s="453">
        <v>2024</v>
      </c>
      <c r="J3559" s="453">
        <v>7</v>
      </c>
      <c r="K3559" s="456">
        <v>45604</v>
      </c>
      <c r="L3559" s="457">
        <v>0.5</v>
      </c>
      <c r="M3559" s="458">
        <v>5.3999999999999999E-2</v>
      </c>
      <c r="N3559" s="458">
        <v>7.3700000000000002E-2</v>
      </c>
      <c r="O3559" s="459">
        <v>1.9699999999999999E-2</v>
      </c>
      <c r="P3559" s="460">
        <v>9.9000000000000008E-3</v>
      </c>
      <c r="Q3559" s="453">
        <v>1</v>
      </c>
      <c r="R3559" s="458">
        <v>5.3999999999999999E-2</v>
      </c>
      <c r="S3559" s="464">
        <v>6528000</v>
      </c>
      <c r="T3559" s="461">
        <v>18497000</v>
      </c>
      <c r="U3559" s="462">
        <v>1264600</v>
      </c>
      <c r="V3559" s="463">
        <v>900209</v>
      </c>
      <c r="W3559" s="716" t="e">
        <f t="shared" si="145"/>
        <v>#DIV/0!</v>
      </c>
      <c r="Z3559" s="739">
        <f t="shared" si="146"/>
        <v>128601.59999999999</v>
      </c>
    </row>
    <row r="3560" spans="1:26" s="365" customFormat="1" ht="12.65" customHeight="1">
      <c r="A3560" s="452" t="s">
        <v>279</v>
      </c>
      <c r="B3560" s="452" t="s">
        <v>42</v>
      </c>
      <c r="C3560" s="453" t="s">
        <v>554</v>
      </c>
      <c r="D3560" s="454" t="s">
        <v>614</v>
      </c>
      <c r="E3560" s="455" t="s">
        <v>1298</v>
      </c>
      <c r="F3560" s="454" t="s">
        <v>1275</v>
      </c>
      <c r="G3560" s="454" t="s">
        <v>553</v>
      </c>
      <c r="H3560" s="454" t="s">
        <v>439</v>
      </c>
      <c r="I3560" s="453">
        <v>2024</v>
      </c>
      <c r="J3560" s="453">
        <v>8</v>
      </c>
      <c r="K3560" s="456">
        <v>45604</v>
      </c>
      <c r="L3560" s="457">
        <v>0.5</v>
      </c>
      <c r="M3560" s="458">
        <v>5.3999999999999999E-2</v>
      </c>
      <c r="N3560" s="458">
        <v>7.3700000000000002E-2</v>
      </c>
      <c r="O3560" s="459">
        <v>1.9699999999999999E-2</v>
      </c>
      <c r="P3560" s="460">
        <v>9.9000000000000008E-3</v>
      </c>
      <c r="Q3560" s="453">
        <v>1</v>
      </c>
      <c r="R3560" s="458">
        <v>5.3999999999999999E-2</v>
      </c>
      <c r="S3560" s="464">
        <v>5916000</v>
      </c>
      <c r="T3560" s="461">
        <v>24413000</v>
      </c>
      <c r="U3560" s="462">
        <v>1264600</v>
      </c>
      <c r="V3560" s="463">
        <v>783664</v>
      </c>
      <c r="W3560" s="716" t="e">
        <f t="shared" si="145"/>
        <v>#DIV/0!</v>
      </c>
      <c r="Z3560" s="739">
        <f t="shared" si="146"/>
        <v>116545.2</v>
      </c>
    </row>
    <row r="3561" spans="1:26" s="365" customFormat="1" ht="12.65" customHeight="1">
      <c r="A3561" s="452" t="s">
        <v>279</v>
      </c>
      <c r="B3561" s="452" t="s">
        <v>42</v>
      </c>
      <c r="C3561" s="453" t="s">
        <v>554</v>
      </c>
      <c r="D3561" s="454" t="s">
        <v>614</v>
      </c>
      <c r="E3561" s="455" t="s">
        <v>1298</v>
      </c>
      <c r="F3561" s="454" t="s">
        <v>1275</v>
      </c>
      <c r="G3561" s="454" t="s">
        <v>553</v>
      </c>
      <c r="H3561" s="454" t="s">
        <v>439</v>
      </c>
      <c r="I3561" s="453">
        <v>2024</v>
      </c>
      <c r="J3561" s="453">
        <v>9</v>
      </c>
      <c r="K3561" s="456">
        <v>45604</v>
      </c>
      <c r="L3561" s="457">
        <v>0.5</v>
      </c>
      <c r="M3561" s="458">
        <v>5.3999999999999999E-2</v>
      </c>
      <c r="N3561" s="458">
        <v>7.3700000000000002E-2</v>
      </c>
      <c r="O3561" s="459">
        <v>1.9699999999999999E-2</v>
      </c>
      <c r="P3561" s="460">
        <v>9.9000000000000008E-3</v>
      </c>
      <c r="Q3561" s="453">
        <v>1</v>
      </c>
      <c r="R3561" s="458">
        <v>5.3999999999999999E-2</v>
      </c>
      <c r="S3561" s="464">
        <v>5556000</v>
      </c>
      <c r="T3561" s="461">
        <v>29969000</v>
      </c>
      <c r="U3561" s="462">
        <v>1264600</v>
      </c>
      <c r="V3561" s="463">
        <v>674211</v>
      </c>
      <c r="W3561" s="716" t="e">
        <f t="shared" si="145"/>
        <v>#DIV/0!</v>
      </c>
      <c r="Z3561" s="739">
        <f t="shared" si="146"/>
        <v>109453.2</v>
      </c>
    </row>
    <row r="3562" spans="1:26" s="365" customFormat="1" ht="12.65" customHeight="1">
      <c r="A3562" s="452" t="s">
        <v>279</v>
      </c>
      <c r="B3562" s="452" t="s">
        <v>42</v>
      </c>
      <c r="C3562" s="453" t="s">
        <v>554</v>
      </c>
      <c r="D3562" s="454" t="s">
        <v>614</v>
      </c>
      <c r="E3562" s="455" t="s">
        <v>1298</v>
      </c>
      <c r="F3562" s="454" t="s">
        <v>1275</v>
      </c>
      <c r="G3562" s="454" t="s">
        <v>553</v>
      </c>
      <c r="H3562" s="454" t="s">
        <v>439</v>
      </c>
      <c r="I3562" s="453">
        <v>2024</v>
      </c>
      <c r="J3562" s="453">
        <v>10</v>
      </c>
      <c r="K3562" s="456">
        <v>45604</v>
      </c>
      <c r="L3562" s="457">
        <v>0.5</v>
      </c>
      <c r="M3562" s="458">
        <v>5.3999999999999999E-2</v>
      </c>
      <c r="N3562" s="458">
        <v>7.3700000000000002E-2</v>
      </c>
      <c r="O3562" s="459">
        <v>1.9699999999999999E-2</v>
      </c>
      <c r="P3562" s="460">
        <v>9.9000000000000008E-3</v>
      </c>
      <c r="Q3562" s="453">
        <v>1</v>
      </c>
      <c r="R3562" s="458">
        <v>5.3999999999999999E-2</v>
      </c>
      <c r="S3562" s="464">
        <v>5652000</v>
      </c>
      <c r="T3562" s="461">
        <v>35621000</v>
      </c>
      <c r="U3562" s="462">
        <v>1264600</v>
      </c>
      <c r="V3562" s="463">
        <v>562866</v>
      </c>
      <c r="W3562" s="716" t="e">
        <f t="shared" si="145"/>
        <v>#DIV/0!</v>
      </c>
      <c r="Z3562" s="739">
        <f t="shared" si="146"/>
        <v>111344.4</v>
      </c>
    </row>
    <row r="3563" spans="1:26" s="365" customFormat="1" ht="12.65" customHeight="1">
      <c r="A3563" s="452" t="s">
        <v>279</v>
      </c>
      <c r="B3563" s="452" t="s">
        <v>42</v>
      </c>
      <c r="C3563" s="453" t="s">
        <v>554</v>
      </c>
      <c r="D3563" s="454" t="s">
        <v>614</v>
      </c>
      <c r="E3563" s="455" t="s">
        <v>1298</v>
      </c>
      <c r="F3563" s="454" t="s">
        <v>1275</v>
      </c>
      <c r="G3563" s="454" t="s">
        <v>553</v>
      </c>
      <c r="H3563" s="454" t="s">
        <v>439</v>
      </c>
      <c r="I3563" s="453">
        <v>2024</v>
      </c>
      <c r="J3563" s="453">
        <v>11</v>
      </c>
      <c r="K3563" s="456">
        <v>45631</v>
      </c>
      <c r="L3563" s="457">
        <v>0.5</v>
      </c>
      <c r="M3563" s="458">
        <v>5.3999999999999999E-2</v>
      </c>
      <c r="N3563" s="458">
        <v>7.3700000000000002E-2</v>
      </c>
      <c r="O3563" s="459">
        <v>1.9699999999999999E-2</v>
      </c>
      <c r="P3563" s="460">
        <v>9.9000000000000008E-3</v>
      </c>
      <c r="Q3563" s="453">
        <v>1</v>
      </c>
      <c r="R3563" s="458">
        <v>5.3999999999999999E-2</v>
      </c>
      <c r="S3563" s="464">
        <v>5640000</v>
      </c>
      <c r="T3563" s="461">
        <v>41261000</v>
      </c>
      <c r="U3563" s="462">
        <v>1264600</v>
      </c>
      <c r="V3563" s="463">
        <v>451758</v>
      </c>
      <c r="W3563" s="716" t="e">
        <f t="shared" si="145"/>
        <v>#DIV/0!</v>
      </c>
      <c r="Z3563" s="739">
        <f t="shared" si="146"/>
        <v>111108</v>
      </c>
    </row>
    <row r="3564" spans="1:26" s="365" customFormat="1" ht="12.65" customHeight="1">
      <c r="A3564" s="452" t="s">
        <v>279</v>
      </c>
      <c r="B3564" s="452" t="s">
        <v>42</v>
      </c>
      <c r="C3564" s="453" t="s">
        <v>554</v>
      </c>
      <c r="D3564" s="454" t="s">
        <v>614</v>
      </c>
      <c r="E3564" s="455" t="s">
        <v>1298</v>
      </c>
      <c r="F3564" s="454" t="s">
        <v>1275</v>
      </c>
      <c r="G3564" s="454" t="s">
        <v>553</v>
      </c>
      <c r="H3564" s="454" t="s">
        <v>439</v>
      </c>
      <c r="I3564" s="453">
        <v>2024</v>
      </c>
      <c r="J3564" s="453">
        <v>12</v>
      </c>
      <c r="K3564" s="456">
        <v>45666</v>
      </c>
      <c r="L3564" s="457">
        <v>0.5</v>
      </c>
      <c r="M3564" s="458">
        <v>5.3999999999999999E-2</v>
      </c>
      <c r="N3564" s="458">
        <v>7.3700000000000002E-2</v>
      </c>
      <c r="O3564" s="459">
        <v>1.9699999999999999E-2</v>
      </c>
      <c r="P3564" s="460">
        <v>9.9000000000000008E-3</v>
      </c>
      <c r="Q3564" s="453">
        <v>1</v>
      </c>
      <c r="R3564" s="458">
        <v>5.3999999999999999E-2</v>
      </c>
      <c r="S3564" s="464">
        <v>5808000</v>
      </c>
      <c r="T3564" s="461">
        <v>47069000</v>
      </c>
      <c r="U3564" s="462">
        <v>1264600</v>
      </c>
      <c r="V3564" s="463">
        <v>337341</v>
      </c>
      <c r="W3564" s="716" t="e">
        <f t="shared" si="145"/>
        <v>#DIV/0!</v>
      </c>
      <c r="Z3564" s="739">
        <f t="shared" si="146"/>
        <v>114417.59999999999</v>
      </c>
    </row>
    <row r="3565" spans="1:26" s="365" customFormat="1" ht="12.65" customHeight="1">
      <c r="A3565" s="452" t="s">
        <v>279</v>
      </c>
      <c r="B3565" s="452" t="s">
        <v>42</v>
      </c>
      <c r="C3565" s="453" t="s">
        <v>554</v>
      </c>
      <c r="D3565" s="454" t="s">
        <v>614</v>
      </c>
      <c r="E3565" s="455" t="s">
        <v>1298</v>
      </c>
      <c r="F3565" s="454" t="s">
        <v>1275</v>
      </c>
      <c r="G3565" s="454" t="s">
        <v>553</v>
      </c>
      <c r="H3565" s="454" t="s">
        <v>439</v>
      </c>
      <c r="I3565" s="453">
        <v>2025</v>
      </c>
      <c r="J3565" s="453">
        <v>1</v>
      </c>
      <c r="K3565" s="456">
        <v>45336</v>
      </c>
      <c r="L3565" s="457">
        <v>0.5</v>
      </c>
      <c r="M3565" s="458">
        <v>5.3999999999999999E-2</v>
      </c>
      <c r="N3565" s="458">
        <v>7.3700000000000002E-2</v>
      </c>
      <c r="O3565" s="459">
        <v>1.9699999999999999E-2</v>
      </c>
      <c r="P3565" s="460">
        <v>9.9000000000000008E-3</v>
      </c>
      <c r="Q3565" s="453">
        <v>1</v>
      </c>
      <c r="R3565" s="458">
        <v>5.3999999999999999E-2</v>
      </c>
      <c r="S3565" s="464">
        <v>5088000</v>
      </c>
      <c r="T3565" s="461">
        <v>52157000</v>
      </c>
      <c r="U3565" s="462">
        <v>1264600</v>
      </c>
      <c r="V3565" s="463">
        <v>237107</v>
      </c>
      <c r="W3565" s="716" t="e">
        <f t="shared" si="145"/>
        <v>#DIV/0!</v>
      </c>
      <c r="Z3565" s="739">
        <f t="shared" si="146"/>
        <v>100233.59999999999</v>
      </c>
    </row>
    <row r="3566" spans="1:26" s="365" customFormat="1" ht="12.65" customHeight="1">
      <c r="A3566" s="452" t="s">
        <v>279</v>
      </c>
      <c r="B3566" s="452" t="s">
        <v>42</v>
      </c>
      <c r="C3566" s="453" t="s">
        <v>554</v>
      </c>
      <c r="D3566" s="454" t="s">
        <v>607</v>
      </c>
      <c r="E3566" s="455" t="s">
        <v>1299</v>
      </c>
      <c r="F3566" s="454" t="s">
        <v>1275</v>
      </c>
      <c r="G3566" s="454" t="s">
        <v>553</v>
      </c>
      <c r="H3566" s="454" t="s">
        <v>439</v>
      </c>
      <c r="I3566" s="453">
        <v>2024</v>
      </c>
      <c r="J3566" s="453">
        <v>4</v>
      </c>
      <c r="K3566" s="456">
        <v>45604</v>
      </c>
      <c r="L3566" s="457">
        <v>0.5</v>
      </c>
      <c r="M3566" s="458">
        <v>7.0900000000000005E-2</v>
      </c>
      <c r="N3566" s="458">
        <v>9.3600000000000003E-2</v>
      </c>
      <c r="O3566" s="459">
        <v>2.2700000000000001E-2</v>
      </c>
      <c r="P3566" s="460">
        <v>1.14E-2</v>
      </c>
      <c r="Q3566" s="453">
        <v>1</v>
      </c>
      <c r="R3566" s="458">
        <v>7.0900000000000005E-2</v>
      </c>
      <c r="S3566" s="464">
        <v>5553600</v>
      </c>
      <c r="T3566" s="461">
        <v>5553600</v>
      </c>
      <c r="U3566" s="462">
        <v>1451028</v>
      </c>
      <c r="V3566" s="463">
        <v>1324961</v>
      </c>
      <c r="W3566" s="716" t="e">
        <f t="shared" si="145"/>
        <v>#DIV/0!</v>
      </c>
      <c r="Z3566" s="739">
        <f t="shared" si="146"/>
        <v>126066.72</v>
      </c>
    </row>
    <row r="3567" spans="1:26" s="365" customFormat="1" ht="12.65" customHeight="1">
      <c r="A3567" s="452" t="s">
        <v>279</v>
      </c>
      <c r="B3567" s="452" t="s">
        <v>42</v>
      </c>
      <c r="C3567" s="453" t="s">
        <v>554</v>
      </c>
      <c r="D3567" s="454" t="s">
        <v>607</v>
      </c>
      <c r="E3567" s="455" t="s">
        <v>1299</v>
      </c>
      <c r="F3567" s="454" t="s">
        <v>1275</v>
      </c>
      <c r="G3567" s="454" t="s">
        <v>553</v>
      </c>
      <c r="H3567" s="454" t="s">
        <v>439</v>
      </c>
      <c r="I3567" s="453">
        <v>2024</v>
      </c>
      <c r="J3567" s="453">
        <v>5</v>
      </c>
      <c r="K3567" s="456">
        <v>45604</v>
      </c>
      <c r="L3567" s="457">
        <v>0.5</v>
      </c>
      <c r="M3567" s="458">
        <v>7.0900000000000005E-2</v>
      </c>
      <c r="N3567" s="458">
        <v>9.3600000000000003E-2</v>
      </c>
      <c r="O3567" s="459">
        <v>2.2700000000000001E-2</v>
      </c>
      <c r="P3567" s="460">
        <v>1.14E-2</v>
      </c>
      <c r="Q3567" s="453">
        <v>1</v>
      </c>
      <c r="R3567" s="458">
        <v>7.0900000000000005E-2</v>
      </c>
      <c r="S3567" s="464">
        <v>5035440</v>
      </c>
      <c r="T3567" s="461">
        <v>10589040</v>
      </c>
      <c r="U3567" s="462">
        <v>1451028</v>
      </c>
      <c r="V3567" s="463">
        <v>1210657</v>
      </c>
      <c r="W3567" s="716" t="e">
        <f t="shared" si="145"/>
        <v>#DIV/0!</v>
      </c>
      <c r="Z3567" s="739">
        <f t="shared" si="146"/>
        <v>114304.48800000001</v>
      </c>
    </row>
    <row r="3568" spans="1:26" s="365" customFormat="1" ht="12.65" customHeight="1">
      <c r="A3568" s="452" t="s">
        <v>279</v>
      </c>
      <c r="B3568" s="452" t="s">
        <v>42</v>
      </c>
      <c r="C3568" s="453" t="s">
        <v>554</v>
      </c>
      <c r="D3568" s="454" t="s">
        <v>607</v>
      </c>
      <c r="E3568" s="455" t="s">
        <v>1299</v>
      </c>
      <c r="F3568" s="454" t="s">
        <v>1275</v>
      </c>
      <c r="G3568" s="454" t="s">
        <v>553</v>
      </c>
      <c r="H3568" s="454" t="s">
        <v>439</v>
      </c>
      <c r="I3568" s="453">
        <v>2024</v>
      </c>
      <c r="J3568" s="453">
        <v>6</v>
      </c>
      <c r="K3568" s="456">
        <v>45604</v>
      </c>
      <c r="L3568" s="457">
        <v>0.5</v>
      </c>
      <c r="M3568" s="458">
        <v>7.0900000000000005E-2</v>
      </c>
      <c r="N3568" s="458">
        <v>9.3600000000000003E-2</v>
      </c>
      <c r="O3568" s="459">
        <v>2.2700000000000001E-2</v>
      </c>
      <c r="P3568" s="460">
        <v>1.14E-2</v>
      </c>
      <c r="Q3568" s="453">
        <v>1</v>
      </c>
      <c r="R3568" s="458">
        <v>7.0900000000000005E-2</v>
      </c>
      <c r="S3568" s="464">
        <v>5491200</v>
      </c>
      <c r="T3568" s="461">
        <v>16080240</v>
      </c>
      <c r="U3568" s="462">
        <v>1451028</v>
      </c>
      <c r="V3568" s="463">
        <v>1086007</v>
      </c>
      <c r="W3568" s="716" t="e">
        <f t="shared" si="145"/>
        <v>#DIV/0!</v>
      </c>
      <c r="Z3568" s="739">
        <f t="shared" si="146"/>
        <v>124650.24000000001</v>
      </c>
    </row>
    <row r="3569" spans="1:26" s="365" customFormat="1" ht="12.65" customHeight="1">
      <c r="A3569" s="452" t="s">
        <v>279</v>
      </c>
      <c r="B3569" s="452" t="s">
        <v>42</v>
      </c>
      <c r="C3569" s="453" t="s">
        <v>554</v>
      </c>
      <c r="D3569" s="454" t="s">
        <v>607</v>
      </c>
      <c r="E3569" s="455" t="s">
        <v>1299</v>
      </c>
      <c r="F3569" s="454" t="s">
        <v>1275</v>
      </c>
      <c r="G3569" s="454" t="s">
        <v>553</v>
      </c>
      <c r="H3569" s="454" t="s">
        <v>439</v>
      </c>
      <c r="I3569" s="453">
        <v>2024</v>
      </c>
      <c r="J3569" s="453">
        <v>7</v>
      </c>
      <c r="K3569" s="456">
        <v>45604</v>
      </c>
      <c r="L3569" s="457">
        <v>0.5</v>
      </c>
      <c r="M3569" s="458">
        <v>7.0900000000000005E-2</v>
      </c>
      <c r="N3569" s="458">
        <v>9.3600000000000003E-2</v>
      </c>
      <c r="O3569" s="459">
        <v>2.2700000000000001E-2</v>
      </c>
      <c r="P3569" s="460">
        <v>1.14E-2</v>
      </c>
      <c r="Q3569" s="453">
        <v>1</v>
      </c>
      <c r="R3569" s="458">
        <v>7.0900000000000005E-2</v>
      </c>
      <c r="S3569" s="464">
        <v>5112000</v>
      </c>
      <c r="T3569" s="461">
        <v>21192240</v>
      </c>
      <c r="U3569" s="462">
        <v>1451028</v>
      </c>
      <c r="V3569" s="463">
        <v>969964</v>
      </c>
      <c r="W3569" s="716" t="e">
        <f t="shared" si="145"/>
        <v>#DIV/0!</v>
      </c>
      <c r="Z3569" s="739">
        <f t="shared" si="146"/>
        <v>116042.40000000001</v>
      </c>
    </row>
    <row r="3570" spans="1:26" s="365" customFormat="1" ht="12.65" customHeight="1">
      <c r="A3570" s="452" t="s">
        <v>279</v>
      </c>
      <c r="B3570" s="452" t="s">
        <v>42</v>
      </c>
      <c r="C3570" s="453" t="s">
        <v>554</v>
      </c>
      <c r="D3570" s="454" t="s">
        <v>607</v>
      </c>
      <c r="E3570" s="455" t="s">
        <v>1299</v>
      </c>
      <c r="F3570" s="454" t="s">
        <v>1275</v>
      </c>
      <c r="G3570" s="454" t="s">
        <v>553</v>
      </c>
      <c r="H3570" s="454" t="s">
        <v>439</v>
      </c>
      <c r="I3570" s="453">
        <v>2024</v>
      </c>
      <c r="J3570" s="453">
        <v>8</v>
      </c>
      <c r="K3570" s="456">
        <v>45604</v>
      </c>
      <c r="L3570" s="457">
        <v>0.5</v>
      </c>
      <c r="M3570" s="458">
        <v>7.0900000000000005E-2</v>
      </c>
      <c r="N3570" s="458">
        <v>9.3600000000000003E-2</v>
      </c>
      <c r="O3570" s="459">
        <v>2.2700000000000001E-2</v>
      </c>
      <c r="P3570" s="460">
        <v>1.14E-2</v>
      </c>
      <c r="Q3570" s="453">
        <v>1</v>
      </c>
      <c r="R3570" s="458">
        <v>7.0900000000000005E-2</v>
      </c>
      <c r="S3570" s="464">
        <v>2308400</v>
      </c>
      <c r="T3570" s="461">
        <v>23500640</v>
      </c>
      <c r="U3570" s="462">
        <v>1451028</v>
      </c>
      <c r="V3570" s="463">
        <v>917563</v>
      </c>
      <c r="W3570" s="716" t="e">
        <f t="shared" si="145"/>
        <v>#DIV/0!</v>
      </c>
      <c r="Z3570" s="739">
        <f t="shared" si="146"/>
        <v>52400.68</v>
      </c>
    </row>
    <row r="3571" spans="1:26" s="365" customFormat="1" ht="12.65" customHeight="1">
      <c r="A3571" s="452" t="s">
        <v>279</v>
      </c>
      <c r="B3571" s="452" t="s">
        <v>42</v>
      </c>
      <c r="C3571" s="453" t="s">
        <v>554</v>
      </c>
      <c r="D3571" s="454" t="s">
        <v>607</v>
      </c>
      <c r="E3571" s="455" t="s">
        <v>1299</v>
      </c>
      <c r="F3571" s="454" t="s">
        <v>1275</v>
      </c>
      <c r="G3571" s="454" t="s">
        <v>553</v>
      </c>
      <c r="H3571" s="454" t="s">
        <v>439</v>
      </c>
      <c r="I3571" s="453">
        <v>2024</v>
      </c>
      <c r="J3571" s="453">
        <v>9</v>
      </c>
      <c r="K3571" s="456">
        <v>45604</v>
      </c>
      <c r="L3571" s="457">
        <v>0.5</v>
      </c>
      <c r="M3571" s="458">
        <v>7.0900000000000005E-2</v>
      </c>
      <c r="N3571" s="458">
        <v>9.3600000000000003E-2</v>
      </c>
      <c r="O3571" s="459">
        <v>2.2700000000000001E-2</v>
      </c>
      <c r="P3571" s="460">
        <v>1.14E-2</v>
      </c>
      <c r="Q3571" s="453">
        <v>1</v>
      </c>
      <c r="R3571" s="458">
        <v>7.0900000000000005E-2</v>
      </c>
      <c r="S3571" s="464">
        <v>6470400</v>
      </c>
      <c r="T3571" s="461">
        <v>29971040</v>
      </c>
      <c r="U3571" s="462">
        <v>1541428</v>
      </c>
      <c r="V3571" s="463">
        <v>861085</v>
      </c>
      <c r="W3571" s="716" t="e">
        <f t="shared" si="145"/>
        <v>#DIV/0!</v>
      </c>
      <c r="Z3571" s="739">
        <f t="shared" si="146"/>
        <v>146878.08000000002</v>
      </c>
    </row>
    <row r="3572" spans="1:26" s="365" customFormat="1" ht="12.65" customHeight="1">
      <c r="A3572" s="452" t="s">
        <v>279</v>
      </c>
      <c r="B3572" s="452" t="s">
        <v>42</v>
      </c>
      <c r="C3572" s="453" t="s">
        <v>554</v>
      </c>
      <c r="D3572" s="454" t="s">
        <v>607</v>
      </c>
      <c r="E3572" s="455" t="s">
        <v>1299</v>
      </c>
      <c r="F3572" s="454" t="s">
        <v>1275</v>
      </c>
      <c r="G3572" s="454" t="s">
        <v>553</v>
      </c>
      <c r="H3572" s="454" t="s">
        <v>439</v>
      </c>
      <c r="I3572" s="453">
        <v>2024</v>
      </c>
      <c r="J3572" s="453">
        <v>10</v>
      </c>
      <c r="K3572" s="456">
        <v>45604</v>
      </c>
      <c r="L3572" s="457">
        <v>0.5</v>
      </c>
      <c r="M3572" s="458">
        <v>7.0900000000000005E-2</v>
      </c>
      <c r="N3572" s="458">
        <v>9.3600000000000003E-2</v>
      </c>
      <c r="O3572" s="459">
        <v>2.2700000000000001E-2</v>
      </c>
      <c r="P3572" s="460">
        <v>1.14E-2</v>
      </c>
      <c r="Q3572" s="453">
        <v>1</v>
      </c>
      <c r="R3572" s="458">
        <v>7.0900000000000005E-2</v>
      </c>
      <c r="S3572" s="464">
        <v>5524800</v>
      </c>
      <c r="T3572" s="461">
        <v>35495840</v>
      </c>
      <c r="U3572" s="462">
        <v>1541428</v>
      </c>
      <c r="V3572" s="463">
        <v>735672</v>
      </c>
      <c r="W3572" s="716" t="e">
        <f t="shared" si="145"/>
        <v>#DIV/0!</v>
      </c>
      <c r="Z3572" s="739">
        <f t="shared" si="146"/>
        <v>125412.96</v>
      </c>
    </row>
    <row r="3573" spans="1:26" s="365" customFormat="1" ht="12.65" customHeight="1">
      <c r="A3573" s="452" t="s">
        <v>279</v>
      </c>
      <c r="B3573" s="452" t="s">
        <v>42</v>
      </c>
      <c r="C3573" s="453" t="s">
        <v>554</v>
      </c>
      <c r="D3573" s="454" t="s">
        <v>607</v>
      </c>
      <c r="E3573" s="455" t="s">
        <v>1299</v>
      </c>
      <c r="F3573" s="454" t="s">
        <v>1275</v>
      </c>
      <c r="G3573" s="454" t="s">
        <v>553</v>
      </c>
      <c r="H3573" s="454" t="s">
        <v>439</v>
      </c>
      <c r="I3573" s="453">
        <v>2024</v>
      </c>
      <c r="J3573" s="453">
        <v>11</v>
      </c>
      <c r="K3573" s="456">
        <v>45631</v>
      </c>
      <c r="L3573" s="457">
        <v>0.5</v>
      </c>
      <c r="M3573" s="458">
        <v>7.0900000000000005E-2</v>
      </c>
      <c r="N3573" s="458">
        <v>9.3600000000000003E-2</v>
      </c>
      <c r="O3573" s="459">
        <v>2.2700000000000001E-2</v>
      </c>
      <c r="P3573" s="460">
        <v>1.14E-2</v>
      </c>
      <c r="Q3573" s="453">
        <v>1</v>
      </c>
      <c r="R3573" s="458">
        <v>7.0900000000000005E-2</v>
      </c>
      <c r="S3573" s="464">
        <v>5433600</v>
      </c>
      <c r="T3573" s="461">
        <v>40929440</v>
      </c>
      <c r="U3573" s="462">
        <v>1541428</v>
      </c>
      <c r="V3573" s="463">
        <v>612330</v>
      </c>
      <c r="W3573" s="716" t="e">
        <f t="shared" si="145"/>
        <v>#DIV/0!</v>
      </c>
      <c r="Z3573" s="739">
        <f t="shared" si="146"/>
        <v>123342.72</v>
      </c>
    </row>
    <row r="3574" spans="1:26" s="365" customFormat="1" ht="12.65" customHeight="1">
      <c r="A3574" s="452" t="s">
        <v>279</v>
      </c>
      <c r="B3574" s="452" t="s">
        <v>42</v>
      </c>
      <c r="C3574" s="453" t="s">
        <v>554</v>
      </c>
      <c r="D3574" s="454" t="s">
        <v>607</v>
      </c>
      <c r="E3574" s="455" t="s">
        <v>1299</v>
      </c>
      <c r="F3574" s="454" t="s">
        <v>1275</v>
      </c>
      <c r="G3574" s="454" t="s">
        <v>553</v>
      </c>
      <c r="H3574" s="454" t="s">
        <v>439</v>
      </c>
      <c r="I3574" s="453">
        <v>2024</v>
      </c>
      <c r="J3574" s="453">
        <v>12</v>
      </c>
      <c r="K3574" s="456">
        <v>45666</v>
      </c>
      <c r="L3574" s="457">
        <v>0.5</v>
      </c>
      <c r="M3574" s="458">
        <v>7.0900000000000005E-2</v>
      </c>
      <c r="N3574" s="458">
        <v>9.3600000000000003E-2</v>
      </c>
      <c r="O3574" s="459">
        <v>2.2700000000000001E-2</v>
      </c>
      <c r="P3574" s="460">
        <v>1.14E-2</v>
      </c>
      <c r="Q3574" s="453">
        <v>1</v>
      </c>
      <c r="R3574" s="458">
        <v>7.0900000000000005E-2</v>
      </c>
      <c r="S3574" s="464">
        <v>5673600</v>
      </c>
      <c r="T3574" s="461">
        <v>46603040</v>
      </c>
      <c r="U3574" s="462">
        <v>1541428</v>
      </c>
      <c r="V3574" s="463">
        <v>483539</v>
      </c>
      <c r="W3574" s="716" t="e">
        <f t="shared" si="145"/>
        <v>#DIV/0!</v>
      </c>
      <c r="Z3574" s="739">
        <f t="shared" si="146"/>
        <v>128790.72</v>
      </c>
    </row>
    <row r="3575" spans="1:26" s="365" customFormat="1" ht="12.65" customHeight="1">
      <c r="A3575" s="452" t="s">
        <v>279</v>
      </c>
      <c r="B3575" s="452" t="s">
        <v>42</v>
      </c>
      <c r="C3575" s="453" t="s">
        <v>554</v>
      </c>
      <c r="D3575" s="454" t="s">
        <v>607</v>
      </c>
      <c r="E3575" s="455" t="s">
        <v>1299</v>
      </c>
      <c r="F3575" s="454" t="s">
        <v>1275</v>
      </c>
      <c r="G3575" s="454" t="s">
        <v>553</v>
      </c>
      <c r="H3575" s="454" t="s">
        <v>439</v>
      </c>
      <c r="I3575" s="453">
        <v>2025</v>
      </c>
      <c r="J3575" s="453">
        <v>1</v>
      </c>
      <c r="K3575" s="456">
        <v>45336</v>
      </c>
      <c r="L3575" s="457">
        <v>0.5</v>
      </c>
      <c r="M3575" s="458">
        <v>7.0900000000000005E-2</v>
      </c>
      <c r="N3575" s="458">
        <v>9.3600000000000003E-2</v>
      </c>
      <c r="O3575" s="459">
        <v>2.2700000000000001E-2</v>
      </c>
      <c r="P3575" s="460">
        <v>1.14E-2</v>
      </c>
      <c r="Q3575" s="453">
        <v>1</v>
      </c>
      <c r="R3575" s="458">
        <v>7.0900000000000005E-2</v>
      </c>
      <c r="S3575" s="464">
        <v>5822400</v>
      </c>
      <c r="T3575" s="461">
        <v>52425440</v>
      </c>
      <c r="U3575" s="462">
        <v>1541428</v>
      </c>
      <c r="V3575" s="463">
        <v>351371</v>
      </c>
      <c r="W3575" s="716" t="e">
        <f t="shared" si="145"/>
        <v>#DIV/0!</v>
      </c>
      <c r="Z3575" s="739">
        <f t="shared" si="146"/>
        <v>132168.48000000001</v>
      </c>
    </row>
    <row r="3576" spans="1:26" s="365" customFormat="1" ht="12.65" customHeight="1">
      <c r="A3576" s="452" t="s">
        <v>111</v>
      </c>
      <c r="B3576" s="452" t="s">
        <v>718</v>
      </c>
      <c r="C3576" s="453" t="s">
        <v>449</v>
      </c>
      <c r="D3576" s="454" t="s">
        <v>719</v>
      </c>
      <c r="E3576" s="455" t="s">
        <v>1300</v>
      </c>
      <c r="F3576" s="454" t="s">
        <v>1275</v>
      </c>
      <c r="G3576" s="454" t="s">
        <v>553</v>
      </c>
      <c r="H3576" s="454" t="s">
        <v>439</v>
      </c>
      <c r="I3576" s="453">
        <v>2024</v>
      </c>
      <c r="J3576" s="453">
        <v>8</v>
      </c>
      <c r="K3576" s="456">
        <v>45604</v>
      </c>
      <c r="L3576" s="457">
        <v>0.4</v>
      </c>
      <c r="M3576" s="458">
        <v>0.98919999999999997</v>
      </c>
      <c r="N3576" s="458">
        <v>1.0504</v>
      </c>
      <c r="O3576" s="459">
        <v>6.1199999999999997E-2</v>
      </c>
      <c r="P3576" s="460">
        <v>2.4500000000000001E-2</v>
      </c>
      <c r="Q3576" s="453">
        <v>1</v>
      </c>
      <c r="R3576" s="458">
        <v>0.98919999999999997</v>
      </c>
      <c r="S3576" s="464">
        <v>177106</v>
      </c>
      <c r="T3576" s="461">
        <v>177106</v>
      </c>
      <c r="U3576" s="462">
        <v>1469271</v>
      </c>
      <c r="V3576" s="463">
        <v>1458432</v>
      </c>
      <c r="W3576" s="716" t="e">
        <f t="shared" si="145"/>
        <v>#DIV/0!</v>
      </c>
      <c r="Z3576" s="739">
        <f t="shared" si="146"/>
        <v>10838.887199999999</v>
      </c>
    </row>
    <row r="3577" spans="1:26" s="365" customFormat="1" ht="12.65" customHeight="1">
      <c r="A3577" s="452" t="s">
        <v>111</v>
      </c>
      <c r="B3577" s="452" t="s">
        <v>718</v>
      </c>
      <c r="C3577" s="453" t="s">
        <v>449</v>
      </c>
      <c r="D3577" s="454" t="s">
        <v>719</v>
      </c>
      <c r="E3577" s="455" t="s">
        <v>1300</v>
      </c>
      <c r="F3577" s="454" t="s">
        <v>1275</v>
      </c>
      <c r="G3577" s="454" t="s">
        <v>553</v>
      </c>
      <c r="H3577" s="454" t="s">
        <v>439</v>
      </c>
      <c r="I3577" s="453">
        <v>2024</v>
      </c>
      <c r="J3577" s="453">
        <v>9</v>
      </c>
      <c r="K3577" s="456">
        <v>45604</v>
      </c>
      <c r="L3577" s="457">
        <v>0.4</v>
      </c>
      <c r="M3577" s="458">
        <v>0.98919999999999997</v>
      </c>
      <c r="N3577" s="458">
        <v>1.0504</v>
      </c>
      <c r="O3577" s="459">
        <v>6.1199999999999997E-2</v>
      </c>
      <c r="P3577" s="460">
        <v>2.4500000000000001E-2</v>
      </c>
      <c r="Q3577" s="453">
        <v>1</v>
      </c>
      <c r="R3577" s="458">
        <v>0.98919999999999997</v>
      </c>
      <c r="S3577" s="464">
        <v>287500</v>
      </c>
      <c r="T3577" s="461">
        <v>464606</v>
      </c>
      <c r="U3577" s="462">
        <v>1469271</v>
      </c>
      <c r="V3577" s="463">
        <v>1440837</v>
      </c>
      <c r="W3577" s="716" t="e">
        <f t="shared" si="145"/>
        <v>#DIV/0!</v>
      </c>
      <c r="Z3577" s="739">
        <f t="shared" si="146"/>
        <v>17595</v>
      </c>
    </row>
    <row r="3578" spans="1:26" s="365" customFormat="1" ht="12.65" customHeight="1">
      <c r="A3578" s="452" t="s">
        <v>111</v>
      </c>
      <c r="B3578" s="452" t="s">
        <v>718</v>
      </c>
      <c r="C3578" s="453" t="s">
        <v>449</v>
      </c>
      <c r="D3578" s="454" t="s">
        <v>719</v>
      </c>
      <c r="E3578" s="455" t="s">
        <v>1300</v>
      </c>
      <c r="F3578" s="454" t="s">
        <v>1275</v>
      </c>
      <c r="G3578" s="454" t="s">
        <v>553</v>
      </c>
      <c r="H3578" s="454" t="s">
        <v>439</v>
      </c>
      <c r="I3578" s="453">
        <v>2024</v>
      </c>
      <c r="J3578" s="453">
        <v>10</v>
      </c>
      <c r="K3578" s="456">
        <v>45604</v>
      </c>
      <c r="L3578" s="457">
        <v>0.4</v>
      </c>
      <c r="M3578" s="458">
        <v>0.98919999999999997</v>
      </c>
      <c r="N3578" s="458">
        <v>1.0504</v>
      </c>
      <c r="O3578" s="459">
        <v>6.1199999999999997E-2</v>
      </c>
      <c r="P3578" s="460">
        <v>2.4500000000000001E-2</v>
      </c>
      <c r="Q3578" s="453">
        <v>1</v>
      </c>
      <c r="R3578" s="458">
        <v>0.98919999999999997</v>
      </c>
      <c r="S3578" s="464">
        <v>509267</v>
      </c>
      <c r="T3578" s="461">
        <v>973873</v>
      </c>
      <c r="U3578" s="462">
        <v>1469271</v>
      </c>
      <c r="V3578" s="463">
        <v>1409670</v>
      </c>
      <c r="W3578" s="716" t="e">
        <f t="shared" si="145"/>
        <v>#DIV/0!</v>
      </c>
      <c r="Z3578" s="739">
        <f t="shared" si="146"/>
        <v>31167.1404</v>
      </c>
    </row>
    <row r="3579" spans="1:26" s="365" customFormat="1" ht="12.65" customHeight="1">
      <c r="A3579" s="452" t="s">
        <v>111</v>
      </c>
      <c r="B3579" s="452" t="s">
        <v>718</v>
      </c>
      <c r="C3579" s="453" t="s">
        <v>449</v>
      </c>
      <c r="D3579" s="454" t="s">
        <v>719</v>
      </c>
      <c r="E3579" s="455" t="s">
        <v>1300</v>
      </c>
      <c r="F3579" s="454" t="s">
        <v>1275</v>
      </c>
      <c r="G3579" s="454" t="s">
        <v>553</v>
      </c>
      <c r="H3579" s="454" t="s">
        <v>439</v>
      </c>
      <c r="I3579" s="453">
        <v>2024</v>
      </c>
      <c r="J3579" s="453">
        <v>11</v>
      </c>
      <c r="K3579" s="456">
        <v>45631</v>
      </c>
      <c r="L3579" s="457">
        <v>0.4</v>
      </c>
      <c r="M3579" s="458">
        <v>0.98919999999999997</v>
      </c>
      <c r="N3579" s="458">
        <v>1.0504</v>
      </c>
      <c r="O3579" s="459">
        <v>6.1199999999999997E-2</v>
      </c>
      <c r="P3579" s="460">
        <v>2.4500000000000001E-2</v>
      </c>
      <c r="Q3579" s="453">
        <v>1</v>
      </c>
      <c r="R3579" s="458">
        <v>0.98919999999999997</v>
      </c>
      <c r="S3579" s="464">
        <v>0</v>
      </c>
      <c r="T3579" s="461">
        <v>973873</v>
      </c>
      <c r="U3579" s="462">
        <v>1469271</v>
      </c>
      <c r="V3579" s="463">
        <v>1409670</v>
      </c>
      <c r="W3579" s="716" t="e">
        <f t="shared" si="145"/>
        <v>#DIV/0!</v>
      </c>
      <c r="Z3579" s="739">
        <f t="shared" si="146"/>
        <v>0</v>
      </c>
    </row>
    <row r="3580" spans="1:26" s="365" customFormat="1" ht="12.65" customHeight="1">
      <c r="A3580" s="452" t="s">
        <v>111</v>
      </c>
      <c r="B3580" s="452" t="s">
        <v>718</v>
      </c>
      <c r="C3580" s="453" t="s">
        <v>449</v>
      </c>
      <c r="D3580" s="454" t="s">
        <v>719</v>
      </c>
      <c r="E3580" s="455" t="s">
        <v>1300</v>
      </c>
      <c r="F3580" s="454" t="s">
        <v>1275</v>
      </c>
      <c r="G3580" s="454" t="s">
        <v>553</v>
      </c>
      <c r="H3580" s="454" t="s">
        <v>439</v>
      </c>
      <c r="I3580" s="453">
        <v>2024</v>
      </c>
      <c r="J3580" s="453">
        <v>12</v>
      </c>
      <c r="K3580" s="456">
        <v>45666</v>
      </c>
      <c r="L3580" s="457">
        <v>0.4</v>
      </c>
      <c r="M3580" s="458">
        <v>0.98919999999999997</v>
      </c>
      <c r="N3580" s="458">
        <v>1.0504</v>
      </c>
      <c r="O3580" s="459">
        <v>6.1199999999999997E-2</v>
      </c>
      <c r="P3580" s="460">
        <v>2.4500000000000001E-2</v>
      </c>
      <c r="Q3580" s="453">
        <v>1</v>
      </c>
      <c r="R3580" s="458">
        <v>0.98919999999999997</v>
      </c>
      <c r="S3580" s="464">
        <v>113489</v>
      </c>
      <c r="T3580" s="461">
        <v>1087362</v>
      </c>
      <c r="U3580" s="462">
        <v>1469271</v>
      </c>
      <c r="V3580" s="463">
        <v>1402724</v>
      </c>
      <c r="W3580" s="716" t="e">
        <f t="shared" si="145"/>
        <v>#DIV/0!</v>
      </c>
      <c r="Z3580" s="739">
        <f t="shared" si="146"/>
        <v>6945.5267999999996</v>
      </c>
    </row>
    <row r="3581" spans="1:26" s="365" customFormat="1" ht="12.65" customHeight="1">
      <c r="A3581" s="452" t="s">
        <v>111</v>
      </c>
      <c r="B3581" s="452" t="s">
        <v>718</v>
      </c>
      <c r="C3581" s="453" t="s">
        <v>449</v>
      </c>
      <c r="D3581" s="454" t="s">
        <v>719</v>
      </c>
      <c r="E3581" s="455" t="s">
        <v>1300</v>
      </c>
      <c r="F3581" s="454" t="s">
        <v>1275</v>
      </c>
      <c r="G3581" s="454" t="s">
        <v>553</v>
      </c>
      <c r="H3581" s="454" t="s">
        <v>439</v>
      </c>
      <c r="I3581" s="453">
        <v>2025</v>
      </c>
      <c r="J3581" s="453">
        <v>1</v>
      </c>
      <c r="K3581" s="456">
        <v>45336</v>
      </c>
      <c r="L3581" s="457">
        <v>0.4</v>
      </c>
      <c r="M3581" s="458">
        <v>0.98919999999999997</v>
      </c>
      <c r="N3581" s="458">
        <v>1.0504</v>
      </c>
      <c r="O3581" s="459">
        <v>6.1199999999999997E-2</v>
      </c>
      <c r="P3581" s="460">
        <v>2.4500000000000001E-2</v>
      </c>
      <c r="Q3581" s="453">
        <v>1</v>
      </c>
      <c r="R3581" s="458">
        <v>0.98919999999999997</v>
      </c>
      <c r="S3581" s="464">
        <v>82144</v>
      </c>
      <c r="T3581" s="461">
        <v>1169506</v>
      </c>
      <c r="U3581" s="462">
        <v>1469271</v>
      </c>
      <c r="V3581" s="463">
        <v>1397697</v>
      </c>
      <c r="W3581" s="716" t="e">
        <f t="shared" si="145"/>
        <v>#DIV/0!</v>
      </c>
      <c r="Z3581" s="739">
        <f t="shared" si="146"/>
        <v>5027.2128000000002</v>
      </c>
    </row>
    <row r="3582" spans="1:26" s="365" customFormat="1" ht="12.65" customHeight="1">
      <c r="A3582" s="452"/>
      <c r="B3582" s="452" t="s">
        <v>462</v>
      </c>
      <c r="C3582" s="453" t="s">
        <v>453</v>
      </c>
      <c r="D3582" s="454" t="s">
        <v>1301</v>
      </c>
      <c r="E3582" s="455" t="s">
        <v>1302</v>
      </c>
      <c r="F3582" s="454" t="s">
        <v>1275</v>
      </c>
      <c r="G3582" s="454" t="s">
        <v>1303</v>
      </c>
      <c r="H3582" s="454" t="s">
        <v>439</v>
      </c>
      <c r="I3582" s="453">
        <v>2023</v>
      </c>
      <c r="J3582" s="453">
        <v>10</v>
      </c>
      <c r="K3582" s="456">
        <v>45604</v>
      </c>
      <c r="L3582" s="457">
        <v>0.5</v>
      </c>
      <c r="M3582" s="458">
        <v>0.52639999999999998</v>
      </c>
      <c r="N3582" s="458">
        <v>0.64380000000000004</v>
      </c>
      <c r="O3582" s="459">
        <v>0.1174</v>
      </c>
      <c r="P3582" s="460">
        <v>5.8700000000000002E-2</v>
      </c>
      <c r="Q3582" s="453">
        <v>1</v>
      </c>
      <c r="R3582" s="458">
        <v>0.52639999999999998</v>
      </c>
      <c r="S3582" s="464">
        <v>148350</v>
      </c>
      <c r="T3582" s="461">
        <v>148350</v>
      </c>
      <c r="U3582" s="462">
        <v>410798</v>
      </c>
      <c r="V3582" s="463">
        <v>393382</v>
      </c>
      <c r="W3582" s="716" t="e">
        <f t="shared" si="145"/>
        <v>#DIV/0!</v>
      </c>
      <c r="Z3582" s="739">
        <f t="shared" si="146"/>
        <v>17416.29</v>
      </c>
    </row>
    <row r="3583" spans="1:26" s="365" customFormat="1" ht="12.65" customHeight="1">
      <c r="A3583" s="452"/>
      <c r="B3583" s="452" t="s">
        <v>462</v>
      </c>
      <c r="C3583" s="453" t="s">
        <v>453</v>
      </c>
      <c r="D3583" s="454" t="s">
        <v>1301</v>
      </c>
      <c r="E3583" s="455" t="s">
        <v>1302</v>
      </c>
      <c r="F3583" s="454" t="s">
        <v>1275</v>
      </c>
      <c r="G3583" s="454" t="s">
        <v>1303</v>
      </c>
      <c r="H3583" s="454" t="s">
        <v>439</v>
      </c>
      <c r="I3583" s="453">
        <v>2023</v>
      </c>
      <c r="J3583" s="453">
        <v>11</v>
      </c>
      <c r="K3583" s="456">
        <v>45604</v>
      </c>
      <c r="L3583" s="457">
        <v>0.5</v>
      </c>
      <c r="M3583" s="458">
        <v>0.52639999999999998</v>
      </c>
      <c r="N3583" s="458">
        <v>0.64380000000000004</v>
      </c>
      <c r="O3583" s="459">
        <v>0.1174</v>
      </c>
      <c r="P3583" s="460">
        <v>5.8700000000000002E-2</v>
      </c>
      <c r="Q3583" s="453">
        <v>1</v>
      </c>
      <c r="R3583" s="458">
        <v>0.52639999999999998</v>
      </c>
      <c r="S3583" s="464">
        <v>205422</v>
      </c>
      <c r="T3583" s="461">
        <v>353772</v>
      </c>
      <c r="U3583" s="462">
        <v>410798</v>
      </c>
      <c r="V3583" s="463">
        <v>369265</v>
      </c>
      <c r="W3583" s="716" t="e">
        <f t="shared" si="145"/>
        <v>#DIV/0!</v>
      </c>
      <c r="Z3583" s="739">
        <f t="shared" si="146"/>
        <v>24116.542799999999</v>
      </c>
    </row>
    <row r="3584" spans="1:26" s="365" customFormat="1" ht="12.65" customHeight="1">
      <c r="A3584" s="452"/>
      <c r="B3584" s="452" t="s">
        <v>462</v>
      </c>
      <c r="C3584" s="453" t="s">
        <v>453</v>
      </c>
      <c r="D3584" s="454" t="s">
        <v>1301</v>
      </c>
      <c r="E3584" s="455" t="s">
        <v>1302</v>
      </c>
      <c r="F3584" s="454" t="s">
        <v>1275</v>
      </c>
      <c r="G3584" s="454" t="s">
        <v>1303</v>
      </c>
      <c r="H3584" s="454" t="s">
        <v>439</v>
      </c>
      <c r="I3584" s="453">
        <v>2023</v>
      </c>
      <c r="J3584" s="453">
        <v>12</v>
      </c>
      <c r="K3584" s="456">
        <v>45604</v>
      </c>
      <c r="L3584" s="457">
        <v>0.5</v>
      </c>
      <c r="M3584" s="458">
        <v>0.52639999999999998</v>
      </c>
      <c r="N3584" s="458">
        <v>0.64380000000000004</v>
      </c>
      <c r="O3584" s="459">
        <v>0.1174</v>
      </c>
      <c r="P3584" s="460">
        <v>5.8700000000000002E-2</v>
      </c>
      <c r="Q3584" s="453">
        <v>1</v>
      </c>
      <c r="R3584" s="458">
        <v>0.52639999999999998</v>
      </c>
      <c r="S3584" s="464">
        <v>320000</v>
      </c>
      <c r="T3584" s="461">
        <v>673772</v>
      </c>
      <c r="U3584" s="462">
        <v>410798</v>
      </c>
      <c r="V3584" s="463">
        <v>331697</v>
      </c>
      <c r="W3584" s="716" t="e">
        <f t="shared" si="145"/>
        <v>#DIV/0!</v>
      </c>
      <c r="Z3584" s="739">
        <f t="shared" si="146"/>
        <v>37568</v>
      </c>
    </row>
    <row r="3585" spans="1:26" s="365" customFormat="1" ht="12.65" customHeight="1">
      <c r="A3585" s="452"/>
      <c r="B3585" s="452" t="s">
        <v>462</v>
      </c>
      <c r="C3585" s="453" t="s">
        <v>453</v>
      </c>
      <c r="D3585" s="454" t="s">
        <v>1301</v>
      </c>
      <c r="E3585" s="455" t="s">
        <v>1302</v>
      </c>
      <c r="F3585" s="454" t="s">
        <v>1275</v>
      </c>
      <c r="G3585" s="454" t="s">
        <v>1303</v>
      </c>
      <c r="H3585" s="454" t="s">
        <v>439</v>
      </c>
      <c r="I3585" s="453">
        <v>2024</v>
      </c>
      <c r="J3585" s="453">
        <v>1</v>
      </c>
      <c r="K3585" s="456">
        <v>45604</v>
      </c>
      <c r="L3585" s="457">
        <v>0.5</v>
      </c>
      <c r="M3585" s="458">
        <v>0.52639999999999998</v>
      </c>
      <c r="N3585" s="458">
        <v>0.64380000000000004</v>
      </c>
      <c r="O3585" s="459">
        <v>0.1174</v>
      </c>
      <c r="P3585" s="460">
        <v>5.8700000000000002E-2</v>
      </c>
      <c r="Q3585" s="453">
        <v>1</v>
      </c>
      <c r="R3585" s="458">
        <v>0.52639999999999998</v>
      </c>
      <c r="S3585" s="464">
        <v>460000</v>
      </c>
      <c r="T3585" s="461">
        <v>1133772</v>
      </c>
      <c r="U3585" s="462">
        <v>410798</v>
      </c>
      <c r="V3585" s="463">
        <v>277693</v>
      </c>
      <c r="W3585" s="716" t="e">
        <f t="shared" si="145"/>
        <v>#DIV/0!</v>
      </c>
      <c r="Z3585" s="739">
        <f t="shared" si="146"/>
        <v>54004</v>
      </c>
    </row>
    <row r="3586" spans="1:26" s="365" customFormat="1" ht="12.65" customHeight="1">
      <c r="A3586" s="452"/>
      <c r="B3586" s="452" t="s">
        <v>462</v>
      </c>
      <c r="C3586" s="453" t="s">
        <v>453</v>
      </c>
      <c r="D3586" s="454" t="s">
        <v>1301</v>
      </c>
      <c r="E3586" s="455" t="s">
        <v>1302</v>
      </c>
      <c r="F3586" s="454" t="s">
        <v>1275</v>
      </c>
      <c r="G3586" s="454" t="s">
        <v>1303</v>
      </c>
      <c r="H3586" s="454" t="s">
        <v>439</v>
      </c>
      <c r="I3586" s="453">
        <v>2024</v>
      </c>
      <c r="J3586" s="453">
        <v>2</v>
      </c>
      <c r="K3586" s="456">
        <v>45604</v>
      </c>
      <c r="L3586" s="457">
        <v>0.5</v>
      </c>
      <c r="M3586" s="458">
        <v>0.52639999999999998</v>
      </c>
      <c r="N3586" s="458">
        <v>0.64380000000000004</v>
      </c>
      <c r="O3586" s="459">
        <v>0.1174</v>
      </c>
      <c r="P3586" s="460">
        <v>5.8700000000000002E-2</v>
      </c>
      <c r="Q3586" s="453">
        <v>1</v>
      </c>
      <c r="R3586" s="458">
        <v>0.52639999999999998</v>
      </c>
      <c r="S3586" s="464">
        <v>190000</v>
      </c>
      <c r="T3586" s="461">
        <v>1323772</v>
      </c>
      <c r="U3586" s="462">
        <v>410798</v>
      </c>
      <c r="V3586" s="463">
        <v>255387</v>
      </c>
      <c r="W3586" s="716" t="e">
        <f t="shared" ref="W3586:W3649" si="147">V3586/$AB$1</f>
        <v>#DIV/0!</v>
      </c>
      <c r="Z3586" s="739">
        <f t="shared" si="146"/>
        <v>22306</v>
      </c>
    </row>
    <row r="3587" spans="1:26" s="365" customFormat="1" ht="12.65" customHeight="1">
      <c r="A3587" s="452"/>
      <c r="B3587" s="452" t="s">
        <v>462</v>
      </c>
      <c r="C3587" s="453" t="s">
        <v>453</v>
      </c>
      <c r="D3587" s="454" t="s">
        <v>1301</v>
      </c>
      <c r="E3587" s="455" t="s">
        <v>1302</v>
      </c>
      <c r="F3587" s="454" t="s">
        <v>1275</v>
      </c>
      <c r="G3587" s="454" t="s">
        <v>1303</v>
      </c>
      <c r="H3587" s="454" t="s">
        <v>439</v>
      </c>
      <c r="I3587" s="453">
        <v>2024</v>
      </c>
      <c r="J3587" s="453">
        <v>3</v>
      </c>
      <c r="K3587" s="456">
        <v>45604</v>
      </c>
      <c r="L3587" s="457">
        <v>0.5</v>
      </c>
      <c r="M3587" s="458">
        <v>0.52639999999999998</v>
      </c>
      <c r="N3587" s="458">
        <v>0.64380000000000004</v>
      </c>
      <c r="O3587" s="459">
        <v>0.1174</v>
      </c>
      <c r="P3587" s="460">
        <v>5.8700000000000002E-2</v>
      </c>
      <c r="Q3587" s="453">
        <v>1</v>
      </c>
      <c r="R3587" s="458">
        <v>0.52639999999999998</v>
      </c>
      <c r="S3587" s="464">
        <v>210000</v>
      </c>
      <c r="T3587" s="461">
        <v>1533772</v>
      </c>
      <c r="U3587" s="462">
        <v>410798</v>
      </c>
      <c r="V3587" s="463">
        <v>230733</v>
      </c>
      <c r="W3587" s="716" t="e">
        <f t="shared" si="147"/>
        <v>#DIV/0!</v>
      </c>
      <c r="Z3587" s="739">
        <f t="shared" ref="Z3587:Z3650" si="148">O3587*S3587</f>
        <v>24654</v>
      </c>
    </row>
    <row r="3588" spans="1:26" s="365" customFormat="1" ht="12.65" customHeight="1">
      <c r="A3588" s="452"/>
      <c r="B3588" s="452" t="s">
        <v>462</v>
      </c>
      <c r="C3588" s="453" t="s">
        <v>453</v>
      </c>
      <c r="D3588" s="454" t="s">
        <v>1301</v>
      </c>
      <c r="E3588" s="455" t="s">
        <v>1302</v>
      </c>
      <c r="F3588" s="454" t="s">
        <v>1275</v>
      </c>
      <c r="G3588" s="454" t="s">
        <v>1303</v>
      </c>
      <c r="H3588" s="454" t="s">
        <v>439</v>
      </c>
      <c r="I3588" s="453">
        <v>2024</v>
      </c>
      <c r="J3588" s="453">
        <v>4</v>
      </c>
      <c r="K3588" s="456">
        <v>45604</v>
      </c>
      <c r="L3588" s="457">
        <v>0.5</v>
      </c>
      <c r="M3588" s="458">
        <v>0.52639999999999998</v>
      </c>
      <c r="N3588" s="458">
        <v>0.64380000000000004</v>
      </c>
      <c r="O3588" s="459">
        <v>0.1174</v>
      </c>
      <c r="P3588" s="460">
        <v>5.8700000000000002E-2</v>
      </c>
      <c r="Q3588" s="453">
        <v>1</v>
      </c>
      <c r="R3588" s="458">
        <v>0.52639999999999998</v>
      </c>
      <c r="S3588" s="464">
        <v>90000</v>
      </c>
      <c r="T3588" s="461">
        <v>1623772</v>
      </c>
      <c r="U3588" s="462">
        <v>410798</v>
      </c>
      <c r="V3588" s="463">
        <v>220167</v>
      </c>
      <c r="W3588" s="716" t="e">
        <f t="shared" si="147"/>
        <v>#DIV/0!</v>
      </c>
      <c r="Z3588" s="739">
        <f t="shared" si="148"/>
        <v>10566</v>
      </c>
    </row>
    <row r="3589" spans="1:26" s="365" customFormat="1" ht="12.65" customHeight="1">
      <c r="A3589" s="452"/>
      <c r="B3589" s="452" t="s">
        <v>462</v>
      </c>
      <c r="C3589" s="453" t="s">
        <v>453</v>
      </c>
      <c r="D3589" s="454" t="s">
        <v>1301</v>
      </c>
      <c r="E3589" s="455" t="s">
        <v>1302</v>
      </c>
      <c r="F3589" s="454" t="s">
        <v>1275</v>
      </c>
      <c r="G3589" s="454" t="s">
        <v>1303</v>
      </c>
      <c r="H3589" s="454" t="s">
        <v>439</v>
      </c>
      <c r="I3589" s="453">
        <v>2024</v>
      </c>
      <c r="J3589" s="453">
        <v>5</v>
      </c>
      <c r="K3589" s="456">
        <v>45604</v>
      </c>
      <c r="L3589" s="457">
        <v>0.5</v>
      </c>
      <c r="M3589" s="458">
        <v>0.52639999999999998</v>
      </c>
      <c r="N3589" s="458">
        <v>0.64380000000000004</v>
      </c>
      <c r="O3589" s="459">
        <v>0.1174</v>
      </c>
      <c r="P3589" s="460">
        <v>5.8700000000000002E-2</v>
      </c>
      <c r="Q3589" s="453">
        <v>1</v>
      </c>
      <c r="R3589" s="458">
        <v>0.52639999999999998</v>
      </c>
      <c r="S3589" s="464">
        <v>249428</v>
      </c>
      <c r="T3589" s="461">
        <v>1873200</v>
      </c>
      <c r="U3589" s="462">
        <v>410798</v>
      </c>
      <c r="V3589" s="463">
        <v>190884</v>
      </c>
      <c r="W3589" s="716" t="e">
        <f t="shared" si="147"/>
        <v>#DIV/0!</v>
      </c>
      <c r="Z3589" s="739">
        <f t="shared" si="148"/>
        <v>29282.8472</v>
      </c>
    </row>
    <row r="3590" spans="1:26" s="365" customFormat="1" ht="12.65" customHeight="1">
      <c r="A3590" s="452"/>
      <c r="B3590" s="452" t="s">
        <v>462</v>
      </c>
      <c r="C3590" s="453" t="s">
        <v>453</v>
      </c>
      <c r="D3590" s="454" t="s">
        <v>1301</v>
      </c>
      <c r="E3590" s="455" t="s">
        <v>1302</v>
      </c>
      <c r="F3590" s="454" t="s">
        <v>1275</v>
      </c>
      <c r="G3590" s="454" t="s">
        <v>1303</v>
      </c>
      <c r="H3590" s="454" t="s">
        <v>439</v>
      </c>
      <c r="I3590" s="453">
        <v>2024</v>
      </c>
      <c r="J3590" s="453">
        <v>6</v>
      </c>
      <c r="K3590" s="456">
        <v>45604</v>
      </c>
      <c r="L3590" s="457">
        <v>0.5</v>
      </c>
      <c r="M3590" s="458">
        <v>0.52639999999999998</v>
      </c>
      <c r="N3590" s="458">
        <v>0.64380000000000004</v>
      </c>
      <c r="O3590" s="459">
        <v>0.1174</v>
      </c>
      <c r="P3590" s="460">
        <v>5.8700000000000002E-2</v>
      </c>
      <c r="Q3590" s="453">
        <v>1</v>
      </c>
      <c r="R3590" s="458">
        <v>0.52639999999999998</v>
      </c>
      <c r="S3590" s="464">
        <v>544772</v>
      </c>
      <c r="T3590" s="461">
        <v>2417972</v>
      </c>
      <c r="U3590" s="462">
        <v>410798</v>
      </c>
      <c r="V3590" s="463">
        <v>126928</v>
      </c>
      <c r="W3590" s="716" t="e">
        <f t="shared" si="147"/>
        <v>#DIV/0!</v>
      </c>
      <c r="Z3590" s="739">
        <f t="shared" si="148"/>
        <v>63956.232800000005</v>
      </c>
    </row>
    <row r="3591" spans="1:26" s="365" customFormat="1" ht="12.65" customHeight="1">
      <c r="A3591" s="452"/>
      <c r="B3591" s="452" t="s">
        <v>462</v>
      </c>
      <c r="C3591" s="453" t="s">
        <v>453</v>
      </c>
      <c r="D3591" s="454" t="s">
        <v>1301</v>
      </c>
      <c r="E3591" s="455" t="s">
        <v>1302</v>
      </c>
      <c r="F3591" s="454" t="s">
        <v>1275</v>
      </c>
      <c r="G3591" s="454" t="s">
        <v>1303</v>
      </c>
      <c r="H3591" s="454" t="s">
        <v>439</v>
      </c>
      <c r="I3591" s="453">
        <v>2024</v>
      </c>
      <c r="J3591" s="453">
        <v>7</v>
      </c>
      <c r="K3591" s="456">
        <v>45604</v>
      </c>
      <c r="L3591" s="457">
        <v>0.5</v>
      </c>
      <c r="M3591" s="458">
        <v>0.52639999999999998</v>
      </c>
      <c r="N3591" s="458">
        <v>0.52639999999999998</v>
      </c>
      <c r="O3591" s="459">
        <v>0</v>
      </c>
      <c r="P3591" s="460">
        <v>0</v>
      </c>
      <c r="Q3591" s="453">
        <v>1</v>
      </c>
      <c r="R3591" s="458">
        <v>0.52639999999999998</v>
      </c>
      <c r="S3591" s="464">
        <v>725000</v>
      </c>
      <c r="T3591" s="461">
        <v>3142972</v>
      </c>
      <c r="U3591" s="462">
        <v>410798</v>
      </c>
      <c r="V3591" s="463">
        <v>0</v>
      </c>
      <c r="W3591" s="716" t="e">
        <f t="shared" si="147"/>
        <v>#DIV/0!</v>
      </c>
      <c r="Z3591" s="739">
        <f t="shared" si="148"/>
        <v>0</v>
      </c>
    </row>
    <row r="3592" spans="1:26" s="365" customFormat="1" ht="12.65" customHeight="1">
      <c r="A3592" s="452"/>
      <c r="B3592" s="452" t="s">
        <v>462</v>
      </c>
      <c r="C3592" s="453" t="s">
        <v>453</v>
      </c>
      <c r="D3592" s="454" t="s">
        <v>1301</v>
      </c>
      <c r="E3592" s="455" t="s">
        <v>1302</v>
      </c>
      <c r="F3592" s="454" t="s">
        <v>1275</v>
      </c>
      <c r="G3592" s="454" t="s">
        <v>1303</v>
      </c>
      <c r="H3592" s="454" t="s">
        <v>439</v>
      </c>
      <c r="I3592" s="453">
        <v>2024</v>
      </c>
      <c r="J3592" s="453">
        <v>8</v>
      </c>
      <c r="K3592" s="456">
        <v>45604</v>
      </c>
      <c r="L3592" s="457">
        <v>0.5</v>
      </c>
      <c r="M3592" s="458">
        <v>0.52639999999999998</v>
      </c>
      <c r="N3592" s="458">
        <v>0.52639999999999998</v>
      </c>
      <c r="O3592" s="459">
        <v>0</v>
      </c>
      <c r="P3592" s="460">
        <v>0</v>
      </c>
      <c r="Q3592" s="453">
        <v>1</v>
      </c>
      <c r="R3592" s="458">
        <v>0.52639999999999998</v>
      </c>
      <c r="S3592" s="464">
        <v>500000</v>
      </c>
      <c r="T3592" s="461">
        <v>3642972</v>
      </c>
      <c r="U3592" s="462">
        <v>410798</v>
      </c>
      <c r="V3592" s="463">
        <v>0</v>
      </c>
      <c r="W3592" s="716" t="e">
        <f t="shared" si="147"/>
        <v>#DIV/0!</v>
      </c>
      <c r="Z3592" s="739">
        <f t="shared" si="148"/>
        <v>0</v>
      </c>
    </row>
    <row r="3593" spans="1:26" s="365" customFormat="1" ht="12.65" customHeight="1">
      <c r="A3593" s="452"/>
      <c r="B3593" s="452" t="s">
        <v>462</v>
      </c>
      <c r="C3593" s="453" t="s">
        <v>453</v>
      </c>
      <c r="D3593" s="454" t="s">
        <v>1301</v>
      </c>
      <c r="E3593" s="455" t="s">
        <v>1302</v>
      </c>
      <c r="F3593" s="454" t="s">
        <v>1275</v>
      </c>
      <c r="G3593" s="454" t="s">
        <v>1303</v>
      </c>
      <c r="H3593" s="454" t="s">
        <v>439</v>
      </c>
      <c r="I3593" s="453">
        <v>2024</v>
      </c>
      <c r="J3593" s="453">
        <v>9</v>
      </c>
      <c r="K3593" s="456">
        <v>45604</v>
      </c>
      <c r="L3593" s="457">
        <v>0.5</v>
      </c>
      <c r="M3593" s="458">
        <v>0.52639999999999998</v>
      </c>
      <c r="N3593" s="458">
        <v>0.52639999999999998</v>
      </c>
      <c r="O3593" s="459">
        <v>0</v>
      </c>
      <c r="P3593" s="460">
        <v>0</v>
      </c>
      <c r="Q3593" s="453">
        <v>1</v>
      </c>
      <c r="R3593" s="458">
        <v>0.52639999999999998</v>
      </c>
      <c r="S3593" s="464">
        <v>630000</v>
      </c>
      <c r="T3593" s="461">
        <v>4272972</v>
      </c>
      <c r="U3593" s="462">
        <v>410798</v>
      </c>
      <c r="V3593" s="463">
        <v>0</v>
      </c>
      <c r="W3593" s="716" t="e">
        <f t="shared" si="147"/>
        <v>#DIV/0!</v>
      </c>
      <c r="Z3593" s="739">
        <f t="shared" si="148"/>
        <v>0</v>
      </c>
    </row>
    <row r="3594" spans="1:26" s="365" customFormat="1" ht="12.65" customHeight="1">
      <c r="A3594" s="452"/>
      <c r="B3594" s="452" t="s">
        <v>462</v>
      </c>
      <c r="C3594" s="453" t="s">
        <v>453</v>
      </c>
      <c r="D3594" s="454" t="s">
        <v>1301</v>
      </c>
      <c r="E3594" s="455" t="s">
        <v>1302</v>
      </c>
      <c r="F3594" s="454" t="s">
        <v>1275</v>
      </c>
      <c r="G3594" s="454" t="s">
        <v>1303</v>
      </c>
      <c r="H3594" s="454" t="s">
        <v>439</v>
      </c>
      <c r="I3594" s="453">
        <v>2024</v>
      </c>
      <c r="J3594" s="453">
        <v>10</v>
      </c>
      <c r="K3594" s="456">
        <v>45604</v>
      </c>
      <c r="L3594" s="457">
        <v>0.5</v>
      </c>
      <c r="M3594" s="458">
        <v>0.52639999999999998</v>
      </c>
      <c r="N3594" s="458">
        <v>0.52639999999999998</v>
      </c>
      <c r="O3594" s="459">
        <v>0</v>
      </c>
      <c r="P3594" s="460">
        <v>0</v>
      </c>
      <c r="Q3594" s="453">
        <v>1</v>
      </c>
      <c r="R3594" s="458">
        <v>0.52639999999999998</v>
      </c>
      <c r="S3594" s="464">
        <v>20000</v>
      </c>
      <c r="T3594" s="461">
        <v>4292972</v>
      </c>
      <c r="U3594" s="462">
        <v>410798</v>
      </c>
      <c r="V3594" s="463">
        <v>0</v>
      </c>
      <c r="W3594" s="716" t="e">
        <f t="shared" si="147"/>
        <v>#DIV/0!</v>
      </c>
      <c r="Z3594" s="739">
        <f t="shared" si="148"/>
        <v>0</v>
      </c>
    </row>
    <row r="3595" spans="1:26" s="365" customFormat="1" ht="12.65" customHeight="1">
      <c r="A3595" s="452"/>
      <c r="B3595" s="452" t="s">
        <v>462</v>
      </c>
      <c r="C3595" s="453" t="s">
        <v>453</v>
      </c>
      <c r="D3595" s="454" t="s">
        <v>1301</v>
      </c>
      <c r="E3595" s="455" t="s">
        <v>1302</v>
      </c>
      <c r="F3595" s="454" t="s">
        <v>1275</v>
      </c>
      <c r="G3595" s="454" t="s">
        <v>1303</v>
      </c>
      <c r="H3595" s="454" t="s">
        <v>439</v>
      </c>
      <c r="I3595" s="453">
        <v>2024</v>
      </c>
      <c r="J3595" s="453">
        <v>11</v>
      </c>
      <c r="K3595" s="456">
        <v>45631</v>
      </c>
      <c r="L3595" s="457">
        <v>0.5</v>
      </c>
      <c r="M3595" s="458">
        <v>0.52639999999999998</v>
      </c>
      <c r="N3595" s="458">
        <v>0.52639999999999998</v>
      </c>
      <c r="O3595" s="459">
        <v>0</v>
      </c>
      <c r="P3595" s="460">
        <v>0</v>
      </c>
      <c r="Q3595" s="453">
        <v>1</v>
      </c>
      <c r="R3595" s="458">
        <v>0.52639999999999998</v>
      </c>
      <c r="S3595" s="464">
        <v>114700</v>
      </c>
      <c r="T3595" s="461">
        <v>4407672</v>
      </c>
      <c r="U3595" s="462">
        <v>410798</v>
      </c>
      <c r="V3595" s="463">
        <v>0</v>
      </c>
      <c r="W3595" s="716" t="e">
        <f t="shared" si="147"/>
        <v>#DIV/0!</v>
      </c>
      <c r="Z3595" s="739">
        <f t="shared" si="148"/>
        <v>0</v>
      </c>
    </row>
    <row r="3596" spans="1:26" s="365" customFormat="1" ht="12.65" customHeight="1">
      <c r="A3596" s="452"/>
      <c r="B3596" s="452" t="s">
        <v>462</v>
      </c>
      <c r="C3596" s="453" t="s">
        <v>453</v>
      </c>
      <c r="D3596" s="454" t="s">
        <v>1301</v>
      </c>
      <c r="E3596" s="455" t="s">
        <v>1302</v>
      </c>
      <c r="F3596" s="454" t="s">
        <v>1275</v>
      </c>
      <c r="G3596" s="454" t="s">
        <v>1303</v>
      </c>
      <c r="H3596" s="454" t="s">
        <v>439</v>
      </c>
      <c r="I3596" s="453">
        <v>2024</v>
      </c>
      <c r="J3596" s="453">
        <v>12</v>
      </c>
      <c r="K3596" s="456">
        <v>45666</v>
      </c>
      <c r="L3596" s="457">
        <v>0.5</v>
      </c>
      <c r="M3596" s="458">
        <v>0.52639999999999998</v>
      </c>
      <c r="N3596" s="458">
        <v>0.52639999999999998</v>
      </c>
      <c r="O3596" s="459">
        <v>0</v>
      </c>
      <c r="P3596" s="460">
        <v>0</v>
      </c>
      <c r="Q3596" s="453">
        <v>1</v>
      </c>
      <c r="R3596" s="458">
        <v>0.52639999999999998</v>
      </c>
      <c r="S3596" s="464">
        <v>0</v>
      </c>
      <c r="T3596" s="461">
        <v>4407672</v>
      </c>
      <c r="U3596" s="462">
        <v>0</v>
      </c>
      <c r="V3596" s="463">
        <v>0</v>
      </c>
      <c r="W3596" s="716" t="e">
        <f t="shared" si="147"/>
        <v>#DIV/0!</v>
      </c>
      <c r="Z3596" s="739">
        <f t="shared" si="148"/>
        <v>0</v>
      </c>
    </row>
    <row r="3597" spans="1:26" s="365" customFormat="1" ht="12.65" customHeight="1">
      <c r="A3597" s="452"/>
      <c r="B3597" s="452" t="s">
        <v>462</v>
      </c>
      <c r="C3597" s="453" t="s">
        <v>453</v>
      </c>
      <c r="D3597" s="454" t="s">
        <v>1301</v>
      </c>
      <c r="E3597" s="455" t="s">
        <v>1302</v>
      </c>
      <c r="F3597" s="454" t="s">
        <v>1275</v>
      </c>
      <c r="G3597" s="454" t="s">
        <v>1303</v>
      </c>
      <c r="H3597" s="454" t="s">
        <v>439</v>
      </c>
      <c r="I3597" s="453">
        <v>2025</v>
      </c>
      <c r="J3597" s="453">
        <v>1</v>
      </c>
      <c r="K3597" s="456">
        <v>45336</v>
      </c>
      <c r="L3597" s="457">
        <v>0.5</v>
      </c>
      <c r="M3597" s="458">
        <v>0.52639999999999998</v>
      </c>
      <c r="N3597" s="458">
        <v>0.52639999999999998</v>
      </c>
      <c r="O3597" s="459">
        <v>0</v>
      </c>
      <c r="P3597" s="460">
        <v>0</v>
      </c>
      <c r="Q3597" s="453">
        <v>1</v>
      </c>
      <c r="R3597" s="458">
        <v>0.52639999999999998</v>
      </c>
      <c r="S3597" s="464">
        <v>0</v>
      </c>
      <c r="T3597" s="461">
        <v>4407672</v>
      </c>
      <c r="U3597" s="462" t="s">
        <v>553</v>
      </c>
      <c r="V3597" s="463">
        <v>0</v>
      </c>
      <c r="W3597" s="716" t="e">
        <f t="shared" si="147"/>
        <v>#DIV/0!</v>
      </c>
      <c r="Z3597" s="739">
        <f t="shared" si="148"/>
        <v>0</v>
      </c>
    </row>
    <row r="3598" spans="1:26" s="365" customFormat="1" ht="12.65" customHeight="1">
      <c r="A3598" s="452"/>
      <c r="B3598" s="452" t="s">
        <v>462</v>
      </c>
      <c r="C3598" s="453" t="s">
        <v>453</v>
      </c>
      <c r="D3598" s="454" t="s">
        <v>1304</v>
      </c>
      <c r="E3598" s="455" t="s">
        <v>1305</v>
      </c>
      <c r="F3598" s="454" t="s">
        <v>1275</v>
      </c>
      <c r="G3598" s="454" t="s">
        <v>1303</v>
      </c>
      <c r="H3598" s="454" t="s">
        <v>439</v>
      </c>
      <c r="I3598" s="453">
        <v>2023</v>
      </c>
      <c r="J3598" s="453">
        <v>10</v>
      </c>
      <c r="K3598" s="456">
        <v>45604</v>
      </c>
      <c r="L3598" s="457">
        <v>0.5</v>
      </c>
      <c r="M3598" s="458">
        <v>1.1697</v>
      </c>
      <c r="N3598" s="458">
        <v>1.282</v>
      </c>
      <c r="O3598" s="459">
        <v>0.1123</v>
      </c>
      <c r="P3598" s="460">
        <v>5.62E-2</v>
      </c>
      <c r="Q3598" s="453">
        <v>1</v>
      </c>
      <c r="R3598" s="458">
        <v>1.1697</v>
      </c>
      <c r="S3598" s="464">
        <v>110350</v>
      </c>
      <c r="T3598" s="461">
        <v>110350</v>
      </c>
      <c r="U3598" s="462">
        <v>393513</v>
      </c>
      <c r="V3598" s="463">
        <v>381121</v>
      </c>
      <c r="W3598" s="716" t="e">
        <f t="shared" si="147"/>
        <v>#DIV/0!</v>
      </c>
      <c r="Z3598" s="739">
        <f t="shared" si="148"/>
        <v>12392.305</v>
      </c>
    </row>
    <row r="3599" spans="1:26" s="365" customFormat="1" ht="12.65" customHeight="1">
      <c r="A3599" s="452"/>
      <c r="B3599" s="452" t="s">
        <v>462</v>
      </c>
      <c r="C3599" s="453" t="s">
        <v>453</v>
      </c>
      <c r="D3599" s="454" t="s">
        <v>1304</v>
      </c>
      <c r="E3599" s="455" t="s">
        <v>1305</v>
      </c>
      <c r="F3599" s="454" t="s">
        <v>1275</v>
      </c>
      <c r="G3599" s="454" t="s">
        <v>1303</v>
      </c>
      <c r="H3599" s="454" t="s">
        <v>439</v>
      </c>
      <c r="I3599" s="453">
        <v>2023</v>
      </c>
      <c r="J3599" s="453">
        <v>11</v>
      </c>
      <c r="K3599" s="456">
        <v>45604</v>
      </c>
      <c r="L3599" s="457">
        <v>0.5</v>
      </c>
      <c r="M3599" s="458">
        <v>1.1697</v>
      </c>
      <c r="N3599" s="458">
        <v>1.282</v>
      </c>
      <c r="O3599" s="459">
        <v>0.1123</v>
      </c>
      <c r="P3599" s="460">
        <v>5.62E-2</v>
      </c>
      <c r="Q3599" s="453">
        <v>1</v>
      </c>
      <c r="R3599" s="458">
        <v>1.1697</v>
      </c>
      <c r="S3599" s="464">
        <v>208000</v>
      </c>
      <c r="T3599" s="461">
        <v>318350</v>
      </c>
      <c r="U3599" s="462">
        <v>393513</v>
      </c>
      <c r="V3599" s="463">
        <v>357762</v>
      </c>
      <c r="W3599" s="716" t="e">
        <f t="shared" si="147"/>
        <v>#DIV/0!</v>
      </c>
      <c r="Z3599" s="739">
        <f t="shared" si="148"/>
        <v>23358.399999999998</v>
      </c>
    </row>
    <row r="3600" spans="1:26" s="365" customFormat="1" ht="12.65" customHeight="1">
      <c r="A3600" s="452"/>
      <c r="B3600" s="452" t="s">
        <v>462</v>
      </c>
      <c r="C3600" s="453" t="s">
        <v>453</v>
      </c>
      <c r="D3600" s="454" t="s">
        <v>1304</v>
      </c>
      <c r="E3600" s="455" t="s">
        <v>1305</v>
      </c>
      <c r="F3600" s="454" t="s">
        <v>1275</v>
      </c>
      <c r="G3600" s="454" t="s">
        <v>1303</v>
      </c>
      <c r="H3600" s="454" t="s">
        <v>439</v>
      </c>
      <c r="I3600" s="453">
        <v>2023</v>
      </c>
      <c r="J3600" s="453">
        <v>12</v>
      </c>
      <c r="K3600" s="456">
        <v>45604</v>
      </c>
      <c r="L3600" s="457">
        <v>0.5</v>
      </c>
      <c r="M3600" s="458">
        <v>1.1697</v>
      </c>
      <c r="N3600" s="458">
        <v>1.282</v>
      </c>
      <c r="O3600" s="459">
        <v>0.1123</v>
      </c>
      <c r="P3600" s="460">
        <v>5.62E-2</v>
      </c>
      <c r="Q3600" s="453">
        <v>1</v>
      </c>
      <c r="R3600" s="458">
        <v>1.1697</v>
      </c>
      <c r="S3600" s="464">
        <v>270000</v>
      </c>
      <c r="T3600" s="461">
        <v>588350</v>
      </c>
      <c r="U3600" s="462">
        <v>393513</v>
      </c>
      <c r="V3600" s="463">
        <v>327441</v>
      </c>
      <c r="W3600" s="716" t="e">
        <f t="shared" si="147"/>
        <v>#DIV/0!</v>
      </c>
      <c r="Z3600" s="739">
        <f t="shared" si="148"/>
        <v>30321</v>
      </c>
    </row>
    <row r="3601" spans="1:26" s="365" customFormat="1" ht="12.65" customHeight="1">
      <c r="A3601" s="452"/>
      <c r="B3601" s="452" t="s">
        <v>462</v>
      </c>
      <c r="C3601" s="453" t="s">
        <v>453</v>
      </c>
      <c r="D3601" s="454" t="s">
        <v>1304</v>
      </c>
      <c r="E3601" s="455" t="s">
        <v>1305</v>
      </c>
      <c r="F3601" s="454" t="s">
        <v>1275</v>
      </c>
      <c r="G3601" s="454" t="s">
        <v>1303</v>
      </c>
      <c r="H3601" s="454" t="s">
        <v>439</v>
      </c>
      <c r="I3601" s="453">
        <v>2024</v>
      </c>
      <c r="J3601" s="453">
        <v>1</v>
      </c>
      <c r="K3601" s="456">
        <v>45604</v>
      </c>
      <c r="L3601" s="457">
        <v>0.5</v>
      </c>
      <c r="M3601" s="458">
        <v>1.1697</v>
      </c>
      <c r="N3601" s="458">
        <v>1.282</v>
      </c>
      <c r="O3601" s="459">
        <v>0.1123</v>
      </c>
      <c r="P3601" s="460">
        <v>5.62E-2</v>
      </c>
      <c r="Q3601" s="453">
        <v>1</v>
      </c>
      <c r="R3601" s="458">
        <v>1.1697</v>
      </c>
      <c r="S3601" s="464">
        <v>408000</v>
      </c>
      <c r="T3601" s="461">
        <v>996350</v>
      </c>
      <c r="U3601" s="462">
        <v>393513</v>
      </c>
      <c r="V3601" s="463">
        <v>281623</v>
      </c>
      <c r="W3601" s="716" t="e">
        <f t="shared" si="147"/>
        <v>#DIV/0!</v>
      </c>
      <c r="Z3601" s="739">
        <f t="shared" si="148"/>
        <v>45818.400000000001</v>
      </c>
    </row>
    <row r="3602" spans="1:26" s="365" customFormat="1" ht="12.65" customHeight="1">
      <c r="A3602" s="452"/>
      <c r="B3602" s="452" t="s">
        <v>462</v>
      </c>
      <c r="C3602" s="453" t="s">
        <v>453</v>
      </c>
      <c r="D3602" s="454" t="s">
        <v>1304</v>
      </c>
      <c r="E3602" s="455" t="s">
        <v>1305</v>
      </c>
      <c r="F3602" s="454" t="s">
        <v>1275</v>
      </c>
      <c r="G3602" s="454" t="s">
        <v>1303</v>
      </c>
      <c r="H3602" s="454" t="s">
        <v>439</v>
      </c>
      <c r="I3602" s="453">
        <v>2024</v>
      </c>
      <c r="J3602" s="453">
        <v>2</v>
      </c>
      <c r="K3602" s="456">
        <v>45604</v>
      </c>
      <c r="L3602" s="457">
        <v>0.5</v>
      </c>
      <c r="M3602" s="458">
        <v>1.1697</v>
      </c>
      <c r="N3602" s="458">
        <v>1.282</v>
      </c>
      <c r="O3602" s="459">
        <v>0.1123</v>
      </c>
      <c r="P3602" s="460">
        <v>5.62E-2</v>
      </c>
      <c r="Q3602" s="453">
        <v>1</v>
      </c>
      <c r="R3602" s="458">
        <v>1.1697</v>
      </c>
      <c r="S3602" s="464">
        <v>216000</v>
      </c>
      <c r="T3602" s="461">
        <v>1212350</v>
      </c>
      <c r="U3602" s="462">
        <v>393513</v>
      </c>
      <c r="V3602" s="463">
        <v>257366</v>
      </c>
      <c r="W3602" s="716" t="e">
        <f t="shared" si="147"/>
        <v>#DIV/0!</v>
      </c>
      <c r="Z3602" s="739">
        <f t="shared" si="148"/>
        <v>24256.799999999999</v>
      </c>
    </row>
    <row r="3603" spans="1:26" s="365" customFormat="1" ht="12.65" customHeight="1">
      <c r="A3603" s="452"/>
      <c r="B3603" s="452" t="s">
        <v>462</v>
      </c>
      <c r="C3603" s="453" t="s">
        <v>453</v>
      </c>
      <c r="D3603" s="454" t="s">
        <v>1304</v>
      </c>
      <c r="E3603" s="455" t="s">
        <v>1305</v>
      </c>
      <c r="F3603" s="454" t="s">
        <v>1275</v>
      </c>
      <c r="G3603" s="454" t="s">
        <v>1303</v>
      </c>
      <c r="H3603" s="454" t="s">
        <v>439</v>
      </c>
      <c r="I3603" s="453">
        <v>2024</v>
      </c>
      <c r="J3603" s="453">
        <v>3</v>
      </c>
      <c r="K3603" s="456">
        <v>45604</v>
      </c>
      <c r="L3603" s="457">
        <v>0.5</v>
      </c>
      <c r="M3603" s="458">
        <v>1.1697</v>
      </c>
      <c r="N3603" s="458">
        <v>1.282</v>
      </c>
      <c r="O3603" s="459">
        <v>0.1123</v>
      </c>
      <c r="P3603" s="460">
        <v>5.62E-2</v>
      </c>
      <c r="Q3603" s="453">
        <v>1</v>
      </c>
      <c r="R3603" s="458">
        <v>1.1697</v>
      </c>
      <c r="S3603" s="464">
        <v>168000</v>
      </c>
      <c r="T3603" s="461">
        <v>1380350</v>
      </c>
      <c r="U3603" s="462">
        <v>393513</v>
      </c>
      <c r="V3603" s="463">
        <v>238500</v>
      </c>
      <c r="W3603" s="716" t="e">
        <f t="shared" si="147"/>
        <v>#DIV/0!</v>
      </c>
      <c r="Z3603" s="739">
        <f t="shared" si="148"/>
        <v>18866.399999999998</v>
      </c>
    </row>
    <row r="3604" spans="1:26" s="365" customFormat="1" ht="12.65" customHeight="1">
      <c r="A3604" s="452"/>
      <c r="B3604" s="452" t="s">
        <v>462</v>
      </c>
      <c r="C3604" s="453" t="s">
        <v>453</v>
      </c>
      <c r="D3604" s="454" t="s">
        <v>1304</v>
      </c>
      <c r="E3604" s="455" t="s">
        <v>1305</v>
      </c>
      <c r="F3604" s="454" t="s">
        <v>1275</v>
      </c>
      <c r="G3604" s="454" t="s">
        <v>1303</v>
      </c>
      <c r="H3604" s="454" t="s">
        <v>439</v>
      </c>
      <c r="I3604" s="453">
        <v>2024</v>
      </c>
      <c r="J3604" s="453">
        <v>4</v>
      </c>
      <c r="K3604" s="456">
        <v>45604</v>
      </c>
      <c r="L3604" s="457">
        <v>0.5</v>
      </c>
      <c r="M3604" s="458">
        <v>1.1697</v>
      </c>
      <c r="N3604" s="458">
        <v>1.282</v>
      </c>
      <c r="O3604" s="459">
        <v>0.1123</v>
      </c>
      <c r="P3604" s="460">
        <v>5.62E-2</v>
      </c>
      <c r="Q3604" s="453">
        <v>1</v>
      </c>
      <c r="R3604" s="458">
        <v>1.1697</v>
      </c>
      <c r="S3604" s="464">
        <v>304000</v>
      </c>
      <c r="T3604" s="461">
        <v>1684350</v>
      </c>
      <c r="U3604" s="462">
        <v>393513</v>
      </c>
      <c r="V3604" s="463">
        <v>204360</v>
      </c>
      <c r="W3604" s="716" t="e">
        <f t="shared" si="147"/>
        <v>#DIV/0!</v>
      </c>
      <c r="Z3604" s="739">
        <f t="shared" si="148"/>
        <v>34139.199999999997</v>
      </c>
    </row>
    <row r="3605" spans="1:26" s="365" customFormat="1" ht="12.65" customHeight="1">
      <c r="A3605" s="452"/>
      <c r="B3605" s="452" t="s">
        <v>462</v>
      </c>
      <c r="C3605" s="453" t="s">
        <v>453</v>
      </c>
      <c r="D3605" s="454" t="s">
        <v>1304</v>
      </c>
      <c r="E3605" s="455" t="s">
        <v>1305</v>
      </c>
      <c r="F3605" s="454" t="s">
        <v>1275</v>
      </c>
      <c r="G3605" s="454" t="s">
        <v>1303</v>
      </c>
      <c r="H3605" s="454" t="s">
        <v>439</v>
      </c>
      <c r="I3605" s="453">
        <v>2024</v>
      </c>
      <c r="J3605" s="453">
        <v>5</v>
      </c>
      <c r="K3605" s="456">
        <v>45604</v>
      </c>
      <c r="L3605" s="457">
        <v>0.5</v>
      </c>
      <c r="M3605" s="458">
        <v>1.1697</v>
      </c>
      <c r="N3605" s="458">
        <v>1.282</v>
      </c>
      <c r="O3605" s="459">
        <v>0.1123</v>
      </c>
      <c r="P3605" s="460">
        <v>5.62E-2</v>
      </c>
      <c r="Q3605" s="453">
        <v>1</v>
      </c>
      <c r="R3605" s="458">
        <v>1.1697</v>
      </c>
      <c r="S3605" s="464">
        <v>458000</v>
      </c>
      <c r="T3605" s="461">
        <v>2142350</v>
      </c>
      <c r="U3605" s="462">
        <v>393513</v>
      </c>
      <c r="V3605" s="463">
        <v>152927</v>
      </c>
      <c r="W3605" s="716" t="e">
        <f t="shared" si="147"/>
        <v>#DIV/0!</v>
      </c>
      <c r="Z3605" s="739">
        <f t="shared" si="148"/>
        <v>51433.4</v>
      </c>
    </row>
    <row r="3606" spans="1:26" s="365" customFormat="1" ht="12.65" customHeight="1">
      <c r="A3606" s="452"/>
      <c r="B3606" s="452" t="s">
        <v>462</v>
      </c>
      <c r="C3606" s="453" t="s">
        <v>453</v>
      </c>
      <c r="D3606" s="454" t="s">
        <v>1304</v>
      </c>
      <c r="E3606" s="455" t="s">
        <v>1305</v>
      </c>
      <c r="F3606" s="454" t="s">
        <v>1275</v>
      </c>
      <c r="G3606" s="454" t="s">
        <v>1303</v>
      </c>
      <c r="H3606" s="454" t="s">
        <v>439</v>
      </c>
      <c r="I3606" s="453">
        <v>2024</v>
      </c>
      <c r="J3606" s="453">
        <v>6</v>
      </c>
      <c r="K3606" s="456">
        <v>45604</v>
      </c>
      <c r="L3606" s="457">
        <v>0.5</v>
      </c>
      <c r="M3606" s="458">
        <v>1.1697</v>
      </c>
      <c r="N3606" s="458">
        <v>1.282</v>
      </c>
      <c r="O3606" s="459">
        <v>0.1123</v>
      </c>
      <c r="P3606" s="460">
        <v>5.62E-2</v>
      </c>
      <c r="Q3606" s="453">
        <v>1</v>
      </c>
      <c r="R3606" s="458">
        <v>1.1697</v>
      </c>
      <c r="S3606" s="464">
        <v>512000</v>
      </c>
      <c r="T3606" s="461">
        <v>2654350</v>
      </c>
      <c r="U3606" s="462">
        <v>393513</v>
      </c>
      <c r="V3606" s="463">
        <v>95429</v>
      </c>
      <c r="W3606" s="716" t="e">
        <f t="shared" si="147"/>
        <v>#DIV/0!</v>
      </c>
      <c r="Z3606" s="739">
        <f t="shared" si="148"/>
        <v>57497.599999999999</v>
      </c>
    </row>
    <row r="3607" spans="1:26" s="365" customFormat="1" ht="12.65" customHeight="1">
      <c r="A3607" s="452"/>
      <c r="B3607" s="452" t="s">
        <v>462</v>
      </c>
      <c r="C3607" s="453" t="s">
        <v>453</v>
      </c>
      <c r="D3607" s="454" t="s">
        <v>1304</v>
      </c>
      <c r="E3607" s="455" t="s">
        <v>1305</v>
      </c>
      <c r="F3607" s="454" t="s">
        <v>1275</v>
      </c>
      <c r="G3607" s="454" t="s">
        <v>1303</v>
      </c>
      <c r="H3607" s="454" t="s">
        <v>439</v>
      </c>
      <c r="I3607" s="453">
        <v>2024</v>
      </c>
      <c r="J3607" s="453">
        <v>7</v>
      </c>
      <c r="K3607" s="456">
        <v>45604</v>
      </c>
      <c r="L3607" s="457">
        <v>0.5</v>
      </c>
      <c r="M3607" s="458">
        <v>1.1697</v>
      </c>
      <c r="N3607" s="458">
        <v>1.1697</v>
      </c>
      <c r="O3607" s="459">
        <v>0</v>
      </c>
      <c r="P3607" s="460">
        <v>0</v>
      </c>
      <c r="Q3607" s="453">
        <v>1</v>
      </c>
      <c r="R3607" s="458">
        <v>1.1697</v>
      </c>
      <c r="S3607" s="464">
        <v>465000</v>
      </c>
      <c r="T3607" s="461">
        <v>3119350</v>
      </c>
      <c r="U3607" s="462">
        <v>393513</v>
      </c>
      <c r="V3607" s="463">
        <v>0</v>
      </c>
      <c r="W3607" s="716" t="e">
        <f t="shared" si="147"/>
        <v>#DIV/0!</v>
      </c>
      <c r="Z3607" s="739">
        <f t="shared" si="148"/>
        <v>0</v>
      </c>
    </row>
    <row r="3608" spans="1:26" s="365" customFormat="1" ht="12.65" customHeight="1">
      <c r="A3608" s="452"/>
      <c r="B3608" s="452" t="s">
        <v>462</v>
      </c>
      <c r="C3608" s="453" t="s">
        <v>453</v>
      </c>
      <c r="D3608" s="454" t="s">
        <v>1304</v>
      </c>
      <c r="E3608" s="455" t="s">
        <v>1305</v>
      </c>
      <c r="F3608" s="454" t="s">
        <v>1275</v>
      </c>
      <c r="G3608" s="454" t="s">
        <v>1303</v>
      </c>
      <c r="H3608" s="454" t="s">
        <v>439</v>
      </c>
      <c r="I3608" s="453">
        <v>2024</v>
      </c>
      <c r="J3608" s="453">
        <v>8</v>
      </c>
      <c r="K3608" s="456">
        <v>45604</v>
      </c>
      <c r="L3608" s="457">
        <v>0.5</v>
      </c>
      <c r="M3608" s="458">
        <v>1.1697</v>
      </c>
      <c r="N3608" s="458">
        <v>1.1697</v>
      </c>
      <c r="O3608" s="459">
        <v>0</v>
      </c>
      <c r="P3608" s="460">
        <v>0</v>
      </c>
      <c r="Q3608" s="453">
        <v>1</v>
      </c>
      <c r="R3608" s="458">
        <v>1.1697</v>
      </c>
      <c r="S3608" s="464">
        <v>260000</v>
      </c>
      <c r="T3608" s="461">
        <v>3379350</v>
      </c>
      <c r="U3608" s="462">
        <v>393513</v>
      </c>
      <c r="V3608" s="463">
        <v>0</v>
      </c>
      <c r="W3608" s="716" t="e">
        <f t="shared" si="147"/>
        <v>#DIV/0!</v>
      </c>
      <c r="Z3608" s="739">
        <f t="shared" si="148"/>
        <v>0</v>
      </c>
    </row>
    <row r="3609" spans="1:26" s="365" customFormat="1" ht="12.65" customHeight="1">
      <c r="A3609" s="452"/>
      <c r="B3609" s="452" t="s">
        <v>462</v>
      </c>
      <c r="C3609" s="453" t="s">
        <v>453</v>
      </c>
      <c r="D3609" s="454" t="s">
        <v>1304</v>
      </c>
      <c r="E3609" s="455" t="s">
        <v>1305</v>
      </c>
      <c r="F3609" s="454" t="s">
        <v>1275</v>
      </c>
      <c r="G3609" s="454" t="s">
        <v>1303</v>
      </c>
      <c r="H3609" s="454" t="s">
        <v>439</v>
      </c>
      <c r="I3609" s="453">
        <v>2024</v>
      </c>
      <c r="J3609" s="453">
        <v>9</v>
      </c>
      <c r="K3609" s="456">
        <v>45604</v>
      </c>
      <c r="L3609" s="457">
        <v>0.5</v>
      </c>
      <c r="M3609" s="458">
        <v>1.1697</v>
      </c>
      <c r="N3609" s="458">
        <v>1.1697</v>
      </c>
      <c r="O3609" s="459">
        <v>0</v>
      </c>
      <c r="P3609" s="460">
        <v>0</v>
      </c>
      <c r="Q3609" s="453">
        <v>1</v>
      </c>
      <c r="R3609" s="458">
        <v>1.1697</v>
      </c>
      <c r="S3609" s="464">
        <v>254864</v>
      </c>
      <c r="T3609" s="461">
        <v>3634214</v>
      </c>
      <c r="U3609" s="462">
        <v>393513</v>
      </c>
      <c r="V3609" s="463">
        <v>0</v>
      </c>
      <c r="W3609" s="716" t="e">
        <f t="shared" si="147"/>
        <v>#DIV/0!</v>
      </c>
      <c r="Z3609" s="739">
        <f t="shared" si="148"/>
        <v>0</v>
      </c>
    </row>
    <row r="3610" spans="1:26" s="365" customFormat="1" ht="12.65" customHeight="1">
      <c r="A3610" s="452"/>
      <c r="B3610" s="452" t="s">
        <v>462</v>
      </c>
      <c r="C3610" s="453" t="s">
        <v>453</v>
      </c>
      <c r="D3610" s="454" t="s">
        <v>1304</v>
      </c>
      <c r="E3610" s="455" t="s">
        <v>1305</v>
      </c>
      <c r="F3610" s="454" t="s">
        <v>1275</v>
      </c>
      <c r="G3610" s="454" t="s">
        <v>1303</v>
      </c>
      <c r="H3610" s="454" t="s">
        <v>439</v>
      </c>
      <c r="I3610" s="453">
        <v>2024</v>
      </c>
      <c r="J3610" s="453">
        <v>10</v>
      </c>
      <c r="K3610" s="456">
        <v>45604</v>
      </c>
      <c r="L3610" s="457">
        <v>0.5</v>
      </c>
      <c r="M3610" s="458">
        <v>1.1697</v>
      </c>
      <c r="N3610" s="458">
        <v>1.1697</v>
      </c>
      <c r="O3610" s="459">
        <v>0</v>
      </c>
      <c r="P3610" s="460">
        <v>0</v>
      </c>
      <c r="Q3610" s="453">
        <v>1</v>
      </c>
      <c r="R3610" s="458">
        <v>1.1697</v>
      </c>
      <c r="S3610" s="464">
        <v>0</v>
      </c>
      <c r="T3610" s="461">
        <v>3634214</v>
      </c>
      <c r="U3610" s="462">
        <v>393513</v>
      </c>
      <c r="V3610" s="463">
        <v>0</v>
      </c>
      <c r="W3610" s="716" t="e">
        <f t="shared" si="147"/>
        <v>#DIV/0!</v>
      </c>
      <c r="Z3610" s="739">
        <f t="shared" si="148"/>
        <v>0</v>
      </c>
    </row>
    <row r="3611" spans="1:26" s="365" customFormat="1" ht="12.65" customHeight="1">
      <c r="A3611" s="452"/>
      <c r="B3611" s="452" t="s">
        <v>462</v>
      </c>
      <c r="C3611" s="453" t="s">
        <v>453</v>
      </c>
      <c r="D3611" s="454" t="s">
        <v>1304</v>
      </c>
      <c r="E3611" s="455" t="s">
        <v>1305</v>
      </c>
      <c r="F3611" s="454" t="s">
        <v>1275</v>
      </c>
      <c r="G3611" s="454" t="s">
        <v>1303</v>
      </c>
      <c r="H3611" s="454" t="s">
        <v>439</v>
      </c>
      <c r="I3611" s="453">
        <v>2024</v>
      </c>
      <c r="J3611" s="453">
        <v>11</v>
      </c>
      <c r="K3611" s="456">
        <v>45631</v>
      </c>
      <c r="L3611" s="457">
        <v>0.5</v>
      </c>
      <c r="M3611" s="458">
        <v>1.1697</v>
      </c>
      <c r="N3611" s="458">
        <v>1.1697</v>
      </c>
      <c r="O3611" s="459">
        <v>0</v>
      </c>
      <c r="P3611" s="460">
        <v>0</v>
      </c>
      <c r="Q3611" s="453">
        <v>1</v>
      </c>
      <c r="R3611" s="458">
        <v>1.1697</v>
      </c>
      <c r="S3611" s="464">
        <v>0</v>
      </c>
      <c r="T3611" s="461">
        <v>3634214</v>
      </c>
      <c r="U3611" s="462">
        <v>393513</v>
      </c>
      <c r="V3611" s="463">
        <v>0</v>
      </c>
      <c r="W3611" s="716" t="e">
        <f t="shared" si="147"/>
        <v>#DIV/0!</v>
      </c>
      <c r="Z3611" s="739">
        <f t="shared" si="148"/>
        <v>0</v>
      </c>
    </row>
    <row r="3612" spans="1:26" s="365" customFormat="1" ht="12.65" customHeight="1">
      <c r="A3612" s="452"/>
      <c r="B3612" s="452" t="s">
        <v>462</v>
      </c>
      <c r="C3612" s="453" t="s">
        <v>453</v>
      </c>
      <c r="D3612" s="454" t="s">
        <v>1304</v>
      </c>
      <c r="E3612" s="455" t="s">
        <v>1305</v>
      </c>
      <c r="F3612" s="454" t="s">
        <v>1275</v>
      </c>
      <c r="G3612" s="454" t="s">
        <v>1303</v>
      </c>
      <c r="H3612" s="454" t="s">
        <v>439</v>
      </c>
      <c r="I3612" s="453">
        <v>2024</v>
      </c>
      <c r="J3612" s="453">
        <v>12</v>
      </c>
      <c r="K3612" s="456">
        <v>45666</v>
      </c>
      <c r="L3612" s="457">
        <v>0.5</v>
      </c>
      <c r="M3612" s="458">
        <v>1.1697</v>
      </c>
      <c r="N3612" s="458">
        <v>1.1697</v>
      </c>
      <c r="O3612" s="459">
        <v>0</v>
      </c>
      <c r="P3612" s="460">
        <v>0</v>
      </c>
      <c r="Q3612" s="453">
        <v>1</v>
      </c>
      <c r="R3612" s="458">
        <v>1.1697</v>
      </c>
      <c r="S3612" s="464">
        <v>108000</v>
      </c>
      <c r="T3612" s="461">
        <v>3742214</v>
      </c>
      <c r="U3612" s="462">
        <v>0</v>
      </c>
      <c r="V3612" s="463">
        <v>0</v>
      </c>
      <c r="W3612" s="716" t="e">
        <f t="shared" si="147"/>
        <v>#DIV/0!</v>
      </c>
      <c r="Z3612" s="739">
        <f t="shared" si="148"/>
        <v>0</v>
      </c>
    </row>
    <row r="3613" spans="1:26" s="365" customFormat="1" ht="12.65" customHeight="1">
      <c r="A3613" s="452"/>
      <c r="B3613" s="452" t="s">
        <v>462</v>
      </c>
      <c r="C3613" s="453" t="s">
        <v>453</v>
      </c>
      <c r="D3613" s="454" t="s">
        <v>1304</v>
      </c>
      <c r="E3613" s="455" t="s">
        <v>1305</v>
      </c>
      <c r="F3613" s="454" t="s">
        <v>1275</v>
      </c>
      <c r="G3613" s="454" t="s">
        <v>1303</v>
      </c>
      <c r="H3613" s="454" t="s">
        <v>439</v>
      </c>
      <c r="I3613" s="453">
        <v>2025</v>
      </c>
      <c r="J3613" s="453">
        <v>1</v>
      </c>
      <c r="K3613" s="456">
        <v>45336</v>
      </c>
      <c r="L3613" s="457">
        <v>0.5</v>
      </c>
      <c r="M3613" s="458">
        <v>1.1697</v>
      </c>
      <c r="N3613" s="458">
        <v>1.1697</v>
      </c>
      <c r="O3613" s="459">
        <v>0</v>
      </c>
      <c r="P3613" s="460">
        <v>0</v>
      </c>
      <c r="Q3613" s="453">
        <v>1</v>
      </c>
      <c r="R3613" s="458">
        <v>1.1697</v>
      </c>
      <c r="S3613" s="464">
        <v>0</v>
      </c>
      <c r="T3613" s="461">
        <v>3742214</v>
      </c>
      <c r="U3613" s="462" t="s">
        <v>553</v>
      </c>
      <c r="V3613" s="463">
        <v>0</v>
      </c>
      <c r="W3613" s="716" t="e">
        <f t="shared" si="147"/>
        <v>#DIV/0!</v>
      </c>
      <c r="Z3613" s="739">
        <f t="shared" si="148"/>
        <v>0</v>
      </c>
    </row>
    <row r="3614" spans="1:26" s="365" customFormat="1" ht="12.65" customHeight="1">
      <c r="A3614" s="452"/>
      <c r="B3614" s="452" t="s">
        <v>462</v>
      </c>
      <c r="C3614" s="453" t="s">
        <v>453</v>
      </c>
      <c r="D3614" s="454" t="s">
        <v>1306</v>
      </c>
      <c r="E3614" s="455" t="s">
        <v>504</v>
      </c>
      <c r="F3614" s="454" t="s">
        <v>1275</v>
      </c>
      <c r="G3614" s="454" t="s">
        <v>1303</v>
      </c>
      <c r="H3614" s="454" t="s">
        <v>439</v>
      </c>
      <c r="I3614" s="453">
        <v>2023</v>
      </c>
      <c r="J3614" s="453">
        <v>10</v>
      </c>
      <c r="K3614" s="456">
        <v>45604</v>
      </c>
      <c r="L3614" s="457">
        <v>0.5</v>
      </c>
      <c r="M3614" s="458">
        <v>1.9856</v>
      </c>
      <c r="N3614" s="458">
        <v>2.1459999999999999</v>
      </c>
      <c r="O3614" s="459">
        <v>0.16039999999999999</v>
      </c>
      <c r="P3614" s="460">
        <v>8.0199999999999994E-2</v>
      </c>
      <c r="Q3614" s="453">
        <v>1</v>
      </c>
      <c r="R3614" s="458">
        <v>1.9856</v>
      </c>
      <c r="S3614" s="464">
        <v>63350</v>
      </c>
      <c r="T3614" s="461">
        <v>63350</v>
      </c>
      <c r="U3614" s="462">
        <v>562373</v>
      </c>
      <c r="V3614" s="463">
        <v>552212</v>
      </c>
      <c r="W3614" s="716" t="e">
        <f t="shared" si="147"/>
        <v>#DIV/0!</v>
      </c>
      <c r="Z3614" s="739">
        <f t="shared" si="148"/>
        <v>10161.339999999998</v>
      </c>
    </row>
    <row r="3615" spans="1:26" s="365" customFormat="1" ht="12.65" customHeight="1">
      <c r="A3615" s="452"/>
      <c r="B3615" s="452" t="s">
        <v>462</v>
      </c>
      <c r="C3615" s="453" t="s">
        <v>453</v>
      </c>
      <c r="D3615" s="454" t="s">
        <v>1306</v>
      </c>
      <c r="E3615" s="455" t="s">
        <v>504</v>
      </c>
      <c r="F3615" s="454" t="s">
        <v>1275</v>
      </c>
      <c r="G3615" s="454" t="s">
        <v>1303</v>
      </c>
      <c r="H3615" s="454" t="s">
        <v>439</v>
      </c>
      <c r="I3615" s="453">
        <v>2023</v>
      </c>
      <c r="J3615" s="453">
        <v>10</v>
      </c>
      <c r="K3615" s="456">
        <v>45604</v>
      </c>
      <c r="L3615" s="457">
        <v>0.5</v>
      </c>
      <c r="M3615" s="458">
        <v>1.9856</v>
      </c>
      <c r="N3615" s="458">
        <v>2.1459999999999999</v>
      </c>
      <c r="O3615" s="459">
        <v>0.16039999999999999</v>
      </c>
      <c r="P3615" s="460">
        <v>8.0199999999999994E-2</v>
      </c>
      <c r="Q3615" s="453">
        <v>1</v>
      </c>
      <c r="R3615" s="458">
        <v>1.9856</v>
      </c>
      <c r="S3615" s="464">
        <v>63350</v>
      </c>
      <c r="T3615" s="461">
        <v>63350</v>
      </c>
      <c r="U3615" s="462" t="s">
        <v>553</v>
      </c>
      <c r="V3615" s="463">
        <v>0</v>
      </c>
      <c r="W3615" s="716" t="e">
        <f t="shared" si="147"/>
        <v>#DIV/0!</v>
      </c>
      <c r="Z3615" s="739">
        <f t="shared" si="148"/>
        <v>10161.339999999998</v>
      </c>
    </row>
    <row r="3616" spans="1:26" s="365" customFormat="1" ht="12.65" customHeight="1">
      <c r="A3616" s="452"/>
      <c r="B3616" s="452" t="s">
        <v>462</v>
      </c>
      <c r="C3616" s="453" t="s">
        <v>453</v>
      </c>
      <c r="D3616" s="454" t="s">
        <v>1306</v>
      </c>
      <c r="E3616" s="455" t="s">
        <v>504</v>
      </c>
      <c r="F3616" s="454" t="s">
        <v>1275</v>
      </c>
      <c r="G3616" s="454" t="s">
        <v>1303</v>
      </c>
      <c r="H3616" s="454" t="s">
        <v>439</v>
      </c>
      <c r="I3616" s="453">
        <v>2023</v>
      </c>
      <c r="J3616" s="453">
        <v>11</v>
      </c>
      <c r="K3616" s="456">
        <v>45604</v>
      </c>
      <c r="L3616" s="457">
        <v>0.5</v>
      </c>
      <c r="M3616" s="458">
        <v>1.9856</v>
      </c>
      <c r="N3616" s="458">
        <v>2.1459999999999999</v>
      </c>
      <c r="O3616" s="459">
        <v>0.16039999999999999</v>
      </c>
      <c r="P3616" s="460">
        <v>8.0199999999999994E-2</v>
      </c>
      <c r="Q3616" s="453">
        <v>1</v>
      </c>
      <c r="R3616" s="458">
        <v>1.9856</v>
      </c>
      <c r="S3616" s="464">
        <v>277500</v>
      </c>
      <c r="T3616" s="461">
        <v>340850</v>
      </c>
      <c r="U3616" s="462">
        <v>562373</v>
      </c>
      <c r="V3616" s="463">
        <v>507701</v>
      </c>
      <c r="W3616" s="716" t="e">
        <f t="shared" si="147"/>
        <v>#DIV/0!</v>
      </c>
      <c r="Z3616" s="739">
        <f t="shared" si="148"/>
        <v>44511</v>
      </c>
    </row>
    <row r="3617" spans="1:26" s="365" customFormat="1" ht="12.65" customHeight="1">
      <c r="A3617" s="452"/>
      <c r="B3617" s="452" t="s">
        <v>462</v>
      </c>
      <c r="C3617" s="453" t="s">
        <v>453</v>
      </c>
      <c r="D3617" s="454" t="s">
        <v>1306</v>
      </c>
      <c r="E3617" s="455" t="s">
        <v>504</v>
      </c>
      <c r="F3617" s="454" t="s">
        <v>1275</v>
      </c>
      <c r="G3617" s="454" t="s">
        <v>1303</v>
      </c>
      <c r="H3617" s="454" t="s">
        <v>439</v>
      </c>
      <c r="I3617" s="453">
        <v>2023</v>
      </c>
      <c r="J3617" s="453">
        <v>11</v>
      </c>
      <c r="K3617" s="456">
        <v>45604</v>
      </c>
      <c r="L3617" s="457">
        <v>0.5</v>
      </c>
      <c r="M3617" s="458">
        <v>1.9856</v>
      </c>
      <c r="N3617" s="458">
        <v>2.1459999999999999</v>
      </c>
      <c r="O3617" s="459">
        <v>0.16039999999999999</v>
      </c>
      <c r="P3617" s="460">
        <v>8.0199999999999994E-2</v>
      </c>
      <c r="Q3617" s="453">
        <v>1</v>
      </c>
      <c r="R3617" s="458">
        <v>1.9856</v>
      </c>
      <c r="S3617" s="464">
        <v>277500</v>
      </c>
      <c r="T3617" s="461">
        <v>340850</v>
      </c>
      <c r="U3617" s="462" t="s">
        <v>553</v>
      </c>
      <c r="V3617" s="463">
        <v>0</v>
      </c>
      <c r="W3617" s="716" t="e">
        <f t="shared" si="147"/>
        <v>#DIV/0!</v>
      </c>
      <c r="Z3617" s="739">
        <f t="shared" si="148"/>
        <v>44511</v>
      </c>
    </row>
    <row r="3618" spans="1:26" s="365" customFormat="1" ht="12.65" customHeight="1">
      <c r="A3618" s="452"/>
      <c r="B3618" s="452" t="s">
        <v>462</v>
      </c>
      <c r="C3618" s="453" t="s">
        <v>453</v>
      </c>
      <c r="D3618" s="454" t="s">
        <v>1306</v>
      </c>
      <c r="E3618" s="455" t="s">
        <v>504</v>
      </c>
      <c r="F3618" s="454" t="s">
        <v>1275</v>
      </c>
      <c r="G3618" s="454" t="s">
        <v>1303</v>
      </c>
      <c r="H3618" s="454" t="s">
        <v>439</v>
      </c>
      <c r="I3618" s="453">
        <v>2023</v>
      </c>
      <c r="J3618" s="453">
        <v>12</v>
      </c>
      <c r="K3618" s="456">
        <v>45604</v>
      </c>
      <c r="L3618" s="457">
        <v>0.5</v>
      </c>
      <c r="M3618" s="458">
        <v>1.9856</v>
      </c>
      <c r="N3618" s="458">
        <v>2.1459999999999999</v>
      </c>
      <c r="O3618" s="459">
        <v>0.16039999999999999</v>
      </c>
      <c r="P3618" s="460">
        <v>8.0199999999999994E-2</v>
      </c>
      <c r="Q3618" s="453">
        <v>1</v>
      </c>
      <c r="R3618" s="458">
        <v>1.9856</v>
      </c>
      <c r="S3618" s="464">
        <v>349500</v>
      </c>
      <c r="T3618" s="461">
        <v>690350</v>
      </c>
      <c r="U3618" s="462">
        <v>562373</v>
      </c>
      <c r="V3618" s="463">
        <v>451641</v>
      </c>
      <c r="W3618" s="716" t="e">
        <f t="shared" si="147"/>
        <v>#DIV/0!</v>
      </c>
      <c r="Z3618" s="739">
        <f t="shared" si="148"/>
        <v>56059.799999999996</v>
      </c>
    </row>
    <row r="3619" spans="1:26" s="365" customFormat="1" ht="12.65" customHeight="1">
      <c r="A3619" s="452"/>
      <c r="B3619" s="452" t="s">
        <v>462</v>
      </c>
      <c r="C3619" s="453" t="s">
        <v>453</v>
      </c>
      <c r="D3619" s="454" t="s">
        <v>1306</v>
      </c>
      <c r="E3619" s="455" t="s">
        <v>504</v>
      </c>
      <c r="F3619" s="454" t="s">
        <v>1275</v>
      </c>
      <c r="G3619" s="454" t="s">
        <v>1303</v>
      </c>
      <c r="H3619" s="454" t="s">
        <v>439</v>
      </c>
      <c r="I3619" s="453">
        <v>2023</v>
      </c>
      <c r="J3619" s="453">
        <v>12</v>
      </c>
      <c r="K3619" s="456">
        <v>45604</v>
      </c>
      <c r="L3619" s="457">
        <v>0.5</v>
      </c>
      <c r="M3619" s="458">
        <v>1.9856</v>
      </c>
      <c r="N3619" s="458">
        <v>2.1459999999999999</v>
      </c>
      <c r="O3619" s="459">
        <v>0.16039999999999999</v>
      </c>
      <c r="P3619" s="460">
        <v>8.0199999999999994E-2</v>
      </c>
      <c r="Q3619" s="453">
        <v>1</v>
      </c>
      <c r="R3619" s="458">
        <v>1.9856</v>
      </c>
      <c r="S3619" s="464">
        <v>349500</v>
      </c>
      <c r="T3619" s="461">
        <v>690350</v>
      </c>
      <c r="U3619" s="462" t="s">
        <v>553</v>
      </c>
      <c r="V3619" s="463">
        <v>0</v>
      </c>
      <c r="W3619" s="716" t="e">
        <f t="shared" si="147"/>
        <v>#DIV/0!</v>
      </c>
      <c r="Z3619" s="739">
        <f t="shared" si="148"/>
        <v>56059.799999999996</v>
      </c>
    </row>
    <row r="3620" spans="1:26" s="365" customFormat="1" ht="12.65" customHeight="1">
      <c r="A3620" s="452"/>
      <c r="B3620" s="452" t="s">
        <v>462</v>
      </c>
      <c r="C3620" s="453" t="s">
        <v>453</v>
      </c>
      <c r="D3620" s="454" t="s">
        <v>1306</v>
      </c>
      <c r="E3620" s="455" t="s">
        <v>504</v>
      </c>
      <c r="F3620" s="454" t="s">
        <v>1275</v>
      </c>
      <c r="G3620" s="454" t="s">
        <v>1303</v>
      </c>
      <c r="H3620" s="454" t="s">
        <v>439</v>
      </c>
      <c r="I3620" s="453">
        <v>2024</v>
      </c>
      <c r="J3620" s="453">
        <v>1</v>
      </c>
      <c r="K3620" s="456">
        <v>45604</v>
      </c>
      <c r="L3620" s="457">
        <v>0.5</v>
      </c>
      <c r="M3620" s="458">
        <v>1.9856</v>
      </c>
      <c r="N3620" s="458">
        <v>2.1459999999999999</v>
      </c>
      <c r="O3620" s="459">
        <v>0.16039999999999999</v>
      </c>
      <c r="P3620" s="460">
        <v>8.0199999999999994E-2</v>
      </c>
      <c r="Q3620" s="453">
        <v>1</v>
      </c>
      <c r="R3620" s="458">
        <v>1.9856</v>
      </c>
      <c r="S3620" s="464">
        <v>393000</v>
      </c>
      <c r="T3620" s="461">
        <v>1083350</v>
      </c>
      <c r="U3620" s="462">
        <v>562373</v>
      </c>
      <c r="V3620" s="463">
        <v>388604</v>
      </c>
      <c r="W3620" s="716" t="e">
        <f t="shared" si="147"/>
        <v>#DIV/0!</v>
      </c>
      <c r="Z3620" s="739">
        <f t="shared" si="148"/>
        <v>63037.2</v>
      </c>
    </row>
    <row r="3621" spans="1:26" s="365" customFormat="1" ht="12.65" customHeight="1">
      <c r="A3621" s="452"/>
      <c r="B3621" s="452" t="s">
        <v>462</v>
      </c>
      <c r="C3621" s="453" t="s">
        <v>453</v>
      </c>
      <c r="D3621" s="454" t="s">
        <v>1306</v>
      </c>
      <c r="E3621" s="455" t="s">
        <v>504</v>
      </c>
      <c r="F3621" s="454" t="s">
        <v>1275</v>
      </c>
      <c r="G3621" s="454" t="s">
        <v>1303</v>
      </c>
      <c r="H3621" s="454" t="s">
        <v>439</v>
      </c>
      <c r="I3621" s="453">
        <v>2024</v>
      </c>
      <c r="J3621" s="453">
        <v>1</v>
      </c>
      <c r="K3621" s="456">
        <v>45604</v>
      </c>
      <c r="L3621" s="457">
        <v>0.5</v>
      </c>
      <c r="M3621" s="458">
        <v>1.9856</v>
      </c>
      <c r="N3621" s="458">
        <v>2.1459999999999999</v>
      </c>
      <c r="O3621" s="459">
        <v>0.16039999999999999</v>
      </c>
      <c r="P3621" s="460">
        <v>8.0199999999999994E-2</v>
      </c>
      <c r="Q3621" s="453">
        <v>1</v>
      </c>
      <c r="R3621" s="458">
        <v>1.9856</v>
      </c>
      <c r="S3621" s="464">
        <v>393000</v>
      </c>
      <c r="T3621" s="461">
        <v>1083350</v>
      </c>
      <c r="U3621" s="462" t="s">
        <v>553</v>
      </c>
      <c r="V3621" s="463">
        <v>0</v>
      </c>
      <c r="W3621" s="716" t="e">
        <f t="shared" si="147"/>
        <v>#DIV/0!</v>
      </c>
      <c r="Z3621" s="739">
        <f t="shared" si="148"/>
        <v>63037.2</v>
      </c>
    </row>
    <row r="3622" spans="1:26" s="365" customFormat="1" ht="12.65" customHeight="1">
      <c r="A3622" s="452"/>
      <c r="B3622" s="452" t="s">
        <v>462</v>
      </c>
      <c r="C3622" s="453" t="s">
        <v>453</v>
      </c>
      <c r="D3622" s="454" t="s">
        <v>1306</v>
      </c>
      <c r="E3622" s="455" t="s">
        <v>504</v>
      </c>
      <c r="F3622" s="454" t="s">
        <v>1275</v>
      </c>
      <c r="G3622" s="454" t="s">
        <v>1303</v>
      </c>
      <c r="H3622" s="454" t="s">
        <v>439</v>
      </c>
      <c r="I3622" s="453">
        <v>2024</v>
      </c>
      <c r="J3622" s="453">
        <v>2</v>
      </c>
      <c r="K3622" s="456">
        <v>45604</v>
      </c>
      <c r="L3622" s="457">
        <v>0.5</v>
      </c>
      <c r="M3622" s="458">
        <v>1.9856</v>
      </c>
      <c r="N3622" s="458">
        <v>2.1459999999999999</v>
      </c>
      <c r="O3622" s="459">
        <v>0.16039999999999999</v>
      </c>
      <c r="P3622" s="460">
        <v>8.0199999999999994E-2</v>
      </c>
      <c r="Q3622" s="453">
        <v>1</v>
      </c>
      <c r="R3622" s="458">
        <v>1.9856</v>
      </c>
      <c r="S3622" s="464">
        <v>256500</v>
      </c>
      <c r="T3622" s="461">
        <v>1339850</v>
      </c>
      <c r="U3622" s="462">
        <v>562373</v>
      </c>
      <c r="V3622" s="463">
        <v>347461</v>
      </c>
      <c r="W3622" s="716" t="e">
        <f t="shared" si="147"/>
        <v>#DIV/0!</v>
      </c>
      <c r="Z3622" s="739">
        <f t="shared" si="148"/>
        <v>41142.6</v>
      </c>
    </row>
    <row r="3623" spans="1:26" s="365" customFormat="1" ht="12.65" customHeight="1">
      <c r="A3623" s="452"/>
      <c r="B3623" s="452" t="s">
        <v>462</v>
      </c>
      <c r="C3623" s="453" t="s">
        <v>453</v>
      </c>
      <c r="D3623" s="454" t="s">
        <v>1306</v>
      </c>
      <c r="E3623" s="455" t="s">
        <v>504</v>
      </c>
      <c r="F3623" s="454" t="s">
        <v>1275</v>
      </c>
      <c r="G3623" s="454" t="s">
        <v>1303</v>
      </c>
      <c r="H3623" s="454" t="s">
        <v>439</v>
      </c>
      <c r="I3623" s="453">
        <v>2024</v>
      </c>
      <c r="J3623" s="453">
        <v>2</v>
      </c>
      <c r="K3623" s="456">
        <v>45604</v>
      </c>
      <c r="L3623" s="457">
        <v>0.5</v>
      </c>
      <c r="M3623" s="458">
        <v>1.9856</v>
      </c>
      <c r="N3623" s="458">
        <v>2.1459999999999999</v>
      </c>
      <c r="O3623" s="459">
        <v>0.16039999999999999</v>
      </c>
      <c r="P3623" s="460">
        <v>8.0199999999999994E-2</v>
      </c>
      <c r="Q3623" s="453">
        <v>1</v>
      </c>
      <c r="R3623" s="458">
        <v>1.9856</v>
      </c>
      <c r="S3623" s="464">
        <v>256500</v>
      </c>
      <c r="T3623" s="461">
        <v>1339850</v>
      </c>
      <c r="U3623" s="462" t="s">
        <v>553</v>
      </c>
      <c r="V3623" s="463">
        <v>0</v>
      </c>
      <c r="W3623" s="716" t="e">
        <f t="shared" si="147"/>
        <v>#DIV/0!</v>
      </c>
      <c r="Z3623" s="739">
        <f t="shared" si="148"/>
        <v>41142.6</v>
      </c>
    </row>
    <row r="3624" spans="1:26" s="365" customFormat="1" ht="12.65" customHeight="1">
      <c r="A3624" s="452"/>
      <c r="B3624" s="452" t="s">
        <v>462</v>
      </c>
      <c r="C3624" s="453" t="s">
        <v>453</v>
      </c>
      <c r="D3624" s="454" t="s">
        <v>1306</v>
      </c>
      <c r="E3624" s="455" t="s">
        <v>504</v>
      </c>
      <c r="F3624" s="454" t="s">
        <v>1275</v>
      </c>
      <c r="G3624" s="454" t="s">
        <v>1303</v>
      </c>
      <c r="H3624" s="454" t="s">
        <v>439</v>
      </c>
      <c r="I3624" s="453">
        <v>2024</v>
      </c>
      <c r="J3624" s="453">
        <v>3</v>
      </c>
      <c r="K3624" s="456">
        <v>45604</v>
      </c>
      <c r="L3624" s="457">
        <v>0.5</v>
      </c>
      <c r="M3624" s="458">
        <v>1.9856</v>
      </c>
      <c r="N3624" s="458">
        <v>2.1459999999999999</v>
      </c>
      <c r="O3624" s="459">
        <v>0.16039999999999999</v>
      </c>
      <c r="P3624" s="460">
        <v>8.0199999999999994E-2</v>
      </c>
      <c r="Q3624" s="453">
        <v>1</v>
      </c>
      <c r="R3624" s="458">
        <v>1.9856</v>
      </c>
      <c r="S3624" s="464">
        <v>367500</v>
      </c>
      <c r="T3624" s="461">
        <v>1707350</v>
      </c>
      <c r="U3624" s="462">
        <v>562373</v>
      </c>
      <c r="V3624" s="463">
        <v>288514</v>
      </c>
      <c r="W3624" s="716" t="e">
        <f t="shared" si="147"/>
        <v>#DIV/0!</v>
      </c>
      <c r="Z3624" s="739">
        <f t="shared" si="148"/>
        <v>58946.999999999993</v>
      </c>
    </row>
    <row r="3625" spans="1:26" s="365" customFormat="1" ht="12.65" customHeight="1">
      <c r="A3625" s="452"/>
      <c r="B3625" s="452" t="s">
        <v>462</v>
      </c>
      <c r="C3625" s="453" t="s">
        <v>453</v>
      </c>
      <c r="D3625" s="454" t="s">
        <v>1306</v>
      </c>
      <c r="E3625" s="455" t="s">
        <v>504</v>
      </c>
      <c r="F3625" s="454" t="s">
        <v>1275</v>
      </c>
      <c r="G3625" s="454" t="s">
        <v>1303</v>
      </c>
      <c r="H3625" s="454" t="s">
        <v>439</v>
      </c>
      <c r="I3625" s="453">
        <v>2024</v>
      </c>
      <c r="J3625" s="453">
        <v>3</v>
      </c>
      <c r="K3625" s="456">
        <v>45604</v>
      </c>
      <c r="L3625" s="457">
        <v>0.5</v>
      </c>
      <c r="M3625" s="458">
        <v>1.9856</v>
      </c>
      <c r="N3625" s="458">
        <v>2.1459999999999999</v>
      </c>
      <c r="O3625" s="459">
        <v>0.16039999999999999</v>
      </c>
      <c r="P3625" s="460">
        <v>8.0199999999999994E-2</v>
      </c>
      <c r="Q3625" s="453">
        <v>1</v>
      </c>
      <c r="R3625" s="458">
        <v>1.9856</v>
      </c>
      <c r="S3625" s="464">
        <v>367500</v>
      </c>
      <c r="T3625" s="461">
        <v>1707350</v>
      </c>
      <c r="U3625" s="462" t="s">
        <v>553</v>
      </c>
      <c r="V3625" s="463">
        <v>0</v>
      </c>
      <c r="W3625" s="716" t="e">
        <f t="shared" si="147"/>
        <v>#DIV/0!</v>
      </c>
      <c r="Z3625" s="739">
        <f t="shared" si="148"/>
        <v>58946.999999999993</v>
      </c>
    </row>
    <row r="3626" spans="1:26" s="365" customFormat="1" ht="12.65" customHeight="1">
      <c r="A3626" s="452"/>
      <c r="B3626" s="452" t="s">
        <v>462</v>
      </c>
      <c r="C3626" s="453" t="s">
        <v>453</v>
      </c>
      <c r="D3626" s="454" t="s">
        <v>1306</v>
      </c>
      <c r="E3626" s="455" t="s">
        <v>504</v>
      </c>
      <c r="F3626" s="454" t="s">
        <v>1275</v>
      </c>
      <c r="G3626" s="454" t="s">
        <v>1303</v>
      </c>
      <c r="H3626" s="454" t="s">
        <v>439</v>
      </c>
      <c r="I3626" s="453">
        <v>2024</v>
      </c>
      <c r="J3626" s="453">
        <v>4</v>
      </c>
      <c r="K3626" s="456">
        <v>45604</v>
      </c>
      <c r="L3626" s="457">
        <v>0.5</v>
      </c>
      <c r="M3626" s="458">
        <v>1.9856</v>
      </c>
      <c r="N3626" s="458">
        <v>2.1459999999999999</v>
      </c>
      <c r="O3626" s="459">
        <v>0.16039999999999999</v>
      </c>
      <c r="P3626" s="460">
        <v>8.0199999999999994E-2</v>
      </c>
      <c r="Q3626" s="453">
        <v>1</v>
      </c>
      <c r="R3626" s="458">
        <v>1.9856</v>
      </c>
      <c r="S3626" s="464">
        <v>288000</v>
      </c>
      <c r="T3626" s="461">
        <v>1995350</v>
      </c>
      <c r="U3626" s="462">
        <v>562373</v>
      </c>
      <c r="V3626" s="463">
        <v>242319</v>
      </c>
      <c r="W3626" s="716" t="e">
        <f t="shared" si="147"/>
        <v>#DIV/0!</v>
      </c>
      <c r="Z3626" s="739">
        <f t="shared" si="148"/>
        <v>46195.199999999997</v>
      </c>
    </row>
    <row r="3627" spans="1:26" s="365" customFormat="1" ht="12.65" customHeight="1">
      <c r="A3627" s="452"/>
      <c r="B3627" s="452" t="s">
        <v>462</v>
      </c>
      <c r="C3627" s="453" t="s">
        <v>453</v>
      </c>
      <c r="D3627" s="454" t="s">
        <v>1306</v>
      </c>
      <c r="E3627" s="455" t="s">
        <v>504</v>
      </c>
      <c r="F3627" s="454" t="s">
        <v>1275</v>
      </c>
      <c r="G3627" s="454" t="s">
        <v>1303</v>
      </c>
      <c r="H3627" s="454" t="s">
        <v>439</v>
      </c>
      <c r="I3627" s="453">
        <v>2024</v>
      </c>
      <c r="J3627" s="453">
        <v>4</v>
      </c>
      <c r="K3627" s="456">
        <v>45604</v>
      </c>
      <c r="L3627" s="457">
        <v>0.5</v>
      </c>
      <c r="M3627" s="458">
        <v>1.9856</v>
      </c>
      <c r="N3627" s="458">
        <v>2.1459999999999999</v>
      </c>
      <c r="O3627" s="459">
        <v>0.16039999999999999</v>
      </c>
      <c r="P3627" s="460">
        <v>8.0199999999999994E-2</v>
      </c>
      <c r="Q3627" s="453">
        <v>1</v>
      </c>
      <c r="R3627" s="458">
        <v>1.9856</v>
      </c>
      <c r="S3627" s="464">
        <v>288000</v>
      </c>
      <c r="T3627" s="461">
        <v>1995350</v>
      </c>
      <c r="U3627" s="462" t="s">
        <v>553</v>
      </c>
      <c r="V3627" s="463">
        <v>0</v>
      </c>
      <c r="W3627" s="716" t="e">
        <f t="shared" si="147"/>
        <v>#DIV/0!</v>
      </c>
      <c r="Z3627" s="739">
        <f t="shared" si="148"/>
        <v>46195.199999999997</v>
      </c>
    </row>
    <row r="3628" spans="1:26" s="365" customFormat="1" ht="12.65" customHeight="1">
      <c r="A3628" s="452"/>
      <c r="B3628" s="452" t="s">
        <v>462</v>
      </c>
      <c r="C3628" s="453" t="s">
        <v>453</v>
      </c>
      <c r="D3628" s="454" t="s">
        <v>1306</v>
      </c>
      <c r="E3628" s="455" t="s">
        <v>504</v>
      </c>
      <c r="F3628" s="454" t="s">
        <v>1275</v>
      </c>
      <c r="G3628" s="454" t="s">
        <v>1303</v>
      </c>
      <c r="H3628" s="454" t="s">
        <v>439</v>
      </c>
      <c r="I3628" s="453">
        <v>2024</v>
      </c>
      <c r="J3628" s="453">
        <v>5</v>
      </c>
      <c r="K3628" s="456">
        <v>45604</v>
      </c>
      <c r="L3628" s="457">
        <v>0.5</v>
      </c>
      <c r="M3628" s="458">
        <v>1.9856</v>
      </c>
      <c r="N3628" s="458">
        <v>2.1459999999999999</v>
      </c>
      <c r="O3628" s="459">
        <v>0.16039999999999999</v>
      </c>
      <c r="P3628" s="460">
        <v>8.0199999999999994E-2</v>
      </c>
      <c r="Q3628" s="453">
        <v>1</v>
      </c>
      <c r="R3628" s="458">
        <v>1.9856</v>
      </c>
      <c r="S3628" s="464">
        <v>538500</v>
      </c>
      <c r="T3628" s="461">
        <v>2533850</v>
      </c>
      <c r="U3628" s="462">
        <v>562373</v>
      </c>
      <c r="V3628" s="463">
        <v>155943</v>
      </c>
      <c r="W3628" s="716" t="e">
        <f t="shared" si="147"/>
        <v>#DIV/0!</v>
      </c>
      <c r="Z3628" s="739">
        <f t="shared" si="148"/>
        <v>86375.4</v>
      </c>
    </row>
    <row r="3629" spans="1:26" s="365" customFormat="1" ht="12.65" customHeight="1">
      <c r="A3629" s="452"/>
      <c r="B3629" s="452" t="s">
        <v>462</v>
      </c>
      <c r="C3629" s="453" t="s">
        <v>453</v>
      </c>
      <c r="D3629" s="454" t="s">
        <v>1306</v>
      </c>
      <c r="E3629" s="455" t="s">
        <v>504</v>
      </c>
      <c r="F3629" s="454" t="s">
        <v>1275</v>
      </c>
      <c r="G3629" s="454" t="s">
        <v>1303</v>
      </c>
      <c r="H3629" s="454" t="s">
        <v>439</v>
      </c>
      <c r="I3629" s="453">
        <v>2024</v>
      </c>
      <c r="J3629" s="453">
        <v>5</v>
      </c>
      <c r="K3629" s="456">
        <v>45604</v>
      </c>
      <c r="L3629" s="457">
        <v>0.5</v>
      </c>
      <c r="M3629" s="458">
        <v>1.9856</v>
      </c>
      <c r="N3629" s="458">
        <v>2.1459999999999999</v>
      </c>
      <c r="O3629" s="459">
        <v>0.16039999999999999</v>
      </c>
      <c r="P3629" s="460">
        <v>8.0199999999999994E-2</v>
      </c>
      <c r="Q3629" s="453">
        <v>1</v>
      </c>
      <c r="R3629" s="458">
        <v>1.9856</v>
      </c>
      <c r="S3629" s="464">
        <v>538500</v>
      </c>
      <c r="T3629" s="461">
        <v>2533850</v>
      </c>
      <c r="U3629" s="462" t="s">
        <v>553</v>
      </c>
      <c r="V3629" s="463">
        <v>0</v>
      </c>
      <c r="W3629" s="716" t="e">
        <f t="shared" si="147"/>
        <v>#DIV/0!</v>
      </c>
      <c r="Z3629" s="739">
        <f t="shared" si="148"/>
        <v>86375.4</v>
      </c>
    </row>
    <row r="3630" spans="1:26" s="365" customFormat="1" ht="12.65" customHeight="1">
      <c r="A3630" s="452"/>
      <c r="B3630" s="452" t="s">
        <v>462</v>
      </c>
      <c r="C3630" s="453" t="s">
        <v>453</v>
      </c>
      <c r="D3630" s="454" t="s">
        <v>1306</v>
      </c>
      <c r="E3630" s="455" t="s">
        <v>504</v>
      </c>
      <c r="F3630" s="454" t="s">
        <v>1275</v>
      </c>
      <c r="G3630" s="454" t="s">
        <v>1303</v>
      </c>
      <c r="H3630" s="454" t="s">
        <v>439</v>
      </c>
      <c r="I3630" s="453">
        <v>2024</v>
      </c>
      <c r="J3630" s="453">
        <v>6</v>
      </c>
      <c r="K3630" s="456">
        <v>45604</v>
      </c>
      <c r="L3630" s="457">
        <v>0.5</v>
      </c>
      <c r="M3630" s="458">
        <v>1.9856</v>
      </c>
      <c r="N3630" s="458">
        <v>2.1459999999999999</v>
      </c>
      <c r="O3630" s="459">
        <v>0.16039999999999999</v>
      </c>
      <c r="P3630" s="460">
        <v>8.0199999999999994E-2</v>
      </c>
      <c r="Q3630" s="453">
        <v>1</v>
      </c>
      <c r="R3630" s="458">
        <v>1.9856</v>
      </c>
      <c r="S3630" s="464">
        <v>406300</v>
      </c>
      <c r="T3630" s="461">
        <v>2940150</v>
      </c>
      <c r="U3630" s="462">
        <v>562373</v>
      </c>
      <c r="V3630" s="463">
        <v>90773</v>
      </c>
      <c r="W3630" s="716" t="e">
        <f t="shared" si="147"/>
        <v>#DIV/0!</v>
      </c>
      <c r="Z3630" s="739">
        <f t="shared" si="148"/>
        <v>65170.52</v>
      </c>
    </row>
    <row r="3631" spans="1:26" s="365" customFormat="1" ht="12.65" customHeight="1">
      <c r="A3631" s="452"/>
      <c r="B3631" s="452" t="s">
        <v>462</v>
      </c>
      <c r="C3631" s="453" t="s">
        <v>453</v>
      </c>
      <c r="D3631" s="454" t="s">
        <v>1306</v>
      </c>
      <c r="E3631" s="455" t="s">
        <v>504</v>
      </c>
      <c r="F3631" s="454" t="s">
        <v>1275</v>
      </c>
      <c r="G3631" s="454" t="s">
        <v>1303</v>
      </c>
      <c r="H3631" s="454" t="s">
        <v>439</v>
      </c>
      <c r="I3631" s="453">
        <v>2024</v>
      </c>
      <c r="J3631" s="453">
        <v>6</v>
      </c>
      <c r="K3631" s="456">
        <v>45604</v>
      </c>
      <c r="L3631" s="457">
        <v>0.5</v>
      </c>
      <c r="M3631" s="458">
        <v>1.9856</v>
      </c>
      <c r="N3631" s="458">
        <v>2.1459999999999999</v>
      </c>
      <c r="O3631" s="459">
        <v>0.16039999999999999</v>
      </c>
      <c r="P3631" s="460">
        <v>8.0199999999999994E-2</v>
      </c>
      <c r="Q3631" s="453">
        <v>1</v>
      </c>
      <c r="R3631" s="458">
        <v>1.9856</v>
      </c>
      <c r="S3631" s="464">
        <v>406300</v>
      </c>
      <c r="T3631" s="461">
        <v>2940150</v>
      </c>
      <c r="U3631" s="462" t="s">
        <v>553</v>
      </c>
      <c r="V3631" s="463">
        <v>0</v>
      </c>
      <c r="W3631" s="716" t="e">
        <f t="shared" si="147"/>
        <v>#DIV/0!</v>
      </c>
      <c r="Z3631" s="739">
        <f t="shared" si="148"/>
        <v>65170.52</v>
      </c>
    </row>
    <row r="3632" spans="1:26" s="365" customFormat="1" ht="12.65" customHeight="1">
      <c r="A3632" s="452"/>
      <c r="B3632" s="452" t="s">
        <v>462</v>
      </c>
      <c r="C3632" s="453" t="s">
        <v>453</v>
      </c>
      <c r="D3632" s="454" t="s">
        <v>1306</v>
      </c>
      <c r="E3632" s="455" t="s">
        <v>504</v>
      </c>
      <c r="F3632" s="454" t="s">
        <v>1275</v>
      </c>
      <c r="G3632" s="454" t="s">
        <v>1303</v>
      </c>
      <c r="H3632" s="454" t="s">
        <v>439</v>
      </c>
      <c r="I3632" s="453">
        <v>2024</v>
      </c>
      <c r="J3632" s="453">
        <v>7</v>
      </c>
      <c r="K3632" s="456">
        <v>45604</v>
      </c>
      <c r="L3632" s="457">
        <v>0.5</v>
      </c>
      <c r="M3632" s="458">
        <v>1.9856</v>
      </c>
      <c r="N3632" s="458">
        <v>1.9856</v>
      </c>
      <c r="O3632" s="459">
        <v>0</v>
      </c>
      <c r="P3632" s="460">
        <v>0</v>
      </c>
      <c r="Q3632" s="453">
        <v>1</v>
      </c>
      <c r="R3632" s="458">
        <v>1.9856</v>
      </c>
      <c r="S3632" s="464">
        <v>831000</v>
      </c>
      <c r="T3632" s="461">
        <v>3771150</v>
      </c>
      <c r="U3632" s="462">
        <v>562373</v>
      </c>
      <c r="V3632" s="463">
        <v>0</v>
      </c>
      <c r="W3632" s="716" t="e">
        <f t="shared" si="147"/>
        <v>#DIV/0!</v>
      </c>
      <c r="Z3632" s="739">
        <f t="shared" si="148"/>
        <v>0</v>
      </c>
    </row>
    <row r="3633" spans="1:26" s="365" customFormat="1" ht="12.65" customHeight="1">
      <c r="A3633" s="452"/>
      <c r="B3633" s="452" t="s">
        <v>462</v>
      </c>
      <c r="C3633" s="453" t="s">
        <v>453</v>
      </c>
      <c r="D3633" s="454" t="s">
        <v>1306</v>
      </c>
      <c r="E3633" s="455" t="s">
        <v>504</v>
      </c>
      <c r="F3633" s="454" t="s">
        <v>1275</v>
      </c>
      <c r="G3633" s="454" t="s">
        <v>1303</v>
      </c>
      <c r="H3633" s="454" t="s">
        <v>439</v>
      </c>
      <c r="I3633" s="453">
        <v>2024</v>
      </c>
      <c r="J3633" s="453">
        <v>7</v>
      </c>
      <c r="K3633" s="456">
        <v>45604</v>
      </c>
      <c r="L3633" s="457">
        <v>0.5</v>
      </c>
      <c r="M3633" s="458">
        <v>1.9856</v>
      </c>
      <c r="N3633" s="458">
        <v>1.9856</v>
      </c>
      <c r="O3633" s="459">
        <v>0</v>
      </c>
      <c r="P3633" s="460">
        <v>0</v>
      </c>
      <c r="Q3633" s="453">
        <v>1</v>
      </c>
      <c r="R3633" s="458">
        <v>1.9856</v>
      </c>
      <c r="S3633" s="464">
        <v>831000</v>
      </c>
      <c r="T3633" s="461">
        <v>3771150</v>
      </c>
      <c r="U3633" s="462" t="s">
        <v>553</v>
      </c>
      <c r="V3633" s="463">
        <v>0</v>
      </c>
      <c r="W3633" s="716" t="e">
        <f t="shared" si="147"/>
        <v>#DIV/0!</v>
      </c>
      <c r="Z3633" s="739">
        <f t="shared" si="148"/>
        <v>0</v>
      </c>
    </row>
    <row r="3634" spans="1:26" s="365" customFormat="1" ht="12.65" customHeight="1">
      <c r="A3634" s="452"/>
      <c r="B3634" s="452" t="s">
        <v>462</v>
      </c>
      <c r="C3634" s="453" t="s">
        <v>453</v>
      </c>
      <c r="D3634" s="454" t="s">
        <v>1306</v>
      </c>
      <c r="E3634" s="455" t="s">
        <v>504</v>
      </c>
      <c r="F3634" s="454" t="s">
        <v>1275</v>
      </c>
      <c r="G3634" s="454" t="s">
        <v>1303</v>
      </c>
      <c r="H3634" s="454" t="s">
        <v>439</v>
      </c>
      <c r="I3634" s="453">
        <v>2024</v>
      </c>
      <c r="J3634" s="453">
        <v>8</v>
      </c>
      <c r="K3634" s="456">
        <v>45604</v>
      </c>
      <c r="L3634" s="457">
        <v>0.5</v>
      </c>
      <c r="M3634" s="458">
        <v>1.9856</v>
      </c>
      <c r="N3634" s="458">
        <v>1.9856</v>
      </c>
      <c r="O3634" s="459">
        <v>0</v>
      </c>
      <c r="P3634" s="460">
        <v>0</v>
      </c>
      <c r="Q3634" s="453">
        <v>1</v>
      </c>
      <c r="R3634" s="458">
        <v>1.9856</v>
      </c>
      <c r="S3634" s="464">
        <v>469500</v>
      </c>
      <c r="T3634" s="461">
        <v>4240650</v>
      </c>
      <c r="U3634" s="462">
        <v>562373</v>
      </c>
      <c r="V3634" s="463">
        <v>0</v>
      </c>
      <c r="W3634" s="716" t="e">
        <f t="shared" si="147"/>
        <v>#DIV/0!</v>
      </c>
      <c r="Z3634" s="739">
        <f t="shared" si="148"/>
        <v>0</v>
      </c>
    </row>
    <row r="3635" spans="1:26" s="365" customFormat="1" ht="12.65" customHeight="1">
      <c r="A3635" s="452"/>
      <c r="B3635" s="452" t="s">
        <v>462</v>
      </c>
      <c r="C3635" s="453" t="s">
        <v>453</v>
      </c>
      <c r="D3635" s="454" t="s">
        <v>1306</v>
      </c>
      <c r="E3635" s="455" t="s">
        <v>504</v>
      </c>
      <c r="F3635" s="454" t="s">
        <v>1275</v>
      </c>
      <c r="G3635" s="454" t="s">
        <v>1303</v>
      </c>
      <c r="H3635" s="454" t="s">
        <v>439</v>
      </c>
      <c r="I3635" s="453">
        <v>2024</v>
      </c>
      <c r="J3635" s="453">
        <v>8</v>
      </c>
      <c r="K3635" s="456">
        <v>45604</v>
      </c>
      <c r="L3635" s="457">
        <v>0.5</v>
      </c>
      <c r="M3635" s="458">
        <v>1.9856</v>
      </c>
      <c r="N3635" s="458">
        <v>1.9856</v>
      </c>
      <c r="O3635" s="459">
        <v>0</v>
      </c>
      <c r="P3635" s="460">
        <v>0</v>
      </c>
      <c r="Q3635" s="453">
        <v>1</v>
      </c>
      <c r="R3635" s="458">
        <v>1.9856</v>
      </c>
      <c r="S3635" s="464">
        <v>469500</v>
      </c>
      <c r="T3635" s="461">
        <v>4240650</v>
      </c>
      <c r="U3635" s="462" t="s">
        <v>553</v>
      </c>
      <c r="V3635" s="463">
        <v>0</v>
      </c>
      <c r="W3635" s="716" t="e">
        <f t="shared" si="147"/>
        <v>#DIV/0!</v>
      </c>
      <c r="Z3635" s="739">
        <f t="shared" si="148"/>
        <v>0</v>
      </c>
    </row>
    <row r="3636" spans="1:26" s="365" customFormat="1" ht="12.65" customHeight="1">
      <c r="A3636" s="452"/>
      <c r="B3636" s="452" t="s">
        <v>462</v>
      </c>
      <c r="C3636" s="453" t="s">
        <v>453</v>
      </c>
      <c r="D3636" s="454" t="s">
        <v>1306</v>
      </c>
      <c r="E3636" s="455" t="s">
        <v>504</v>
      </c>
      <c r="F3636" s="454" t="s">
        <v>1275</v>
      </c>
      <c r="G3636" s="454" t="s">
        <v>1303</v>
      </c>
      <c r="H3636" s="454" t="s">
        <v>439</v>
      </c>
      <c r="I3636" s="453">
        <v>2024</v>
      </c>
      <c r="J3636" s="453">
        <v>9</v>
      </c>
      <c r="K3636" s="456">
        <v>45604</v>
      </c>
      <c r="L3636" s="457">
        <v>0.5</v>
      </c>
      <c r="M3636" s="458">
        <v>1.9856</v>
      </c>
      <c r="N3636" s="458">
        <v>1.9856</v>
      </c>
      <c r="O3636" s="459">
        <v>0</v>
      </c>
      <c r="P3636" s="460">
        <v>0</v>
      </c>
      <c r="Q3636" s="453">
        <v>1</v>
      </c>
      <c r="R3636" s="458">
        <v>1.9856</v>
      </c>
      <c r="S3636" s="464">
        <v>480000</v>
      </c>
      <c r="T3636" s="461">
        <v>4720650</v>
      </c>
      <c r="U3636" s="462">
        <v>562373</v>
      </c>
      <c r="V3636" s="463">
        <v>0</v>
      </c>
      <c r="W3636" s="716" t="e">
        <f t="shared" si="147"/>
        <v>#DIV/0!</v>
      </c>
      <c r="Z3636" s="739">
        <f t="shared" si="148"/>
        <v>0</v>
      </c>
    </row>
    <row r="3637" spans="1:26" s="365" customFormat="1" ht="12.65" customHeight="1">
      <c r="A3637" s="452"/>
      <c r="B3637" s="452" t="s">
        <v>462</v>
      </c>
      <c r="C3637" s="453" t="s">
        <v>453</v>
      </c>
      <c r="D3637" s="454" t="s">
        <v>1306</v>
      </c>
      <c r="E3637" s="455" t="s">
        <v>504</v>
      </c>
      <c r="F3637" s="454" t="s">
        <v>1275</v>
      </c>
      <c r="G3637" s="454" t="s">
        <v>1303</v>
      </c>
      <c r="H3637" s="454" t="s">
        <v>439</v>
      </c>
      <c r="I3637" s="453">
        <v>2024</v>
      </c>
      <c r="J3637" s="453">
        <v>9</v>
      </c>
      <c r="K3637" s="456">
        <v>45604</v>
      </c>
      <c r="L3637" s="457">
        <v>0.5</v>
      </c>
      <c r="M3637" s="458">
        <v>1.9856</v>
      </c>
      <c r="N3637" s="458">
        <v>1.9856</v>
      </c>
      <c r="O3637" s="459">
        <v>0</v>
      </c>
      <c r="P3637" s="460">
        <v>0</v>
      </c>
      <c r="Q3637" s="453">
        <v>1</v>
      </c>
      <c r="R3637" s="458">
        <v>1.9856</v>
      </c>
      <c r="S3637" s="464">
        <v>480000</v>
      </c>
      <c r="T3637" s="461">
        <v>4720650</v>
      </c>
      <c r="U3637" s="462" t="s">
        <v>553</v>
      </c>
      <c r="V3637" s="463">
        <v>0</v>
      </c>
      <c r="W3637" s="716" t="e">
        <f t="shared" si="147"/>
        <v>#DIV/0!</v>
      </c>
      <c r="Z3637" s="739">
        <f t="shared" si="148"/>
        <v>0</v>
      </c>
    </row>
    <row r="3638" spans="1:26" s="365" customFormat="1" ht="12.65" customHeight="1">
      <c r="A3638" s="452"/>
      <c r="B3638" s="452" t="s">
        <v>462</v>
      </c>
      <c r="C3638" s="453" t="s">
        <v>453</v>
      </c>
      <c r="D3638" s="454" t="s">
        <v>1306</v>
      </c>
      <c r="E3638" s="455" t="s">
        <v>504</v>
      </c>
      <c r="F3638" s="454" t="s">
        <v>1275</v>
      </c>
      <c r="G3638" s="454" t="s">
        <v>1303</v>
      </c>
      <c r="H3638" s="454" t="s">
        <v>439</v>
      </c>
      <c r="I3638" s="453">
        <v>2024</v>
      </c>
      <c r="J3638" s="453">
        <v>10</v>
      </c>
      <c r="K3638" s="456">
        <v>45604</v>
      </c>
      <c r="L3638" s="457">
        <v>0.5</v>
      </c>
      <c r="M3638" s="458">
        <v>1.9856</v>
      </c>
      <c r="N3638" s="458">
        <v>1.9856</v>
      </c>
      <c r="O3638" s="459">
        <v>0</v>
      </c>
      <c r="P3638" s="460">
        <v>0</v>
      </c>
      <c r="Q3638" s="453">
        <v>1</v>
      </c>
      <c r="R3638" s="458">
        <v>1.9856</v>
      </c>
      <c r="S3638" s="464">
        <v>226500</v>
      </c>
      <c r="T3638" s="461">
        <v>4947150</v>
      </c>
      <c r="U3638" s="462">
        <v>562373</v>
      </c>
      <c r="V3638" s="463">
        <v>0</v>
      </c>
      <c r="W3638" s="716" t="e">
        <f t="shared" si="147"/>
        <v>#DIV/0!</v>
      </c>
      <c r="Z3638" s="739">
        <f t="shared" si="148"/>
        <v>0</v>
      </c>
    </row>
    <row r="3639" spans="1:26" s="365" customFormat="1" ht="12.65" customHeight="1">
      <c r="A3639" s="452"/>
      <c r="B3639" s="452" t="s">
        <v>462</v>
      </c>
      <c r="C3639" s="453" t="s">
        <v>453</v>
      </c>
      <c r="D3639" s="454" t="s">
        <v>1306</v>
      </c>
      <c r="E3639" s="455" t="s">
        <v>504</v>
      </c>
      <c r="F3639" s="454" t="s">
        <v>1275</v>
      </c>
      <c r="G3639" s="454" t="s">
        <v>1303</v>
      </c>
      <c r="H3639" s="454" t="s">
        <v>439</v>
      </c>
      <c r="I3639" s="453">
        <v>2024</v>
      </c>
      <c r="J3639" s="453">
        <v>10</v>
      </c>
      <c r="K3639" s="456">
        <v>45604</v>
      </c>
      <c r="L3639" s="457">
        <v>0.5</v>
      </c>
      <c r="M3639" s="458">
        <v>1.9856</v>
      </c>
      <c r="N3639" s="458">
        <v>1.9856</v>
      </c>
      <c r="O3639" s="459">
        <v>0</v>
      </c>
      <c r="P3639" s="460">
        <v>0</v>
      </c>
      <c r="Q3639" s="453">
        <v>1</v>
      </c>
      <c r="R3639" s="458">
        <v>1.9856</v>
      </c>
      <c r="S3639" s="464">
        <v>226500</v>
      </c>
      <c r="T3639" s="461">
        <v>4947150</v>
      </c>
      <c r="U3639" s="462" t="s">
        <v>553</v>
      </c>
      <c r="V3639" s="463">
        <v>0</v>
      </c>
      <c r="W3639" s="716" t="e">
        <f t="shared" si="147"/>
        <v>#DIV/0!</v>
      </c>
      <c r="Z3639" s="739">
        <f t="shared" si="148"/>
        <v>0</v>
      </c>
    </row>
    <row r="3640" spans="1:26" s="365" customFormat="1" ht="12.65" customHeight="1">
      <c r="A3640" s="452"/>
      <c r="B3640" s="452" t="s">
        <v>462</v>
      </c>
      <c r="C3640" s="453" t="s">
        <v>453</v>
      </c>
      <c r="D3640" s="454" t="s">
        <v>1306</v>
      </c>
      <c r="E3640" s="455" t="s">
        <v>504</v>
      </c>
      <c r="F3640" s="454" t="s">
        <v>1275</v>
      </c>
      <c r="G3640" s="454" t="s">
        <v>1303</v>
      </c>
      <c r="H3640" s="454" t="s">
        <v>439</v>
      </c>
      <c r="I3640" s="453">
        <v>2024</v>
      </c>
      <c r="J3640" s="453">
        <v>11</v>
      </c>
      <c r="K3640" s="456">
        <v>45631</v>
      </c>
      <c r="L3640" s="457">
        <v>0.5</v>
      </c>
      <c r="M3640" s="458">
        <v>1.9856</v>
      </c>
      <c r="N3640" s="458">
        <v>1.9856</v>
      </c>
      <c r="O3640" s="459">
        <v>0</v>
      </c>
      <c r="P3640" s="460">
        <v>0</v>
      </c>
      <c r="Q3640" s="453">
        <v>1</v>
      </c>
      <c r="R3640" s="458">
        <v>1.9856</v>
      </c>
      <c r="S3640" s="464">
        <v>309000</v>
      </c>
      <c r="T3640" s="461">
        <v>5256150</v>
      </c>
      <c r="U3640" s="462">
        <v>562373</v>
      </c>
      <c r="V3640" s="463">
        <v>0</v>
      </c>
      <c r="W3640" s="716" t="e">
        <f t="shared" si="147"/>
        <v>#DIV/0!</v>
      </c>
      <c r="Z3640" s="739">
        <f t="shared" si="148"/>
        <v>0</v>
      </c>
    </row>
    <row r="3641" spans="1:26" s="365" customFormat="1" ht="12.65" customHeight="1">
      <c r="A3641" s="452"/>
      <c r="B3641" s="452" t="s">
        <v>462</v>
      </c>
      <c r="C3641" s="453" t="s">
        <v>453</v>
      </c>
      <c r="D3641" s="454" t="s">
        <v>1306</v>
      </c>
      <c r="E3641" s="455" t="s">
        <v>504</v>
      </c>
      <c r="F3641" s="454" t="s">
        <v>1275</v>
      </c>
      <c r="G3641" s="454" t="s">
        <v>1303</v>
      </c>
      <c r="H3641" s="454" t="s">
        <v>439</v>
      </c>
      <c r="I3641" s="453">
        <v>2024</v>
      </c>
      <c r="J3641" s="453">
        <v>11</v>
      </c>
      <c r="K3641" s="456">
        <v>45631</v>
      </c>
      <c r="L3641" s="457">
        <v>0.5</v>
      </c>
      <c r="M3641" s="458">
        <v>1.9856</v>
      </c>
      <c r="N3641" s="458">
        <v>1.9856</v>
      </c>
      <c r="O3641" s="459">
        <v>0</v>
      </c>
      <c r="P3641" s="460">
        <v>0</v>
      </c>
      <c r="Q3641" s="453">
        <v>1</v>
      </c>
      <c r="R3641" s="458">
        <v>1.9856</v>
      </c>
      <c r="S3641" s="464">
        <v>309000</v>
      </c>
      <c r="T3641" s="461">
        <v>5256150</v>
      </c>
      <c r="U3641" s="462" t="s">
        <v>553</v>
      </c>
      <c r="V3641" s="463">
        <v>0</v>
      </c>
      <c r="W3641" s="716" t="e">
        <f t="shared" si="147"/>
        <v>#DIV/0!</v>
      </c>
      <c r="Z3641" s="739">
        <f t="shared" si="148"/>
        <v>0</v>
      </c>
    </row>
    <row r="3642" spans="1:26" s="365" customFormat="1" ht="12.65" customHeight="1">
      <c r="A3642" s="452"/>
      <c r="B3642" s="452" t="s">
        <v>462</v>
      </c>
      <c r="C3642" s="453" t="s">
        <v>453</v>
      </c>
      <c r="D3642" s="454" t="s">
        <v>1306</v>
      </c>
      <c r="E3642" s="455" t="s">
        <v>504</v>
      </c>
      <c r="F3642" s="454" t="s">
        <v>1275</v>
      </c>
      <c r="G3642" s="454" t="s">
        <v>1303</v>
      </c>
      <c r="H3642" s="454" t="s">
        <v>439</v>
      </c>
      <c r="I3642" s="453">
        <v>2024</v>
      </c>
      <c r="J3642" s="453">
        <v>12</v>
      </c>
      <c r="K3642" s="456">
        <v>45666</v>
      </c>
      <c r="L3642" s="457">
        <v>0.5</v>
      </c>
      <c r="M3642" s="458">
        <v>1.9856</v>
      </c>
      <c r="N3642" s="458">
        <v>1.9856</v>
      </c>
      <c r="O3642" s="459">
        <v>0</v>
      </c>
      <c r="P3642" s="460">
        <v>0</v>
      </c>
      <c r="Q3642" s="453">
        <v>1</v>
      </c>
      <c r="R3642" s="458">
        <v>1.9856</v>
      </c>
      <c r="S3642" s="464">
        <v>15500</v>
      </c>
      <c r="T3642" s="461">
        <v>5271650</v>
      </c>
      <c r="U3642" s="462">
        <v>0</v>
      </c>
      <c r="V3642" s="463">
        <v>0</v>
      </c>
      <c r="W3642" s="716" t="e">
        <f t="shared" si="147"/>
        <v>#DIV/0!</v>
      </c>
      <c r="Z3642" s="739">
        <f t="shared" si="148"/>
        <v>0</v>
      </c>
    </row>
    <row r="3643" spans="1:26" s="365" customFormat="1" ht="12.65" customHeight="1">
      <c r="A3643" s="452"/>
      <c r="B3643" s="452" t="s">
        <v>462</v>
      </c>
      <c r="C3643" s="453" t="s">
        <v>453</v>
      </c>
      <c r="D3643" s="454" t="s">
        <v>1306</v>
      </c>
      <c r="E3643" s="455" t="s">
        <v>504</v>
      </c>
      <c r="F3643" s="454" t="s">
        <v>1275</v>
      </c>
      <c r="G3643" s="454" t="s">
        <v>1303</v>
      </c>
      <c r="H3643" s="454" t="s">
        <v>439</v>
      </c>
      <c r="I3643" s="453">
        <v>2024</v>
      </c>
      <c r="J3643" s="453">
        <v>12</v>
      </c>
      <c r="K3643" s="456">
        <v>45666</v>
      </c>
      <c r="L3643" s="457">
        <v>0.5</v>
      </c>
      <c r="M3643" s="458">
        <v>1.9856</v>
      </c>
      <c r="N3643" s="458">
        <v>1.9856</v>
      </c>
      <c r="O3643" s="459">
        <v>0</v>
      </c>
      <c r="P3643" s="460">
        <v>0</v>
      </c>
      <c r="Q3643" s="453">
        <v>1</v>
      </c>
      <c r="R3643" s="458">
        <v>1.9856</v>
      </c>
      <c r="S3643" s="464">
        <v>15500</v>
      </c>
      <c r="T3643" s="461">
        <v>5271650</v>
      </c>
      <c r="U3643" s="462" t="s">
        <v>553</v>
      </c>
      <c r="V3643" s="463">
        <v>0</v>
      </c>
      <c r="W3643" s="716" t="e">
        <f t="shared" si="147"/>
        <v>#DIV/0!</v>
      </c>
      <c r="Z3643" s="739">
        <f t="shared" si="148"/>
        <v>0</v>
      </c>
    </row>
    <row r="3644" spans="1:26" s="365" customFormat="1" ht="12.65" customHeight="1">
      <c r="A3644" s="452"/>
      <c r="B3644" s="452" t="s">
        <v>462</v>
      </c>
      <c r="C3644" s="453" t="s">
        <v>453</v>
      </c>
      <c r="D3644" s="454" t="s">
        <v>1306</v>
      </c>
      <c r="E3644" s="455" t="s">
        <v>504</v>
      </c>
      <c r="F3644" s="454" t="s">
        <v>1275</v>
      </c>
      <c r="G3644" s="454" t="s">
        <v>1303</v>
      </c>
      <c r="H3644" s="454" t="s">
        <v>439</v>
      </c>
      <c r="I3644" s="453">
        <v>2025</v>
      </c>
      <c r="J3644" s="453">
        <v>1</v>
      </c>
      <c r="K3644" s="456">
        <v>45336</v>
      </c>
      <c r="L3644" s="457">
        <v>0.5</v>
      </c>
      <c r="M3644" s="458">
        <v>1.9856</v>
      </c>
      <c r="N3644" s="458">
        <v>1.9856</v>
      </c>
      <c r="O3644" s="459">
        <v>0</v>
      </c>
      <c r="P3644" s="460">
        <v>0</v>
      </c>
      <c r="Q3644" s="453">
        <v>1</v>
      </c>
      <c r="R3644" s="458">
        <v>1.9856</v>
      </c>
      <c r="S3644" s="464">
        <v>0</v>
      </c>
      <c r="T3644" s="461">
        <v>5271650</v>
      </c>
      <c r="U3644" s="462" t="s">
        <v>553</v>
      </c>
      <c r="V3644" s="463">
        <v>0</v>
      </c>
      <c r="W3644" s="716" t="e">
        <f t="shared" si="147"/>
        <v>#DIV/0!</v>
      </c>
      <c r="Z3644" s="739">
        <f t="shared" si="148"/>
        <v>0</v>
      </c>
    </row>
    <row r="3645" spans="1:26" s="365" customFormat="1" ht="12.65" customHeight="1">
      <c r="A3645" s="452"/>
      <c r="B3645" s="452" t="s">
        <v>462</v>
      </c>
      <c r="C3645" s="453" t="s">
        <v>453</v>
      </c>
      <c r="D3645" s="454" t="s">
        <v>1306</v>
      </c>
      <c r="E3645" s="455" t="s">
        <v>504</v>
      </c>
      <c r="F3645" s="454" t="s">
        <v>1275</v>
      </c>
      <c r="G3645" s="454" t="s">
        <v>1303</v>
      </c>
      <c r="H3645" s="454" t="s">
        <v>439</v>
      </c>
      <c r="I3645" s="453">
        <v>2025</v>
      </c>
      <c r="J3645" s="453">
        <v>1</v>
      </c>
      <c r="K3645" s="456">
        <v>45336</v>
      </c>
      <c r="L3645" s="457">
        <v>0.5</v>
      </c>
      <c r="M3645" s="458">
        <v>1.9856</v>
      </c>
      <c r="N3645" s="458">
        <v>1.9856</v>
      </c>
      <c r="O3645" s="459">
        <v>0</v>
      </c>
      <c r="P3645" s="460">
        <v>0</v>
      </c>
      <c r="Q3645" s="453">
        <v>1</v>
      </c>
      <c r="R3645" s="458">
        <v>1.9856</v>
      </c>
      <c r="S3645" s="464">
        <v>0</v>
      </c>
      <c r="T3645" s="461">
        <v>5271650</v>
      </c>
      <c r="U3645" s="462" t="s">
        <v>553</v>
      </c>
      <c r="V3645" s="463">
        <v>0</v>
      </c>
      <c r="W3645" s="716" t="e">
        <f t="shared" si="147"/>
        <v>#DIV/0!</v>
      </c>
      <c r="Z3645" s="739">
        <f t="shared" si="148"/>
        <v>0</v>
      </c>
    </row>
    <row r="3646" spans="1:26" s="365" customFormat="1" ht="12.65" customHeight="1">
      <c r="A3646" s="452"/>
      <c r="B3646" s="452" t="s">
        <v>462</v>
      </c>
      <c r="C3646" s="453" t="s">
        <v>453</v>
      </c>
      <c r="D3646" s="454" t="s">
        <v>1307</v>
      </c>
      <c r="E3646" s="455" t="s">
        <v>1308</v>
      </c>
      <c r="F3646" s="454" t="s">
        <v>1275</v>
      </c>
      <c r="G3646" s="454" t="s">
        <v>1303</v>
      </c>
      <c r="H3646" s="454" t="s">
        <v>439</v>
      </c>
      <c r="I3646" s="453">
        <v>2023</v>
      </c>
      <c r="J3646" s="453">
        <v>10</v>
      </c>
      <c r="K3646" s="456">
        <v>45604</v>
      </c>
      <c r="L3646" s="457">
        <v>0.5</v>
      </c>
      <c r="M3646" s="458">
        <v>1.3616999999999999</v>
      </c>
      <c r="N3646" s="458">
        <v>1.5381</v>
      </c>
      <c r="O3646" s="459">
        <v>0.1764</v>
      </c>
      <c r="P3646" s="460">
        <v>8.8200000000000001E-2</v>
      </c>
      <c r="Q3646" s="453">
        <v>1</v>
      </c>
      <c r="R3646" s="458">
        <v>1.3616999999999999</v>
      </c>
      <c r="S3646" s="464">
        <v>56850</v>
      </c>
      <c r="T3646" s="461">
        <v>56850</v>
      </c>
      <c r="U3646" s="462">
        <v>617373</v>
      </c>
      <c r="V3646" s="463">
        <v>607345</v>
      </c>
      <c r="W3646" s="716" t="e">
        <f t="shared" si="147"/>
        <v>#DIV/0!</v>
      </c>
      <c r="Z3646" s="739">
        <f t="shared" si="148"/>
        <v>10028.34</v>
      </c>
    </row>
    <row r="3647" spans="1:26" s="365" customFormat="1" ht="12.65" customHeight="1">
      <c r="A3647" s="452"/>
      <c r="B3647" s="452" t="s">
        <v>462</v>
      </c>
      <c r="C3647" s="453" t="s">
        <v>453</v>
      </c>
      <c r="D3647" s="454" t="s">
        <v>1307</v>
      </c>
      <c r="E3647" s="455" t="s">
        <v>1308</v>
      </c>
      <c r="F3647" s="454" t="s">
        <v>1275</v>
      </c>
      <c r="G3647" s="454" t="s">
        <v>1303</v>
      </c>
      <c r="H3647" s="454" t="s">
        <v>439</v>
      </c>
      <c r="I3647" s="453">
        <v>2023</v>
      </c>
      <c r="J3647" s="453">
        <v>10</v>
      </c>
      <c r="K3647" s="456">
        <v>45604</v>
      </c>
      <c r="L3647" s="457">
        <v>0.5</v>
      </c>
      <c r="M3647" s="458">
        <v>1.3616999999999999</v>
      </c>
      <c r="N3647" s="458">
        <v>1.5381</v>
      </c>
      <c r="O3647" s="459">
        <v>0.1764</v>
      </c>
      <c r="P3647" s="460">
        <v>8.8200000000000001E-2</v>
      </c>
      <c r="Q3647" s="453">
        <v>1</v>
      </c>
      <c r="R3647" s="458">
        <v>1.3616999999999999</v>
      </c>
      <c r="S3647" s="464">
        <v>56850</v>
      </c>
      <c r="T3647" s="461">
        <v>56850</v>
      </c>
      <c r="U3647" s="462" t="s">
        <v>553</v>
      </c>
      <c r="V3647" s="463">
        <v>0</v>
      </c>
      <c r="W3647" s="716" t="e">
        <f t="shared" si="147"/>
        <v>#DIV/0!</v>
      </c>
      <c r="Z3647" s="739">
        <f t="shared" si="148"/>
        <v>10028.34</v>
      </c>
    </row>
    <row r="3648" spans="1:26" s="365" customFormat="1" ht="12.65" customHeight="1">
      <c r="A3648" s="452"/>
      <c r="B3648" s="452" t="s">
        <v>462</v>
      </c>
      <c r="C3648" s="453" t="s">
        <v>453</v>
      </c>
      <c r="D3648" s="454" t="s">
        <v>1307</v>
      </c>
      <c r="E3648" s="455" t="s">
        <v>1308</v>
      </c>
      <c r="F3648" s="454" t="s">
        <v>1275</v>
      </c>
      <c r="G3648" s="454" t="s">
        <v>1303</v>
      </c>
      <c r="H3648" s="454" t="s">
        <v>439</v>
      </c>
      <c r="I3648" s="453">
        <v>2023</v>
      </c>
      <c r="J3648" s="453">
        <v>11</v>
      </c>
      <c r="K3648" s="456">
        <v>45604</v>
      </c>
      <c r="L3648" s="457">
        <v>0.5</v>
      </c>
      <c r="M3648" s="458">
        <v>1.3616999999999999</v>
      </c>
      <c r="N3648" s="458">
        <v>1.5381</v>
      </c>
      <c r="O3648" s="459">
        <v>0.1764</v>
      </c>
      <c r="P3648" s="460">
        <v>8.8200000000000001E-2</v>
      </c>
      <c r="Q3648" s="453">
        <v>1</v>
      </c>
      <c r="R3648" s="458">
        <v>1.3616999999999999</v>
      </c>
      <c r="S3648" s="464">
        <v>184500</v>
      </c>
      <c r="T3648" s="461">
        <v>241350</v>
      </c>
      <c r="U3648" s="462">
        <v>617373</v>
      </c>
      <c r="V3648" s="463">
        <v>574799</v>
      </c>
      <c r="W3648" s="716" t="e">
        <f t="shared" si="147"/>
        <v>#DIV/0!</v>
      </c>
      <c r="Z3648" s="739">
        <f t="shared" si="148"/>
        <v>32545.8</v>
      </c>
    </row>
    <row r="3649" spans="1:26" s="365" customFormat="1" ht="12.65" customHeight="1">
      <c r="A3649" s="452"/>
      <c r="B3649" s="452" t="s">
        <v>462</v>
      </c>
      <c r="C3649" s="453" t="s">
        <v>453</v>
      </c>
      <c r="D3649" s="454" t="s">
        <v>1307</v>
      </c>
      <c r="E3649" s="455" t="s">
        <v>1308</v>
      </c>
      <c r="F3649" s="454" t="s">
        <v>1275</v>
      </c>
      <c r="G3649" s="454" t="s">
        <v>1303</v>
      </c>
      <c r="H3649" s="454" t="s">
        <v>439</v>
      </c>
      <c r="I3649" s="453">
        <v>2023</v>
      </c>
      <c r="J3649" s="453">
        <v>11</v>
      </c>
      <c r="K3649" s="456">
        <v>45604</v>
      </c>
      <c r="L3649" s="457">
        <v>0.5</v>
      </c>
      <c r="M3649" s="458">
        <v>1.3616999999999999</v>
      </c>
      <c r="N3649" s="458">
        <v>1.5381</v>
      </c>
      <c r="O3649" s="459">
        <v>0.1764</v>
      </c>
      <c r="P3649" s="460">
        <v>8.8200000000000001E-2</v>
      </c>
      <c r="Q3649" s="453">
        <v>1</v>
      </c>
      <c r="R3649" s="458">
        <v>1.3616999999999999</v>
      </c>
      <c r="S3649" s="464">
        <v>184500</v>
      </c>
      <c r="T3649" s="461">
        <v>241350</v>
      </c>
      <c r="U3649" s="462" t="s">
        <v>553</v>
      </c>
      <c r="V3649" s="463">
        <v>0</v>
      </c>
      <c r="W3649" s="716" t="e">
        <f t="shared" si="147"/>
        <v>#DIV/0!</v>
      </c>
      <c r="Z3649" s="739">
        <f t="shared" si="148"/>
        <v>32545.8</v>
      </c>
    </row>
    <row r="3650" spans="1:26" s="365" customFormat="1" ht="12.65" customHeight="1">
      <c r="A3650" s="452"/>
      <c r="B3650" s="452" t="s">
        <v>462</v>
      </c>
      <c r="C3650" s="453" t="s">
        <v>453</v>
      </c>
      <c r="D3650" s="454" t="s">
        <v>1307</v>
      </c>
      <c r="E3650" s="455" t="s">
        <v>1308</v>
      </c>
      <c r="F3650" s="454" t="s">
        <v>1275</v>
      </c>
      <c r="G3650" s="454" t="s">
        <v>1303</v>
      </c>
      <c r="H3650" s="454" t="s">
        <v>439</v>
      </c>
      <c r="I3650" s="453">
        <v>2023</v>
      </c>
      <c r="J3650" s="453">
        <v>12</v>
      </c>
      <c r="K3650" s="456">
        <v>45604</v>
      </c>
      <c r="L3650" s="457">
        <v>0.5</v>
      </c>
      <c r="M3650" s="458">
        <v>1.3616999999999999</v>
      </c>
      <c r="N3650" s="458">
        <v>1.5381</v>
      </c>
      <c r="O3650" s="459">
        <v>0.1764</v>
      </c>
      <c r="P3650" s="460">
        <v>8.8200000000000001E-2</v>
      </c>
      <c r="Q3650" s="453">
        <v>1</v>
      </c>
      <c r="R3650" s="458">
        <v>1.3616999999999999</v>
      </c>
      <c r="S3650" s="464">
        <v>277500</v>
      </c>
      <c r="T3650" s="461">
        <v>518850</v>
      </c>
      <c r="U3650" s="462">
        <v>617373</v>
      </c>
      <c r="V3650" s="463">
        <v>525848</v>
      </c>
      <c r="W3650" s="716" t="e">
        <f t="shared" ref="W3650:W3713" si="149">V3650/$AB$1</f>
        <v>#DIV/0!</v>
      </c>
      <c r="Z3650" s="739">
        <f t="shared" si="148"/>
        <v>48951</v>
      </c>
    </row>
    <row r="3651" spans="1:26" s="365" customFormat="1" ht="12.65" customHeight="1">
      <c r="A3651" s="452"/>
      <c r="B3651" s="452" t="s">
        <v>462</v>
      </c>
      <c r="C3651" s="453" t="s">
        <v>453</v>
      </c>
      <c r="D3651" s="454" t="s">
        <v>1307</v>
      </c>
      <c r="E3651" s="455" t="s">
        <v>1308</v>
      </c>
      <c r="F3651" s="454" t="s">
        <v>1275</v>
      </c>
      <c r="G3651" s="454" t="s">
        <v>1303</v>
      </c>
      <c r="H3651" s="454" t="s">
        <v>439</v>
      </c>
      <c r="I3651" s="453">
        <v>2023</v>
      </c>
      <c r="J3651" s="453">
        <v>12</v>
      </c>
      <c r="K3651" s="456">
        <v>45604</v>
      </c>
      <c r="L3651" s="457">
        <v>0.5</v>
      </c>
      <c r="M3651" s="458">
        <v>1.3616999999999999</v>
      </c>
      <c r="N3651" s="458">
        <v>1.5381</v>
      </c>
      <c r="O3651" s="459">
        <v>0.1764</v>
      </c>
      <c r="P3651" s="460">
        <v>8.8200000000000001E-2</v>
      </c>
      <c r="Q3651" s="453">
        <v>1</v>
      </c>
      <c r="R3651" s="458">
        <v>1.3616999999999999</v>
      </c>
      <c r="S3651" s="464">
        <v>277500</v>
      </c>
      <c r="T3651" s="461">
        <v>518850</v>
      </c>
      <c r="U3651" s="462" t="s">
        <v>553</v>
      </c>
      <c r="V3651" s="463">
        <v>0</v>
      </c>
      <c r="W3651" s="716" t="e">
        <f t="shared" si="149"/>
        <v>#DIV/0!</v>
      </c>
      <c r="Z3651" s="739">
        <f t="shared" ref="Z3651:Z3714" si="150">O3651*S3651</f>
        <v>48951</v>
      </c>
    </row>
    <row r="3652" spans="1:26" s="365" customFormat="1" ht="12.65" customHeight="1">
      <c r="A3652" s="452"/>
      <c r="B3652" s="452" t="s">
        <v>462</v>
      </c>
      <c r="C3652" s="453" t="s">
        <v>453</v>
      </c>
      <c r="D3652" s="454" t="s">
        <v>1307</v>
      </c>
      <c r="E3652" s="455" t="s">
        <v>1308</v>
      </c>
      <c r="F3652" s="454" t="s">
        <v>1275</v>
      </c>
      <c r="G3652" s="454" t="s">
        <v>1303</v>
      </c>
      <c r="H3652" s="454" t="s">
        <v>439</v>
      </c>
      <c r="I3652" s="453">
        <v>2024</v>
      </c>
      <c r="J3652" s="453">
        <v>1</v>
      </c>
      <c r="K3652" s="456">
        <v>45604</v>
      </c>
      <c r="L3652" s="457">
        <v>0.5</v>
      </c>
      <c r="M3652" s="458">
        <v>1.3616999999999999</v>
      </c>
      <c r="N3652" s="458">
        <v>1.5381</v>
      </c>
      <c r="O3652" s="459">
        <v>0.1764</v>
      </c>
      <c r="P3652" s="460">
        <v>8.8200000000000001E-2</v>
      </c>
      <c r="Q3652" s="453">
        <v>1</v>
      </c>
      <c r="R3652" s="458">
        <v>1.3616999999999999</v>
      </c>
      <c r="S3652" s="464">
        <v>453000</v>
      </c>
      <c r="T3652" s="461">
        <v>971850</v>
      </c>
      <c r="U3652" s="462">
        <v>617373</v>
      </c>
      <c r="V3652" s="463">
        <v>445939</v>
      </c>
      <c r="W3652" s="716" t="e">
        <f t="shared" si="149"/>
        <v>#DIV/0!</v>
      </c>
      <c r="Z3652" s="739">
        <f t="shared" si="150"/>
        <v>79909.2</v>
      </c>
    </row>
    <row r="3653" spans="1:26" s="365" customFormat="1" ht="12.65" customHeight="1">
      <c r="A3653" s="452"/>
      <c r="B3653" s="452" t="s">
        <v>462</v>
      </c>
      <c r="C3653" s="453" t="s">
        <v>453</v>
      </c>
      <c r="D3653" s="454" t="s">
        <v>1307</v>
      </c>
      <c r="E3653" s="455" t="s">
        <v>1308</v>
      </c>
      <c r="F3653" s="454" t="s">
        <v>1275</v>
      </c>
      <c r="G3653" s="454" t="s">
        <v>1303</v>
      </c>
      <c r="H3653" s="454" t="s">
        <v>439</v>
      </c>
      <c r="I3653" s="453">
        <v>2024</v>
      </c>
      <c r="J3653" s="453">
        <v>1</v>
      </c>
      <c r="K3653" s="456">
        <v>45604</v>
      </c>
      <c r="L3653" s="457">
        <v>0.5</v>
      </c>
      <c r="M3653" s="458">
        <v>1.3616999999999999</v>
      </c>
      <c r="N3653" s="458">
        <v>1.5381</v>
      </c>
      <c r="O3653" s="459">
        <v>0.1764</v>
      </c>
      <c r="P3653" s="460">
        <v>8.8200000000000001E-2</v>
      </c>
      <c r="Q3653" s="453">
        <v>1</v>
      </c>
      <c r="R3653" s="458">
        <v>1.3616999999999999</v>
      </c>
      <c r="S3653" s="464">
        <v>453000</v>
      </c>
      <c r="T3653" s="461">
        <v>971850</v>
      </c>
      <c r="U3653" s="462" t="s">
        <v>553</v>
      </c>
      <c r="V3653" s="463">
        <v>0</v>
      </c>
      <c r="W3653" s="716" t="e">
        <f t="shared" si="149"/>
        <v>#DIV/0!</v>
      </c>
      <c r="Z3653" s="739">
        <f t="shared" si="150"/>
        <v>79909.2</v>
      </c>
    </row>
    <row r="3654" spans="1:26" s="365" customFormat="1" ht="12.65" customHeight="1">
      <c r="A3654" s="452"/>
      <c r="B3654" s="452" t="s">
        <v>462</v>
      </c>
      <c r="C3654" s="453" t="s">
        <v>453</v>
      </c>
      <c r="D3654" s="454" t="s">
        <v>1307</v>
      </c>
      <c r="E3654" s="455" t="s">
        <v>1308</v>
      </c>
      <c r="F3654" s="454" t="s">
        <v>1275</v>
      </c>
      <c r="G3654" s="454" t="s">
        <v>1303</v>
      </c>
      <c r="H3654" s="454" t="s">
        <v>439</v>
      </c>
      <c r="I3654" s="453">
        <v>2024</v>
      </c>
      <c r="J3654" s="453">
        <v>2</v>
      </c>
      <c r="K3654" s="456">
        <v>45604</v>
      </c>
      <c r="L3654" s="457">
        <v>0.5</v>
      </c>
      <c r="M3654" s="458">
        <v>1.3616999999999999</v>
      </c>
      <c r="N3654" s="458">
        <v>1.5381</v>
      </c>
      <c r="O3654" s="459">
        <v>0.1764</v>
      </c>
      <c r="P3654" s="460">
        <v>8.8200000000000001E-2</v>
      </c>
      <c r="Q3654" s="453">
        <v>1</v>
      </c>
      <c r="R3654" s="458">
        <v>1.3616999999999999</v>
      </c>
      <c r="S3654" s="464">
        <v>175500</v>
      </c>
      <c r="T3654" s="461">
        <v>1147350</v>
      </c>
      <c r="U3654" s="462">
        <v>617373</v>
      </c>
      <c r="V3654" s="463">
        <v>414980</v>
      </c>
      <c r="W3654" s="716" t="e">
        <f t="shared" si="149"/>
        <v>#DIV/0!</v>
      </c>
      <c r="Z3654" s="739">
        <f t="shared" si="150"/>
        <v>30958.2</v>
      </c>
    </row>
    <row r="3655" spans="1:26" s="365" customFormat="1" ht="12.65" customHeight="1">
      <c r="A3655" s="452"/>
      <c r="B3655" s="452" t="s">
        <v>462</v>
      </c>
      <c r="C3655" s="453" t="s">
        <v>453</v>
      </c>
      <c r="D3655" s="454" t="s">
        <v>1307</v>
      </c>
      <c r="E3655" s="455" t="s">
        <v>1308</v>
      </c>
      <c r="F3655" s="454" t="s">
        <v>1275</v>
      </c>
      <c r="G3655" s="454" t="s">
        <v>1303</v>
      </c>
      <c r="H3655" s="454" t="s">
        <v>439</v>
      </c>
      <c r="I3655" s="453">
        <v>2024</v>
      </c>
      <c r="J3655" s="453">
        <v>2</v>
      </c>
      <c r="K3655" s="456">
        <v>45604</v>
      </c>
      <c r="L3655" s="457">
        <v>0.5</v>
      </c>
      <c r="M3655" s="458">
        <v>1.3616999999999999</v>
      </c>
      <c r="N3655" s="458">
        <v>1.5381</v>
      </c>
      <c r="O3655" s="459">
        <v>0.1764</v>
      </c>
      <c r="P3655" s="460">
        <v>8.8200000000000001E-2</v>
      </c>
      <c r="Q3655" s="453">
        <v>1</v>
      </c>
      <c r="R3655" s="458">
        <v>1.3616999999999999</v>
      </c>
      <c r="S3655" s="464">
        <v>175500</v>
      </c>
      <c r="T3655" s="461">
        <v>1147350</v>
      </c>
      <c r="U3655" s="462" t="s">
        <v>553</v>
      </c>
      <c r="V3655" s="463">
        <v>0</v>
      </c>
      <c r="W3655" s="716" t="e">
        <f t="shared" si="149"/>
        <v>#DIV/0!</v>
      </c>
      <c r="Z3655" s="739">
        <f t="shared" si="150"/>
        <v>30958.2</v>
      </c>
    </row>
    <row r="3656" spans="1:26" s="365" customFormat="1" ht="12.65" customHeight="1">
      <c r="A3656" s="452"/>
      <c r="B3656" s="452" t="s">
        <v>462</v>
      </c>
      <c r="C3656" s="453" t="s">
        <v>453</v>
      </c>
      <c r="D3656" s="454" t="s">
        <v>1307</v>
      </c>
      <c r="E3656" s="455" t="s">
        <v>1308</v>
      </c>
      <c r="F3656" s="454" t="s">
        <v>1275</v>
      </c>
      <c r="G3656" s="454" t="s">
        <v>1303</v>
      </c>
      <c r="H3656" s="454" t="s">
        <v>439</v>
      </c>
      <c r="I3656" s="453">
        <v>2024</v>
      </c>
      <c r="J3656" s="453">
        <v>3</v>
      </c>
      <c r="K3656" s="456">
        <v>45604</v>
      </c>
      <c r="L3656" s="457">
        <v>0.5</v>
      </c>
      <c r="M3656" s="458">
        <v>1.3616999999999999</v>
      </c>
      <c r="N3656" s="458">
        <v>1.5381</v>
      </c>
      <c r="O3656" s="459">
        <v>0.1764</v>
      </c>
      <c r="P3656" s="460">
        <v>8.8200000000000001E-2</v>
      </c>
      <c r="Q3656" s="453">
        <v>1</v>
      </c>
      <c r="R3656" s="458">
        <v>1.3616999999999999</v>
      </c>
      <c r="S3656" s="464">
        <v>369000</v>
      </c>
      <c r="T3656" s="461">
        <v>1516350</v>
      </c>
      <c r="U3656" s="462">
        <v>617373</v>
      </c>
      <c r="V3656" s="463">
        <v>349889</v>
      </c>
      <c r="W3656" s="716" t="e">
        <f t="shared" si="149"/>
        <v>#DIV/0!</v>
      </c>
      <c r="Z3656" s="739">
        <f t="shared" si="150"/>
        <v>65091.6</v>
      </c>
    </row>
    <row r="3657" spans="1:26" s="365" customFormat="1" ht="12.65" customHeight="1">
      <c r="A3657" s="452"/>
      <c r="B3657" s="452" t="s">
        <v>462</v>
      </c>
      <c r="C3657" s="453" t="s">
        <v>453</v>
      </c>
      <c r="D3657" s="454" t="s">
        <v>1307</v>
      </c>
      <c r="E3657" s="455" t="s">
        <v>1308</v>
      </c>
      <c r="F3657" s="454" t="s">
        <v>1275</v>
      </c>
      <c r="G3657" s="454" t="s">
        <v>1303</v>
      </c>
      <c r="H3657" s="454" t="s">
        <v>439</v>
      </c>
      <c r="I3657" s="453">
        <v>2024</v>
      </c>
      <c r="J3657" s="453">
        <v>3</v>
      </c>
      <c r="K3657" s="456">
        <v>45604</v>
      </c>
      <c r="L3657" s="457">
        <v>0.5</v>
      </c>
      <c r="M3657" s="458">
        <v>1.3616999999999999</v>
      </c>
      <c r="N3657" s="458">
        <v>1.5381</v>
      </c>
      <c r="O3657" s="459">
        <v>0.1764</v>
      </c>
      <c r="P3657" s="460">
        <v>8.8200000000000001E-2</v>
      </c>
      <c r="Q3657" s="453">
        <v>1</v>
      </c>
      <c r="R3657" s="458">
        <v>1.3616999999999999</v>
      </c>
      <c r="S3657" s="464">
        <v>369000</v>
      </c>
      <c r="T3657" s="461">
        <v>1516350</v>
      </c>
      <c r="U3657" s="462" t="s">
        <v>553</v>
      </c>
      <c r="V3657" s="463">
        <v>0</v>
      </c>
      <c r="W3657" s="716" t="e">
        <f t="shared" si="149"/>
        <v>#DIV/0!</v>
      </c>
      <c r="Z3657" s="739">
        <f t="shared" si="150"/>
        <v>65091.6</v>
      </c>
    </row>
    <row r="3658" spans="1:26" s="365" customFormat="1" ht="12.65" customHeight="1">
      <c r="A3658" s="452"/>
      <c r="B3658" s="452" t="s">
        <v>462</v>
      </c>
      <c r="C3658" s="453" t="s">
        <v>453</v>
      </c>
      <c r="D3658" s="454" t="s">
        <v>1307</v>
      </c>
      <c r="E3658" s="455" t="s">
        <v>1308</v>
      </c>
      <c r="F3658" s="454" t="s">
        <v>1275</v>
      </c>
      <c r="G3658" s="454" t="s">
        <v>1303</v>
      </c>
      <c r="H3658" s="454" t="s">
        <v>439</v>
      </c>
      <c r="I3658" s="453">
        <v>2024</v>
      </c>
      <c r="J3658" s="453">
        <v>4</v>
      </c>
      <c r="K3658" s="456">
        <v>45604</v>
      </c>
      <c r="L3658" s="457">
        <v>0.5</v>
      </c>
      <c r="M3658" s="458">
        <v>1.3616999999999999</v>
      </c>
      <c r="N3658" s="458">
        <v>1.5381</v>
      </c>
      <c r="O3658" s="459">
        <v>0.1764</v>
      </c>
      <c r="P3658" s="460">
        <v>8.8200000000000001E-2</v>
      </c>
      <c r="Q3658" s="453">
        <v>1</v>
      </c>
      <c r="R3658" s="458">
        <v>1.3616999999999999</v>
      </c>
      <c r="S3658" s="464">
        <v>171000</v>
      </c>
      <c r="T3658" s="461">
        <v>1687350</v>
      </c>
      <c r="U3658" s="462">
        <v>617373</v>
      </c>
      <c r="V3658" s="463">
        <v>319724</v>
      </c>
      <c r="W3658" s="716" t="e">
        <f t="shared" si="149"/>
        <v>#DIV/0!</v>
      </c>
      <c r="Z3658" s="739">
        <f t="shared" si="150"/>
        <v>30164.400000000001</v>
      </c>
    </row>
    <row r="3659" spans="1:26" s="365" customFormat="1" ht="12.65" customHeight="1">
      <c r="A3659" s="452"/>
      <c r="B3659" s="452" t="s">
        <v>462</v>
      </c>
      <c r="C3659" s="453" t="s">
        <v>453</v>
      </c>
      <c r="D3659" s="454" t="s">
        <v>1307</v>
      </c>
      <c r="E3659" s="455" t="s">
        <v>1308</v>
      </c>
      <c r="F3659" s="454" t="s">
        <v>1275</v>
      </c>
      <c r="G3659" s="454" t="s">
        <v>1303</v>
      </c>
      <c r="H3659" s="454" t="s">
        <v>439</v>
      </c>
      <c r="I3659" s="453">
        <v>2024</v>
      </c>
      <c r="J3659" s="453">
        <v>4</v>
      </c>
      <c r="K3659" s="456">
        <v>45604</v>
      </c>
      <c r="L3659" s="457">
        <v>0.5</v>
      </c>
      <c r="M3659" s="458">
        <v>1.3616999999999999</v>
      </c>
      <c r="N3659" s="458">
        <v>1.5381</v>
      </c>
      <c r="O3659" s="459">
        <v>0.1764</v>
      </c>
      <c r="P3659" s="460">
        <v>8.8200000000000001E-2</v>
      </c>
      <c r="Q3659" s="453">
        <v>1</v>
      </c>
      <c r="R3659" s="458">
        <v>1.3616999999999999</v>
      </c>
      <c r="S3659" s="464">
        <v>171000</v>
      </c>
      <c r="T3659" s="461">
        <v>1687350</v>
      </c>
      <c r="U3659" s="462" t="s">
        <v>553</v>
      </c>
      <c r="V3659" s="463">
        <v>0</v>
      </c>
      <c r="W3659" s="716" t="e">
        <f t="shared" si="149"/>
        <v>#DIV/0!</v>
      </c>
      <c r="Z3659" s="739">
        <f t="shared" si="150"/>
        <v>30164.400000000001</v>
      </c>
    </row>
    <row r="3660" spans="1:26" s="365" customFormat="1" ht="12.65" customHeight="1">
      <c r="A3660" s="452"/>
      <c r="B3660" s="452" t="s">
        <v>462</v>
      </c>
      <c r="C3660" s="453" t="s">
        <v>453</v>
      </c>
      <c r="D3660" s="454" t="s">
        <v>1307</v>
      </c>
      <c r="E3660" s="455" t="s">
        <v>1308</v>
      </c>
      <c r="F3660" s="454" t="s">
        <v>1275</v>
      </c>
      <c r="G3660" s="454" t="s">
        <v>1303</v>
      </c>
      <c r="H3660" s="454" t="s">
        <v>439</v>
      </c>
      <c r="I3660" s="453">
        <v>2024</v>
      </c>
      <c r="J3660" s="453">
        <v>5</v>
      </c>
      <c r="K3660" s="456">
        <v>45604</v>
      </c>
      <c r="L3660" s="457">
        <v>0.5</v>
      </c>
      <c r="M3660" s="458">
        <v>1.3616999999999999</v>
      </c>
      <c r="N3660" s="458">
        <v>1.5381</v>
      </c>
      <c r="O3660" s="459">
        <v>0.1764</v>
      </c>
      <c r="P3660" s="460">
        <v>8.8200000000000001E-2</v>
      </c>
      <c r="Q3660" s="453">
        <v>1</v>
      </c>
      <c r="R3660" s="458">
        <v>1.3616999999999999</v>
      </c>
      <c r="S3660" s="464">
        <v>241200</v>
      </c>
      <c r="T3660" s="461">
        <v>1928550</v>
      </c>
      <c r="U3660" s="462">
        <v>617373</v>
      </c>
      <c r="V3660" s="463">
        <v>277177</v>
      </c>
      <c r="W3660" s="716" t="e">
        <f t="shared" si="149"/>
        <v>#DIV/0!</v>
      </c>
      <c r="Z3660" s="739">
        <f t="shared" si="150"/>
        <v>42547.68</v>
      </c>
    </row>
    <row r="3661" spans="1:26" s="365" customFormat="1" ht="12.65" customHeight="1">
      <c r="A3661" s="452"/>
      <c r="B3661" s="452" t="s">
        <v>462</v>
      </c>
      <c r="C3661" s="453" t="s">
        <v>453</v>
      </c>
      <c r="D3661" s="454" t="s">
        <v>1307</v>
      </c>
      <c r="E3661" s="455" t="s">
        <v>1308</v>
      </c>
      <c r="F3661" s="454" t="s">
        <v>1275</v>
      </c>
      <c r="G3661" s="454" t="s">
        <v>1303</v>
      </c>
      <c r="H3661" s="454" t="s">
        <v>439</v>
      </c>
      <c r="I3661" s="453">
        <v>2024</v>
      </c>
      <c r="J3661" s="453">
        <v>5</v>
      </c>
      <c r="K3661" s="456">
        <v>45604</v>
      </c>
      <c r="L3661" s="457">
        <v>0.5</v>
      </c>
      <c r="M3661" s="458">
        <v>1.3616999999999999</v>
      </c>
      <c r="N3661" s="458">
        <v>1.5381</v>
      </c>
      <c r="O3661" s="459">
        <v>0.1764</v>
      </c>
      <c r="P3661" s="460">
        <v>8.8200000000000001E-2</v>
      </c>
      <c r="Q3661" s="453">
        <v>1</v>
      </c>
      <c r="R3661" s="458">
        <v>1.3616999999999999</v>
      </c>
      <c r="S3661" s="464">
        <v>241200</v>
      </c>
      <c r="T3661" s="461">
        <v>1928550</v>
      </c>
      <c r="U3661" s="462" t="s">
        <v>553</v>
      </c>
      <c r="V3661" s="463">
        <v>0</v>
      </c>
      <c r="W3661" s="716" t="e">
        <f t="shared" si="149"/>
        <v>#DIV/0!</v>
      </c>
      <c r="Z3661" s="739">
        <f t="shared" si="150"/>
        <v>42547.68</v>
      </c>
    </row>
    <row r="3662" spans="1:26" s="365" customFormat="1" ht="12.65" customHeight="1">
      <c r="A3662" s="452"/>
      <c r="B3662" s="452" t="s">
        <v>462</v>
      </c>
      <c r="C3662" s="453" t="s">
        <v>453</v>
      </c>
      <c r="D3662" s="454" t="s">
        <v>1307</v>
      </c>
      <c r="E3662" s="455" t="s">
        <v>1308</v>
      </c>
      <c r="F3662" s="454" t="s">
        <v>1275</v>
      </c>
      <c r="G3662" s="454" t="s">
        <v>1303</v>
      </c>
      <c r="H3662" s="454" t="s">
        <v>439</v>
      </c>
      <c r="I3662" s="453">
        <v>2024</v>
      </c>
      <c r="J3662" s="453">
        <v>6</v>
      </c>
      <c r="K3662" s="456">
        <v>45604</v>
      </c>
      <c r="L3662" s="457">
        <v>0.5</v>
      </c>
      <c r="M3662" s="458">
        <v>1.3616999999999999</v>
      </c>
      <c r="N3662" s="458">
        <v>1.5381</v>
      </c>
      <c r="O3662" s="459">
        <v>0.1764</v>
      </c>
      <c r="P3662" s="460">
        <v>8.8200000000000001E-2</v>
      </c>
      <c r="Q3662" s="453">
        <v>1</v>
      </c>
      <c r="R3662" s="458">
        <v>1.3616999999999999</v>
      </c>
      <c r="S3662" s="464">
        <v>328000</v>
      </c>
      <c r="T3662" s="461">
        <v>2256550</v>
      </c>
      <c r="U3662" s="462">
        <v>617373</v>
      </c>
      <c r="V3662" s="463">
        <v>219318</v>
      </c>
      <c r="W3662" s="716" t="e">
        <f t="shared" si="149"/>
        <v>#DIV/0!</v>
      </c>
      <c r="Z3662" s="739">
        <f t="shared" si="150"/>
        <v>57859.199999999997</v>
      </c>
    </row>
    <row r="3663" spans="1:26" s="365" customFormat="1" ht="12.65" customHeight="1">
      <c r="A3663" s="452"/>
      <c r="B3663" s="452" t="s">
        <v>462</v>
      </c>
      <c r="C3663" s="453" t="s">
        <v>453</v>
      </c>
      <c r="D3663" s="454" t="s">
        <v>1307</v>
      </c>
      <c r="E3663" s="455" t="s">
        <v>1308</v>
      </c>
      <c r="F3663" s="454" t="s">
        <v>1275</v>
      </c>
      <c r="G3663" s="454" t="s">
        <v>1303</v>
      </c>
      <c r="H3663" s="454" t="s">
        <v>439</v>
      </c>
      <c r="I3663" s="453">
        <v>2024</v>
      </c>
      <c r="J3663" s="453">
        <v>6</v>
      </c>
      <c r="K3663" s="456">
        <v>45604</v>
      </c>
      <c r="L3663" s="457">
        <v>0.5</v>
      </c>
      <c r="M3663" s="458">
        <v>1.3616999999999999</v>
      </c>
      <c r="N3663" s="458">
        <v>1.5381</v>
      </c>
      <c r="O3663" s="459">
        <v>0.1764</v>
      </c>
      <c r="P3663" s="460">
        <v>8.8200000000000001E-2</v>
      </c>
      <c r="Q3663" s="453">
        <v>1</v>
      </c>
      <c r="R3663" s="458">
        <v>1.3616999999999999</v>
      </c>
      <c r="S3663" s="464">
        <v>328000</v>
      </c>
      <c r="T3663" s="461">
        <v>2256550</v>
      </c>
      <c r="U3663" s="462" t="s">
        <v>553</v>
      </c>
      <c r="V3663" s="463">
        <v>0</v>
      </c>
      <c r="W3663" s="716" t="e">
        <f t="shared" si="149"/>
        <v>#DIV/0!</v>
      </c>
      <c r="Z3663" s="739">
        <f t="shared" si="150"/>
        <v>57859.199999999997</v>
      </c>
    </row>
    <row r="3664" spans="1:26" s="365" customFormat="1" ht="12.65" customHeight="1">
      <c r="A3664" s="452"/>
      <c r="B3664" s="452" t="s">
        <v>462</v>
      </c>
      <c r="C3664" s="453" t="s">
        <v>453</v>
      </c>
      <c r="D3664" s="454" t="s">
        <v>1307</v>
      </c>
      <c r="E3664" s="455" t="s">
        <v>1308</v>
      </c>
      <c r="F3664" s="454" t="s">
        <v>1275</v>
      </c>
      <c r="G3664" s="454" t="s">
        <v>1303</v>
      </c>
      <c r="H3664" s="454" t="s">
        <v>439</v>
      </c>
      <c r="I3664" s="453">
        <v>2024</v>
      </c>
      <c r="J3664" s="453">
        <v>7</v>
      </c>
      <c r="K3664" s="456">
        <v>45604</v>
      </c>
      <c r="L3664" s="457">
        <v>0.5</v>
      </c>
      <c r="M3664" s="458">
        <v>1.3616999999999999</v>
      </c>
      <c r="N3664" s="458">
        <v>1.3616999999999999</v>
      </c>
      <c r="O3664" s="459">
        <v>0</v>
      </c>
      <c r="P3664" s="460">
        <v>0</v>
      </c>
      <c r="Q3664" s="453">
        <v>1</v>
      </c>
      <c r="R3664" s="458">
        <v>1.3616999999999999</v>
      </c>
      <c r="S3664" s="464">
        <v>855000</v>
      </c>
      <c r="T3664" s="461">
        <v>3111550</v>
      </c>
      <c r="U3664" s="462">
        <v>617373</v>
      </c>
      <c r="V3664" s="463">
        <v>0</v>
      </c>
      <c r="W3664" s="716" t="e">
        <f t="shared" si="149"/>
        <v>#DIV/0!</v>
      </c>
      <c r="Z3664" s="739">
        <f t="shared" si="150"/>
        <v>0</v>
      </c>
    </row>
    <row r="3665" spans="1:26" s="365" customFormat="1" ht="12.65" customHeight="1">
      <c r="A3665" s="452"/>
      <c r="B3665" s="452" t="s">
        <v>462</v>
      </c>
      <c r="C3665" s="453" t="s">
        <v>453</v>
      </c>
      <c r="D3665" s="454" t="s">
        <v>1307</v>
      </c>
      <c r="E3665" s="455" t="s">
        <v>1308</v>
      </c>
      <c r="F3665" s="454" t="s">
        <v>1275</v>
      </c>
      <c r="G3665" s="454" t="s">
        <v>1303</v>
      </c>
      <c r="H3665" s="454" t="s">
        <v>439</v>
      </c>
      <c r="I3665" s="453">
        <v>2024</v>
      </c>
      <c r="J3665" s="453">
        <v>7</v>
      </c>
      <c r="K3665" s="456">
        <v>45604</v>
      </c>
      <c r="L3665" s="457">
        <v>0.5</v>
      </c>
      <c r="M3665" s="458">
        <v>1.3616999999999999</v>
      </c>
      <c r="N3665" s="458">
        <v>1.3616999999999999</v>
      </c>
      <c r="O3665" s="459">
        <v>0</v>
      </c>
      <c r="P3665" s="460">
        <v>0</v>
      </c>
      <c r="Q3665" s="453">
        <v>1</v>
      </c>
      <c r="R3665" s="458">
        <v>1.3616999999999999</v>
      </c>
      <c r="S3665" s="464">
        <v>855000</v>
      </c>
      <c r="T3665" s="461">
        <v>3111550</v>
      </c>
      <c r="U3665" s="462" t="s">
        <v>553</v>
      </c>
      <c r="V3665" s="463">
        <v>0</v>
      </c>
      <c r="W3665" s="716" t="e">
        <f t="shared" si="149"/>
        <v>#DIV/0!</v>
      </c>
      <c r="Z3665" s="739">
        <f t="shared" si="150"/>
        <v>0</v>
      </c>
    </row>
    <row r="3666" spans="1:26" s="365" customFormat="1" ht="12.65" customHeight="1">
      <c r="A3666" s="452"/>
      <c r="B3666" s="452" t="s">
        <v>462</v>
      </c>
      <c r="C3666" s="453" t="s">
        <v>453</v>
      </c>
      <c r="D3666" s="454" t="s">
        <v>1307</v>
      </c>
      <c r="E3666" s="455" t="s">
        <v>1308</v>
      </c>
      <c r="F3666" s="454" t="s">
        <v>1275</v>
      </c>
      <c r="G3666" s="454" t="s">
        <v>1303</v>
      </c>
      <c r="H3666" s="454" t="s">
        <v>439</v>
      </c>
      <c r="I3666" s="453">
        <v>2024</v>
      </c>
      <c r="J3666" s="453">
        <v>8</v>
      </c>
      <c r="K3666" s="456">
        <v>45604</v>
      </c>
      <c r="L3666" s="457">
        <v>0.5</v>
      </c>
      <c r="M3666" s="458">
        <v>1.3616999999999999</v>
      </c>
      <c r="N3666" s="458">
        <v>1.3616999999999999</v>
      </c>
      <c r="O3666" s="459">
        <v>0</v>
      </c>
      <c r="P3666" s="460">
        <v>0</v>
      </c>
      <c r="Q3666" s="453">
        <v>1</v>
      </c>
      <c r="R3666" s="458">
        <v>1.3616999999999999</v>
      </c>
      <c r="S3666" s="464">
        <v>451500</v>
      </c>
      <c r="T3666" s="461">
        <v>3563050</v>
      </c>
      <c r="U3666" s="462">
        <v>617373</v>
      </c>
      <c r="V3666" s="463">
        <v>0</v>
      </c>
      <c r="W3666" s="716" t="e">
        <f t="shared" si="149"/>
        <v>#DIV/0!</v>
      </c>
      <c r="Z3666" s="739">
        <f t="shared" si="150"/>
        <v>0</v>
      </c>
    </row>
    <row r="3667" spans="1:26" s="365" customFormat="1" ht="12.65" customHeight="1">
      <c r="A3667" s="452"/>
      <c r="B3667" s="452" t="s">
        <v>462</v>
      </c>
      <c r="C3667" s="453" t="s">
        <v>453</v>
      </c>
      <c r="D3667" s="454" t="s">
        <v>1307</v>
      </c>
      <c r="E3667" s="455" t="s">
        <v>1308</v>
      </c>
      <c r="F3667" s="454" t="s">
        <v>1275</v>
      </c>
      <c r="G3667" s="454" t="s">
        <v>1303</v>
      </c>
      <c r="H3667" s="454" t="s">
        <v>439</v>
      </c>
      <c r="I3667" s="453">
        <v>2024</v>
      </c>
      <c r="J3667" s="453">
        <v>8</v>
      </c>
      <c r="K3667" s="456">
        <v>45604</v>
      </c>
      <c r="L3667" s="457">
        <v>0.5</v>
      </c>
      <c r="M3667" s="458">
        <v>1.3616999999999999</v>
      </c>
      <c r="N3667" s="458">
        <v>1.3616999999999999</v>
      </c>
      <c r="O3667" s="459">
        <v>0</v>
      </c>
      <c r="P3667" s="460">
        <v>0</v>
      </c>
      <c r="Q3667" s="453">
        <v>1</v>
      </c>
      <c r="R3667" s="458">
        <v>1.3616999999999999</v>
      </c>
      <c r="S3667" s="464">
        <v>451500</v>
      </c>
      <c r="T3667" s="461">
        <v>3563050</v>
      </c>
      <c r="U3667" s="462" t="s">
        <v>553</v>
      </c>
      <c r="V3667" s="463">
        <v>0</v>
      </c>
      <c r="W3667" s="716" t="e">
        <f t="shared" si="149"/>
        <v>#DIV/0!</v>
      </c>
      <c r="Z3667" s="739">
        <f t="shared" si="150"/>
        <v>0</v>
      </c>
    </row>
    <row r="3668" spans="1:26" s="365" customFormat="1" ht="12.65" customHeight="1">
      <c r="A3668" s="452"/>
      <c r="B3668" s="452" t="s">
        <v>462</v>
      </c>
      <c r="C3668" s="453" t="s">
        <v>453</v>
      </c>
      <c r="D3668" s="454" t="s">
        <v>1307</v>
      </c>
      <c r="E3668" s="455" t="s">
        <v>1308</v>
      </c>
      <c r="F3668" s="454" t="s">
        <v>1275</v>
      </c>
      <c r="G3668" s="454" t="s">
        <v>1303</v>
      </c>
      <c r="H3668" s="454" t="s">
        <v>439</v>
      </c>
      <c r="I3668" s="453">
        <v>2024</v>
      </c>
      <c r="J3668" s="453">
        <v>9</v>
      </c>
      <c r="K3668" s="456">
        <v>45604</v>
      </c>
      <c r="L3668" s="457">
        <v>0.5</v>
      </c>
      <c r="M3668" s="458">
        <v>1.3616999999999999</v>
      </c>
      <c r="N3668" s="458">
        <v>1.3616999999999999</v>
      </c>
      <c r="O3668" s="459">
        <v>0</v>
      </c>
      <c r="P3668" s="460">
        <v>0</v>
      </c>
      <c r="Q3668" s="453">
        <v>1</v>
      </c>
      <c r="R3668" s="458">
        <v>1.3616999999999999</v>
      </c>
      <c r="S3668" s="464">
        <v>150000</v>
      </c>
      <c r="T3668" s="461">
        <v>3713050</v>
      </c>
      <c r="U3668" s="462">
        <v>657373</v>
      </c>
      <c r="V3668" s="463">
        <v>40000</v>
      </c>
      <c r="W3668" s="716" t="e">
        <f t="shared" si="149"/>
        <v>#DIV/0!</v>
      </c>
      <c r="Z3668" s="739">
        <f t="shared" si="150"/>
        <v>0</v>
      </c>
    </row>
    <row r="3669" spans="1:26" s="365" customFormat="1" ht="12.65" customHeight="1">
      <c r="A3669" s="452"/>
      <c r="B3669" s="452" t="s">
        <v>462</v>
      </c>
      <c r="C3669" s="453" t="s">
        <v>453</v>
      </c>
      <c r="D3669" s="454" t="s">
        <v>1307</v>
      </c>
      <c r="E3669" s="455" t="s">
        <v>1308</v>
      </c>
      <c r="F3669" s="454" t="s">
        <v>1275</v>
      </c>
      <c r="G3669" s="454" t="s">
        <v>1303</v>
      </c>
      <c r="H3669" s="454" t="s">
        <v>439</v>
      </c>
      <c r="I3669" s="453">
        <v>2024</v>
      </c>
      <c r="J3669" s="453">
        <v>9</v>
      </c>
      <c r="K3669" s="456">
        <v>45604</v>
      </c>
      <c r="L3669" s="457">
        <v>0.5</v>
      </c>
      <c r="M3669" s="458">
        <v>1.3616999999999999</v>
      </c>
      <c r="N3669" s="458">
        <v>1.3616999999999999</v>
      </c>
      <c r="O3669" s="459">
        <v>0</v>
      </c>
      <c r="P3669" s="460">
        <v>0</v>
      </c>
      <c r="Q3669" s="453">
        <v>1</v>
      </c>
      <c r="R3669" s="458">
        <v>1.3616999999999999</v>
      </c>
      <c r="S3669" s="464">
        <v>150000</v>
      </c>
      <c r="T3669" s="461">
        <v>3713050</v>
      </c>
      <c r="U3669" s="462" t="s">
        <v>553</v>
      </c>
      <c r="V3669" s="463">
        <v>0</v>
      </c>
      <c r="W3669" s="716" t="e">
        <f t="shared" si="149"/>
        <v>#DIV/0!</v>
      </c>
      <c r="Z3669" s="739">
        <f t="shared" si="150"/>
        <v>0</v>
      </c>
    </row>
    <row r="3670" spans="1:26" s="365" customFormat="1" ht="12.65" customHeight="1">
      <c r="A3670" s="452"/>
      <c r="B3670" s="452" t="s">
        <v>462</v>
      </c>
      <c r="C3670" s="453" t="s">
        <v>453</v>
      </c>
      <c r="D3670" s="454" t="s">
        <v>1307</v>
      </c>
      <c r="E3670" s="455" t="s">
        <v>1308</v>
      </c>
      <c r="F3670" s="454" t="s">
        <v>1275</v>
      </c>
      <c r="G3670" s="454" t="s">
        <v>1303</v>
      </c>
      <c r="H3670" s="454" t="s">
        <v>439</v>
      </c>
      <c r="I3670" s="453">
        <v>2024</v>
      </c>
      <c r="J3670" s="453">
        <v>10</v>
      </c>
      <c r="K3670" s="456">
        <v>45604</v>
      </c>
      <c r="L3670" s="457">
        <v>0.5</v>
      </c>
      <c r="M3670" s="458">
        <v>1.3616999999999999</v>
      </c>
      <c r="N3670" s="458">
        <v>1.3616999999999999</v>
      </c>
      <c r="O3670" s="459">
        <v>0</v>
      </c>
      <c r="P3670" s="460">
        <v>0</v>
      </c>
      <c r="Q3670" s="453">
        <v>1</v>
      </c>
      <c r="R3670" s="458">
        <v>1.3616999999999999</v>
      </c>
      <c r="S3670" s="464">
        <v>271500</v>
      </c>
      <c r="T3670" s="461">
        <v>3984550</v>
      </c>
      <c r="U3670" s="462">
        <v>657373</v>
      </c>
      <c r="V3670" s="463">
        <v>40000</v>
      </c>
      <c r="W3670" s="716" t="e">
        <f t="shared" si="149"/>
        <v>#DIV/0!</v>
      </c>
      <c r="Z3670" s="739">
        <f t="shared" si="150"/>
        <v>0</v>
      </c>
    </row>
    <row r="3671" spans="1:26" s="365" customFormat="1" ht="12.65" customHeight="1">
      <c r="A3671" s="452"/>
      <c r="B3671" s="452" t="s">
        <v>462</v>
      </c>
      <c r="C3671" s="453" t="s">
        <v>453</v>
      </c>
      <c r="D3671" s="454" t="s">
        <v>1307</v>
      </c>
      <c r="E3671" s="455" t="s">
        <v>1308</v>
      </c>
      <c r="F3671" s="454" t="s">
        <v>1275</v>
      </c>
      <c r="G3671" s="454" t="s">
        <v>1303</v>
      </c>
      <c r="H3671" s="454" t="s">
        <v>439</v>
      </c>
      <c r="I3671" s="453">
        <v>2024</v>
      </c>
      <c r="J3671" s="453">
        <v>10</v>
      </c>
      <c r="K3671" s="456">
        <v>45604</v>
      </c>
      <c r="L3671" s="457">
        <v>0.5</v>
      </c>
      <c r="M3671" s="458">
        <v>1.3616999999999999</v>
      </c>
      <c r="N3671" s="458">
        <v>1.3616999999999999</v>
      </c>
      <c r="O3671" s="459">
        <v>0</v>
      </c>
      <c r="P3671" s="460">
        <v>0</v>
      </c>
      <c r="Q3671" s="453">
        <v>1</v>
      </c>
      <c r="R3671" s="458">
        <v>1.3616999999999999</v>
      </c>
      <c r="S3671" s="464">
        <v>271500</v>
      </c>
      <c r="T3671" s="461">
        <v>3984550</v>
      </c>
      <c r="U3671" s="462" t="s">
        <v>553</v>
      </c>
      <c r="V3671" s="463">
        <v>0</v>
      </c>
      <c r="W3671" s="716" t="e">
        <f t="shared" si="149"/>
        <v>#DIV/0!</v>
      </c>
      <c r="Z3671" s="739">
        <f t="shared" si="150"/>
        <v>0</v>
      </c>
    </row>
    <row r="3672" spans="1:26" s="365" customFormat="1" ht="12.65" customHeight="1">
      <c r="A3672" s="452"/>
      <c r="B3672" s="452" t="s">
        <v>462</v>
      </c>
      <c r="C3672" s="453" t="s">
        <v>453</v>
      </c>
      <c r="D3672" s="454" t="s">
        <v>1307</v>
      </c>
      <c r="E3672" s="455" t="s">
        <v>1308</v>
      </c>
      <c r="F3672" s="454" t="s">
        <v>1275</v>
      </c>
      <c r="G3672" s="454" t="s">
        <v>1303</v>
      </c>
      <c r="H3672" s="454" t="s">
        <v>439</v>
      </c>
      <c r="I3672" s="453">
        <v>2024</v>
      </c>
      <c r="J3672" s="453">
        <v>11</v>
      </c>
      <c r="K3672" s="456">
        <v>45631</v>
      </c>
      <c r="L3672" s="457">
        <v>0.5</v>
      </c>
      <c r="M3672" s="458">
        <v>1.3616999999999999</v>
      </c>
      <c r="N3672" s="458">
        <v>1.3616999999999999</v>
      </c>
      <c r="O3672" s="459">
        <v>0</v>
      </c>
      <c r="P3672" s="460">
        <v>0</v>
      </c>
      <c r="Q3672" s="453">
        <v>1</v>
      </c>
      <c r="R3672" s="458">
        <v>1.3616999999999999</v>
      </c>
      <c r="S3672" s="464">
        <v>324000</v>
      </c>
      <c r="T3672" s="461">
        <v>4308550</v>
      </c>
      <c r="U3672" s="462">
        <v>657373</v>
      </c>
      <c r="V3672" s="463">
        <v>40000</v>
      </c>
      <c r="W3672" s="716" t="e">
        <f t="shared" si="149"/>
        <v>#DIV/0!</v>
      </c>
      <c r="Z3672" s="739">
        <f t="shared" si="150"/>
        <v>0</v>
      </c>
    </row>
    <row r="3673" spans="1:26" s="365" customFormat="1" ht="12.65" customHeight="1">
      <c r="A3673" s="452"/>
      <c r="B3673" s="452" t="s">
        <v>462</v>
      </c>
      <c r="C3673" s="453" t="s">
        <v>453</v>
      </c>
      <c r="D3673" s="454" t="s">
        <v>1307</v>
      </c>
      <c r="E3673" s="455" t="s">
        <v>1308</v>
      </c>
      <c r="F3673" s="454" t="s">
        <v>1275</v>
      </c>
      <c r="G3673" s="454" t="s">
        <v>1303</v>
      </c>
      <c r="H3673" s="454" t="s">
        <v>439</v>
      </c>
      <c r="I3673" s="453">
        <v>2024</v>
      </c>
      <c r="J3673" s="453">
        <v>11</v>
      </c>
      <c r="K3673" s="456">
        <v>45631</v>
      </c>
      <c r="L3673" s="457">
        <v>0.5</v>
      </c>
      <c r="M3673" s="458">
        <v>1.3616999999999999</v>
      </c>
      <c r="N3673" s="458">
        <v>1.3616999999999999</v>
      </c>
      <c r="O3673" s="459">
        <v>0</v>
      </c>
      <c r="P3673" s="460">
        <v>0</v>
      </c>
      <c r="Q3673" s="453">
        <v>1</v>
      </c>
      <c r="R3673" s="458">
        <v>1.3616999999999999</v>
      </c>
      <c r="S3673" s="464">
        <v>324000</v>
      </c>
      <c r="T3673" s="461">
        <v>4308550</v>
      </c>
      <c r="U3673" s="462" t="s">
        <v>553</v>
      </c>
      <c r="V3673" s="463">
        <v>0</v>
      </c>
      <c r="W3673" s="716" t="e">
        <f t="shared" si="149"/>
        <v>#DIV/0!</v>
      </c>
      <c r="Z3673" s="739">
        <f t="shared" si="150"/>
        <v>0</v>
      </c>
    </row>
    <row r="3674" spans="1:26" s="365" customFormat="1" ht="12.65" customHeight="1">
      <c r="A3674" s="452"/>
      <c r="B3674" s="452" t="s">
        <v>462</v>
      </c>
      <c r="C3674" s="453" t="s">
        <v>453</v>
      </c>
      <c r="D3674" s="454" t="s">
        <v>1307</v>
      </c>
      <c r="E3674" s="455" t="s">
        <v>1308</v>
      </c>
      <c r="F3674" s="454" t="s">
        <v>1275</v>
      </c>
      <c r="G3674" s="454" t="s">
        <v>1303</v>
      </c>
      <c r="H3674" s="454" t="s">
        <v>439</v>
      </c>
      <c r="I3674" s="453">
        <v>2024</v>
      </c>
      <c r="J3674" s="453">
        <v>12</v>
      </c>
      <c r="K3674" s="456">
        <v>45666</v>
      </c>
      <c r="L3674" s="457">
        <v>0.5</v>
      </c>
      <c r="M3674" s="458">
        <v>1.3616999999999999</v>
      </c>
      <c r="N3674" s="458">
        <v>1.3616999999999999</v>
      </c>
      <c r="O3674" s="459">
        <v>0</v>
      </c>
      <c r="P3674" s="460">
        <v>0</v>
      </c>
      <c r="Q3674" s="453">
        <v>1</v>
      </c>
      <c r="R3674" s="458">
        <v>1.3616999999999999</v>
      </c>
      <c r="S3674" s="464">
        <v>464500</v>
      </c>
      <c r="T3674" s="461">
        <v>4773050</v>
      </c>
      <c r="U3674" s="462">
        <v>40000</v>
      </c>
      <c r="V3674" s="463">
        <v>40000</v>
      </c>
      <c r="W3674" s="716" t="e">
        <f t="shared" si="149"/>
        <v>#DIV/0!</v>
      </c>
      <c r="Z3674" s="739">
        <f t="shared" si="150"/>
        <v>0</v>
      </c>
    </row>
    <row r="3675" spans="1:26" s="365" customFormat="1" ht="12.65" customHeight="1">
      <c r="A3675" s="452"/>
      <c r="B3675" s="452" t="s">
        <v>462</v>
      </c>
      <c r="C3675" s="453" t="s">
        <v>453</v>
      </c>
      <c r="D3675" s="454" t="s">
        <v>1307</v>
      </c>
      <c r="E3675" s="455" t="s">
        <v>1308</v>
      </c>
      <c r="F3675" s="454" t="s">
        <v>1275</v>
      </c>
      <c r="G3675" s="454" t="s">
        <v>1303</v>
      </c>
      <c r="H3675" s="454" t="s">
        <v>439</v>
      </c>
      <c r="I3675" s="453">
        <v>2024</v>
      </c>
      <c r="J3675" s="453">
        <v>12</v>
      </c>
      <c r="K3675" s="456">
        <v>45666</v>
      </c>
      <c r="L3675" s="457">
        <v>0.5</v>
      </c>
      <c r="M3675" s="458">
        <v>1.3616999999999999</v>
      </c>
      <c r="N3675" s="458">
        <v>1.3616999999999999</v>
      </c>
      <c r="O3675" s="459">
        <v>0</v>
      </c>
      <c r="P3675" s="460">
        <v>0</v>
      </c>
      <c r="Q3675" s="453">
        <v>1</v>
      </c>
      <c r="R3675" s="458">
        <v>1.3616999999999999</v>
      </c>
      <c r="S3675" s="464">
        <v>464500</v>
      </c>
      <c r="T3675" s="461">
        <v>4773050</v>
      </c>
      <c r="U3675" s="462" t="s">
        <v>553</v>
      </c>
      <c r="V3675" s="463">
        <v>0</v>
      </c>
      <c r="W3675" s="716" t="e">
        <f t="shared" si="149"/>
        <v>#DIV/0!</v>
      </c>
      <c r="Z3675" s="739">
        <f t="shared" si="150"/>
        <v>0</v>
      </c>
    </row>
    <row r="3676" spans="1:26" s="365" customFormat="1" ht="12.65" customHeight="1">
      <c r="A3676" s="452"/>
      <c r="B3676" s="452" t="s">
        <v>462</v>
      </c>
      <c r="C3676" s="453" t="s">
        <v>453</v>
      </c>
      <c r="D3676" s="454" t="s">
        <v>1307</v>
      </c>
      <c r="E3676" s="455" t="s">
        <v>1308</v>
      </c>
      <c r="F3676" s="454" t="s">
        <v>1275</v>
      </c>
      <c r="G3676" s="454" t="s">
        <v>1303</v>
      </c>
      <c r="H3676" s="454" t="s">
        <v>439</v>
      </c>
      <c r="I3676" s="453">
        <v>2025</v>
      </c>
      <c r="J3676" s="453">
        <v>1</v>
      </c>
      <c r="K3676" s="456">
        <v>45336</v>
      </c>
      <c r="L3676" s="457">
        <v>0.5</v>
      </c>
      <c r="M3676" s="458">
        <v>1.3616999999999999</v>
      </c>
      <c r="N3676" s="458">
        <v>1.3616999999999999</v>
      </c>
      <c r="O3676" s="459">
        <v>0</v>
      </c>
      <c r="P3676" s="460">
        <v>0</v>
      </c>
      <c r="Q3676" s="453">
        <v>1</v>
      </c>
      <c r="R3676" s="458">
        <v>1.3616999999999999</v>
      </c>
      <c r="S3676" s="464">
        <v>202000</v>
      </c>
      <c r="T3676" s="461">
        <v>4975050</v>
      </c>
      <c r="U3676" s="462">
        <v>40000</v>
      </c>
      <c r="V3676" s="463">
        <v>40000</v>
      </c>
      <c r="W3676" s="716" t="e">
        <f t="shared" si="149"/>
        <v>#DIV/0!</v>
      </c>
      <c r="Z3676" s="739">
        <f t="shared" si="150"/>
        <v>0</v>
      </c>
    </row>
    <row r="3677" spans="1:26" s="365" customFormat="1" ht="12.65" customHeight="1">
      <c r="A3677" s="452"/>
      <c r="B3677" s="452" t="s">
        <v>462</v>
      </c>
      <c r="C3677" s="453" t="s">
        <v>453</v>
      </c>
      <c r="D3677" s="454" t="s">
        <v>1307</v>
      </c>
      <c r="E3677" s="455" t="s">
        <v>1308</v>
      </c>
      <c r="F3677" s="454" t="s">
        <v>1275</v>
      </c>
      <c r="G3677" s="454" t="s">
        <v>1303</v>
      </c>
      <c r="H3677" s="454" t="s">
        <v>439</v>
      </c>
      <c r="I3677" s="453">
        <v>2025</v>
      </c>
      <c r="J3677" s="453">
        <v>1</v>
      </c>
      <c r="K3677" s="456">
        <v>45336</v>
      </c>
      <c r="L3677" s="457">
        <v>0.5</v>
      </c>
      <c r="M3677" s="458">
        <v>1.3616999999999999</v>
      </c>
      <c r="N3677" s="458">
        <v>1.3616999999999999</v>
      </c>
      <c r="O3677" s="459">
        <v>0</v>
      </c>
      <c r="P3677" s="460">
        <v>0</v>
      </c>
      <c r="Q3677" s="453">
        <v>1</v>
      </c>
      <c r="R3677" s="458">
        <v>1.3616999999999999</v>
      </c>
      <c r="S3677" s="464">
        <v>202000</v>
      </c>
      <c r="T3677" s="461">
        <v>4975050</v>
      </c>
      <c r="U3677" s="462" t="s">
        <v>553</v>
      </c>
      <c r="V3677" s="463">
        <v>0</v>
      </c>
      <c r="W3677" s="716" t="e">
        <f t="shared" si="149"/>
        <v>#DIV/0!</v>
      </c>
      <c r="Z3677" s="739">
        <f t="shared" si="150"/>
        <v>0</v>
      </c>
    </row>
    <row r="3678" spans="1:26" s="365" customFormat="1" ht="12.65" customHeight="1">
      <c r="A3678" s="452"/>
      <c r="B3678" s="452" t="s">
        <v>462</v>
      </c>
      <c r="C3678" s="453" t="s">
        <v>453</v>
      </c>
      <c r="D3678" s="454" t="s">
        <v>1309</v>
      </c>
      <c r="E3678" s="455" t="s">
        <v>1310</v>
      </c>
      <c r="F3678" s="454" t="s">
        <v>1275</v>
      </c>
      <c r="G3678" s="454" t="s">
        <v>553</v>
      </c>
      <c r="H3678" s="454" t="s">
        <v>439</v>
      </c>
      <c r="I3678" s="453">
        <v>2023</v>
      </c>
      <c r="J3678" s="453">
        <v>10</v>
      </c>
      <c r="K3678" s="456">
        <v>45604</v>
      </c>
      <c r="L3678" s="457">
        <v>0.33</v>
      </c>
      <c r="M3678" s="458">
        <v>0.75719999999999998</v>
      </c>
      <c r="N3678" s="458">
        <v>1.1082000000000001</v>
      </c>
      <c r="O3678" s="459">
        <v>0.35099999999999998</v>
      </c>
      <c r="P3678" s="460">
        <v>0.1158</v>
      </c>
      <c r="Q3678" s="453">
        <v>1</v>
      </c>
      <c r="R3678" s="458">
        <v>0.75719999999999998</v>
      </c>
      <c r="S3678" s="464">
        <v>81100</v>
      </c>
      <c r="T3678" s="461">
        <v>81100</v>
      </c>
      <c r="U3678" s="462">
        <v>438602</v>
      </c>
      <c r="V3678" s="463">
        <v>410136</v>
      </c>
      <c r="W3678" s="716" t="e">
        <f t="shared" si="149"/>
        <v>#DIV/0!</v>
      </c>
      <c r="Z3678" s="739">
        <f t="shared" si="150"/>
        <v>28466.1</v>
      </c>
    </row>
    <row r="3679" spans="1:26" s="365" customFormat="1" ht="12.65" customHeight="1">
      <c r="A3679" s="452"/>
      <c r="B3679" s="452" t="s">
        <v>462</v>
      </c>
      <c r="C3679" s="453" t="s">
        <v>453</v>
      </c>
      <c r="D3679" s="454" t="s">
        <v>1309</v>
      </c>
      <c r="E3679" s="455" t="s">
        <v>1310</v>
      </c>
      <c r="F3679" s="454" t="s">
        <v>1275</v>
      </c>
      <c r="G3679" s="454" t="s">
        <v>553</v>
      </c>
      <c r="H3679" s="454" t="s">
        <v>439</v>
      </c>
      <c r="I3679" s="453">
        <v>2023</v>
      </c>
      <c r="J3679" s="453">
        <v>10</v>
      </c>
      <c r="K3679" s="456">
        <v>45604</v>
      </c>
      <c r="L3679" s="457">
        <v>0.33</v>
      </c>
      <c r="M3679" s="458">
        <v>0.75719999999999998</v>
      </c>
      <c r="N3679" s="458">
        <v>1.1082000000000001</v>
      </c>
      <c r="O3679" s="459">
        <v>0.35099999999999998</v>
      </c>
      <c r="P3679" s="460">
        <v>0.1158</v>
      </c>
      <c r="Q3679" s="453">
        <v>1</v>
      </c>
      <c r="R3679" s="458">
        <v>0.75719999999999998</v>
      </c>
      <c r="S3679" s="464">
        <v>81100</v>
      </c>
      <c r="T3679" s="461">
        <v>81100</v>
      </c>
      <c r="U3679" s="462" t="s">
        <v>553</v>
      </c>
      <c r="V3679" s="463">
        <v>0</v>
      </c>
      <c r="W3679" s="716" t="e">
        <f t="shared" si="149"/>
        <v>#DIV/0!</v>
      </c>
      <c r="Z3679" s="739">
        <f t="shared" si="150"/>
        <v>28466.1</v>
      </c>
    </row>
    <row r="3680" spans="1:26" s="365" customFormat="1" ht="12.65" customHeight="1">
      <c r="A3680" s="452"/>
      <c r="B3680" s="452" t="s">
        <v>462</v>
      </c>
      <c r="C3680" s="453" t="s">
        <v>453</v>
      </c>
      <c r="D3680" s="454" t="s">
        <v>1309</v>
      </c>
      <c r="E3680" s="455" t="s">
        <v>1310</v>
      </c>
      <c r="F3680" s="454" t="s">
        <v>1275</v>
      </c>
      <c r="G3680" s="454" t="s">
        <v>553</v>
      </c>
      <c r="H3680" s="454" t="s">
        <v>439</v>
      </c>
      <c r="I3680" s="453">
        <v>2023</v>
      </c>
      <c r="J3680" s="453">
        <v>11</v>
      </c>
      <c r="K3680" s="456">
        <v>45604</v>
      </c>
      <c r="L3680" s="457">
        <v>0.33</v>
      </c>
      <c r="M3680" s="458">
        <v>0.75719999999999998</v>
      </c>
      <c r="N3680" s="458">
        <v>1.1082000000000001</v>
      </c>
      <c r="O3680" s="459">
        <v>0.35099999999999998</v>
      </c>
      <c r="P3680" s="460">
        <v>0.1158</v>
      </c>
      <c r="Q3680" s="453">
        <v>1</v>
      </c>
      <c r="R3680" s="458">
        <v>0.75719999999999998</v>
      </c>
      <c r="S3680" s="464">
        <v>298000</v>
      </c>
      <c r="T3680" s="461">
        <v>379100</v>
      </c>
      <c r="U3680" s="462">
        <v>438602</v>
      </c>
      <c r="V3680" s="463">
        <v>305538</v>
      </c>
      <c r="W3680" s="716" t="e">
        <f t="shared" si="149"/>
        <v>#DIV/0!</v>
      </c>
      <c r="Z3680" s="739">
        <f t="shared" si="150"/>
        <v>104598</v>
      </c>
    </row>
    <row r="3681" spans="1:26" s="365" customFormat="1" ht="12.65" customHeight="1">
      <c r="A3681" s="452"/>
      <c r="B3681" s="452" t="s">
        <v>462</v>
      </c>
      <c r="C3681" s="453" t="s">
        <v>453</v>
      </c>
      <c r="D3681" s="454" t="s">
        <v>1309</v>
      </c>
      <c r="E3681" s="455" t="s">
        <v>1310</v>
      </c>
      <c r="F3681" s="454" t="s">
        <v>1275</v>
      </c>
      <c r="G3681" s="454" t="s">
        <v>553</v>
      </c>
      <c r="H3681" s="454" t="s">
        <v>439</v>
      </c>
      <c r="I3681" s="453">
        <v>2023</v>
      </c>
      <c r="J3681" s="453">
        <v>11</v>
      </c>
      <c r="K3681" s="456">
        <v>45604</v>
      </c>
      <c r="L3681" s="457">
        <v>0.33</v>
      </c>
      <c r="M3681" s="458">
        <v>0.75719999999999998</v>
      </c>
      <c r="N3681" s="458">
        <v>1.1082000000000001</v>
      </c>
      <c r="O3681" s="459">
        <v>0.35099999999999998</v>
      </c>
      <c r="P3681" s="460">
        <v>0.1158</v>
      </c>
      <c r="Q3681" s="453">
        <v>1</v>
      </c>
      <c r="R3681" s="458">
        <v>0.75719999999999998</v>
      </c>
      <c r="S3681" s="464">
        <v>298000</v>
      </c>
      <c r="T3681" s="461">
        <v>379100</v>
      </c>
      <c r="U3681" s="462" t="s">
        <v>553</v>
      </c>
      <c r="V3681" s="463">
        <v>0</v>
      </c>
      <c r="W3681" s="716" t="e">
        <f t="shared" si="149"/>
        <v>#DIV/0!</v>
      </c>
      <c r="Z3681" s="739">
        <f t="shared" si="150"/>
        <v>104598</v>
      </c>
    </row>
    <row r="3682" spans="1:26" s="365" customFormat="1" ht="12.65" customHeight="1">
      <c r="A3682" s="452"/>
      <c r="B3682" s="452" t="s">
        <v>462</v>
      </c>
      <c r="C3682" s="453" t="s">
        <v>453</v>
      </c>
      <c r="D3682" s="454" t="s">
        <v>1309</v>
      </c>
      <c r="E3682" s="455" t="s">
        <v>1310</v>
      </c>
      <c r="F3682" s="454" t="s">
        <v>1275</v>
      </c>
      <c r="G3682" s="454" t="s">
        <v>553</v>
      </c>
      <c r="H3682" s="454" t="s">
        <v>439</v>
      </c>
      <c r="I3682" s="453">
        <v>2023</v>
      </c>
      <c r="J3682" s="453">
        <v>12</v>
      </c>
      <c r="K3682" s="456">
        <v>45604</v>
      </c>
      <c r="L3682" s="457">
        <v>0.33</v>
      </c>
      <c r="M3682" s="458">
        <v>0.75719999999999998</v>
      </c>
      <c r="N3682" s="458">
        <v>1.1082000000000001</v>
      </c>
      <c r="O3682" s="459">
        <v>0.35099999999999998</v>
      </c>
      <c r="P3682" s="460">
        <v>0.1158</v>
      </c>
      <c r="Q3682" s="453">
        <v>1</v>
      </c>
      <c r="R3682" s="458">
        <v>0.75719999999999998</v>
      </c>
      <c r="S3682" s="464">
        <v>244000</v>
      </c>
      <c r="T3682" s="461">
        <v>623100</v>
      </c>
      <c r="U3682" s="462">
        <v>438602</v>
      </c>
      <c r="V3682" s="463">
        <v>219894</v>
      </c>
      <c r="W3682" s="716" t="e">
        <f t="shared" si="149"/>
        <v>#DIV/0!</v>
      </c>
      <c r="Z3682" s="739">
        <f t="shared" si="150"/>
        <v>85644</v>
      </c>
    </row>
    <row r="3683" spans="1:26" s="365" customFormat="1" ht="12.65" customHeight="1">
      <c r="A3683" s="452"/>
      <c r="B3683" s="452" t="s">
        <v>462</v>
      </c>
      <c r="C3683" s="453" t="s">
        <v>453</v>
      </c>
      <c r="D3683" s="454" t="s">
        <v>1309</v>
      </c>
      <c r="E3683" s="455" t="s">
        <v>1310</v>
      </c>
      <c r="F3683" s="454" t="s">
        <v>1275</v>
      </c>
      <c r="G3683" s="454" t="s">
        <v>553</v>
      </c>
      <c r="H3683" s="454" t="s">
        <v>439</v>
      </c>
      <c r="I3683" s="453">
        <v>2023</v>
      </c>
      <c r="J3683" s="453">
        <v>12</v>
      </c>
      <c r="K3683" s="456">
        <v>45604</v>
      </c>
      <c r="L3683" s="457">
        <v>0.33</v>
      </c>
      <c r="M3683" s="458">
        <v>0.75719999999999998</v>
      </c>
      <c r="N3683" s="458">
        <v>1.1082000000000001</v>
      </c>
      <c r="O3683" s="459">
        <v>0.35099999999999998</v>
      </c>
      <c r="P3683" s="460">
        <v>0.1158</v>
      </c>
      <c r="Q3683" s="453">
        <v>1</v>
      </c>
      <c r="R3683" s="458">
        <v>0.75719999999999998</v>
      </c>
      <c r="S3683" s="464">
        <v>244000</v>
      </c>
      <c r="T3683" s="461">
        <v>623100</v>
      </c>
      <c r="U3683" s="462" t="s">
        <v>553</v>
      </c>
      <c r="V3683" s="463">
        <v>0</v>
      </c>
      <c r="W3683" s="716" t="e">
        <f t="shared" si="149"/>
        <v>#DIV/0!</v>
      </c>
      <c r="Z3683" s="739">
        <f t="shared" si="150"/>
        <v>85644</v>
      </c>
    </row>
    <row r="3684" spans="1:26" s="365" customFormat="1" ht="12.65" customHeight="1">
      <c r="A3684" s="452"/>
      <c r="B3684" s="452" t="s">
        <v>462</v>
      </c>
      <c r="C3684" s="453" t="s">
        <v>453</v>
      </c>
      <c r="D3684" s="454" t="s">
        <v>1309</v>
      </c>
      <c r="E3684" s="455" t="s">
        <v>1310</v>
      </c>
      <c r="F3684" s="454" t="s">
        <v>1275</v>
      </c>
      <c r="G3684" s="454" t="s">
        <v>553</v>
      </c>
      <c r="H3684" s="454" t="s">
        <v>439</v>
      </c>
      <c r="I3684" s="453">
        <v>2024</v>
      </c>
      <c r="J3684" s="453">
        <v>1</v>
      </c>
      <c r="K3684" s="456">
        <v>45604</v>
      </c>
      <c r="L3684" s="457">
        <v>0.33</v>
      </c>
      <c r="M3684" s="458">
        <v>0.75719999999999998</v>
      </c>
      <c r="N3684" s="458">
        <v>1.1082000000000001</v>
      </c>
      <c r="O3684" s="459">
        <v>0.35099999999999998</v>
      </c>
      <c r="P3684" s="460">
        <v>0.1158</v>
      </c>
      <c r="Q3684" s="453">
        <v>1</v>
      </c>
      <c r="R3684" s="458">
        <v>0.75719999999999998</v>
      </c>
      <c r="S3684" s="464">
        <v>220000</v>
      </c>
      <c r="T3684" s="461">
        <v>843100</v>
      </c>
      <c r="U3684" s="462">
        <v>438602</v>
      </c>
      <c r="V3684" s="463">
        <v>142674</v>
      </c>
      <c r="W3684" s="716" t="e">
        <f t="shared" si="149"/>
        <v>#DIV/0!</v>
      </c>
      <c r="Z3684" s="739">
        <f t="shared" si="150"/>
        <v>77220</v>
      </c>
    </row>
    <row r="3685" spans="1:26" s="365" customFormat="1" ht="12.65" customHeight="1">
      <c r="A3685" s="452"/>
      <c r="B3685" s="452" t="s">
        <v>462</v>
      </c>
      <c r="C3685" s="453" t="s">
        <v>453</v>
      </c>
      <c r="D3685" s="454" t="s">
        <v>1309</v>
      </c>
      <c r="E3685" s="455" t="s">
        <v>1310</v>
      </c>
      <c r="F3685" s="454" t="s">
        <v>1275</v>
      </c>
      <c r="G3685" s="454" t="s">
        <v>553</v>
      </c>
      <c r="H3685" s="454" t="s">
        <v>439</v>
      </c>
      <c r="I3685" s="453">
        <v>2024</v>
      </c>
      <c r="J3685" s="453">
        <v>1</v>
      </c>
      <c r="K3685" s="456">
        <v>45604</v>
      </c>
      <c r="L3685" s="457">
        <v>0.33</v>
      </c>
      <c r="M3685" s="458">
        <v>0.75719999999999998</v>
      </c>
      <c r="N3685" s="458">
        <v>1.1082000000000001</v>
      </c>
      <c r="O3685" s="459">
        <v>0.35099999999999998</v>
      </c>
      <c r="P3685" s="460">
        <v>0.1158</v>
      </c>
      <c r="Q3685" s="453">
        <v>1</v>
      </c>
      <c r="R3685" s="458">
        <v>0.75719999999999998</v>
      </c>
      <c r="S3685" s="464">
        <v>220000</v>
      </c>
      <c r="T3685" s="461">
        <v>843100</v>
      </c>
      <c r="U3685" s="462" t="s">
        <v>553</v>
      </c>
      <c r="V3685" s="463">
        <v>0</v>
      </c>
      <c r="W3685" s="716" t="e">
        <f t="shared" si="149"/>
        <v>#DIV/0!</v>
      </c>
      <c r="Z3685" s="739">
        <f t="shared" si="150"/>
        <v>77220</v>
      </c>
    </row>
    <row r="3686" spans="1:26" s="365" customFormat="1" ht="12.65" customHeight="1">
      <c r="A3686" s="452"/>
      <c r="B3686" s="452" t="s">
        <v>462</v>
      </c>
      <c r="C3686" s="453" t="s">
        <v>453</v>
      </c>
      <c r="D3686" s="454" t="s">
        <v>1309</v>
      </c>
      <c r="E3686" s="455" t="s">
        <v>1310</v>
      </c>
      <c r="F3686" s="454" t="s">
        <v>1275</v>
      </c>
      <c r="G3686" s="454" t="s">
        <v>553</v>
      </c>
      <c r="H3686" s="454" t="s">
        <v>439</v>
      </c>
      <c r="I3686" s="453">
        <v>2024</v>
      </c>
      <c r="J3686" s="453">
        <v>2</v>
      </c>
      <c r="K3686" s="456">
        <v>45604</v>
      </c>
      <c r="L3686" s="457">
        <v>0.33</v>
      </c>
      <c r="M3686" s="458">
        <v>0.75719999999999998</v>
      </c>
      <c r="N3686" s="458">
        <v>1.1082000000000001</v>
      </c>
      <c r="O3686" s="459">
        <v>0.35099999999999998</v>
      </c>
      <c r="P3686" s="460">
        <v>0.1158</v>
      </c>
      <c r="Q3686" s="453">
        <v>1</v>
      </c>
      <c r="R3686" s="458">
        <v>0.75719999999999998</v>
      </c>
      <c r="S3686" s="464">
        <v>156000</v>
      </c>
      <c r="T3686" s="461">
        <v>999100</v>
      </c>
      <c r="U3686" s="462">
        <v>438602</v>
      </c>
      <c r="V3686" s="463">
        <v>87918</v>
      </c>
      <c r="W3686" s="716" t="e">
        <f t="shared" si="149"/>
        <v>#DIV/0!</v>
      </c>
      <c r="Z3686" s="739">
        <f t="shared" si="150"/>
        <v>54756</v>
      </c>
    </row>
    <row r="3687" spans="1:26" s="365" customFormat="1" ht="12.65" customHeight="1">
      <c r="A3687" s="452"/>
      <c r="B3687" s="452" t="s">
        <v>462</v>
      </c>
      <c r="C3687" s="453" t="s">
        <v>453</v>
      </c>
      <c r="D3687" s="454" t="s">
        <v>1309</v>
      </c>
      <c r="E3687" s="455" t="s">
        <v>1310</v>
      </c>
      <c r="F3687" s="454" t="s">
        <v>1275</v>
      </c>
      <c r="G3687" s="454" t="s">
        <v>553</v>
      </c>
      <c r="H3687" s="454" t="s">
        <v>439</v>
      </c>
      <c r="I3687" s="453">
        <v>2024</v>
      </c>
      <c r="J3687" s="453">
        <v>2</v>
      </c>
      <c r="K3687" s="456">
        <v>45604</v>
      </c>
      <c r="L3687" s="457">
        <v>0.33</v>
      </c>
      <c r="M3687" s="458">
        <v>0.75719999999999998</v>
      </c>
      <c r="N3687" s="458">
        <v>1.1082000000000001</v>
      </c>
      <c r="O3687" s="459">
        <v>0.35099999999999998</v>
      </c>
      <c r="P3687" s="460">
        <v>0.1158</v>
      </c>
      <c r="Q3687" s="453">
        <v>1</v>
      </c>
      <c r="R3687" s="458">
        <v>0.75719999999999998</v>
      </c>
      <c r="S3687" s="464">
        <v>156000</v>
      </c>
      <c r="T3687" s="461">
        <v>999100</v>
      </c>
      <c r="U3687" s="462" t="s">
        <v>553</v>
      </c>
      <c r="V3687" s="463">
        <v>0</v>
      </c>
      <c r="W3687" s="716" t="e">
        <f t="shared" si="149"/>
        <v>#DIV/0!</v>
      </c>
      <c r="Z3687" s="739">
        <f t="shared" si="150"/>
        <v>54756</v>
      </c>
    </row>
    <row r="3688" spans="1:26" s="365" customFormat="1" ht="12.65" customHeight="1">
      <c r="A3688" s="452"/>
      <c r="B3688" s="452" t="s">
        <v>462</v>
      </c>
      <c r="C3688" s="453" t="s">
        <v>453</v>
      </c>
      <c r="D3688" s="454" t="s">
        <v>1309</v>
      </c>
      <c r="E3688" s="455" t="s">
        <v>1310</v>
      </c>
      <c r="F3688" s="454" t="s">
        <v>1275</v>
      </c>
      <c r="G3688" s="454" t="s">
        <v>553</v>
      </c>
      <c r="H3688" s="454" t="s">
        <v>439</v>
      </c>
      <c r="I3688" s="453">
        <v>2024</v>
      </c>
      <c r="J3688" s="453">
        <v>3</v>
      </c>
      <c r="K3688" s="456">
        <v>45604</v>
      </c>
      <c r="L3688" s="457">
        <v>0.33</v>
      </c>
      <c r="M3688" s="458">
        <v>0.75719999999999998</v>
      </c>
      <c r="N3688" s="458">
        <v>0.75719999999999998</v>
      </c>
      <c r="O3688" s="459">
        <v>0</v>
      </c>
      <c r="P3688" s="460">
        <v>0</v>
      </c>
      <c r="Q3688" s="453">
        <v>1</v>
      </c>
      <c r="R3688" s="458">
        <v>0.75719999999999998</v>
      </c>
      <c r="S3688" s="464">
        <v>102000</v>
      </c>
      <c r="T3688" s="461">
        <v>1101100</v>
      </c>
      <c r="U3688" s="462">
        <v>438602</v>
      </c>
      <c r="V3688" s="463">
        <v>438602</v>
      </c>
      <c r="W3688" s="716" t="e">
        <f t="shared" si="149"/>
        <v>#DIV/0!</v>
      </c>
      <c r="Z3688" s="739">
        <f t="shared" si="150"/>
        <v>0</v>
      </c>
    </row>
    <row r="3689" spans="1:26" s="365" customFormat="1" ht="12.65" customHeight="1">
      <c r="A3689" s="452"/>
      <c r="B3689" s="452" t="s">
        <v>462</v>
      </c>
      <c r="C3689" s="453" t="s">
        <v>453</v>
      </c>
      <c r="D3689" s="454" t="s">
        <v>1309</v>
      </c>
      <c r="E3689" s="455" t="s">
        <v>1310</v>
      </c>
      <c r="F3689" s="454" t="s">
        <v>1275</v>
      </c>
      <c r="G3689" s="454" t="s">
        <v>553</v>
      </c>
      <c r="H3689" s="454" t="s">
        <v>439</v>
      </c>
      <c r="I3689" s="453">
        <v>2024</v>
      </c>
      <c r="J3689" s="453">
        <v>3</v>
      </c>
      <c r="K3689" s="456">
        <v>45604</v>
      </c>
      <c r="L3689" s="457">
        <v>0.33</v>
      </c>
      <c r="M3689" s="458">
        <v>0.75719999999999998</v>
      </c>
      <c r="N3689" s="458">
        <v>0.75719999999999998</v>
      </c>
      <c r="O3689" s="459">
        <v>0</v>
      </c>
      <c r="P3689" s="460">
        <v>0</v>
      </c>
      <c r="Q3689" s="453">
        <v>1</v>
      </c>
      <c r="R3689" s="458">
        <v>0.75719999999999998</v>
      </c>
      <c r="S3689" s="464">
        <v>102000</v>
      </c>
      <c r="T3689" s="461">
        <v>1101100</v>
      </c>
      <c r="U3689" s="462" t="s">
        <v>553</v>
      </c>
      <c r="V3689" s="463">
        <v>0</v>
      </c>
      <c r="W3689" s="716" t="e">
        <f t="shared" si="149"/>
        <v>#DIV/0!</v>
      </c>
      <c r="Z3689" s="739">
        <f t="shared" si="150"/>
        <v>0</v>
      </c>
    </row>
    <row r="3690" spans="1:26" s="365" customFormat="1" ht="12.65" customHeight="1">
      <c r="A3690" s="452"/>
      <c r="B3690" s="452" t="s">
        <v>462</v>
      </c>
      <c r="C3690" s="453" t="s">
        <v>453</v>
      </c>
      <c r="D3690" s="454" t="s">
        <v>1309</v>
      </c>
      <c r="E3690" s="455" t="s">
        <v>1310</v>
      </c>
      <c r="F3690" s="454" t="s">
        <v>1275</v>
      </c>
      <c r="G3690" s="454" t="s">
        <v>553</v>
      </c>
      <c r="H3690" s="454" t="s">
        <v>439</v>
      </c>
      <c r="I3690" s="453">
        <v>2024</v>
      </c>
      <c r="J3690" s="453">
        <v>4</v>
      </c>
      <c r="K3690" s="456">
        <v>45604</v>
      </c>
      <c r="L3690" s="457">
        <v>0.33</v>
      </c>
      <c r="M3690" s="458">
        <v>0.75719999999999998</v>
      </c>
      <c r="N3690" s="458">
        <v>1.1082000000000001</v>
      </c>
      <c r="O3690" s="459">
        <v>0.35099999999999998</v>
      </c>
      <c r="P3690" s="460">
        <v>0.1158</v>
      </c>
      <c r="Q3690" s="453">
        <v>1</v>
      </c>
      <c r="R3690" s="458">
        <v>0.75719999999999998</v>
      </c>
      <c r="S3690" s="464">
        <v>68000</v>
      </c>
      <c r="T3690" s="461">
        <v>1169100</v>
      </c>
      <c r="U3690" s="462">
        <v>438602</v>
      </c>
      <c r="V3690" s="463">
        <v>28248</v>
      </c>
      <c r="W3690" s="716" t="e">
        <f t="shared" si="149"/>
        <v>#DIV/0!</v>
      </c>
      <c r="Z3690" s="739">
        <f t="shared" si="150"/>
        <v>23868</v>
      </c>
    </row>
    <row r="3691" spans="1:26" s="365" customFormat="1" ht="12.65" customHeight="1">
      <c r="A3691" s="452"/>
      <c r="B3691" s="452" t="s">
        <v>462</v>
      </c>
      <c r="C3691" s="453" t="s">
        <v>453</v>
      </c>
      <c r="D3691" s="454" t="s">
        <v>1309</v>
      </c>
      <c r="E3691" s="455" t="s">
        <v>1310</v>
      </c>
      <c r="F3691" s="454" t="s">
        <v>1275</v>
      </c>
      <c r="G3691" s="454" t="s">
        <v>553</v>
      </c>
      <c r="H3691" s="454" t="s">
        <v>439</v>
      </c>
      <c r="I3691" s="453">
        <v>2024</v>
      </c>
      <c r="J3691" s="453">
        <v>4</v>
      </c>
      <c r="K3691" s="456">
        <v>45604</v>
      </c>
      <c r="L3691" s="457">
        <v>0.33</v>
      </c>
      <c r="M3691" s="458">
        <v>0.75719999999999998</v>
      </c>
      <c r="N3691" s="458">
        <v>1.1082000000000001</v>
      </c>
      <c r="O3691" s="459">
        <v>0.35099999999999998</v>
      </c>
      <c r="P3691" s="460">
        <v>0.1158</v>
      </c>
      <c r="Q3691" s="453">
        <v>1</v>
      </c>
      <c r="R3691" s="458">
        <v>0.75719999999999998</v>
      </c>
      <c r="S3691" s="464">
        <v>68000</v>
      </c>
      <c r="T3691" s="461">
        <v>1169100</v>
      </c>
      <c r="U3691" s="462" t="s">
        <v>553</v>
      </c>
      <c r="V3691" s="463">
        <v>0</v>
      </c>
      <c r="W3691" s="716" t="e">
        <f t="shared" si="149"/>
        <v>#DIV/0!</v>
      </c>
      <c r="Z3691" s="739">
        <f t="shared" si="150"/>
        <v>23868</v>
      </c>
    </row>
    <row r="3692" spans="1:26" s="365" customFormat="1" ht="12.65" customHeight="1">
      <c r="A3692" s="452"/>
      <c r="B3692" s="452" t="s">
        <v>462</v>
      </c>
      <c r="C3692" s="453" t="s">
        <v>453</v>
      </c>
      <c r="D3692" s="454" t="s">
        <v>1309</v>
      </c>
      <c r="E3692" s="455" t="s">
        <v>1310</v>
      </c>
      <c r="F3692" s="454" t="s">
        <v>1275</v>
      </c>
      <c r="G3692" s="454" t="s">
        <v>553</v>
      </c>
      <c r="H3692" s="454" t="s">
        <v>439</v>
      </c>
      <c r="I3692" s="453">
        <v>2024</v>
      </c>
      <c r="J3692" s="453">
        <v>5</v>
      </c>
      <c r="K3692" s="456">
        <v>45604</v>
      </c>
      <c r="L3692" s="457">
        <v>0.33</v>
      </c>
      <c r="M3692" s="458">
        <v>0.75719999999999998</v>
      </c>
      <c r="N3692" s="458">
        <v>1.1082000000000001</v>
      </c>
      <c r="O3692" s="459">
        <v>0.35099999999999998</v>
      </c>
      <c r="P3692" s="460">
        <v>0.1158</v>
      </c>
      <c r="Q3692" s="453">
        <v>1</v>
      </c>
      <c r="R3692" s="458">
        <v>0.75719999999999998</v>
      </c>
      <c r="S3692" s="464">
        <v>72700</v>
      </c>
      <c r="T3692" s="461">
        <v>1241800</v>
      </c>
      <c r="U3692" s="462">
        <v>438602</v>
      </c>
      <c r="V3692" s="463">
        <v>2730</v>
      </c>
      <c r="W3692" s="716" t="e">
        <f t="shared" si="149"/>
        <v>#DIV/0!</v>
      </c>
      <c r="Z3692" s="739">
        <f t="shared" si="150"/>
        <v>25517.699999999997</v>
      </c>
    </row>
    <row r="3693" spans="1:26" s="365" customFormat="1" ht="12.65" customHeight="1">
      <c r="A3693" s="452"/>
      <c r="B3693" s="452" t="s">
        <v>462</v>
      </c>
      <c r="C3693" s="453" t="s">
        <v>453</v>
      </c>
      <c r="D3693" s="454" t="s">
        <v>1309</v>
      </c>
      <c r="E3693" s="455" t="s">
        <v>1310</v>
      </c>
      <c r="F3693" s="454" t="s">
        <v>1275</v>
      </c>
      <c r="G3693" s="454" t="s">
        <v>553</v>
      </c>
      <c r="H3693" s="454" t="s">
        <v>439</v>
      </c>
      <c r="I3693" s="453">
        <v>2024</v>
      </c>
      <c r="J3693" s="453">
        <v>5</v>
      </c>
      <c r="K3693" s="456">
        <v>45604</v>
      </c>
      <c r="L3693" s="457">
        <v>0.33</v>
      </c>
      <c r="M3693" s="458">
        <v>0.75719999999999998</v>
      </c>
      <c r="N3693" s="458">
        <v>1.1082000000000001</v>
      </c>
      <c r="O3693" s="459">
        <v>0.35099999999999998</v>
      </c>
      <c r="P3693" s="460">
        <v>0.1158</v>
      </c>
      <c r="Q3693" s="453">
        <v>1</v>
      </c>
      <c r="R3693" s="458">
        <v>0.75719999999999998</v>
      </c>
      <c r="S3693" s="464">
        <v>72700</v>
      </c>
      <c r="T3693" s="461">
        <v>1241800</v>
      </c>
      <c r="U3693" s="462" t="s">
        <v>553</v>
      </c>
      <c r="V3693" s="463">
        <v>0</v>
      </c>
      <c r="W3693" s="716" t="e">
        <f t="shared" si="149"/>
        <v>#DIV/0!</v>
      </c>
      <c r="Z3693" s="739">
        <f t="shared" si="150"/>
        <v>25517.699999999997</v>
      </c>
    </row>
    <row r="3694" spans="1:26" s="365" customFormat="1" ht="12.65" customHeight="1">
      <c r="A3694" s="452"/>
      <c r="B3694" s="452" t="s">
        <v>462</v>
      </c>
      <c r="C3694" s="453" t="s">
        <v>453</v>
      </c>
      <c r="D3694" s="454" t="s">
        <v>1309</v>
      </c>
      <c r="E3694" s="455" t="s">
        <v>1310</v>
      </c>
      <c r="F3694" s="454" t="s">
        <v>1275</v>
      </c>
      <c r="G3694" s="454" t="s">
        <v>553</v>
      </c>
      <c r="H3694" s="454" t="s">
        <v>439</v>
      </c>
      <c r="I3694" s="453">
        <v>2024</v>
      </c>
      <c r="J3694" s="453">
        <v>6</v>
      </c>
      <c r="K3694" s="456">
        <v>45604</v>
      </c>
      <c r="L3694" s="457">
        <v>0.33</v>
      </c>
      <c r="M3694" s="458">
        <v>0.75719999999999998</v>
      </c>
      <c r="N3694" s="458">
        <v>1.1082000000000001</v>
      </c>
      <c r="O3694" s="459">
        <v>0.35099999999999998</v>
      </c>
      <c r="P3694" s="460">
        <v>0.1158</v>
      </c>
      <c r="Q3694" s="453">
        <v>1</v>
      </c>
      <c r="R3694" s="458">
        <v>0.75719999999999998</v>
      </c>
      <c r="S3694" s="464">
        <v>38000</v>
      </c>
      <c r="T3694" s="461">
        <v>1279800</v>
      </c>
      <c r="U3694" s="462">
        <v>438602</v>
      </c>
      <c r="V3694" s="463">
        <v>-10608</v>
      </c>
      <c r="W3694" s="716" t="e">
        <f t="shared" si="149"/>
        <v>#DIV/0!</v>
      </c>
      <c r="Z3694" s="739">
        <f t="shared" si="150"/>
        <v>13338</v>
      </c>
    </row>
    <row r="3695" spans="1:26" s="365" customFormat="1" ht="12.65" customHeight="1">
      <c r="A3695" s="452"/>
      <c r="B3695" s="452" t="s">
        <v>462</v>
      </c>
      <c r="C3695" s="453" t="s">
        <v>453</v>
      </c>
      <c r="D3695" s="454" t="s">
        <v>1309</v>
      </c>
      <c r="E3695" s="455" t="s">
        <v>1310</v>
      </c>
      <c r="F3695" s="454" t="s">
        <v>1275</v>
      </c>
      <c r="G3695" s="454" t="s">
        <v>553</v>
      </c>
      <c r="H3695" s="454" t="s">
        <v>439</v>
      </c>
      <c r="I3695" s="453">
        <v>2024</v>
      </c>
      <c r="J3695" s="453">
        <v>6</v>
      </c>
      <c r="K3695" s="456">
        <v>45604</v>
      </c>
      <c r="L3695" s="457">
        <v>0.33</v>
      </c>
      <c r="M3695" s="458">
        <v>0.75719999999999998</v>
      </c>
      <c r="N3695" s="458">
        <v>1.1082000000000001</v>
      </c>
      <c r="O3695" s="459">
        <v>0.35099999999999998</v>
      </c>
      <c r="P3695" s="460">
        <v>0.1158</v>
      </c>
      <c r="Q3695" s="453">
        <v>1</v>
      </c>
      <c r="R3695" s="458">
        <v>0.75719999999999998</v>
      </c>
      <c r="S3695" s="464">
        <v>38000</v>
      </c>
      <c r="T3695" s="461">
        <v>1279800</v>
      </c>
      <c r="U3695" s="462" t="s">
        <v>553</v>
      </c>
      <c r="V3695" s="463">
        <v>0</v>
      </c>
      <c r="W3695" s="716" t="e">
        <f t="shared" si="149"/>
        <v>#DIV/0!</v>
      </c>
      <c r="Z3695" s="739">
        <f t="shared" si="150"/>
        <v>13338</v>
      </c>
    </row>
    <row r="3696" spans="1:26" s="365" customFormat="1" ht="12.65" customHeight="1">
      <c r="A3696" s="452"/>
      <c r="B3696" s="452" t="s">
        <v>462</v>
      </c>
      <c r="C3696" s="453" t="s">
        <v>453</v>
      </c>
      <c r="D3696" s="454" t="s">
        <v>1309</v>
      </c>
      <c r="E3696" s="455" t="s">
        <v>1310</v>
      </c>
      <c r="F3696" s="454" t="s">
        <v>1275</v>
      </c>
      <c r="G3696" s="454" t="s">
        <v>553</v>
      </c>
      <c r="H3696" s="454" t="s">
        <v>439</v>
      </c>
      <c r="I3696" s="453">
        <v>2024</v>
      </c>
      <c r="J3696" s="453">
        <v>7</v>
      </c>
      <c r="K3696" s="456">
        <v>45604</v>
      </c>
      <c r="L3696" s="457">
        <v>0.33</v>
      </c>
      <c r="M3696" s="458">
        <v>0.75719999999999998</v>
      </c>
      <c r="N3696" s="458">
        <v>0.75719999999999998</v>
      </c>
      <c r="O3696" s="459">
        <v>0</v>
      </c>
      <c r="P3696" s="460">
        <v>0</v>
      </c>
      <c r="Q3696" s="453">
        <v>1</v>
      </c>
      <c r="R3696" s="458">
        <v>0.75719999999999998</v>
      </c>
      <c r="S3696" s="464">
        <v>86800</v>
      </c>
      <c r="T3696" s="461">
        <v>1366600</v>
      </c>
      <c r="U3696" s="462">
        <v>438602</v>
      </c>
      <c r="V3696" s="463">
        <v>0</v>
      </c>
      <c r="W3696" s="716" t="e">
        <f t="shared" si="149"/>
        <v>#DIV/0!</v>
      </c>
      <c r="Z3696" s="739">
        <f t="shared" si="150"/>
        <v>0</v>
      </c>
    </row>
    <row r="3697" spans="1:26" s="365" customFormat="1" ht="12.65" customHeight="1">
      <c r="A3697" s="452"/>
      <c r="B3697" s="452" t="s">
        <v>462</v>
      </c>
      <c r="C3697" s="453" t="s">
        <v>453</v>
      </c>
      <c r="D3697" s="454" t="s">
        <v>1309</v>
      </c>
      <c r="E3697" s="455" t="s">
        <v>1310</v>
      </c>
      <c r="F3697" s="454" t="s">
        <v>1275</v>
      </c>
      <c r="G3697" s="454" t="s">
        <v>553</v>
      </c>
      <c r="H3697" s="454" t="s">
        <v>439</v>
      </c>
      <c r="I3697" s="453">
        <v>2024</v>
      </c>
      <c r="J3697" s="453">
        <v>7</v>
      </c>
      <c r="K3697" s="456">
        <v>45604</v>
      </c>
      <c r="L3697" s="457">
        <v>0.33</v>
      </c>
      <c r="M3697" s="458">
        <v>0.75719999999999998</v>
      </c>
      <c r="N3697" s="458">
        <v>0.75719999999999998</v>
      </c>
      <c r="O3697" s="459">
        <v>0</v>
      </c>
      <c r="P3697" s="460">
        <v>0</v>
      </c>
      <c r="Q3697" s="453">
        <v>1</v>
      </c>
      <c r="R3697" s="458">
        <v>0.75719999999999998</v>
      </c>
      <c r="S3697" s="464">
        <v>86800</v>
      </c>
      <c r="T3697" s="461">
        <v>1366600</v>
      </c>
      <c r="U3697" s="462" t="s">
        <v>553</v>
      </c>
      <c r="V3697" s="463">
        <v>0</v>
      </c>
      <c r="W3697" s="716" t="e">
        <f t="shared" si="149"/>
        <v>#DIV/0!</v>
      </c>
      <c r="Z3697" s="739">
        <f t="shared" si="150"/>
        <v>0</v>
      </c>
    </row>
    <row r="3698" spans="1:26" s="365" customFormat="1" ht="12.65" customHeight="1">
      <c r="A3698" s="452"/>
      <c r="B3698" s="452" t="s">
        <v>462</v>
      </c>
      <c r="C3698" s="453" t="s">
        <v>453</v>
      </c>
      <c r="D3698" s="454" t="s">
        <v>1309</v>
      </c>
      <c r="E3698" s="455" t="s">
        <v>1310</v>
      </c>
      <c r="F3698" s="454" t="s">
        <v>1275</v>
      </c>
      <c r="G3698" s="454" t="s">
        <v>553</v>
      </c>
      <c r="H3698" s="454" t="s">
        <v>439</v>
      </c>
      <c r="I3698" s="453">
        <v>2024</v>
      </c>
      <c r="J3698" s="453">
        <v>8</v>
      </c>
      <c r="K3698" s="456">
        <v>45604</v>
      </c>
      <c r="L3698" s="457">
        <v>0.33</v>
      </c>
      <c r="M3698" s="458">
        <v>0.75719999999999998</v>
      </c>
      <c r="N3698" s="458">
        <v>0.75719999999999998</v>
      </c>
      <c r="O3698" s="459">
        <v>0</v>
      </c>
      <c r="P3698" s="460">
        <v>0</v>
      </c>
      <c r="Q3698" s="453">
        <v>1</v>
      </c>
      <c r="R3698" s="458">
        <v>0.75719999999999998</v>
      </c>
      <c r="S3698" s="464">
        <v>8000</v>
      </c>
      <c r="T3698" s="461">
        <v>1374600</v>
      </c>
      <c r="U3698" s="462">
        <v>438602</v>
      </c>
      <c r="V3698" s="463">
        <v>0</v>
      </c>
      <c r="W3698" s="716" t="e">
        <f t="shared" si="149"/>
        <v>#DIV/0!</v>
      </c>
      <c r="Z3698" s="739">
        <f t="shared" si="150"/>
        <v>0</v>
      </c>
    </row>
    <row r="3699" spans="1:26" s="365" customFormat="1" ht="12.65" customHeight="1">
      <c r="A3699" s="452"/>
      <c r="B3699" s="452" t="s">
        <v>462</v>
      </c>
      <c r="C3699" s="453" t="s">
        <v>453</v>
      </c>
      <c r="D3699" s="454" t="s">
        <v>1309</v>
      </c>
      <c r="E3699" s="455" t="s">
        <v>1310</v>
      </c>
      <c r="F3699" s="454" t="s">
        <v>1275</v>
      </c>
      <c r="G3699" s="454" t="s">
        <v>553</v>
      </c>
      <c r="H3699" s="454" t="s">
        <v>439</v>
      </c>
      <c r="I3699" s="453">
        <v>2024</v>
      </c>
      <c r="J3699" s="453">
        <v>8</v>
      </c>
      <c r="K3699" s="456">
        <v>45604</v>
      </c>
      <c r="L3699" s="457">
        <v>0.33</v>
      </c>
      <c r="M3699" s="458">
        <v>0.75719999999999998</v>
      </c>
      <c r="N3699" s="458">
        <v>0.75719999999999998</v>
      </c>
      <c r="O3699" s="459">
        <v>0</v>
      </c>
      <c r="P3699" s="460">
        <v>0</v>
      </c>
      <c r="Q3699" s="453">
        <v>1</v>
      </c>
      <c r="R3699" s="458">
        <v>0.75719999999999998</v>
      </c>
      <c r="S3699" s="464">
        <v>8000</v>
      </c>
      <c r="T3699" s="461">
        <v>1374600</v>
      </c>
      <c r="U3699" s="462" t="s">
        <v>553</v>
      </c>
      <c r="V3699" s="463">
        <v>0</v>
      </c>
      <c r="W3699" s="716" t="e">
        <f t="shared" si="149"/>
        <v>#DIV/0!</v>
      </c>
      <c r="Z3699" s="739">
        <f t="shared" si="150"/>
        <v>0</v>
      </c>
    </row>
    <row r="3700" spans="1:26" s="365" customFormat="1" ht="12.65" customHeight="1">
      <c r="A3700" s="452"/>
      <c r="B3700" s="452" t="s">
        <v>462</v>
      </c>
      <c r="C3700" s="453" t="s">
        <v>453</v>
      </c>
      <c r="D3700" s="454" t="s">
        <v>1309</v>
      </c>
      <c r="E3700" s="455" t="s">
        <v>1310</v>
      </c>
      <c r="F3700" s="454" t="s">
        <v>1275</v>
      </c>
      <c r="G3700" s="454" t="s">
        <v>553</v>
      </c>
      <c r="H3700" s="454" t="s">
        <v>439</v>
      </c>
      <c r="I3700" s="453">
        <v>2024</v>
      </c>
      <c r="J3700" s="453">
        <v>9</v>
      </c>
      <c r="K3700" s="456">
        <v>45604</v>
      </c>
      <c r="L3700" s="457">
        <v>0.33</v>
      </c>
      <c r="M3700" s="458">
        <v>0.75719999999999998</v>
      </c>
      <c r="N3700" s="458">
        <v>0.75719999999999998</v>
      </c>
      <c r="O3700" s="459">
        <v>0</v>
      </c>
      <c r="P3700" s="460">
        <v>0</v>
      </c>
      <c r="Q3700" s="453">
        <v>1</v>
      </c>
      <c r="R3700" s="458">
        <v>0.75719999999999998</v>
      </c>
      <c r="S3700" s="464">
        <v>90000</v>
      </c>
      <c r="T3700" s="461">
        <v>1464600</v>
      </c>
      <c r="U3700" s="462">
        <v>438602</v>
      </c>
      <c r="V3700" s="463">
        <v>0</v>
      </c>
      <c r="W3700" s="716" t="e">
        <f t="shared" si="149"/>
        <v>#DIV/0!</v>
      </c>
      <c r="Z3700" s="739">
        <f t="shared" si="150"/>
        <v>0</v>
      </c>
    </row>
    <row r="3701" spans="1:26" s="365" customFormat="1" ht="12.65" customHeight="1">
      <c r="A3701" s="452"/>
      <c r="B3701" s="452" t="s">
        <v>462</v>
      </c>
      <c r="C3701" s="453" t="s">
        <v>453</v>
      </c>
      <c r="D3701" s="454" t="s">
        <v>1309</v>
      </c>
      <c r="E3701" s="455" t="s">
        <v>1310</v>
      </c>
      <c r="F3701" s="454" t="s">
        <v>1275</v>
      </c>
      <c r="G3701" s="454" t="s">
        <v>553</v>
      </c>
      <c r="H3701" s="454" t="s">
        <v>439</v>
      </c>
      <c r="I3701" s="453">
        <v>2024</v>
      </c>
      <c r="J3701" s="453">
        <v>9</v>
      </c>
      <c r="K3701" s="456">
        <v>45604</v>
      </c>
      <c r="L3701" s="457">
        <v>0.33</v>
      </c>
      <c r="M3701" s="458">
        <v>0.75719999999999998</v>
      </c>
      <c r="N3701" s="458">
        <v>0.75719999999999998</v>
      </c>
      <c r="O3701" s="459">
        <v>0</v>
      </c>
      <c r="P3701" s="460">
        <v>0</v>
      </c>
      <c r="Q3701" s="453">
        <v>1</v>
      </c>
      <c r="R3701" s="458">
        <v>0.75719999999999998</v>
      </c>
      <c r="S3701" s="464">
        <v>90000</v>
      </c>
      <c r="T3701" s="461">
        <v>1464600</v>
      </c>
      <c r="U3701" s="462" t="s">
        <v>553</v>
      </c>
      <c r="V3701" s="463">
        <v>0</v>
      </c>
      <c r="W3701" s="716" t="e">
        <f t="shared" si="149"/>
        <v>#DIV/0!</v>
      </c>
      <c r="Z3701" s="739">
        <f t="shared" si="150"/>
        <v>0</v>
      </c>
    </row>
    <row r="3702" spans="1:26" s="365" customFormat="1" ht="12.65" customHeight="1">
      <c r="A3702" s="452"/>
      <c r="B3702" s="452" t="s">
        <v>462</v>
      </c>
      <c r="C3702" s="453" t="s">
        <v>453</v>
      </c>
      <c r="D3702" s="454" t="s">
        <v>1309</v>
      </c>
      <c r="E3702" s="455" t="s">
        <v>1310</v>
      </c>
      <c r="F3702" s="454" t="s">
        <v>1275</v>
      </c>
      <c r="G3702" s="454" t="s">
        <v>553</v>
      </c>
      <c r="H3702" s="454" t="s">
        <v>439</v>
      </c>
      <c r="I3702" s="453">
        <v>2024</v>
      </c>
      <c r="J3702" s="453">
        <v>10</v>
      </c>
      <c r="K3702" s="456">
        <v>45604</v>
      </c>
      <c r="L3702" s="457">
        <v>0.33</v>
      </c>
      <c r="M3702" s="458">
        <v>0.75719999999999998</v>
      </c>
      <c r="N3702" s="458">
        <v>0.75719999999999998</v>
      </c>
      <c r="O3702" s="459">
        <v>0</v>
      </c>
      <c r="P3702" s="460">
        <v>0</v>
      </c>
      <c r="Q3702" s="453">
        <v>1</v>
      </c>
      <c r="R3702" s="458">
        <v>0.75719999999999998</v>
      </c>
      <c r="S3702" s="464">
        <v>0</v>
      </c>
      <c r="T3702" s="461">
        <v>1464600</v>
      </c>
      <c r="U3702" s="462">
        <v>438602</v>
      </c>
      <c r="V3702" s="463">
        <v>0</v>
      </c>
      <c r="W3702" s="716" t="e">
        <f t="shared" si="149"/>
        <v>#DIV/0!</v>
      </c>
      <c r="Z3702" s="739">
        <f t="shared" si="150"/>
        <v>0</v>
      </c>
    </row>
    <row r="3703" spans="1:26" s="365" customFormat="1" ht="12.65" customHeight="1">
      <c r="A3703" s="452"/>
      <c r="B3703" s="452" t="s">
        <v>462</v>
      </c>
      <c r="C3703" s="453" t="s">
        <v>453</v>
      </c>
      <c r="D3703" s="454" t="s">
        <v>1309</v>
      </c>
      <c r="E3703" s="455" t="s">
        <v>1310</v>
      </c>
      <c r="F3703" s="454" t="s">
        <v>1275</v>
      </c>
      <c r="G3703" s="454" t="s">
        <v>553</v>
      </c>
      <c r="H3703" s="454" t="s">
        <v>439</v>
      </c>
      <c r="I3703" s="453">
        <v>2024</v>
      </c>
      <c r="J3703" s="453">
        <v>10</v>
      </c>
      <c r="K3703" s="456">
        <v>45604</v>
      </c>
      <c r="L3703" s="457">
        <v>0.33</v>
      </c>
      <c r="M3703" s="458">
        <v>0.75719999999999998</v>
      </c>
      <c r="N3703" s="458">
        <v>0.75719999999999998</v>
      </c>
      <c r="O3703" s="459">
        <v>0</v>
      </c>
      <c r="P3703" s="460">
        <v>0</v>
      </c>
      <c r="Q3703" s="453">
        <v>1</v>
      </c>
      <c r="R3703" s="458">
        <v>0.75719999999999998</v>
      </c>
      <c r="S3703" s="464">
        <v>0</v>
      </c>
      <c r="T3703" s="461">
        <v>1464600</v>
      </c>
      <c r="U3703" s="462" t="s">
        <v>553</v>
      </c>
      <c r="V3703" s="463">
        <v>0</v>
      </c>
      <c r="W3703" s="716" t="e">
        <f t="shared" si="149"/>
        <v>#DIV/0!</v>
      </c>
      <c r="Z3703" s="739">
        <f t="shared" si="150"/>
        <v>0</v>
      </c>
    </row>
    <row r="3704" spans="1:26" s="365" customFormat="1" ht="12.65" customHeight="1">
      <c r="A3704" s="452"/>
      <c r="B3704" s="452" t="s">
        <v>462</v>
      </c>
      <c r="C3704" s="453" t="s">
        <v>453</v>
      </c>
      <c r="D3704" s="454" t="s">
        <v>1309</v>
      </c>
      <c r="E3704" s="455" t="s">
        <v>1310</v>
      </c>
      <c r="F3704" s="454" t="s">
        <v>1275</v>
      </c>
      <c r="G3704" s="454" t="s">
        <v>553</v>
      </c>
      <c r="H3704" s="454" t="s">
        <v>439</v>
      </c>
      <c r="I3704" s="453">
        <v>2024</v>
      </c>
      <c r="J3704" s="453">
        <v>11</v>
      </c>
      <c r="K3704" s="456">
        <v>45631</v>
      </c>
      <c r="L3704" s="457">
        <v>0.33</v>
      </c>
      <c r="M3704" s="458">
        <v>0.75719999999999998</v>
      </c>
      <c r="N3704" s="458">
        <v>0.75719999999999998</v>
      </c>
      <c r="O3704" s="459">
        <v>0</v>
      </c>
      <c r="P3704" s="460">
        <v>0</v>
      </c>
      <c r="Q3704" s="453">
        <v>1</v>
      </c>
      <c r="R3704" s="458">
        <v>0.75719999999999998</v>
      </c>
      <c r="S3704" s="464">
        <v>0</v>
      </c>
      <c r="T3704" s="461">
        <v>1464600</v>
      </c>
      <c r="U3704" s="462">
        <v>438602</v>
      </c>
      <c r="V3704" s="463">
        <v>0</v>
      </c>
      <c r="W3704" s="716" t="e">
        <f t="shared" si="149"/>
        <v>#DIV/0!</v>
      </c>
      <c r="Z3704" s="739">
        <f t="shared" si="150"/>
        <v>0</v>
      </c>
    </row>
    <row r="3705" spans="1:26" s="365" customFormat="1" ht="12.65" customHeight="1">
      <c r="A3705" s="452"/>
      <c r="B3705" s="452" t="s">
        <v>462</v>
      </c>
      <c r="C3705" s="453" t="s">
        <v>453</v>
      </c>
      <c r="D3705" s="454" t="s">
        <v>1309</v>
      </c>
      <c r="E3705" s="455" t="s">
        <v>1310</v>
      </c>
      <c r="F3705" s="454" t="s">
        <v>1275</v>
      </c>
      <c r="G3705" s="454" t="s">
        <v>553</v>
      </c>
      <c r="H3705" s="454" t="s">
        <v>439</v>
      </c>
      <c r="I3705" s="453">
        <v>2024</v>
      </c>
      <c r="J3705" s="453">
        <v>11</v>
      </c>
      <c r="K3705" s="456">
        <v>45631</v>
      </c>
      <c r="L3705" s="457">
        <v>0.33</v>
      </c>
      <c r="M3705" s="458">
        <v>0.75719999999999998</v>
      </c>
      <c r="N3705" s="458">
        <v>0.75719999999999998</v>
      </c>
      <c r="O3705" s="459">
        <v>0</v>
      </c>
      <c r="P3705" s="460">
        <v>0</v>
      </c>
      <c r="Q3705" s="453">
        <v>1</v>
      </c>
      <c r="R3705" s="458">
        <v>0.75719999999999998</v>
      </c>
      <c r="S3705" s="464">
        <v>0</v>
      </c>
      <c r="T3705" s="461">
        <v>1464600</v>
      </c>
      <c r="U3705" s="462" t="s">
        <v>553</v>
      </c>
      <c r="V3705" s="463">
        <v>0</v>
      </c>
      <c r="W3705" s="716" t="e">
        <f t="shared" si="149"/>
        <v>#DIV/0!</v>
      </c>
      <c r="Z3705" s="739">
        <f t="shared" si="150"/>
        <v>0</v>
      </c>
    </row>
    <row r="3706" spans="1:26" s="365" customFormat="1" ht="12.65" customHeight="1">
      <c r="A3706" s="452"/>
      <c r="B3706" s="452" t="s">
        <v>462</v>
      </c>
      <c r="C3706" s="453" t="s">
        <v>453</v>
      </c>
      <c r="D3706" s="454" t="s">
        <v>1309</v>
      </c>
      <c r="E3706" s="455" t="s">
        <v>1310</v>
      </c>
      <c r="F3706" s="454" t="s">
        <v>1275</v>
      </c>
      <c r="G3706" s="454" t="s">
        <v>553</v>
      </c>
      <c r="H3706" s="454" t="s">
        <v>439</v>
      </c>
      <c r="I3706" s="453">
        <v>2024</v>
      </c>
      <c r="J3706" s="453">
        <v>12</v>
      </c>
      <c r="K3706" s="456">
        <v>45666</v>
      </c>
      <c r="L3706" s="457">
        <v>0.33</v>
      </c>
      <c r="M3706" s="458">
        <v>0.75719999999999998</v>
      </c>
      <c r="N3706" s="458">
        <v>0.75719999999999998</v>
      </c>
      <c r="O3706" s="459">
        <v>0</v>
      </c>
      <c r="P3706" s="460">
        <v>0</v>
      </c>
      <c r="Q3706" s="453">
        <v>1</v>
      </c>
      <c r="R3706" s="458">
        <v>0.75719999999999998</v>
      </c>
      <c r="S3706" s="464">
        <v>76000</v>
      </c>
      <c r="T3706" s="461">
        <v>1540600</v>
      </c>
      <c r="U3706" s="462">
        <v>0</v>
      </c>
      <c r="V3706" s="463">
        <v>0</v>
      </c>
      <c r="W3706" s="716" t="e">
        <f t="shared" si="149"/>
        <v>#DIV/0!</v>
      </c>
      <c r="Z3706" s="739">
        <f t="shared" si="150"/>
        <v>0</v>
      </c>
    </row>
    <row r="3707" spans="1:26" s="365" customFormat="1" ht="12.65" customHeight="1">
      <c r="A3707" s="452"/>
      <c r="B3707" s="452" t="s">
        <v>462</v>
      </c>
      <c r="C3707" s="453" t="s">
        <v>453</v>
      </c>
      <c r="D3707" s="454" t="s">
        <v>1309</v>
      </c>
      <c r="E3707" s="455" t="s">
        <v>1310</v>
      </c>
      <c r="F3707" s="454" t="s">
        <v>1275</v>
      </c>
      <c r="G3707" s="454" t="s">
        <v>553</v>
      </c>
      <c r="H3707" s="454" t="s">
        <v>439</v>
      </c>
      <c r="I3707" s="453">
        <v>2024</v>
      </c>
      <c r="J3707" s="453">
        <v>12</v>
      </c>
      <c r="K3707" s="456">
        <v>45666</v>
      </c>
      <c r="L3707" s="457">
        <v>0.33</v>
      </c>
      <c r="M3707" s="458">
        <v>0.75719999999999998</v>
      </c>
      <c r="N3707" s="458">
        <v>0.75719999999999998</v>
      </c>
      <c r="O3707" s="459">
        <v>0</v>
      </c>
      <c r="P3707" s="460">
        <v>0</v>
      </c>
      <c r="Q3707" s="453">
        <v>1</v>
      </c>
      <c r="R3707" s="458">
        <v>0.75719999999999998</v>
      </c>
      <c r="S3707" s="464">
        <v>76000</v>
      </c>
      <c r="T3707" s="461">
        <v>1540600</v>
      </c>
      <c r="U3707" s="462" t="s">
        <v>553</v>
      </c>
      <c r="V3707" s="463">
        <v>0</v>
      </c>
      <c r="W3707" s="716" t="e">
        <f t="shared" si="149"/>
        <v>#DIV/0!</v>
      </c>
      <c r="Z3707" s="739">
        <f t="shared" si="150"/>
        <v>0</v>
      </c>
    </row>
    <row r="3708" spans="1:26" s="365" customFormat="1" ht="12.65" customHeight="1">
      <c r="A3708" s="452"/>
      <c r="B3708" s="452" t="s">
        <v>462</v>
      </c>
      <c r="C3708" s="453" t="s">
        <v>453</v>
      </c>
      <c r="D3708" s="454" t="s">
        <v>1309</v>
      </c>
      <c r="E3708" s="455" t="s">
        <v>1310</v>
      </c>
      <c r="F3708" s="454" t="s">
        <v>1275</v>
      </c>
      <c r="G3708" s="454" t="s">
        <v>553</v>
      </c>
      <c r="H3708" s="454" t="s">
        <v>439</v>
      </c>
      <c r="I3708" s="453">
        <v>2025</v>
      </c>
      <c r="J3708" s="453">
        <v>1</v>
      </c>
      <c r="K3708" s="456">
        <v>45336</v>
      </c>
      <c r="L3708" s="457">
        <v>0.33</v>
      </c>
      <c r="M3708" s="458">
        <v>0.75719999999999998</v>
      </c>
      <c r="N3708" s="458">
        <v>0.75719999999999998</v>
      </c>
      <c r="O3708" s="459">
        <v>0</v>
      </c>
      <c r="P3708" s="460">
        <v>0</v>
      </c>
      <c r="Q3708" s="453">
        <v>1</v>
      </c>
      <c r="R3708" s="458">
        <v>0.75719999999999998</v>
      </c>
      <c r="S3708" s="464">
        <v>48000</v>
      </c>
      <c r="T3708" s="461">
        <v>1588600</v>
      </c>
      <c r="U3708" s="462" t="s">
        <v>553</v>
      </c>
      <c r="V3708" s="463">
        <v>0</v>
      </c>
      <c r="W3708" s="716" t="e">
        <f t="shared" si="149"/>
        <v>#DIV/0!</v>
      </c>
      <c r="Z3708" s="739">
        <f t="shared" si="150"/>
        <v>0</v>
      </c>
    </row>
    <row r="3709" spans="1:26" s="365" customFormat="1" ht="12.65" customHeight="1">
      <c r="A3709" s="452"/>
      <c r="B3709" s="452" t="s">
        <v>462</v>
      </c>
      <c r="C3709" s="453" t="s">
        <v>453</v>
      </c>
      <c r="D3709" s="454" t="s">
        <v>1309</v>
      </c>
      <c r="E3709" s="455" t="s">
        <v>1310</v>
      </c>
      <c r="F3709" s="454" t="s">
        <v>1275</v>
      </c>
      <c r="G3709" s="454" t="s">
        <v>553</v>
      </c>
      <c r="H3709" s="454" t="s">
        <v>439</v>
      </c>
      <c r="I3709" s="453">
        <v>2025</v>
      </c>
      <c r="J3709" s="453">
        <v>1</v>
      </c>
      <c r="K3709" s="456">
        <v>45336</v>
      </c>
      <c r="L3709" s="457">
        <v>0.33</v>
      </c>
      <c r="M3709" s="458">
        <v>0.75719999999999998</v>
      </c>
      <c r="N3709" s="458">
        <v>0.75719999999999998</v>
      </c>
      <c r="O3709" s="459">
        <v>0</v>
      </c>
      <c r="P3709" s="460">
        <v>0</v>
      </c>
      <c r="Q3709" s="453">
        <v>1</v>
      </c>
      <c r="R3709" s="458">
        <v>0.75719999999999998</v>
      </c>
      <c r="S3709" s="464">
        <v>48000</v>
      </c>
      <c r="T3709" s="461">
        <v>1588600</v>
      </c>
      <c r="U3709" s="462" t="s">
        <v>553</v>
      </c>
      <c r="V3709" s="463">
        <v>0</v>
      </c>
      <c r="W3709" s="716" t="e">
        <f t="shared" si="149"/>
        <v>#DIV/0!</v>
      </c>
      <c r="Z3709" s="739">
        <f t="shared" si="150"/>
        <v>0</v>
      </c>
    </row>
    <row r="3710" spans="1:26" s="365" customFormat="1" ht="12.65" customHeight="1">
      <c r="A3710" s="452"/>
      <c r="B3710" s="452" t="s">
        <v>462</v>
      </c>
      <c r="C3710" s="453" t="s">
        <v>453</v>
      </c>
      <c r="D3710" s="454" t="s">
        <v>470</v>
      </c>
      <c r="E3710" s="455" t="s">
        <v>1311</v>
      </c>
      <c r="F3710" s="454" t="s">
        <v>1275</v>
      </c>
      <c r="G3710" s="454" t="s">
        <v>787</v>
      </c>
      <c r="H3710" s="454" t="s">
        <v>439</v>
      </c>
      <c r="I3710" s="453">
        <v>2023</v>
      </c>
      <c r="J3710" s="453">
        <v>10</v>
      </c>
      <c r="K3710" s="456">
        <v>45604</v>
      </c>
      <c r="L3710" s="457">
        <v>1</v>
      </c>
      <c r="M3710" s="458">
        <v>0.61160000000000003</v>
      </c>
      <c r="N3710" s="458">
        <v>0.79159999999999997</v>
      </c>
      <c r="O3710" s="459">
        <v>0.18</v>
      </c>
      <c r="P3710" s="460">
        <v>0.18</v>
      </c>
      <c r="Q3710" s="453">
        <v>1</v>
      </c>
      <c r="R3710" s="458">
        <v>0.61160000000000003</v>
      </c>
      <c r="S3710" s="464">
        <v>145416</v>
      </c>
      <c r="T3710" s="461">
        <v>145416</v>
      </c>
      <c r="U3710" s="462">
        <v>449513</v>
      </c>
      <c r="V3710" s="463">
        <v>423338</v>
      </c>
      <c r="W3710" s="716" t="e">
        <f t="shared" si="149"/>
        <v>#DIV/0!</v>
      </c>
      <c r="Z3710" s="739">
        <f t="shared" si="150"/>
        <v>26174.879999999997</v>
      </c>
    </row>
    <row r="3711" spans="1:26" s="365" customFormat="1" ht="12.65" customHeight="1">
      <c r="A3711" s="452"/>
      <c r="B3711" s="452" t="s">
        <v>462</v>
      </c>
      <c r="C3711" s="453" t="s">
        <v>453</v>
      </c>
      <c r="D3711" s="454" t="s">
        <v>470</v>
      </c>
      <c r="E3711" s="455" t="s">
        <v>1311</v>
      </c>
      <c r="F3711" s="454" t="s">
        <v>1275</v>
      </c>
      <c r="G3711" s="454" t="s">
        <v>787</v>
      </c>
      <c r="H3711" s="454" t="s">
        <v>439</v>
      </c>
      <c r="I3711" s="453">
        <v>2023</v>
      </c>
      <c r="J3711" s="453">
        <v>11</v>
      </c>
      <c r="K3711" s="456">
        <v>45604</v>
      </c>
      <c r="L3711" s="457">
        <v>1</v>
      </c>
      <c r="M3711" s="458">
        <v>0.61160000000000003</v>
      </c>
      <c r="N3711" s="458">
        <v>0.79159999999999997</v>
      </c>
      <c r="O3711" s="459">
        <v>0.18</v>
      </c>
      <c r="P3711" s="460">
        <v>0.18</v>
      </c>
      <c r="Q3711" s="453">
        <v>1</v>
      </c>
      <c r="R3711" s="458">
        <v>0.61160000000000003</v>
      </c>
      <c r="S3711" s="464">
        <v>493440</v>
      </c>
      <c r="T3711" s="461">
        <v>638856</v>
      </c>
      <c r="U3711" s="462">
        <v>449513</v>
      </c>
      <c r="V3711" s="463">
        <v>334519</v>
      </c>
      <c r="W3711" s="716" t="e">
        <f t="shared" si="149"/>
        <v>#DIV/0!</v>
      </c>
      <c r="Z3711" s="739">
        <f t="shared" si="150"/>
        <v>88819.199999999997</v>
      </c>
    </row>
    <row r="3712" spans="1:26" s="365" customFormat="1" ht="12.65" customHeight="1">
      <c r="A3712" s="452"/>
      <c r="B3712" s="452" t="s">
        <v>462</v>
      </c>
      <c r="C3712" s="453" t="s">
        <v>453</v>
      </c>
      <c r="D3712" s="454" t="s">
        <v>470</v>
      </c>
      <c r="E3712" s="455" t="s">
        <v>1311</v>
      </c>
      <c r="F3712" s="454" t="s">
        <v>1275</v>
      </c>
      <c r="G3712" s="454" t="s">
        <v>787</v>
      </c>
      <c r="H3712" s="454" t="s">
        <v>439</v>
      </c>
      <c r="I3712" s="453">
        <v>2023</v>
      </c>
      <c r="J3712" s="453">
        <v>12</v>
      </c>
      <c r="K3712" s="456">
        <v>45604</v>
      </c>
      <c r="L3712" s="457">
        <v>1</v>
      </c>
      <c r="M3712" s="458">
        <v>0.61160000000000003</v>
      </c>
      <c r="N3712" s="458">
        <v>0.79159999999999997</v>
      </c>
      <c r="O3712" s="459">
        <v>0.18</v>
      </c>
      <c r="P3712" s="460">
        <v>0.18</v>
      </c>
      <c r="Q3712" s="453">
        <v>1</v>
      </c>
      <c r="R3712" s="458">
        <v>0.61160000000000003</v>
      </c>
      <c r="S3712" s="464">
        <v>336768</v>
      </c>
      <c r="T3712" s="461">
        <v>975624</v>
      </c>
      <c r="U3712" s="462">
        <v>449513</v>
      </c>
      <c r="V3712" s="463">
        <v>273901</v>
      </c>
      <c r="W3712" s="716" t="e">
        <f t="shared" si="149"/>
        <v>#DIV/0!</v>
      </c>
      <c r="Z3712" s="739">
        <f t="shared" si="150"/>
        <v>60618.239999999998</v>
      </c>
    </row>
    <row r="3713" spans="1:26" s="365" customFormat="1" ht="12.65" customHeight="1">
      <c r="A3713" s="452"/>
      <c r="B3713" s="452" t="s">
        <v>462</v>
      </c>
      <c r="C3713" s="453" t="s">
        <v>453</v>
      </c>
      <c r="D3713" s="454" t="s">
        <v>470</v>
      </c>
      <c r="E3713" s="455" t="s">
        <v>1311</v>
      </c>
      <c r="F3713" s="454" t="s">
        <v>1275</v>
      </c>
      <c r="G3713" s="454" t="s">
        <v>787</v>
      </c>
      <c r="H3713" s="454" t="s">
        <v>439</v>
      </c>
      <c r="I3713" s="453">
        <v>2024</v>
      </c>
      <c r="J3713" s="453">
        <v>1</v>
      </c>
      <c r="K3713" s="456">
        <v>45604</v>
      </c>
      <c r="L3713" s="457">
        <v>1</v>
      </c>
      <c r="M3713" s="458">
        <v>0.61160000000000003</v>
      </c>
      <c r="N3713" s="458">
        <v>0.79159999999999997</v>
      </c>
      <c r="O3713" s="459">
        <v>0.18</v>
      </c>
      <c r="P3713" s="460">
        <v>0.18</v>
      </c>
      <c r="Q3713" s="453">
        <v>1</v>
      </c>
      <c r="R3713" s="458">
        <v>0.61160000000000003</v>
      </c>
      <c r="S3713" s="464">
        <v>362880</v>
      </c>
      <c r="T3713" s="461">
        <v>1338504</v>
      </c>
      <c r="U3713" s="462">
        <v>449513</v>
      </c>
      <c r="V3713" s="463">
        <v>208582</v>
      </c>
      <c r="W3713" s="716" t="e">
        <f t="shared" si="149"/>
        <v>#DIV/0!</v>
      </c>
      <c r="Z3713" s="739">
        <f t="shared" si="150"/>
        <v>65318.399999999994</v>
      </c>
    </row>
    <row r="3714" spans="1:26" s="365" customFormat="1" ht="12.65" customHeight="1">
      <c r="A3714" s="452"/>
      <c r="B3714" s="452" t="s">
        <v>462</v>
      </c>
      <c r="C3714" s="453" t="s">
        <v>453</v>
      </c>
      <c r="D3714" s="454" t="s">
        <v>470</v>
      </c>
      <c r="E3714" s="455" t="s">
        <v>1311</v>
      </c>
      <c r="F3714" s="454" t="s">
        <v>1275</v>
      </c>
      <c r="G3714" s="454" t="s">
        <v>787</v>
      </c>
      <c r="H3714" s="454" t="s">
        <v>439</v>
      </c>
      <c r="I3714" s="453">
        <v>2024</v>
      </c>
      <c r="J3714" s="453">
        <v>2</v>
      </c>
      <c r="K3714" s="456">
        <v>45604</v>
      </c>
      <c r="L3714" s="457">
        <v>1</v>
      </c>
      <c r="M3714" s="458">
        <v>0.61160000000000003</v>
      </c>
      <c r="N3714" s="458">
        <v>0.79159999999999997</v>
      </c>
      <c r="O3714" s="459">
        <v>0.18</v>
      </c>
      <c r="P3714" s="460">
        <v>0.18</v>
      </c>
      <c r="Q3714" s="453">
        <v>1</v>
      </c>
      <c r="R3714" s="458">
        <v>0.61160000000000003</v>
      </c>
      <c r="S3714" s="464">
        <v>270336</v>
      </c>
      <c r="T3714" s="461">
        <v>1608840</v>
      </c>
      <c r="U3714" s="462">
        <v>449513</v>
      </c>
      <c r="V3714" s="463">
        <v>159922</v>
      </c>
      <c r="W3714" s="716" t="e">
        <f t="shared" ref="W3714:W3777" si="151">V3714/$AB$1</f>
        <v>#DIV/0!</v>
      </c>
      <c r="Z3714" s="739">
        <f t="shared" si="150"/>
        <v>48660.479999999996</v>
      </c>
    </row>
    <row r="3715" spans="1:26" s="365" customFormat="1" ht="12.65" customHeight="1">
      <c r="A3715" s="452"/>
      <c r="B3715" s="452" t="s">
        <v>462</v>
      </c>
      <c r="C3715" s="453" t="s">
        <v>453</v>
      </c>
      <c r="D3715" s="454" t="s">
        <v>470</v>
      </c>
      <c r="E3715" s="455" t="s">
        <v>1311</v>
      </c>
      <c r="F3715" s="454" t="s">
        <v>1275</v>
      </c>
      <c r="G3715" s="454" t="s">
        <v>787</v>
      </c>
      <c r="H3715" s="454" t="s">
        <v>439</v>
      </c>
      <c r="I3715" s="453">
        <v>2024</v>
      </c>
      <c r="J3715" s="453">
        <v>3</v>
      </c>
      <c r="K3715" s="456">
        <v>45604</v>
      </c>
      <c r="L3715" s="457">
        <v>1</v>
      </c>
      <c r="M3715" s="458">
        <v>0.61160000000000003</v>
      </c>
      <c r="N3715" s="458">
        <v>0.61160000000000003</v>
      </c>
      <c r="O3715" s="459">
        <v>0</v>
      </c>
      <c r="P3715" s="460">
        <v>0</v>
      </c>
      <c r="Q3715" s="453">
        <v>1</v>
      </c>
      <c r="R3715" s="458">
        <v>0.61160000000000003</v>
      </c>
      <c r="S3715" s="464">
        <v>452928</v>
      </c>
      <c r="T3715" s="461">
        <v>2061768</v>
      </c>
      <c r="U3715" s="462">
        <v>449513</v>
      </c>
      <c r="V3715" s="463">
        <v>449513</v>
      </c>
      <c r="W3715" s="716" t="e">
        <f t="shared" si="151"/>
        <v>#DIV/0!</v>
      </c>
      <c r="Z3715" s="739">
        <f t="shared" ref="Z3715:Z3778" si="152">O3715*S3715</f>
        <v>0</v>
      </c>
    </row>
    <row r="3716" spans="1:26" s="365" customFormat="1" ht="12.65" customHeight="1">
      <c r="A3716" s="452"/>
      <c r="B3716" s="452" t="s">
        <v>462</v>
      </c>
      <c r="C3716" s="453" t="s">
        <v>453</v>
      </c>
      <c r="D3716" s="454" t="s">
        <v>470</v>
      </c>
      <c r="E3716" s="455" t="s">
        <v>1311</v>
      </c>
      <c r="F3716" s="454" t="s">
        <v>1275</v>
      </c>
      <c r="G3716" s="454" t="s">
        <v>787</v>
      </c>
      <c r="H3716" s="454" t="s">
        <v>439</v>
      </c>
      <c r="I3716" s="453">
        <v>2024</v>
      </c>
      <c r="J3716" s="453">
        <v>4</v>
      </c>
      <c r="K3716" s="456">
        <v>45604</v>
      </c>
      <c r="L3716" s="457">
        <v>1</v>
      </c>
      <c r="M3716" s="458">
        <v>0.61160000000000003</v>
      </c>
      <c r="N3716" s="458">
        <v>0.79159999999999997</v>
      </c>
      <c r="O3716" s="459">
        <v>0.18</v>
      </c>
      <c r="P3716" s="460">
        <v>0.18</v>
      </c>
      <c r="Q3716" s="453">
        <v>1</v>
      </c>
      <c r="R3716" s="458">
        <v>0.61160000000000003</v>
      </c>
      <c r="S3716" s="464">
        <v>353088</v>
      </c>
      <c r="T3716" s="461">
        <v>2414856</v>
      </c>
      <c r="U3716" s="462">
        <v>449513</v>
      </c>
      <c r="V3716" s="463">
        <v>14839</v>
      </c>
      <c r="W3716" s="716" t="e">
        <f t="shared" si="151"/>
        <v>#DIV/0!</v>
      </c>
      <c r="Z3716" s="739">
        <f t="shared" si="152"/>
        <v>63555.839999999997</v>
      </c>
    </row>
    <row r="3717" spans="1:26" s="365" customFormat="1" ht="12.65" customHeight="1">
      <c r="A3717" s="452"/>
      <c r="B3717" s="452" t="s">
        <v>462</v>
      </c>
      <c r="C3717" s="453" t="s">
        <v>453</v>
      </c>
      <c r="D3717" s="454" t="s">
        <v>470</v>
      </c>
      <c r="E3717" s="455" t="s">
        <v>1311</v>
      </c>
      <c r="F3717" s="454" t="s">
        <v>1275</v>
      </c>
      <c r="G3717" s="454" t="s">
        <v>787</v>
      </c>
      <c r="H3717" s="454" t="s">
        <v>439</v>
      </c>
      <c r="I3717" s="453">
        <v>2024</v>
      </c>
      <c r="J3717" s="453">
        <v>5</v>
      </c>
      <c r="K3717" s="456">
        <v>45604</v>
      </c>
      <c r="L3717" s="457">
        <v>1</v>
      </c>
      <c r="M3717" s="458">
        <v>0.61160000000000003</v>
      </c>
      <c r="N3717" s="458">
        <v>0.79159999999999997</v>
      </c>
      <c r="O3717" s="459">
        <v>0.18</v>
      </c>
      <c r="P3717" s="460">
        <v>0.18</v>
      </c>
      <c r="Q3717" s="453">
        <v>1</v>
      </c>
      <c r="R3717" s="458">
        <v>0.61160000000000003</v>
      </c>
      <c r="S3717" s="464">
        <v>208320</v>
      </c>
      <c r="T3717" s="461">
        <v>2623176</v>
      </c>
      <c r="U3717" s="462">
        <v>449513</v>
      </c>
      <c r="V3717" s="463">
        <v>-22659</v>
      </c>
      <c r="W3717" s="716" t="e">
        <f t="shared" si="151"/>
        <v>#DIV/0!</v>
      </c>
      <c r="Z3717" s="739">
        <f t="shared" si="152"/>
        <v>37497.599999999999</v>
      </c>
    </row>
    <row r="3718" spans="1:26" s="365" customFormat="1" ht="12.65" customHeight="1">
      <c r="A3718" s="452"/>
      <c r="B3718" s="452" t="s">
        <v>462</v>
      </c>
      <c r="C3718" s="453" t="s">
        <v>453</v>
      </c>
      <c r="D3718" s="454" t="s">
        <v>470</v>
      </c>
      <c r="E3718" s="455" t="s">
        <v>1311</v>
      </c>
      <c r="F3718" s="454" t="s">
        <v>1275</v>
      </c>
      <c r="G3718" s="454" t="s">
        <v>787</v>
      </c>
      <c r="H3718" s="454" t="s">
        <v>439</v>
      </c>
      <c r="I3718" s="453">
        <v>2024</v>
      </c>
      <c r="J3718" s="453">
        <v>6</v>
      </c>
      <c r="K3718" s="456">
        <v>45604</v>
      </c>
      <c r="L3718" s="457">
        <v>1</v>
      </c>
      <c r="M3718" s="458">
        <v>0.61160000000000003</v>
      </c>
      <c r="N3718" s="458">
        <v>0.79159999999999997</v>
      </c>
      <c r="O3718" s="459">
        <v>0.18</v>
      </c>
      <c r="P3718" s="460">
        <v>0.18</v>
      </c>
      <c r="Q3718" s="453">
        <v>1</v>
      </c>
      <c r="R3718" s="458">
        <v>0.61160000000000003</v>
      </c>
      <c r="S3718" s="464">
        <v>216640</v>
      </c>
      <c r="T3718" s="461">
        <v>2839816</v>
      </c>
      <c r="U3718" s="462">
        <v>449513</v>
      </c>
      <c r="V3718" s="463">
        <v>-61654</v>
      </c>
      <c r="W3718" s="716" t="e">
        <f t="shared" si="151"/>
        <v>#DIV/0!</v>
      </c>
      <c r="Z3718" s="739">
        <f t="shared" si="152"/>
        <v>38995.199999999997</v>
      </c>
    </row>
    <row r="3719" spans="1:26" s="365" customFormat="1" ht="12.65" customHeight="1">
      <c r="A3719" s="452"/>
      <c r="B3719" s="452" t="s">
        <v>462</v>
      </c>
      <c r="C3719" s="453" t="s">
        <v>453</v>
      </c>
      <c r="D3719" s="454" t="s">
        <v>470</v>
      </c>
      <c r="E3719" s="455" t="s">
        <v>1311</v>
      </c>
      <c r="F3719" s="454" t="s">
        <v>1275</v>
      </c>
      <c r="G3719" s="454" t="s">
        <v>787</v>
      </c>
      <c r="H3719" s="454" t="s">
        <v>439</v>
      </c>
      <c r="I3719" s="453">
        <v>2024</v>
      </c>
      <c r="J3719" s="453">
        <v>7</v>
      </c>
      <c r="K3719" s="456">
        <v>45604</v>
      </c>
      <c r="L3719" s="457">
        <v>1</v>
      </c>
      <c r="M3719" s="458">
        <v>0.61160000000000003</v>
      </c>
      <c r="N3719" s="458">
        <v>0.61160000000000003</v>
      </c>
      <c r="O3719" s="459">
        <v>0</v>
      </c>
      <c r="P3719" s="460">
        <v>0</v>
      </c>
      <c r="Q3719" s="453">
        <v>1</v>
      </c>
      <c r="R3719" s="458">
        <v>0.61160000000000003</v>
      </c>
      <c r="S3719" s="464">
        <v>590976</v>
      </c>
      <c r="T3719" s="461">
        <v>3430792</v>
      </c>
      <c r="U3719" s="462">
        <v>449513</v>
      </c>
      <c r="V3719" s="463">
        <v>0</v>
      </c>
      <c r="W3719" s="716" t="e">
        <f t="shared" si="151"/>
        <v>#DIV/0!</v>
      </c>
      <c r="Z3719" s="739">
        <f t="shared" si="152"/>
        <v>0</v>
      </c>
    </row>
    <row r="3720" spans="1:26" s="365" customFormat="1" ht="12.65" customHeight="1">
      <c r="A3720" s="452"/>
      <c r="B3720" s="452" t="s">
        <v>462</v>
      </c>
      <c r="C3720" s="453" t="s">
        <v>453</v>
      </c>
      <c r="D3720" s="454" t="s">
        <v>470</v>
      </c>
      <c r="E3720" s="455" t="s">
        <v>1311</v>
      </c>
      <c r="F3720" s="454" t="s">
        <v>1275</v>
      </c>
      <c r="G3720" s="454" t="s">
        <v>787</v>
      </c>
      <c r="H3720" s="454" t="s">
        <v>439</v>
      </c>
      <c r="I3720" s="453">
        <v>2024</v>
      </c>
      <c r="J3720" s="453">
        <v>8</v>
      </c>
      <c r="K3720" s="456">
        <v>45604</v>
      </c>
      <c r="L3720" s="457">
        <v>1</v>
      </c>
      <c r="M3720" s="458">
        <v>0.61160000000000003</v>
      </c>
      <c r="N3720" s="458">
        <v>0.61160000000000003</v>
      </c>
      <c r="O3720" s="459">
        <v>0</v>
      </c>
      <c r="P3720" s="460">
        <v>0</v>
      </c>
      <c r="Q3720" s="453">
        <v>1</v>
      </c>
      <c r="R3720" s="458">
        <v>0.61160000000000003</v>
      </c>
      <c r="S3720" s="464">
        <v>435456</v>
      </c>
      <c r="T3720" s="461">
        <v>3866248</v>
      </c>
      <c r="U3720" s="462">
        <v>449513</v>
      </c>
      <c r="V3720" s="463">
        <v>0</v>
      </c>
      <c r="W3720" s="716" t="e">
        <f t="shared" si="151"/>
        <v>#DIV/0!</v>
      </c>
      <c r="Z3720" s="739">
        <f t="shared" si="152"/>
        <v>0</v>
      </c>
    </row>
    <row r="3721" spans="1:26" s="365" customFormat="1" ht="12.65" customHeight="1">
      <c r="A3721" s="452"/>
      <c r="B3721" s="452" t="s">
        <v>462</v>
      </c>
      <c r="C3721" s="453" t="s">
        <v>453</v>
      </c>
      <c r="D3721" s="454" t="s">
        <v>470</v>
      </c>
      <c r="E3721" s="455" t="s">
        <v>1311</v>
      </c>
      <c r="F3721" s="454" t="s">
        <v>1275</v>
      </c>
      <c r="G3721" s="454" t="s">
        <v>787</v>
      </c>
      <c r="H3721" s="454" t="s">
        <v>439</v>
      </c>
      <c r="I3721" s="453">
        <v>2024</v>
      </c>
      <c r="J3721" s="453">
        <v>9</v>
      </c>
      <c r="K3721" s="456">
        <v>45604</v>
      </c>
      <c r="L3721" s="457">
        <v>1</v>
      </c>
      <c r="M3721" s="458">
        <v>0.61160000000000003</v>
      </c>
      <c r="N3721" s="458">
        <v>0.61160000000000003</v>
      </c>
      <c r="O3721" s="459">
        <v>0</v>
      </c>
      <c r="P3721" s="460">
        <v>0</v>
      </c>
      <c r="Q3721" s="453">
        <v>1</v>
      </c>
      <c r="R3721" s="458">
        <v>0.61160000000000003</v>
      </c>
      <c r="S3721" s="464">
        <v>382080</v>
      </c>
      <c r="T3721" s="461">
        <v>4248328</v>
      </c>
      <c r="U3721" s="462">
        <v>449513</v>
      </c>
      <c r="V3721" s="463">
        <v>0</v>
      </c>
      <c r="W3721" s="716" t="e">
        <f t="shared" si="151"/>
        <v>#DIV/0!</v>
      </c>
      <c r="Z3721" s="739">
        <f t="shared" si="152"/>
        <v>0</v>
      </c>
    </row>
    <row r="3722" spans="1:26" s="365" customFormat="1" ht="12.65" customHeight="1">
      <c r="A3722" s="452"/>
      <c r="B3722" s="452" t="s">
        <v>462</v>
      </c>
      <c r="C3722" s="453" t="s">
        <v>453</v>
      </c>
      <c r="D3722" s="454" t="s">
        <v>470</v>
      </c>
      <c r="E3722" s="455" t="s">
        <v>1311</v>
      </c>
      <c r="F3722" s="454" t="s">
        <v>1275</v>
      </c>
      <c r="G3722" s="454" t="s">
        <v>787</v>
      </c>
      <c r="H3722" s="454" t="s">
        <v>439</v>
      </c>
      <c r="I3722" s="453">
        <v>2024</v>
      </c>
      <c r="J3722" s="453">
        <v>10</v>
      </c>
      <c r="K3722" s="456">
        <v>45604</v>
      </c>
      <c r="L3722" s="457">
        <v>1</v>
      </c>
      <c r="M3722" s="458">
        <v>0.61160000000000003</v>
      </c>
      <c r="N3722" s="458">
        <v>0.61160000000000003</v>
      </c>
      <c r="O3722" s="459">
        <v>0</v>
      </c>
      <c r="P3722" s="460">
        <v>0</v>
      </c>
      <c r="Q3722" s="453">
        <v>1</v>
      </c>
      <c r="R3722" s="458">
        <v>0.61160000000000003</v>
      </c>
      <c r="S3722" s="464">
        <v>0</v>
      </c>
      <c r="T3722" s="461">
        <v>4248328</v>
      </c>
      <c r="U3722" s="462">
        <v>449513</v>
      </c>
      <c r="V3722" s="463">
        <v>0</v>
      </c>
      <c r="W3722" s="716" t="e">
        <f t="shared" si="151"/>
        <v>#DIV/0!</v>
      </c>
      <c r="Z3722" s="739">
        <f t="shared" si="152"/>
        <v>0</v>
      </c>
    </row>
    <row r="3723" spans="1:26" s="365" customFormat="1" ht="12.65" customHeight="1">
      <c r="A3723" s="452"/>
      <c r="B3723" s="452" t="s">
        <v>462</v>
      </c>
      <c r="C3723" s="453" t="s">
        <v>453</v>
      </c>
      <c r="D3723" s="454" t="s">
        <v>470</v>
      </c>
      <c r="E3723" s="455" t="s">
        <v>1311</v>
      </c>
      <c r="F3723" s="454" t="s">
        <v>1275</v>
      </c>
      <c r="G3723" s="454" t="s">
        <v>787</v>
      </c>
      <c r="H3723" s="454" t="s">
        <v>439</v>
      </c>
      <c r="I3723" s="453">
        <v>2024</v>
      </c>
      <c r="J3723" s="453">
        <v>11</v>
      </c>
      <c r="K3723" s="456">
        <v>45631</v>
      </c>
      <c r="L3723" s="457">
        <v>1</v>
      </c>
      <c r="M3723" s="458">
        <v>0.61160000000000003</v>
      </c>
      <c r="N3723" s="458">
        <v>0.61160000000000003</v>
      </c>
      <c r="O3723" s="459">
        <v>0</v>
      </c>
      <c r="P3723" s="460">
        <v>0</v>
      </c>
      <c r="Q3723" s="453">
        <v>1</v>
      </c>
      <c r="R3723" s="458">
        <v>0.61160000000000003</v>
      </c>
      <c r="S3723" s="464">
        <v>0</v>
      </c>
      <c r="T3723" s="461">
        <v>4248328</v>
      </c>
      <c r="U3723" s="462">
        <v>449513</v>
      </c>
      <c r="V3723" s="463">
        <v>0</v>
      </c>
      <c r="W3723" s="716" t="e">
        <f t="shared" si="151"/>
        <v>#DIV/0!</v>
      </c>
      <c r="Z3723" s="739">
        <f t="shared" si="152"/>
        <v>0</v>
      </c>
    </row>
    <row r="3724" spans="1:26" s="365" customFormat="1" ht="12.65" customHeight="1">
      <c r="A3724" s="452"/>
      <c r="B3724" s="452" t="s">
        <v>462</v>
      </c>
      <c r="C3724" s="453" t="s">
        <v>453</v>
      </c>
      <c r="D3724" s="454" t="s">
        <v>470</v>
      </c>
      <c r="E3724" s="455" t="s">
        <v>1311</v>
      </c>
      <c r="F3724" s="454" t="s">
        <v>1275</v>
      </c>
      <c r="G3724" s="454" t="s">
        <v>787</v>
      </c>
      <c r="H3724" s="454" t="s">
        <v>439</v>
      </c>
      <c r="I3724" s="453">
        <v>2024</v>
      </c>
      <c r="J3724" s="453">
        <v>12</v>
      </c>
      <c r="K3724" s="456">
        <v>45666</v>
      </c>
      <c r="L3724" s="457">
        <v>1</v>
      </c>
      <c r="M3724" s="458">
        <v>0.61160000000000003</v>
      </c>
      <c r="N3724" s="458">
        <v>0.61160000000000003</v>
      </c>
      <c r="O3724" s="459">
        <v>0</v>
      </c>
      <c r="P3724" s="460">
        <v>0</v>
      </c>
      <c r="Q3724" s="453">
        <v>1</v>
      </c>
      <c r="R3724" s="458">
        <v>0.61160000000000003</v>
      </c>
      <c r="S3724" s="464">
        <v>190272</v>
      </c>
      <c r="T3724" s="461">
        <v>4438600</v>
      </c>
      <c r="U3724" s="462">
        <v>0</v>
      </c>
      <c r="V3724" s="463">
        <v>0</v>
      </c>
      <c r="W3724" s="716" t="e">
        <f t="shared" si="151"/>
        <v>#DIV/0!</v>
      </c>
      <c r="Z3724" s="739">
        <f t="shared" si="152"/>
        <v>0</v>
      </c>
    </row>
    <row r="3725" spans="1:26" s="365" customFormat="1" ht="12.65" customHeight="1">
      <c r="A3725" s="452"/>
      <c r="B3725" s="452" t="s">
        <v>462</v>
      </c>
      <c r="C3725" s="453" t="s">
        <v>453</v>
      </c>
      <c r="D3725" s="454" t="s">
        <v>470</v>
      </c>
      <c r="E3725" s="455" t="s">
        <v>1311</v>
      </c>
      <c r="F3725" s="454" t="s">
        <v>1275</v>
      </c>
      <c r="G3725" s="454" t="s">
        <v>787</v>
      </c>
      <c r="H3725" s="454" t="s">
        <v>439</v>
      </c>
      <c r="I3725" s="453">
        <v>2025</v>
      </c>
      <c r="J3725" s="453">
        <v>1</v>
      </c>
      <c r="K3725" s="456">
        <v>45336</v>
      </c>
      <c r="L3725" s="457">
        <v>1</v>
      </c>
      <c r="M3725" s="458">
        <v>0.61160000000000003</v>
      </c>
      <c r="N3725" s="458">
        <v>0.61160000000000003</v>
      </c>
      <c r="O3725" s="459">
        <v>0</v>
      </c>
      <c r="P3725" s="460">
        <v>0</v>
      </c>
      <c r="Q3725" s="453">
        <v>1</v>
      </c>
      <c r="R3725" s="458">
        <v>0.61160000000000003</v>
      </c>
      <c r="S3725" s="464">
        <v>178752</v>
      </c>
      <c r="T3725" s="461">
        <v>4617352</v>
      </c>
      <c r="U3725" s="462" t="s">
        <v>553</v>
      </c>
      <c r="V3725" s="463">
        <v>0</v>
      </c>
      <c r="W3725" s="716" t="e">
        <f t="shared" si="151"/>
        <v>#DIV/0!</v>
      </c>
      <c r="Z3725" s="739">
        <f t="shared" si="152"/>
        <v>0</v>
      </c>
    </row>
    <row r="3726" spans="1:26" s="365" customFormat="1" ht="12.65" customHeight="1">
      <c r="A3726" s="452"/>
      <c r="B3726" s="452" t="s">
        <v>462</v>
      </c>
      <c r="C3726" s="453" t="s">
        <v>453</v>
      </c>
      <c r="D3726" s="454" t="s">
        <v>476</v>
      </c>
      <c r="E3726" s="455" t="s">
        <v>1312</v>
      </c>
      <c r="F3726" s="454" t="s">
        <v>1275</v>
      </c>
      <c r="G3726" s="454" t="s">
        <v>787</v>
      </c>
      <c r="H3726" s="454" t="s">
        <v>439</v>
      </c>
      <c r="I3726" s="453">
        <v>2023</v>
      </c>
      <c r="J3726" s="453">
        <v>10</v>
      </c>
      <c r="K3726" s="456">
        <v>45604</v>
      </c>
      <c r="L3726" s="457">
        <v>0.25</v>
      </c>
      <c r="M3726" s="458">
        <v>0.65300000000000002</v>
      </c>
      <c r="N3726" s="458">
        <v>1.0117</v>
      </c>
      <c r="O3726" s="459">
        <v>0.35870000000000002</v>
      </c>
      <c r="P3726" s="460">
        <v>8.9700000000000002E-2</v>
      </c>
      <c r="Q3726" s="453">
        <v>1</v>
      </c>
      <c r="R3726" s="458">
        <v>0.65300000000000002</v>
      </c>
      <c r="S3726" s="464">
        <v>59850</v>
      </c>
      <c r="T3726" s="461">
        <v>59850</v>
      </c>
      <c r="U3726" s="462">
        <v>448000</v>
      </c>
      <c r="V3726" s="463">
        <v>426532</v>
      </c>
      <c r="W3726" s="716" t="e">
        <f t="shared" si="151"/>
        <v>#DIV/0!</v>
      </c>
      <c r="Z3726" s="739">
        <f t="shared" si="152"/>
        <v>21468.195</v>
      </c>
    </row>
    <row r="3727" spans="1:26" s="365" customFormat="1" ht="12.65" customHeight="1">
      <c r="A3727" s="452"/>
      <c r="B3727" s="452" t="s">
        <v>462</v>
      </c>
      <c r="C3727" s="453" t="s">
        <v>453</v>
      </c>
      <c r="D3727" s="454" t="s">
        <v>476</v>
      </c>
      <c r="E3727" s="455" t="s">
        <v>1312</v>
      </c>
      <c r="F3727" s="454" t="s">
        <v>1275</v>
      </c>
      <c r="G3727" s="454" t="s">
        <v>787</v>
      </c>
      <c r="H3727" s="454" t="s">
        <v>439</v>
      </c>
      <c r="I3727" s="453">
        <v>2023</v>
      </c>
      <c r="J3727" s="453">
        <v>10</v>
      </c>
      <c r="K3727" s="456">
        <v>45604</v>
      </c>
      <c r="L3727" s="457">
        <v>0.25</v>
      </c>
      <c r="M3727" s="458">
        <v>0.65300000000000002</v>
      </c>
      <c r="N3727" s="458">
        <v>1.0117</v>
      </c>
      <c r="O3727" s="459">
        <v>0.35870000000000002</v>
      </c>
      <c r="P3727" s="460">
        <v>8.9700000000000002E-2</v>
      </c>
      <c r="Q3727" s="453">
        <v>1</v>
      </c>
      <c r="R3727" s="458">
        <v>0.65300000000000002</v>
      </c>
      <c r="S3727" s="464">
        <v>59850</v>
      </c>
      <c r="T3727" s="461">
        <v>59850</v>
      </c>
      <c r="U3727" s="462" t="s">
        <v>553</v>
      </c>
      <c r="V3727" s="463">
        <v>0</v>
      </c>
      <c r="W3727" s="716" t="e">
        <f t="shared" si="151"/>
        <v>#DIV/0!</v>
      </c>
      <c r="Z3727" s="739">
        <f t="shared" si="152"/>
        <v>21468.195</v>
      </c>
    </row>
    <row r="3728" spans="1:26" s="365" customFormat="1" ht="12.65" customHeight="1">
      <c r="A3728" s="452"/>
      <c r="B3728" s="452" t="s">
        <v>462</v>
      </c>
      <c r="C3728" s="453" t="s">
        <v>453</v>
      </c>
      <c r="D3728" s="454" t="s">
        <v>476</v>
      </c>
      <c r="E3728" s="455" t="s">
        <v>1312</v>
      </c>
      <c r="F3728" s="454" t="s">
        <v>1275</v>
      </c>
      <c r="G3728" s="454" t="s">
        <v>787</v>
      </c>
      <c r="H3728" s="454" t="s">
        <v>439</v>
      </c>
      <c r="I3728" s="453">
        <v>2023</v>
      </c>
      <c r="J3728" s="453">
        <v>11</v>
      </c>
      <c r="K3728" s="456">
        <v>45604</v>
      </c>
      <c r="L3728" s="457">
        <v>0.25</v>
      </c>
      <c r="M3728" s="458">
        <v>0.65300000000000002</v>
      </c>
      <c r="N3728" s="458">
        <v>1.0117</v>
      </c>
      <c r="O3728" s="459">
        <v>0.35870000000000002</v>
      </c>
      <c r="P3728" s="460">
        <v>8.9700000000000002E-2</v>
      </c>
      <c r="Q3728" s="453">
        <v>1</v>
      </c>
      <c r="R3728" s="458">
        <v>0.65300000000000002</v>
      </c>
      <c r="S3728" s="464">
        <v>280000</v>
      </c>
      <c r="T3728" s="461">
        <v>339850</v>
      </c>
      <c r="U3728" s="462">
        <v>448000</v>
      </c>
      <c r="V3728" s="463">
        <v>326096</v>
      </c>
      <c r="W3728" s="716" t="e">
        <f t="shared" si="151"/>
        <v>#DIV/0!</v>
      </c>
      <c r="Z3728" s="739">
        <f t="shared" si="152"/>
        <v>100436</v>
      </c>
    </row>
    <row r="3729" spans="1:26" s="365" customFormat="1" ht="12.65" customHeight="1">
      <c r="A3729" s="452"/>
      <c r="B3729" s="452" t="s">
        <v>462</v>
      </c>
      <c r="C3729" s="453" t="s">
        <v>453</v>
      </c>
      <c r="D3729" s="454" t="s">
        <v>476</v>
      </c>
      <c r="E3729" s="455" t="s">
        <v>1312</v>
      </c>
      <c r="F3729" s="454" t="s">
        <v>1275</v>
      </c>
      <c r="G3729" s="454" t="s">
        <v>787</v>
      </c>
      <c r="H3729" s="454" t="s">
        <v>439</v>
      </c>
      <c r="I3729" s="453">
        <v>2023</v>
      </c>
      <c r="J3729" s="453">
        <v>11</v>
      </c>
      <c r="K3729" s="456">
        <v>45604</v>
      </c>
      <c r="L3729" s="457">
        <v>0.25</v>
      </c>
      <c r="M3729" s="458">
        <v>0.65300000000000002</v>
      </c>
      <c r="N3729" s="458">
        <v>1.0117</v>
      </c>
      <c r="O3729" s="459">
        <v>0.35870000000000002</v>
      </c>
      <c r="P3729" s="460">
        <v>8.9700000000000002E-2</v>
      </c>
      <c r="Q3729" s="453">
        <v>1</v>
      </c>
      <c r="R3729" s="458">
        <v>0.65300000000000002</v>
      </c>
      <c r="S3729" s="464">
        <v>280000</v>
      </c>
      <c r="T3729" s="461">
        <v>339850</v>
      </c>
      <c r="U3729" s="462" t="s">
        <v>553</v>
      </c>
      <c r="V3729" s="463">
        <v>0</v>
      </c>
      <c r="W3729" s="716" t="e">
        <f t="shared" si="151"/>
        <v>#DIV/0!</v>
      </c>
      <c r="Z3729" s="739">
        <f t="shared" si="152"/>
        <v>100436</v>
      </c>
    </row>
    <row r="3730" spans="1:26" s="365" customFormat="1" ht="12.65" customHeight="1">
      <c r="A3730" s="452"/>
      <c r="B3730" s="452" t="s">
        <v>462</v>
      </c>
      <c r="C3730" s="453" t="s">
        <v>453</v>
      </c>
      <c r="D3730" s="454" t="s">
        <v>476</v>
      </c>
      <c r="E3730" s="455" t="s">
        <v>1312</v>
      </c>
      <c r="F3730" s="454" t="s">
        <v>1275</v>
      </c>
      <c r="G3730" s="454" t="s">
        <v>787</v>
      </c>
      <c r="H3730" s="454" t="s">
        <v>439</v>
      </c>
      <c r="I3730" s="453">
        <v>2023</v>
      </c>
      <c r="J3730" s="453">
        <v>12</v>
      </c>
      <c r="K3730" s="456">
        <v>45604</v>
      </c>
      <c r="L3730" s="457">
        <v>0.25</v>
      </c>
      <c r="M3730" s="458">
        <v>0.65300000000000002</v>
      </c>
      <c r="N3730" s="458">
        <v>1.0117</v>
      </c>
      <c r="O3730" s="459">
        <v>0.35870000000000002</v>
      </c>
      <c r="P3730" s="460">
        <v>8.9700000000000002E-2</v>
      </c>
      <c r="Q3730" s="453">
        <v>1</v>
      </c>
      <c r="R3730" s="458">
        <v>0.65300000000000002</v>
      </c>
      <c r="S3730" s="464">
        <v>170000</v>
      </c>
      <c r="T3730" s="461">
        <v>509850</v>
      </c>
      <c r="U3730" s="462">
        <v>448000</v>
      </c>
      <c r="V3730" s="463">
        <v>265117</v>
      </c>
      <c r="W3730" s="716" t="e">
        <f t="shared" si="151"/>
        <v>#DIV/0!</v>
      </c>
      <c r="Z3730" s="739">
        <f t="shared" si="152"/>
        <v>60979</v>
      </c>
    </row>
    <row r="3731" spans="1:26" s="365" customFormat="1" ht="12.65" customHeight="1">
      <c r="A3731" s="452"/>
      <c r="B3731" s="452" t="s">
        <v>462</v>
      </c>
      <c r="C3731" s="453" t="s">
        <v>453</v>
      </c>
      <c r="D3731" s="454" t="s">
        <v>476</v>
      </c>
      <c r="E3731" s="455" t="s">
        <v>1312</v>
      </c>
      <c r="F3731" s="454" t="s">
        <v>1275</v>
      </c>
      <c r="G3731" s="454" t="s">
        <v>787</v>
      </c>
      <c r="H3731" s="454" t="s">
        <v>439</v>
      </c>
      <c r="I3731" s="453">
        <v>2023</v>
      </c>
      <c r="J3731" s="453">
        <v>12</v>
      </c>
      <c r="K3731" s="456">
        <v>45604</v>
      </c>
      <c r="L3731" s="457">
        <v>0.25</v>
      </c>
      <c r="M3731" s="458">
        <v>0.65300000000000002</v>
      </c>
      <c r="N3731" s="458">
        <v>1.0117</v>
      </c>
      <c r="O3731" s="459">
        <v>0.35870000000000002</v>
      </c>
      <c r="P3731" s="460">
        <v>8.9700000000000002E-2</v>
      </c>
      <c r="Q3731" s="453">
        <v>1</v>
      </c>
      <c r="R3731" s="458">
        <v>0.65300000000000002</v>
      </c>
      <c r="S3731" s="464">
        <v>170000</v>
      </c>
      <c r="T3731" s="461">
        <v>509850</v>
      </c>
      <c r="U3731" s="462" t="s">
        <v>553</v>
      </c>
      <c r="V3731" s="463">
        <v>0</v>
      </c>
      <c r="W3731" s="716" t="e">
        <f t="shared" si="151"/>
        <v>#DIV/0!</v>
      </c>
      <c r="Z3731" s="739">
        <f t="shared" si="152"/>
        <v>60979</v>
      </c>
    </row>
    <row r="3732" spans="1:26" s="365" customFormat="1" ht="12.65" customHeight="1">
      <c r="A3732" s="452"/>
      <c r="B3732" s="452" t="s">
        <v>462</v>
      </c>
      <c r="C3732" s="453" t="s">
        <v>453</v>
      </c>
      <c r="D3732" s="454" t="s">
        <v>476</v>
      </c>
      <c r="E3732" s="455" t="s">
        <v>1312</v>
      </c>
      <c r="F3732" s="454" t="s">
        <v>1275</v>
      </c>
      <c r="G3732" s="454" t="s">
        <v>787</v>
      </c>
      <c r="H3732" s="454" t="s">
        <v>439</v>
      </c>
      <c r="I3732" s="453">
        <v>2024</v>
      </c>
      <c r="J3732" s="453">
        <v>1</v>
      </c>
      <c r="K3732" s="456">
        <v>45604</v>
      </c>
      <c r="L3732" s="457">
        <v>0.25</v>
      </c>
      <c r="M3732" s="458">
        <v>0.65300000000000002</v>
      </c>
      <c r="N3732" s="458">
        <v>1.0117</v>
      </c>
      <c r="O3732" s="459">
        <v>0.35870000000000002</v>
      </c>
      <c r="P3732" s="460">
        <v>8.9700000000000002E-2</v>
      </c>
      <c r="Q3732" s="453">
        <v>1</v>
      </c>
      <c r="R3732" s="458">
        <v>0.65300000000000002</v>
      </c>
      <c r="S3732" s="464">
        <v>185000</v>
      </c>
      <c r="T3732" s="461">
        <v>694850</v>
      </c>
      <c r="U3732" s="462">
        <v>448000</v>
      </c>
      <c r="V3732" s="463">
        <v>198757</v>
      </c>
      <c r="W3732" s="716" t="e">
        <f t="shared" si="151"/>
        <v>#DIV/0!</v>
      </c>
      <c r="Z3732" s="739">
        <f t="shared" si="152"/>
        <v>66359.5</v>
      </c>
    </row>
    <row r="3733" spans="1:26" s="365" customFormat="1" ht="12.65" customHeight="1">
      <c r="A3733" s="452"/>
      <c r="B3733" s="452" t="s">
        <v>462</v>
      </c>
      <c r="C3733" s="453" t="s">
        <v>453</v>
      </c>
      <c r="D3733" s="454" t="s">
        <v>476</v>
      </c>
      <c r="E3733" s="455" t="s">
        <v>1312</v>
      </c>
      <c r="F3733" s="454" t="s">
        <v>1275</v>
      </c>
      <c r="G3733" s="454" t="s">
        <v>787</v>
      </c>
      <c r="H3733" s="454" t="s">
        <v>439</v>
      </c>
      <c r="I3733" s="453">
        <v>2024</v>
      </c>
      <c r="J3733" s="453">
        <v>1</v>
      </c>
      <c r="K3733" s="456">
        <v>45604</v>
      </c>
      <c r="L3733" s="457">
        <v>0.25</v>
      </c>
      <c r="M3733" s="458">
        <v>0.65300000000000002</v>
      </c>
      <c r="N3733" s="458">
        <v>1.0117</v>
      </c>
      <c r="O3733" s="459">
        <v>0.35870000000000002</v>
      </c>
      <c r="P3733" s="460">
        <v>8.9700000000000002E-2</v>
      </c>
      <c r="Q3733" s="453">
        <v>1</v>
      </c>
      <c r="R3733" s="458">
        <v>0.65300000000000002</v>
      </c>
      <c r="S3733" s="464">
        <v>185000</v>
      </c>
      <c r="T3733" s="461">
        <v>694850</v>
      </c>
      <c r="U3733" s="462" t="s">
        <v>553</v>
      </c>
      <c r="V3733" s="463">
        <v>0</v>
      </c>
      <c r="W3733" s="716" t="e">
        <f t="shared" si="151"/>
        <v>#DIV/0!</v>
      </c>
      <c r="Z3733" s="739">
        <f t="shared" si="152"/>
        <v>66359.5</v>
      </c>
    </row>
    <row r="3734" spans="1:26" s="365" customFormat="1" ht="12.65" customHeight="1">
      <c r="A3734" s="452"/>
      <c r="B3734" s="452" t="s">
        <v>462</v>
      </c>
      <c r="C3734" s="453" t="s">
        <v>453</v>
      </c>
      <c r="D3734" s="454" t="s">
        <v>476</v>
      </c>
      <c r="E3734" s="455" t="s">
        <v>1312</v>
      </c>
      <c r="F3734" s="454" t="s">
        <v>1275</v>
      </c>
      <c r="G3734" s="454" t="s">
        <v>787</v>
      </c>
      <c r="H3734" s="454" t="s">
        <v>439</v>
      </c>
      <c r="I3734" s="453">
        <v>2024</v>
      </c>
      <c r="J3734" s="453">
        <v>2</v>
      </c>
      <c r="K3734" s="456">
        <v>45604</v>
      </c>
      <c r="L3734" s="457">
        <v>0.25</v>
      </c>
      <c r="M3734" s="458">
        <v>0.65300000000000002</v>
      </c>
      <c r="N3734" s="458">
        <v>1.0117</v>
      </c>
      <c r="O3734" s="459">
        <v>0.35870000000000002</v>
      </c>
      <c r="P3734" s="460">
        <v>8.9700000000000002E-2</v>
      </c>
      <c r="Q3734" s="453">
        <v>1</v>
      </c>
      <c r="R3734" s="458">
        <v>0.65300000000000002</v>
      </c>
      <c r="S3734" s="464">
        <v>85000</v>
      </c>
      <c r="T3734" s="461">
        <v>779850</v>
      </c>
      <c r="U3734" s="462">
        <v>448000</v>
      </c>
      <c r="V3734" s="463">
        <v>168268</v>
      </c>
      <c r="W3734" s="716" t="e">
        <f t="shared" si="151"/>
        <v>#DIV/0!</v>
      </c>
      <c r="Z3734" s="739">
        <f t="shared" si="152"/>
        <v>30489.5</v>
      </c>
    </row>
    <row r="3735" spans="1:26" s="365" customFormat="1" ht="12.65" customHeight="1">
      <c r="A3735" s="452"/>
      <c r="B3735" s="452" t="s">
        <v>462</v>
      </c>
      <c r="C3735" s="453" t="s">
        <v>453</v>
      </c>
      <c r="D3735" s="454" t="s">
        <v>476</v>
      </c>
      <c r="E3735" s="455" t="s">
        <v>1312</v>
      </c>
      <c r="F3735" s="454" t="s">
        <v>1275</v>
      </c>
      <c r="G3735" s="454" t="s">
        <v>787</v>
      </c>
      <c r="H3735" s="454" t="s">
        <v>439</v>
      </c>
      <c r="I3735" s="453">
        <v>2024</v>
      </c>
      <c r="J3735" s="453">
        <v>2</v>
      </c>
      <c r="K3735" s="456">
        <v>45604</v>
      </c>
      <c r="L3735" s="457">
        <v>0.25</v>
      </c>
      <c r="M3735" s="458">
        <v>0.65300000000000002</v>
      </c>
      <c r="N3735" s="458">
        <v>1.0117</v>
      </c>
      <c r="O3735" s="459">
        <v>0.35870000000000002</v>
      </c>
      <c r="P3735" s="460">
        <v>8.9700000000000002E-2</v>
      </c>
      <c r="Q3735" s="453">
        <v>1</v>
      </c>
      <c r="R3735" s="458">
        <v>0.65300000000000002</v>
      </c>
      <c r="S3735" s="464">
        <v>85000</v>
      </c>
      <c r="T3735" s="461">
        <v>779850</v>
      </c>
      <c r="U3735" s="462" t="s">
        <v>553</v>
      </c>
      <c r="V3735" s="463">
        <v>0</v>
      </c>
      <c r="W3735" s="716" t="e">
        <f t="shared" si="151"/>
        <v>#DIV/0!</v>
      </c>
      <c r="Z3735" s="739">
        <f t="shared" si="152"/>
        <v>30489.5</v>
      </c>
    </row>
    <row r="3736" spans="1:26" s="365" customFormat="1" ht="12.65" customHeight="1">
      <c r="A3736" s="452"/>
      <c r="B3736" s="452" t="s">
        <v>462</v>
      </c>
      <c r="C3736" s="453" t="s">
        <v>453</v>
      </c>
      <c r="D3736" s="454" t="s">
        <v>476</v>
      </c>
      <c r="E3736" s="455" t="s">
        <v>1312</v>
      </c>
      <c r="F3736" s="454" t="s">
        <v>1275</v>
      </c>
      <c r="G3736" s="454" t="s">
        <v>787</v>
      </c>
      <c r="H3736" s="454" t="s">
        <v>439</v>
      </c>
      <c r="I3736" s="453">
        <v>2024</v>
      </c>
      <c r="J3736" s="453">
        <v>3</v>
      </c>
      <c r="K3736" s="456">
        <v>45604</v>
      </c>
      <c r="L3736" s="457">
        <v>0.25</v>
      </c>
      <c r="M3736" s="458">
        <v>0.65300000000000002</v>
      </c>
      <c r="N3736" s="458">
        <v>0.65300000000000002</v>
      </c>
      <c r="O3736" s="459">
        <v>0</v>
      </c>
      <c r="P3736" s="460">
        <v>0</v>
      </c>
      <c r="Q3736" s="453">
        <v>1</v>
      </c>
      <c r="R3736" s="458">
        <v>0.65300000000000002</v>
      </c>
      <c r="S3736" s="464">
        <v>255000</v>
      </c>
      <c r="T3736" s="461">
        <v>1034850</v>
      </c>
      <c r="U3736" s="462">
        <v>448000</v>
      </c>
      <c r="V3736" s="463">
        <v>448000</v>
      </c>
      <c r="W3736" s="716" t="e">
        <f t="shared" si="151"/>
        <v>#DIV/0!</v>
      </c>
      <c r="Z3736" s="739">
        <f t="shared" si="152"/>
        <v>0</v>
      </c>
    </row>
    <row r="3737" spans="1:26" s="365" customFormat="1" ht="12.65" customHeight="1">
      <c r="A3737" s="452"/>
      <c r="B3737" s="452" t="s">
        <v>462</v>
      </c>
      <c r="C3737" s="453" t="s">
        <v>453</v>
      </c>
      <c r="D3737" s="454" t="s">
        <v>476</v>
      </c>
      <c r="E3737" s="455" t="s">
        <v>1312</v>
      </c>
      <c r="F3737" s="454" t="s">
        <v>1275</v>
      </c>
      <c r="G3737" s="454" t="s">
        <v>787</v>
      </c>
      <c r="H3737" s="454" t="s">
        <v>439</v>
      </c>
      <c r="I3737" s="453">
        <v>2024</v>
      </c>
      <c r="J3737" s="453">
        <v>3</v>
      </c>
      <c r="K3737" s="456">
        <v>45604</v>
      </c>
      <c r="L3737" s="457">
        <v>0.25</v>
      </c>
      <c r="M3737" s="458">
        <v>0.65300000000000002</v>
      </c>
      <c r="N3737" s="458">
        <v>0.65300000000000002</v>
      </c>
      <c r="O3737" s="459">
        <v>0</v>
      </c>
      <c r="P3737" s="460">
        <v>0</v>
      </c>
      <c r="Q3737" s="453">
        <v>1</v>
      </c>
      <c r="R3737" s="458">
        <v>0.65300000000000002</v>
      </c>
      <c r="S3737" s="464">
        <v>255000</v>
      </c>
      <c r="T3737" s="461">
        <v>1034850</v>
      </c>
      <c r="U3737" s="462" t="s">
        <v>553</v>
      </c>
      <c r="V3737" s="463">
        <v>0</v>
      </c>
      <c r="W3737" s="716" t="e">
        <f t="shared" si="151"/>
        <v>#DIV/0!</v>
      </c>
      <c r="Z3737" s="739">
        <f t="shared" si="152"/>
        <v>0</v>
      </c>
    </row>
    <row r="3738" spans="1:26" s="365" customFormat="1" ht="12.65" customHeight="1">
      <c r="A3738" s="452"/>
      <c r="B3738" s="452" t="s">
        <v>462</v>
      </c>
      <c r="C3738" s="453" t="s">
        <v>453</v>
      </c>
      <c r="D3738" s="454" t="s">
        <v>476</v>
      </c>
      <c r="E3738" s="455" t="s">
        <v>1312</v>
      </c>
      <c r="F3738" s="454" t="s">
        <v>1275</v>
      </c>
      <c r="G3738" s="454" t="s">
        <v>787</v>
      </c>
      <c r="H3738" s="454" t="s">
        <v>439</v>
      </c>
      <c r="I3738" s="453">
        <v>2024</v>
      </c>
      <c r="J3738" s="453">
        <v>4</v>
      </c>
      <c r="K3738" s="456">
        <v>45604</v>
      </c>
      <c r="L3738" s="457">
        <v>0.25</v>
      </c>
      <c r="M3738" s="458">
        <v>0.65300000000000002</v>
      </c>
      <c r="N3738" s="458">
        <v>1.0117</v>
      </c>
      <c r="O3738" s="459">
        <v>0.35870000000000002</v>
      </c>
      <c r="P3738" s="460">
        <v>8.9700000000000002E-2</v>
      </c>
      <c r="Q3738" s="453">
        <v>1</v>
      </c>
      <c r="R3738" s="458">
        <v>0.65300000000000002</v>
      </c>
      <c r="S3738" s="464">
        <v>115000</v>
      </c>
      <c r="T3738" s="461">
        <v>1149850</v>
      </c>
      <c r="U3738" s="462">
        <v>448000</v>
      </c>
      <c r="V3738" s="463">
        <v>35549</v>
      </c>
      <c r="W3738" s="716" t="e">
        <f t="shared" si="151"/>
        <v>#DIV/0!</v>
      </c>
      <c r="Z3738" s="739">
        <f t="shared" si="152"/>
        <v>41250.5</v>
      </c>
    </row>
    <row r="3739" spans="1:26" s="365" customFormat="1" ht="12.65" customHeight="1">
      <c r="A3739" s="452"/>
      <c r="B3739" s="452" t="s">
        <v>462</v>
      </c>
      <c r="C3739" s="453" t="s">
        <v>453</v>
      </c>
      <c r="D3739" s="454" t="s">
        <v>476</v>
      </c>
      <c r="E3739" s="455" t="s">
        <v>1312</v>
      </c>
      <c r="F3739" s="454" t="s">
        <v>1275</v>
      </c>
      <c r="G3739" s="454" t="s">
        <v>787</v>
      </c>
      <c r="H3739" s="454" t="s">
        <v>439</v>
      </c>
      <c r="I3739" s="453">
        <v>2024</v>
      </c>
      <c r="J3739" s="453">
        <v>4</v>
      </c>
      <c r="K3739" s="456">
        <v>45604</v>
      </c>
      <c r="L3739" s="457">
        <v>0.25</v>
      </c>
      <c r="M3739" s="458">
        <v>0.65300000000000002</v>
      </c>
      <c r="N3739" s="458">
        <v>1.0117</v>
      </c>
      <c r="O3739" s="459">
        <v>0.35870000000000002</v>
      </c>
      <c r="P3739" s="460">
        <v>8.9700000000000002E-2</v>
      </c>
      <c r="Q3739" s="453">
        <v>1</v>
      </c>
      <c r="R3739" s="458">
        <v>0.65300000000000002</v>
      </c>
      <c r="S3739" s="464">
        <v>115000</v>
      </c>
      <c r="T3739" s="461">
        <v>1149850</v>
      </c>
      <c r="U3739" s="462" t="s">
        <v>553</v>
      </c>
      <c r="V3739" s="463">
        <v>0</v>
      </c>
      <c r="W3739" s="716" t="e">
        <f t="shared" si="151"/>
        <v>#DIV/0!</v>
      </c>
      <c r="Z3739" s="739">
        <f t="shared" si="152"/>
        <v>41250.5</v>
      </c>
    </row>
    <row r="3740" spans="1:26" s="365" customFormat="1" ht="12.65" customHeight="1">
      <c r="A3740" s="452"/>
      <c r="B3740" s="452" t="s">
        <v>462</v>
      </c>
      <c r="C3740" s="453" t="s">
        <v>453</v>
      </c>
      <c r="D3740" s="454" t="s">
        <v>476</v>
      </c>
      <c r="E3740" s="455" t="s">
        <v>1312</v>
      </c>
      <c r="F3740" s="454" t="s">
        <v>1275</v>
      </c>
      <c r="G3740" s="454" t="s">
        <v>787</v>
      </c>
      <c r="H3740" s="454" t="s">
        <v>439</v>
      </c>
      <c r="I3740" s="453">
        <v>2024</v>
      </c>
      <c r="J3740" s="453">
        <v>5</v>
      </c>
      <c r="K3740" s="456">
        <v>45604</v>
      </c>
      <c r="L3740" s="457">
        <v>0.25</v>
      </c>
      <c r="M3740" s="458">
        <v>0.65300000000000002</v>
      </c>
      <c r="N3740" s="458">
        <v>1.0117</v>
      </c>
      <c r="O3740" s="459">
        <v>0.35870000000000002</v>
      </c>
      <c r="P3740" s="460">
        <v>8.9700000000000002E-2</v>
      </c>
      <c r="Q3740" s="453">
        <v>1</v>
      </c>
      <c r="R3740" s="458">
        <v>0.65300000000000002</v>
      </c>
      <c r="S3740" s="464">
        <v>150600</v>
      </c>
      <c r="T3740" s="461">
        <v>1300450</v>
      </c>
      <c r="U3740" s="462">
        <v>448000</v>
      </c>
      <c r="V3740" s="463">
        <v>-18471</v>
      </c>
      <c r="W3740" s="716" t="e">
        <f t="shared" si="151"/>
        <v>#DIV/0!</v>
      </c>
      <c r="Z3740" s="739">
        <f t="shared" si="152"/>
        <v>54020.22</v>
      </c>
    </row>
    <row r="3741" spans="1:26" s="365" customFormat="1" ht="12.65" customHeight="1">
      <c r="A3741" s="452"/>
      <c r="B3741" s="452" t="s">
        <v>462</v>
      </c>
      <c r="C3741" s="453" t="s">
        <v>453</v>
      </c>
      <c r="D3741" s="454" t="s">
        <v>476</v>
      </c>
      <c r="E3741" s="455" t="s">
        <v>1312</v>
      </c>
      <c r="F3741" s="454" t="s">
        <v>1275</v>
      </c>
      <c r="G3741" s="454" t="s">
        <v>787</v>
      </c>
      <c r="H3741" s="454" t="s">
        <v>439</v>
      </c>
      <c r="I3741" s="453">
        <v>2024</v>
      </c>
      <c r="J3741" s="453">
        <v>5</v>
      </c>
      <c r="K3741" s="456">
        <v>45604</v>
      </c>
      <c r="L3741" s="457">
        <v>0.25</v>
      </c>
      <c r="M3741" s="458">
        <v>0.65300000000000002</v>
      </c>
      <c r="N3741" s="458">
        <v>1.0117</v>
      </c>
      <c r="O3741" s="459">
        <v>0.35870000000000002</v>
      </c>
      <c r="P3741" s="460">
        <v>8.9700000000000002E-2</v>
      </c>
      <c r="Q3741" s="453">
        <v>1</v>
      </c>
      <c r="R3741" s="458">
        <v>0.65300000000000002</v>
      </c>
      <c r="S3741" s="464">
        <v>150600</v>
      </c>
      <c r="T3741" s="461">
        <v>1300450</v>
      </c>
      <c r="U3741" s="462" t="s">
        <v>553</v>
      </c>
      <c r="V3741" s="463">
        <v>0</v>
      </c>
      <c r="W3741" s="716" t="e">
        <f t="shared" si="151"/>
        <v>#DIV/0!</v>
      </c>
      <c r="Z3741" s="739">
        <f t="shared" si="152"/>
        <v>54020.22</v>
      </c>
    </row>
    <row r="3742" spans="1:26" s="365" customFormat="1" ht="12.65" customHeight="1">
      <c r="A3742" s="452"/>
      <c r="B3742" s="452" t="s">
        <v>462</v>
      </c>
      <c r="C3742" s="453" t="s">
        <v>453</v>
      </c>
      <c r="D3742" s="454" t="s">
        <v>476</v>
      </c>
      <c r="E3742" s="455" t="s">
        <v>1312</v>
      </c>
      <c r="F3742" s="454" t="s">
        <v>1275</v>
      </c>
      <c r="G3742" s="454" t="s">
        <v>787</v>
      </c>
      <c r="H3742" s="454" t="s">
        <v>439</v>
      </c>
      <c r="I3742" s="453">
        <v>2024</v>
      </c>
      <c r="J3742" s="453">
        <v>6</v>
      </c>
      <c r="K3742" s="456">
        <v>45604</v>
      </c>
      <c r="L3742" s="457">
        <v>0.25</v>
      </c>
      <c r="M3742" s="458">
        <v>0.65300000000000002</v>
      </c>
      <c r="N3742" s="458">
        <v>1.0117</v>
      </c>
      <c r="O3742" s="459">
        <v>0.35870000000000002</v>
      </c>
      <c r="P3742" s="460">
        <v>8.9700000000000002E-2</v>
      </c>
      <c r="Q3742" s="453">
        <v>1</v>
      </c>
      <c r="R3742" s="458">
        <v>0.65300000000000002</v>
      </c>
      <c r="S3742" s="464">
        <v>99500</v>
      </c>
      <c r="T3742" s="461">
        <v>1399950</v>
      </c>
      <c r="U3742" s="462">
        <v>448000</v>
      </c>
      <c r="V3742" s="463">
        <v>-54162</v>
      </c>
      <c r="W3742" s="716" t="e">
        <f t="shared" si="151"/>
        <v>#DIV/0!</v>
      </c>
      <c r="Z3742" s="739">
        <f t="shared" si="152"/>
        <v>35690.65</v>
      </c>
    </row>
    <row r="3743" spans="1:26" s="365" customFormat="1" ht="12.65" customHeight="1">
      <c r="A3743" s="452"/>
      <c r="B3743" s="452" t="s">
        <v>462</v>
      </c>
      <c r="C3743" s="453" t="s">
        <v>453</v>
      </c>
      <c r="D3743" s="454" t="s">
        <v>476</v>
      </c>
      <c r="E3743" s="455" t="s">
        <v>1312</v>
      </c>
      <c r="F3743" s="454" t="s">
        <v>1275</v>
      </c>
      <c r="G3743" s="454" t="s">
        <v>787</v>
      </c>
      <c r="H3743" s="454" t="s">
        <v>439</v>
      </c>
      <c r="I3743" s="453">
        <v>2024</v>
      </c>
      <c r="J3743" s="453">
        <v>6</v>
      </c>
      <c r="K3743" s="456">
        <v>45604</v>
      </c>
      <c r="L3743" s="457">
        <v>0.25</v>
      </c>
      <c r="M3743" s="458">
        <v>0.65300000000000002</v>
      </c>
      <c r="N3743" s="458">
        <v>1.0117</v>
      </c>
      <c r="O3743" s="459">
        <v>0.35870000000000002</v>
      </c>
      <c r="P3743" s="460">
        <v>8.9700000000000002E-2</v>
      </c>
      <c r="Q3743" s="453">
        <v>1</v>
      </c>
      <c r="R3743" s="458">
        <v>0.65300000000000002</v>
      </c>
      <c r="S3743" s="464">
        <v>99500</v>
      </c>
      <c r="T3743" s="461">
        <v>1399950</v>
      </c>
      <c r="U3743" s="462" t="s">
        <v>553</v>
      </c>
      <c r="V3743" s="463">
        <v>0</v>
      </c>
      <c r="W3743" s="716" t="e">
        <f t="shared" si="151"/>
        <v>#DIV/0!</v>
      </c>
      <c r="Z3743" s="739">
        <f t="shared" si="152"/>
        <v>35690.65</v>
      </c>
    </row>
    <row r="3744" spans="1:26" s="365" customFormat="1" ht="12.65" customHeight="1">
      <c r="A3744" s="452"/>
      <c r="B3744" s="452" t="s">
        <v>462</v>
      </c>
      <c r="C3744" s="453" t="s">
        <v>453</v>
      </c>
      <c r="D3744" s="454" t="s">
        <v>476</v>
      </c>
      <c r="E3744" s="455" t="s">
        <v>1312</v>
      </c>
      <c r="F3744" s="454" t="s">
        <v>1275</v>
      </c>
      <c r="G3744" s="454" t="s">
        <v>787</v>
      </c>
      <c r="H3744" s="454" t="s">
        <v>439</v>
      </c>
      <c r="I3744" s="453">
        <v>2024</v>
      </c>
      <c r="J3744" s="453">
        <v>7</v>
      </c>
      <c r="K3744" s="456">
        <v>45604</v>
      </c>
      <c r="L3744" s="457">
        <v>0.25</v>
      </c>
      <c r="M3744" s="458">
        <v>0.65300000000000002</v>
      </c>
      <c r="N3744" s="458">
        <v>0.65300000000000002</v>
      </c>
      <c r="O3744" s="459">
        <v>0</v>
      </c>
      <c r="P3744" s="460">
        <v>0</v>
      </c>
      <c r="Q3744" s="453">
        <v>1</v>
      </c>
      <c r="R3744" s="458">
        <v>0.65300000000000002</v>
      </c>
      <c r="S3744" s="464">
        <v>210000</v>
      </c>
      <c r="T3744" s="461">
        <v>1609950</v>
      </c>
      <c r="U3744" s="462">
        <v>448000</v>
      </c>
      <c r="V3744" s="463">
        <v>0</v>
      </c>
      <c r="W3744" s="716" t="e">
        <f t="shared" si="151"/>
        <v>#DIV/0!</v>
      </c>
      <c r="Z3744" s="739">
        <f t="shared" si="152"/>
        <v>0</v>
      </c>
    </row>
    <row r="3745" spans="1:26" s="365" customFormat="1" ht="12.65" customHeight="1">
      <c r="A3745" s="452"/>
      <c r="B3745" s="452" t="s">
        <v>462</v>
      </c>
      <c r="C3745" s="453" t="s">
        <v>453</v>
      </c>
      <c r="D3745" s="454" t="s">
        <v>476</v>
      </c>
      <c r="E3745" s="455" t="s">
        <v>1312</v>
      </c>
      <c r="F3745" s="454" t="s">
        <v>1275</v>
      </c>
      <c r="G3745" s="454" t="s">
        <v>787</v>
      </c>
      <c r="H3745" s="454" t="s">
        <v>439</v>
      </c>
      <c r="I3745" s="453">
        <v>2024</v>
      </c>
      <c r="J3745" s="453">
        <v>7</v>
      </c>
      <c r="K3745" s="456">
        <v>45604</v>
      </c>
      <c r="L3745" s="457">
        <v>0.25</v>
      </c>
      <c r="M3745" s="458">
        <v>0.65300000000000002</v>
      </c>
      <c r="N3745" s="458">
        <v>0.65300000000000002</v>
      </c>
      <c r="O3745" s="459">
        <v>0</v>
      </c>
      <c r="P3745" s="460">
        <v>0</v>
      </c>
      <c r="Q3745" s="453">
        <v>1</v>
      </c>
      <c r="R3745" s="458">
        <v>0.65300000000000002</v>
      </c>
      <c r="S3745" s="464">
        <v>210000</v>
      </c>
      <c r="T3745" s="461">
        <v>1609950</v>
      </c>
      <c r="U3745" s="462" t="s">
        <v>553</v>
      </c>
      <c r="V3745" s="463">
        <v>0</v>
      </c>
      <c r="W3745" s="716" t="e">
        <f t="shared" si="151"/>
        <v>#DIV/0!</v>
      </c>
      <c r="Z3745" s="739">
        <f t="shared" si="152"/>
        <v>0</v>
      </c>
    </row>
    <row r="3746" spans="1:26" s="365" customFormat="1" ht="12.65" customHeight="1">
      <c r="A3746" s="452"/>
      <c r="B3746" s="452" t="s">
        <v>462</v>
      </c>
      <c r="C3746" s="453" t="s">
        <v>453</v>
      </c>
      <c r="D3746" s="454" t="s">
        <v>476</v>
      </c>
      <c r="E3746" s="455" t="s">
        <v>1312</v>
      </c>
      <c r="F3746" s="454" t="s">
        <v>1275</v>
      </c>
      <c r="G3746" s="454" t="s">
        <v>787</v>
      </c>
      <c r="H3746" s="454" t="s">
        <v>439</v>
      </c>
      <c r="I3746" s="453">
        <v>2024</v>
      </c>
      <c r="J3746" s="453">
        <v>8</v>
      </c>
      <c r="K3746" s="456">
        <v>45604</v>
      </c>
      <c r="L3746" s="457">
        <v>0.25</v>
      </c>
      <c r="M3746" s="458">
        <v>0.65300000000000002</v>
      </c>
      <c r="N3746" s="458">
        <v>0.65300000000000002</v>
      </c>
      <c r="O3746" s="459">
        <v>0</v>
      </c>
      <c r="P3746" s="460">
        <v>0</v>
      </c>
      <c r="Q3746" s="453">
        <v>1</v>
      </c>
      <c r="R3746" s="458">
        <v>0.65300000000000002</v>
      </c>
      <c r="S3746" s="464">
        <v>210000</v>
      </c>
      <c r="T3746" s="461">
        <v>1819950</v>
      </c>
      <c r="U3746" s="462">
        <v>448000</v>
      </c>
      <c r="V3746" s="463">
        <v>0</v>
      </c>
      <c r="W3746" s="716" t="e">
        <f t="shared" si="151"/>
        <v>#DIV/0!</v>
      </c>
      <c r="Z3746" s="739">
        <f t="shared" si="152"/>
        <v>0</v>
      </c>
    </row>
    <row r="3747" spans="1:26" s="365" customFormat="1" ht="12.65" customHeight="1">
      <c r="A3747" s="452"/>
      <c r="B3747" s="452" t="s">
        <v>462</v>
      </c>
      <c r="C3747" s="453" t="s">
        <v>453</v>
      </c>
      <c r="D3747" s="454" t="s">
        <v>476</v>
      </c>
      <c r="E3747" s="455" t="s">
        <v>1312</v>
      </c>
      <c r="F3747" s="454" t="s">
        <v>1275</v>
      </c>
      <c r="G3747" s="454" t="s">
        <v>787</v>
      </c>
      <c r="H3747" s="454" t="s">
        <v>439</v>
      </c>
      <c r="I3747" s="453">
        <v>2024</v>
      </c>
      <c r="J3747" s="453">
        <v>8</v>
      </c>
      <c r="K3747" s="456">
        <v>45604</v>
      </c>
      <c r="L3747" s="457">
        <v>0.25</v>
      </c>
      <c r="M3747" s="458">
        <v>0.65300000000000002</v>
      </c>
      <c r="N3747" s="458">
        <v>0.65300000000000002</v>
      </c>
      <c r="O3747" s="459">
        <v>0</v>
      </c>
      <c r="P3747" s="460">
        <v>0</v>
      </c>
      <c r="Q3747" s="453">
        <v>1</v>
      </c>
      <c r="R3747" s="458">
        <v>0.65300000000000002</v>
      </c>
      <c r="S3747" s="464">
        <v>210000</v>
      </c>
      <c r="T3747" s="461">
        <v>1819950</v>
      </c>
      <c r="U3747" s="462" t="s">
        <v>553</v>
      </c>
      <c r="V3747" s="463">
        <v>0</v>
      </c>
      <c r="W3747" s="716" t="e">
        <f t="shared" si="151"/>
        <v>#DIV/0!</v>
      </c>
      <c r="Z3747" s="739">
        <f t="shared" si="152"/>
        <v>0</v>
      </c>
    </row>
    <row r="3748" spans="1:26" s="365" customFormat="1" ht="12.65" customHeight="1">
      <c r="A3748" s="452"/>
      <c r="B3748" s="452" t="s">
        <v>462</v>
      </c>
      <c r="C3748" s="453" t="s">
        <v>453</v>
      </c>
      <c r="D3748" s="454" t="s">
        <v>476</v>
      </c>
      <c r="E3748" s="455" t="s">
        <v>1312</v>
      </c>
      <c r="F3748" s="454" t="s">
        <v>1275</v>
      </c>
      <c r="G3748" s="454" t="s">
        <v>787</v>
      </c>
      <c r="H3748" s="454" t="s">
        <v>439</v>
      </c>
      <c r="I3748" s="453">
        <v>2024</v>
      </c>
      <c r="J3748" s="453">
        <v>9</v>
      </c>
      <c r="K3748" s="456">
        <v>45604</v>
      </c>
      <c r="L3748" s="457">
        <v>0.25</v>
      </c>
      <c r="M3748" s="458">
        <v>0.65300000000000002</v>
      </c>
      <c r="N3748" s="458">
        <v>0.65300000000000002</v>
      </c>
      <c r="O3748" s="459">
        <v>0</v>
      </c>
      <c r="P3748" s="460">
        <v>0</v>
      </c>
      <c r="Q3748" s="453">
        <v>1</v>
      </c>
      <c r="R3748" s="458">
        <v>0.65300000000000002</v>
      </c>
      <c r="S3748" s="464">
        <v>106616</v>
      </c>
      <c r="T3748" s="461">
        <v>1926566</v>
      </c>
      <c r="U3748" s="462">
        <v>448000</v>
      </c>
      <c r="V3748" s="463">
        <v>0</v>
      </c>
      <c r="W3748" s="716" t="e">
        <f t="shared" si="151"/>
        <v>#DIV/0!</v>
      </c>
      <c r="Z3748" s="739">
        <f t="shared" si="152"/>
        <v>0</v>
      </c>
    </row>
    <row r="3749" spans="1:26" s="365" customFormat="1" ht="12.65" customHeight="1">
      <c r="A3749" s="452"/>
      <c r="B3749" s="452" t="s">
        <v>462</v>
      </c>
      <c r="C3749" s="453" t="s">
        <v>453</v>
      </c>
      <c r="D3749" s="454" t="s">
        <v>476</v>
      </c>
      <c r="E3749" s="455" t="s">
        <v>1312</v>
      </c>
      <c r="F3749" s="454" t="s">
        <v>1275</v>
      </c>
      <c r="G3749" s="454" t="s">
        <v>787</v>
      </c>
      <c r="H3749" s="454" t="s">
        <v>439</v>
      </c>
      <c r="I3749" s="453">
        <v>2024</v>
      </c>
      <c r="J3749" s="453">
        <v>9</v>
      </c>
      <c r="K3749" s="456">
        <v>45604</v>
      </c>
      <c r="L3749" s="457">
        <v>0.25</v>
      </c>
      <c r="M3749" s="458">
        <v>0.65300000000000002</v>
      </c>
      <c r="N3749" s="458">
        <v>0.65300000000000002</v>
      </c>
      <c r="O3749" s="459">
        <v>0</v>
      </c>
      <c r="P3749" s="460">
        <v>0</v>
      </c>
      <c r="Q3749" s="453">
        <v>1</v>
      </c>
      <c r="R3749" s="458">
        <v>0.65300000000000002</v>
      </c>
      <c r="S3749" s="464">
        <v>106616</v>
      </c>
      <c r="T3749" s="461">
        <v>1926566</v>
      </c>
      <c r="U3749" s="462" t="s">
        <v>553</v>
      </c>
      <c r="V3749" s="463">
        <v>0</v>
      </c>
      <c r="W3749" s="716" t="e">
        <f t="shared" si="151"/>
        <v>#DIV/0!</v>
      </c>
      <c r="Z3749" s="739">
        <f t="shared" si="152"/>
        <v>0</v>
      </c>
    </row>
    <row r="3750" spans="1:26" s="365" customFormat="1" ht="12.65" customHeight="1">
      <c r="A3750" s="452"/>
      <c r="B3750" s="452" t="s">
        <v>462</v>
      </c>
      <c r="C3750" s="453" t="s">
        <v>453</v>
      </c>
      <c r="D3750" s="454" t="s">
        <v>476</v>
      </c>
      <c r="E3750" s="455" t="s">
        <v>1312</v>
      </c>
      <c r="F3750" s="454" t="s">
        <v>1275</v>
      </c>
      <c r="G3750" s="454" t="s">
        <v>787</v>
      </c>
      <c r="H3750" s="454" t="s">
        <v>439</v>
      </c>
      <c r="I3750" s="453">
        <v>2024</v>
      </c>
      <c r="J3750" s="453">
        <v>10</v>
      </c>
      <c r="K3750" s="456">
        <v>45604</v>
      </c>
      <c r="L3750" s="457">
        <v>0.25</v>
      </c>
      <c r="M3750" s="458">
        <v>0.65300000000000002</v>
      </c>
      <c r="N3750" s="458">
        <v>0.65300000000000002</v>
      </c>
      <c r="O3750" s="459">
        <v>0</v>
      </c>
      <c r="P3750" s="460">
        <v>0</v>
      </c>
      <c r="Q3750" s="453">
        <v>1</v>
      </c>
      <c r="R3750" s="458">
        <v>0.65300000000000002</v>
      </c>
      <c r="S3750" s="464">
        <v>27334</v>
      </c>
      <c r="T3750" s="461">
        <v>1953900</v>
      </c>
      <c r="U3750" s="462">
        <v>448000</v>
      </c>
      <c r="V3750" s="463">
        <v>0</v>
      </c>
      <c r="W3750" s="716" t="e">
        <f t="shared" si="151"/>
        <v>#DIV/0!</v>
      </c>
      <c r="Z3750" s="739">
        <f t="shared" si="152"/>
        <v>0</v>
      </c>
    </row>
    <row r="3751" spans="1:26" s="365" customFormat="1" ht="12.65" customHeight="1">
      <c r="A3751" s="452"/>
      <c r="B3751" s="452" t="s">
        <v>462</v>
      </c>
      <c r="C3751" s="453" t="s">
        <v>453</v>
      </c>
      <c r="D3751" s="454" t="s">
        <v>476</v>
      </c>
      <c r="E3751" s="455" t="s">
        <v>1312</v>
      </c>
      <c r="F3751" s="454" t="s">
        <v>1275</v>
      </c>
      <c r="G3751" s="454" t="s">
        <v>787</v>
      </c>
      <c r="H3751" s="454" t="s">
        <v>439</v>
      </c>
      <c r="I3751" s="453">
        <v>2024</v>
      </c>
      <c r="J3751" s="453">
        <v>10</v>
      </c>
      <c r="K3751" s="456">
        <v>45604</v>
      </c>
      <c r="L3751" s="457">
        <v>0.25</v>
      </c>
      <c r="M3751" s="458">
        <v>0.65300000000000002</v>
      </c>
      <c r="N3751" s="458">
        <v>0.65300000000000002</v>
      </c>
      <c r="O3751" s="459">
        <v>0</v>
      </c>
      <c r="P3751" s="460">
        <v>0</v>
      </c>
      <c r="Q3751" s="453">
        <v>1</v>
      </c>
      <c r="R3751" s="458">
        <v>0.65300000000000002</v>
      </c>
      <c r="S3751" s="464">
        <v>27334</v>
      </c>
      <c r="T3751" s="461">
        <v>1953900</v>
      </c>
      <c r="U3751" s="462" t="s">
        <v>553</v>
      </c>
      <c r="V3751" s="463">
        <v>0</v>
      </c>
      <c r="W3751" s="716" t="e">
        <f t="shared" si="151"/>
        <v>#DIV/0!</v>
      </c>
      <c r="Z3751" s="739">
        <f t="shared" si="152"/>
        <v>0</v>
      </c>
    </row>
    <row r="3752" spans="1:26" s="365" customFormat="1" ht="12.65" customHeight="1">
      <c r="A3752" s="452"/>
      <c r="B3752" s="452" t="s">
        <v>462</v>
      </c>
      <c r="C3752" s="453" t="s">
        <v>453</v>
      </c>
      <c r="D3752" s="454" t="s">
        <v>476</v>
      </c>
      <c r="E3752" s="455" t="s">
        <v>1312</v>
      </c>
      <c r="F3752" s="454" t="s">
        <v>1275</v>
      </c>
      <c r="G3752" s="454" t="s">
        <v>787</v>
      </c>
      <c r="H3752" s="454" t="s">
        <v>439</v>
      </c>
      <c r="I3752" s="453">
        <v>2024</v>
      </c>
      <c r="J3752" s="453">
        <v>11</v>
      </c>
      <c r="K3752" s="456">
        <v>45631</v>
      </c>
      <c r="L3752" s="457">
        <v>0.25</v>
      </c>
      <c r="M3752" s="458">
        <v>0.65300000000000002</v>
      </c>
      <c r="N3752" s="458">
        <v>0.65300000000000002</v>
      </c>
      <c r="O3752" s="459">
        <v>0</v>
      </c>
      <c r="P3752" s="460">
        <v>0</v>
      </c>
      <c r="Q3752" s="453">
        <v>1</v>
      </c>
      <c r="R3752" s="458">
        <v>0.65300000000000002</v>
      </c>
      <c r="S3752" s="464">
        <v>0</v>
      </c>
      <c r="T3752" s="461">
        <v>1953900</v>
      </c>
      <c r="U3752" s="462">
        <v>448000</v>
      </c>
      <c r="V3752" s="463">
        <v>0</v>
      </c>
      <c r="W3752" s="716" t="e">
        <f t="shared" si="151"/>
        <v>#DIV/0!</v>
      </c>
      <c r="Z3752" s="739">
        <f t="shared" si="152"/>
        <v>0</v>
      </c>
    </row>
    <row r="3753" spans="1:26" s="365" customFormat="1" ht="12.65" customHeight="1">
      <c r="A3753" s="452"/>
      <c r="B3753" s="452" t="s">
        <v>462</v>
      </c>
      <c r="C3753" s="453" t="s">
        <v>453</v>
      </c>
      <c r="D3753" s="454" t="s">
        <v>476</v>
      </c>
      <c r="E3753" s="455" t="s">
        <v>1312</v>
      </c>
      <c r="F3753" s="454" t="s">
        <v>1275</v>
      </c>
      <c r="G3753" s="454" t="s">
        <v>787</v>
      </c>
      <c r="H3753" s="454" t="s">
        <v>439</v>
      </c>
      <c r="I3753" s="453">
        <v>2024</v>
      </c>
      <c r="J3753" s="453">
        <v>11</v>
      </c>
      <c r="K3753" s="456">
        <v>45631</v>
      </c>
      <c r="L3753" s="457">
        <v>0.25</v>
      </c>
      <c r="M3753" s="458">
        <v>0.65300000000000002</v>
      </c>
      <c r="N3753" s="458">
        <v>0.65300000000000002</v>
      </c>
      <c r="O3753" s="459">
        <v>0</v>
      </c>
      <c r="P3753" s="460">
        <v>0</v>
      </c>
      <c r="Q3753" s="453">
        <v>1</v>
      </c>
      <c r="R3753" s="458">
        <v>0.65300000000000002</v>
      </c>
      <c r="S3753" s="464">
        <v>0</v>
      </c>
      <c r="T3753" s="461">
        <v>1953900</v>
      </c>
      <c r="U3753" s="462" t="s">
        <v>553</v>
      </c>
      <c r="V3753" s="463">
        <v>0</v>
      </c>
      <c r="W3753" s="716" t="e">
        <f t="shared" si="151"/>
        <v>#DIV/0!</v>
      </c>
      <c r="Z3753" s="739">
        <f t="shared" si="152"/>
        <v>0</v>
      </c>
    </row>
    <row r="3754" spans="1:26" s="365" customFormat="1" ht="12.65" customHeight="1">
      <c r="A3754" s="452"/>
      <c r="B3754" s="452" t="s">
        <v>462</v>
      </c>
      <c r="C3754" s="453" t="s">
        <v>453</v>
      </c>
      <c r="D3754" s="454" t="s">
        <v>476</v>
      </c>
      <c r="E3754" s="455" t="s">
        <v>1312</v>
      </c>
      <c r="F3754" s="454" t="s">
        <v>1275</v>
      </c>
      <c r="G3754" s="454" t="s">
        <v>787</v>
      </c>
      <c r="H3754" s="454" t="s">
        <v>439</v>
      </c>
      <c r="I3754" s="453">
        <v>2024</v>
      </c>
      <c r="J3754" s="453">
        <v>12</v>
      </c>
      <c r="K3754" s="456">
        <v>45666</v>
      </c>
      <c r="L3754" s="457">
        <v>0.25</v>
      </c>
      <c r="M3754" s="458">
        <v>0.65300000000000002</v>
      </c>
      <c r="N3754" s="458">
        <v>0.65300000000000002</v>
      </c>
      <c r="O3754" s="459">
        <v>0</v>
      </c>
      <c r="P3754" s="460">
        <v>0</v>
      </c>
      <c r="Q3754" s="453">
        <v>1</v>
      </c>
      <c r="R3754" s="458">
        <v>0.65300000000000002</v>
      </c>
      <c r="S3754" s="464">
        <v>124494</v>
      </c>
      <c r="T3754" s="461">
        <v>2078394</v>
      </c>
      <c r="U3754" s="462">
        <v>0</v>
      </c>
      <c r="V3754" s="463">
        <v>0</v>
      </c>
      <c r="W3754" s="716" t="e">
        <f t="shared" si="151"/>
        <v>#DIV/0!</v>
      </c>
      <c r="Z3754" s="739">
        <f t="shared" si="152"/>
        <v>0</v>
      </c>
    </row>
    <row r="3755" spans="1:26" s="365" customFormat="1" ht="12.65" customHeight="1">
      <c r="A3755" s="452"/>
      <c r="B3755" s="452" t="s">
        <v>462</v>
      </c>
      <c r="C3755" s="453" t="s">
        <v>453</v>
      </c>
      <c r="D3755" s="454" t="s">
        <v>476</v>
      </c>
      <c r="E3755" s="455" t="s">
        <v>1312</v>
      </c>
      <c r="F3755" s="454" t="s">
        <v>1275</v>
      </c>
      <c r="G3755" s="454" t="s">
        <v>787</v>
      </c>
      <c r="H3755" s="454" t="s">
        <v>439</v>
      </c>
      <c r="I3755" s="453">
        <v>2024</v>
      </c>
      <c r="J3755" s="453">
        <v>12</v>
      </c>
      <c r="K3755" s="456">
        <v>45666</v>
      </c>
      <c r="L3755" s="457">
        <v>0.25</v>
      </c>
      <c r="M3755" s="458">
        <v>0.65300000000000002</v>
      </c>
      <c r="N3755" s="458">
        <v>0.65300000000000002</v>
      </c>
      <c r="O3755" s="459">
        <v>0</v>
      </c>
      <c r="P3755" s="460">
        <v>0</v>
      </c>
      <c r="Q3755" s="453">
        <v>1</v>
      </c>
      <c r="R3755" s="458">
        <v>0.65300000000000002</v>
      </c>
      <c r="S3755" s="464">
        <v>124494</v>
      </c>
      <c r="T3755" s="461">
        <v>2078394</v>
      </c>
      <c r="U3755" s="462" t="s">
        <v>553</v>
      </c>
      <c r="V3755" s="463">
        <v>0</v>
      </c>
      <c r="W3755" s="716" t="e">
        <f t="shared" si="151"/>
        <v>#DIV/0!</v>
      </c>
      <c r="Z3755" s="739">
        <f t="shared" si="152"/>
        <v>0</v>
      </c>
    </row>
    <row r="3756" spans="1:26" s="365" customFormat="1" ht="12.65" customHeight="1">
      <c r="A3756" s="452"/>
      <c r="B3756" s="452" t="s">
        <v>462</v>
      </c>
      <c r="C3756" s="453" t="s">
        <v>453</v>
      </c>
      <c r="D3756" s="454" t="s">
        <v>476</v>
      </c>
      <c r="E3756" s="455" t="s">
        <v>1312</v>
      </c>
      <c r="F3756" s="454" t="s">
        <v>1275</v>
      </c>
      <c r="G3756" s="454" t="s">
        <v>787</v>
      </c>
      <c r="H3756" s="454" t="s">
        <v>439</v>
      </c>
      <c r="I3756" s="453">
        <v>2025</v>
      </c>
      <c r="J3756" s="453">
        <v>1</v>
      </c>
      <c r="K3756" s="456">
        <v>45336</v>
      </c>
      <c r="L3756" s="457">
        <v>0.25</v>
      </c>
      <c r="M3756" s="458">
        <v>0.65300000000000002</v>
      </c>
      <c r="N3756" s="458">
        <v>0.65300000000000002</v>
      </c>
      <c r="O3756" s="459">
        <v>0</v>
      </c>
      <c r="P3756" s="460">
        <v>0</v>
      </c>
      <c r="Q3756" s="453">
        <v>1</v>
      </c>
      <c r="R3756" s="458">
        <v>0.65300000000000002</v>
      </c>
      <c r="S3756" s="464">
        <v>210000</v>
      </c>
      <c r="T3756" s="461">
        <v>2288394</v>
      </c>
      <c r="U3756" s="462" t="s">
        <v>553</v>
      </c>
      <c r="V3756" s="463">
        <v>0</v>
      </c>
      <c r="W3756" s="716" t="e">
        <f t="shared" si="151"/>
        <v>#DIV/0!</v>
      </c>
      <c r="Z3756" s="739">
        <f t="shared" si="152"/>
        <v>0</v>
      </c>
    </row>
    <row r="3757" spans="1:26" s="365" customFormat="1" ht="12.65" customHeight="1">
      <c r="A3757" s="452"/>
      <c r="B3757" s="452" t="s">
        <v>462</v>
      </c>
      <c r="C3757" s="453" t="s">
        <v>453</v>
      </c>
      <c r="D3757" s="454" t="s">
        <v>476</v>
      </c>
      <c r="E3757" s="455" t="s">
        <v>1312</v>
      </c>
      <c r="F3757" s="454" t="s">
        <v>1275</v>
      </c>
      <c r="G3757" s="454" t="s">
        <v>787</v>
      </c>
      <c r="H3757" s="454" t="s">
        <v>439</v>
      </c>
      <c r="I3757" s="453">
        <v>2025</v>
      </c>
      <c r="J3757" s="453">
        <v>1</v>
      </c>
      <c r="K3757" s="456">
        <v>45336</v>
      </c>
      <c r="L3757" s="457">
        <v>0.25</v>
      </c>
      <c r="M3757" s="458">
        <v>0.65300000000000002</v>
      </c>
      <c r="N3757" s="458">
        <v>0.65300000000000002</v>
      </c>
      <c r="O3757" s="459">
        <v>0</v>
      </c>
      <c r="P3757" s="460">
        <v>0</v>
      </c>
      <c r="Q3757" s="453">
        <v>1</v>
      </c>
      <c r="R3757" s="458">
        <v>0.65300000000000002</v>
      </c>
      <c r="S3757" s="464">
        <v>210000</v>
      </c>
      <c r="T3757" s="461">
        <v>2288394</v>
      </c>
      <c r="U3757" s="462" t="s">
        <v>553</v>
      </c>
      <c r="V3757" s="463">
        <v>0</v>
      </c>
      <c r="W3757" s="716" t="e">
        <f t="shared" si="151"/>
        <v>#DIV/0!</v>
      </c>
      <c r="Z3757" s="739">
        <f t="shared" si="152"/>
        <v>0</v>
      </c>
    </row>
    <row r="3758" spans="1:26" s="365" customFormat="1" ht="12.65" customHeight="1">
      <c r="A3758" s="452" t="s">
        <v>279</v>
      </c>
      <c r="B3758" s="452" t="s">
        <v>42</v>
      </c>
      <c r="C3758" s="453" t="s">
        <v>554</v>
      </c>
      <c r="D3758" s="454" t="s">
        <v>1313</v>
      </c>
      <c r="E3758" s="455" t="s">
        <v>1314</v>
      </c>
      <c r="F3758" s="454" t="s">
        <v>1315</v>
      </c>
      <c r="G3758" s="454" t="s">
        <v>42</v>
      </c>
      <c r="H3758" s="454" t="s">
        <v>538</v>
      </c>
      <c r="I3758" s="453">
        <v>2024</v>
      </c>
      <c r="J3758" s="453">
        <v>4</v>
      </c>
      <c r="K3758" s="456">
        <v>45607</v>
      </c>
      <c r="L3758" s="457">
        <v>0.8</v>
      </c>
      <c r="M3758" s="458">
        <v>3.2000000000000001E-2</v>
      </c>
      <c r="N3758" s="458">
        <v>3.2399999999999998E-2</v>
      </c>
      <c r="O3758" s="459">
        <v>4.0000000000000002E-4</v>
      </c>
      <c r="P3758" s="460">
        <v>3.2000000000000003E-4</v>
      </c>
      <c r="Q3758" s="453">
        <v>1</v>
      </c>
      <c r="R3758" s="458">
        <v>3.2000000000000001E-2</v>
      </c>
      <c r="S3758" s="464">
        <v>3977600</v>
      </c>
      <c r="T3758" s="461">
        <v>3977600</v>
      </c>
      <c r="U3758" s="462">
        <v>188500</v>
      </c>
      <c r="V3758" s="463">
        <v>186908.96</v>
      </c>
      <c r="W3758" s="716" t="e">
        <f t="shared" si="151"/>
        <v>#DIV/0!</v>
      </c>
      <c r="Z3758" s="739">
        <f t="shared" si="152"/>
        <v>1591.04</v>
      </c>
    </row>
    <row r="3759" spans="1:26" s="365" customFormat="1" ht="12.65" customHeight="1">
      <c r="A3759" s="452" t="s">
        <v>279</v>
      </c>
      <c r="B3759" s="452" t="s">
        <v>42</v>
      </c>
      <c r="C3759" s="453" t="s">
        <v>554</v>
      </c>
      <c r="D3759" s="454" t="s">
        <v>1313</v>
      </c>
      <c r="E3759" s="455" t="s">
        <v>1314</v>
      </c>
      <c r="F3759" s="454" t="s">
        <v>1315</v>
      </c>
      <c r="G3759" s="454" t="s">
        <v>42</v>
      </c>
      <c r="H3759" s="454" t="s">
        <v>538</v>
      </c>
      <c r="I3759" s="453">
        <v>2024</v>
      </c>
      <c r="J3759" s="453">
        <v>5</v>
      </c>
      <c r="K3759" s="456">
        <v>45607</v>
      </c>
      <c r="L3759" s="457">
        <v>0.8</v>
      </c>
      <c r="M3759" s="458">
        <v>3.2000000000000001E-2</v>
      </c>
      <c r="N3759" s="458">
        <v>3.2399999999999998E-2</v>
      </c>
      <c r="O3759" s="459">
        <v>4.0000000000000002E-4</v>
      </c>
      <c r="P3759" s="460">
        <v>3.2000000000000003E-4</v>
      </c>
      <c r="Q3759" s="453">
        <v>1</v>
      </c>
      <c r="R3759" s="458">
        <v>3.2000000000000001E-2</v>
      </c>
      <c r="S3759" s="464">
        <v>9749000</v>
      </c>
      <c r="T3759" s="461">
        <v>13726600</v>
      </c>
      <c r="U3759" s="462">
        <v>188500</v>
      </c>
      <c r="V3759" s="463">
        <v>183009.36</v>
      </c>
      <c r="W3759" s="716" t="e">
        <f t="shared" si="151"/>
        <v>#DIV/0!</v>
      </c>
      <c r="Z3759" s="739">
        <f t="shared" si="152"/>
        <v>3899.6000000000004</v>
      </c>
    </row>
    <row r="3760" spans="1:26" s="365" customFormat="1" ht="12.65" customHeight="1">
      <c r="A3760" s="452" t="s">
        <v>279</v>
      </c>
      <c r="B3760" s="452" t="s">
        <v>42</v>
      </c>
      <c r="C3760" s="453" t="s">
        <v>554</v>
      </c>
      <c r="D3760" s="454" t="s">
        <v>1313</v>
      </c>
      <c r="E3760" s="455" t="s">
        <v>1314</v>
      </c>
      <c r="F3760" s="454" t="s">
        <v>1315</v>
      </c>
      <c r="G3760" s="454" t="s">
        <v>42</v>
      </c>
      <c r="H3760" s="454" t="s">
        <v>538</v>
      </c>
      <c r="I3760" s="453">
        <v>2024</v>
      </c>
      <c r="J3760" s="453">
        <v>6</v>
      </c>
      <c r="K3760" s="456">
        <v>45607</v>
      </c>
      <c r="L3760" s="457">
        <v>0.8</v>
      </c>
      <c r="M3760" s="458">
        <v>3.2000000000000001E-2</v>
      </c>
      <c r="N3760" s="458">
        <v>3.2399999999999998E-2</v>
      </c>
      <c r="O3760" s="459">
        <v>4.0000000000000002E-4</v>
      </c>
      <c r="P3760" s="460">
        <v>3.2000000000000003E-4</v>
      </c>
      <c r="Q3760" s="453">
        <v>1</v>
      </c>
      <c r="R3760" s="458">
        <v>3.2000000000000001E-2</v>
      </c>
      <c r="S3760" s="464">
        <v>10193200</v>
      </c>
      <c r="T3760" s="461">
        <v>23919800</v>
      </c>
      <c r="U3760" s="462">
        <v>188500</v>
      </c>
      <c r="V3760" s="463">
        <v>178932.08</v>
      </c>
      <c r="W3760" s="716" t="e">
        <f t="shared" si="151"/>
        <v>#DIV/0!</v>
      </c>
      <c r="Z3760" s="739">
        <f t="shared" si="152"/>
        <v>4077.28</v>
      </c>
    </row>
    <row r="3761" spans="1:26" s="365" customFormat="1" ht="12.65" customHeight="1">
      <c r="A3761" s="452" t="s">
        <v>279</v>
      </c>
      <c r="B3761" s="452" t="s">
        <v>42</v>
      </c>
      <c r="C3761" s="453" t="s">
        <v>554</v>
      </c>
      <c r="D3761" s="454" t="s">
        <v>1313</v>
      </c>
      <c r="E3761" s="455" t="s">
        <v>1314</v>
      </c>
      <c r="F3761" s="454" t="s">
        <v>1315</v>
      </c>
      <c r="G3761" s="454" t="s">
        <v>42</v>
      </c>
      <c r="H3761" s="454" t="s">
        <v>538</v>
      </c>
      <c r="I3761" s="453">
        <v>2024</v>
      </c>
      <c r="J3761" s="453">
        <v>7</v>
      </c>
      <c r="K3761" s="456">
        <v>45607</v>
      </c>
      <c r="L3761" s="457">
        <v>0.8</v>
      </c>
      <c r="M3761" s="458">
        <v>3.2000000000000001E-2</v>
      </c>
      <c r="N3761" s="458">
        <v>3.2399999999999998E-2</v>
      </c>
      <c r="O3761" s="459">
        <v>4.0000000000000002E-4</v>
      </c>
      <c r="P3761" s="460">
        <v>3.2000000000000003E-4</v>
      </c>
      <c r="Q3761" s="453">
        <v>1</v>
      </c>
      <c r="R3761" s="458">
        <v>3.2000000000000001E-2</v>
      </c>
      <c r="S3761" s="464">
        <v>2805000</v>
      </c>
      <c r="T3761" s="461">
        <v>26724800</v>
      </c>
      <c r="U3761" s="462">
        <v>188500</v>
      </c>
      <c r="V3761" s="463">
        <v>177810.08</v>
      </c>
      <c r="W3761" s="716" t="e">
        <f t="shared" si="151"/>
        <v>#DIV/0!</v>
      </c>
      <c r="Z3761" s="739">
        <f t="shared" si="152"/>
        <v>1122</v>
      </c>
    </row>
    <row r="3762" spans="1:26" s="365" customFormat="1" ht="12.65" customHeight="1">
      <c r="A3762" s="452" t="s">
        <v>279</v>
      </c>
      <c r="B3762" s="452" t="s">
        <v>42</v>
      </c>
      <c r="C3762" s="453" t="s">
        <v>554</v>
      </c>
      <c r="D3762" s="454" t="s">
        <v>1313</v>
      </c>
      <c r="E3762" s="455" t="s">
        <v>1314</v>
      </c>
      <c r="F3762" s="454" t="s">
        <v>1315</v>
      </c>
      <c r="G3762" s="454" t="s">
        <v>42</v>
      </c>
      <c r="H3762" s="454" t="s">
        <v>538</v>
      </c>
      <c r="I3762" s="453">
        <v>2024</v>
      </c>
      <c r="J3762" s="453">
        <v>8</v>
      </c>
      <c r="K3762" s="456">
        <v>45607</v>
      </c>
      <c r="L3762" s="457">
        <v>0.8</v>
      </c>
      <c r="M3762" s="458">
        <v>3.2000000000000001E-2</v>
      </c>
      <c r="N3762" s="458">
        <v>3.2399999999999998E-2</v>
      </c>
      <c r="O3762" s="459">
        <v>4.0000000000000002E-4</v>
      </c>
      <c r="P3762" s="460">
        <v>3.2000000000000003E-4</v>
      </c>
      <c r="Q3762" s="453">
        <v>1</v>
      </c>
      <c r="R3762" s="458">
        <v>3.2000000000000001E-2</v>
      </c>
      <c r="S3762" s="464">
        <v>7133600</v>
      </c>
      <c r="T3762" s="461">
        <v>33858400</v>
      </c>
      <c r="U3762" s="462">
        <v>188500</v>
      </c>
      <c r="V3762" s="463">
        <v>174956.64</v>
      </c>
      <c r="W3762" s="716" t="e">
        <f t="shared" si="151"/>
        <v>#DIV/0!</v>
      </c>
      <c r="Z3762" s="739">
        <f t="shared" si="152"/>
        <v>2853.44</v>
      </c>
    </row>
    <row r="3763" spans="1:26" s="365" customFormat="1" ht="12.65" customHeight="1">
      <c r="A3763" s="452" t="s">
        <v>279</v>
      </c>
      <c r="B3763" s="452" t="s">
        <v>42</v>
      </c>
      <c r="C3763" s="453" t="s">
        <v>554</v>
      </c>
      <c r="D3763" s="454" t="s">
        <v>1313</v>
      </c>
      <c r="E3763" s="455" t="s">
        <v>1314</v>
      </c>
      <c r="F3763" s="454" t="s">
        <v>1315</v>
      </c>
      <c r="G3763" s="454" t="s">
        <v>42</v>
      </c>
      <c r="H3763" s="454" t="s">
        <v>538</v>
      </c>
      <c r="I3763" s="453">
        <v>2024</v>
      </c>
      <c r="J3763" s="453">
        <v>9</v>
      </c>
      <c r="K3763" s="456">
        <v>45607</v>
      </c>
      <c r="L3763" s="457">
        <v>0.8</v>
      </c>
      <c r="M3763" s="458">
        <v>3.2000000000000001E-2</v>
      </c>
      <c r="N3763" s="458">
        <v>3.2399999999999998E-2</v>
      </c>
      <c r="O3763" s="459">
        <v>4.0000000000000002E-4</v>
      </c>
      <c r="P3763" s="460">
        <v>3.2000000000000003E-4</v>
      </c>
      <c r="Q3763" s="453">
        <v>1</v>
      </c>
      <c r="R3763" s="458">
        <v>3.2000000000000001E-2</v>
      </c>
      <c r="S3763" s="464">
        <v>9071850</v>
      </c>
      <c r="T3763" s="461">
        <v>42930250</v>
      </c>
      <c r="U3763" s="462">
        <v>188500</v>
      </c>
      <c r="V3763" s="463">
        <v>171327.9</v>
      </c>
      <c r="W3763" s="716" t="e">
        <f t="shared" si="151"/>
        <v>#DIV/0!</v>
      </c>
      <c r="Z3763" s="739">
        <f t="shared" si="152"/>
        <v>3628.7400000000002</v>
      </c>
    </row>
    <row r="3764" spans="1:26" s="365" customFormat="1" ht="12.65" customHeight="1">
      <c r="A3764" s="452" t="s">
        <v>279</v>
      </c>
      <c r="B3764" s="452" t="s">
        <v>42</v>
      </c>
      <c r="C3764" s="453" t="s">
        <v>554</v>
      </c>
      <c r="D3764" s="454" t="s">
        <v>1313</v>
      </c>
      <c r="E3764" s="455" t="s">
        <v>1314</v>
      </c>
      <c r="F3764" s="454" t="s">
        <v>1315</v>
      </c>
      <c r="G3764" s="454" t="s">
        <v>42</v>
      </c>
      <c r="H3764" s="454" t="s">
        <v>538</v>
      </c>
      <c r="I3764" s="453">
        <v>2024</v>
      </c>
      <c r="J3764" s="453">
        <v>10</v>
      </c>
      <c r="K3764" s="456">
        <v>45607</v>
      </c>
      <c r="L3764" s="457">
        <v>0.8</v>
      </c>
      <c r="M3764" s="458">
        <v>3.2000000000000001E-2</v>
      </c>
      <c r="N3764" s="458">
        <v>3.2399999999999998E-2</v>
      </c>
      <c r="O3764" s="459">
        <v>4.0000000000000002E-4</v>
      </c>
      <c r="P3764" s="460">
        <v>3.2000000000000003E-4</v>
      </c>
      <c r="Q3764" s="453">
        <v>1</v>
      </c>
      <c r="R3764" s="458">
        <v>3.2000000000000001E-2</v>
      </c>
      <c r="S3764" s="464">
        <v>7561000</v>
      </c>
      <c r="T3764" s="461">
        <v>50491250</v>
      </c>
      <c r="U3764" s="462">
        <v>188500</v>
      </c>
      <c r="V3764" s="463">
        <v>168303.5</v>
      </c>
      <c r="W3764" s="716" t="e">
        <f t="shared" si="151"/>
        <v>#DIV/0!</v>
      </c>
      <c r="Z3764" s="739">
        <f t="shared" si="152"/>
        <v>3024.4</v>
      </c>
    </row>
    <row r="3765" spans="1:26" s="365" customFormat="1" ht="12.65" customHeight="1">
      <c r="A3765" s="452" t="s">
        <v>279</v>
      </c>
      <c r="B3765" s="452" t="s">
        <v>42</v>
      </c>
      <c r="C3765" s="453" t="s">
        <v>554</v>
      </c>
      <c r="D3765" s="454" t="s">
        <v>1313</v>
      </c>
      <c r="E3765" s="455" t="s">
        <v>1314</v>
      </c>
      <c r="F3765" s="454" t="s">
        <v>1315</v>
      </c>
      <c r="G3765" s="454" t="s">
        <v>42</v>
      </c>
      <c r="H3765" s="454" t="s">
        <v>538</v>
      </c>
      <c r="I3765" s="453">
        <v>2024</v>
      </c>
      <c r="J3765" s="453">
        <v>11</v>
      </c>
      <c r="K3765" s="456">
        <v>45631</v>
      </c>
      <c r="L3765" s="457">
        <v>0.8</v>
      </c>
      <c r="M3765" s="458">
        <v>3.2000000000000001E-2</v>
      </c>
      <c r="N3765" s="458">
        <v>3.2399999999999998E-2</v>
      </c>
      <c r="O3765" s="459">
        <v>4.0000000000000002E-4</v>
      </c>
      <c r="P3765" s="460">
        <v>3.2000000000000003E-4</v>
      </c>
      <c r="Q3765" s="453">
        <v>1</v>
      </c>
      <c r="R3765" s="458">
        <v>3.2000000000000001E-2</v>
      </c>
      <c r="S3765" s="464">
        <v>9633900</v>
      </c>
      <c r="T3765" s="461">
        <v>60125150</v>
      </c>
      <c r="U3765" s="462">
        <v>188500</v>
      </c>
      <c r="V3765" s="463">
        <v>164449.94</v>
      </c>
      <c r="W3765" s="716" t="e">
        <f t="shared" si="151"/>
        <v>#DIV/0!</v>
      </c>
      <c r="Z3765" s="739">
        <f t="shared" si="152"/>
        <v>3853.5600000000004</v>
      </c>
    </row>
    <row r="3766" spans="1:26" s="365" customFormat="1" ht="12.65" customHeight="1">
      <c r="A3766" s="452" t="s">
        <v>279</v>
      </c>
      <c r="B3766" s="452" t="s">
        <v>42</v>
      </c>
      <c r="C3766" s="453" t="s">
        <v>554</v>
      </c>
      <c r="D3766" s="454" t="s">
        <v>1313</v>
      </c>
      <c r="E3766" s="455" t="s">
        <v>1314</v>
      </c>
      <c r="F3766" s="454" t="s">
        <v>1315</v>
      </c>
      <c r="G3766" s="454" t="s">
        <v>42</v>
      </c>
      <c r="H3766" s="454" t="s">
        <v>538</v>
      </c>
      <c r="I3766" s="453">
        <v>2024</v>
      </c>
      <c r="J3766" s="453">
        <v>12</v>
      </c>
      <c r="K3766" s="456">
        <v>45670</v>
      </c>
      <c r="L3766" s="457">
        <v>0.8</v>
      </c>
      <c r="M3766" s="458">
        <v>3.2000000000000001E-2</v>
      </c>
      <c r="N3766" s="458">
        <v>3.2399999999999998E-2</v>
      </c>
      <c r="O3766" s="459">
        <v>4.0000000000000002E-4</v>
      </c>
      <c r="P3766" s="460">
        <v>3.2000000000000003E-4</v>
      </c>
      <c r="Q3766" s="453">
        <v>1</v>
      </c>
      <c r="R3766" s="458">
        <v>3.2000000000000001E-2</v>
      </c>
      <c r="S3766" s="464">
        <v>9877700</v>
      </c>
      <c r="T3766" s="461">
        <v>70002850</v>
      </c>
      <c r="U3766" s="462">
        <v>188500</v>
      </c>
      <c r="V3766" s="463">
        <v>160498.85999999999</v>
      </c>
      <c r="W3766" s="716" t="e">
        <f t="shared" si="151"/>
        <v>#DIV/0!</v>
      </c>
      <c r="Z3766" s="739">
        <f t="shared" si="152"/>
        <v>3951.0800000000004</v>
      </c>
    </row>
    <row r="3767" spans="1:26" s="365" customFormat="1" ht="12.65" customHeight="1">
      <c r="A3767" s="452" t="s">
        <v>279</v>
      </c>
      <c r="B3767" s="452" t="s">
        <v>42</v>
      </c>
      <c r="C3767" s="453" t="s">
        <v>554</v>
      </c>
      <c r="D3767" s="454" t="s">
        <v>1313</v>
      </c>
      <c r="E3767" s="455" t="s">
        <v>1314</v>
      </c>
      <c r="F3767" s="454" t="s">
        <v>1315</v>
      </c>
      <c r="G3767" s="454" t="s">
        <v>42</v>
      </c>
      <c r="H3767" s="454" t="s">
        <v>538</v>
      </c>
      <c r="I3767" s="453">
        <v>2025</v>
      </c>
      <c r="J3767" s="453">
        <v>1</v>
      </c>
      <c r="K3767" s="456">
        <v>45336</v>
      </c>
      <c r="L3767" s="457">
        <v>0.8</v>
      </c>
      <c r="M3767" s="458">
        <v>3.2000000000000001E-2</v>
      </c>
      <c r="N3767" s="458">
        <v>3.2399999999999998E-2</v>
      </c>
      <c r="O3767" s="466">
        <v>4.0000000000000002E-4</v>
      </c>
      <c r="P3767" s="458">
        <v>3.2000000000000003E-4</v>
      </c>
      <c r="Q3767" s="453">
        <v>1</v>
      </c>
      <c r="R3767" s="458">
        <v>3.2000000000000001E-2</v>
      </c>
      <c r="S3767" s="464">
        <v>8640400</v>
      </c>
      <c r="T3767" s="461">
        <v>78643250</v>
      </c>
      <c r="U3767" s="467">
        <v>188500</v>
      </c>
      <c r="V3767" s="463">
        <v>157042.70000000001</v>
      </c>
      <c r="W3767" s="716" t="e">
        <f t="shared" si="151"/>
        <v>#DIV/0!</v>
      </c>
      <c r="Z3767" s="739">
        <f t="shared" si="152"/>
        <v>3456.1600000000003</v>
      </c>
    </row>
    <row r="3768" spans="1:26" s="365" customFormat="1" ht="12.65" customHeight="1">
      <c r="A3768" s="452" t="s">
        <v>279</v>
      </c>
      <c r="B3768" s="452" t="s">
        <v>42</v>
      </c>
      <c r="C3768" s="453" t="s">
        <v>554</v>
      </c>
      <c r="D3768" s="454" t="s">
        <v>1231</v>
      </c>
      <c r="E3768" s="455" t="s">
        <v>559</v>
      </c>
      <c r="F3768" s="454" t="s">
        <v>1315</v>
      </c>
      <c r="G3768" s="454" t="s">
        <v>42</v>
      </c>
      <c r="H3768" s="454" t="s">
        <v>538</v>
      </c>
      <c r="I3768" s="453">
        <v>2024</v>
      </c>
      <c r="J3768" s="453">
        <v>4</v>
      </c>
      <c r="K3768" s="456">
        <v>45607</v>
      </c>
      <c r="L3768" s="457">
        <v>0.8</v>
      </c>
      <c r="M3768" s="458">
        <v>3.5999999999999997E-2</v>
      </c>
      <c r="N3768" s="458">
        <v>3.6400000000000002E-2</v>
      </c>
      <c r="O3768" s="459">
        <v>4.0000000000000002E-4</v>
      </c>
      <c r="P3768" s="460">
        <v>3.2000000000000003E-4</v>
      </c>
      <c r="Q3768" s="453">
        <v>1</v>
      </c>
      <c r="R3768" s="458">
        <v>3.5999999999999997E-2</v>
      </c>
      <c r="S3768" s="464">
        <v>5380000</v>
      </c>
      <c r="T3768" s="461">
        <v>5380000</v>
      </c>
      <c r="U3768" s="467">
        <v>302500</v>
      </c>
      <c r="V3768" s="463">
        <v>300348</v>
      </c>
      <c r="W3768" s="716" t="e">
        <f t="shared" si="151"/>
        <v>#DIV/0!</v>
      </c>
      <c r="Z3768" s="739">
        <f t="shared" si="152"/>
        <v>2152</v>
      </c>
    </row>
    <row r="3769" spans="1:26" s="365" customFormat="1" ht="12.65" customHeight="1">
      <c r="A3769" s="452" t="s">
        <v>279</v>
      </c>
      <c r="B3769" s="452" t="s">
        <v>42</v>
      </c>
      <c r="C3769" s="453" t="s">
        <v>554</v>
      </c>
      <c r="D3769" s="454" t="s">
        <v>1231</v>
      </c>
      <c r="E3769" s="455" t="s">
        <v>559</v>
      </c>
      <c r="F3769" s="454" t="s">
        <v>1315</v>
      </c>
      <c r="G3769" s="454" t="s">
        <v>42</v>
      </c>
      <c r="H3769" s="454" t="s">
        <v>538</v>
      </c>
      <c r="I3769" s="453">
        <v>2024</v>
      </c>
      <c r="J3769" s="453">
        <v>5</v>
      </c>
      <c r="K3769" s="456">
        <v>45607</v>
      </c>
      <c r="L3769" s="457">
        <v>0.8</v>
      </c>
      <c r="M3769" s="458">
        <v>3.5999999999999997E-2</v>
      </c>
      <c r="N3769" s="458">
        <v>3.6400000000000002E-2</v>
      </c>
      <c r="O3769" s="459">
        <v>4.0000000000000002E-4</v>
      </c>
      <c r="P3769" s="460">
        <v>3.2000000000000003E-4</v>
      </c>
      <c r="Q3769" s="453">
        <v>1</v>
      </c>
      <c r="R3769" s="458">
        <v>3.5999999999999997E-2</v>
      </c>
      <c r="S3769" s="464">
        <v>15680000</v>
      </c>
      <c r="T3769" s="461">
        <v>21060000</v>
      </c>
      <c r="U3769" s="467">
        <v>302500</v>
      </c>
      <c r="V3769" s="463">
        <v>294076</v>
      </c>
      <c r="W3769" s="716" t="e">
        <f t="shared" si="151"/>
        <v>#DIV/0!</v>
      </c>
      <c r="Z3769" s="739">
        <f t="shared" si="152"/>
        <v>6272</v>
      </c>
    </row>
    <row r="3770" spans="1:26" s="365" customFormat="1" ht="12.65" customHeight="1">
      <c r="A3770" s="452" t="s">
        <v>279</v>
      </c>
      <c r="B3770" s="452" t="s">
        <v>42</v>
      </c>
      <c r="C3770" s="453" t="s">
        <v>554</v>
      </c>
      <c r="D3770" s="454" t="s">
        <v>1231</v>
      </c>
      <c r="E3770" s="455" t="s">
        <v>559</v>
      </c>
      <c r="F3770" s="454" t="s">
        <v>1315</v>
      </c>
      <c r="G3770" s="454" t="s">
        <v>42</v>
      </c>
      <c r="H3770" s="454" t="s">
        <v>538</v>
      </c>
      <c r="I3770" s="453">
        <v>2024</v>
      </c>
      <c r="J3770" s="453">
        <v>6</v>
      </c>
      <c r="K3770" s="456">
        <v>45607</v>
      </c>
      <c r="L3770" s="457">
        <v>0.8</v>
      </c>
      <c r="M3770" s="458">
        <v>3.5999999999999997E-2</v>
      </c>
      <c r="N3770" s="458">
        <v>3.6400000000000002E-2</v>
      </c>
      <c r="O3770" s="459">
        <v>4.0000000000000002E-4</v>
      </c>
      <c r="P3770" s="460">
        <v>3.2000000000000003E-4</v>
      </c>
      <c r="Q3770" s="453">
        <v>1</v>
      </c>
      <c r="R3770" s="458">
        <v>3.5999999999999997E-2</v>
      </c>
      <c r="S3770" s="464">
        <v>18000000</v>
      </c>
      <c r="T3770" s="461">
        <v>39060000</v>
      </c>
      <c r="U3770" s="467">
        <v>302500</v>
      </c>
      <c r="V3770" s="463">
        <v>286876</v>
      </c>
      <c r="W3770" s="716" t="e">
        <f t="shared" si="151"/>
        <v>#DIV/0!</v>
      </c>
      <c r="Z3770" s="739">
        <f t="shared" si="152"/>
        <v>7200</v>
      </c>
    </row>
    <row r="3771" spans="1:26" s="365" customFormat="1" ht="12.65" customHeight="1">
      <c r="A3771" s="452" t="s">
        <v>279</v>
      </c>
      <c r="B3771" s="452" t="s">
        <v>42</v>
      </c>
      <c r="C3771" s="453" t="s">
        <v>554</v>
      </c>
      <c r="D3771" s="454" t="s">
        <v>1231</v>
      </c>
      <c r="E3771" s="455" t="s">
        <v>559</v>
      </c>
      <c r="F3771" s="454" t="s">
        <v>1315</v>
      </c>
      <c r="G3771" s="454" t="s">
        <v>42</v>
      </c>
      <c r="H3771" s="454" t="s">
        <v>538</v>
      </c>
      <c r="I3771" s="453">
        <v>2024</v>
      </c>
      <c r="J3771" s="453">
        <v>7</v>
      </c>
      <c r="K3771" s="456">
        <v>45607</v>
      </c>
      <c r="L3771" s="457">
        <v>0.8</v>
      </c>
      <c r="M3771" s="458">
        <v>3.5999999999999997E-2</v>
      </c>
      <c r="N3771" s="458">
        <v>3.6400000000000002E-2</v>
      </c>
      <c r="O3771" s="459">
        <v>4.0000000000000002E-4</v>
      </c>
      <c r="P3771" s="460">
        <v>3.2000000000000003E-4</v>
      </c>
      <c r="Q3771" s="453">
        <v>1</v>
      </c>
      <c r="R3771" s="458">
        <v>3.5999999999999997E-2</v>
      </c>
      <c r="S3771" s="464">
        <v>11100741</v>
      </c>
      <c r="T3771" s="461">
        <v>50160741</v>
      </c>
      <c r="U3771" s="467">
        <v>302500</v>
      </c>
      <c r="V3771" s="463">
        <v>282435.70360000001</v>
      </c>
      <c r="W3771" s="716" t="e">
        <f t="shared" si="151"/>
        <v>#DIV/0!</v>
      </c>
      <c r="Z3771" s="739">
        <f t="shared" si="152"/>
        <v>4440.2964000000002</v>
      </c>
    </row>
    <row r="3772" spans="1:26" s="365" customFormat="1" ht="12.65" customHeight="1">
      <c r="A3772" s="452" t="s">
        <v>279</v>
      </c>
      <c r="B3772" s="452" t="s">
        <v>42</v>
      </c>
      <c r="C3772" s="453" t="s">
        <v>554</v>
      </c>
      <c r="D3772" s="454" t="s">
        <v>1231</v>
      </c>
      <c r="E3772" s="455" t="s">
        <v>559</v>
      </c>
      <c r="F3772" s="454" t="s">
        <v>1315</v>
      </c>
      <c r="G3772" s="454" t="s">
        <v>42</v>
      </c>
      <c r="H3772" s="454" t="s">
        <v>538</v>
      </c>
      <c r="I3772" s="453">
        <v>2024</v>
      </c>
      <c r="J3772" s="453">
        <v>8</v>
      </c>
      <c r="K3772" s="456">
        <v>45607</v>
      </c>
      <c r="L3772" s="457">
        <v>0.8</v>
      </c>
      <c r="M3772" s="458">
        <v>3.5999999999999997E-2</v>
      </c>
      <c r="N3772" s="458">
        <v>3.6400000000000002E-2</v>
      </c>
      <c r="O3772" s="459">
        <v>4.0000000000000002E-4</v>
      </c>
      <c r="P3772" s="460">
        <v>3.2000000000000003E-4</v>
      </c>
      <c r="Q3772" s="453">
        <v>1</v>
      </c>
      <c r="R3772" s="458">
        <v>3.5999999999999997E-2</v>
      </c>
      <c r="S3772" s="464">
        <v>17760000</v>
      </c>
      <c r="T3772" s="461">
        <v>67920741</v>
      </c>
      <c r="U3772" s="467">
        <v>302500</v>
      </c>
      <c r="V3772" s="463">
        <v>275331.70360000001</v>
      </c>
      <c r="W3772" s="716" t="e">
        <f t="shared" si="151"/>
        <v>#DIV/0!</v>
      </c>
      <c r="Z3772" s="739">
        <f t="shared" si="152"/>
        <v>7104</v>
      </c>
    </row>
    <row r="3773" spans="1:26" s="365" customFormat="1" ht="12.65" customHeight="1">
      <c r="A3773" s="452" t="s">
        <v>279</v>
      </c>
      <c r="B3773" s="452" t="s">
        <v>42</v>
      </c>
      <c r="C3773" s="453" t="s">
        <v>554</v>
      </c>
      <c r="D3773" s="454" t="s">
        <v>1231</v>
      </c>
      <c r="E3773" s="455" t="s">
        <v>559</v>
      </c>
      <c r="F3773" s="454" t="s">
        <v>1315</v>
      </c>
      <c r="G3773" s="454" t="s">
        <v>42</v>
      </c>
      <c r="H3773" s="454" t="s">
        <v>538</v>
      </c>
      <c r="I3773" s="453">
        <v>2024</v>
      </c>
      <c r="J3773" s="453">
        <v>9</v>
      </c>
      <c r="K3773" s="456">
        <v>45607</v>
      </c>
      <c r="L3773" s="457">
        <v>0.8</v>
      </c>
      <c r="M3773" s="458">
        <v>3.5999999999999997E-2</v>
      </c>
      <c r="N3773" s="458">
        <v>3.6400000000000002E-2</v>
      </c>
      <c r="O3773" s="459">
        <v>4.0000000000000002E-4</v>
      </c>
      <c r="P3773" s="460">
        <v>3.2000000000000003E-4</v>
      </c>
      <c r="Q3773" s="453">
        <v>1</v>
      </c>
      <c r="R3773" s="458">
        <v>3.5999999999999997E-2</v>
      </c>
      <c r="S3773" s="464">
        <v>14000000</v>
      </c>
      <c r="T3773" s="461">
        <v>81920741</v>
      </c>
      <c r="U3773" s="467">
        <v>302500</v>
      </c>
      <c r="V3773" s="463">
        <v>269731.70360000001</v>
      </c>
      <c r="W3773" s="716" t="e">
        <f t="shared" si="151"/>
        <v>#DIV/0!</v>
      </c>
      <c r="Z3773" s="739">
        <f t="shared" si="152"/>
        <v>5600</v>
      </c>
    </row>
    <row r="3774" spans="1:26" s="365" customFormat="1" ht="12.65" customHeight="1">
      <c r="A3774" s="452" t="s">
        <v>279</v>
      </c>
      <c r="B3774" s="452" t="s">
        <v>42</v>
      </c>
      <c r="C3774" s="453" t="s">
        <v>554</v>
      </c>
      <c r="D3774" s="454" t="s">
        <v>1231</v>
      </c>
      <c r="E3774" s="455" t="s">
        <v>559</v>
      </c>
      <c r="F3774" s="454" t="s">
        <v>1315</v>
      </c>
      <c r="G3774" s="454" t="s">
        <v>42</v>
      </c>
      <c r="H3774" s="454" t="s">
        <v>538</v>
      </c>
      <c r="I3774" s="453">
        <v>2024</v>
      </c>
      <c r="J3774" s="453">
        <v>10</v>
      </c>
      <c r="K3774" s="456">
        <v>45607</v>
      </c>
      <c r="L3774" s="457">
        <v>0.8</v>
      </c>
      <c r="M3774" s="458">
        <v>3.5999999999999997E-2</v>
      </c>
      <c r="N3774" s="458">
        <v>3.6400000000000002E-2</v>
      </c>
      <c r="O3774" s="459">
        <v>4.0000000000000002E-4</v>
      </c>
      <c r="P3774" s="460">
        <v>3.2000000000000003E-4</v>
      </c>
      <c r="Q3774" s="453">
        <v>1</v>
      </c>
      <c r="R3774" s="458">
        <v>3.5999999999999997E-2</v>
      </c>
      <c r="S3774" s="464">
        <v>11520980</v>
      </c>
      <c r="T3774" s="461">
        <v>93441721</v>
      </c>
      <c r="U3774" s="467">
        <v>302500</v>
      </c>
      <c r="V3774" s="463">
        <v>265123.31160000002</v>
      </c>
      <c r="W3774" s="716" t="e">
        <f t="shared" si="151"/>
        <v>#DIV/0!</v>
      </c>
      <c r="Z3774" s="739">
        <f t="shared" si="152"/>
        <v>4608.3919999999998</v>
      </c>
    </row>
    <row r="3775" spans="1:26" s="365" customFormat="1" ht="12.65" customHeight="1">
      <c r="A3775" s="452" t="s">
        <v>279</v>
      </c>
      <c r="B3775" s="452" t="s">
        <v>42</v>
      </c>
      <c r="C3775" s="453" t="s">
        <v>554</v>
      </c>
      <c r="D3775" s="454" t="s">
        <v>1231</v>
      </c>
      <c r="E3775" s="455" t="s">
        <v>559</v>
      </c>
      <c r="F3775" s="454" t="s">
        <v>1315</v>
      </c>
      <c r="G3775" s="454" t="s">
        <v>42</v>
      </c>
      <c r="H3775" s="454" t="s">
        <v>538</v>
      </c>
      <c r="I3775" s="453">
        <v>2024</v>
      </c>
      <c r="J3775" s="453">
        <v>11</v>
      </c>
      <c r="K3775" s="456">
        <v>45631</v>
      </c>
      <c r="L3775" s="457">
        <v>0.8</v>
      </c>
      <c r="M3775" s="458">
        <v>3.5999999999999997E-2</v>
      </c>
      <c r="N3775" s="458">
        <v>3.6400000000000002E-2</v>
      </c>
      <c r="O3775" s="459">
        <v>4.0000000000000002E-4</v>
      </c>
      <c r="P3775" s="460">
        <v>3.2000000000000003E-4</v>
      </c>
      <c r="Q3775" s="453">
        <v>1</v>
      </c>
      <c r="R3775" s="458">
        <v>3.5999999999999997E-2</v>
      </c>
      <c r="S3775" s="464">
        <v>5686000</v>
      </c>
      <c r="T3775" s="461">
        <v>99127721</v>
      </c>
      <c r="U3775" s="467">
        <v>302500</v>
      </c>
      <c r="V3775" s="463">
        <v>262848.91159999999</v>
      </c>
      <c r="W3775" s="716" t="e">
        <f t="shared" si="151"/>
        <v>#DIV/0!</v>
      </c>
      <c r="Z3775" s="739">
        <f t="shared" si="152"/>
        <v>2274.4</v>
      </c>
    </row>
    <row r="3776" spans="1:26" s="365" customFormat="1" ht="12.65" customHeight="1">
      <c r="A3776" s="452" t="s">
        <v>279</v>
      </c>
      <c r="B3776" s="452" t="s">
        <v>42</v>
      </c>
      <c r="C3776" s="453" t="s">
        <v>554</v>
      </c>
      <c r="D3776" s="454" t="s">
        <v>1231</v>
      </c>
      <c r="E3776" s="455" t="s">
        <v>559</v>
      </c>
      <c r="F3776" s="454" t="s">
        <v>1315</v>
      </c>
      <c r="G3776" s="454" t="s">
        <v>42</v>
      </c>
      <c r="H3776" s="454" t="s">
        <v>538</v>
      </c>
      <c r="I3776" s="453">
        <v>2024</v>
      </c>
      <c r="J3776" s="453">
        <v>12</v>
      </c>
      <c r="K3776" s="456">
        <v>45670</v>
      </c>
      <c r="L3776" s="457">
        <v>0.8</v>
      </c>
      <c r="M3776" s="458">
        <v>3.5999999999999997E-2</v>
      </c>
      <c r="N3776" s="458">
        <v>3.6400000000000002E-2</v>
      </c>
      <c r="O3776" s="459">
        <v>4.0000000000000002E-4</v>
      </c>
      <c r="P3776" s="460">
        <v>3.2000000000000003E-4</v>
      </c>
      <c r="Q3776" s="453">
        <v>1</v>
      </c>
      <c r="R3776" s="458">
        <v>3.5999999999999997E-2</v>
      </c>
      <c r="S3776" s="464">
        <v>10033110</v>
      </c>
      <c r="T3776" s="461">
        <v>109160831</v>
      </c>
      <c r="U3776" s="467">
        <v>302500</v>
      </c>
      <c r="V3776" s="463">
        <v>258835.66759999999</v>
      </c>
      <c r="W3776" s="716" t="e">
        <f t="shared" si="151"/>
        <v>#DIV/0!</v>
      </c>
      <c r="Z3776" s="739">
        <f t="shared" si="152"/>
        <v>4013.2440000000001</v>
      </c>
    </row>
    <row r="3777" spans="1:26" s="365" customFormat="1" ht="12.65" customHeight="1">
      <c r="A3777" s="452" t="s">
        <v>279</v>
      </c>
      <c r="B3777" s="452" t="s">
        <v>42</v>
      </c>
      <c r="C3777" s="453" t="s">
        <v>554</v>
      </c>
      <c r="D3777" s="454" t="s">
        <v>1231</v>
      </c>
      <c r="E3777" s="455" t="s">
        <v>559</v>
      </c>
      <c r="F3777" s="454" t="s">
        <v>1315</v>
      </c>
      <c r="G3777" s="454" t="s">
        <v>42</v>
      </c>
      <c r="H3777" s="454" t="s">
        <v>538</v>
      </c>
      <c r="I3777" s="453">
        <v>2025</v>
      </c>
      <c r="J3777" s="453">
        <v>1</v>
      </c>
      <c r="K3777" s="456">
        <v>45336</v>
      </c>
      <c r="L3777" s="457">
        <v>0.8</v>
      </c>
      <c r="M3777" s="458">
        <v>3.5999999999999997E-2</v>
      </c>
      <c r="N3777" s="458">
        <v>3.6400000000000002E-2</v>
      </c>
      <c r="O3777" s="466">
        <v>4.0000000000000002E-4</v>
      </c>
      <c r="P3777" s="458">
        <v>3.2000000000000003E-4</v>
      </c>
      <c r="Q3777" s="453">
        <v>1</v>
      </c>
      <c r="R3777" s="458">
        <v>3.5999999999999997E-2</v>
      </c>
      <c r="S3777" s="464">
        <v>4398118</v>
      </c>
      <c r="T3777" s="461">
        <v>113558949</v>
      </c>
      <c r="U3777" s="467">
        <v>302500</v>
      </c>
      <c r="V3777" s="463">
        <v>257076.4204</v>
      </c>
      <c r="W3777" s="716" t="e">
        <f t="shared" si="151"/>
        <v>#DIV/0!</v>
      </c>
      <c r="Z3777" s="739">
        <f t="shared" si="152"/>
        <v>1759.2472</v>
      </c>
    </row>
    <row r="3778" spans="1:26" s="365" customFormat="1" ht="12.65" customHeight="1">
      <c r="A3778" s="452" t="s">
        <v>279</v>
      </c>
      <c r="B3778" s="452" t="s">
        <v>42</v>
      </c>
      <c r="C3778" s="453" t="s">
        <v>554</v>
      </c>
      <c r="D3778" s="454" t="s">
        <v>1316</v>
      </c>
      <c r="E3778" s="455" t="s">
        <v>561</v>
      </c>
      <c r="F3778" s="454" t="s">
        <v>1315</v>
      </c>
      <c r="G3778" s="454" t="s">
        <v>42</v>
      </c>
      <c r="H3778" s="454" t="s">
        <v>538</v>
      </c>
      <c r="I3778" s="453">
        <v>2024</v>
      </c>
      <c r="J3778" s="453">
        <v>4</v>
      </c>
      <c r="K3778" s="456">
        <v>45607</v>
      </c>
      <c r="L3778" s="457">
        <v>0.8</v>
      </c>
      <c r="M3778" s="458">
        <v>2.9000000000000001E-2</v>
      </c>
      <c r="N3778" s="458">
        <v>2.93E-2</v>
      </c>
      <c r="O3778" s="459">
        <v>2.9999999999999997E-4</v>
      </c>
      <c r="P3778" s="460">
        <v>2.3999999999999998E-4</v>
      </c>
      <c r="Q3778" s="453">
        <v>1</v>
      </c>
      <c r="R3778" s="458">
        <v>2.9000000000000001E-2</v>
      </c>
      <c r="S3778" s="464">
        <v>4628700</v>
      </c>
      <c r="T3778" s="461">
        <v>4628700</v>
      </c>
      <c r="U3778" s="467">
        <v>105600</v>
      </c>
      <c r="V3778" s="463">
        <v>104211.39</v>
      </c>
      <c r="W3778" s="716" t="e">
        <f t="shared" ref="W3778:W3841" si="153">V3778/$AB$1</f>
        <v>#DIV/0!</v>
      </c>
      <c r="Z3778" s="739">
        <f t="shared" si="152"/>
        <v>1388.61</v>
      </c>
    </row>
    <row r="3779" spans="1:26" s="365" customFormat="1" ht="12.65" customHeight="1">
      <c r="A3779" s="452" t="s">
        <v>279</v>
      </c>
      <c r="B3779" s="452" t="s">
        <v>42</v>
      </c>
      <c r="C3779" s="453" t="s">
        <v>554</v>
      </c>
      <c r="D3779" s="454" t="s">
        <v>1316</v>
      </c>
      <c r="E3779" s="455" t="s">
        <v>561</v>
      </c>
      <c r="F3779" s="454" t="s">
        <v>1315</v>
      </c>
      <c r="G3779" s="454" t="s">
        <v>42</v>
      </c>
      <c r="H3779" s="454" t="s">
        <v>538</v>
      </c>
      <c r="I3779" s="453">
        <v>2024</v>
      </c>
      <c r="J3779" s="453">
        <v>5</v>
      </c>
      <c r="K3779" s="456">
        <v>45607</v>
      </c>
      <c r="L3779" s="457">
        <v>0.8</v>
      </c>
      <c r="M3779" s="458">
        <v>2.9000000000000001E-2</v>
      </c>
      <c r="N3779" s="458">
        <v>2.93E-2</v>
      </c>
      <c r="O3779" s="459">
        <v>2.9999999999999997E-4</v>
      </c>
      <c r="P3779" s="460">
        <v>2.3999999999999998E-4</v>
      </c>
      <c r="Q3779" s="453">
        <v>1</v>
      </c>
      <c r="R3779" s="458">
        <v>2.9000000000000001E-2</v>
      </c>
      <c r="S3779" s="464">
        <v>10230100</v>
      </c>
      <c r="T3779" s="461">
        <v>14858800</v>
      </c>
      <c r="U3779" s="467">
        <v>105600</v>
      </c>
      <c r="V3779" s="463">
        <v>101142.36</v>
      </c>
      <c r="W3779" s="716" t="e">
        <f t="shared" si="153"/>
        <v>#DIV/0!</v>
      </c>
      <c r="Z3779" s="739">
        <f t="shared" ref="Z3779:Z3842" si="154">O3779*S3779</f>
        <v>3069.0299999999997</v>
      </c>
    </row>
    <row r="3780" spans="1:26" s="365" customFormat="1" ht="12.65" customHeight="1">
      <c r="A3780" s="452" t="s">
        <v>279</v>
      </c>
      <c r="B3780" s="452" t="s">
        <v>42</v>
      </c>
      <c r="C3780" s="453" t="s">
        <v>554</v>
      </c>
      <c r="D3780" s="454" t="s">
        <v>1316</v>
      </c>
      <c r="E3780" s="455" t="s">
        <v>561</v>
      </c>
      <c r="F3780" s="454" t="s">
        <v>1315</v>
      </c>
      <c r="G3780" s="454" t="s">
        <v>42</v>
      </c>
      <c r="H3780" s="454" t="s">
        <v>538</v>
      </c>
      <c r="I3780" s="453">
        <v>2024</v>
      </c>
      <c r="J3780" s="453">
        <v>6</v>
      </c>
      <c r="K3780" s="456">
        <v>45607</v>
      </c>
      <c r="L3780" s="457">
        <v>0.8</v>
      </c>
      <c r="M3780" s="458">
        <v>2.9000000000000001E-2</v>
      </c>
      <c r="N3780" s="458">
        <v>2.93E-2</v>
      </c>
      <c r="O3780" s="459">
        <v>2.9999999999999997E-4</v>
      </c>
      <c r="P3780" s="460">
        <v>2.3999999999999998E-4</v>
      </c>
      <c r="Q3780" s="453">
        <v>1</v>
      </c>
      <c r="R3780" s="458">
        <v>2.9000000000000001E-2</v>
      </c>
      <c r="S3780" s="464">
        <v>12435700</v>
      </c>
      <c r="T3780" s="461">
        <v>27294500</v>
      </c>
      <c r="U3780" s="467">
        <v>105600</v>
      </c>
      <c r="V3780" s="463">
        <v>97411.65</v>
      </c>
      <c r="W3780" s="716" t="e">
        <f t="shared" si="153"/>
        <v>#DIV/0!</v>
      </c>
      <c r="Z3780" s="739">
        <f t="shared" si="154"/>
        <v>3730.7099999999996</v>
      </c>
    </row>
    <row r="3781" spans="1:26" s="365" customFormat="1" ht="12.65" customHeight="1">
      <c r="A3781" s="452" t="s">
        <v>279</v>
      </c>
      <c r="B3781" s="452" t="s">
        <v>42</v>
      </c>
      <c r="C3781" s="453" t="s">
        <v>554</v>
      </c>
      <c r="D3781" s="454" t="s">
        <v>1316</v>
      </c>
      <c r="E3781" s="455" t="s">
        <v>561</v>
      </c>
      <c r="F3781" s="454" t="s">
        <v>1315</v>
      </c>
      <c r="G3781" s="454" t="s">
        <v>42</v>
      </c>
      <c r="H3781" s="454" t="s">
        <v>538</v>
      </c>
      <c r="I3781" s="453">
        <v>2024</v>
      </c>
      <c r="J3781" s="453">
        <v>7</v>
      </c>
      <c r="K3781" s="456">
        <v>45607</v>
      </c>
      <c r="L3781" s="457">
        <v>0.8</v>
      </c>
      <c r="M3781" s="458">
        <v>2.9000000000000001E-2</v>
      </c>
      <c r="N3781" s="458">
        <v>2.93E-2</v>
      </c>
      <c r="O3781" s="459">
        <v>2.9999999999999997E-4</v>
      </c>
      <c r="P3781" s="460">
        <v>2.3999999999999998E-4</v>
      </c>
      <c r="Q3781" s="453">
        <v>1</v>
      </c>
      <c r="R3781" s="458">
        <v>2.9000000000000001E-2</v>
      </c>
      <c r="S3781" s="464">
        <v>9726000</v>
      </c>
      <c r="T3781" s="461">
        <v>37020500</v>
      </c>
      <c r="U3781" s="467">
        <v>105600</v>
      </c>
      <c r="V3781" s="463">
        <v>94493.85</v>
      </c>
      <c r="W3781" s="716" t="e">
        <f t="shared" si="153"/>
        <v>#DIV/0!</v>
      </c>
      <c r="Z3781" s="739">
        <f t="shared" si="154"/>
        <v>2917.7999999999997</v>
      </c>
    </row>
    <row r="3782" spans="1:26" s="365" customFormat="1" ht="12.65" customHeight="1">
      <c r="A3782" s="452" t="s">
        <v>279</v>
      </c>
      <c r="B3782" s="452" t="s">
        <v>42</v>
      </c>
      <c r="C3782" s="453" t="s">
        <v>554</v>
      </c>
      <c r="D3782" s="454" t="s">
        <v>1316</v>
      </c>
      <c r="E3782" s="455" t="s">
        <v>561</v>
      </c>
      <c r="F3782" s="454" t="s">
        <v>1315</v>
      </c>
      <c r="G3782" s="454" t="s">
        <v>42</v>
      </c>
      <c r="H3782" s="454" t="s">
        <v>538</v>
      </c>
      <c r="I3782" s="453">
        <v>2024</v>
      </c>
      <c r="J3782" s="453">
        <v>8</v>
      </c>
      <c r="K3782" s="456">
        <v>45607</v>
      </c>
      <c r="L3782" s="457">
        <v>0.8</v>
      </c>
      <c r="M3782" s="458">
        <v>2.9000000000000001E-2</v>
      </c>
      <c r="N3782" s="458">
        <v>2.93E-2</v>
      </c>
      <c r="O3782" s="459">
        <v>2.9999999999999997E-4</v>
      </c>
      <c r="P3782" s="460">
        <v>2.3999999999999998E-4</v>
      </c>
      <c r="Q3782" s="453">
        <v>1</v>
      </c>
      <c r="R3782" s="458">
        <v>2.9000000000000001E-2</v>
      </c>
      <c r="S3782" s="464">
        <v>13397700</v>
      </c>
      <c r="T3782" s="461">
        <v>50418200</v>
      </c>
      <c r="U3782" s="467">
        <v>105600</v>
      </c>
      <c r="V3782" s="463">
        <v>90474.540000000008</v>
      </c>
      <c r="W3782" s="716" t="e">
        <f t="shared" si="153"/>
        <v>#DIV/0!</v>
      </c>
      <c r="Z3782" s="739">
        <f t="shared" si="154"/>
        <v>4019.3099999999995</v>
      </c>
    </row>
    <row r="3783" spans="1:26" s="365" customFormat="1" ht="12.65" customHeight="1">
      <c r="A3783" s="452" t="s">
        <v>279</v>
      </c>
      <c r="B3783" s="452" t="s">
        <v>42</v>
      </c>
      <c r="C3783" s="453" t="s">
        <v>554</v>
      </c>
      <c r="D3783" s="454" t="s">
        <v>1316</v>
      </c>
      <c r="E3783" s="455" t="s">
        <v>561</v>
      </c>
      <c r="F3783" s="454" t="s">
        <v>1315</v>
      </c>
      <c r="G3783" s="454" t="s">
        <v>42</v>
      </c>
      <c r="H3783" s="454" t="s">
        <v>538</v>
      </c>
      <c r="I3783" s="453">
        <v>2024</v>
      </c>
      <c r="J3783" s="453">
        <v>9</v>
      </c>
      <c r="K3783" s="456">
        <v>45607</v>
      </c>
      <c r="L3783" s="457">
        <v>0.8</v>
      </c>
      <c r="M3783" s="458">
        <v>2.9000000000000001E-2</v>
      </c>
      <c r="N3783" s="458">
        <v>2.93E-2</v>
      </c>
      <c r="O3783" s="459">
        <v>2.9999999999999997E-4</v>
      </c>
      <c r="P3783" s="460">
        <v>2.3999999999999998E-4</v>
      </c>
      <c r="Q3783" s="453">
        <v>1</v>
      </c>
      <c r="R3783" s="458">
        <v>2.9000000000000001E-2</v>
      </c>
      <c r="S3783" s="464">
        <v>12991400</v>
      </c>
      <c r="T3783" s="461">
        <v>63409600</v>
      </c>
      <c r="U3783" s="467">
        <v>105600</v>
      </c>
      <c r="V3783" s="463">
        <v>86577.12</v>
      </c>
      <c r="W3783" s="716" t="e">
        <f t="shared" si="153"/>
        <v>#DIV/0!</v>
      </c>
      <c r="Z3783" s="739">
        <f t="shared" si="154"/>
        <v>3897.4199999999996</v>
      </c>
    </row>
    <row r="3784" spans="1:26" s="365" customFormat="1" ht="12.65" customHeight="1">
      <c r="A3784" s="452" t="s">
        <v>279</v>
      </c>
      <c r="B3784" s="452" t="s">
        <v>42</v>
      </c>
      <c r="C3784" s="453" t="s">
        <v>554</v>
      </c>
      <c r="D3784" s="454" t="s">
        <v>1316</v>
      </c>
      <c r="E3784" s="455" t="s">
        <v>561</v>
      </c>
      <c r="F3784" s="454" t="s">
        <v>1315</v>
      </c>
      <c r="G3784" s="454" t="s">
        <v>42</v>
      </c>
      <c r="H3784" s="454" t="s">
        <v>538</v>
      </c>
      <c r="I3784" s="453">
        <v>2024</v>
      </c>
      <c r="J3784" s="453">
        <v>10</v>
      </c>
      <c r="K3784" s="456">
        <v>45607</v>
      </c>
      <c r="L3784" s="457">
        <v>0.8</v>
      </c>
      <c r="M3784" s="458">
        <v>2.9000000000000001E-2</v>
      </c>
      <c r="N3784" s="458">
        <v>2.93E-2</v>
      </c>
      <c r="O3784" s="459">
        <v>2.9999999999999997E-4</v>
      </c>
      <c r="P3784" s="460">
        <v>2.3999999999999998E-4</v>
      </c>
      <c r="Q3784" s="453">
        <v>1</v>
      </c>
      <c r="R3784" s="458">
        <v>2.9000000000000001E-2</v>
      </c>
      <c r="S3784" s="464">
        <v>9432000</v>
      </c>
      <c r="T3784" s="461">
        <v>72841600</v>
      </c>
      <c r="U3784" s="467">
        <v>105600</v>
      </c>
      <c r="V3784" s="463">
        <v>83747.520000000004</v>
      </c>
      <c r="W3784" s="716" t="e">
        <f t="shared" si="153"/>
        <v>#DIV/0!</v>
      </c>
      <c r="Z3784" s="739">
        <f t="shared" si="154"/>
        <v>2829.6</v>
      </c>
    </row>
    <row r="3785" spans="1:26" s="365" customFormat="1" ht="12.65" customHeight="1">
      <c r="A3785" s="452" t="s">
        <v>279</v>
      </c>
      <c r="B3785" s="452" t="s">
        <v>42</v>
      </c>
      <c r="C3785" s="453" t="s">
        <v>554</v>
      </c>
      <c r="D3785" s="454" t="s">
        <v>1316</v>
      </c>
      <c r="E3785" s="455" t="s">
        <v>561</v>
      </c>
      <c r="F3785" s="454" t="s">
        <v>1315</v>
      </c>
      <c r="G3785" s="454" t="s">
        <v>42</v>
      </c>
      <c r="H3785" s="454" t="s">
        <v>538</v>
      </c>
      <c r="I3785" s="453">
        <v>2024</v>
      </c>
      <c r="J3785" s="453">
        <v>11</v>
      </c>
      <c r="K3785" s="456">
        <v>45631</v>
      </c>
      <c r="L3785" s="457">
        <v>0.8</v>
      </c>
      <c r="M3785" s="458">
        <v>2.9000000000000001E-2</v>
      </c>
      <c r="N3785" s="458">
        <v>2.93E-2</v>
      </c>
      <c r="O3785" s="459">
        <v>2.9999999999999997E-4</v>
      </c>
      <c r="P3785" s="460">
        <v>2.3999999999999998E-4</v>
      </c>
      <c r="Q3785" s="453">
        <v>1</v>
      </c>
      <c r="R3785" s="458">
        <v>2.9000000000000001E-2</v>
      </c>
      <c r="S3785" s="464">
        <v>11520000</v>
      </c>
      <c r="T3785" s="461">
        <v>84361600</v>
      </c>
      <c r="U3785" s="467">
        <v>105600</v>
      </c>
      <c r="V3785" s="463">
        <v>80291.520000000004</v>
      </c>
      <c r="W3785" s="716" t="e">
        <f t="shared" si="153"/>
        <v>#DIV/0!</v>
      </c>
      <c r="Z3785" s="739">
        <f t="shared" si="154"/>
        <v>3455.9999999999995</v>
      </c>
    </row>
    <row r="3786" spans="1:26" s="365" customFormat="1" ht="12.65" customHeight="1">
      <c r="A3786" s="452" t="s">
        <v>279</v>
      </c>
      <c r="B3786" s="452" t="s">
        <v>42</v>
      </c>
      <c r="C3786" s="453" t="s">
        <v>554</v>
      </c>
      <c r="D3786" s="454" t="s">
        <v>1316</v>
      </c>
      <c r="E3786" s="455" t="s">
        <v>561</v>
      </c>
      <c r="F3786" s="454" t="s">
        <v>1315</v>
      </c>
      <c r="G3786" s="454" t="s">
        <v>42</v>
      </c>
      <c r="H3786" s="454" t="s">
        <v>538</v>
      </c>
      <c r="I3786" s="453">
        <v>2024</v>
      </c>
      <c r="J3786" s="453">
        <v>12</v>
      </c>
      <c r="K3786" s="456">
        <v>45670</v>
      </c>
      <c r="L3786" s="457">
        <v>0.8</v>
      </c>
      <c r="M3786" s="458">
        <v>2.9000000000000001E-2</v>
      </c>
      <c r="N3786" s="458">
        <v>2.93E-2</v>
      </c>
      <c r="O3786" s="459">
        <v>2.9999999999999997E-4</v>
      </c>
      <c r="P3786" s="460">
        <v>2.3999999999999998E-4</v>
      </c>
      <c r="Q3786" s="453">
        <v>1</v>
      </c>
      <c r="R3786" s="458">
        <v>2.9000000000000001E-2</v>
      </c>
      <c r="S3786" s="464">
        <v>12852000</v>
      </c>
      <c r="T3786" s="461">
        <v>97213600</v>
      </c>
      <c r="U3786" s="467">
        <v>105600</v>
      </c>
      <c r="V3786" s="463">
        <v>76435.92</v>
      </c>
      <c r="W3786" s="716" t="e">
        <f t="shared" si="153"/>
        <v>#DIV/0!</v>
      </c>
      <c r="Z3786" s="739">
        <f t="shared" si="154"/>
        <v>3855.5999999999995</v>
      </c>
    </row>
    <row r="3787" spans="1:26" s="365" customFormat="1" ht="12.65" customHeight="1">
      <c r="A3787" s="452" t="s">
        <v>279</v>
      </c>
      <c r="B3787" s="452" t="s">
        <v>42</v>
      </c>
      <c r="C3787" s="453" t="s">
        <v>554</v>
      </c>
      <c r="D3787" s="454" t="s">
        <v>1316</v>
      </c>
      <c r="E3787" s="455" t="s">
        <v>561</v>
      </c>
      <c r="F3787" s="454" t="s">
        <v>1315</v>
      </c>
      <c r="G3787" s="454" t="s">
        <v>42</v>
      </c>
      <c r="H3787" s="454" t="s">
        <v>538</v>
      </c>
      <c r="I3787" s="453">
        <v>2025</v>
      </c>
      <c r="J3787" s="453">
        <v>1</v>
      </c>
      <c r="K3787" s="456">
        <v>45336</v>
      </c>
      <c r="L3787" s="457">
        <v>0.8</v>
      </c>
      <c r="M3787" s="458">
        <v>2.9000000000000001E-2</v>
      </c>
      <c r="N3787" s="458">
        <v>2.93E-2</v>
      </c>
      <c r="O3787" s="466">
        <v>2.9999999999999997E-4</v>
      </c>
      <c r="P3787" s="458">
        <v>2.3999999999999998E-4</v>
      </c>
      <c r="Q3787" s="453">
        <v>1</v>
      </c>
      <c r="R3787" s="458">
        <v>2.9000000000000001E-2</v>
      </c>
      <c r="S3787" s="464">
        <v>11070900</v>
      </c>
      <c r="T3787" s="461">
        <v>108284500</v>
      </c>
      <c r="U3787" s="467">
        <v>105600</v>
      </c>
      <c r="V3787" s="463">
        <v>73114.649999999994</v>
      </c>
      <c r="W3787" s="716" t="e">
        <f t="shared" si="153"/>
        <v>#DIV/0!</v>
      </c>
      <c r="Z3787" s="739">
        <f t="shared" si="154"/>
        <v>3321.2699999999995</v>
      </c>
    </row>
    <row r="3788" spans="1:26" s="365" customFormat="1" ht="12.65" customHeight="1">
      <c r="A3788" s="284" t="s">
        <v>139</v>
      </c>
      <c r="B3788" s="452" t="s">
        <v>539</v>
      </c>
      <c r="C3788" s="453" t="s">
        <v>435</v>
      </c>
      <c r="D3788" s="454" t="s">
        <v>1317</v>
      </c>
      <c r="E3788" s="455" t="s">
        <v>1318</v>
      </c>
      <c r="F3788" s="454" t="s">
        <v>1315</v>
      </c>
      <c r="G3788" s="454" t="s">
        <v>539</v>
      </c>
      <c r="H3788" s="454" t="s">
        <v>538</v>
      </c>
      <c r="I3788" s="453">
        <v>2024</v>
      </c>
      <c r="J3788" s="453">
        <v>9</v>
      </c>
      <c r="K3788" s="456">
        <v>45607</v>
      </c>
      <c r="L3788" s="457"/>
      <c r="M3788" s="458">
        <v>0.02</v>
      </c>
      <c r="N3788" s="458">
        <v>2.01E-2</v>
      </c>
      <c r="O3788" s="459">
        <v>1E-4</v>
      </c>
      <c r="P3788" s="460">
        <v>0</v>
      </c>
      <c r="Q3788" s="453">
        <v>1</v>
      </c>
      <c r="R3788" s="458">
        <v>0.02</v>
      </c>
      <c r="S3788" s="464">
        <v>0</v>
      </c>
      <c r="T3788" s="461">
        <v>0</v>
      </c>
      <c r="U3788" s="467">
        <v>18200</v>
      </c>
      <c r="V3788" s="463">
        <v>18200</v>
      </c>
      <c r="W3788" s="716" t="e">
        <f t="shared" si="153"/>
        <v>#DIV/0!</v>
      </c>
      <c r="Z3788" s="739">
        <f t="shared" si="154"/>
        <v>0</v>
      </c>
    </row>
    <row r="3789" spans="1:26" s="365" customFormat="1" ht="12.65" customHeight="1">
      <c r="A3789" s="284" t="s">
        <v>139</v>
      </c>
      <c r="B3789" s="452" t="s">
        <v>539</v>
      </c>
      <c r="C3789" s="453" t="s">
        <v>435</v>
      </c>
      <c r="D3789" s="454" t="s">
        <v>1317</v>
      </c>
      <c r="E3789" s="455" t="s">
        <v>1318</v>
      </c>
      <c r="F3789" s="454" t="s">
        <v>1315</v>
      </c>
      <c r="G3789" s="454" t="s">
        <v>539</v>
      </c>
      <c r="H3789" s="454" t="s">
        <v>538</v>
      </c>
      <c r="I3789" s="453">
        <v>2024</v>
      </c>
      <c r="J3789" s="453">
        <v>11</v>
      </c>
      <c r="K3789" s="456">
        <v>45631</v>
      </c>
      <c r="L3789" s="457"/>
      <c r="M3789" s="458">
        <v>0.02</v>
      </c>
      <c r="N3789" s="458">
        <v>2.01E-2</v>
      </c>
      <c r="O3789" s="459">
        <v>1E-4</v>
      </c>
      <c r="P3789" s="460">
        <v>0</v>
      </c>
      <c r="Q3789" s="453">
        <v>1</v>
      </c>
      <c r="R3789" s="458">
        <v>0.02</v>
      </c>
      <c r="S3789" s="464">
        <v>123890</v>
      </c>
      <c r="T3789" s="461">
        <v>123890</v>
      </c>
      <c r="U3789" s="467">
        <v>18200</v>
      </c>
      <c r="V3789" s="463">
        <v>18187.611000000001</v>
      </c>
      <c r="W3789" s="716" t="e">
        <f t="shared" si="153"/>
        <v>#DIV/0!</v>
      </c>
      <c r="Z3789" s="739">
        <f t="shared" si="154"/>
        <v>12.389000000000001</v>
      </c>
    </row>
    <row r="3790" spans="1:26" s="365" customFormat="1" ht="12.65" customHeight="1">
      <c r="A3790" s="284" t="s">
        <v>139</v>
      </c>
      <c r="B3790" s="452" t="s">
        <v>539</v>
      </c>
      <c r="C3790" s="453" t="s">
        <v>435</v>
      </c>
      <c r="D3790" s="454" t="s">
        <v>1317</v>
      </c>
      <c r="E3790" s="455" t="s">
        <v>1318</v>
      </c>
      <c r="F3790" s="454" t="s">
        <v>1315</v>
      </c>
      <c r="G3790" s="454" t="s">
        <v>539</v>
      </c>
      <c r="H3790" s="454" t="s">
        <v>538</v>
      </c>
      <c r="I3790" s="453">
        <v>2024</v>
      </c>
      <c r="J3790" s="453">
        <v>12</v>
      </c>
      <c r="K3790" s="456">
        <v>45670</v>
      </c>
      <c r="L3790" s="457"/>
      <c r="M3790" s="458">
        <v>0.02</v>
      </c>
      <c r="N3790" s="458">
        <v>2.01E-2</v>
      </c>
      <c r="O3790" s="459">
        <v>1E-4</v>
      </c>
      <c r="P3790" s="460">
        <v>0</v>
      </c>
      <c r="Q3790" s="453">
        <v>1</v>
      </c>
      <c r="R3790" s="458">
        <v>0.02</v>
      </c>
      <c r="S3790" s="464">
        <v>16110</v>
      </c>
      <c r="T3790" s="461">
        <v>140000</v>
      </c>
      <c r="U3790" s="467">
        <v>18200</v>
      </c>
      <c r="V3790" s="463">
        <v>18186</v>
      </c>
      <c r="W3790" s="716" t="e">
        <f t="shared" si="153"/>
        <v>#DIV/0!</v>
      </c>
      <c r="Z3790" s="739">
        <f t="shared" si="154"/>
        <v>1.611</v>
      </c>
    </row>
    <row r="3791" spans="1:26" s="365" customFormat="1" ht="12.65" customHeight="1">
      <c r="A3791" s="284" t="s">
        <v>139</v>
      </c>
      <c r="B3791" s="452" t="s">
        <v>539</v>
      </c>
      <c r="C3791" s="453" t="s">
        <v>435</v>
      </c>
      <c r="D3791" s="454" t="s">
        <v>1317</v>
      </c>
      <c r="E3791" s="455" t="s">
        <v>1318</v>
      </c>
      <c r="F3791" s="454" t="s">
        <v>1315</v>
      </c>
      <c r="G3791" s="454" t="s">
        <v>539</v>
      </c>
      <c r="H3791" s="454" t="s">
        <v>538</v>
      </c>
      <c r="I3791" s="453">
        <v>2025</v>
      </c>
      <c r="J3791" s="453">
        <v>1</v>
      </c>
      <c r="K3791" s="456">
        <v>45336</v>
      </c>
      <c r="L3791" s="457"/>
      <c r="M3791" s="458">
        <v>0.02</v>
      </c>
      <c r="N3791" s="458">
        <v>2.01E-2</v>
      </c>
      <c r="O3791" s="466">
        <v>1E-4</v>
      </c>
      <c r="P3791" s="458">
        <v>0</v>
      </c>
      <c r="Q3791" s="453">
        <v>1</v>
      </c>
      <c r="R3791" s="458">
        <v>0.02</v>
      </c>
      <c r="S3791" s="464">
        <v>3130</v>
      </c>
      <c r="T3791" s="461">
        <v>143130</v>
      </c>
      <c r="U3791" s="467">
        <v>18200</v>
      </c>
      <c r="V3791" s="463">
        <v>18185.687000000002</v>
      </c>
      <c r="W3791" s="716" t="e">
        <f t="shared" si="153"/>
        <v>#DIV/0!</v>
      </c>
      <c r="Z3791" s="739">
        <f t="shared" si="154"/>
        <v>0.313</v>
      </c>
    </row>
    <row r="3792" spans="1:26" s="365" customFormat="1" ht="12.65" customHeight="1">
      <c r="A3792" s="284" t="s">
        <v>139</v>
      </c>
      <c r="B3792" s="452" t="s">
        <v>539</v>
      </c>
      <c r="C3792" s="453" t="s">
        <v>435</v>
      </c>
      <c r="D3792" s="454" t="s">
        <v>1319</v>
      </c>
      <c r="E3792" s="455" t="s">
        <v>1320</v>
      </c>
      <c r="F3792" s="454" t="s">
        <v>1315</v>
      </c>
      <c r="G3792" s="454" t="s">
        <v>539</v>
      </c>
      <c r="H3792" s="454" t="s">
        <v>538</v>
      </c>
      <c r="I3792" s="453">
        <v>2024</v>
      </c>
      <c r="J3792" s="453">
        <v>9</v>
      </c>
      <c r="K3792" s="456">
        <v>45607</v>
      </c>
      <c r="L3792" s="457"/>
      <c r="M3792" s="458">
        <v>4.4999999999999998E-2</v>
      </c>
      <c r="N3792" s="458">
        <v>4.5400000000000003E-2</v>
      </c>
      <c r="O3792" s="459">
        <v>4.0000000000000002E-4</v>
      </c>
      <c r="P3792" s="460">
        <v>0</v>
      </c>
      <c r="Q3792" s="453">
        <v>1</v>
      </c>
      <c r="R3792" s="458">
        <v>4.4999999999999998E-2</v>
      </c>
      <c r="S3792" s="464">
        <v>0</v>
      </c>
      <c r="T3792" s="461"/>
      <c r="U3792" s="467">
        <v>26400</v>
      </c>
      <c r="V3792" s="463">
        <v>26400</v>
      </c>
      <c r="W3792" s="716" t="e">
        <f t="shared" si="153"/>
        <v>#DIV/0!</v>
      </c>
      <c r="Z3792" s="739">
        <f t="shared" si="154"/>
        <v>0</v>
      </c>
    </row>
    <row r="3793" spans="1:26" s="365" customFormat="1" ht="12.65" customHeight="1">
      <c r="A3793" s="284" t="s">
        <v>139</v>
      </c>
      <c r="B3793" s="452" t="s">
        <v>539</v>
      </c>
      <c r="C3793" s="453" t="s">
        <v>435</v>
      </c>
      <c r="D3793" s="454" t="s">
        <v>1319</v>
      </c>
      <c r="E3793" s="455" t="s">
        <v>1320</v>
      </c>
      <c r="F3793" s="454" t="s">
        <v>1315</v>
      </c>
      <c r="G3793" s="454" t="s">
        <v>539</v>
      </c>
      <c r="H3793" s="454" t="s">
        <v>538</v>
      </c>
      <c r="I3793" s="453">
        <v>2024</v>
      </c>
      <c r="J3793" s="453">
        <v>11</v>
      </c>
      <c r="K3793" s="456">
        <v>45631</v>
      </c>
      <c r="L3793" s="457"/>
      <c r="M3793" s="458">
        <v>4.4999999999999998E-2</v>
      </c>
      <c r="N3793" s="458">
        <v>4.5400000000000003E-2</v>
      </c>
      <c r="O3793" s="459">
        <v>4.0000000000000002E-4</v>
      </c>
      <c r="P3793" s="460">
        <v>0</v>
      </c>
      <c r="Q3793" s="453">
        <v>1</v>
      </c>
      <c r="R3793" s="458">
        <v>4.4999999999999998E-2</v>
      </c>
      <c r="S3793" s="464">
        <v>184870</v>
      </c>
      <c r="T3793" s="461">
        <v>184870</v>
      </c>
      <c r="U3793" s="467">
        <v>26400</v>
      </c>
      <c r="V3793" s="463">
        <v>26326.052</v>
      </c>
      <c r="W3793" s="716" t="e">
        <f t="shared" si="153"/>
        <v>#DIV/0!</v>
      </c>
      <c r="Z3793" s="739">
        <f t="shared" si="154"/>
        <v>73.948000000000008</v>
      </c>
    </row>
    <row r="3794" spans="1:26" s="365" customFormat="1" ht="12.65" customHeight="1">
      <c r="A3794" s="284" t="s">
        <v>139</v>
      </c>
      <c r="B3794" s="452" t="s">
        <v>539</v>
      </c>
      <c r="C3794" s="453" t="s">
        <v>435</v>
      </c>
      <c r="D3794" s="454" t="s">
        <v>1319</v>
      </c>
      <c r="E3794" s="455" t="s">
        <v>1320</v>
      </c>
      <c r="F3794" s="454" t="s">
        <v>1315</v>
      </c>
      <c r="G3794" s="454" t="s">
        <v>539</v>
      </c>
      <c r="H3794" s="454" t="s">
        <v>538</v>
      </c>
      <c r="I3794" s="453">
        <v>2024</v>
      </c>
      <c r="J3794" s="453">
        <v>12</v>
      </c>
      <c r="K3794" s="456">
        <v>45670</v>
      </c>
      <c r="L3794" s="457"/>
      <c r="M3794" s="458">
        <v>4.4999999999999998E-2</v>
      </c>
      <c r="N3794" s="458">
        <v>4.5400000000000003E-2</v>
      </c>
      <c r="O3794" s="459">
        <v>4.0000000000000002E-4</v>
      </c>
      <c r="P3794" s="460">
        <v>0</v>
      </c>
      <c r="Q3794" s="453">
        <v>1</v>
      </c>
      <c r="R3794" s="458">
        <v>4.4999999999999998E-2</v>
      </c>
      <c r="S3794" s="464">
        <v>27360</v>
      </c>
      <c r="T3794" s="461">
        <v>212230</v>
      </c>
      <c r="U3794" s="467">
        <v>26400</v>
      </c>
      <c r="V3794" s="463">
        <v>26315.108</v>
      </c>
      <c r="W3794" s="716" t="e">
        <f t="shared" si="153"/>
        <v>#DIV/0!</v>
      </c>
      <c r="Z3794" s="739">
        <f t="shared" si="154"/>
        <v>10.944000000000001</v>
      </c>
    </row>
    <row r="3795" spans="1:26" s="365" customFormat="1" ht="12.65" customHeight="1">
      <c r="A3795" s="284" t="s">
        <v>139</v>
      </c>
      <c r="B3795" s="452" t="s">
        <v>539</v>
      </c>
      <c r="C3795" s="453" t="s">
        <v>435</v>
      </c>
      <c r="D3795" s="454" t="s">
        <v>1319</v>
      </c>
      <c r="E3795" s="455" t="s">
        <v>1320</v>
      </c>
      <c r="F3795" s="454" t="s">
        <v>1315</v>
      </c>
      <c r="G3795" s="454" t="s">
        <v>539</v>
      </c>
      <c r="H3795" s="454" t="s">
        <v>538</v>
      </c>
      <c r="I3795" s="453">
        <v>2025</v>
      </c>
      <c r="J3795" s="453">
        <v>1</v>
      </c>
      <c r="K3795" s="456">
        <v>45336</v>
      </c>
      <c r="L3795" s="457"/>
      <c r="M3795" s="458">
        <v>4.4999999999999998E-2</v>
      </c>
      <c r="N3795" s="458">
        <v>4.5400000000000003E-2</v>
      </c>
      <c r="O3795" s="466">
        <v>4.0000000000000002E-4</v>
      </c>
      <c r="P3795" s="458">
        <v>0</v>
      </c>
      <c r="Q3795" s="453">
        <v>1</v>
      </c>
      <c r="R3795" s="458">
        <v>4.4999999999999998E-2</v>
      </c>
      <c r="S3795" s="464">
        <v>3140</v>
      </c>
      <c r="T3795" s="461">
        <v>215370</v>
      </c>
      <c r="U3795" s="467">
        <v>26400</v>
      </c>
      <c r="V3795" s="463">
        <v>26313.851999999999</v>
      </c>
      <c r="W3795" s="716" t="e">
        <f t="shared" si="153"/>
        <v>#DIV/0!</v>
      </c>
      <c r="Z3795" s="739">
        <f t="shared" si="154"/>
        <v>1.256</v>
      </c>
    </row>
    <row r="3796" spans="1:26" s="365" customFormat="1" ht="12.65" customHeight="1">
      <c r="A3796" s="284" t="s">
        <v>139</v>
      </c>
      <c r="B3796" s="452" t="s">
        <v>539</v>
      </c>
      <c r="C3796" s="453" t="s">
        <v>435</v>
      </c>
      <c r="D3796" s="454" t="s">
        <v>1321</v>
      </c>
      <c r="E3796" s="455" t="s">
        <v>1322</v>
      </c>
      <c r="F3796" s="454" t="s">
        <v>1315</v>
      </c>
      <c r="G3796" s="454" t="s">
        <v>539</v>
      </c>
      <c r="H3796" s="454" t="s">
        <v>538</v>
      </c>
      <c r="I3796" s="453">
        <v>2024</v>
      </c>
      <c r="J3796" s="453">
        <v>9</v>
      </c>
      <c r="K3796" s="456">
        <v>45607</v>
      </c>
      <c r="L3796" s="457"/>
      <c r="M3796" s="458">
        <v>0.21</v>
      </c>
      <c r="N3796" s="458">
        <v>0.21210000000000001</v>
      </c>
      <c r="O3796" s="459">
        <v>2.0999999999999999E-3</v>
      </c>
      <c r="P3796" s="460">
        <v>0</v>
      </c>
      <c r="Q3796" s="453">
        <v>1</v>
      </c>
      <c r="R3796" s="458">
        <v>0.21</v>
      </c>
      <c r="S3796" s="464">
        <v>0</v>
      </c>
      <c r="T3796" s="461"/>
      <c r="U3796" s="467">
        <v>123000</v>
      </c>
      <c r="V3796" s="463">
        <v>123000</v>
      </c>
      <c r="W3796" s="716" t="e">
        <f t="shared" si="153"/>
        <v>#DIV/0!</v>
      </c>
      <c r="Z3796" s="739">
        <f t="shared" si="154"/>
        <v>0</v>
      </c>
    </row>
    <row r="3797" spans="1:26" s="365" customFormat="1" ht="12.65" customHeight="1">
      <c r="A3797" s="284" t="s">
        <v>139</v>
      </c>
      <c r="B3797" s="452" t="s">
        <v>539</v>
      </c>
      <c r="C3797" s="453" t="s">
        <v>435</v>
      </c>
      <c r="D3797" s="454" t="s">
        <v>1321</v>
      </c>
      <c r="E3797" s="455" t="s">
        <v>1322</v>
      </c>
      <c r="F3797" s="454" t="s">
        <v>1315</v>
      </c>
      <c r="G3797" s="454" t="s">
        <v>539</v>
      </c>
      <c r="H3797" s="454" t="s">
        <v>538</v>
      </c>
      <c r="I3797" s="453">
        <v>2024</v>
      </c>
      <c r="J3797" s="453">
        <v>11</v>
      </c>
      <c r="K3797" s="456">
        <v>45631</v>
      </c>
      <c r="L3797" s="457"/>
      <c r="M3797" s="458">
        <v>0.21</v>
      </c>
      <c r="N3797" s="458">
        <v>0.21210000000000001</v>
      </c>
      <c r="O3797" s="459">
        <v>2.0999999999999999E-3</v>
      </c>
      <c r="P3797" s="460">
        <v>0</v>
      </c>
      <c r="Q3797" s="453">
        <v>1</v>
      </c>
      <c r="R3797" s="458">
        <v>0.21</v>
      </c>
      <c r="S3797" s="464">
        <v>123890</v>
      </c>
      <c r="T3797" s="461">
        <v>123890</v>
      </c>
      <c r="U3797" s="467">
        <v>123000</v>
      </c>
      <c r="V3797" s="463">
        <v>122739.83100000001</v>
      </c>
      <c r="W3797" s="716" t="e">
        <f t="shared" si="153"/>
        <v>#DIV/0!</v>
      </c>
      <c r="Z3797" s="739">
        <f t="shared" si="154"/>
        <v>260.16899999999998</v>
      </c>
    </row>
    <row r="3798" spans="1:26" s="365" customFormat="1" ht="12.65" customHeight="1">
      <c r="A3798" s="284" t="s">
        <v>139</v>
      </c>
      <c r="B3798" s="452" t="s">
        <v>539</v>
      </c>
      <c r="C3798" s="453" t="s">
        <v>435</v>
      </c>
      <c r="D3798" s="454" t="s">
        <v>1321</v>
      </c>
      <c r="E3798" s="455" t="s">
        <v>1322</v>
      </c>
      <c r="F3798" s="454" t="s">
        <v>1315</v>
      </c>
      <c r="G3798" s="454" t="s">
        <v>539</v>
      </c>
      <c r="H3798" s="454" t="s">
        <v>538</v>
      </c>
      <c r="I3798" s="453">
        <v>2024</v>
      </c>
      <c r="J3798" s="453">
        <v>12</v>
      </c>
      <c r="K3798" s="456">
        <v>45670</v>
      </c>
      <c r="L3798" s="457"/>
      <c r="M3798" s="458">
        <v>0.21</v>
      </c>
      <c r="N3798" s="458">
        <v>0.21210000000000001</v>
      </c>
      <c r="O3798" s="459">
        <v>2.0999999999999999E-3</v>
      </c>
      <c r="P3798" s="460">
        <v>0</v>
      </c>
      <c r="Q3798" s="453">
        <v>1</v>
      </c>
      <c r="R3798" s="458">
        <v>0.21</v>
      </c>
      <c r="S3798" s="464">
        <v>15250</v>
      </c>
      <c r="T3798" s="461">
        <v>139140</v>
      </c>
      <c r="U3798" s="467">
        <v>123000</v>
      </c>
      <c r="V3798" s="463">
        <v>122707.806</v>
      </c>
      <c r="W3798" s="716" t="e">
        <f t="shared" si="153"/>
        <v>#DIV/0!</v>
      </c>
      <c r="Z3798" s="739">
        <f t="shared" si="154"/>
        <v>32.024999999999999</v>
      </c>
    </row>
    <row r="3799" spans="1:26" s="365" customFormat="1" ht="12.65" customHeight="1">
      <c r="A3799" s="284" t="s">
        <v>139</v>
      </c>
      <c r="B3799" s="452" t="s">
        <v>539</v>
      </c>
      <c r="C3799" s="453" t="s">
        <v>435</v>
      </c>
      <c r="D3799" s="454" t="s">
        <v>1321</v>
      </c>
      <c r="E3799" s="455" t="s">
        <v>1322</v>
      </c>
      <c r="F3799" s="454" t="s">
        <v>1315</v>
      </c>
      <c r="G3799" s="454" t="s">
        <v>539</v>
      </c>
      <c r="H3799" s="454" t="s">
        <v>538</v>
      </c>
      <c r="I3799" s="453">
        <v>2025</v>
      </c>
      <c r="J3799" s="453">
        <v>1</v>
      </c>
      <c r="K3799" s="456">
        <v>45336</v>
      </c>
      <c r="L3799" s="457"/>
      <c r="M3799" s="458">
        <v>0.21</v>
      </c>
      <c r="N3799" s="458">
        <v>0.21210000000000001</v>
      </c>
      <c r="O3799" s="466">
        <v>2.0999999999999999E-3</v>
      </c>
      <c r="P3799" s="458">
        <v>0</v>
      </c>
      <c r="Q3799" s="453">
        <v>1</v>
      </c>
      <c r="R3799" s="458">
        <v>0.21</v>
      </c>
      <c r="S3799" s="464">
        <v>23275</v>
      </c>
      <c r="T3799" s="461">
        <v>162415</v>
      </c>
      <c r="U3799" s="467">
        <v>123000</v>
      </c>
      <c r="V3799" s="463">
        <v>122658.92849999999</v>
      </c>
      <c r="W3799" s="716" t="e">
        <f t="shared" si="153"/>
        <v>#DIV/0!</v>
      </c>
      <c r="Z3799" s="739">
        <f t="shared" si="154"/>
        <v>48.877499999999998</v>
      </c>
    </row>
    <row r="3800" spans="1:26" s="365" customFormat="1" ht="12.65" customHeight="1">
      <c r="A3800" s="284" t="s">
        <v>139</v>
      </c>
      <c r="B3800" s="452" t="s">
        <v>539</v>
      </c>
      <c r="C3800" s="453" t="s">
        <v>435</v>
      </c>
      <c r="D3800" s="454" t="s">
        <v>1323</v>
      </c>
      <c r="E3800" s="455" t="s">
        <v>1324</v>
      </c>
      <c r="F3800" s="454" t="s">
        <v>1315</v>
      </c>
      <c r="G3800" s="454" t="s">
        <v>539</v>
      </c>
      <c r="H3800" s="454" t="s">
        <v>538</v>
      </c>
      <c r="I3800" s="453">
        <v>2024</v>
      </c>
      <c r="J3800" s="453">
        <v>9</v>
      </c>
      <c r="K3800" s="456">
        <v>45607</v>
      </c>
      <c r="L3800" s="457"/>
      <c r="M3800" s="458">
        <v>6.0999999999999999E-2</v>
      </c>
      <c r="N3800" s="458">
        <v>6.1100000000000002E-2</v>
      </c>
      <c r="O3800" s="459">
        <v>1E-4</v>
      </c>
      <c r="P3800" s="460">
        <v>0</v>
      </c>
      <c r="Q3800" s="453">
        <v>1</v>
      </c>
      <c r="R3800" s="458">
        <v>6.0999999999999999E-2</v>
      </c>
      <c r="S3800" s="464">
        <v>0</v>
      </c>
      <c r="T3800" s="461">
        <v>0</v>
      </c>
      <c r="U3800" s="467">
        <v>13000</v>
      </c>
      <c r="V3800" s="463">
        <v>13000</v>
      </c>
      <c r="W3800" s="716" t="e">
        <f t="shared" si="153"/>
        <v>#DIV/0!</v>
      </c>
      <c r="Z3800" s="739">
        <f t="shared" si="154"/>
        <v>0</v>
      </c>
    </row>
    <row r="3801" spans="1:26" s="365" customFormat="1" ht="12.65" customHeight="1">
      <c r="A3801" s="284" t="s">
        <v>139</v>
      </c>
      <c r="B3801" s="452" t="s">
        <v>539</v>
      </c>
      <c r="C3801" s="453" t="s">
        <v>435</v>
      </c>
      <c r="D3801" s="454" t="s">
        <v>1323</v>
      </c>
      <c r="E3801" s="455" t="s">
        <v>1324</v>
      </c>
      <c r="F3801" s="454" t="s">
        <v>1315</v>
      </c>
      <c r="G3801" s="454" t="s">
        <v>539</v>
      </c>
      <c r="H3801" s="454" t="s">
        <v>538</v>
      </c>
      <c r="I3801" s="453">
        <v>2024</v>
      </c>
      <c r="J3801" s="453">
        <v>11</v>
      </c>
      <c r="K3801" s="456">
        <v>45631</v>
      </c>
      <c r="L3801" s="457"/>
      <c r="M3801" s="458">
        <v>6.0999999999999999E-2</v>
      </c>
      <c r="N3801" s="458">
        <v>6.1100000000000002E-2</v>
      </c>
      <c r="O3801" s="459">
        <v>1E-4</v>
      </c>
      <c r="P3801" s="460">
        <v>0</v>
      </c>
      <c r="Q3801" s="453">
        <v>1</v>
      </c>
      <c r="R3801" s="458">
        <v>6.0999999999999999E-2</v>
      </c>
      <c r="S3801" s="464">
        <v>123890</v>
      </c>
      <c r="T3801" s="461">
        <v>123890</v>
      </c>
      <c r="U3801" s="467">
        <v>13000</v>
      </c>
      <c r="V3801" s="463">
        <v>12987.611000000001</v>
      </c>
      <c r="W3801" s="716" t="e">
        <f t="shared" si="153"/>
        <v>#DIV/0!</v>
      </c>
      <c r="Z3801" s="739">
        <f t="shared" si="154"/>
        <v>12.389000000000001</v>
      </c>
    </row>
    <row r="3802" spans="1:26" s="365" customFormat="1" ht="12.65" customHeight="1">
      <c r="A3802" s="284" t="s">
        <v>139</v>
      </c>
      <c r="B3802" s="452" t="s">
        <v>539</v>
      </c>
      <c r="C3802" s="453" t="s">
        <v>435</v>
      </c>
      <c r="D3802" s="454" t="s">
        <v>1323</v>
      </c>
      <c r="E3802" s="455" t="s">
        <v>1324</v>
      </c>
      <c r="F3802" s="454" t="s">
        <v>1315</v>
      </c>
      <c r="G3802" s="454" t="s">
        <v>539</v>
      </c>
      <c r="H3802" s="454" t="s">
        <v>538</v>
      </c>
      <c r="I3802" s="453">
        <v>2024</v>
      </c>
      <c r="J3802" s="453">
        <v>12</v>
      </c>
      <c r="K3802" s="456">
        <v>45670</v>
      </c>
      <c r="L3802" s="457"/>
      <c r="M3802" s="458">
        <v>6.0999999999999999E-2</v>
      </c>
      <c r="N3802" s="458">
        <v>6.1100000000000002E-2</v>
      </c>
      <c r="O3802" s="459">
        <v>1E-4</v>
      </c>
      <c r="P3802" s="460">
        <v>0</v>
      </c>
      <c r="Q3802" s="453">
        <v>1</v>
      </c>
      <c r="R3802" s="458">
        <v>6.0999999999999999E-2</v>
      </c>
      <c r="S3802" s="464">
        <v>15260</v>
      </c>
      <c r="T3802" s="461">
        <v>139150</v>
      </c>
      <c r="U3802" s="467">
        <v>13000</v>
      </c>
      <c r="V3802" s="463">
        <v>12986.084999999999</v>
      </c>
      <c r="W3802" s="716" t="e">
        <f t="shared" si="153"/>
        <v>#DIV/0!</v>
      </c>
      <c r="Z3802" s="739">
        <f t="shared" si="154"/>
        <v>1.526</v>
      </c>
    </row>
    <row r="3803" spans="1:26" s="365" customFormat="1" ht="12.65" customHeight="1">
      <c r="A3803" s="284" t="s">
        <v>139</v>
      </c>
      <c r="B3803" s="452" t="s">
        <v>539</v>
      </c>
      <c r="C3803" s="453" t="s">
        <v>435</v>
      </c>
      <c r="D3803" s="454" t="s">
        <v>1323</v>
      </c>
      <c r="E3803" s="455" t="s">
        <v>1324</v>
      </c>
      <c r="F3803" s="454" t="s">
        <v>1315</v>
      </c>
      <c r="G3803" s="454" t="s">
        <v>539</v>
      </c>
      <c r="H3803" s="454" t="s">
        <v>538</v>
      </c>
      <c r="I3803" s="453">
        <v>2025</v>
      </c>
      <c r="J3803" s="453">
        <v>1</v>
      </c>
      <c r="K3803" s="456">
        <v>45336</v>
      </c>
      <c r="L3803" s="457"/>
      <c r="M3803" s="458">
        <v>6.0999999999999999E-2</v>
      </c>
      <c r="N3803" s="458">
        <v>6.1100000000000002E-2</v>
      </c>
      <c r="O3803" s="466">
        <v>1E-4</v>
      </c>
      <c r="P3803" s="458">
        <v>0</v>
      </c>
      <c r="Q3803" s="453">
        <v>1</v>
      </c>
      <c r="R3803" s="458">
        <v>6.0999999999999999E-2</v>
      </c>
      <c r="S3803" s="464">
        <v>3130</v>
      </c>
      <c r="T3803" s="461">
        <v>142280</v>
      </c>
      <c r="U3803" s="467">
        <v>13000</v>
      </c>
      <c r="V3803" s="463">
        <v>12985.772000000001</v>
      </c>
      <c r="W3803" s="716" t="e">
        <f t="shared" si="153"/>
        <v>#DIV/0!</v>
      </c>
      <c r="Z3803" s="739">
        <f t="shared" si="154"/>
        <v>0.313</v>
      </c>
    </row>
    <row r="3804" spans="1:26" s="365" customFormat="1" ht="12.65" customHeight="1">
      <c r="A3804" s="284" t="s">
        <v>141</v>
      </c>
      <c r="B3804" s="452" t="s">
        <v>683</v>
      </c>
      <c r="C3804" s="453" t="s">
        <v>435</v>
      </c>
      <c r="D3804" s="454" t="s">
        <v>1325</v>
      </c>
      <c r="E3804" s="455" t="s">
        <v>1326</v>
      </c>
      <c r="F3804" s="454" t="s">
        <v>1315</v>
      </c>
      <c r="G3804" s="454" t="s">
        <v>1327</v>
      </c>
      <c r="H3804" s="454" t="s">
        <v>538</v>
      </c>
      <c r="I3804" s="453">
        <v>2024</v>
      </c>
      <c r="J3804" s="453">
        <v>9</v>
      </c>
      <c r="K3804" s="456">
        <v>45607</v>
      </c>
      <c r="L3804" s="457">
        <v>1</v>
      </c>
      <c r="M3804" s="458">
        <v>2.1000000000000001E-2</v>
      </c>
      <c r="N3804" s="458">
        <v>2.12E-2</v>
      </c>
      <c r="O3804" s="459">
        <v>2.0000000000000001E-4</v>
      </c>
      <c r="P3804" s="460">
        <v>2.0000000000000001E-4</v>
      </c>
      <c r="Q3804" s="453">
        <v>1</v>
      </c>
      <c r="R3804" s="458">
        <v>2.1000000000000001E-2</v>
      </c>
      <c r="S3804" s="464">
        <v>0</v>
      </c>
      <c r="T3804" s="461">
        <v>0</v>
      </c>
      <c r="U3804" s="467">
        <v>26400</v>
      </c>
      <c r="V3804" s="463">
        <v>26400</v>
      </c>
      <c r="W3804" s="716" t="e">
        <f t="shared" si="153"/>
        <v>#DIV/0!</v>
      </c>
      <c r="Z3804" s="739">
        <f t="shared" si="154"/>
        <v>0</v>
      </c>
    </row>
    <row r="3805" spans="1:26" s="365" customFormat="1" ht="12.65" customHeight="1">
      <c r="A3805" s="284" t="s">
        <v>141</v>
      </c>
      <c r="B3805" s="452" t="s">
        <v>683</v>
      </c>
      <c r="C3805" s="453" t="s">
        <v>435</v>
      </c>
      <c r="D3805" s="454" t="s">
        <v>1325</v>
      </c>
      <c r="E3805" s="455" t="s">
        <v>1326</v>
      </c>
      <c r="F3805" s="454" t="s">
        <v>1315</v>
      </c>
      <c r="G3805" s="454" t="s">
        <v>1327</v>
      </c>
      <c r="H3805" s="454" t="s">
        <v>538</v>
      </c>
      <c r="I3805" s="453">
        <v>2024</v>
      </c>
      <c r="J3805" s="453">
        <v>12</v>
      </c>
      <c r="K3805" s="456">
        <v>45670</v>
      </c>
      <c r="L3805" s="457">
        <v>1</v>
      </c>
      <c r="M3805" s="458">
        <v>2.1000000000000001E-2</v>
      </c>
      <c r="N3805" s="458">
        <v>2.12E-2</v>
      </c>
      <c r="O3805" s="459">
        <v>2.0000000000000001E-4</v>
      </c>
      <c r="P3805" s="460">
        <v>2.0000000000000001E-4</v>
      </c>
      <c r="Q3805" s="453">
        <v>1</v>
      </c>
      <c r="R3805" s="458">
        <v>2.1000000000000001E-2</v>
      </c>
      <c r="S3805" s="464">
        <v>53650</v>
      </c>
      <c r="T3805" s="461">
        <v>53650</v>
      </c>
      <c r="U3805" s="467">
        <v>26400</v>
      </c>
      <c r="V3805" s="463">
        <v>26389.27</v>
      </c>
      <c r="W3805" s="716" t="e">
        <f t="shared" si="153"/>
        <v>#DIV/0!</v>
      </c>
      <c r="Z3805" s="739">
        <f t="shared" si="154"/>
        <v>10.73</v>
      </c>
    </row>
    <row r="3806" spans="1:26" s="365" customFormat="1" ht="12.65" customHeight="1">
      <c r="A3806" s="284" t="s">
        <v>141</v>
      </c>
      <c r="B3806" s="452" t="s">
        <v>683</v>
      </c>
      <c r="C3806" s="453" t="s">
        <v>435</v>
      </c>
      <c r="D3806" s="454" t="s">
        <v>1325</v>
      </c>
      <c r="E3806" s="455" t="s">
        <v>1326</v>
      </c>
      <c r="F3806" s="454" t="s">
        <v>1315</v>
      </c>
      <c r="G3806" s="454" t="s">
        <v>1327</v>
      </c>
      <c r="H3806" s="454" t="s">
        <v>538</v>
      </c>
      <c r="I3806" s="453">
        <v>2025</v>
      </c>
      <c r="J3806" s="453">
        <v>1</v>
      </c>
      <c r="K3806" s="456">
        <v>45336</v>
      </c>
      <c r="L3806" s="457">
        <v>1</v>
      </c>
      <c r="M3806" s="458">
        <v>2.1000000000000001E-2</v>
      </c>
      <c r="N3806" s="458">
        <v>2.12E-2</v>
      </c>
      <c r="O3806" s="466">
        <v>2.0000000000000001E-4</v>
      </c>
      <c r="P3806" s="458">
        <v>2.0000000000000001E-4</v>
      </c>
      <c r="Q3806" s="453">
        <v>1</v>
      </c>
      <c r="R3806" s="458">
        <v>2.1000000000000001E-2</v>
      </c>
      <c r="S3806" s="464">
        <v>0</v>
      </c>
      <c r="T3806" s="461">
        <v>53650</v>
      </c>
      <c r="U3806" s="467">
        <v>26400</v>
      </c>
      <c r="V3806" s="463">
        <v>26389.27</v>
      </c>
      <c r="W3806" s="716" t="e">
        <f t="shared" si="153"/>
        <v>#DIV/0!</v>
      </c>
      <c r="Z3806" s="739">
        <f t="shared" si="154"/>
        <v>0</v>
      </c>
    </row>
    <row r="3807" spans="1:26" s="365" customFormat="1" ht="12.65" customHeight="1">
      <c r="A3807" s="284" t="s">
        <v>141</v>
      </c>
      <c r="B3807" s="452" t="s">
        <v>683</v>
      </c>
      <c r="C3807" s="453" t="s">
        <v>435</v>
      </c>
      <c r="D3807" s="454" t="s">
        <v>1328</v>
      </c>
      <c r="E3807" s="455" t="s">
        <v>1329</v>
      </c>
      <c r="F3807" s="454" t="s">
        <v>1315</v>
      </c>
      <c r="G3807" s="454" t="s">
        <v>1327</v>
      </c>
      <c r="H3807" s="454" t="s">
        <v>538</v>
      </c>
      <c r="I3807" s="453">
        <v>2024</v>
      </c>
      <c r="J3807" s="453">
        <v>9</v>
      </c>
      <c r="K3807" s="456">
        <v>45607</v>
      </c>
      <c r="L3807" s="457">
        <v>1</v>
      </c>
      <c r="M3807" s="458">
        <v>2.4E-2</v>
      </c>
      <c r="N3807" s="458">
        <v>2.86E-2</v>
      </c>
      <c r="O3807" s="459">
        <v>4.5999999999999999E-3</v>
      </c>
      <c r="P3807" s="460">
        <v>4.5999999999999999E-3</v>
      </c>
      <c r="Q3807" s="453">
        <v>1</v>
      </c>
      <c r="R3807" s="458">
        <v>2.4E-2</v>
      </c>
      <c r="S3807" s="464">
        <v>0</v>
      </c>
      <c r="T3807" s="461">
        <v>0</v>
      </c>
      <c r="U3807" s="467">
        <v>18400</v>
      </c>
      <c r="V3807" s="463">
        <v>18400</v>
      </c>
      <c r="W3807" s="716" t="e">
        <f t="shared" si="153"/>
        <v>#DIV/0!</v>
      </c>
      <c r="Z3807" s="739">
        <f t="shared" si="154"/>
        <v>0</v>
      </c>
    </row>
    <row r="3808" spans="1:26" s="365" customFormat="1" ht="12.65" customHeight="1">
      <c r="A3808" s="284" t="s">
        <v>141</v>
      </c>
      <c r="B3808" s="452" t="s">
        <v>683</v>
      </c>
      <c r="C3808" s="453" t="s">
        <v>435</v>
      </c>
      <c r="D3808" s="454" t="s">
        <v>1328</v>
      </c>
      <c r="E3808" s="455" t="s">
        <v>1329</v>
      </c>
      <c r="F3808" s="454" t="s">
        <v>1315</v>
      </c>
      <c r="G3808" s="454" t="s">
        <v>1327</v>
      </c>
      <c r="H3808" s="454" t="s">
        <v>538</v>
      </c>
      <c r="I3808" s="453">
        <v>2025</v>
      </c>
      <c r="J3808" s="453">
        <v>1</v>
      </c>
      <c r="K3808" s="456">
        <v>45336</v>
      </c>
      <c r="L3808" s="457">
        <v>1</v>
      </c>
      <c r="M3808" s="458">
        <v>2.4E-2</v>
      </c>
      <c r="N3808" s="458">
        <v>2.86E-2</v>
      </c>
      <c r="O3808" s="466">
        <v>4.5999999999999999E-3</v>
      </c>
      <c r="P3808" s="458">
        <v>4.5999999999999999E-3</v>
      </c>
      <c r="Q3808" s="453">
        <v>1</v>
      </c>
      <c r="R3808" s="458">
        <v>2.4E-2</v>
      </c>
      <c r="S3808" s="464">
        <v>0</v>
      </c>
      <c r="T3808" s="461">
        <v>0</v>
      </c>
      <c r="U3808" s="467">
        <v>18400</v>
      </c>
      <c r="V3808" s="463">
        <v>18400</v>
      </c>
      <c r="W3808" s="716" t="e">
        <f t="shared" si="153"/>
        <v>#DIV/0!</v>
      </c>
      <c r="Z3808" s="739">
        <f t="shared" si="154"/>
        <v>0</v>
      </c>
    </row>
    <row r="3809" spans="1:26" s="365" customFormat="1" ht="12.65" customHeight="1">
      <c r="A3809" s="284" t="s">
        <v>141</v>
      </c>
      <c r="B3809" s="452" t="s">
        <v>683</v>
      </c>
      <c r="C3809" s="453" t="s">
        <v>435</v>
      </c>
      <c r="D3809" s="454" t="s">
        <v>1330</v>
      </c>
      <c r="E3809" s="455" t="s">
        <v>1331</v>
      </c>
      <c r="F3809" s="454" t="s">
        <v>1315</v>
      </c>
      <c r="G3809" s="454" t="s">
        <v>1327</v>
      </c>
      <c r="H3809" s="454" t="s">
        <v>538</v>
      </c>
      <c r="I3809" s="453">
        <v>2024</v>
      </c>
      <c r="J3809" s="453">
        <v>9</v>
      </c>
      <c r="K3809" s="456">
        <v>45607</v>
      </c>
      <c r="L3809" s="457">
        <v>1</v>
      </c>
      <c r="M3809" s="458">
        <v>4.2000000000000003E-2</v>
      </c>
      <c r="N3809" s="458">
        <v>4.2099999999999999E-2</v>
      </c>
      <c r="O3809" s="459">
        <v>1E-4</v>
      </c>
      <c r="P3809" s="460">
        <v>1E-4</v>
      </c>
      <c r="Q3809" s="453">
        <v>1</v>
      </c>
      <c r="R3809" s="458">
        <v>4.2000000000000003E-2</v>
      </c>
      <c r="S3809" s="464">
        <v>0</v>
      </c>
      <c r="T3809" s="461">
        <v>0</v>
      </c>
      <c r="U3809" s="467">
        <v>12200</v>
      </c>
      <c r="V3809" s="463">
        <v>12200</v>
      </c>
      <c r="W3809" s="716" t="e">
        <f t="shared" si="153"/>
        <v>#DIV/0!</v>
      </c>
      <c r="Z3809" s="739">
        <f t="shared" si="154"/>
        <v>0</v>
      </c>
    </row>
    <row r="3810" spans="1:26" s="365" customFormat="1" ht="12.65" customHeight="1">
      <c r="A3810" s="284" t="s">
        <v>141</v>
      </c>
      <c r="B3810" s="452" t="s">
        <v>683</v>
      </c>
      <c r="C3810" s="453" t="s">
        <v>435</v>
      </c>
      <c r="D3810" s="454" t="s">
        <v>1330</v>
      </c>
      <c r="E3810" s="455" t="s">
        <v>1331</v>
      </c>
      <c r="F3810" s="454" t="s">
        <v>1315</v>
      </c>
      <c r="G3810" s="454" t="s">
        <v>1327</v>
      </c>
      <c r="H3810" s="454" t="s">
        <v>538</v>
      </c>
      <c r="I3810" s="453">
        <v>2024</v>
      </c>
      <c r="J3810" s="453">
        <v>12</v>
      </c>
      <c r="K3810" s="456">
        <v>45670</v>
      </c>
      <c r="L3810" s="457">
        <v>1</v>
      </c>
      <c r="M3810" s="458">
        <v>4.2000000000000003E-2</v>
      </c>
      <c r="N3810" s="458">
        <v>4.2099999999999999E-2</v>
      </c>
      <c r="O3810" s="459">
        <v>1E-4</v>
      </c>
      <c r="P3810" s="460">
        <v>1E-4</v>
      </c>
      <c r="Q3810" s="453">
        <v>1</v>
      </c>
      <c r="R3810" s="458">
        <v>4.2000000000000003E-2</v>
      </c>
      <c r="S3810" s="464">
        <v>50600</v>
      </c>
      <c r="T3810" s="461">
        <v>50600</v>
      </c>
      <c r="U3810" s="467">
        <v>12200</v>
      </c>
      <c r="V3810" s="463">
        <v>12194.94</v>
      </c>
      <c r="W3810" s="716" t="e">
        <f t="shared" si="153"/>
        <v>#DIV/0!</v>
      </c>
      <c r="Z3810" s="739">
        <f t="shared" si="154"/>
        <v>5.0600000000000005</v>
      </c>
    </row>
    <row r="3811" spans="1:26" s="365" customFormat="1" ht="12.65" customHeight="1">
      <c r="A3811" s="284" t="s">
        <v>141</v>
      </c>
      <c r="B3811" s="452" t="s">
        <v>683</v>
      </c>
      <c r="C3811" s="453" t="s">
        <v>435</v>
      </c>
      <c r="D3811" s="454" t="s">
        <v>1330</v>
      </c>
      <c r="E3811" s="455" t="s">
        <v>1331</v>
      </c>
      <c r="F3811" s="454" t="s">
        <v>1315</v>
      </c>
      <c r="G3811" s="454" t="s">
        <v>1327</v>
      </c>
      <c r="H3811" s="454" t="s">
        <v>538</v>
      </c>
      <c r="I3811" s="453">
        <v>2025</v>
      </c>
      <c r="J3811" s="453">
        <v>1</v>
      </c>
      <c r="K3811" s="456">
        <v>45336</v>
      </c>
      <c r="L3811" s="457">
        <v>1</v>
      </c>
      <c r="M3811" s="458">
        <v>4.2000000000000003E-2</v>
      </c>
      <c r="N3811" s="458">
        <v>4.2099999999999999E-2</v>
      </c>
      <c r="O3811" s="466">
        <v>1E-4</v>
      </c>
      <c r="P3811" s="458">
        <v>1E-4</v>
      </c>
      <c r="Q3811" s="453">
        <v>1</v>
      </c>
      <c r="R3811" s="458">
        <v>4.2000000000000003E-2</v>
      </c>
      <c r="S3811" s="464">
        <v>0</v>
      </c>
      <c r="T3811" s="461">
        <v>50600</v>
      </c>
      <c r="U3811" s="467">
        <v>12200</v>
      </c>
      <c r="V3811" s="463">
        <v>12194.94</v>
      </c>
      <c r="W3811" s="716" t="e">
        <f t="shared" si="153"/>
        <v>#DIV/0!</v>
      </c>
      <c r="Z3811" s="739">
        <f t="shared" si="154"/>
        <v>0</v>
      </c>
    </row>
    <row r="3812" spans="1:26" s="365" customFormat="1" ht="12.65" customHeight="1">
      <c r="A3812" s="284" t="s">
        <v>141</v>
      </c>
      <c r="B3812" s="452" t="s">
        <v>683</v>
      </c>
      <c r="C3812" s="453" t="s">
        <v>435</v>
      </c>
      <c r="D3812" s="454" t="s">
        <v>1332</v>
      </c>
      <c r="E3812" s="455" t="s">
        <v>1333</v>
      </c>
      <c r="F3812" s="454" t="s">
        <v>1315</v>
      </c>
      <c r="G3812" s="454" t="s">
        <v>1327</v>
      </c>
      <c r="H3812" s="454" t="s">
        <v>538</v>
      </c>
      <c r="I3812" s="453">
        <v>2024</v>
      </c>
      <c r="J3812" s="453">
        <v>12</v>
      </c>
      <c r="K3812" s="456">
        <v>45607</v>
      </c>
      <c r="L3812" s="457">
        <v>1</v>
      </c>
      <c r="M3812" s="458">
        <v>0.18</v>
      </c>
      <c r="N3812" s="458">
        <v>0.1862</v>
      </c>
      <c r="O3812" s="459">
        <v>6.1999999999999998E-3</v>
      </c>
      <c r="P3812" s="460">
        <v>6.1999999999999998E-3</v>
      </c>
      <c r="Q3812" s="453">
        <v>1</v>
      </c>
      <c r="R3812" s="458">
        <v>0.18</v>
      </c>
      <c r="S3812" s="464">
        <v>0</v>
      </c>
      <c r="T3812" s="461">
        <v>0</v>
      </c>
      <c r="U3812" s="467">
        <v>25000</v>
      </c>
      <c r="V3812" s="463">
        <v>25000</v>
      </c>
      <c r="W3812" s="716" t="e">
        <f t="shared" si="153"/>
        <v>#DIV/0!</v>
      </c>
      <c r="Z3812" s="739">
        <f t="shared" si="154"/>
        <v>0</v>
      </c>
    </row>
    <row r="3813" spans="1:26" s="365" customFormat="1" ht="12.65" customHeight="1">
      <c r="A3813" s="284" t="s">
        <v>141</v>
      </c>
      <c r="B3813" s="452" t="s">
        <v>683</v>
      </c>
      <c r="C3813" s="453" t="s">
        <v>435</v>
      </c>
      <c r="D3813" s="454" t="s">
        <v>1332</v>
      </c>
      <c r="E3813" s="455" t="s">
        <v>1333</v>
      </c>
      <c r="F3813" s="454" t="s">
        <v>1315</v>
      </c>
      <c r="G3813" s="454" t="s">
        <v>1327</v>
      </c>
      <c r="H3813" s="454" t="s">
        <v>538</v>
      </c>
      <c r="I3813" s="453">
        <v>2025</v>
      </c>
      <c r="J3813" s="453">
        <v>1</v>
      </c>
      <c r="K3813" s="456">
        <v>45336</v>
      </c>
      <c r="L3813" s="457">
        <v>1</v>
      </c>
      <c r="M3813" s="458">
        <v>0.18</v>
      </c>
      <c r="N3813" s="458">
        <v>0.1862</v>
      </c>
      <c r="O3813" s="466">
        <v>6.1999999999999998E-3</v>
      </c>
      <c r="P3813" s="458">
        <v>6.1999999999999998E-3</v>
      </c>
      <c r="Q3813" s="453">
        <v>1</v>
      </c>
      <c r="R3813" s="458">
        <v>0.18</v>
      </c>
      <c r="S3813" s="464">
        <v>0</v>
      </c>
      <c r="T3813" s="461">
        <v>0</v>
      </c>
      <c r="U3813" s="467">
        <v>25000</v>
      </c>
      <c r="V3813" s="463">
        <v>25000</v>
      </c>
      <c r="W3813" s="716" t="e">
        <f t="shared" si="153"/>
        <v>#DIV/0!</v>
      </c>
      <c r="Z3813" s="739">
        <f t="shared" si="154"/>
        <v>0</v>
      </c>
    </row>
    <row r="3814" spans="1:26" s="365" customFormat="1" ht="12.65" customHeight="1">
      <c r="A3814" s="284" t="s">
        <v>141</v>
      </c>
      <c r="B3814" s="452" t="s">
        <v>683</v>
      </c>
      <c r="C3814" s="453" t="s">
        <v>435</v>
      </c>
      <c r="D3814" s="454" t="s">
        <v>1334</v>
      </c>
      <c r="E3814" s="455" t="s">
        <v>1335</v>
      </c>
      <c r="F3814" s="454" t="s">
        <v>1315</v>
      </c>
      <c r="G3814" s="454" t="s">
        <v>1327</v>
      </c>
      <c r="H3814" s="454" t="s">
        <v>538</v>
      </c>
      <c r="I3814" s="453">
        <v>2024</v>
      </c>
      <c r="J3814" s="453">
        <v>9</v>
      </c>
      <c r="K3814" s="456">
        <v>45607</v>
      </c>
      <c r="L3814" s="457">
        <v>1</v>
      </c>
      <c r="M3814" s="458">
        <v>2.5000000000000001E-2</v>
      </c>
      <c r="N3814" s="458">
        <v>2.5100000000000001E-2</v>
      </c>
      <c r="O3814" s="459">
        <v>1E-4</v>
      </c>
      <c r="P3814" s="460">
        <v>1E-4</v>
      </c>
      <c r="Q3814" s="453">
        <v>1</v>
      </c>
      <c r="R3814" s="458">
        <v>2.5000000000000001E-2</v>
      </c>
      <c r="S3814" s="464">
        <v>0</v>
      </c>
      <c r="T3814" s="461">
        <v>0</v>
      </c>
      <c r="U3814" s="467">
        <v>24900</v>
      </c>
      <c r="V3814" s="463">
        <v>24900</v>
      </c>
      <c r="W3814" s="716" t="e">
        <f t="shared" si="153"/>
        <v>#DIV/0!</v>
      </c>
      <c r="Z3814" s="739">
        <f t="shared" si="154"/>
        <v>0</v>
      </c>
    </row>
    <row r="3815" spans="1:26" s="365" customFormat="1" ht="12.65" customHeight="1">
      <c r="A3815" s="284" t="s">
        <v>141</v>
      </c>
      <c r="B3815" s="452" t="s">
        <v>683</v>
      </c>
      <c r="C3815" s="453" t="s">
        <v>435</v>
      </c>
      <c r="D3815" s="454" t="s">
        <v>1334</v>
      </c>
      <c r="E3815" s="455" t="s">
        <v>1335</v>
      </c>
      <c r="F3815" s="454" t="s">
        <v>1315</v>
      </c>
      <c r="G3815" s="454" t="s">
        <v>1327</v>
      </c>
      <c r="H3815" s="454" t="s">
        <v>538</v>
      </c>
      <c r="I3815" s="453">
        <v>2024</v>
      </c>
      <c r="J3815" s="453">
        <v>12</v>
      </c>
      <c r="K3815" s="456">
        <v>45670</v>
      </c>
      <c r="L3815" s="457">
        <v>1</v>
      </c>
      <c r="M3815" s="458">
        <v>2.5000000000000001E-2</v>
      </c>
      <c r="N3815" s="458">
        <v>2.5100000000000001E-2</v>
      </c>
      <c r="O3815" s="459">
        <v>1E-4</v>
      </c>
      <c r="P3815" s="460">
        <v>1E-4</v>
      </c>
      <c r="Q3815" s="453">
        <v>1</v>
      </c>
      <c r="R3815" s="458">
        <v>2.5000000000000001E-2</v>
      </c>
      <c r="S3815" s="464">
        <v>54250</v>
      </c>
      <c r="T3815" s="461">
        <v>54250</v>
      </c>
      <c r="U3815" s="467">
        <v>24900</v>
      </c>
      <c r="V3815" s="463">
        <v>24894.575000000001</v>
      </c>
      <c r="W3815" s="716" t="e">
        <f t="shared" si="153"/>
        <v>#DIV/0!</v>
      </c>
      <c r="Z3815" s="739">
        <f t="shared" si="154"/>
        <v>5.4249999999999998</v>
      </c>
    </row>
    <row r="3816" spans="1:26" s="365" customFormat="1" ht="12.65" customHeight="1">
      <c r="A3816" s="284" t="s">
        <v>141</v>
      </c>
      <c r="B3816" s="452" t="s">
        <v>683</v>
      </c>
      <c r="C3816" s="453" t="s">
        <v>435</v>
      </c>
      <c r="D3816" s="454" t="s">
        <v>1334</v>
      </c>
      <c r="E3816" s="455" t="s">
        <v>1335</v>
      </c>
      <c r="F3816" s="454" t="s">
        <v>1315</v>
      </c>
      <c r="G3816" s="454" t="s">
        <v>1327</v>
      </c>
      <c r="H3816" s="454" t="s">
        <v>538</v>
      </c>
      <c r="I3816" s="453">
        <v>2025</v>
      </c>
      <c r="J3816" s="453">
        <v>1</v>
      </c>
      <c r="K3816" s="456">
        <v>45336</v>
      </c>
      <c r="L3816" s="457">
        <v>1</v>
      </c>
      <c r="M3816" s="458">
        <v>2.5000000000000001E-2</v>
      </c>
      <c r="N3816" s="458">
        <v>2.5100000000000001E-2</v>
      </c>
      <c r="O3816" s="466">
        <v>1E-4</v>
      </c>
      <c r="P3816" s="458">
        <v>1E-4</v>
      </c>
      <c r="Q3816" s="453">
        <v>1</v>
      </c>
      <c r="R3816" s="458">
        <v>2.5000000000000001E-2</v>
      </c>
      <c r="S3816" s="464">
        <v>0</v>
      </c>
      <c r="T3816" s="461">
        <v>54250</v>
      </c>
      <c r="U3816" s="467">
        <v>24900</v>
      </c>
      <c r="V3816" s="463">
        <v>24894.575000000001</v>
      </c>
      <c r="W3816" s="716" t="e">
        <f t="shared" si="153"/>
        <v>#DIV/0!</v>
      </c>
      <c r="Z3816" s="739">
        <f t="shared" si="154"/>
        <v>0</v>
      </c>
    </row>
    <row r="3817" spans="1:26" s="365" customFormat="1" ht="12.65" customHeight="1">
      <c r="A3817" s="284" t="s">
        <v>141</v>
      </c>
      <c r="B3817" s="452" t="s">
        <v>683</v>
      </c>
      <c r="C3817" s="453" t="s">
        <v>435</v>
      </c>
      <c r="D3817" s="454" t="s">
        <v>1336</v>
      </c>
      <c r="E3817" s="455" t="s">
        <v>1337</v>
      </c>
      <c r="F3817" s="454" t="s">
        <v>1315</v>
      </c>
      <c r="G3817" s="454" t="s">
        <v>1327</v>
      </c>
      <c r="H3817" s="454" t="s">
        <v>538</v>
      </c>
      <c r="I3817" s="453">
        <v>2024</v>
      </c>
      <c r="J3817" s="453">
        <v>12</v>
      </c>
      <c r="K3817" s="456">
        <v>45607</v>
      </c>
      <c r="L3817" s="457">
        <v>1</v>
      </c>
      <c r="M3817" s="458">
        <v>4.9700000000000001E-2</v>
      </c>
      <c r="N3817" s="458">
        <v>0.05</v>
      </c>
      <c r="O3817" s="459">
        <v>2.9999999999999997E-4</v>
      </c>
      <c r="P3817" s="460">
        <v>2.9999999999999997E-4</v>
      </c>
      <c r="Q3817" s="453">
        <v>1</v>
      </c>
      <c r="R3817" s="458">
        <v>4.9700000000000001E-2</v>
      </c>
      <c r="S3817" s="464">
        <v>0</v>
      </c>
      <c r="T3817" s="461">
        <v>0</v>
      </c>
      <c r="U3817" s="467">
        <v>19200</v>
      </c>
      <c r="V3817" s="463">
        <v>19200</v>
      </c>
      <c r="W3817" s="716" t="e">
        <f t="shared" si="153"/>
        <v>#DIV/0!</v>
      </c>
      <c r="Z3817" s="739">
        <f t="shared" si="154"/>
        <v>0</v>
      </c>
    </row>
    <row r="3818" spans="1:26" s="365" customFormat="1" ht="12.65" customHeight="1">
      <c r="A3818" s="284" t="s">
        <v>141</v>
      </c>
      <c r="B3818" s="452" t="s">
        <v>683</v>
      </c>
      <c r="C3818" s="453" t="s">
        <v>435</v>
      </c>
      <c r="D3818" s="454" t="s">
        <v>1336</v>
      </c>
      <c r="E3818" s="455" t="s">
        <v>1337</v>
      </c>
      <c r="F3818" s="454" t="s">
        <v>1315</v>
      </c>
      <c r="G3818" s="454" t="s">
        <v>1327</v>
      </c>
      <c r="H3818" s="454" t="s">
        <v>538</v>
      </c>
      <c r="I3818" s="453">
        <v>2025</v>
      </c>
      <c r="J3818" s="453">
        <v>1</v>
      </c>
      <c r="K3818" s="456">
        <v>45336</v>
      </c>
      <c r="L3818" s="457">
        <v>1</v>
      </c>
      <c r="M3818" s="458">
        <v>4.9700000000000001E-2</v>
      </c>
      <c r="N3818" s="458">
        <v>0.05</v>
      </c>
      <c r="O3818" s="466">
        <v>2.9999999999999997E-4</v>
      </c>
      <c r="P3818" s="458">
        <v>2.9999999999999997E-4</v>
      </c>
      <c r="Q3818" s="453">
        <v>1</v>
      </c>
      <c r="R3818" s="458">
        <v>4.9700000000000001E-2</v>
      </c>
      <c r="S3818" s="464">
        <v>0</v>
      </c>
      <c r="T3818" s="461">
        <v>0</v>
      </c>
      <c r="U3818" s="467">
        <v>19200</v>
      </c>
      <c r="V3818" s="463">
        <v>19200</v>
      </c>
      <c r="W3818" s="716" t="e">
        <f t="shared" si="153"/>
        <v>#DIV/0!</v>
      </c>
      <c r="Z3818" s="739">
        <f t="shared" si="154"/>
        <v>0</v>
      </c>
    </row>
    <row r="3819" spans="1:26" s="365" customFormat="1" ht="12.65" customHeight="1">
      <c r="A3819" s="284" t="s">
        <v>141</v>
      </c>
      <c r="B3819" s="452" t="s">
        <v>683</v>
      </c>
      <c r="C3819" s="453" t="s">
        <v>435</v>
      </c>
      <c r="D3819" s="454" t="s">
        <v>1338</v>
      </c>
      <c r="E3819" s="455" t="s">
        <v>1339</v>
      </c>
      <c r="F3819" s="454" t="s">
        <v>1315</v>
      </c>
      <c r="G3819" s="454" t="s">
        <v>1327</v>
      </c>
      <c r="H3819" s="454" t="s">
        <v>538</v>
      </c>
      <c r="I3819" s="453">
        <v>2024</v>
      </c>
      <c r="J3819" s="453">
        <v>9</v>
      </c>
      <c r="K3819" s="456">
        <v>45607</v>
      </c>
      <c r="L3819" s="457">
        <v>1</v>
      </c>
      <c r="M3819" s="458">
        <v>0.2336</v>
      </c>
      <c r="N3819" s="458">
        <v>0.2346</v>
      </c>
      <c r="O3819" s="459">
        <v>1E-3</v>
      </c>
      <c r="P3819" s="460">
        <v>1E-3</v>
      </c>
      <c r="Q3819" s="453">
        <v>1</v>
      </c>
      <c r="R3819" s="458">
        <v>0.2336</v>
      </c>
      <c r="S3819" s="464">
        <v>0</v>
      </c>
      <c r="T3819" s="461">
        <v>0</v>
      </c>
      <c r="U3819" s="467">
        <v>39800</v>
      </c>
      <c r="V3819" s="463">
        <v>39800</v>
      </c>
      <c r="W3819" s="716" t="e">
        <f t="shared" si="153"/>
        <v>#DIV/0!</v>
      </c>
      <c r="Z3819" s="739">
        <f t="shared" si="154"/>
        <v>0</v>
      </c>
    </row>
    <row r="3820" spans="1:26" s="365" customFormat="1" ht="12.65" customHeight="1">
      <c r="A3820" s="284" t="s">
        <v>141</v>
      </c>
      <c r="B3820" s="452" t="s">
        <v>683</v>
      </c>
      <c r="C3820" s="453" t="s">
        <v>435</v>
      </c>
      <c r="D3820" s="454" t="s">
        <v>1338</v>
      </c>
      <c r="E3820" s="455" t="s">
        <v>1339</v>
      </c>
      <c r="F3820" s="454" t="s">
        <v>1315</v>
      </c>
      <c r="G3820" s="454" t="s">
        <v>1327</v>
      </c>
      <c r="H3820" s="454" t="s">
        <v>538</v>
      </c>
      <c r="I3820" s="453">
        <v>2024</v>
      </c>
      <c r="J3820" s="453">
        <v>12</v>
      </c>
      <c r="K3820" s="456">
        <v>45670</v>
      </c>
      <c r="L3820" s="457">
        <v>1</v>
      </c>
      <c r="M3820" s="458">
        <v>0.2336</v>
      </c>
      <c r="N3820" s="458">
        <v>0.2346</v>
      </c>
      <c r="O3820" s="459">
        <v>1E-3</v>
      </c>
      <c r="P3820" s="460">
        <v>1E-3</v>
      </c>
      <c r="Q3820" s="453">
        <v>1</v>
      </c>
      <c r="R3820" s="458">
        <v>0.2336</v>
      </c>
      <c r="S3820" s="464">
        <v>30050</v>
      </c>
      <c r="T3820" s="461">
        <v>30050</v>
      </c>
      <c r="U3820" s="467">
        <v>39800</v>
      </c>
      <c r="V3820" s="463">
        <v>39769.949999999997</v>
      </c>
      <c r="W3820" s="716" t="e">
        <f t="shared" si="153"/>
        <v>#DIV/0!</v>
      </c>
      <c r="Z3820" s="739">
        <f t="shared" si="154"/>
        <v>30.05</v>
      </c>
    </row>
    <row r="3821" spans="1:26" s="365" customFormat="1" ht="12.65" customHeight="1">
      <c r="A3821" s="284" t="s">
        <v>141</v>
      </c>
      <c r="B3821" s="452" t="s">
        <v>683</v>
      </c>
      <c r="C3821" s="453" t="s">
        <v>435</v>
      </c>
      <c r="D3821" s="454" t="s">
        <v>1338</v>
      </c>
      <c r="E3821" s="455" t="s">
        <v>1339</v>
      </c>
      <c r="F3821" s="454" t="s">
        <v>1315</v>
      </c>
      <c r="G3821" s="454" t="s">
        <v>1327</v>
      </c>
      <c r="H3821" s="454" t="s">
        <v>538</v>
      </c>
      <c r="I3821" s="453">
        <v>2025</v>
      </c>
      <c r="J3821" s="453">
        <v>1</v>
      </c>
      <c r="K3821" s="456">
        <v>45336</v>
      </c>
      <c r="L3821" s="457">
        <v>1</v>
      </c>
      <c r="M3821" s="458">
        <v>0.2336</v>
      </c>
      <c r="N3821" s="458">
        <v>0.2346</v>
      </c>
      <c r="O3821" s="466">
        <v>1E-3</v>
      </c>
      <c r="P3821" s="458">
        <v>1E-3</v>
      </c>
      <c r="Q3821" s="453">
        <v>1</v>
      </c>
      <c r="R3821" s="458">
        <v>0.2336</v>
      </c>
      <c r="S3821" s="464">
        <v>51628</v>
      </c>
      <c r="T3821" s="461">
        <v>81678</v>
      </c>
      <c r="U3821" s="467">
        <v>39800</v>
      </c>
      <c r="V3821" s="463">
        <v>39718.322</v>
      </c>
      <c r="W3821" s="716" t="e">
        <f t="shared" si="153"/>
        <v>#DIV/0!</v>
      </c>
      <c r="Z3821" s="739">
        <f t="shared" si="154"/>
        <v>51.628</v>
      </c>
    </row>
    <row r="3822" spans="1:26" s="365" customFormat="1" ht="12.65" customHeight="1">
      <c r="A3822" s="284" t="s">
        <v>141</v>
      </c>
      <c r="B3822" s="452" t="s">
        <v>683</v>
      </c>
      <c r="C3822" s="453" t="s">
        <v>435</v>
      </c>
      <c r="D3822" s="454" t="s">
        <v>1332</v>
      </c>
      <c r="E3822" s="455" t="s">
        <v>1340</v>
      </c>
      <c r="F3822" s="454" t="s">
        <v>1315</v>
      </c>
      <c r="G3822" s="454" t="s">
        <v>1327</v>
      </c>
      <c r="H3822" s="454" t="s">
        <v>538</v>
      </c>
      <c r="I3822" s="453">
        <v>2024</v>
      </c>
      <c r="J3822" s="453">
        <v>9</v>
      </c>
      <c r="K3822" s="456">
        <v>45607</v>
      </c>
      <c r="L3822" s="457">
        <v>1</v>
      </c>
      <c r="M3822" s="458">
        <v>0.24440000000000001</v>
      </c>
      <c r="N3822" s="458">
        <v>0.24540000000000001</v>
      </c>
      <c r="O3822" s="459">
        <v>1E-3</v>
      </c>
      <c r="P3822" s="460">
        <v>1E-3</v>
      </c>
      <c r="Q3822" s="453">
        <v>1</v>
      </c>
      <c r="R3822" s="458">
        <v>0.24440000000000001</v>
      </c>
      <c r="S3822" s="464">
        <v>0</v>
      </c>
      <c r="T3822" s="461">
        <v>0</v>
      </c>
      <c r="U3822" s="467">
        <v>55900</v>
      </c>
      <c r="V3822" s="463">
        <v>55900</v>
      </c>
      <c r="W3822" s="716" t="e">
        <f t="shared" si="153"/>
        <v>#DIV/0!</v>
      </c>
      <c r="Z3822" s="739">
        <f t="shared" si="154"/>
        <v>0</v>
      </c>
    </row>
    <row r="3823" spans="1:26" s="365" customFormat="1" ht="12.65" customHeight="1">
      <c r="A3823" s="284" t="s">
        <v>141</v>
      </c>
      <c r="B3823" s="452" t="s">
        <v>683</v>
      </c>
      <c r="C3823" s="453" t="s">
        <v>435</v>
      </c>
      <c r="D3823" s="454" t="s">
        <v>1332</v>
      </c>
      <c r="E3823" s="455" t="s">
        <v>1340</v>
      </c>
      <c r="F3823" s="454" t="s">
        <v>1315</v>
      </c>
      <c r="G3823" s="454" t="s">
        <v>1327</v>
      </c>
      <c r="H3823" s="454" t="s">
        <v>538</v>
      </c>
      <c r="I3823" s="453">
        <v>2024</v>
      </c>
      <c r="J3823" s="453">
        <v>12</v>
      </c>
      <c r="K3823" s="456">
        <v>45670</v>
      </c>
      <c r="L3823" s="457">
        <v>1</v>
      </c>
      <c r="M3823" s="458">
        <v>0.24440000000000001</v>
      </c>
      <c r="N3823" s="458">
        <v>0.24540000000000001</v>
      </c>
      <c r="O3823" s="459">
        <v>1E-3</v>
      </c>
      <c r="P3823" s="460">
        <v>1E-3</v>
      </c>
      <c r="Q3823" s="453">
        <v>1</v>
      </c>
      <c r="R3823" s="458">
        <v>0.24440000000000001</v>
      </c>
      <c r="S3823" s="464">
        <v>50968</v>
      </c>
      <c r="T3823" s="461">
        <v>50968</v>
      </c>
      <c r="U3823" s="467">
        <v>55900</v>
      </c>
      <c r="V3823" s="463">
        <v>55849.031999999999</v>
      </c>
      <c r="W3823" s="716" t="e">
        <f t="shared" si="153"/>
        <v>#DIV/0!</v>
      </c>
      <c r="Z3823" s="739">
        <f t="shared" si="154"/>
        <v>50.968000000000004</v>
      </c>
    </row>
    <row r="3824" spans="1:26" s="365" customFormat="1" ht="12.65" customHeight="1">
      <c r="A3824" s="284" t="s">
        <v>141</v>
      </c>
      <c r="B3824" s="452" t="s">
        <v>683</v>
      </c>
      <c r="C3824" s="453" t="s">
        <v>435</v>
      </c>
      <c r="D3824" s="454" t="s">
        <v>1332</v>
      </c>
      <c r="E3824" s="455" t="s">
        <v>1340</v>
      </c>
      <c r="F3824" s="454" t="s">
        <v>1315</v>
      </c>
      <c r="G3824" s="454" t="s">
        <v>1327</v>
      </c>
      <c r="H3824" s="454" t="s">
        <v>538</v>
      </c>
      <c r="I3824" s="453">
        <v>2025</v>
      </c>
      <c r="J3824" s="453">
        <v>1</v>
      </c>
      <c r="K3824" s="456">
        <v>45336</v>
      </c>
      <c r="L3824" s="457">
        <v>1</v>
      </c>
      <c r="M3824" s="458">
        <v>0.24440000000000001</v>
      </c>
      <c r="N3824" s="458">
        <v>0.24540000000000001</v>
      </c>
      <c r="O3824" s="466">
        <v>1E-3</v>
      </c>
      <c r="P3824" s="458">
        <v>1E-3</v>
      </c>
      <c r="Q3824" s="453">
        <v>1</v>
      </c>
      <c r="R3824" s="458">
        <v>0.24440000000000001</v>
      </c>
      <c r="S3824" s="464">
        <v>70560</v>
      </c>
      <c r="T3824" s="461">
        <v>121528</v>
      </c>
      <c r="U3824" s="467">
        <v>55900</v>
      </c>
      <c r="V3824" s="463">
        <v>55778.472000000002</v>
      </c>
      <c r="W3824" s="716" t="e">
        <f t="shared" si="153"/>
        <v>#DIV/0!</v>
      </c>
      <c r="Z3824" s="739">
        <f t="shared" si="154"/>
        <v>70.56</v>
      </c>
    </row>
    <row r="3825" spans="1:26" s="365" customFormat="1" ht="12.65" customHeight="1">
      <c r="A3825" s="284" t="s">
        <v>106</v>
      </c>
      <c r="B3825" s="452" t="s">
        <v>699</v>
      </c>
      <c r="C3825" s="453" t="s">
        <v>449</v>
      </c>
      <c r="D3825" s="454" t="s">
        <v>714</v>
      </c>
      <c r="E3825" s="455" t="s">
        <v>717</v>
      </c>
      <c r="F3825" s="454" t="s">
        <v>1341</v>
      </c>
      <c r="G3825" s="454" t="s">
        <v>703</v>
      </c>
      <c r="H3825" s="454" t="s">
        <v>457</v>
      </c>
      <c r="I3825" s="453">
        <v>2025</v>
      </c>
      <c r="J3825" s="453">
        <v>1</v>
      </c>
      <c r="K3825" s="456">
        <v>45698</v>
      </c>
      <c r="L3825" s="457">
        <v>0.4</v>
      </c>
      <c r="M3825" s="458">
        <v>0.375</v>
      </c>
      <c r="N3825" s="458">
        <v>0.46079999999999999</v>
      </c>
      <c r="O3825" s="459">
        <v>2.5600000000000001E-2</v>
      </c>
      <c r="P3825" s="460">
        <v>1.0240000000000001E-2</v>
      </c>
      <c r="Q3825" s="453">
        <v>1</v>
      </c>
      <c r="R3825" s="458">
        <v>0.375</v>
      </c>
      <c r="S3825" s="464">
        <v>771000</v>
      </c>
      <c r="T3825" s="461">
        <v>50619780</v>
      </c>
      <c r="U3825" s="462">
        <v>901000</v>
      </c>
      <c r="V3825" s="463">
        <v>-394866.36800000002</v>
      </c>
      <c r="W3825" s="716" t="e">
        <f t="shared" si="153"/>
        <v>#DIV/0!</v>
      </c>
      <c r="Z3825" s="739">
        <f t="shared" si="154"/>
        <v>19737.600000000002</v>
      </c>
    </row>
    <row r="3826" spans="1:26" s="365" customFormat="1" ht="12.65" customHeight="1">
      <c r="A3826" s="284" t="s">
        <v>106</v>
      </c>
      <c r="B3826" s="452" t="s">
        <v>699</v>
      </c>
      <c r="C3826" s="453" t="s">
        <v>449</v>
      </c>
      <c r="D3826" s="454" t="s">
        <v>714</v>
      </c>
      <c r="E3826" s="455" t="s">
        <v>717</v>
      </c>
      <c r="F3826" s="454" t="s">
        <v>1341</v>
      </c>
      <c r="G3826" s="454" t="s">
        <v>703</v>
      </c>
      <c r="H3826" s="454" t="s">
        <v>457</v>
      </c>
      <c r="I3826" s="453">
        <v>2024</v>
      </c>
      <c r="J3826" s="453">
        <v>12</v>
      </c>
      <c r="K3826" s="456">
        <v>45660</v>
      </c>
      <c r="L3826" s="457">
        <v>0.4</v>
      </c>
      <c r="M3826" s="458">
        <v>0.3594</v>
      </c>
      <c r="N3826" s="458">
        <v>0.38500000000000001</v>
      </c>
      <c r="O3826" s="459">
        <v>2.5600000000000001E-2</v>
      </c>
      <c r="P3826" s="460">
        <v>1.0240000000000001E-2</v>
      </c>
      <c r="Q3826" s="453">
        <v>1</v>
      </c>
      <c r="R3826" s="458">
        <v>0.3594</v>
      </c>
      <c r="S3826" s="464">
        <v>1487000</v>
      </c>
      <c r="T3826" s="461">
        <v>49848780</v>
      </c>
      <c r="U3826" s="462">
        <v>901000</v>
      </c>
      <c r="V3826" s="463">
        <v>-375128.76800000016</v>
      </c>
      <c r="W3826" s="716" t="e">
        <f t="shared" si="153"/>
        <v>#DIV/0!</v>
      </c>
      <c r="Z3826" s="739">
        <f t="shared" si="154"/>
        <v>38067.200000000004</v>
      </c>
    </row>
    <row r="3827" spans="1:26" s="365" customFormat="1" ht="12.65" customHeight="1">
      <c r="A3827" s="284" t="s">
        <v>106</v>
      </c>
      <c r="B3827" s="452" t="s">
        <v>699</v>
      </c>
      <c r="C3827" s="453" t="s">
        <v>449</v>
      </c>
      <c r="D3827" s="454" t="s">
        <v>714</v>
      </c>
      <c r="E3827" s="455" t="s">
        <v>717</v>
      </c>
      <c r="F3827" s="454" t="s">
        <v>1341</v>
      </c>
      <c r="G3827" s="454" t="s">
        <v>703</v>
      </c>
      <c r="H3827" s="454" t="s">
        <v>457</v>
      </c>
      <c r="I3827" s="453">
        <v>2024</v>
      </c>
      <c r="J3827" s="453">
        <v>11</v>
      </c>
      <c r="K3827" s="456">
        <v>45632</v>
      </c>
      <c r="L3827" s="457">
        <v>0.4</v>
      </c>
      <c r="M3827" s="458">
        <v>0.3594</v>
      </c>
      <c r="N3827" s="458">
        <v>0.38500000000000001</v>
      </c>
      <c r="O3827" s="459">
        <v>2.5600000000000001E-2</v>
      </c>
      <c r="P3827" s="460">
        <v>1.0240000000000001E-2</v>
      </c>
      <c r="Q3827" s="453">
        <v>1</v>
      </c>
      <c r="R3827" s="458">
        <v>0.3594</v>
      </c>
      <c r="S3827" s="464">
        <v>3449400</v>
      </c>
      <c r="T3827" s="461">
        <v>48361780</v>
      </c>
      <c r="U3827" s="462">
        <v>901000</v>
      </c>
      <c r="V3827" s="463">
        <v>-337061.56799999997</v>
      </c>
      <c r="W3827" s="716" t="e">
        <f t="shared" si="153"/>
        <v>#DIV/0!</v>
      </c>
      <c r="Z3827" s="739">
        <f t="shared" si="154"/>
        <v>88304.639999999999</v>
      </c>
    </row>
    <row r="3828" spans="1:26" s="365" customFormat="1" ht="12.65" customHeight="1">
      <c r="A3828" s="284" t="s">
        <v>106</v>
      </c>
      <c r="B3828" s="452" t="s">
        <v>699</v>
      </c>
      <c r="C3828" s="453" t="s">
        <v>449</v>
      </c>
      <c r="D3828" s="454" t="s">
        <v>714</v>
      </c>
      <c r="E3828" s="455" t="s">
        <v>717</v>
      </c>
      <c r="F3828" s="454" t="s">
        <v>1341</v>
      </c>
      <c r="G3828" s="454" t="s">
        <v>703</v>
      </c>
      <c r="H3828" s="454" t="s">
        <v>457</v>
      </c>
      <c r="I3828" s="453">
        <v>2024</v>
      </c>
      <c r="J3828" s="453">
        <v>10</v>
      </c>
      <c r="K3828" s="456">
        <v>45589</v>
      </c>
      <c r="L3828" s="457">
        <v>0.4</v>
      </c>
      <c r="M3828" s="458">
        <v>0.3594</v>
      </c>
      <c r="N3828" s="458">
        <v>0.38500000000000001</v>
      </c>
      <c r="O3828" s="459">
        <v>2.5600000000000001E-2</v>
      </c>
      <c r="P3828" s="460">
        <v>1.0240000000000001E-2</v>
      </c>
      <c r="Q3828" s="453">
        <v>1</v>
      </c>
      <c r="R3828" s="458">
        <v>0.3594</v>
      </c>
      <c r="S3828" s="464">
        <v>7000000</v>
      </c>
      <c r="T3828" s="461">
        <v>44912380</v>
      </c>
      <c r="U3828" s="462">
        <v>901000</v>
      </c>
      <c r="V3828" s="463">
        <v>-248756.92800000007</v>
      </c>
      <c r="W3828" s="716" t="e">
        <f t="shared" si="153"/>
        <v>#DIV/0!</v>
      </c>
      <c r="Z3828" s="739">
        <f t="shared" si="154"/>
        <v>179200</v>
      </c>
    </row>
    <row r="3829" spans="1:26" s="365" customFormat="1" ht="12.65" customHeight="1">
      <c r="A3829" s="284" t="s">
        <v>106</v>
      </c>
      <c r="B3829" s="452" t="s">
        <v>699</v>
      </c>
      <c r="C3829" s="453" t="s">
        <v>449</v>
      </c>
      <c r="D3829" s="454" t="s">
        <v>714</v>
      </c>
      <c r="E3829" s="455" t="s">
        <v>717</v>
      </c>
      <c r="F3829" s="454" t="s">
        <v>1341</v>
      </c>
      <c r="G3829" s="454" t="s">
        <v>703</v>
      </c>
      <c r="H3829" s="454" t="s">
        <v>457</v>
      </c>
      <c r="I3829" s="453">
        <v>2024</v>
      </c>
      <c r="J3829" s="453">
        <v>9</v>
      </c>
      <c r="K3829" s="456">
        <v>45589</v>
      </c>
      <c r="L3829" s="457">
        <v>0.4</v>
      </c>
      <c r="M3829" s="458">
        <v>0.3594</v>
      </c>
      <c r="N3829" s="458">
        <v>0.38500000000000001</v>
      </c>
      <c r="O3829" s="459">
        <v>2.5600000000000001E-2</v>
      </c>
      <c r="P3829" s="460">
        <v>1.0240000000000001E-2</v>
      </c>
      <c r="Q3829" s="453">
        <v>1</v>
      </c>
      <c r="R3829" s="458">
        <v>0.3594</v>
      </c>
      <c r="S3829" s="464">
        <v>8000000</v>
      </c>
      <c r="T3829" s="461">
        <v>37912380</v>
      </c>
      <c r="U3829" s="462">
        <v>901000</v>
      </c>
      <c r="V3829" s="463">
        <v>-69556.928000000073</v>
      </c>
      <c r="W3829" s="716" t="e">
        <f t="shared" si="153"/>
        <v>#DIV/0!</v>
      </c>
      <c r="Z3829" s="739">
        <f t="shared" si="154"/>
        <v>204800</v>
      </c>
    </row>
    <row r="3830" spans="1:26" s="365" customFormat="1" ht="12.65" customHeight="1">
      <c r="A3830" s="284" t="s">
        <v>106</v>
      </c>
      <c r="B3830" s="452" t="s">
        <v>699</v>
      </c>
      <c r="C3830" s="453" t="s">
        <v>449</v>
      </c>
      <c r="D3830" s="454" t="s">
        <v>714</v>
      </c>
      <c r="E3830" s="455" t="s">
        <v>717</v>
      </c>
      <c r="F3830" s="454" t="s">
        <v>1341</v>
      </c>
      <c r="G3830" s="454" t="s">
        <v>703</v>
      </c>
      <c r="H3830" s="454" t="s">
        <v>457</v>
      </c>
      <c r="I3830" s="453">
        <v>2024</v>
      </c>
      <c r="J3830" s="453">
        <v>8</v>
      </c>
      <c r="K3830" s="456">
        <v>45589</v>
      </c>
      <c r="L3830" s="457">
        <v>0.4</v>
      </c>
      <c r="M3830" s="458">
        <v>0.3594</v>
      </c>
      <c r="N3830" s="458">
        <v>0.38500000000000001</v>
      </c>
      <c r="O3830" s="459">
        <v>2.5600000000000001E-2</v>
      </c>
      <c r="P3830" s="460">
        <v>1.0240000000000001E-2</v>
      </c>
      <c r="Q3830" s="453">
        <v>1</v>
      </c>
      <c r="R3830" s="458">
        <v>0.3594</v>
      </c>
      <c r="S3830" s="464">
        <v>8073600</v>
      </c>
      <c r="T3830" s="461">
        <v>29912380</v>
      </c>
      <c r="U3830" s="462">
        <v>901000</v>
      </c>
      <c r="V3830" s="463">
        <v>135243.07199999993</v>
      </c>
      <c r="W3830" s="716" t="e">
        <f t="shared" si="153"/>
        <v>#DIV/0!</v>
      </c>
      <c r="Z3830" s="739">
        <f t="shared" si="154"/>
        <v>206684.16</v>
      </c>
    </row>
    <row r="3831" spans="1:26" s="365" customFormat="1" ht="12.65" customHeight="1">
      <c r="A3831" s="284" t="s">
        <v>106</v>
      </c>
      <c r="B3831" s="452" t="s">
        <v>699</v>
      </c>
      <c r="C3831" s="453" t="s">
        <v>449</v>
      </c>
      <c r="D3831" s="454" t="s">
        <v>714</v>
      </c>
      <c r="E3831" s="455" t="s">
        <v>717</v>
      </c>
      <c r="F3831" s="454" t="s">
        <v>1341</v>
      </c>
      <c r="G3831" s="454" t="s">
        <v>703</v>
      </c>
      <c r="H3831" s="454" t="s">
        <v>457</v>
      </c>
      <c r="I3831" s="453">
        <v>2024</v>
      </c>
      <c r="J3831" s="453">
        <v>7</v>
      </c>
      <c r="K3831" s="456">
        <v>45589</v>
      </c>
      <c r="L3831" s="457">
        <v>0.4</v>
      </c>
      <c r="M3831" s="458">
        <v>0.3594</v>
      </c>
      <c r="N3831" s="458">
        <v>0.38500000000000001</v>
      </c>
      <c r="O3831" s="459">
        <v>2.5600000000000001E-2</v>
      </c>
      <c r="P3831" s="460">
        <v>1.0240000000000001E-2</v>
      </c>
      <c r="Q3831" s="453">
        <v>1</v>
      </c>
      <c r="R3831" s="458">
        <v>0.3594</v>
      </c>
      <c r="S3831" s="464">
        <v>8247000</v>
      </c>
      <c r="T3831" s="461">
        <v>21838780</v>
      </c>
      <c r="U3831" s="462">
        <v>901000</v>
      </c>
      <c r="V3831" s="463">
        <v>341927.23199999996</v>
      </c>
      <c r="W3831" s="716" t="e">
        <f t="shared" si="153"/>
        <v>#DIV/0!</v>
      </c>
      <c r="Z3831" s="739">
        <f t="shared" si="154"/>
        <v>211123.20000000001</v>
      </c>
    </row>
    <row r="3832" spans="1:26" s="365" customFormat="1" ht="12.65" customHeight="1">
      <c r="A3832" s="284" t="s">
        <v>106</v>
      </c>
      <c r="B3832" s="452" t="s">
        <v>699</v>
      </c>
      <c r="C3832" s="453" t="s">
        <v>449</v>
      </c>
      <c r="D3832" s="454" t="s">
        <v>714</v>
      </c>
      <c r="E3832" s="455" t="s">
        <v>717</v>
      </c>
      <c r="F3832" s="454" t="s">
        <v>1341</v>
      </c>
      <c r="G3832" s="454" t="s">
        <v>703</v>
      </c>
      <c r="H3832" s="454" t="s">
        <v>457</v>
      </c>
      <c r="I3832" s="453">
        <v>2024</v>
      </c>
      <c r="J3832" s="453">
        <v>6</v>
      </c>
      <c r="K3832" s="456">
        <v>45589</v>
      </c>
      <c r="L3832" s="457">
        <v>0.4</v>
      </c>
      <c r="M3832" s="458">
        <v>0.3594</v>
      </c>
      <c r="N3832" s="458">
        <v>0.38500000000000001</v>
      </c>
      <c r="O3832" s="459">
        <v>2.5600000000000001E-2</v>
      </c>
      <c r="P3832" s="460">
        <v>1.0240000000000001E-2</v>
      </c>
      <c r="Q3832" s="453">
        <v>1</v>
      </c>
      <c r="R3832" s="458">
        <v>0.3594</v>
      </c>
      <c r="S3832" s="464">
        <v>3501000</v>
      </c>
      <c r="T3832" s="461">
        <v>13591780</v>
      </c>
      <c r="U3832" s="462">
        <v>901000</v>
      </c>
      <c r="V3832" s="463">
        <v>553050.43200000003</v>
      </c>
      <c r="W3832" s="716" t="e">
        <f t="shared" si="153"/>
        <v>#DIV/0!</v>
      </c>
      <c r="Z3832" s="739">
        <f t="shared" si="154"/>
        <v>89625.600000000006</v>
      </c>
    </row>
    <row r="3833" spans="1:26" s="365" customFormat="1" ht="12.65" customHeight="1">
      <c r="A3833" s="284" t="s">
        <v>106</v>
      </c>
      <c r="B3833" s="452" t="s">
        <v>699</v>
      </c>
      <c r="C3833" s="453" t="s">
        <v>449</v>
      </c>
      <c r="D3833" s="454" t="s">
        <v>714</v>
      </c>
      <c r="E3833" s="455" t="s">
        <v>717</v>
      </c>
      <c r="F3833" s="454" t="s">
        <v>1341</v>
      </c>
      <c r="G3833" s="454" t="s">
        <v>703</v>
      </c>
      <c r="H3833" s="454" t="s">
        <v>457</v>
      </c>
      <c r="I3833" s="453">
        <v>2024</v>
      </c>
      <c r="J3833" s="453">
        <v>5</v>
      </c>
      <c r="K3833" s="456">
        <v>45589</v>
      </c>
      <c r="L3833" s="457">
        <v>0.4</v>
      </c>
      <c r="M3833" s="458">
        <v>0.3594</v>
      </c>
      <c r="N3833" s="458">
        <v>0.38500000000000001</v>
      </c>
      <c r="O3833" s="459">
        <v>2.5600000000000001E-2</v>
      </c>
      <c r="P3833" s="460">
        <v>1.0240000000000001E-2</v>
      </c>
      <c r="Q3833" s="453">
        <v>1</v>
      </c>
      <c r="R3833" s="458">
        <v>0.3594</v>
      </c>
      <c r="S3833" s="464">
        <v>4764580</v>
      </c>
      <c r="T3833" s="461">
        <v>10090780</v>
      </c>
      <c r="U3833" s="462">
        <v>901000</v>
      </c>
      <c r="V3833" s="463">
        <v>642676.03200000001</v>
      </c>
      <c r="W3833" s="716" t="e">
        <f t="shared" si="153"/>
        <v>#DIV/0!</v>
      </c>
      <c r="Z3833" s="739">
        <f t="shared" si="154"/>
        <v>121973.24800000001</v>
      </c>
    </row>
    <row r="3834" spans="1:26" s="365" customFormat="1" ht="12.65" customHeight="1">
      <c r="A3834" s="284" t="s">
        <v>106</v>
      </c>
      <c r="B3834" s="452" t="s">
        <v>699</v>
      </c>
      <c r="C3834" s="453" t="s">
        <v>449</v>
      </c>
      <c r="D3834" s="454" t="s">
        <v>714</v>
      </c>
      <c r="E3834" s="455" t="s">
        <v>717</v>
      </c>
      <c r="F3834" s="454" t="s">
        <v>1341</v>
      </c>
      <c r="G3834" s="454" t="s">
        <v>703</v>
      </c>
      <c r="H3834" s="454" t="s">
        <v>457</v>
      </c>
      <c r="I3834" s="453">
        <v>2024</v>
      </c>
      <c r="J3834" s="453">
        <v>4</v>
      </c>
      <c r="K3834" s="456">
        <v>45589</v>
      </c>
      <c r="L3834" s="457">
        <v>0.4</v>
      </c>
      <c r="M3834" s="458">
        <v>0.3594</v>
      </c>
      <c r="N3834" s="458">
        <v>0.38500000000000001</v>
      </c>
      <c r="O3834" s="459">
        <v>2.5600000000000001E-2</v>
      </c>
      <c r="P3834" s="460">
        <v>1.0240000000000001E-2</v>
      </c>
      <c r="Q3834" s="453">
        <v>1</v>
      </c>
      <c r="R3834" s="458">
        <v>0.3594</v>
      </c>
      <c r="S3834" s="464">
        <v>3175200</v>
      </c>
      <c r="T3834" s="461">
        <v>5326200</v>
      </c>
      <c r="U3834" s="462">
        <v>901000</v>
      </c>
      <c r="V3834" s="463">
        <v>764649.28</v>
      </c>
      <c r="W3834" s="716" t="e">
        <f t="shared" si="153"/>
        <v>#DIV/0!</v>
      </c>
      <c r="Z3834" s="739">
        <f t="shared" si="154"/>
        <v>81285.12000000001</v>
      </c>
    </row>
    <row r="3835" spans="1:26" s="365" customFormat="1" ht="12.65" customHeight="1">
      <c r="A3835" s="284" t="s">
        <v>106</v>
      </c>
      <c r="B3835" s="452" t="s">
        <v>699</v>
      </c>
      <c r="C3835" s="453" t="s">
        <v>449</v>
      </c>
      <c r="D3835" s="454" t="s">
        <v>714</v>
      </c>
      <c r="E3835" s="455" t="s">
        <v>717</v>
      </c>
      <c r="F3835" s="454" t="s">
        <v>1341</v>
      </c>
      <c r="G3835" s="454" t="s">
        <v>703</v>
      </c>
      <c r="H3835" s="454" t="s">
        <v>457</v>
      </c>
      <c r="I3835" s="453">
        <v>2024</v>
      </c>
      <c r="J3835" s="453">
        <v>3</v>
      </c>
      <c r="K3835" s="456">
        <v>45589</v>
      </c>
      <c r="L3835" s="457">
        <v>0.4</v>
      </c>
      <c r="M3835" s="458">
        <v>0.3594</v>
      </c>
      <c r="N3835" s="458">
        <v>0.38500000000000001</v>
      </c>
      <c r="O3835" s="459">
        <v>2.5600000000000001E-2</v>
      </c>
      <c r="P3835" s="460">
        <v>1.0240000000000001E-2</v>
      </c>
      <c r="Q3835" s="453">
        <v>1</v>
      </c>
      <c r="R3835" s="458">
        <v>0.3594</v>
      </c>
      <c r="S3835" s="464">
        <v>2151000</v>
      </c>
      <c r="T3835" s="461">
        <v>2151000</v>
      </c>
      <c r="U3835" s="462">
        <v>901000</v>
      </c>
      <c r="V3835" s="463">
        <v>845934.4</v>
      </c>
      <c r="W3835" s="716" t="e">
        <f t="shared" si="153"/>
        <v>#DIV/0!</v>
      </c>
      <c r="Z3835" s="739">
        <f t="shared" si="154"/>
        <v>55065.600000000006</v>
      </c>
    </row>
    <row r="3836" spans="1:26" s="365" customFormat="1" ht="12.65" customHeight="1">
      <c r="A3836" s="284" t="s">
        <v>107</v>
      </c>
      <c r="B3836" s="452" t="s">
        <v>703</v>
      </c>
      <c r="C3836" s="453" t="s">
        <v>449</v>
      </c>
      <c r="D3836" s="454" t="s">
        <v>1342</v>
      </c>
      <c r="E3836" s="455" t="s">
        <v>1343</v>
      </c>
      <c r="F3836" s="454" t="s">
        <v>1341</v>
      </c>
      <c r="G3836" s="454" t="s">
        <v>703</v>
      </c>
      <c r="H3836" s="454" t="s">
        <v>457</v>
      </c>
      <c r="I3836" s="453">
        <v>2025</v>
      </c>
      <c r="J3836" s="453">
        <v>1</v>
      </c>
      <c r="K3836" s="456">
        <v>45699</v>
      </c>
      <c r="L3836" s="457"/>
      <c r="M3836" s="458">
        <v>0.38</v>
      </c>
      <c r="N3836" s="458">
        <v>0.42988971035319601</v>
      </c>
      <c r="O3836" s="459">
        <v>1.1599999999999999E-2</v>
      </c>
      <c r="P3836" s="460">
        <v>0</v>
      </c>
      <c r="Q3836" s="453">
        <v>1</v>
      </c>
      <c r="R3836" s="458">
        <v>0.38</v>
      </c>
      <c r="S3836" s="464">
        <v>0</v>
      </c>
      <c r="T3836" s="461">
        <v>5685994</v>
      </c>
      <c r="U3836" s="462">
        <v>56000</v>
      </c>
      <c r="V3836" s="463">
        <v>-9957.5303999999887</v>
      </c>
      <c r="W3836" s="716" t="e">
        <f t="shared" si="153"/>
        <v>#DIV/0!</v>
      </c>
      <c r="Z3836" s="739">
        <f t="shared" si="154"/>
        <v>0</v>
      </c>
    </row>
    <row r="3837" spans="1:26" s="365" customFormat="1" ht="12.65" customHeight="1">
      <c r="A3837" s="284" t="s">
        <v>107</v>
      </c>
      <c r="B3837" s="452" t="s">
        <v>703</v>
      </c>
      <c r="C3837" s="453" t="s">
        <v>449</v>
      </c>
      <c r="D3837" s="454" t="s">
        <v>1342</v>
      </c>
      <c r="E3837" s="455" t="s">
        <v>1343</v>
      </c>
      <c r="F3837" s="454" t="s">
        <v>1341</v>
      </c>
      <c r="G3837" s="454" t="s">
        <v>703</v>
      </c>
      <c r="H3837" s="454" t="s">
        <v>457</v>
      </c>
      <c r="I3837" s="453">
        <v>2024</v>
      </c>
      <c r="J3837" s="453">
        <v>12</v>
      </c>
      <c r="K3837" s="456">
        <v>45660</v>
      </c>
      <c r="L3837" s="457"/>
      <c r="M3837" s="458">
        <v>0.41828971035319601</v>
      </c>
      <c r="N3837" s="458">
        <v>0.42988971035319601</v>
      </c>
      <c r="O3837" s="459">
        <v>1.1599999999999999E-2</v>
      </c>
      <c r="P3837" s="460">
        <v>0</v>
      </c>
      <c r="Q3837" s="453">
        <v>1</v>
      </c>
      <c r="R3837" s="458">
        <v>0.41828971035319601</v>
      </c>
      <c r="S3837" s="464">
        <v>288000</v>
      </c>
      <c r="T3837" s="461">
        <v>5685994</v>
      </c>
      <c r="U3837" s="462">
        <v>56000</v>
      </c>
      <c r="V3837" s="463">
        <v>-9957.5303999999887</v>
      </c>
      <c r="W3837" s="716" t="e">
        <f t="shared" si="153"/>
        <v>#DIV/0!</v>
      </c>
      <c r="Z3837" s="739">
        <f t="shared" si="154"/>
        <v>3340.7999999999997</v>
      </c>
    </row>
    <row r="3838" spans="1:26" s="365" customFormat="1" ht="12.65" customHeight="1">
      <c r="A3838" s="284" t="s">
        <v>107</v>
      </c>
      <c r="B3838" s="452" t="s">
        <v>703</v>
      </c>
      <c r="C3838" s="453" t="s">
        <v>449</v>
      </c>
      <c r="D3838" s="454" t="s">
        <v>1342</v>
      </c>
      <c r="E3838" s="455" t="s">
        <v>1343</v>
      </c>
      <c r="F3838" s="454" t="s">
        <v>1341</v>
      </c>
      <c r="G3838" s="454" t="s">
        <v>703</v>
      </c>
      <c r="H3838" s="454" t="s">
        <v>457</v>
      </c>
      <c r="I3838" s="453">
        <v>2024</v>
      </c>
      <c r="J3838" s="453">
        <v>11</v>
      </c>
      <c r="K3838" s="456">
        <v>45632</v>
      </c>
      <c r="L3838" s="457"/>
      <c r="M3838" s="458">
        <v>0.41828971035319601</v>
      </c>
      <c r="N3838" s="458">
        <v>0.42988971035319601</v>
      </c>
      <c r="O3838" s="459">
        <v>1.1599999999999999E-2</v>
      </c>
      <c r="P3838" s="460">
        <v>0</v>
      </c>
      <c r="Q3838" s="453">
        <v>1</v>
      </c>
      <c r="R3838" s="458">
        <v>0.41828971035319601</v>
      </c>
      <c r="S3838" s="464">
        <v>863417</v>
      </c>
      <c r="T3838" s="461">
        <v>5397994</v>
      </c>
      <c r="U3838" s="462">
        <v>56000</v>
      </c>
      <c r="V3838" s="463">
        <v>-6616.7303999999931</v>
      </c>
      <c r="W3838" s="716" t="e">
        <f t="shared" si="153"/>
        <v>#DIV/0!</v>
      </c>
      <c r="Z3838" s="739">
        <f t="shared" si="154"/>
        <v>10015.637199999999</v>
      </c>
    </row>
    <row r="3839" spans="1:26" s="365" customFormat="1" ht="12.65" customHeight="1">
      <c r="A3839" s="284" t="s">
        <v>107</v>
      </c>
      <c r="B3839" s="452" t="s">
        <v>703</v>
      </c>
      <c r="C3839" s="453" t="s">
        <v>449</v>
      </c>
      <c r="D3839" s="454" t="s">
        <v>1342</v>
      </c>
      <c r="E3839" s="455" t="s">
        <v>1343</v>
      </c>
      <c r="F3839" s="454" t="s">
        <v>1341</v>
      </c>
      <c r="G3839" s="454" t="s">
        <v>703</v>
      </c>
      <c r="H3839" s="454" t="s">
        <v>457</v>
      </c>
      <c r="I3839" s="453">
        <v>2024</v>
      </c>
      <c r="J3839" s="453">
        <v>10</v>
      </c>
      <c r="K3839" s="456">
        <v>45589</v>
      </c>
      <c r="L3839" s="457"/>
      <c r="M3839" s="458">
        <v>0.41828971035319601</v>
      </c>
      <c r="N3839" s="458">
        <v>0.42988971035319601</v>
      </c>
      <c r="O3839" s="459">
        <v>1.1599999999999999E-2</v>
      </c>
      <c r="P3839" s="460">
        <v>0</v>
      </c>
      <c r="Q3839" s="453">
        <v>1</v>
      </c>
      <c r="R3839" s="458">
        <v>0.41828971035319601</v>
      </c>
      <c r="S3839" s="464">
        <v>1728000</v>
      </c>
      <c r="T3839" s="461">
        <v>4534577</v>
      </c>
      <c r="U3839" s="462">
        <v>56000</v>
      </c>
      <c r="V3839" s="463">
        <v>3398.9068000000043</v>
      </c>
      <c r="W3839" s="716" t="e">
        <f t="shared" si="153"/>
        <v>#DIV/0!</v>
      </c>
      <c r="Z3839" s="739">
        <f t="shared" si="154"/>
        <v>20044.8</v>
      </c>
    </row>
    <row r="3840" spans="1:26" s="365" customFormat="1" ht="12.65" customHeight="1">
      <c r="A3840" s="284" t="s">
        <v>107</v>
      </c>
      <c r="B3840" s="452" t="s">
        <v>703</v>
      </c>
      <c r="C3840" s="453" t="s">
        <v>449</v>
      </c>
      <c r="D3840" s="454" t="s">
        <v>1342</v>
      </c>
      <c r="E3840" s="455" t="s">
        <v>1343</v>
      </c>
      <c r="F3840" s="454" t="s">
        <v>1341</v>
      </c>
      <c r="G3840" s="454" t="s">
        <v>703</v>
      </c>
      <c r="H3840" s="454" t="s">
        <v>457</v>
      </c>
      <c r="I3840" s="453">
        <v>2024</v>
      </c>
      <c r="J3840" s="453">
        <v>9</v>
      </c>
      <c r="K3840" s="456">
        <v>45589</v>
      </c>
      <c r="L3840" s="457"/>
      <c r="M3840" s="458">
        <v>0.41828971035319601</v>
      </c>
      <c r="N3840" s="458">
        <v>0.42988971035319601</v>
      </c>
      <c r="O3840" s="459">
        <v>1.1599999999999999E-2</v>
      </c>
      <c r="P3840" s="460">
        <v>0</v>
      </c>
      <c r="Q3840" s="453">
        <v>1</v>
      </c>
      <c r="R3840" s="458">
        <v>0.41828971035319601</v>
      </c>
      <c r="S3840" s="464">
        <v>504000</v>
      </c>
      <c r="T3840" s="461">
        <v>2806577</v>
      </c>
      <c r="U3840" s="462">
        <v>56000</v>
      </c>
      <c r="V3840" s="463">
        <v>23443.706800000004</v>
      </c>
      <c r="W3840" s="716" t="e">
        <f t="shared" si="153"/>
        <v>#DIV/0!</v>
      </c>
      <c r="Z3840" s="739">
        <f t="shared" si="154"/>
        <v>5846.4</v>
      </c>
    </row>
    <row r="3841" spans="1:26" s="365" customFormat="1" ht="12.65" customHeight="1">
      <c r="A3841" s="284" t="s">
        <v>107</v>
      </c>
      <c r="B3841" s="452" t="s">
        <v>703</v>
      </c>
      <c r="C3841" s="453" t="s">
        <v>449</v>
      </c>
      <c r="D3841" s="454" t="s">
        <v>1342</v>
      </c>
      <c r="E3841" s="455" t="s">
        <v>1343</v>
      </c>
      <c r="F3841" s="454" t="s">
        <v>1341</v>
      </c>
      <c r="G3841" s="454" t="s">
        <v>703</v>
      </c>
      <c r="H3841" s="454" t="s">
        <v>457</v>
      </c>
      <c r="I3841" s="453">
        <v>2024</v>
      </c>
      <c r="J3841" s="453">
        <v>8</v>
      </c>
      <c r="K3841" s="456">
        <v>45589</v>
      </c>
      <c r="L3841" s="457"/>
      <c r="M3841" s="458">
        <v>0.41828971035319601</v>
      </c>
      <c r="N3841" s="458">
        <v>0.42988971035319601</v>
      </c>
      <c r="O3841" s="459">
        <v>1.1599999999999999E-2</v>
      </c>
      <c r="P3841" s="460">
        <v>0</v>
      </c>
      <c r="Q3841" s="453">
        <v>1</v>
      </c>
      <c r="R3841" s="458">
        <v>0.41828971035319601</v>
      </c>
      <c r="S3841" s="464">
        <v>0</v>
      </c>
      <c r="T3841" s="461">
        <v>2302577</v>
      </c>
      <c r="U3841" s="462">
        <v>56000</v>
      </c>
      <c r="V3841" s="463">
        <v>29290.106800000001</v>
      </c>
      <c r="W3841" s="716" t="e">
        <f t="shared" si="153"/>
        <v>#DIV/0!</v>
      </c>
      <c r="Z3841" s="739">
        <f t="shared" si="154"/>
        <v>0</v>
      </c>
    </row>
    <row r="3842" spans="1:26" s="365" customFormat="1" ht="12.65" customHeight="1">
      <c r="A3842" s="284" t="s">
        <v>107</v>
      </c>
      <c r="B3842" s="452" t="s">
        <v>703</v>
      </c>
      <c r="C3842" s="453" t="s">
        <v>449</v>
      </c>
      <c r="D3842" s="454" t="s">
        <v>1342</v>
      </c>
      <c r="E3842" s="455" t="s">
        <v>1343</v>
      </c>
      <c r="F3842" s="454" t="s">
        <v>1341</v>
      </c>
      <c r="G3842" s="454" t="s">
        <v>703</v>
      </c>
      <c r="H3842" s="454" t="s">
        <v>457</v>
      </c>
      <c r="I3842" s="453">
        <v>2024</v>
      </c>
      <c r="J3842" s="453">
        <v>7</v>
      </c>
      <c r="K3842" s="456">
        <v>45589</v>
      </c>
      <c r="L3842" s="457"/>
      <c r="M3842" s="458">
        <v>0.41828971035319601</v>
      </c>
      <c r="N3842" s="458">
        <v>0.42988971035319601</v>
      </c>
      <c r="O3842" s="459">
        <v>1.1599999999999999E-2</v>
      </c>
      <c r="P3842" s="460">
        <v>0</v>
      </c>
      <c r="Q3842" s="453">
        <v>1</v>
      </c>
      <c r="R3842" s="458">
        <v>0.41828971035319601</v>
      </c>
      <c r="S3842" s="464">
        <v>428682</v>
      </c>
      <c r="T3842" s="461">
        <v>2302577</v>
      </c>
      <c r="U3842" s="462">
        <v>56000</v>
      </c>
      <c r="V3842" s="463">
        <v>29290.106800000001</v>
      </c>
      <c r="W3842" s="716" t="e">
        <f t="shared" ref="W3842:W3905" si="155">V3842/$AB$1</f>
        <v>#DIV/0!</v>
      </c>
      <c r="Z3842" s="739">
        <f t="shared" si="154"/>
        <v>4972.7111999999997</v>
      </c>
    </row>
    <row r="3843" spans="1:26" s="365" customFormat="1" ht="12.65" customHeight="1">
      <c r="A3843" s="284" t="s">
        <v>107</v>
      </c>
      <c r="B3843" s="452" t="s">
        <v>703</v>
      </c>
      <c r="C3843" s="453" t="s">
        <v>449</v>
      </c>
      <c r="D3843" s="454" t="s">
        <v>1342</v>
      </c>
      <c r="E3843" s="455" t="s">
        <v>1343</v>
      </c>
      <c r="F3843" s="454" t="s">
        <v>1341</v>
      </c>
      <c r="G3843" s="454" t="s">
        <v>703</v>
      </c>
      <c r="H3843" s="454" t="s">
        <v>457</v>
      </c>
      <c r="I3843" s="453">
        <v>2024</v>
      </c>
      <c r="J3843" s="453">
        <v>6</v>
      </c>
      <c r="K3843" s="456">
        <v>45589</v>
      </c>
      <c r="L3843" s="457"/>
      <c r="M3843" s="458">
        <v>0.41828971035319601</v>
      </c>
      <c r="N3843" s="458">
        <v>0.42988971035319601</v>
      </c>
      <c r="O3843" s="459">
        <v>1.1599999999999999E-2</v>
      </c>
      <c r="P3843" s="460">
        <v>0</v>
      </c>
      <c r="Q3843" s="453">
        <v>1</v>
      </c>
      <c r="R3843" s="458">
        <v>0.41828971035319601</v>
      </c>
      <c r="S3843" s="464">
        <v>1443600</v>
      </c>
      <c r="T3843" s="461">
        <v>1873895</v>
      </c>
      <c r="U3843" s="462">
        <v>56000</v>
      </c>
      <c r="V3843" s="463">
        <v>34262.817999999999</v>
      </c>
      <c r="W3843" s="716" t="e">
        <f t="shared" si="155"/>
        <v>#DIV/0!</v>
      </c>
      <c r="Z3843" s="739">
        <f t="shared" ref="Z3843:Z3906" si="156">O3843*S3843</f>
        <v>16745.759999999998</v>
      </c>
    </row>
    <row r="3844" spans="1:26" s="365" customFormat="1" ht="12.65" customHeight="1">
      <c r="A3844" s="284" t="s">
        <v>107</v>
      </c>
      <c r="B3844" s="452" t="s">
        <v>703</v>
      </c>
      <c r="C3844" s="453" t="s">
        <v>449</v>
      </c>
      <c r="D3844" s="454" t="s">
        <v>1342</v>
      </c>
      <c r="E3844" s="455" t="s">
        <v>1343</v>
      </c>
      <c r="F3844" s="454" t="s">
        <v>1341</v>
      </c>
      <c r="G3844" s="454" t="s">
        <v>703</v>
      </c>
      <c r="H3844" s="454" t="s">
        <v>457</v>
      </c>
      <c r="I3844" s="453">
        <v>2024</v>
      </c>
      <c r="J3844" s="453">
        <v>5</v>
      </c>
      <c r="K3844" s="456">
        <v>45589</v>
      </c>
      <c r="L3844" s="457"/>
      <c r="M3844" s="458">
        <v>0.41828971035319601</v>
      </c>
      <c r="N3844" s="458">
        <v>0.42988971035319601</v>
      </c>
      <c r="O3844" s="459">
        <v>1.1599999999999999E-2</v>
      </c>
      <c r="P3844" s="460">
        <v>0</v>
      </c>
      <c r="Q3844" s="453">
        <v>1</v>
      </c>
      <c r="R3844" s="458">
        <v>0.41828971035319601</v>
      </c>
      <c r="S3844" s="464">
        <v>361895</v>
      </c>
      <c r="T3844" s="461">
        <v>430295</v>
      </c>
      <c r="U3844" s="462">
        <v>56000</v>
      </c>
      <c r="V3844" s="463">
        <v>51008.578000000001</v>
      </c>
      <c r="W3844" s="716" t="e">
        <f t="shared" si="155"/>
        <v>#DIV/0!</v>
      </c>
      <c r="Z3844" s="739">
        <f t="shared" si="156"/>
        <v>4197.982</v>
      </c>
    </row>
    <row r="3845" spans="1:26" s="365" customFormat="1" ht="12.65" customHeight="1">
      <c r="A3845" s="284" t="s">
        <v>107</v>
      </c>
      <c r="B3845" s="452" t="s">
        <v>703</v>
      </c>
      <c r="C3845" s="453" t="s">
        <v>449</v>
      </c>
      <c r="D3845" s="454" t="s">
        <v>1342</v>
      </c>
      <c r="E3845" s="455" t="s">
        <v>1343</v>
      </c>
      <c r="F3845" s="454" t="s">
        <v>1341</v>
      </c>
      <c r="G3845" s="454" t="s">
        <v>703</v>
      </c>
      <c r="H3845" s="454" t="s">
        <v>457</v>
      </c>
      <c r="I3845" s="453">
        <v>2024</v>
      </c>
      <c r="J3845" s="453">
        <v>4</v>
      </c>
      <c r="K3845" s="456">
        <v>45589</v>
      </c>
      <c r="L3845" s="457"/>
      <c r="M3845" s="458">
        <v>0.41828971035319601</v>
      </c>
      <c r="N3845" s="458">
        <v>0.42988971035319601</v>
      </c>
      <c r="O3845" s="459">
        <v>1.1599999999999999E-2</v>
      </c>
      <c r="P3845" s="460">
        <v>0</v>
      </c>
      <c r="Q3845" s="453">
        <v>1</v>
      </c>
      <c r="R3845" s="458">
        <v>0.41828971035319601</v>
      </c>
      <c r="S3845" s="464">
        <v>68400</v>
      </c>
      <c r="T3845" s="461">
        <v>68400</v>
      </c>
      <c r="U3845" s="462">
        <v>56000</v>
      </c>
      <c r="V3845" s="463">
        <v>55206.559999999998</v>
      </c>
      <c r="W3845" s="716" t="e">
        <f t="shared" si="155"/>
        <v>#DIV/0!</v>
      </c>
      <c r="Z3845" s="739">
        <f t="shared" si="156"/>
        <v>793.43999999999994</v>
      </c>
    </row>
    <row r="3846" spans="1:26" s="365" customFormat="1" ht="12.65" customHeight="1">
      <c r="A3846" s="284" t="s">
        <v>107</v>
      </c>
      <c r="B3846" s="452" t="s">
        <v>703</v>
      </c>
      <c r="C3846" s="453" t="s">
        <v>449</v>
      </c>
      <c r="D3846" s="454" t="s">
        <v>1342</v>
      </c>
      <c r="E3846" s="455" t="s">
        <v>1343</v>
      </c>
      <c r="F3846" s="454" t="s">
        <v>1341</v>
      </c>
      <c r="G3846" s="454" t="s">
        <v>703</v>
      </c>
      <c r="H3846" s="454" t="s">
        <v>457</v>
      </c>
      <c r="I3846" s="453">
        <v>2024</v>
      </c>
      <c r="J3846" s="453">
        <v>3</v>
      </c>
      <c r="K3846" s="456">
        <v>45589</v>
      </c>
      <c r="L3846" s="457"/>
      <c r="M3846" s="458">
        <v>0.41828971035319601</v>
      </c>
      <c r="N3846" s="458">
        <v>0.42988971035319601</v>
      </c>
      <c r="O3846" s="459">
        <v>1.1599999999999999E-2</v>
      </c>
      <c r="P3846" s="460">
        <v>0</v>
      </c>
      <c r="Q3846" s="453">
        <v>1</v>
      </c>
      <c r="R3846" s="458">
        <v>0.41828971035319601</v>
      </c>
      <c r="S3846" s="464">
        <v>0</v>
      </c>
      <c r="T3846" s="461">
        <v>0</v>
      </c>
      <c r="U3846" s="462">
        <v>56000</v>
      </c>
      <c r="V3846" s="463">
        <v>56000</v>
      </c>
      <c r="W3846" s="716" t="e">
        <f t="shared" si="155"/>
        <v>#DIV/0!</v>
      </c>
      <c r="Z3846" s="739">
        <f t="shared" si="156"/>
        <v>0</v>
      </c>
    </row>
    <row r="3847" spans="1:26" s="365" customFormat="1" ht="12.65" customHeight="1">
      <c r="A3847" s="452" t="s">
        <v>109</v>
      </c>
      <c r="B3847" s="452" t="s">
        <v>712</v>
      </c>
      <c r="C3847" s="453" t="s">
        <v>449</v>
      </c>
      <c r="D3847" s="454" t="s">
        <v>436</v>
      </c>
      <c r="E3847" s="455" t="s">
        <v>751</v>
      </c>
      <c r="F3847" s="454" t="s">
        <v>1341</v>
      </c>
      <c r="G3847" s="454" t="s">
        <v>728</v>
      </c>
      <c r="H3847" s="454" t="s">
        <v>457</v>
      </c>
      <c r="I3847" s="453">
        <v>2025</v>
      </c>
      <c r="J3847" s="453">
        <v>1</v>
      </c>
      <c r="K3847" s="456">
        <v>45699</v>
      </c>
      <c r="L3847" s="457"/>
      <c r="M3847" s="458">
        <v>0.38</v>
      </c>
      <c r="N3847" s="458">
        <v>0.42039370110391699</v>
      </c>
      <c r="O3847" s="459">
        <v>1.1599999999999999E-2</v>
      </c>
      <c r="P3847" s="460"/>
      <c r="Q3847" s="453">
        <v>1</v>
      </c>
      <c r="R3847" s="458">
        <v>0.38</v>
      </c>
      <c r="S3847" s="464">
        <v>477340</v>
      </c>
      <c r="T3847" s="461">
        <v>19634011</v>
      </c>
      <c r="U3847" s="462">
        <v>196000</v>
      </c>
      <c r="V3847" s="463">
        <v>-31754.527599999972</v>
      </c>
      <c r="W3847" s="716" t="e">
        <f t="shared" si="155"/>
        <v>#DIV/0!</v>
      </c>
      <c r="Z3847" s="739">
        <f t="shared" si="156"/>
        <v>5537.1439999999993</v>
      </c>
    </row>
    <row r="3848" spans="1:26" s="365" customFormat="1" ht="12.65" customHeight="1">
      <c r="A3848" s="452" t="s">
        <v>109</v>
      </c>
      <c r="B3848" s="452" t="s">
        <v>712</v>
      </c>
      <c r="C3848" s="453" t="s">
        <v>449</v>
      </c>
      <c r="D3848" s="454" t="s">
        <v>436</v>
      </c>
      <c r="E3848" s="455" t="s">
        <v>751</v>
      </c>
      <c r="F3848" s="454" t="s">
        <v>1341</v>
      </c>
      <c r="G3848" s="454" t="s">
        <v>728</v>
      </c>
      <c r="H3848" s="454" t="s">
        <v>457</v>
      </c>
      <c r="I3848" s="453">
        <v>2024</v>
      </c>
      <c r="J3848" s="453">
        <v>12</v>
      </c>
      <c r="K3848" s="456">
        <v>45660</v>
      </c>
      <c r="L3848" s="457"/>
      <c r="M3848" s="458">
        <v>0.408793701103917</v>
      </c>
      <c r="N3848" s="458">
        <v>0.42039370110391699</v>
      </c>
      <c r="O3848" s="459">
        <v>1.1599999999999999E-2</v>
      </c>
      <c r="P3848" s="460">
        <v>0</v>
      </c>
      <c r="Q3848" s="453">
        <v>1</v>
      </c>
      <c r="R3848" s="458">
        <v>0.408793701103917</v>
      </c>
      <c r="S3848" s="464">
        <v>1028767</v>
      </c>
      <c r="T3848" s="461">
        <v>19156671</v>
      </c>
      <c r="U3848" s="462">
        <v>196000</v>
      </c>
      <c r="V3848" s="463">
        <v>-26217.383599999972</v>
      </c>
      <c r="W3848" s="716" t="e">
        <f t="shared" si="155"/>
        <v>#DIV/0!</v>
      </c>
      <c r="Z3848" s="739">
        <f t="shared" si="156"/>
        <v>11933.697199999999</v>
      </c>
    </row>
    <row r="3849" spans="1:26" s="365" customFormat="1" ht="12.65" customHeight="1">
      <c r="A3849" s="452" t="s">
        <v>109</v>
      </c>
      <c r="B3849" s="452" t="s">
        <v>712</v>
      </c>
      <c r="C3849" s="453" t="s">
        <v>449</v>
      </c>
      <c r="D3849" s="454" t="s">
        <v>436</v>
      </c>
      <c r="E3849" s="455" t="s">
        <v>751</v>
      </c>
      <c r="F3849" s="454" t="s">
        <v>1341</v>
      </c>
      <c r="G3849" s="454" t="s">
        <v>728</v>
      </c>
      <c r="H3849" s="454" t="s">
        <v>457</v>
      </c>
      <c r="I3849" s="453">
        <v>2024</v>
      </c>
      <c r="J3849" s="453">
        <v>11</v>
      </c>
      <c r="K3849" s="456">
        <v>45632</v>
      </c>
      <c r="L3849" s="457"/>
      <c r="M3849" s="458">
        <v>0.408793701103917</v>
      </c>
      <c r="N3849" s="458">
        <v>0.42039370110391699</v>
      </c>
      <c r="O3849" s="459">
        <v>1.1599999999999999E-2</v>
      </c>
      <c r="P3849" s="460">
        <v>0</v>
      </c>
      <c r="Q3849" s="453">
        <v>1</v>
      </c>
      <c r="R3849" s="458">
        <v>0.408793701103917</v>
      </c>
      <c r="S3849" s="464">
        <v>1515582</v>
      </c>
      <c r="T3849" s="461">
        <v>18127904</v>
      </c>
      <c r="U3849" s="462">
        <v>196000</v>
      </c>
      <c r="V3849" s="463">
        <v>-14283.686399999977</v>
      </c>
      <c r="W3849" s="716" t="e">
        <f t="shared" si="155"/>
        <v>#DIV/0!</v>
      </c>
      <c r="Z3849" s="739">
        <f t="shared" si="156"/>
        <v>17580.751199999999</v>
      </c>
    </row>
    <row r="3850" spans="1:26" s="365" customFormat="1" ht="12.65" customHeight="1">
      <c r="A3850" s="452" t="s">
        <v>109</v>
      </c>
      <c r="B3850" s="452" t="s">
        <v>712</v>
      </c>
      <c r="C3850" s="453" t="s">
        <v>449</v>
      </c>
      <c r="D3850" s="454" t="s">
        <v>436</v>
      </c>
      <c r="E3850" s="455" t="s">
        <v>751</v>
      </c>
      <c r="F3850" s="454" t="s">
        <v>1341</v>
      </c>
      <c r="G3850" s="454" t="s">
        <v>728</v>
      </c>
      <c r="H3850" s="454" t="s">
        <v>457</v>
      </c>
      <c r="I3850" s="453">
        <v>2024</v>
      </c>
      <c r="J3850" s="453">
        <v>10</v>
      </c>
      <c r="K3850" s="456">
        <v>45589</v>
      </c>
      <c r="L3850" s="457"/>
      <c r="M3850" s="458">
        <v>0.408793701103917</v>
      </c>
      <c r="N3850" s="458">
        <v>0.42039370110391699</v>
      </c>
      <c r="O3850" s="459">
        <v>1.1599999999999999E-2</v>
      </c>
      <c r="P3850" s="460">
        <v>0</v>
      </c>
      <c r="Q3850" s="453">
        <v>1</v>
      </c>
      <c r="R3850" s="458">
        <v>0.408793701103917</v>
      </c>
      <c r="S3850" s="464">
        <v>2520000</v>
      </c>
      <c r="T3850" s="461">
        <v>16612322</v>
      </c>
      <c r="U3850" s="462">
        <v>196000</v>
      </c>
      <c r="V3850" s="463">
        <v>3297.0648000000219</v>
      </c>
      <c r="W3850" s="716" t="e">
        <f t="shared" si="155"/>
        <v>#DIV/0!</v>
      </c>
      <c r="Z3850" s="739">
        <f t="shared" si="156"/>
        <v>29231.999999999996</v>
      </c>
    </row>
    <row r="3851" spans="1:26" s="365" customFormat="1" ht="12.65" customHeight="1">
      <c r="A3851" s="452" t="s">
        <v>109</v>
      </c>
      <c r="B3851" s="452" t="s">
        <v>712</v>
      </c>
      <c r="C3851" s="453" t="s">
        <v>449</v>
      </c>
      <c r="D3851" s="454" t="s">
        <v>436</v>
      </c>
      <c r="E3851" s="455" t="s">
        <v>751</v>
      </c>
      <c r="F3851" s="454" t="s">
        <v>1341</v>
      </c>
      <c r="G3851" s="454" t="s">
        <v>728</v>
      </c>
      <c r="H3851" s="454" t="s">
        <v>457</v>
      </c>
      <c r="I3851" s="453">
        <v>2024</v>
      </c>
      <c r="J3851" s="453">
        <v>9</v>
      </c>
      <c r="K3851" s="456">
        <v>45589</v>
      </c>
      <c r="L3851" s="457"/>
      <c r="M3851" s="458">
        <v>0.408793701103917</v>
      </c>
      <c r="N3851" s="458">
        <v>0.42039370110391699</v>
      </c>
      <c r="O3851" s="459">
        <v>1.1599999999999999E-2</v>
      </c>
      <c r="P3851" s="460">
        <v>0</v>
      </c>
      <c r="Q3851" s="453">
        <v>1</v>
      </c>
      <c r="R3851" s="458">
        <v>0.408793701103917</v>
      </c>
      <c r="S3851" s="464">
        <v>2592000</v>
      </c>
      <c r="T3851" s="461">
        <v>14092322</v>
      </c>
      <c r="U3851" s="462">
        <v>196000</v>
      </c>
      <c r="V3851" s="463">
        <v>32529.064800000022</v>
      </c>
      <c r="W3851" s="716" t="e">
        <f t="shared" si="155"/>
        <v>#DIV/0!</v>
      </c>
      <c r="Z3851" s="739">
        <f t="shared" si="156"/>
        <v>30067.199999999997</v>
      </c>
    </row>
    <row r="3852" spans="1:26" s="365" customFormat="1" ht="12.65" customHeight="1">
      <c r="A3852" s="452" t="s">
        <v>109</v>
      </c>
      <c r="B3852" s="452" t="s">
        <v>712</v>
      </c>
      <c r="C3852" s="453" t="s">
        <v>449</v>
      </c>
      <c r="D3852" s="454" t="s">
        <v>436</v>
      </c>
      <c r="E3852" s="455" t="s">
        <v>751</v>
      </c>
      <c r="F3852" s="454" t="s">
        <v>1341</v>
      </c>
      <c r="G3852" s="454" t="s">
        <v>728</v>
      </c>
      <c r="H3852" s="454" t="s">
        <v>457</v>
      </c>
      <c r="I3852" s="453">
        <v>2024</v>
      </c>
      <c r="J3852" s="453">
        <v>8</v>
      </c>
      <c r="K3852" s="456">
        <v>45589</v>
      </c>
      <c r="L3852" s="457"/>
      <c r="M3852" s="458">
        <v>0.408793701103917</v>
      </c>
      <c r="N3852" s="458">
        <v>0.42039370110391699</v>
      </c>
      <c r="O3852" s="459">
        <v>1.1599999999999999E-2</v>
      </c>
      <c r="P3852" s="460">
        <v>0</v>
      </c>
      <c r="Q3852" s="453">
        <v>1</v>
      </c>
      <c r="R3852" s="458">
        <v>0.408793701103917</v>
      </c>
      <c r="S3852" s="464">
        <v>1584000</v>
      </c>
      <c r="T3852" s="461">
        <v>11500322</v>
      </c>
      <c r="U3852" s="462">
        <v>196000</v>
      </c>
      <c r="V3852" s="463">
        <v>62596.264800000004</v>
      </c>
      <c r="W3852" s="716" t="e">
        <f t="shared" si="155"/>
        <v>#DIV/0!</v>
      </c>
      <c r="Z3852" s="739">
        <f t="shared" si="156"/>
        <v>18374.399999999998</v>
      </c>
    </row>
    <row r="3853" spans="1:26" s="365" customFormat="1" ht="12.65" customHeight="1">
      <c r="A3853" s="452" t="s">
        <v>109</v>
      </c>
      <c r="B3853" s="452" t="s">
        <v>712</v>
      </c>
      <c r="C3853" s="453" t="s">
        <v>449</v>
      </c>
      <c r="D3853" s="454" t="s">
        <v>436</v>
      </c>
      <c r="E3853" s="455" t="s">
        <v>751</v>
      </c>
      <c r="F3853" s="454" t="s">
        <v>1341</v>
      </c>
      <c r="G3853" s="454" t="s">
        <v>728</v>
      </c>
      <c r="H3853" s="454" t="s">
        <v>457</v>
      </c>
      <c r="I3853" s="453">
        <v>2024</v>
      </c>
      <c r="J3853" s="453">
        <v>7</v>
      </c>
      <c r="K3853" s="456">
        <v>45589</v>
      </c>
      <c r="L3853" s="457"/>
      <c r="M3853" s="458">
        <v>0.408793701103917</v>
      </c>
      <c r="N3853" s="458">
        <v>0.42039370110391699</v>
      </c>
      <c r="O3853" s="459">
        <v>1.1599999999999999E-2</v>
      </c>
      <c r="P3853" s="460">
        <v>0</v>
      </c>
      <c r="Q3853" s="453">
        <v>1</v>
      </c>
      <c r="R3853" s="458">
        <v>0.408793701103917</v>
      </c>
      <c r="S3853" s="464">
        <v>2160000</v>
      </c>
      <c r="T3853" s="461">
        <v>9916322</v>
      </c>
      <c r="U3853" s="462">
        <v>196000</v>
      </c>
      <c r="V3853" s="463">
        <v>80970.664800000013</v>
      </c>
      <c r="W3853" s="716" t="e">
        <f t="shared" si="155"/>
        <v>#DIV/0!</v>
      </c>
      <c r="Z3853" s="739">
        <f t="shared" si="156"/>
        <v>25056</v>
      </c>
    </row>
    <row r="3854" spans="1:26" s="365" customFormat="1" ht="12.65" customHeight="1">
      <c r="A3854" s="452" t="s">
        <v>109</v>
      </c>
      <c r="B3854" s="452" t="s">
        <v>712</v>
      </c>
      <c r="C3854" s="453" t="s">
        <v>449</v>
      </c>
      <c r="D3854" s="454" t="s">
        <v>436</v>
      </c>
      <c r="E3854" s="455" t="s">
        <v>751</v>
      </c>
      <c r="F3854" s="454" t="s">
        <v>1341</v>
      </c>
      <c r="G3854" s="454" t="s">
        <v>728</v>
      </c>
      <c r="H3854" s="454" t="s">
        <v>457</v>
      </c>
      <c r="I3854" s="453">
        <v>2024</v>
      </c>
      <c r="J3854" s="453">
        <v>6</v>
      </c>
      <c r="K3854" s="456">
        <v>45589</v>
      </c>
      <c r="L3854" s="457"/>
      <c r="M3854" s="458">
        <v>0.408793701103917</v>
      </c>
      <c r="N3854" s="458">
        <v>0.42039370110391699</v>
      </c>
      <c r="O3854" s="459">
        <v>1.1599999999999999E-2</v>
      </c>
      <c r="P3854" s="460">
        <v>0</v>
      </c>
      <c r="Q3854" s="453">
        <v>1</v>
      </c>
      <c r="R3854" s="458">
        <v>0.408793701103917</v>
      </c>
      <c r="S3854" s="464">
        <v>3275362</v>
      </c>
      <c r="T3854" s="461">
        <v>7756322</v>
      </c>
      <c r="U3854" s="462">
        <v>196000</v>
      </c>
      <c r="V3854" s="463">
        <v>106026.66480000001</v>
      </c>
      <c r="W3854" s="716" t="e">
        <f t="shared" si="155"/>
        <v>#DIV/0!</v>
      </c>
      <c r="Z3854" s="739">
        <f t="shared" si="156"/>
        <v>37994.199199999995</v>
      </c>
    </row>
    <row r="3855" spans="1:26" s="365" customFormat="1" ht="12.65" customHeight="1">
      <c r="A3855" s="452" t="s">
        <v>109</v>
      </c>
      <c r="B3855" s="452" t="s">
        <v>712</v>
      </c>
      <c r="C3855" s="453" t="s">
        <v>449</v>
      </c>
      <c r="D3855" s="454" t="s">
        <v>436</v>
      </c>
      <c r="E3855" s="455" t="s">
        <v>751</v>
      </c>
      <c r="F3855" s="454" t="s">
        <v>1341</v>
      </c>
      <c r="G3855" s="454" t="s">
        <v>728</v>
      </c>
      <c r="H3855" s="454" t="s">
        <v>457</v>
      </c>
      <c r="I3855" s="453">
        <v>2024</v>
      </c>
      <c r="J3855" s="453">
        <v>5</v>
      </c>
      <c r="K3855" s="456">
        <v>45589</v>
      </c>
      <c r="L3855" s="457"/>
      <c r="M3855" s="458">
        <v>0.408793701103917</v>
      </c>
      <c r="N3855" s="458">
        <v>0.42039370110391699</v>
      </c>
      <c r="O3855" s="459">
        <v>1.1599999999999999E-2</v>
      </c>
      <c r="P3855" s="460">
        <v>0</v>
      </c>
      <c r="Q3855" s="453">
        <v>1</v>
      </c>
      <c r="R3855" s="458">
        <v>0.408793701103917</v>
      </c>
      <c r="S3855" s="464">
        <v>3698960</v>
      </c>
      <c r="T3855" s="461">
        <v>4480960</v>
      </c>
      <c r="U3855" s="462">
        <v>196000</v>
      </c>
      <c r="V3855" s="463">
        <v>144020.864</v>
      </c>
      <c r="W3855" s="716" t="e">
        <f t="shared" si="155"/>
        <v>#DIV/0!</v>
      </c>
      <c r="Z3855" s="739">
        <f t="shared" si="156"/>
        <v>42907.935999999994</v>
      </c>
    </row>
    <row r="3856" spans="1:26" s="365" customFormat="1" ht="12.65" customHeight="1">
      <c r="A3856" s="452" t="s">
        <v>109</v>
      </c>
      <c r="B3856" s="452" t="s">
        <v>712</v>
      </c>
      <c r="C3856" s="453" t="s">
        <v>449</v>
      </c>
      <c r="D3856" s="454" t="s">
        <v>436</v>
      </c>
      <c r="E3856" s="455" t="s">
        <v>751</v>
      </c>
      <c r="F3856" s="454" t="s">
        <v>1341</v>
      </c>
      <c r="G3856" s="454" t="s">
        <v>728</v>
      </c>
      <c r="H3856" s="454" t="s">
        <v>457</v>
      </c>
      <c r="I3856" s="453">
        <v>2024</v>
      </c>
      <c r="J3856" s="453">
        <v>4</v>
      </c>
      <c r="K3856" s="456">
        <v>45589</v>
      </c>
      <c r="L3856" s="457"/>
      <c r="M3856" s="458">
        <v>0.408793701103917</v>
      </c>
      <c r="N3856" s="458">
        <v>0.42039370110391699</v>
      </c>
      <c r="O3856" s="459">
        <v>1.1599999999999999E-2</v>
      </c>
      <c r="P3856" s="460">
        <v>0</v>
      </c>
      <c r="Q3856" s="453">
        <v>1</v>
      </c>
      <c r="R3856" s="458">
        <v>0.408793701103917</v>
      </c>
      <c r="S3856" s="464">
        <v>782000</v>
      </c>
      <c r="T3856" s="461">
        <v>782000</v>
      </c>
      <c r="U3856" s="462">
        <v>196000</v>
      </c>
      <c r="V3856" s="463">
        <v>186928.8</v>
      </c>
      <c r="W3856" s="716" t="e">
        <f t="shared" si="155"/>
        <v>#DIV/0!</v>
      </c>
      <c r="Z3856" s="739">
        <f t="shared" si="156"/>
        <v>9071.1999999999989</v>
      </c>
    </row>
    <row r="3857" spans="1:26" s="365" customFormat="1" ht="12.65" customHeight="1">
      <c r="A3857" s="452" t="s">
        <v>111</v>
      </c>
      <c r="B3857" s="452" t="s">
        <v>718</v>
      </c>
      <c r="C3857" s="453" t="s">
        <v>449</v>
      </c>
      <c r="D3857" s="454" t="s">
        <v>1143</v>
      </c>
      <c r="E3857" s="455" t="s">
        <v>753</v>
      </c>
      <c r="F3857" s="454" t="s">
        <v>1341</v>
      </c>
      <c r="G3857" s="454" t="s">
        <v>728</v>
      </c>
      <c r="H3857" s="454" t="s">
        <v>457</v>
      </c>
      <c r="I3857" s="453">
        <v>2025</v>
      </c>
      <c r="J3857" s="453">
        <v>1</v>
      </c>
      <c r="K3857" s="456">
        <v>45699</v>
      </c>
      <c r="L3857" s="457"/>
      <c r="M3857" s="458">
        <v>0.28000000000000003</v>
      </c>
      <c r="N3857" s="458">
        <v>0.34625106076925299</v>
      </c>
      <c r="O3857" s="459">
        <v>4.6249999999999999E-2</v>
      </c>
      <c r="P3857" s="460">
        <v>0</v>
      </c>
      <c r="Q3857" s="453">
        <v>1</v>
      </c>
      <c r="R3857" s="458">
        <v>0.28000000000000003</v>
      </c>
      <c r="S3857" s="464">
        <v>0</v>
      </c>
      <c r="T3857" s="461">
        <v>12731031</v>
      </c>
      <c r="U3857" s="462">
        <v>740000</v>
      </c>
      <c r="V3857" s="463">
        <v>151189.81625000003</v>
      </c>
      <c r="W3857" s="716" t="e">
        <f t="shared" si="155"/>
        <v>#DIV/0!</v>
      </c>
      <c r="Z3857" s="739">
        <f t="shared" si="156"/>
        <v>0</v>
      </c>
    </row>
    <row r="3858" spans="1:26" s="365" customFormat="1" ht="12.65" customHeight="1">
      <c r="A3858" s="452" t="s">
        <v>111</v>
      </c>
      <c r="B3858" s="452" t="s">
        <v>718</v>
      </c>
      <c r="C3858" s="453" t="s">
        <v>449</v>
      </c>
      <c r="D3858" s="454" t="s">
        <v>1143</v>
      </c>
      <c r="E3858" s="455" t="s">
        <v>753</v>
      </c>
      <c r="F3858" s="454" t="s">
        <v>1341</v>
      </c>
      <c r="G3858" s="454" t="s">
        <v>728</v>
      </c>
      <c r="H3858" s="454" t="s">
        <v>457</v>
      </c>
      <c r="I3858" s="453">
        <v>2024</v>
      </c>
      <c r="J3858" s="453">
        <v>12</v>
      </c>
      <c r="K3858" s="456">
        <v>45660</v>
      </c>
      <c r="L3858" s="457"/>
      <c r="M3858" s="458">
        <v>0.30000106076925298</v>
      </c>
      <c r="N3858" s="458">
        <v>0.34625106076925299</v>
      </c>
      <c r="O3858" s="459">
        <v>4.6249999999999999E-2</v>
      </c>
      <c r="P3858" s="460">
        <v>0</v>
      </c>
      <c r="Q3858" s="453">
        <v>1</v>
      </c>
      <c r="R3858" s="458">
        <v>0.30000106076925298</v>
      </c>
      <c r="S3858" s="464">
        <v>277737</v>
      </c>
      <c r="T3858" s="461">
        <v>12731031</v>
      </c>
      <c r="U3858" s="462">
        <v>740000</v>
      </c>
      <c r="V3858" s="463">
        <v>151189.81625000003</v>
      </c>
      <c r="W3858" s="716" t="e">
        <f t="shared" si="155"/>
        <v>#DIV/0!</v>
      </c>
      <c r="Z3858" s="739">
        <f t="shared" si="156"/>
        <v>12845.33625</v>
      </c>
    </row>
    <row r="3859" spans="1:26" s="365" customFormat="1" ht="12.65" customHeight="1">
      <c r="A3859" s="452" t="s">
        <v>111</v>
      </c>
      <c r="B3859" s="452" t="s">
        <v>718</v>
      </c>
      <c r="C3859" s="453" t="s">
        <v>449</v>
      </c>
      <c r="D3859" s="454" t="s">
        <v>1143</v>
      </c>
      <c r="E3859" s="455" t="s">
        <v>753</v>
      </c>
      <c r="F3859" s="454" t="s">
        <v>1341</v>
      </c>
      <c r="G3859" s="454" t="s">
        <v>728</v>
      </c>
      <c r="H3859" s="454" t="s">
        <v>457</v>
      </c>
      <c r="I3859" s="453">
        <v>2024</v>
      </c>
      <c r="J3859" s="453">
        <v>11</v>
      </c>
      <c r="K3859" s="456">
        <v>45632</v>
      </c>
      <c r="L3859" s="457"/>
      <c r="M3859" s="458">
        <v>0.30000106076925298</v>
      </c>
      <c r="N3859" s="458">
        <v>0.34625106076925299</v>
      </c>
      <c r="O3859" s="459">
        <v>4.6249999999999999E-2</v>
      </c>
      <c r="P3859" s="460">
        <v>0</v>
      </c>
      <c r="Q3859" s="453">
        <v>1</v>
      </c>
      <c r="R3859" s="458">
        <v>0.30000106076925298</v>
      </c>
      <c r="S3859" s="464">
        <v>457147</v>
      </c>
      <c r="T3859" s="461">
        <v>12453294</v>
      </c>
      <c r="U3859" s="462">
        <v>740000</v>
      </c>
      <c r="V3859" s="463">
        <v>164035.15249999997</v>
      </c>
      <c r="W3859" s="716" t="e">
        <f t="shared" si="155"/>
        <v>#DIV/0!</v>
      </c>
      <c r="Z3859" s="739">
        <f t="shared" si="156"/>
        <v>21143.048749999998</v>
      </c>
    </row>
    <row r="3860" spans="1:26" s="365" customFormat="1" ht="12.65" customHeight="1">
      <c r="A3860" s="452" t="s">
        <v>111</v>
      </c>
      <c r="B3860" s="452" t="s">
        <v>718</v>
      </c>
      <c r="C3860" s="453" t="s">
        <v>449</v>
      </c>
      <c r="D3860" s="454" t="s">
        <v>1143</v>
      </c>
      <c r="E3860" s="455" t="s">
        <v>753</v>
      </c>
      <c r="F3860" s="454" t="s">
        <v>1341</v>
      </c>
      <c r="G3860" s="454" t="s">
        <v>728</v>
      </c>
      <c r="H3860" s="454" t="s">
        <v>457</v>
      </c>
      <c r="I3860" s="453">
        <v>2024</v>
      </c>
      <c r="J3860" s="453">
        <v>10</v>
      </c>
      <c r="K3860" s="456">
        <v>45617</v>
      </c>
      <c r="L3860" s="457"/>
      <c r="M3860" s="458">
        <v>0.30000106076925298</v>
      </c>
      <c r="N3860" s="458">
        <v>0.34625106076925299</v>
      </c>
      <c r="O3860" s="459">
        <v>4.6249999999999999E-2</v>
      </c>
      <c r="P3860" s="460">
        <v>0</v>
      </c>
      <c r="Q3860" s="453">
        <v>1</v>
      </c>
      <c r="R3860" s="458">
        <v>0.30000106076925298</v>
      </c>
      <c r="S3860" s="464">
        <v>1133193</v>
      </c>
      <c r="T3860" s="461">
        <v>11996147</v>
      </c>
      <c r="U3860" s="462">
        <v>740000</v>
      </c>
      <c r="V3860" s="463">
        <v>185178.20125000004</v>
      </c>
      <c r="W3860" s="716" t="e">
        <f t="shared" si="155"/>
        <v>#DIV/0!</v>
      </c>
      <c r="Z3860" s="739">
        <f t="shared" si="156"/>
        <v>52410.176249999997</v>
      </c>
    </row>
    <row r="3861" spans="1:26" s="365" customFormat="1" ht="12.65" customHeight="1">
      <c r="A3861" s="452" t="s">
        <v>111</v>
      </c>
      <c r="B3861" s="452" t="s">
        <v>718</v>
      </c>
      <c r="C3861" s="453" t="s">
        <v>449</v>
      </c>
      <c r="D3861" s="454" t="s">
        <v>1143</v>
      </c>
      <c r="E3861" s="455" t="s">
        <v>753</v>
      </c>
      <c r="F3861" s="454" t="s">
        <v>1341</v>
      </c>
      <c r="G3861" s="454" t="s">
        <v>728</v>
      </c>
      <c r="H3861" s="454" t="s">
        <v>457</v>
      </c>
      <c r="I3861" s="453">
        <v>2024</v>
      </c>
      <c r="J3861" s="453">
        <v>9</v>
      </c>
      <c r="K3861" s="456">
        <v>45617</v>
      </c>
      <c r="L3861" s="457"/>
      <c r="M3861" s="458">
        <v>0.30000106076925298</v>
      </c>
      <c r="N3861" s="458">
        <v>0.34625106076925299</v>
      </c>
      <c r="O3861" s="459">
        <v>4.6249999999999999E-2</v>
      </c>
      <c r="P3861" s="460">
        <v>0</v>
      </c>
      <c r="Q3861" s="453">
        <v>1</v>
      </c>
      <c r="R3861" s="458">
        <v>0.30000106076925298</v>
      </c>
      <c r="S3861" s="464">
        <v>2400000</v>
      </c>
      <c r="T3861" s="461">
        <v>10862954</v>
      </c>
      <c r="U3861" s="462">
        <v>740000</v>
      </c>
      <c r="V3861" s="463">
        <v>237588.3775</v>
      </c>
      <c r="W3861" s="716" t="e">
        <f t="shared" si="155"/>
        <v>#DIV/0!</v>
      </c>
      <c r="Z3861" s="739">
        <f t="shared" si="156"/>
        <v>111000</v>
      </c>
    </row>
    <row r="3862" spans="1:26" s="365" customFormat="1" ht="12.65" customHeight="1">
      <c r="A3862" s="452" t="s">
        <v>111</v>
      </c>
      <c r="B3862" s="452" t="s">
        <v>718</v>
      </c>
      <c r="C3862" s="453" t="s">
        <v>449</v>
      </c>
      <c r="D3862" s="454" t="s">
        <v>1143</v>
      </c>
      <c r="E3862" s="455" t="s">
        <v>753</v>
      </c>
      <c r="F3862" s="454" t="s">
        <v>1341</v>
      </c>
      <c r="G3862" s="454" t="s">
        <v>728</v>
      </c>
      <c r="H3862" s="454" t="s">
        <v>457</v>
      </c>
      <c r="I3862" s="453">
        <v>2024</v>
      </c>
      <c r="J3862" s="453">
        <v>8</v>
      </c>
      <c r="K3862" s="456">
        <v>45617</v>
      </c>
      <c r="L3862" s="457"/>
      <c r="M3862" s="458">
        <v>0.30000106076925298</v>
      </c>
      <c r="N3862" s="458">
        <v>0.34625106076925299</v>
      </c>
      <c r="O3862" s="459">
        <v>4.6249999999999999E-2</v>
      </c>
      <c r="P3862" s="460">
        <v>0</v>
      </c>
      <c r="Q3862" s="453">
        <v>1</v>
      </c>
      <c r="R3862" s="458">
        <v>0.30000106076925298</v>
      </c>
      <c r="S3862" s="464">
        <v>2352000</v>
      </c>
      <c r="T3862" s="461">
        <v>8462954</v>
      </c>
      <c r="U3862" s="462">
        <v>740000</v>
      </c>
      <c r="V3862" s="463">
        <v>348588.3775</v>
      </c>
      <c r="W3862" s="716" t="e">
        <f t="shared" si="155"/>
        <v>#DIV/0!</v>
      </c>
      <c r="Z3862" s="739">
        <f t="shared" si="156"/>
        <v>108780</v>
      </c>
    </row>
    <row r="3863" spans="1:26" s="365" customFormat="1" ht="12.65" customHeight="1">
      <c r="A3863" s="452" t="s">
        <v>111</v>
      </c>
      <c r="B3863" s="452" t="s">
        <v>718</v>
      </c>
      <c r="C3863" s="453" t="s">
        <v>449</v>
      </c>
      <c r="D3863" s="454" t="s">
        <v>1143</v>
      </c>
      <c r="E3863" s="455" t="s">
        <v>753</v>
      </c>
      <c r="F3863" s="454" t="s">
        <v>1341</v>
      </c>
      <c r="G3863" s="454" t="s">
        <v>728</v>
      </c>
      <c r="H3863" s="454" t="s">
        <v>457</v>
      </c>
      <c r="I3863" s="453">
        <v>2024</v>
      </c>
      <c r="J3863" s="453">
        <v>7</v>
      </c>
      <c r="K3863" s="456">
        <v>45617</v>
      </c>
      <c r="L3863" s="457"/>
      <c r="M3863" s="458">
        <v>0.30000106076925298</v>
      </c>
      <c r="N3863" s="458">
        <v>0.34625106076925299</v>
      </c>
      <c r="O3863" s="459">
        <v>4.6249999999999999E-2</v>
      </c>
      <c r="P3863" s="460">
        <v>0</v>
      </c>
      <c r="Q3863" s="453">
        <v>1</v>
      </c>
      <c r="R3863" s="458">
        <v>0.30000106076925298</v>
      </c>
      <c r="S3863" s="464">
        <v>1870954</v>
      </c>
      <c r="T3863" s="461">
        <v>6110954</v>
      </c>
      <c r="U3863" s="462">
        <v>740000</v>
      </c>
      <c r="V3863" s="463">
        <v>457368.3775</v>
      </c>
      <c r="W3863" s="716" t="e">
        <f t="shared" si="155"/>
        <v>#DIV/0!</v>
      </c>
      <c r="Z3863" s="739">
        <f t="shared" si="156"/>
        <v>86531.622499999998</v>
      </c>
    </row>
    <row r="3864" spans="1:26" s="365" customFormat="1" ht="12.65" customHeight="1">
      <c r="A3864" s="452" t="s">
        <v>111</v>
      </c>
      <c r="B3864" s="452" t="s">
        <v>718</v>
      </c>
      <c r="C3864" s="453" t="s">
        <v>449</v>
      </c>
      <c r="D3864" s="454" t="s">
        <v>1143</v>
      </c>
      <c r="E3864" s="455" t="s">
        <v>753</v>
      </c>
      <c r="F3864" s="454" t="s">
        <v>1341</v>
      </c>
      <c r="G3864" s="454" t="s">
        <v>728</v>
      </c>
      <c r="H3864" s="454" t="s">
        <v>457</v>
      </c>
      <c r="I3864" s="453">
        <v>2024</v>
      </c>
      <c r="J3864" s="453">
        <v>6</v>
      </c>
      <c r="K3864" s="456">
        <v>45617</v>
      </c>
      <c r="L3864" s="457"/>
      <c r="M3864" s="458">
        <v>0.30000106076925298</v>
      </c>
      <c r="N3864" s="458">
        <v>0.34625106076925299</v>
      </c>
      <c r="O3864" s="459">
        <v>4.6249999999999999E-2</v>
      </c>
      <c r="P3864" s="460">
        <v>0</v>
      </c>
      <c r="Q3864" s="453">
        <v>1</v>
      </c>
      <c r="R3864" s="458">
        <v>0.30000106076925298</v>
      </c>
      <c r="S3864" s="464">
        <v>1463000</v>
      </c>
      <c r="T3864" s="461">
        <v>4240000</v>
      </c>
      <c r="U3864" s="462">
        <v>740000</v>
      </c>
      <c r="V3864" s="463">
        <v>543900</v>
      </c>
      <c r="W3864" s="716" t="e">
        <f t="shared" si="155"/>
        <v>#DIV/0!</v>
      </c>
      <c r="Z3864" s="739">
        <f t="shared" si="156"/>
        <v>67663.75</v>
      </c>
    </row>
    <row r="3865" spans="1:26" s="365" customFormat="1" ht="12.65" customHeight="1">
      <c r="A3865" s="452" t="s">
        <v>111</v>
      </c>
      <c r="B3865" s="452" t="s">
        <v>718</v>
      </c>
      <c r="C3865" s="453" t="s">
        <v>449</v>
      </c>
      <c r="D3865" s="454" t="s">
        <v>1143</v>
      </c>
      <c r="E3865" s="455" t="s">
        <v>753</v>
      </c>
      <c r="F3865" s="454" t="s">
        <v>1341</v>
      </c>
      <c r="G3865" s="454" t="s">
        <v>728</v>
      </c>
      <c r="H3865" s="454" t="s">
        <v>457</v>
      </c>
      <c r="I3865" s="453">
        <v>2024</v>
      </c>
      <c r="J3865" s="453">
        <v>5</v>
      </c>
      <c r="K3865" s="456">
        <v>45617</v>
      </c>
      <c r="L3865" s="457"/>
      <c r="M3865" s="458">
        <v>0.30000106076925298</v>
      </c>
      <c r="N3865" s="458">
        <v>0.34625106076925299</v>
      </c>
      <c r="O3865" s="459">
        <v>4.6249999999999999E-2</v>
      </c>
      <c r="P3865" s="460">
        <v>0</v>
      </c>
      <c r="Q3865" s="453">
        <v>1</v>
      </c>
      <c r="R3865" s="458">
        <v>0.30000106076925298</v>
      </c>
      <c r="S3865" s="464">
        <v>2250000</v>
      </c>
      <c r="T3865" s="461">
        <v>2777000</v>
      </c>
      <c r="U3865" s="462">
        <v>740000</v>
      </c>
      <c r="V3865" s="463">
        <v>611563.75</v>
      </c>
      <c r="W3865" s="716" t="e">
        <f t="shared" si="155"/>
        <v>#DIV/0!</v>
      </c>
      <c r="Z3865" s="739">
        <f t="shared" si="156"/>
        <v>104062.5</v>
      </c>
    </row>
    <row r="3866" spans="1:26" s="365" customFormat="1" ht="12.65" customHeight="1">
      <c r="A3866" s="452" t="s">
        <v>111</v>
      </c>
      <c r="B3866" s="452" t="s">
        <v>718</v>
      </c>
      <c r="C3866" s="453" t="s">
        <v>449</v>
      </c>
      <c r="D3866" s="454" t="s">
        <v>1143</v>
      </c>
      <c r="E3866" s="455" t="s">
        <v>753</v>
      </c>
      <c r="F3866" s="454" t="s">
        <v>1341</v>
      </c>
      <c r="G3866" s="454" t="s">
        <v>728</v>
      </c>
      <c r="H3866" s="454" t="s">
        <v>457</v>
      </c>
      <c r="I3866" s="453">
        <v>2024</v>
      </c>
      <c r="J3866" s="453">
        <v>4</v>
      </c>
      <c r="K3866" s="456">
        <v>45617</v>
      </c>
      <c r="L3866" s="457"/>
      <c r="M3866" s="458">
        <v>0.30000106076925298</v>
      </c>
      <c r="N3866" s="458">
        <v>0.34625106076925299</v>
      </c>
      <c r="O3866" s="459">
        <v>4.6249999999999999E-2</v>
      </c>
      <c r="P3866" s="460">
        <v>0</v>
      </c>
      <c r="Q3866" s="453">
        <v>1</v>
      </c>
      <c r="R3866" s="458">
        <v>0.30000106076925298</v>
      </c>
      <c r="S3866" s="464">
        <v>527000</v>
      </c>
      <c r="T3866" s="461">
        <v>527000</v>
      </c>
      <c r="U3866" s="462">
        <v>740000</v>
      </c>
      <c r="V3866" s="463">
        <v>715626.25</v>
      </c>
      <c r="W3866" s="716" t="e">
        <f t="shared" si="155"/>
        <v>#DIV/0!</v>
      </c>
      <c r="Z3866" s="739">
        <f t="shared" si="156"/>
        <v>24373.75</v>
      </c>
    </row>
    <row r="3867" spans="1:26" s="365" customFormat="1" ht="12.65" customHeight="1">
      <c r="A3867" s="452" t="s">
        <v>110</v>
      </c>
      <c r="B3867" s="452" t="s">
        <v>448</v>
      </c>
      <c r="C3867" s="453" t="s">
        <v>449</v>
      </c>
      <c r="D3867" s="454" t="s">
        <v>549</v>
      </c>
      <c r="E3867" s="455" t="s">
        <v>761</v>
      </c>
      <c r="F3867" s="454" t="s">
        <v>1341</v>
      </c>
      <c r="G3867" s="454" t="s">
        <v>448</v>
      </c>
      <c r="H3867" s="454" t="s">
        <v>457</v>
      </c>
      <c r="I3867" s="453">
        <v>2024</v>
      </c>
      <c r="J3867" s="453">
        <v>9</v>
      </c>
      <c r="K3867" s="456">
        <v>45589</v>
      </c>
      <c r="L3867" s="457"/>
      <c r="M3867" s="458">
        <v>1.08997059771529</v>
      </c>
      <c r="N3867" s="458">
        <v>1.1841705977152901</v>
      </c>
      <c r="O3867" s="459">
        <v>9.4200000000000103E-2</v>
      </c>
      <c r="P3867" s="460">
        <v>0</v>
      </c>
      <c r="Q3867" s="453">
        <v>1</v>
      </c>
      <c r="R3867" s="458">
        <v>1.08997059771529</v>
      </c>
      <c r="S3867" s="464">
        <v>0</v>
      </c>
      <c r="T3867" s="461">
        <v>3300</v>
      </c>
      <c r="U3867" s="462">
        <v>131000</v>
      </c>
      <c r="V3867" s="463">
        <v>130689.14</v>
      </c>
      <c r="W3867" s="716" t="e">
        <f t="shared" si="155"/>
        <v>#DIV/0!</v>
      </c>
      <c r="Z3867" s="739">
        <f t="shared" si="156"/>
        <v>0</v>
      </c>
    </row>
    <row r="3868" spans="1:26" s="365" customFormat="1" ht="12.65" customHeight="1">
      <c r="A3868" s="325" t="s">
        <v>66</v>
      </c>
      <c r="B3868" s="452" t="s">
        <v>985</v>
      </c>
      <c r="C3868" s="453" t="s">
        <v>449</v>
      </c>
      <c r="D3868" s="454" t="s">
        <v>1344</v>
      </c>
      <c r="E3868" s="455" t="s">
        <v>1345</v>
      </c>
      <c r="F3868" s="454" t="s">
        <v>1341</v>
      </c>
      <c r="G3868" s="454" t="s">
        <v>985</v>
      </c>
      <c r="H3868" s="454" t="s">
        <v>457</v>
      </c>
      <c r="I3868" s="453">
        <v>2025</v>
      </c>
      <c r="J3868" s="453">
        <v>1</v>
      </c>
      <c r="K3868" s="456">
        <v>45699</v>
      </c>
      <c r="L3868" s="457"/>
      <c r="M3868" s="458">
        <v>0.57050000000000001</v>
      </c>
      <c r="N3868" s="458">
        <v>0.58099999999999996</v>
      </c>
      <c r="O3868" s="459">
        <v>1.0500000000000001E-2</v>
      </c>
      <c r="P3868" s="460">
        <v>0</v>
      </c>
      <c r="Q3868" s="453">
        <v>1</v>
      </c>
      <c r="R3868" s="458">
        <v>0.57050000000000001</v>
      </c>
      <c r="S3868" s="464">
        <v>338143</v>
      </c>
      <c r="T3868" s="461">
        <v>97754762</v>
      </c>
      <c r="U3868" s="462">
        <v>2257500</v>
      </c>
      <c r="V3868" s="463">
        <v>1231074.9989999998</v>
      </c>
      <c r="W3868" s="716" t="e">
        <f t="shared" si="155"/>
        <v>#DIV/0!</v>
      </c>
      <c r="Z3868" s="739">
        <f t="shared" si="156"/>
        <v>3550.5015000000003</v>
      </c>
    </row>
    <row r="3869" spans="1:26" s="365" customFormat="1" ht="12.65" customHeight="1">
      <c r="A3869" s="325" t="s">
        <v>66</v>
      </c>
      <c r="B3869" s="452" t="s">
        <v>985</v>
      </c>
      <c r="C3869" s="453" t="s">
        <v>449</v>
      </c>
      <c r="D3869" s="454" t="s">
        <v>1344</v>
      </c>
      <c r="E3869" s="455" t="s">
        <v>1345</v>
      </c>
      <c r="F3869" s="454" t="s">
        <v>1341</v>
      </c>
      <c r="G3869" s="454" t="s">
        <v>985</v>
      </c>
      <c r="H3869" s="454" t="s">
        <v>457</v>
      </c>
      <c r="I3869" s="453">
        <v>2024</v>
      </c>
      <c r="J3869" s="453">
        <v>12</v>
      </c>
      <c r="K3869" s="456">
        <v>45660</v>
      </c>
      <c r="L3869" s="457"/>
      <c r="M3869" s="458">
        <v>0.57050000000000001</v>
      </c>
      <c r="N3869" s="458">
        <v>0.58099999999999996</v>
      </c>
      <c r="O3869" s="459">
        <v>1.0500000000000001E-2</v>
      </c>
      <c r="P3869" s="460">
        <v>0</v>
      </c>
      <c r="Q3869" s="453">
        <v>1</v>
      </c>
      <c r="R3869" s="458">
        <v>0.57050000000000001</v>
      </c>
      <c r="S3869" s="464">
        <v>43495</v>
      </c>
      <c r="T3869" s="461">
        <v>97416619</v>
      </c>
      <c r="U3869" s="462">
        <v>2257500</v>
      </c>
      <c r="V3869" s="463">
        <v>1234625.5005000001</v>
      </c>
      <c r="W3869" s="716" t="e">
        <f t="shared" si="155"/>
        <v>#DIV/0!</v>
      </c>
      <c r="Z3869" s="739">
        <f t="shared" si="156"/>
        <v>456.69750000000005</v>
      </c>
    </row>
    <row r="3870" spans="1:26" s="365" customFormat="1" ht="12.65" customHeight="1">
      <c r="A3870" s="325" t="s">
        <v>66</v>
      </c>
      <c r="B3870" s="452" t="s">
        <v>985</v>
      </c>
      <c r="C3870" s="453" t="s">
        <v>449</v>
      </c>
      <c r="D3870" s="454" t="s">
        <v>1344</v>
      </c>
      <c r="E3870" s="455" t="s">
        <v>1345</v>
      </c>
      <c r="F3870" s="454" t="s">
        <v>1341</v>
      </c>
      <c r="G3870" s="454" t="s">
        <v>985</v>
      </c>
      <c r="H3870" s="454" t="s">
        <v>457</v>
      </c>
      <c r="I3870" s="453">
        <v>2024</v>
      </c>
      <c r="J3870" s="453">
        <v>11</v>
      </c>
      <c r="K3870" s="456">
        <v>45632</v>
      </c>
      <c r="L3870" s="457"/>
      <c r="M3870" s="458">
        <v>0.57050000000000001</v>
      </c>
      <c r="N3870" s="458">
        <v>0.58099999999999996</v>
      </c>
      <c r="O3870" s="459">
        <v>1.0500000000000001E-2</v>
      </c>
      <c r="P3870" s="460">
        <v>0</v>
      </c>
      <c r="Q3870" s="453">
        <v>1</v>
      </c>
      <c r="R3870" s="458">
        <v>0.57050000000000001</v>
      </c>
      <c r="S3870" s="464">
        <v>26930</v>
      </c>
      <c r="T3870" s="461">
        <v>97373124</v>
      </c>
      <c r="U3870" s="462">
        <v>2257500</v>
      </c>
      <c r="V3870" s="463">
        <v>1235082.1979999999</v>
      </c>
      <c r="W3870" s="716" t="e">
        <f t="shared" si="155"/>
        <v>#DIV/0!</v>
      </c>
      <c r="Z3870" s="739">
        <f t="shared" si="156"/>
        <v>282.76500000000004</v>
      </c>
    </row>
    <row r="3871" spans="1:26" s="365" customFormat="1" ht="12.65" customHeight="1">
      <c r="A3871" s="325" t="s">
        <v>66</v>
      </c>
      <c r="B3871" s="452" t="s">
        <v>985</v>
      </c>
      <c r="C3871" s="453" t="s">
        <v>449</v>
      </c>
      <c r="D3871" s="454" t="s">
        <v>1344</v>
      </c>
      <c r="E3871" s="455" t="s">
        <v>1345</v>
      </c>
      <c r="F3871" s="454" t="s">
        <v>1341</v>
      </c>
      <c r="G3871" s="454" t="s">
        <v>985</v>
      </c>
      <c r="H3871" s="454" t="s">
        <v>457</v>
      </c>
      <c r="I3871" s="453">
        <v>2024</v>
      </c>
      <c r="J3871" s="453">
        <v>10</v>
      </c>
      <c r="K3871" s="456">
        <v>45589</v>
      </c>
      <c r="L3871" s="457"/>
      <c r="M3871" s="458">
        <v>0.57050000000000001</v>
      </c>
      <c r="N3871" s="458">
        <v>0.58099999999999996</v>
      </c>
      <c r="O3871" s="459">
        <v>1.0500000000000001E-2</v>
      </c>
      <c r="P3871" s="460">
        <v>0</v>
      </c>
      <c r="Q3871" s="453">
        <v>1</v>
      </c>
      <c r="R3871" s="458">
        <v>0.57050000000000001</v>
      </c>
      <c r="S3871" s="464">
        <v>0</v>
      </c>
      <c r="T3871" s="461">
        <v>97346194</v>
      </c>
      <c r="U3871" s="462">
        <v>2257500</v>
      </c>
      <c r="V3871" s="463">
        <v>1235364.963</v>
      </c>
      <c r="W3871" s="716" t="e">
        <f t="shared" si="155"/>
        <v>#DIV/0!</v>
      </c>
      <c r="Z3871" s="739">
        <f t="shared" si="156"/>
        <v>0</v>
      </c>
    </row>
    <row r="3872" spans="1:26" s="365" customFormat="1" ht="12.65" customHeight="1">
      <c r="A3872" s="325" t="s">
        <v>66</v>
      </c>
      <c r="B3872" s="452" t="s">
        <v>985</v>
      </c>
      <c r="C3872" s="453" t="s">
        <v>449</v>
      </c>
      <c r="D3872" s="454" t="s">
        <v>1344</v>
      </c>
      <c r="E3872" s="455" t="s">
        <v>1345</v>
      </c>
      <c r="F3872" s="454" t="s">
        <v>1341</v>
      </c>
      <c r="G3872" s="454" t="s">
        <v>985</v>
      </c>
      <c r="H3872" s="454" t="s">
        <v>457</v>
      </c>
      <c r="I3872" s="453">
        <v>2024</v>
      </c>
      <c r="J3872" s="453">
        <v>9</v>
      </c>
      <c r="K3872" s="456">
        <v>45589</v>
      </c>
      <c r="L3872" s="457"/>
      <c r="M3872" s="458">
        <v>0.57050000000000001</v>
      </c>
      <c r="N3872" s="458">
        <v>0.58099999999999996</v>
      </c>
      <c r="O3872" s="459">
        <v>1.0500000000000001E-2</v>
      </c>
      <c r="P3872" s="460">
        <v>0</v>
      </c>
      <c r="Q3872" s="453">
        <v>1</v>
      </c>
      <c r="R3872" s="458">
        <v>0.57050000000000001</v>
      </c>
      <c r="S3872" s="464">
        <v>661415</v>
      </c>
      <c r="T3872" s="461">
        <v>97346194</v>
      </c>
      <c r="U3872" s="462">
        <v>2257500</v>
      </c>
      <c r="V3872" s="463">
        <v>1235364.963</v>
      </c>
      <c r="W3872" s="716" t="e">
        <f t="shared" si="155"/>
        <v>#DIV/0!</v>
      </c>
      <c r="Z3872" s="739">
        <f t="shared" si="156"/>
        <v>6944.8575000000001</v>
      </c>
    </row>
    <row r="3873" spans="1:26" s="365" customFormat="1" ht="12.65" customHeight="1">
      <c r="A3873" s="325" t="s">
        <v>66</v>
      </c>
      <c r="B3873" s="452" t="s">
        <v>985</v>
      </c>
      <c r="C3873" s="453" t="s">
        <v>449</v>
      </c>
      <c r="D3873" s="454" t="s">
        <v>1344</v>
      </c>
      <c r="E3873" s="455" t="s">
        <v>1345</v>
      </c>
      <c r="F3873" s="454" t="s">
        <v>1341</v>
      </c>
      <c r="G3873" s="454" t="s">
        <v>985</v>
      </c>
      <c r="H3873" s="454" t="s">
        <v>457</v>
      </c>
      <c r="I3873" s="453">
        <v>2024</v>
      </c>
      <c r="J3873" s="453">
        <v>8</v>
      </c>
      <c r="K3873" s="456">
        <v>45589</v>
      </c>
      <c r="L3873" s="457"/>
      <c r="M3873" s="458">
        <v>0.57050000000000001</v>
      </c>
      <c r="N3873" s="458">
        <v>0.58099999999999996</v>
      </c>
      <c r="O3873" s="459">
        <v>1.0500000000000001E-2</v>
      </c>
      <c r="P3873" s="460">
        <v>0</v>
      </c>
      <c r="Q3873" s="453">
        <v>1</v>
      </c>
      <c r="R3873" s="458">
        <v>0.57050000000000001</v>
      </c>
      <c r="S3873" s="464">
        <v>545360</v>
      </c>
      <c r="T3873" s="461">
        <v>96684779</v>
      </c>
      <c r="U3873" s="462">
        <v>2257500</v>
      </c>
      <c r="V3873" s="463">
        <v>1242309.8204999999</v>
      </c>
      <c r="W3873" s="716" t="e">
        <f t="shared" si="155"/>
        <v>#DIV/0!</v>
      </c>
      <c r="Z3873" s="739">
        <f t="shared" si="156"/>
        <v>5726.2800000000007</v>
      </c>
    </row>
    <row r="3874" spans="1:26" s="365" customFormat="1" ht="12.65" customHeight="1">
      <c r="A3874" s="325" t="s">
        <v>66</v>
      </c>
      <c r="B3874" s="452" t="s">
        <v>985</v>
      </c>
      <c r="C3874" s="453" t="s">
        <v>449</v>
      </c>
      <c r="D3874" s="454" t="s">
        <v>1344</v>
      </c>
      <c r="E3874" s="455" t="s">
        <v>1345</v>
      </c>
      <c r="F3874" s="454" t="s">
        <v>1341</v>
      </c>
      <c r="G3874" s="454" t="s">
        <v>985</v>
      </c>
      <c r="H3874" s="454" t="s">
        <v>457</v>
      </c>
      <c r="I3874" s="453">
        <v>2024</v>
      </c>
      <c r="J3874" s="453">
        <v>7</v>
      </c>
      <c r="K3874" s="456">
        <v>45589</v>
      </c>
      <c r="L3874" s="457"/>
      <c r="M3874" s="458">
        <v>0.57050000000000001</v>
      </c>
      <c r="N3874" s="458">
        <v>0.58099999999999996</v>
      </c>
      <c r="O3874" s="459">
        <v>1.0500000000000001E-2</v>
      </c>
      <c r="P3874" s="460">
        <v>0</v>
      </c>
      <c r="Q3874" s="453">
        <v>1</v>
      </c>
      <c r="R3874" s="458">
        <v>0.57050000000000001</v>
      </c>
      <c r="S3874" s="464">
        <v>347582</v>
      </c>
      <c r="T3874" s="461">
        <v>96139419</v>
      </c>
      <c r="U3874" s="462">
        <v>2257500</v>
      </c>
      <c r="V3874" s="463">
        <v>1248036.1004999999</v>
      </c>
      <c r="W3874" s="716" t="e">
        <f t="shared" si="155"/>
        <v>#DIV/0!</v>
      </c>
      <c r="Z3874" s="739">
        <f t="shared" si="156"/>
        <v>3649.6110000000003</v>
      </c>
    </row>
    <row r="3875" spans="1:26" s="365" customFormat="1" ht="12.65" customHeight="1">
      <c r="A3875" s="325" t="s">
        <v>66</v>
      </c>
      <c r="B3875" s="452" t="s">
        <v>985</v>
      </c>
      <c r="C3875" s="453" t="s">
        <v>449</v>
      </c>
      <c r="D3875" s="454" t="s">
        <v>1344</v>
      </c>
      <c r="E3875" s="455" t="s">
        <v>1345</v>
      </c>
      <c r="F3875" s="454" t="s">
        <v>1341</v>
      </c>
      <c r="G3875" s="454" t="s">
        <v>985</v>
      </c>
      <c r="H3875" s="454" t="s">
        <v>457</v>
      </c>
      <c r="I3875" s="453">
        <v>2024</v>
      </c>
      <c r="J3875" s="453">
        <v>6</v>
      </c>
      <c r="K3875" s="456">
        <v>45589</v>
      </c>
      <c r="L3875" s="457"/>
      <c r="M3875" s="458">
        <v>0.57050000000000001</v>
      </c>
      <c r="N3875" s="458">
        <v>0.58099999999999996</v>
      </c>
      <c r="O3875" s="459">
        <v>1.0500000000000001E-2</v>
      </c>
      <c r="P3875" s="460">
        <v>0</v>
      </c>
      <c r="Q3875" s="453">
        <v>1</v>
      </c>
      <c r="R3875" s="458">
        <v>0.57050000000000001</v>
      </c>
      <c r="S3875" s="464">
        <v>2136000</v>
      </c>
      <c r="T3875" s="461">
        <v>95791837</v>
      </c>
      <c r="U3875" s="462">
        <v>2257500</v>
      </c>
      <c r="V3875" s="463">
        <v>1251685.7115</v>
      </c>
      <c r="W3875" s="716" t="e">
        <f t="shared" si="155"/>
        <v>#DIV/0!</v>
      </c>
      <c r="Z3875" s="739">
        <f t="shared" si="156"/>
        <v>22428</v>
      </c>
    </row>
    <row r="3876" spans="1:26" s="365" customFormat="1" ht="12.65" customHeight="1">
      <c r="A3876" s="325" t="s">
        <v>66</v>
      </c>
      <c r="B3876" s="452" t="s">
        <v>985</v>
      </c>
      <c r="C3876" s="453" t="s">
        <v>449</v>
      </c>
      <c r="D3876" s="454" t="s">
        <v>1344</v>
      </c>
      <c r="E3876" s="455" t="s">
        <v>1345</v>
      </c>
      <c r="F3876" s="454" t="s">
        <v>1341</v>
      </c>
      <c r="G3876" s="454" t="s">
        <v>985</v>
      </c>
      <c r="H3876" s="454" t="s">
        <v>457</v>
      </c>
      <c r="I3876" s="453">
        <v>2024</v>
      </c>
      <c r="J3876" s="453">
        <v>5</v>
      </c>
      <c r="K3876" s="456">
        <v>45589</v>
      </c>
      <c r="L3876" s="457"/>
      <c r="M3876" s="458">
        <v>0.57050000000000001</v>
      </c>
      <c r="N3876" s="458">
        <v>0.58099999999999996</v>
      </c>
      <c r="O3876" s="459">
        <v>1.0500000000000001E-2</v>
      </c>
      <c r="P3876" s="460">
        <v>0</v>
      </c>
      <c r="Q3876" s="453">
        <v>1</v>
      </c>
      <c r="R3876" s="458">
        <v>0.57050000000000001</v>
      </c>
      <c r="S3876" s="464">
        <v>3328522</v>
      </c>
      <c r="T3876" s="461">
        <v>93655837</v>
      </c>
      <c r="U3876" s="462">
        <v>2257500</v>
      </c>
      <c r="V3876" s="463">
        <v>1274113.7115</v>
      </c>
      <c r="W3876" s="716" t="e">
        <f t="shared" si="155"/>
        <v>#DIV/0!</v>
      </c>
      <c r="Z3876" s="739">
        <f t="shared" si="156"/>
        <v>34949.481</v>
      </c>
    </row>
    <row r="3877" spans="1:26" s="365" customFormat="1" ht="12.65" customHeight="1">
      <c r="A3877" s="325" t="s">
        <v>66</v>
      </c>
      <c r="B3877" s="452" t="s">
        <v>985</v>
      </c>
      <c r="C3877" s="453" t="s">
        <v>449</v>
      </c>
      <c r="D3877" s="454" t="s">
        <v>1344</v>
      </c>
      <c r="E3877" s="455" t="s">
        <v>1345</v>
      </c>
      <c r="F3877" s="454" t="s">
        <v>1341</v>
      </c>
      <c r="G3877" s="454" t="s">
        <v>985</v>
      </c>
      <c r="H3877" s="454" t="s">
        <v>457</v>
      </c>
      <c r="I3877" s="453">
        <v>2024</v>
      </c>
      <c r="J3877" s="453">
        <v>4</v>
      </c>
      <c r="K3877" s="456">
        <v>45589</v>
      </c>
      <c r="L3877" s="457"/>
      <c r="M3877" s="458">
        <v>0.57050000000000001</v>
      </c>
      <c r="N3877" s="458">
        <v>0.58099999999999996</v>
      </c>
      <c r="O3877" s="459">
        <v>1.0500000000000001E-2</v>
      </c>
      <c r="P3877" s="460">
        <v>0</v>
      </c>
      <c r="Q3877" s="453">
        <v>1</v>
      </c>
      <c r="R3877" s="458">
        <v>0.57050000000000001</v>
      </c>
      <c r="S3877" s="464">
        <v>4117160</v>
      </c>
      <c r="T3877" s="461">
        <v>90327315</v>
      </c>
      <c r="U3877" s="462">
        <v>2257500</v>
      </c>
      <c r="V3877" s="463">
        <v>1309063.1924999999</v>
      </c>
      <c r="W3877" s="716" t="e">
        <f t="shared" si="155"/>
        <v>#DIV/0!</v>
      </c>
      <c r="Z3877" s="739">
        <f t="shared" si="156"/>
        <v>43230.18</v>
      </c>
    </row>
    <row r="3878" spans="1:26" s="365" customFormat="1" ht="12.65" customHeight="1">
      <c r="A3878" s="325" t="s">
        <v>66</v>
      </c>
      <c r="B3878" s="452" t="s">
        <v>985</v>
      </c>
      <c r="C3878" s="453" t="s">
        <v>449</v>
      </c>
      <c r="D3878" s="454" t="s">
        <v>1344</v>
      </c>
      <c r="E3878" s="455" t="s">
        <v>1345</v>
      </c>
      <c r="F3878" s="454" t="s">
        <v>1341</v>
      </c>
      <c r="G3878" s="454" t="s">
        <v>985</v>
      </c>
      <c r="H3878" s="454" t="s">
        <v>457</v>
      </c>
      <c r="I3878" s="453">
        <v>2024</v>
      </c>
      <c r="J3878" s="453">
        <v>3</v>
      </c>
      <c r="K3878" s="456">
        <v>45589</v>
      </c>
      <c r="L3878" s="457"/>
      <c r="M3878" s="458">
        <v>0.57050000000000001</v>
      </c>
      <c r="N3878" s="458">
        <v>0.58099999999999996</v>
      </c>
      <c r="O3878" s="459">
        <v>1.0500000000000001E-2</v>
      </c>
      <c r="P3878" s="460">
        <v>0</v>
      </c>
      <c r="Q3878" s="453">
        <v>1</v>
      </c>
      <c r="R3878" s="458">
        <v>0.57050000000000001</v>
      </c>
      <c r="S3878" s="464">
        <v>3988891</v>
      </c>
      <c r="T3878" s="461">
        <v>86210155</v>
      </c>
      <c r="U3878" s="462">
        <v>2257500</v>
      </c>
      <c r="V3878" s="463">
        <v>1352293.3725000001</v>
      </c>
      <c r="W3878" s="716" t="e">
        <f t="shared" si="155"/>
        <v>#DIV/0!</v>
      </c>
      <c r="Z3878" s="739">
        <f t="shared" si="156"/>
        <v>41883.355500000005</v>
      </c>
    </row>
    <row r="3879" spans="1:26" s="365" customFormat="1" ht="12.65" customHeight="1">
      <c r="A3879" s="325" t="s">
        <v>66</v>
      </c>
      <c r="B3879" s="452" t="s">
        <v>985</v>
      </c>
      <c r="C3879" s="453" t="s">
        <v>449</v>
      </c>
      <c r="D3879" s="454" t="s">
        <v>1344</v>
      </c>
      <c r="E3879" s="455" t="s">
        <v>1345</v>
      </c>
      <c r="F3879" s="454" t="s">
        <v>1341</v>
      </c>
      <c r="G3879" s="454" t="s">
        <v>985</v>
      </c>
      <c r="H3879" s="454" t="s">
        <v>457</v>
      </c>
      <c r="I3879" s="453">
        <v>2024</v>
      </c>
      <c r="J3879" s="453">
        <v>2</v>
      </c>
      <c r="K3879" s="456">
        <v>45589</v>
      </c>
      <c r="L3879" s="457"/>
      <c r="M3879" s="458">
        <v>0.57050000000000001</v>
      </c>
      <c r="N3879" s="458">
        <v>0.58099999999999996</v>
      </c>
      <c r="O3879" s="459">
        <v>1.0500000000000001E-2</v>
      </c>
      <c r="P3879" s="460">
        <v>0</v>
      </c>
      <c r="Q3879" s="453">
        <v>1</v>
      </c>
      <c r="R3879" s="458">
        <v>0.57050000000000001</v>
      </c>
      <c r="S3879" s="464">
        <v>1569130</v>
      </c>
      <c r="T3879" s="461">
        <v>82221264</v>
      </c>
      <c r="U3879" s="462">
        <v>2257500</v>
      </c>
      <c r="V3879" s="463">
        <v>1394176.7280000001</v>
      </c>
      <c r="W3879" s="716" t="e">
        <f t="shared" si="155"/>
        <v>#DIV/0!</v>
      </c>
      <c r="Z3879" s="739">
        <f t="shared" si="156"/>
        <v>16475.865000000002</v>
      </c>
    </row>
    <row r="3880" spans="1:26" s="365" customFormat="1" ht="12.65" customHeight="1">
      <c r="A3880" s="325" t="s">
        <v>66</v>
      </c>
      <c r="B3880" s="452" t="s">
        <v>985</v>
      </c>
      <c r="C3880" s="453" t="s">
        <v>449</v>
      </c>
      <c r="D3880" s="454" t="s">
        <v>1344</v>
      </c>
      <c r="E3880" s="455" t="s">
        <v>1345</v>
      </c>
      <c r="F3880" s="454" t="s">
        <v>1341</v>
      </c>
      <c r="G3880" s="454" t="s">
        <v>985</v>
      </c>
      <c r="H3880" s="454" t="s">
        <v>457</v>
      </c>
      <c r="I3880" s="453">
        <v>2024</v>
      </c>
      <c r="J3880" s="453">
        <v>1</v>
      </c>
      <c r="K3880" s="456">
        <v>45589</v>
      </c>
      <c r="L3880" s="457"/>
      <c r="M3880" s="458">
        <v>0.57050000000000001</v>
      </c>
      <c r="N3880" s="458">
        <v>0.58099999999999996</v>
      </c>
      <c r="O3880" s="459">
        <v>1.0500000000000001E-2</v>
      </c>
      <c r="P3880" s="460">
        <v>0</v>
      </c>
      <c r="Q3880" s="453">
        <v>1</v>
      </c>
      <c r="R3880" s="458">
        <v>0.57050000000000001</v>
      </c>
      <c r="S3880" s="464">
        <v>3906515</v>
      </c>
      <c r="T3880" s="461">
        <v>80652134</v>
      </c>
      <c r="U3880" s="462">
        <v>2257500</v>
      </c>
      <c r="V3880" s="463">
        <v>1410652.5929999999</v>
      </c>
      <c r="W3880" s="716" t="e">
        <f t="shared" si="155"/>
        <v>#DIV/0!</v>
      </c>
      <c r="Z3880" s="739">
        <f t="shared" si="156"/>
        <v>41018.407500000001</v>
      </c>
    </row>
    <row r="3881" spans="1:26" s="365" customFormat="1" ht="12.65" customHeight="1">
      <c r="A3881" s="325" t="s">
        <v>66</v>
      </c>
      <c r="B3881" s="452" t="s">
        <v>985</v>
      </c>
      <c r="C3881" s="453" t="s">
        <v>449</v>
      </c>
      <c r="D3881" s="454" t="s">
        <v>1344</v>
      </c>
      <c r="E3881" s="455" t="s">
        <v>1345</v>
      </c>
      <c r="F3881" s="454" t="s">
        <v>1341</v>
      </c>
      <c r="G3881" s="454" t="s">
        <v>985</v>
      </c>
      <c r="H3881" s="454" t="s">
        <v>457</v>
      </c>
      <c r="I3881" s="453">
        <v>2023</v>
      </c>
      <c r="J3881" s="453">
        <v>12</v>
      </c>
      <c r="K3881" s="456">
        <v>45589</v>
      </c>
      <c r="L3881" s="457"/>
      <c r="M3881" s="458">
        <v>0.57050000000000001</v>
      </c>
      <c r="N3881" s="458">
        <v>0.58099999999999996</v>
      </c>
      <c r="O3881" s="459">
        <v>1.0500000000000001E-2</v>
      </c>
      <c r="P3881" s="460">
        <v>0</v>
      </c>
      <c r="Q3881" s="453">
        <v>1</v>
      </c>
      <c r="R3881" s="458">
        <v>0.57050000000000001</v>
      </c>
      <c r="S3881" s="464">
        <v>1441313</v>
      </c>
      <c r="T3881" s="461">
        <v>76745619</v>
      </c>
      <c r="U3881" s="462">
        <v>2257500</v>
      </c>
      <c r="V3881" s="463">
        <v>1451671.0005000001</v>
      </c>
      <c r="W3881" s="716" t="e">
        <f t="shared" si="155"/>
        <v>#DIV/0!</v>
      </c>
      <c r="Z3881" s="739">
        <f t="shared" si="156"/>
        <v>15133.7865</v>
      </c>
    </row>
    <row r="3882" spans="1:26" s="365" customFormat="1" ht="12.65" customHeight="1">
      <c r="A3882" s="325" t="s">
        <v>66</v>
      </c>
      <c r="B3882" s="452" t="s">
        <v>985</v>
      </c>
      <c r="C3882" s="453" t="s">
        <v>449</v>
      </c>
      <c r="D3882" s="454" t="s">
        <v>1344</v>
      </c>
      <c r="E3882" s="455" t="s">
        <v>1345</v>
      </c>
      <c r="F3882" s="454" t="s">
        <v>1341</v>
      </c>
      <c r="G3882" s="454" t="s">
        <v>985</v>
      </c>
      <c r="H3882" s="454" t="s">
        <v>457</v>
      </c>
      <c r="I3882" s="453">
        <v>2023</v>
      </c>
      <c r="J3882" s="453">
        <v>11</v>
      </c>
      <c r="K3882" s="456">
        <v>45589</v>
      </c>
      <c r="L3882" s="457"/>
      <c r="M3882" s="458">
        <v>0.57050000000000001</v>
      </c>
      <c r="N3882" s="458">
        <v>0.58099999999999996</v>
      </c>
      <c r="O3882" s="459">
        <v>1.0500000000000001E-2</v>
      </c>
      <c r="P3882" s="460">
        <v>0</v>
      </c>
      <c r="Q3882" s="453">
        <v>1</v>
      </c>
      <c r="R3882" s="458">
        <v>0.57050000000000001</v>
      </c>
      <c r="S3882" s="464">
        <v>3351353</v>
      </c>
      <c r="T3882" s="461">
        <v>75304306</v>
      </c>
      <c r="U3882" s="462">
        <v>2257500</v>
      </c>
      <c r="V3882" s="463">
        <v>1466804.787</v>
      </c>
      <c r="W3882" s="716" t="e">
        <f t="shared" si="155"/>
        <v>#DIV/0!</v>
      </c>
      <c r="Z3882" s="739">
        <f t="shared" si="156"/>
        <v>35189.2065</v>
      </c>
    </row>
    <row r="3883" spans="1:26" s="365" customFormat="1" ht="12.65" customHeight="1">
      <c r="A3883" s="325" t="s">
        <v>66</v>
      </c>
      <c r="B3883" s="452" t="s">
        <v>985</v>
      </c>
      <c r="C3883" s="453" t="s">
        <v>449</v>
      </c>
      <c r="D3883" s="454" t="s">
        <v>1344</v>
      </c>
      <c r="E3883" s="455" t="s">
        <v>1345</v>
      </c>
      <c r="F3883" s="454" t="s">
        <v>1341</v>
      </c>
      <c r="G3883" s="454" t="s">
        <v>985</v>
      </c>
      <c r="H3883" s="454" t="s">
        <v>457</v>
      </c>
      <c r="I3883" s="453">
        <v>2023</v>
      </c>
      <c r="J3883" s="453">
        <v>10</v>
      </c>
      <c r="K3883" s="456">
        <v>45589</v>
      </c>
      <c r="L3883" s="457"/>
      <c r="M3883" s="458">
        <v>0.57050000000000001</v>
      </c>
      <c r="N3883" s="458">
        <v>0.58099999999999996</v>
      </c>
      <c r="O3883" s="459">
        <v>1.0500000000000001E-2</v>
      </c>
      <c r="P3883" s="460">
        <v>0</v>
      </c>
      <c r="Q3883" s="453">
        <v>1</v>
      </c>
      <c r="R3883" s="458">
        <v>0.57050000000000001</v>
      </c>
      <c r="S3883" s="464">
        <v>7297510</v>
      </c>
      <c r="T3883" s="461">
        <v>71952953</v>
      </c>
      <c r="U3883" s="462">
        <v>2257500</v>
      </c>
      <c r="V3883" s="463">
        <v>1501993.9934999999</v>
      </c>
      <c r="W3883" s="716" t="e">
        <f t="shared" si="155"/>
        <v>#DIV/0!</v>
      </c>
      <c r="Z3883" s="739">
        <f t="shared" si="156"/>
        <v>76623.85500000001</v>
      </c>
    </row>
    <row r="3884" spans="1:26" s="365" customFormat="1" ht="12.65" customHeight="1">
      <c r="A3884" s="325" t="s">
        <v>66</v>
      </c>
      <c r="B3884" s="452" t="s">
        <v>985</v>
      </c>
      <c r="C3884" s="453" t="s">
        <v>449</v>
      </c>
      <c r="D3884" s="454" t="s">
        <v>1344</v>
      </c>
      <c r="E3884" s="455" t="s">
        <v>1345</v>
      </c>
      <c r="F3884" s="454" t="s">
        <v>1341</v>
      </c>
      <c r="G3884" s="454" t="s">
        <v>985</v>
      </c>
      <c r="H3884" s="454" t="s">
        <v>457</v>
      </c>
      <c r="I3884" s="453">
        <v>2023</v>
      </c>
      <c r="J3884" s="453">
        <v>9</v>
      </c>
      <c r="K3884" s="456">
        <v>45589</v>
      </c>
      <c r="L3884" s="457"/>
      <c r="M3884" s="458">
        <v>0.57050000000000001</v>
      </c>
      <c r="N3884" s="458">
        <v>0.58099999999999996</v>
      </c>
      <c r="O3884" s="459">
        <v>1.0500000000000001E-2</v>
      </c>
      <c r="P3884" s="460">
        <v>0</v>
      </c>
      <c r="Q3884" s="453">
        <v>1</v>
      </c>
      <c r="R3884" s="458">
        <v>0.57050000000000001</v>
      </c>
      <c r="S3884" s="464">
        <v>14996930</v>
      </c>
      <c r="T3884" s="461">
        <v>64655443</v>
      </c>
      <c r="U3884" s="462">
        <v>2257500</v>
      </c>
      <c r="V3884" s="463">
        <v>1578617.8484999998</v>
      </c>
      <c r="W3884" s="716" t="e">
        <f t="shared" si="155"/>
        <v>#DIV/0!</v>
      </c>
      <c r="Z3884" s="739">
        <f t="shared" si="156"/>
        <v>157467.76500000001</v>
      </c>
    </row>
    <row r="3885" spans="1:26" s="365" customFormat="1" ht="12.65" customHeight="1">
      <c r="A3885" s="325" t="s">
        <v>66</v>
      </c>
      <c r="B3885" s="452" t="s">
        <v>985</v>
      </c>
      <c r="C3885" s="453" t="s">
        <v>449</v>
      </c>
      <c r="D3885" s="454" t="s">
        <v>1344</v>
      </c>
      <c r="E3885" s="455" t="s">
        <v>1345</v>
      </c>
      <c r="F3885" s="454" t="s">
        <v>1341</v>
      </c>
      <c r="G3885" s="454" t="s">
        <v>985</v>
      </c>
      <c r="H3885" s="454" t="s">
        <v>457</v>
      </c>
      <c r="I3885" s="453">
        <v>2023</v>
      </c>
      <c r="J3885" s="453">
        <v>8</v>
      </c>
      <c r="K3885" s="456">
        <v>45589</v>
      </c>
      <c r="L3885" s="457"/>
      <c r="M3885" s="458">
        <v>0.57050000000000001</v>
      </c>
      <c r="N3885" s="458">
        <v>0.58099999999999996</v>
      </c>
      <c r="O3885" s="459">
        <v>1.0500000000000001E-2</v>
      </c>
      <c r="P3885" s="460">
        <v>0</v>
      </c>
      <c r="Q3885" s="453">
        <v>1</v>
      </c>
      <c r="R3885" s="458">
        <v>0.57050000000000001</v>
      </c>
      <c r="S3885" s="464">
        <v>16509550</v>
      </c>
      <c r="T3885" s="461">
        <v>49658513</v>
      </c>
      <c r="U3885" s="462">
        <v>2257500</v>
      </c>
      <c r="V3885" s="463">
        <v>1736085.6135</v>
      </c>
      <c r="W3885" s="716" t="e">
        <f t="shared" si="155"/>
        <v>#DIV/0!</v>
      </c>
      <c r="Z3885" s="739">
        <f t="shared" si="156"/>
        <v>173350.27500000002</v>
      </c>
    </row>
    <row r="3886" spans="1:26" s="365" customFormat="1" ht="12.65" customHeight="1">
      <c r="A3886" s="325" t="s">
        <v>66</v>
      </c>
      <c r="B3886" s="452" t="s">
        <v>985</v>
      </c>
      <c r="C3886" s="453" t="s">
        <v>449</v>
      </c>
      <c r="D3886" s="454" t="s">
        <v>1344</v>
      </c>
      <c r="E3886" s="455" t="s">
        <v>1345</v>
      </c>
      <c r="F3886" s="454" t="s">
        <v>1341</v>
      </c>
      <c r="G3886" s="454" t="s">
        <v>985</v>
      </c>
      <c r="H3886" s="454" t="s">
        <v>457</v>
      </c>
      <c r="I3886" s="453">
        <v>2023</v>
      </c>
      <c r="J3886" s="453">
        <v>7</v>
      </c>
      <c r="K3886" s="456">
        <v>45589</v>
      </c>
      <c r="L3886" s="457"/>
      <c r="M3886" s="458">
        <v>0.57050000000000001</v>
      </c>
      <c r="N3886" s="458">
        <v>0.58099999999999996</v>
      </c>
      <c r="O3886" s="459">
        <v>1.0500000000000001E-2</v>
      </c>
      <c r="P3886" s="460">
        <v>0</v>
      </c>
      <c r="Q3886" s="453">
        <v>1</v>
      </c>
      <c r="R3886" s="458">
        <v>0.57050000000000001</v>
      </c>
      <c r="S3886" s="464">
        <v>16324971</v>
      </c>
      <c r="T3886" s="461">
        <v>33148963</v>
      </c>
      <c r="U3886" s="462">
        <v>2257500</v>
      </c>
      <c r="V3886" s="463">
        <v>1909435.8884999999</v>
      </c>
      <c r="W3886" s="716" t="e">
        <f t="shared" si="155"/>
        <v>#DIV/0!</v>
      </c>
      <c r="Z3886" s="739">
        <f t="shared" si="156"/>
        <v>171412.1955</v>
      </c>
    </row>
    <row r="3887" spans="1:26" s="365" customFormat="1" ht="12.65" customHeight="1">
      <c r="A3887" s="325" t="s">
        <v>66</v>
      </c>
      <c r="B3887" s="452" t="s">
        <v>985</v>
      </c>
      <c r="C3887" s="453" t="s">
        <v>449</v>
      </c>
      <c r="D3887" s="454" t="s">
        <v>1344</v>
      </c>
      <c r="E3887" s="455" t="s">
        <v>1345</v>
      </c>
      <c r="F3887" s="454" t="s">
        <v>1341</v>
      </c>
      <c r="G3887" s="454" t="s">
        <v>985</v>
      </c>
      <c r="H3887" s="454" t="s">
        <v>457</v>
      </c>
      <c r="I3887" s="453">
        <v>2023</v>
      </c>
      <c r="J3887" s="453">
        <v>6</v>
      </c>
      <c r="K3887" s="456">
        <v>45589</v>
      </c>
      <c r="L3887" s="457"/>
      <c r="M3887" s="458">
        <v>0.57050000000000001</v>
      </c>
      <c r="N3887" s="458">
        <v>0.58099999999999996</v>
      </c>
      <c r="O3887" s="459">
        <v>1.0500000000000001E-2</v>
      </c>
      <c r="P3887" s="460">
        <v>0</v>
      </c>
      <c r="Q3887" s="453">
        <v>1</v>
      </c>
      <c r="R3887" s="458">
        <v>0.57050000000000001</v>
      </c>
      <c r="S3887" s="464">
        <v>10061242</v>
      </c>
      <c r="T3887" s="461">
        <v>16823992</v>
      </c>
      <c r="U3887" s="462">
        <v>2257500</v>
      </c>
      <c r="V3887" s="463">
        <v>2080848.084</v>
      </c>
      <c r="W3887" s="716" t="e">
        <f t="shared" si="155"/>
        <v>#DIV/0!</v>
      </c>
      <c r="Z3887" s="739">
        <f t="shared" si="156"/>
        <v>105643.04100000001</v>
      </c>
    </row>
    <row r="3888" spans="1:26" s="365" customFormat="1" ht="12.65" customHeight="1">
      <c r="A3888" s="325" t="s">
        <v>66</v>
      </c>
      <c r="B3888" s="452" t="s">
        <v>985</v>
      </c>
      <c r="C3888" s="453" t="s">
        <v>449</v>
      </c>
      <c r="D3888" s="454" t="s">
        <v>1344</v>
      </c>
      <c r="E3888" s="455" t="s">
        <v>1345</v>
      </c>
      <c r="F3888" s="454" t="s">
        <v>1341</v>
      </c>
      <c r="G3888" s="454" t="s">
        <v>985</v>
      </c>
      <c r="H3888" s="454" t="s">
        <v>457</v>
      </c>
      <c r="I3888" s="453">
        <v>2023</v>
      </c>
      <c r="J3888" s="453">
        <v>5</v>
      </c>
      <c r="K3888" s="456">
        <v>45589</v>
      </c>
      <c r="L3888" s="457"/>
      <c r="M3888" s="458">
        <v>0.57050000000000001</v>
      </c>
      <c r="N3888" s="458">
        <v>0.58099999999999996</v>
      </c>
      <c r="O3888" s="459">
        <v>1.0500000000000001E-2</v>
      </c>
      <c r="P3888" s="460">
        <v>0</v>
      </c>
      <c r="Q3888" s="453">
        <v>1</v>
      </c>
      <c r="R3888" s="458">
        <v>0.57050000000000001</v>
      </c>
      <c r="S3888" s="464">
        <v>5892250</v>
      </c>
      <c r="T3888" s="461">
        <v>6762750</v>
      </c>
      <c r="U3888" s="462">
        <v>2257500</v>
      </c>
      <c r="V3888" s="463">
        <v>2186491.125</v>
      </c>
      <c r="W3888" s="716" t="e">
        <f t="shared" si="155"/>
        <v>#DIV/0!</v>
      </c>
      <c r="Z3888" s="739">
        <f t="shared" si="156"/>
        <v>61868.625000000007</v>
      </c>
    </row>
    <row r="3889" spans="1:26" s="365" customFormat="1" ht="12.65" customHeight="1">
      <c r="A3889" s="325" t="s">
        <v>66</v>
      </c>
      <c r="B3889" s="452" t="s">
        <v>985</v>
      </c>
      <c r="C3889" s="453" t="s">
        <v>449</v>
      </c>
      <c r="D3889" s="454" t="s">
        <v>1344</v>
      </c>
      <c r="E3889" s="455" t="s">
        <v>1345</v>
      </c>
      <c r="F3889" s="454" t="s">
        <v>1341</v>
      </c>
      <c r="G3889" s="454" t="s">
        <v>985</v>
      </c>
      <c r="H3889" s="454" t="s">
        <v>457</v>
      </c>
      <c r="I3889" s="453">
        <v>2023</v>
      </c>
      <c r="J3889" s="453">
        <v>4</v>
      </c>
      <c r="K3889" s="456">
        <v>45589</v>
      </c>
      <c r="L3889" s="457"/>
      <c r="M3889" s="458">
        <v>0.57050000000000001</v>
      </c>
      <c r="N3889" s="458">
        <v>0.58099999999999996</v>
      </c>
      <c r="O3889" s="459">
        <v>1.0500000000000001E-2</v>
      </c>
      <c r="P3889" s="460">
        <v>0</v>
      </c>
      <c r="Q3889" s="453">
        <v>1</v>
      </c>
      <c r="R3889" s="458">
        <v>0.57050000000000001</v>
      </c>
      <c r="S3889" s="464">
        <v>870500</v>
      </c>
      <c r="T3889" s="461">
        <v>870500</v>
      </c>
      <c r="U3889" s="462">
        <v>2257500</v>
      </c>
      <c r="V3889" s="463">
        <v>2248359.75</v>
      </c>
      <c r="W3889" s="716" t="e">
        <f t="shared" si="155"/>
        <v>#DIV/0!</v>
      </c>
      <c r="Z3889" s="739">
        <f t="shared" si="156"/>
        <v>9140.25</v>
      </c>
    </row>
    <row r="3890" spans="1:26" s="365" customFormat="1" ht="12.65" customHeight="1">
      <c r="A3890" s="325" t="s">
        <v>66</v>
      </c>
      <c r="B3890" s="452" t="s">
        <v>985</v>
      </c>
      <c r="C3890" s="453" t="s">
        <v>449</v>
      </c>
      <c r="D3890" s="454" t="s">
        <v>1253</v>
      </c>
      <c r="E3890" s="455" t="s">
        <v>1254</v>
      </c>
      <c r="F3890" s="454" t="s">
        <v>1341</v>
      </c>
      <c r="G3890" s="454" t="s">
        <v>985</v>
      </c>
      <c r="H3890" s="454" t="s">
        <v>538</v>
      </c>
      <c r="I3890" s="453">
        <v>2025</v>
      </c>
      <c r="J3890" s="453">
        <v>1</v>
      </c>
      <c r="K3890" s="456">
        <v>45699</v>
      </c>
      <c r="L3890" s="457"/>
      <c r="M3890" s="458">
        <v>3.1743603758489003E-2</v>
      </c>
      <c r="N3890" s="458">
        <v>3.1943603758489002E-2</v>
      </c>
      <c r="O3890" s="459">
        <v>1.9999999999999901E-4</v>
      </c>
      <c r="P3890" s="460">
        <v>0</v>
      </c>
      <c r="Q3890" s="453">
        <v>1</v>
      </c>
      <c r="R3890" s="458">
        <v>3.1743603758489003E-2</v>
      </c>
      <c r="S3890" s="464">
        <v>181625</v>
      </c>
      <c r="T3890" s="461">
        <v>28262392</v>
      </c>
      <c r="U3890" s="462">
        <v>59360</v>
      </c>
      <c r="V3890" s="463">
        <v>53707.521600000029</v>
      </c>
      <c r="W3890" s="716" t="e">
        <f t="shared" si="155"/>
        <v>#DIV/0!</v>
      </c>
      <c r="Z3890" s="739">
        <f t="shared" si="156"/>
        <v>36.324999999999818</v>
      </c>
    </row>
    <row r="3891" spans="1:26" s="365" customFormat="1" ht="12.65" customHeight="1">
      <c r="A3891" s="325" t="s">
        <v>66</v>
      </c>
      <c r="B3891" s="452" t="s">
        <v>985</v>
      </c>
      <c r="C3891" s="453" t="s">
        <v>449</v>
      </c>
      <c r="D3891" s="454" t="s">
        <v>1253</v>
      </c>
      <c r="E3891" s="455" t="s">
        <v>1254</v>
      </c>
      <c r="F3891" s="454" t="s">
        <v>1341</v>
      </c>
      <c r="G3891" s="454" t="s">
        <v>985</v>
      </c>
      <c r="H3891" s="454" t="s">
        <v>538</v>
      </c>
      <c r="I3891" s="453">
        <v>2024</v>
      </c>
      <c r="J3891" s="453">
        <v>12</v>
      </c>
      <c r="K3891" s="456">
        <v>45660</v>
      </c>
      <c r="L3891" s="457"/>
      <c r="M3891" s="458">
        <v>3.1743603758489003E-2</v>
      </c>
      <c r="N3891" s="458">
        <v>3.1943603758489002E-2</v>
      </c>
      <c r="O3891" s="459">
        <v>1.9999999999999901E-4</v>
      </c>
      <c r="P3891" s="460">
        <v>0</v>
      </c>
      <c r="Q3891" s="453">
        <v>1</v>
      </c>
      <c r="R3891" s="458">
        <v>3.1743603758489003E-2</v>
      </c>
      <c r="S3891" s="464">
        <v>0</v>
      </c>
      <c r="T3891" s="461">
        <v>28080767</v>
      </c>
      <c r="U3891" s="462">
        <v>59360</v>
      </c>
      <c r="V3891" s="463">
        <v>53743.846600000026</v>
      </c>
      <c r="W3891" s="716" t="e">
        <f t="shared" si="155"/>
        <v>#DIV/0!</v>
      </c>
      <c r="Z3891" s="739">
        <f t="shared" si="156"/>
        <v>0</v>
      </c>
    </row>
    <row r="3892" spans="1:26" s="365" customFormat="1" ht="12.65" customHeight="1">
      <c r="A3892" s="325" t="s">
        <v>66</v>
      </c>
      <c r="B3892" s="452" t="s">
        <v>985</v>
      </c>
      <c r="C3892" s="453" t="s">
        <v>449</v>
      </c>
      <c r="D3892" s="454" t="s">
        <v>1253</v>
      </c>
      <c r="E3892" s="455" t="s">
        <v>1254</v>
      </c>
      <c r="F3892" s="454" t="s">
        <v>1341</v>
      </c>
      <c r="G3892" s="454" t="s">
        <v>985</v>
      </c>
      <c r="H3892" s="454" t="s">
        <v>538</v>
      </c>
      <c r="I3892" s="453">
        <v>2024</v>
      </c>
      <c r="J3892" s="453">
        <v>11</v>
      </c>
      <c r="K3892" s="456">
        <v>45632</v>
      </c>
      <c r="L3892" s="457"/>
      <c r="M3892" s="458">
        <v>3.1743603758489003E-2</v>
      </c>
      <c r="N3892" s="458">
        <v>3.1943603758489002E-2</v>
      </c>
      <c r="O3892" s="459">
        <v>1.9999999999999901E-4</v>
      </c>
      <c r="P3892" s="460">
        <v>0</v>
      </c>
      <c r="Q3892" s="453">
        <v>1</v>
      </c>
      <c r="R3892" s="458">
        <v>3.1743603758489003E-2</v>
      </c>
      <c r="S3892" s="464">
        <v>0</v>
      </c>
      <c r="T3892" s="461">
        <v>28080767</v>
      </c>
      <c r="U3892" s="462">
        <v>59360</v>
      </c>
      <c r="V3892" s="463">
        <v>53743.846600000026</v>
      </c>
      <c r="W3892" s="716" t="e">
        <f t="shared" si="155"/>
        <v>#DIV/0!</v>
      </c>
      <c r="Z3892" s="739">
        <f t="shared" si="156"/>
        <v>0</v>
      </c>
    </row>
    <row r="3893" spans="1:26" s="365" customFormat="1" ht="12.65" customHeight="1">
      <c r="A3893" s="325" t="s">
        <v>66</v>
      </c>
      <c r="B3893" s="452" t="s">
        <v>985</v>
      </c>
      <c r="C3893" s="453" t="s">
        <v>449</v>
      </c>
      <c r="D3893" s="454" t="s">
        <v>1253</v>
      </c>
      <c r="E3893" s="455" t="s">
        <v>1254</v>
      </c>
      <c r="F3893" s="454" t="s">
        <v>1341</v>
      </c>
      <c r="G3893" s="454" t="s">
        <v>985</v>
      </c>
      <c r="H3893" s="454" t="s">
        <v>538</v>
      </c>
      <c r="I3893" s="453">
        <v>2024</v>
      </c>
      <c r="J3893" s="453">
        <v>10</v>
      </c>
      <c r="K3893" s="456">
        <v>45589</v>
      </c>
      <c r="L3893" s="457"/>
      <c r="M3893" s="458">
        <v>3.1743603758489003E-2</v>
      </c>
      <c r="N3893" s="458">
        <v>3.1943603758489002E-2</v>
      </c>
      <c r="O3893" s="459">
        <v>1.9999999999999901E-4</v>
      </c>
      <c r="P3893" s="460">
        <v>0</v>
      </c>
      <c r="Q3893" s="453">
        <v>1</v>
      </c>
      <c r="R3893" s="458">
        <v>3.1743603758489003E-2</v>
      </c>
      <c r="S3893" s="464">
        <v>0</v>
      </c>
      <c r="T3893" s="461">
        <v>28080767</v>
      </c>
      <c r="U3893" s="462">
        <v>59360</v>
      </c>
      <c r="V3893" s="463">
        <v>53743.846600000026</v>
      </c>
      <c r="W3893" s="716" t="e">
        <f t="shared" si="155"/>
        <v>#DIV/0!</v>
      </c>
      <c r="Z3893" s="739">
        <f t="shared" si="156"/>
        <v>0</v>
      </c>
    </row>
    <row r="3894" spans="1:26" s="365" customFormat="1" ht="12.65" customHeight="1">
      <c r="A3894" s="325" t="s">
        <v>66</v>
      </c>
      <c r="B3894" s="452" t="s">
        <v>985</v>
      </c>
      <c r="C3894" s="453" t="s">
        <v>449</v>
      </c>
      <c r="D3894" s="454" t="s">
        <v>1253</v>
      </c>
      <c r="E3894" s="455" t="s">
        <v>1254</v>
      </c>
      <c r="F3894" s="454" t="s">
        <v>1341</v>
      </c>
      <c r="G3894" s="454" t="s">
        <v>985</v>
      </c>
      <c r="H3894" s="454" t="s">
        <v>538</v>
      </c>
      <c r="I3894" s="453">
        <v>2024</v>
      </c>
      <c r="J3894" s="453">
        <v>9</v>
      </c>
      <c r="K3894" s="456">
        <v>45589</v>
      </c>
      <c r="L3894" s="457"/>
      <c r="M3894" s="458">
        <v>3.1743603758489003E-2</v>
      </c>
      <c r="N3894" s="458">
        <v>3.1943603758489002E-2</v>
      </c>
      <c r="O3894" s="459">
        <v>1.9999999999999901E-4</v>
      </c>
      <c r="P3894" s="460">
        <v>0</v>
      </c>
      <c r="Q3894" s="453">
        <v>1</v>
      </c>
      <c r="R3894" s="458">
        <v>3.1743603758489003E-2</v>
      </c>
      <c r="S3894" s="464">
        <v>280539</v>
      </c>
      <c r="T3894" s="461">
        <v>28080767</v>
      </c>
      <c r="U3894" s="462">
        <v>59360</v>
      </c>
      <c r="V3894" s="463">
        <v>53743.846600000026</v>
      </c>
      <c r="W3894" s="716" t="e">
        <f t="shared" si="155"/>
        <v>#DIV/0!</v>
      </c>
      <c r="Z3894" s="739">
        <f t="shared" si="156"/>
        <v>56.10779999999972</v>
      </c>
    </row>
    <row r="3895" spans="1:26" s="365" customFormat="1" ht="12.65" customHeight="1">
      <c r="A3895" s="325" t="s">
        <v>66</v>
      </c>
      <c r="B3895" s="452" t="s">
        <v>985</v>
      </c>
      <c r="C3895" s="453" t="s">
        <v>449</v>
      </c>
      <c r="D3895" s="454" t="s">
        <v>1253</v>
      </c>
      <c r="E3895" s="455" t="s">
        <v>1254</v>
      </c>
      <c r="F3895" s="454" t="s">
        <v>1341</v>
      </c>
      <c r="G3895" s="454" t="s">
        <v>985</v>
      </c>
      <c r="H3895" s="454" t="s">
        <v>538</v>
      </c>
      <c r="I3895" s="453">
        <v>2024</v>
      </c>
      <c r="J3895" s="453">
        <v>8</v>
      </c>
      <c r="K3895" s="456">
        <v>45589</v>
      </c>
      <c r="L3895" s="457"/>
      <c r="M3895" s="458">
        <v>3.1743603758489003E-2</v>
      </c>
      <c r="N3895" s="458">
        <v>3.1943603758489002E-2</v>
      </c>
      <c r="O3895" s="459">
        <v>1.9999999999999901E-4</v>
      </c>
      <c r="P3895" s="460">
        <v>0</v>
      </c>
      <c r="Q3895" s="453">
        <v>1</v>
      </c>
      <c r="R3895" s="458">
        <v>3.1743603758489003E-2</v>
      </c>
      <c r="S3895" s="464">
        <v>353863</v>
      </c>
      <c r="T3895" s="461">
        <v>27800228</v>
      </c>
      <c r="U3895" s="462">
        <v>59360</v>
      </c>
      <c r="V3895" s="463">
        <v>53799.954400000031</v>
      </c>
      <c r="W3895" s="716" t="e">
        <f t="shared" si="155"/>
        <v>#DIV/0!</v>
      </c>
      <c r="Z3895" s="739">
        <f t="shared" si="156"/>
        <v>70.772599999999642</v>
      </c>
    </row>
    <row r="3896" spans="1:26" s="365" customFormat="1" ht="12.65" customHeight="1">
      <c r="A3896" s="325" t="s">
        <v>66</v>
      </c>
      <c r="B3896" s="452" t="s">
        <v>985</v>
      </c>
      <c r="C3896" s="453" t="s">
        <v>449</v>
      </c>
      <c r="D3896" s="454" t="s">
        <v>1253</v>
      </c>
      <c r="E3896" s="455" t="s">
        <v>1254</v>
      </c>
      <c r="F3896" s="454" t="s">
        <v>1341</v>
      </c>
      <c r="G3896" s="454" t="s">
        <v>985</v>
      </c>
      <c r="H3896" s="454" t="s">
        <v>538</v>
      </c>
      <c r="I3896" s="453">
        <v>2024</v>
      </c>
      <c r="J3896" s="453">
        <v>7</v>
      </c>
      <c r="K3896" s="456">
        <v>45589</v>
      </c>
      <c r="L3896" s="457"/>
      <c r="M3896" s="458">
        <v>3.1743603758489003E-2</v>
      </c>
      <c r="N3896" s="458">
        <v>3.1943603758489002E-2</v>
      </c>
      <c r="O3896" s="459">
        <v>1.9999999999999901E-4</v>
      </c>
      <c r="P3896" s="460">
        <v>0</v>
      </c>
      <c r="Q3896" s="453">
        <v>1</v>
      </c>
      <c r="R3896" s="458">
        <v>3.1743603758489003E-2</v>
      </c>
      <c r="S3896" s="464">
        <v>343522</v>
      </c>
      <c r="T3896" s="461">
        <v>27446365</v>
      </c>
      <c r="U3896" s="462">
        <v>59360</v>
      </c>
      <c r="V3896" s="463">
        <v>53870.727000000028</v>
      </c>
      <c r="W3896" s="716" t="e">
        <f t="shared" si="155"/>
        <v>#DIV/0!</v>
      </c>
      <c r="Z3896" s="739">
        <f t="shared" si="156"/>
        <v>68.704399999999666</v>
      </c>
    </row>
    <row r="3897" spans="1:26" s="365" customFormat="1" ht="12.65" customHeight="1">
      <c r="A3897" s="325" t="s">
        <v>66</v>
      </c>
      <c r="B3897" s="452" t="s">
        <v>985</v>
      </c>
      <c r="C3897" s="453" t="s">
        <v>449</v>
      </c>
      <c r="D3897" s="454" t="s">
        <v>1253</v>
      </c>
      <c r="E3897" s="455" t="s">
        <v>1254</v>
      </c>
      <c r="F3897" s="454" t="s">
        <v>1341</v>
      </c>
      <c r="G3897" s="454" t="s">
        <v>985</v>
      </c>
      <c r="H3897" s="454" t="s">
        <v>538</v>
      </c>
      <c r="I3897" s="453">
        <v>2024</v>
      </c>
      <c r="J3897" s="453">
        <v>6</v>
      </c>
      <c r="K3897" s="456">
        <v>45589</v>
      </c>
      <c r="L3897" s="457"/>
      <c r="M3897" s="458">
        <v>3.1743603758489003E-2</v>
      </c>
      <c r="N3897" s="458">
        <v>3.1943603758489002E-2</v>
      </c>
      <c r="O3897" s="459">
        <v>1.9999999999999901E-4</v>
      </c>
      <c r="P3897" s="460">
        <v>0</v>
      </c>
      <c r="Q3897" s="453">
        <v>1</v>
      </c>
      <c r="R3897" s="458">
        <v>3.1743603758489003E-2</v>
      </c>
      <c r="S3897" s="464">
        <v>1083934</v>
      </c>
      <c r="T3897" s="461">
        <v>27102843</v>
      </c>
      <c r="U3897" s="462">
        <v>59360</v>
      </c>
      <c r="V3897" s="463">
        <v>53939.43140000003</v>
      </c>
      <c r="W3897" s="716" t="e">
        <f t="shared" si="155"/>
        <v>#DIV/0!</v>
      </c>
      <c r="Z3897" s="739">
        <f t="shared" si="156"/>
        <v>216.78679999999892</v>
      </c>
    </row>
    <row r="3898" spans="1:26" s="365" customFormat="1" ht="12.65" customHeight="1">
      <c r="A3898" s="325" t="s">
        <v>66</v>
      </c>
      <c r="B3898" s="452" t="s">
        <v>985</v>
      </c>
      <c r="C3898" s="453" t="s">
        <v>449</v>
      </c>
      <c r="D3898" s="454" t="s">
        <v>1253</v>
      </c>
      <c r="E3898" s="455" t="s">
        <v>1254</v>
      </c>
      <c r="F3898" s="454" t="s">
        <v>1341</v>
      </c>
      <c r="G3898" s="454" t="s">
        <v>985</v>
      </c>
      <c r="H3898" s="454" t="s">
        <v>538</v>
      </c>
      <c r="I3898" s="453">
        <v>2024</v>
      </c>
      <c r="J3898" s="453">
        <v>5</v>
      </c>
      <c r="K3898" s="456">
        <v>45589</v>
      </c>
      <c r="L3898" s="457"/>
      <c r="M3898" s="458">
        <v>3.1743603758489003E-2</v>
      </c>
      <c r="N3898" s="458">
        <v>3.1943603758489002E-2</v>
      </c>
      <c r="O3898" s="459">
        <v>1.9999999999999901E-4</v>
      </c>
      <c r="P3898" s="460">
        <v>0</v>
      </c>
      <c r="Q3898" s="453">
        <v>1</v>
      </c>
      <c r="R3898" s="458">
        <v>3.1743603758489003E-2</v>
      </c>
      <c r="S3898" s="464">
        <v>1631897</v>
      </c>
      <c r="T3898" s="461">
        <v>26018909</v>
      </c>
      <c r="U3898" s="462">
        <v>59360</v>
      </c>
      <c r="V3898" s="463">
        <v>54156.218200000025</v>
      </c>
      <c r="W3898" s="716" t="e">
        <f t="shared" si="155"/>
        <v>#DIV/0!</v>
      </c>
      <c r="Z3898" s="739">
        <f t="shared" si="156"/>
        <v>326.37939999999838</v>
      </c>
    </row>
    <row r="3899" spans="1:26" s="365" customFormat="1" ht="12.65" customHeight="1">
      <c r="A3899" s="325" t="s">
        <v>66</v>
      </c>
      <c r="B3899" s="452" t="s">
        <v>985</v>
      </c>
      <c r="C3899" s="453" t="s">
        <v>449</v>
      </c>
      <c r="D3899" s="454" t="s">
        <v>1253</v>
      </c>
      <c r="E3899" s="455" t="s">
        <v>1254</v>
      </c>
      <c r="F3899" s="454" t="s">
        <v>1341</v>
      </c>
      <c r="G3899" s="454" t="s">
        <v>985</v>
      </c>
      <c r="H3899" s="454" t="s">
        <v>538</v>
      </c>
      <c r="I3899" s="453">
        <v>2024</v>
      </c>
      <c r="J3899" s="453">
        <v>4</v>
      </c>
      <c r="K3899" s="456">
        <v>45589</v>
      </c>
      <c r="L3899" s="457"/>
      <c r="M3899" s="458">
        <v>3.1743603758489003E-2</v>
      </c>
      <c r="N3899" s="458">
        <v>3.1943603758489002E-2</v>
      </c>
      <c r="O3899" s="459">
        <v>1.9999999999999901E-4</v>
      </c>
      <c r="P3899" s="460">
        <v>0</v>
      </c>
      <c r="Q3899" s="453">
        <v>1</v>
      </c>
      <c r="R3899" s="458">
        <v>3.1743603758489003E-2</v>
      </c>
      <c r="S3899" s="464">
        <v>1995494</v>
      </c>
      <c r="T3899" s="461">
        <v>24387012</v>
      </c>
      <c r="U3899" s="462">
        <v>59360</v>
      </c>
      <c r="V3899" s="463">
        <v>54482.597600000023</v>
      </c>
      <c r="W3899" s="716" t="e">
        <f t="shared" si="155"/>
        <v>#DIV/0!</v>
      </c>
      <c r="Z3899" s="739">
        <f t="shared" si="156"/>
        <v>399.09879999999799</v>
      </c>
    </row>
    <row r="3900" spans="1:26" s="365" customFormat="1" ht="12.65" customHeight="1">
      <c r="A3900" s="325" t="s">
        <v>66</v>
      </c>
      <c r="B3900" s="452" t="s">
        <v>985</v>
      </c>
      <c r="C3900" s="453" t="s">
        <v>449</v>
      </c>
      <c r="D3900" s="454" t="s">
        <v>1253</v>
      </c>
      <c r="E3900" s="455" t="s">
        <v>1254</v>
      </c>
      <c r="F3900" s="454" t="s">
        <v>1341</v>
      </c>
      <c r="G3900" s="454" t="s">
        <v>985</v>
      </c>
      <c r="H3900" s="454" t="s">
        <v>538</v>
      </c>
      <c r="I3900" s="453">
        <v>2024</v>
      </c>
      <c r="J3900" s="453">
        <v>3</v>
      </c>
      <c r="K3900" s="456">
        <v>45589</v>
      </c>
      <c r="L3900" s="457"/>
      <c r="M3900" s="458">
        <v>3.1743603758489003E-2</v>
      </c>
      <c r="N3900" s="458">
        <v>3.1943603758489002E-2</v>
      </c>
      <c r="O3900" s="459">
        <v>1.9999999999999901E-4</v>
      </c>
      <c r="P3900" s="460">
        <v>0</v>
      </c>
      <c r="Q3900" s="453">
        <v>1</v>
      </c>
      <c r="R3900" s="458">
        <v>3.1743603758489003E-2</v>
      </c>
      <c r="S3900" s="464">
        <v>2264287</v>
      </c>
      <c r="T3900" s="461">
        <v>22391518</v>
      </c>
      <c r="U3900" s="462">
        <v>59360</v>
      </c>
      <c r="V3900" s="463">
        <v>54881.696400000023</v>
      </c>
      <c r="W3900" s="716" t="e">
        <f t="shared" si="155"/>
        <v>#DIV/0!</v>
      </c>
      <c r="Z3900" s="739">
        <f t="shared" si="156"/>
        <v>452.85739999999777</v>
      </c>
    </row>
    <row r="3901" spans="1:26" s="365" customFormat="1" ht="12.65" customHeight="1">
      <c r="A3901" s="325" t="s">
        <v>66</v>
      </c>
      <c r="B3901" s="452" t="s">
        <v>985</v>
      </c>
      <c r="C3901" s="453" t="s">
        <v>449</v>
      </c>
      <c r="D3901" s="454" t="s">
        <v>1253</v>
      </c>
      <c r="E3901" s="455" t="s">
        <v>1254</v>
      </c>
      <c r="F3901" s="454" t="s">
        <v>1341</v>
      </c>
      <c r="G3901" s="454" t="s">
        <v>985</v>
      </c>
      <c r="H3901" s="454" t="s">
        <v>538</v>
      </c>
      <c r="I3901" s="453">
        <v>2024</v>
      </c>
      <c r="J3901" s="453">
        <v>2</v>
      </c>
      <c r="K3901" s="456">
        <v>45589</v>
      </c>
      <c r="L3901" s="457"/>
      <c r="M3901" s="458">
        <v>3.1743603758489003E-2</v>
      </c>
      <c r="N3901" s="458">
        <v>3.1943603758489002E-2</v>
      </c>
      <c r="O3901" s="459">
        <v>1.9999999999999901E-4</v>
      </c>
      <c r="P3901" s="460">
        <v>0</v>
      </c>
      <c r="Q3901" s="453">
        <v>1</v>
      </c>
      <c r="R3901" s="458">
        <v>3.1743603758489003E-2</v>
      </c>
      <c r="S3901" s="464">
        <v>600000</v>
      </c>
      <c r="T3901" s="461">
        <v>20127231</v>
      </c>
      <c r="U3901" s="462">
        <v>59360</v>
      </c>
      <c r="V3901" s="463">
        <v>55334.553800000023</v>
      </c>
      <c r="W3901" s="716" t="e">
        <f t="shared" si="155"/>
        <v>#DIV/0!</v>
      </c>
      <c r="Z3901" s="739">
        <f t="shared" si="156"/>
        <v>119.9999999999994</v>
      </c>
    </row>
    <row r="3902" spans="1:26" s="365" customFormat="1" ht="12.65" customHeight="1">
      <c r="A3902" s="325" t="s">
        <v>66</v>
      </c>
      <c r="B3902" s="452" t="s">
        <v>985</v>
      </c>
      <c r="C3902" s="453" t="s">
        <v>449</v>
      </c>
      <c r="D3902" s="454" t="s">
        <v>1253</v>
      </c>
      <c r="E3902" s="455" t="s">
        <v>1254</v>
      </c>
      <c r="F3902" s="454" t="s">
        <v>1341</v>
      </c>
      <c r="G3902" s="454" t="s">
        <v>985</v>
      </c>
      <c r="H3902" s="454" t="s">
        <v>538</v>
      </c>
      <c r="I3902" s="453">
        <v>2024</v>
      </c>
      <c r="J3902" s="453">
        <v>1</v>
      </c>
      <c r="K3902" s="456">
        <v>45589</v>
      </c>
      <c r="L3902" s="457"/>
      <c r="M3902" s="458">
        <v>3.1743603758489003E-2</v>
      </c>
      <c r="N3902" s="458">
        <v>3.1943603758489002E-2</v>
      </c>
      <c r="O3902" s="459">
        <v>1.9999999999999901E-4</v>
      </c>
      <c r="P3902" s="460">
        <v>0</v>
      </c>
      <c r="Q3902" s="453">
        <v>1</v>
      </c>
      <c r="R3902" s="458">
        <v>3.1743603758489003E-2</v>
      </c>
      <c r="S3902" s="464">
        <v>1823754</v>
      </c>
      <c r="T3902" s="461">
        <v>19527231</v>
      </c>
      <c r="U3902" s="462">
        <v>59360</v>
      </c>
      <c r="V3902" s="463">
        <v>55454.553800000016</v>
      </c>
      <c r="W3902" s="716" t="e">
        <f t="shared" si="155"/>
        <v>#DIV/0!</v>
      </c>
      <c r="Z3902" s="739">
        <f t="shared" si="156"/>
        <v>364.75079999999821</v>
      </c>
    </row>
    <row r="3903" spans="1:26" s="365" customFormat="1" ht="12.65" customHeight="1">
      <c r="A3903" s="325" t="s">
        <v>66</v>
      </c>
      <c r="B3903" s="452" t="s">
        <v>985</v>
      </c>
      <c r="C3903" s="453" t="s">
        <v>449</v>
      </c>
      <c r="D3903" s="454" t="s">
        <v>1253</v>
      </c>
      <c r="E3903" s="455" t="s">
        <v>1254</v>
      </c>
      <c r="F3903" s="454" t="s">
        <v>1341</v>
      </c>
      <c r="G3903" s="454" t="s">
        <v>985</v>
      </c>
      <c r="H3903" s="454" t="s">
        <v>538</v>
      </c>
      <c r="I3903" s="453">
        <v>2023</v>
      </c>
      <c r="J3903" s="453">
        <v>12</v>
      </c>
      <c r="K3903" s="456">
        <v>45589</v>
      </c>
      <c r="L3903" s="457"/>
      <c r="M3903" s="458">
        <v>3.1743603758489003E-2</v>
      </c>
      <c r="N3903" s="458">
        <v>3.1943603758489002E-2</v>
      </c>
      <c r="O3903" s="459">
        <v>1.9999999999999901E-4</v>
      </c>
      <c r="P3903" s="460">
        <v>0</v>
      </c>
      <c r="Q3903" s="453">
        <v>1</v>
      </c>
      <c r="R3903" s="458">
        <v>3.1743603758489003E-2</v>
      </c>
      <c r="S3903" s="464">
        <v>800000</v>
      </c>
      <c r="T3903" s="461">
        <v>17703477</v>
      </c>
      <c r="U3903" s="462">
        <v>59360</v>
      </c>
      <c r="V3903" s="463">
        <v>55819.304600000018</v>
      </c>
      <c r="W3903" s="716" t="e">
        <f t="shared" si="155"/>
        <v>#DIV/0!</v>
      </c>
      <c r="Z3903" s="739">
        <f t="shared" si="156"/>
        <v>159.9999999999992</v>
      </c>
    </row>
    <row r="3904" spans="1:26" s="365" customFormat="1" ht="12.65" customHeight="1">
      <c r="A3904" s="325" t="s">
        <v>66</v>
      </c>
      <c r="B3904" s="452" t="s">
        <v>985</v>
      </c>
      <c r="C3904" s="453" t="s">
        <v>449</v>
      </c>
      <c r="D3904" s="454" t="s">
        <v>1253</v>
      </c>
      <c r="E3904" s="455" t="s">
        <v>1254</v>
      </c>
      <c r="F3904" s="454" t="s">
        <v>1341</v>
      </c>
      <c r="G3904" s="454" t="s">
        <v>985</v>
      </c>
      <c r="H3904" s="454" t="s">
        <v>538</v>
      </c>
      <c r="I3904" s="453">
        <v>2023</v>
      </c>
      <c r="J3904" s="453">
        <v>11</v>
      </c>
      <c r="K3904" s="456">
        <v>45589</v>
      </c>
      <c r="L3904" s="457"/>
      <c r="M3904" s="458">
        <v>3.1743603758489003E-2</v>
      </c>
      <c r="N3904" s="458">
        <v>3.1943603758489002E-2</v>
      </c>
      <c r="O3904" s="459">
        <v>1.9999999999999901E-4</v>
      </c>
      <c r="P3904" s="460">
        <v>0</v>
      </c>
      <c r="Q3904" s="453">
        <v>1</v>
      </c>
      <c r="R3904" s="458">
        <v>3.1743603758489003E-2</v>
      </c>
      <c r="S3904" s="464">
        <v>1831352</v>
      </c>
      <c r="T3904" s="461">
        <v>16903477</v>
      </c>
      <c r="U3904" s="462">
        <v>59360</v>
      </c>
      <c r="V3904" s="463">
        <v>55979.304600000018</v>
      </c>
      <c r="W3904" s="716" t="e">
        <f t="shared" si="155"/>
        <v>#DIV/0!</v>
      </c>
      <c r="Z3904" s="739">
        <f t="shared" si="156"/>
        <v>366.27039999999818</v>
      </c>
    </row>
    <row r="3905" spans="1:26" s="365" customFormat="1" ht="12.65" customHeight="1">
      <c r="A3905" s="325" t="s">
        <v>66</v>
      </c>
      <c r="B3905" s="452" t="s">
        <v>985</v>
      </c>
      <c r="C3905" s="453" t="s">
        <v>449</v>
      </c>
      <c r="D3905" s="454" t="s">
        <v>1253</v>
      </c>
      <c r="E3905" s="455" t="s">
        <v>1254</v>
      </c>
      <c r="F3905" s="454" t="s">
        <v>1341</v>
      </c>
      <c r="G3905" s="454" t="s">
        <v>985</v>
      </c>
      <c r="H3905" s="454" t="s">
        <v>538</v>
      </c>
      <c r="I3905" s="453">
        <v>2023</v>
      </c>
      <c r="J3905" s="453">
        <v>10</v>
      </c>
      <c r="K3905" s="456">
        <v>45589</v>
      </c>
      <c r="L3905" s="457"/>
      <c r="M3905" s="458">
        <v>3.1743603758489003E-2</v>
      </c>
      <c r="N3905" s="458">
        <v>3.1943603758489002E-2</v>
      </c>
      <c r="O3905" s="459">
        <v>1.9999999999999901E-4</v>
      </c>
      <c r="P3905" s="460">
        <v>0</v>
      </c>
      <c r="Q3905" s="453">
        <v>1</v>
      </c>
      <c r="R3905" s="458">
        <v>3.1743603758489003E-2</v>
      </c>
      <c r="S3905" s="464">
        <v>510090</v>
      </c>
      <c r="T3905" s="461">
        <v>15072125</v>
      </c>
      <c r="U3905" s="462">
        <v>59360</v>
      </c>
      <c r="V3905" s="463">
        <v>56345.575000000012</v>
      </c>
      <c r="W3905" s="716" t="e">
        <f t="shared" si="155"/>
        <v>#DIV/0!</v>
      </c>
      <c r="Z3905" s="739">
        <f t="shared" si="156"/>
        <v>102.01799999999949</v>
      </c>
    </row>
    <row r="3906" spans="1:26" s="365" customFormat="1" ht="12.65" customHeight="1">
      <c r="A3906" s="325" t="s">
        <v>66</v>
      </c>
      <c r="B3906" s="452" t="s">
        <v>985</v>
      </c>
      <c r="C3906" s="453" t="s">
        <v>449</v>
      </c>
      <c r="D3906" s="454" t="s">
        <v>1253</v>
      </c>
      <c r="E3906" s="455" t="s">
        <v>1254</v>
      </c>
      <c r="F3906" s="454" t="s">
        <v>1341</v>
      </c>
      <c r="G3906" s="454" t="s">
        <v>985</v>
      </c>
      <c r="H3906" s="454" t="s">
        <v>538</v>
      </c>
      <c r="I3906" s="453">
        <v>2023</v>
      </c>
      <c r="J3906" s="453">
        <v>9</v>
      </c>
      <c r="K3906" s="456">
        <v>45589</v>
      </c>
      <c r="L3906" s="457"/>
      <c r="M3906" s="458">
        <v>3.1743603758489003E-2</v>
      </c>
      <c r="N3906" s="458">
        <v>3.1943603758489002E-2</v>
      </c>
      <c r="O3906" s="459">
        <v>1.9999999999999901E-4</v>
      </c>
      <c r="P3906" s="460">
        <v>0</v>
      </c>
      <c r="Q3906" s="453">
        <v>1</v>
      </c>
      <c r="R3906" s="458">
        <v>3.1743603758489003E-2</v>
      </c>
      <c r="S3906" s="464">
        <v>3869686</v>
      </c>
      <c r="T3906" s="461">
        <v>14562035</v>
      </c>
      <c r="U3906" s="462">
        <v>59360</v>
      </c>
      <c r="V3906" s="463">
        <v>56447.593000000015</v>
      </c>
      <c r="W3906" s="716" t="e">
        <f t="shared" ref="W3906:W3969" si="157">V3906/$AB$1</f>
        <v>#DIV/0!</v>
      </c>
      <c r="Z3906" s="739">
        <f t="shared" si="156"/>
        <v>773.93719999999621</v>
      </c>
    </row>
    <row r="3907" spans="1:26" s="365" customFormat="1" ht="12.65" customHeight="1">
      <c r="A3907" s="325" t="s">
        <v>66</v>
      </c>
      <c r="B3907" s="452" t="s">
        <v>985</v>
      </c>
      <c r="C3907" s="453" t="s">
        <v>449</v>
      </c>
      <c r="D3907" s="454" t="s">
        <v>1253</v>
      </c>
      <c r="E3907" s="455" t="s">
        <v>1254</v>
      </c>
      <c r="F3907" s="454" t="s">
        <v>1341</v>
      </c>
      <c r="G3907" s="454" t="s">
        <v>985</v>
      </c>
      <c r="H3907" s="454" t="s">
        <v>538</v>
      </c>
      <c r="I3907" s="453">
        <v>2023</v>
      </c>
      <c r="J3907" s="453">
        <v>8</v>
      </c>
      <c r="K3907" s="456">
        <v>45589</v>
      </c>
      <c r="L3907" s="457"/>
      <c r="M3907" s="458">
        <v>3.1743603758489003E-2</v>
      </c>
      <c r="N3907" s="458">
        <v>3.1943603758489002E-2</v>
      </c>
      <c r="O3907" s="459">
        <v>1.9999999999999901E-4</v>
      </c>
      <c r="P3907" s="460">
        <v>0</v>
      </c>
      <c r="Q3907" s="453">
        <v>1</v>
      </c>
      <c r="R3907" s="458">
        <v>3.1743603758489003E-2</v>
      </c>
      <c r="S3907" s="464">
        <v>6229349</v>
      </c>
      <c r="T3907" s="461">
        <v>10692349</v>
      </c>
      <c r="U3907" s="462">
        <v>59360</v>
      </c>
      <c r="V3907" s="463">
        <v>57221.530200000008</v>
      </c>
      <c r="W3907" s="716" t="e">
        <f t="shared" si="157"/>
        <v>#DIV/0!</v>
      </c>
      <c r="Z3907" s="739">
        <f t="shared" ref="Z3907:Z3970" si="158">O3907*S3907</f>
        <v>1245.8697999999938</v>
      </c>
    </row>
    <row r="3908" spans="1:26" s="365" customFormat="1" ht="12.65" customHeight="1">
      <c r="A3908" s="325" t="s">
        <v>66</v>
      </c>
      <c r="B3908" s="452" t="s">
        <v>985</v>
      </c>
      <c r="C3908" s="453" t="s">
        <v>449</v>
      </c>
      <c r="D3908" s="454" t="s">
        <v>1253</v>
      </c>
      <c r="E3908" s="455" t="s">
        <v>1254</v>
      </c>
      <c r="F3908" s="454" t="s">
        <v>1341</v>
      </c>
      <c r="G3908" s="454" t="s">
        <v>985</v>
      </c>
      <c r="H3908" s="454" t="s">
        <v>538</v>
      </c>
      <c r="I3908" s="453">
        <v>2023</v>
      </c>
      <c r="J3908" s="453">
        <v>7</v>
      </c>
      <c r="K3908" s="456">
        <v>45589</v>
      </c>
      <c r="L3908" s="457"/>
      <c r="M3908" s="458">
        <v>3.1743603758489003E-2</v>
      </c>
      <c r="N3908" s="458">
        <v>3.1943603758489002E-2</v>
      </c>
      <c r="O3908" s="459">
        <v>1.9999999999999901E-4</v>
      </c>
      <c r="P3908" s="460">
        <v>0</v>
      </c>
      <c r="Q3908" s="453">
        <v>1</v>
      </c>
      <c r="R3908" s="458">
        <v>3.1743603758489003E-2</v>
      </c>
      <c r="S3908" s="464">
        <v>2020000</v>
      </c>
      <c r="T3908" s="461">
        <v>4463000</v>
      </c>
      <c r="U3908" s="462">
        <v>59360</v>
      </c>
      <c r="V3908" s="463">
        <v>58467.4</v>
      </c>
      <c r="W3908" s="716" t="e">
        <f t="shared" si="157"/>
        <v>#DIV/0!</v>
      </c>
      <c r="Z3908" s="739">
        <f t="shared" si="158"/>
        <v>403.99999999999801</v>
      </c>
    </row>
    <row r="3909" spans="1:26" s="365" customFormat="1" ht="12.65" customHeight="1">
      <c r="A3909" s="325" t="s">
        <v>66</v>
      </c>
      <c r="B3909" s="452" t="s">
        <v>985</v>
      </c>
      <c r="C3909" s="453" t="s">
        <v>449</v>
      </c>
      <c r="D3909" s="454" t="s">
        <v>1253</v>
      </c>
      <c r="E3909" s="455" t="s">
        <v>1254</v>
      </c>
      <c r="F3909" s="454" t="s">
        <v>1341</v>
      </c>
      <c r="G3909" s="454" t="s">
        <v>985</v>
      </c>
      <c r="H3909" s="454" t="s">
        <v>538</v>
      </c>
      <c r="I3909" s="453">
        <v>2023</v>
      </c>
      <c r="J3909" s="453">
        <v>6</v>
      </c>
      <c r="K3909" s="456">
        <v>45589</v>
      </c>
      <c r="L3909" s="457"/>
      <c r="M3909" s="458">
        <v>3.1743603758489003E-2</v>
      </c>
      <c r="N3909" s="458">
        <v>3.1943603758489002E-2</v>
      </c>
      <c r="O3909" s="459">
        <v>1.9999999999999901E-4</v>
      </c>
      <c r="P3909" s="460">
        <v>0</v>
      </c>
      <c r="Q3909" s="453">
        <v>1</v>
      </c>
      <c r="R3909" s="458">
        <v>3.1743603758489003E-2</v>
      </c>
      <c r="S3909" s="464">
        <v>2153000</v>
      </c>
      <c r="T3909" s="461">
        <v>2443000</v>
      </c>
      <c r="U3909" s="462">
        <v>59360</v>
      </c>
      <c r="V3909" s="463">
        <v>58871.4</v>
      </c>
      <c r="W3909" s="716" t="e">
        <f t="shared" si="157"/>
        <v>#DIV/0!</v>
      </c>
      <c r="Z3909" s="739">
        <f t="shared" si="158"/>
        <v>430.59999999999786</v>
      </c>
    </row>
    <row r="3910" spans="1:26" s="365" customFormat="1" ht="12.65" customHeight="1">
      <c r="A3910" s="325" t="s">
        <v>66</v>
      </c>
      <c r="B3910" s="452" t="s">
        <v>985</v>
      </c>
      <c r="C3910" s="453" t="s">
        <v>449</v>
      </c>
      <c r="D3910" s="454" t="s">
        <v>1253</v>
      </c>
      <c r="E3910" s="455" t="s">
        <v>1254</v>
      </c>
      <c r="F3910" s="454" t="s">
        <v>1341</v>
      </c>
      <c r="G3910" s="454" t="s">
        <v>985</v>
      </c>
      <c r="H3910" s="454" t="s">
        <v>538</v>
      </c>
      <c r="I3910" s="453">
        <v>2023</v>
      </c>
      <c r="J3910" s="453">
        <v>5</v>
      </c>
      <c r="K3910" s="456">
        <v>45589</v>
      </c>
      <c r="L3910" s="457"/>
      <c r="M3910" s="458">
        <v>3.1743603758489003E-2</v>
      </c>
      <c r="N3910" s="458">
        <v>3.1943603758489002E-2</v>
      </c>
      <c r="O3910" s="459">
        <v>1.9999999999999901E-4</v>
      </c>
      <c r="P3910" s="460">
        <v>0</v>
      </c>
      <c r="Q3910" s="453">
        <v>1</v>
      </c>
      <c r="R3910" s="458">
        <v>3.1743603758489003E-2</v>
      </c>
      <c r="S3910" s="464">
        <v>290000</v>
      </c>
      <c r="T3910" s="461">
        <v>290000</v>
      </c>
      <c r="U3910" s="462">
        <v>59360</v>
      </c>
      <c r="V3910" s="463">
        <v>59302</v>
      </c>
      <c r="W3910" s="716" t="e">
        <f t="shared" si="157"/>
        <v>#DIV/0!</v>
      </c>
      <c r="Z3910" s="739">
        <f t="shared" si="158"/>
        <v>57.999999999999709</v>
      </c>
    </row>
    <row r="3911" spans="1:26" s="365" customFormat="1" ht="12.65" customHeight="1">
      <c r="A3911" s="325" t="s">
        <v>66</v>
      </c>
      <c r="B3911" s="452" t="s">
        <v>985</v>
      </c>
      <c r="C3911" s="453" t="s">
        <v>449</v>
      </c>
      <c r="D3911" s="454" t="s">
        <v>1255</v>
      </c>
      <c r="E3911" s="455" t="s">
        <v>1256</v>
      </c>
      <c r="F3911" s="454" t="s">
        <v>1341</v>
      </c>
      <c r="G3911" s="454" t="s">
        <v>985</v>
      </c>
      <c r="H3911" s="454" t="s">
        <v>538</v>
      </c>
      <c r="I3911" s="453">
        <v>2025</v>
      </c>
      <c r="J3911" s="453">
        <v>1</v>
      </c>
      <c r="K3911" s="456">
        <v>45699</v>
      </c>
      <c r="L3911" s="457"/>
      <c r="M3911" s="458">
        <v>3.9804158474910603E-2</v>
      </c>
      <c r="N3911" s="458">
        <v>4.0004158474910602E-2</v>
      </c>
      <c r="O3911" s="459">
        <v>1.9999999999999901E-4</v>
      </c>
      <c r="P3911" s="460">
        <v>0</v>
      </c>
      <c r="Q3911" s="453">
        <v>1</v>
      </c>
      <c r="R3911" s="458">
        <v>3.9804158474910603E-2</v>
      </c>
      <c r="S3911" s="464">
        <v>181625</v>
      </c>
      <c r="T3911" s="461">
        <v>32757116</v>
      </c>
      <c r="U3911" s="462">
        <v>69960</v>
      </c>
      <c r="V3911" s="463">
        <v>63408.576800000032</v>
      </c>
      <c r="W3911" s="716" t="e">
        <f t="shared" si="157"/>
        <v>#DIV/0!</v>
      </c>
      <c r="Z3911" s="739">
        <f t="shared" si="158"/>
        <v>36.324999999999818</v>
      </c>
    </row>
    <row r="3912" spans="1:26" s="365" customFormat="1" ht="12.65" customHeight="1">
      <c r="A3912" s="325" t="s">
        <v>66</v>
      </c>
      <c r="B3912" s="452" t="s">
        <v>985</v>
      </c>
      <c r="C3912" s="453" t="s">
        <v>449</v>
      </c>
      <c r="D3912" s="454" t="s">
        <v>1255</v>
      </c>
      <c r="E3912" s="455" t="s">
        <v>1256</v>
      </c>
      <c r="F3912" s="454" t="s">
        <v>1341</v>
      </c>
      <c r="G3912" s="454" t="s">
        <v>985</v>
      </c>
      <c r="H3912" s="454" t="s">
        <v>538</v>
      </c>
      <c r="I3912" s="453">
        <v>2024</v>
      </c>
      <c r="J3912" s="453">
        <v>12</v>
      </c>
      <c r="K3912" s="456">
        <v>45660</v>
      </c>
      <c r="L3912" s="457"/>
      <c r="M3912" s="458">
        <v>3.9804158474910603E-2</v>
      </c>
      <c r="N3912" s="458">
        <v>4.0004158474910602E-2</v>
      </c>
      <c r="O3912" s="459">
        <v>1.9999999999999901E-4</v>
      </c>
      <c r="P3912" s="460">
        <v>0</v>
      </c>
      <c r="Q3912" s="453">
        <v>1</v>
      </c>
      <c r="R3912" s="458">
        <v>3.9804158474910603E-2</v>
      </c>
      <c r="S3912" s="464">
        <v>0</v>
      </c>
      <c r="T3912" s="461">
        <v>32575491</v>
      </c>
      <c r="U3912" s="462">
        <v>69960</v>
      </c>
      <c r="V3912" s="463">
        <v>63444.901800000036</v>
      </c>
      <c r="W3912" s="716" t="e">
        <f t="shared" si="157"/>
        <v>#DIV/0!</v>
      </c>
      <c r="Z3912" s="739">
        <f t="shared" si="158"/>
        <v>0</v>
      </c>
    </row>
    <row r="3913" spans="1:26" s="365" customFormat="1" ht="12.65" customHeight="1">
      <c r="A3913" s="325" t="s">
        <v>66</v>
      </c>
      <c r="B3913" s="452" t="s">
        <v>985</v>
      </c>
      <c r="C3913" s="453" t="s">
        <v>449</v>
      </c>
      <c r="D3913" s="454" t="s">
        <v>1255</v>
      </c>
      <c r="E3913" s="455" t="s">
        <v>1256</v>
      </c>
      <c r="F3913" s="454" t="s">
        <v>1341</v>
      </c>
      <c r="G3913" s="454" t="s">
        <v>985</v>
      </c>
      <c r="H3913" s="454" t="s">
        <v>538</v>
      </c>
      <c r="I3913" s="453">
        <v>2024</v>
      </c>
      <c r="J3913" s="453">
        <v>11</v>
      </c>
      <c r="K3913" s="456">
        <v>45632</v>
      </c>
      <c r="L3913" s="457"/>
      <c r="M3913" s="458">
        <v>3.9804158474910603E-2</v>
      </c>
      <c r="N3913" s="458">
        <v>4.0004158474910602E-2</v>
      </c>
      <c r="O3913" s="459">
        <v>1.9999999999999901E-4</v>
      </c>
      <c r="P3913" s="460">
        <v>0</v>
      </c>
      <c r="Q3913" s="453">
        <v>1</v>
      </c>
      <c r="R3913" s="458">
        <v>3.9804158474910603E-2</v>
      </c>
      <c r="S3913" s="464">
        <v>0</v>
      </c>
      <c r="T3913" s="461">
        <v>32575491</v>
      </c>
      <c r="U3913" s="462">
        <v>69960</v>
      </c>
      <c r="V3913" s="463">
        <v>63444.901800000036</v>
      </c>
      <c r="W3913" s="716" t="e">
        <f t="shared" si="157"/>
        <v>#DIV/0!</v>
      </c>
      <c r="Z3913" s="739">
        <f t="shared" si="158"/>
        <v>0</v>
      </c>
    </row>
    <row r="3914" spans="1:26" s="365" customFormat="1" ht="12.65" customHeight="1">
      <c r="A3914" s="325" t="s">
        <v>66</v>
      </c>
      <c r="B3914" s="452" t="s">
        <v>985</v>
      </c>
      <c r="C3914" s="453" t="s">
        <v>449</v>
      </c>
      <c r="D3914" s="454" t="s">
        <v>1255</v>
      </c>
      <c r="E3914" s="455" t="s">
        <v>1256</v>
      </c>
      <c r="F3914" s="454" t="s">
        <v>1341</v>
      </c>
      <c r="G3914" s="454" t="s">
        <v>985</v>
      </c>
      <c r="H3914" s="454" t="s">
        <v>538</v>
      </c>
      <c r="I3914" s="453">
        <v>2024</v>
      </c>
      <c r="J3914" s="453">
        <v>10</v>
      </c>
      <c r="K3914" s="456">
        <v>45589</v>
      </c>
      <c r="L3914" s="457"/>
      <c r="M3914" s="458">
        <v>3.9804158474910603E-2</v>
      </c>
      <c r="N3914" s="458">
        <v>4.0004158474910602E-2</v>
      </c>
      <c r="O3914" s="459">
        <v>1.9999999999999901E-4</v>
      </c>
      <c r="P3914" s="460">
        <v>0</v>
      </c>
      <c r="Q3914" s="453">
        <v>1</v>
      </c>
      <c r="R3914" s="458">
        <v>3.9804158474910603E-2</v>
      </c>
      <c r="S3914" s="464">
        <v>0</v>
      </c>
      <c r="T3914" s="461">
        <v>32575491</v>
      </c>
      <c r="U3914" s="462">
        <v>69960</v>
      </c>
      <c r="V3914" s="463">
        <v>63444.901800000036</v>
      </c>
      <c r="W3914" s="716" t="e">
        <f t="shared" si="157"/>
        <v>#DIV/0!</v>
      </c>
      <c r="Z3914" s="739">
        <f t="shared" si="158"/>
        <v>0</v>
      </c>
    </row>
    <row r="3915" spans="1:26" s="365" customFormat="1" ht="12.65" customHeight="1">
      <c r="A3915" s="325" t="s">
        <v>66</v>
      </c>
      <c r="B3915" s="452" t="s">
        <v>985</v>
      </c>
      <c r="C3915" s="453" t="s">
        <v>449</v>
      </c>
      <c r="D3915" s="454" t="s">
        <v>1255</v>
      </c>
      <c r="E3915" s="455" t="s">
        <v>1256</v>
      </c>
      <c r="F3915" s="454" t="s">
        <v>1341</v>
      </c>
      <c r="G3915" s="454" t="s">
        <v>985</v>
      </c>
      <c r="H3915" s="454" t="s">
        <v>538</v>
      </c>
      <c r="I3915" s="453">
        <v>2024</v>
      </c>
      <c r="J3915" s="453">
        <v>9</v>
      </c>
      <c r="K3915" s="456">
        <v>45589</v>
      </c>
      <c r="L3915" s="457"/>
      <c r="M3915" s="458">
        <v>3.9804158474910603E-2</v>
      </c>
      <c r="N3915" s="458">
        <v>4.0004158474910602E-2</v>
      </c>
      <c r="O3915" s="459">
        <v>1.9999999999999901E-4</v>
      </c>
      <c r="P3915" s="460">
        <v>0</v>
      </c>
      <c r="Q3915" s="453">
        <v>1</v>
      </c>
      <c r="R3915" s="458">
        <v>3.9804158474910603E-2</v>
      </c>
      <c r="S3915" s="464">
        <v>300539</v>
      </c>
      <c r="T3915" s="461">
        <v>32575491</v>
      </c>
      <c r="U3915" s="462">
        <v>69960</v>
      </c>
      <c r="V3915" s="463">
        <v>63444.901800000036</v>
      </c>
      <c r="W3915" s="716" t="e">
        <f t="shared" si="157"/>
        <v>#DIV/0!</v>
      </c>
      <c r="Z3915" s="739">
        <f t="shared" si="158"/>
        <v>60.107799999999699</v>
      </c>
    </row>
    <row r="3916" spans="1:26" s="365" customFormat="1" ht="12.65" customHeight="1">
      <c r="A3916" s="325" t="s">
        <v>66</v>
      </c>
      <c r="B3916" s="452" t="s">
        <v>985</v>
      </c>
      <c r="C3916" s="453" t="s">
        <v>449</v>
      </c>
      <c r="D3916" s="454" t="s">
        <v>1255</v>
      </c>
      <c r="E3916" s="455" t="s">
        <v>1256</v>
      </c>
      <c r="F3916" s="454" t="s">
        <v>1341</v>
      </c>
      <c r="G3916" s="454" t="s">
        <v>985</v>
      </c>
      <c r="H3916" s="454" t="s">
        <v>538</v>
      </c>
      <c r="I3916" s="453">
        <v>2024</v>
      </c>
      <c r="J3916" s="453">
        <v>8</v>
      </c>
      <c r="K3916" s="456">
        <v>45589</v>
      </c>
      <c r="L3916" s="457"/>
      <c r="M3916" s="458">
        <v>3.9804158474910603E-2</v>
      </c>
      <c r="N3916" s="458">
        <v>4.0004158474910602E-2</v>
      </c>
      <c r="O3916" s="459">
        <v>1.9999999999999901E-4</v>
      </c>
      <c r="P3916" s="460">
        <v>0</v>
      </c>
      <c r="Q3916" s="453">
        <v>1</v>
      </c>
      <c r="R3916" s="458">
        <v>3.9804158474910603E-2</v>
      </c>
      <c r="S3916" s="464">
        <v>333904</v>
      </c>
      <c r="T3916" s="461">
        <v>32274952</v>
      </c>
      <c r="U3916" s="462">
        <v>69960</v>
      </c>
      <c r="V3916" s="463">
        <v>63505.009600000034</v>
      </c>
      <c r="W3916" s="716" t="e">
        <f t="shared" si="157"/>
        <v>#DIV/0!</v>
      </c>
      <c r="Z3916" s="739">
        <f t="shared" si="158"/>
        <v>66.780799999999672</v>
      </c>
    </row>
    <row r="3917" spans="1:26" s="365" customFormat="1" ht="12.65" customHeight="1">
      <c r="A3917" s="325" t="s">
        <v>66</v>
      </c>
      <c r="B3917" s="452" t="s">
        <v>985</v>
      </c>
      <c r="C3917" s="453" t="s">
        <v>449</v>
      </c>
      <c r="D3917" s="454" t="s">
        <v>1255</v>
      </c>
      <c r="E3917" s="455" t="s">
        <v>1256</v>
      </c>
      <c r="F3917" s="454" t="s">
        <v>1341</v>
      </c>
      <c r="G3917" s="454" t="s">
        <v>985</v>
      </c>
      <c r="H3917" s="454" t="s">
        <v>538</v>
      </c>
      <c r="I3917" s="453">
        <v>2024</v>
      </c>
      <c r="J3917" s="453">
        <v>7</v>
      </c>
      <c r="K3917" s="456">
        <v>45589</v>
      </c>
      <c r="L3917" s="457"/>
      <c r="M3917" s="458">
        <v>3.9804158474910603E-2</v>
      </c>
      <c r="N3917" s="458">
        <v>4.0004158474910602E-2</v>
      </c>
      <c r="O3917" s="459">
        <v>1.9999999999999901E-4</v>
      </c>
      <c r="P3917" s="460">
        <v>0</v>
      </c>
      <c r="Q3917" s="453">
        <v>1</v>
      </c>
      <c r="R3917" s="458">
        <v>3.9804158474910603E-2</v>
      </c>
      <c r="S3917" s="464">
        <v>298862</v>
      </c>
      <c r="T3917" s="461">
        <v>31941048</v>
      </c>
      <c r="U3917" s="462">
        <v>69960</v>
      </c>
      <c r="V3917" s="463">
        <v>63571.790400000034</v>
      </c>
      <c r="W3917" s="716" t="e">
        <f t="shared" si="157"/>
        <v>#DIV/0!</v>
      </c>
      <c r="Z3917" s="739">
        <f t="shared" si="158"/>
        <v>59.772399999999706</v>
      </c>
    </row>
    <row r="3918" spans="1:26" s="365" customFormat="1" ht="12.65" customHeight="1">
      <c r="A3918" s="325" t="s">
        <v>66</v>
      </c>
      <c r="B3918" s="452" t="s">
        <v>985</v>
      </c>
      <c r="C3918" s="453" t="s">
        <v>449</v>
      </c>
      <c r="D3918" s="454" t="s">
        <v>1255</v>
      </c>
      <c r="E3918" s="455" t="s">
        <v>1256</v>
      </c>
      <c r="F3918" s="454" t="s">
        <v>1341</v>
      </c>
      <c r="G3918" s="454" t="s">
        <v>985</v>
      </c>
      <c r="H3918" s="454" t="s">
        <v>538</v>
      </c>
      <c r="I3918" s="453">
        <v>2024</v>
      </c>
      <c r="J3918" s="453">
        <v>6</v>
      </c>
      <c r="K3918" s="456">
        <v>45589</v>
      </c>
      <c r="L3918" s="457"/>
      <c r="M3918" s="458">
        <v>3.9804158474910603E-2</v>
      </c>
      <c r="N3918" s="458">
        <v>4.0004158474910602E-2</v>
      </c>
      <c r="O3918" s="459">
        <v>1.9999999999999901E-4</v>
      </c>
      <c r="P3918" s="460">
        <v>0</v>
      </c>
      <c r="Q3918" s="453">
        <v>1</v>
      </c>
      <c r="R3918" s="458">
        <v>3.9804158474910603E-2</v>
      </c>
      <c r="S3918" s="464">
        <v>789499</v>
      </c>
      <c r="T3918" s="461">
        <v>31642186</v>
      </c>
      <c r="U3918" s="462">
        <v>69960</v>
      </c>
      <c r="V3918" s="463">
        <v>63631.562800000029</v>
      </c>
      <c r="W3918" s="716" t="e">
        <f t="shared" si="157"/>
        <v>#DIV/0!</v>
      </c>
      <c r="Z3918" s="739">
        <f t="shared" si="158"/>
        <v>157.8997999999992</v>
      </c>
    </row>
    <row r="3919" spans="1:26" s="365" customFormat="1" ht="12.65" customHeight="1">
      <c r="A3919" s="325" t="s">
        <v>66</v>
      </c>
      <c r="B3919" s="452" t="s">
        <v>985</v>
      </c>
      <c r="C3919" s="453" t="s">
        <v>449</v>
      </c>
      <c r="D3919" s="454" t="s">
        <v>1255</v>
      </c>
      <c r="E3919" s="455" t="s">
        <v>1256</v>
      </c>
      <c r="F3919" s="454" t="s">
        <v>1341</v>
      </c>
      <c r="G3919" s="454" t="s">
        <v>985</v>
      </c>
      <c r="H3919" s="454" t="s">
        <v>538</v>
      </c>
      <c r="I3919" s="453">
        <v>2024</v>
      </c>
      <c r="J3919" s="453">
        <v>5</v>
      </c>
      <c r="K3919" s="456">
        <v>45589</v>
      </c>
      <c r="L3919" s="457"/>
      <c r="M3919" s="458">
        <v>3.9804158474910603E-2</v>
      </c>
      <c r="N3919" s="458">
        <v>4.0004158474910602E-2</v>
      </c>
      <c r="O3919" s="459">
        <v>1.9999999999999901E-4</v>
      </c>
      <c r="P3919" s="460">
        <v>0</v>
      </c>
      <c r="Q3919" s="453">
        <v>1</v>
      </c>
      <c r="R3919" s="458">
        <v>3.9804158474910603E-2</v>
      </c>
      <c r="S3919" s="464">
        <v>1742083</v>
      </c>
      <c r="T3919" s="461">
        <v>30852687</v>
      </c>
      <c r="U3919" s="462">
        <v>69960</v>
      </c>
      <c r="V3919" s="463">
        <v>63789.462600000028</v>
      </c>
      <c r="W3919" s="716" t="e">
        <f t="shared" si="157"/>
        <v>#DIV/0!</v>
      </c>
      <c r="Z3919" s="739">
        <f t="shared" si="158"/>
        <v>348.41659999999825</v>
      </c>
    </row>
    <row r="3920" spans="1:26" s="365" customFormat="1" ht="12.65" customHeight="1">
      <c r="A3920" s="325" t="s">
        <v>66</v>
      </c>
      <c r="B3920" s="452" t="s">
        <v>985</v>
      </c>
      <c r="C3920" s="453" t="s">
        <v>449</v>
      </c>
      <c r="D3920" s="454" t="s">
        <v>1255</v>
      </c>
      <c r="E3920" s="455" t="s">
        <v>1256</v>
      </c>
      <c r="F3920" s="454" t="s">
        <v>1341</v>
      </c>
      <c r="G3920" s="454" t="s">
        <v>985</v>
      </c>
      <c r="H3920" s="454" t="s">
        <v>538</v>
      </c>
      <c r="I3920" s="453">
        <v>2024</v>
      </c>
      <c r="J3920" s="453">
        <v>4</v>
      </c>
      <c r="K3920" s="456">
        <v>45589</v>
      </c>
      <c r="L3920" s="457"/>
      <c r="M3920" s="458">
        <v>3.9804158474910603E-2</v>
      </c>
      <c r="N3920" s="458">
        <v>4.0004158474910602E-2</v>
      </c>
      <c r="O3920" s="459">
        <v>1.9999999999999901E-4</v>
      </c>
      <c r="P3920" s="460">
        <v>0</v>
      </c>
      <c r="Q3920" s="453">
        <v>1</v>
      </c>
      <c r="R3920" s="458">
        <v>3.9804158474910603E-2</v>
      </c>
      <c r="S3920" s="464">
        <v>2697886</v>
      </c>
      <c r="T3920" s="461">
        <v>29110604</v>
      </c>
      <c r="U3920" s="462">
        <v>69960</v>
      </c>
      <c r="V3920" s="463">
        <v>64137.879200000025</v>
      </c>
      <c r="W3920" s="716" t="e">
        <f t="shared" si="157"/>
        <v>#DIV/0!</v>
      </c>
      <c r="Z3920" s="739">
        <f t="shared" si="158"/>
        <v>539.57719999999733</v>
      </c>
    </row>
    <row r="3921" spans="1:26" s="365" customFormat="1" ht="12.65" customHeight="1">
      <c r="A3921" s="325" t="s">
        <v>66</v>
      </c>
      <c r="B3921" s="452" t="s">
        <v>985</v>
      </c>
      <c r="C3921" s="453" t="s">
        <v>449</v>
      </c>
      <c r="D3921" s="454" t="s">
        <v>1255</v>
      </c>
      <c r="E3921" s="455" t="s">
        <v>1256</v>
      </c>
      <c r="F3921" s="454" t="s">
        <v>1341</v>
      </c>
      <c r="G3921" s="454" t="s">
        <v>985</v>
      </c>
      <c r="H3921" s="454" t="s">
        <v>538</v>
      </c>
      <c r="I3921" s="453">
        <v>2024</v>
      </c>
      <c r="J3921" s="453">
        <v>3</v>
      </c>
      <c r="K3921" s="456">
        <v>45589</v>
      </c>
      <c r="L3921" s="457"/>
      <c r="M3921" s="458">
        <v>3.9804158474910603E-2</v>
      </c>
      <c r="N3921" s="458">
        <v>4.0004158474910602E-2</v>
      </c>
      <c r="O3921" s="459">
        <v>1.9999999999999901E-4</v>
      </c>
      <c r="P3921" s="460">
        <v>0</v>
      </c>
      <c r="Q3921" s="453">
        <v>1</v>
      </c>
      <c r="R3921" s="458">
        <v>3.9804158474910603E-2</v>
      </c>
      <c r="S3921" s="464">
        <v>2354787</v>
      </c>
      <c r="T3921" s="461">
        <v>26412718</v>
      </c>
      <c r="U3921" s="462">
        <v>69960</v>
      </c>
      <c r="V3921" s="463">
        <v>64677.456400000025</v>
      </c>
      <c r="W3921" s="716" t="e">
        <f t="shared" si="157"/>
        <v>#DIV/0!</v>
      </c>
      <c r="Z3921" s="739">
        <f t="shared" si="158"/>
        <v>470.95739999999768</v>
      </c>
    </row>
    <row r="3922" spans="1:26" s="365" customFormat="1" ht="12.65" customHeight="1">
      <c r="A3922" s="325" t="s">
        <v>66</v>
      </c>
      <c r="B3922" s="452" t="s">
        <v>985</v>
      </c>
      <c r="C3922" s="453" t="s">
        <v>449</v>
      </c>
      <c r="D3922" s="454" t="s">
        <v>1255</v>
      </c>
      <c r="E3922" s="455" t="s">
        <v>1256</v>
      </c>
      <c r="F3922" s="454" t="s">
        <v>1341</v>
      </c>
      <c r="G3922" s="454" t="s">
        <v>985</v>
      </c>
      <c r="H3922" s="454" t="s">
        <v>538</v>
      </c>
      <c r="I3922" s="453">
        <v>2024</v>
      </c>
      <c r="J3922" s="453">
        <v>2</v>
      </c>
      <c r="K3922" s="456">
        <v>45589</v>
      </c>
      <c r="L3922" s="457"/>
      <c r="M3922" s="458">
        <v>3.9804158474910603E-2</v>
      </c>
      <c r="N3922" s="458">
        <v>4.0004158474910602E-2</v>
      </c>
      <c r="O3922" s="459">
        <v>1.9999999999999901E-4</v>
      </c>
      <c r="P3922" s="460">
        <v>0</v>
      </c>
      <c r="Q3922" s="453">
        <v>1</v>
      </c>
      <c r="R3922" s="458">
        <v>3.9804158474910603E-2</v>
      </c>
      <c r="S3922" s="464">
        <v>600000</v>
      </c>
      <c r="T3922" s="461">
        <v>24057931</v>
      </c>
      <c r="U3922" s="462">
        <v>69960</v>
      </c>
      <c r="V3922" s="463">
        <v>65148.413800000024</v>
      </c>
      <c r="W3922" s="716" t="e">
        <f t="shared" si="157"/>
        <v>#DIV/0!</v>
      </c>
      <c r="Z3922" s="739">
        <f t="shared" si="158"/>
        <v>119.9999999999994</v>
      </c>
    </row>
    <row r="3923" spans="1:26" s="365" customFormat="1" ht="12.65" customHeight="1">
      <c r="A3923" s="325" t="s">
        <v>66</v>
      </c>
      <c r="B3923" s="452" t="s">
        <v>985</v>
      </c>
      <c r="C3923" s="453" t="s">
        <v>449</v>
      </c>
      <c r="D3923" s="454" t="s">
        <v>1255</v>
      </c>
      <c r="E3923" s="455" t="s">
        <v>1256</v>
      </c>
      <c r="F3923" s="454" t="s">
        <v>1341</v>
      </c>
      <c r="G3923" s="454" t="s">
        <v>985</v>
      </c>
      <c r="H3923" s="454" t="s">
        <v>538</v>
      </c>
      <c r="I3923" s="453">
        <v>2024</v>
      </c>
      <c r="J3923" s="453">
        <v>1</v>
      </c>
      <c r="K3923" s="456">
        <v>45589</v>
      </c>
      <c r="L3923" s="457"/>
      <c r="M3923" s="458">
        <v>3.9804158474910603E-2</v>
      </c>
      <c r="N3923" s="458">
        <v>4.0004158474910602E-2</v>
      </c>
      <c r="O3923" s="459">
        <v>1.9999999999999901E-4</v>
      </c>
      <c r="P3923" s="460">
        <v>0</v>
      </c>
      <c r="Q3923" s="453">
        <v>1</v>
      </c>
      <c r="R3923" s="458">
        <v>3.9804158474910603E-2</v>
      </c>
      <c r="S3923" s="464">
        <v>1993251</v>
      </c>
      <c r="T3923" s="461">
        <v>23457931</v>
      </c>
      <c r="U3923" s="462">
        <v>69960</v>
      </c>
      <c r="V3923" s="463">
        <v>65268.413800000024</v>
      </c>
      <c r="W3923" s="716" t="e">
        <f t="shared" si="157"/>
        <v>#DIV/0!</v>
      </c>
      <c r="Z3923" s="739">
        <f t="shared" si="158"/>
        <v>398.65019999999799</v>
      </c>
    </row>
    <row r="3924" spans="1:26" s="365" customFormat="1" ht="12.65" customHeight="1">
      <c r="A3924" s="325" t="s">
        <v>66</v>
      </c>
      <c r="B3924" s="452" t="s">
        <v>985</v>
      </c>
      <c r="C3924" s="453" t="s">
        <v>449</v>
      </c>
      <c r="D3924" s="454" t="s">
        <v>1255</v>
      </c>
      <c r="E3924" s="455" t="s">
        <v>1256</v>
      </c>
      <c r="F3924" s="454" t="s">
        <v>1341</v>
      </c>
      <c r="G3924" s="454" t="s">
        <v>985</v>
      </c>
      <c r="H3924" s="454" t="s">
        <v>538</v>
      </c>
      <c r="I3924" s="453">
        <v>2023</v>
      </c>
      <c r="J3924" s="453">
        <v>12</v>
      </c>
      <c r="K3924" s="456">
        <v>45589</v>
      </c>
      <c r="L3924" s="457"/>
      <c r="M3924" s="458">
        <v>3.9804158474910603E-2</v>
      </c>
      <c r="N3924" s="458">
        <v>4.0004158474910602E-2</v>
      </c>
      <c r="O3924" s="459">
        <v>1.9999999999999901E-4</v>
      </c>
      <c r="P3924" s="460">
        <v>0</v>
      </c>
      <c r="Q3924" s="453">
        <v>1</v>
      </c>
      <c r="R3924" s="458">
        <v>3.9804158474910603E-2</v>
      </c>
      <c r="S3924" s="464">
        <v>694468</v>
      </c>
      <c r="T3924" s="461">
        <v>21464680</v>
      </c>
      <c r="U3924" s="462">
        <v>69960</v>
      </c>
      <c r="V3924" s="463">
        <v>65667.064000000028</v>
      </c>
      <c r="W3924" s="716" t="e">
        <f t="shared" si="157"/>
        <v>#DIV/0!</v>
      </c>
      <c r="Z3924" s="739">
        <f t="shared" si="158"/>
        <v>138.89359999999931</v>
      </c>
    </row>
    <row r="3925" spans="1:26" s="365" customFormat="1" ht="12.65" customHeight="1">
      <c r="A3925" s="325" t="s">
        <v>66</v>
      </c>
      <c r="B3925" s="452" t="s">
        <v>985</v>
      </c>
      <c r="C3925" s="453" t="s">
        <v>449</v>
      </c>
      <c r="D3925" s="454" t="s">
        <v>1255</v>
      </c>
      <c r="E3925" s="455" t="s">
        <v>1256</v>
      </c>
      <c r="F3925" s="454" t="s">
        <v>1341</v>
      </c>
      <c r="G3925" s="454" t="s">
        <v>985</v>
      </c>
      <c r="H3925" s="454" t="s">
        <v>538</v>
      </c>
      <c r="I3925" s="453">
        <v>2023</v>
      </c>
      <c r="J3925" s="453">
        <v>11</v>
      </c>
      <c r="K3925" s="456">
        <v>45589</v>
      </c>
      <c r="L3925" s="457"/>
      <c r="M3925" s="458">
        <v>3.9804158474910603E-2</v>
      </c>
      <c r="N3925" s="458">
        <v>4.0004158474910602E-2</v>
      </c>
      <c r="O3925" s="459">
        <v>1.9999999999999901E-4</v>
      </c>
      <c r="P3925" s="460">
        <v>0</v>
      </c>
      <c r="Q3925" s="453">
        <v>1</v>
      </c>
      <c r="R3925" s="458">
        <v>3.9804158474910603E-2</v>
      </c>
      <c r="S3925" s="464">
        <v>1942969</v>
      </c>
      <c r="T3925" s="461">
        <v>20770212</v>
      </c>
      <c r="U3925" s="462">
        <v>69960</v>
      </c>
      <c r="V3925" s="463">
        <v>65805.957600000023</v>
      </c>
      <c r="W3925" s="716" t="e">
        <f t="shared" si="157"/>
        <v>#DIV/0!</v>
      </c>
      <c r="Z3925" s="739">
        <f t="shared" si="158"/>
        <v>388.59379999999805</v>
      </c>
    </row>
    <row r="3926" spans="1:26" s="365" customFormat="1" ht="12.65" customHeight="1">
      <c r="A3926" s="325" t="s">
        <v>66</v>
      </c>
      <c r="B3926" s="452" t="s">
        <v>985</v>
      </c>
      <c r="C3926" s="453" t="s">
        <v>449</v>
      </c>
      <c r="D3926" s="454" t="s">
        <v>1255</v>
      </c>
      <c r="E3926" s="455" t="s">
        <v>1256</v>
      </c>
      <c r="F3926" s="454" t="s">
        <v>1341</v>
      </c>
      <c r="G3926" s="454" t="s">
        <v>985</v>
      </c>
      <c r="H3926" s="454" t="s">
        <v>538</v>
      </c>
      <c r="I3926" s="453">
        <v>2023</v>
      </c>
      <c r="J3926" s="453">
        <v>10</v>
      </c>
      <c r="K3926" s="456">
        <v>45589</v>
      </c>
      <c r="L3926" s="457"/>
      <c r="M3926" s="458">
        <v>3.9804158474910603E-2</v>
      </c>
      <c r="N3926" s="458">
        <v>4.0004158474910602E-2</v>
      </c>
      <c r="O3926" s="459">
        <v>1.9999999999999901E-4</v>
      </c>
      <c r="P3926" s="460">
        <v>0</v>
      </c>
      <c r="Q3926" s="453">
        <v>1</v>
      </c>
      <c r="R3926" s="458">
        <v>3.9804158474910603E-2</v>
      </c>
      <c r="S3926" s="464">
        <v>2229629</v>
      </c>
      <c r="T3926" s="461">
        <v>18827243</v>
      </c>
      <c r="U3926" s="462">
        <v>69960</v>
      </c>
      <c r="V3926" s="463">
        <v>66194.551400000026</v>
      </c>
      <c r="W3926" s="716" t="e">
        <f t="shared" si="157"/>
        <v>#DIV/0!</v>
      </c>
      <c r="Z3926" s="739">
        <f t="shared" si="158"/>
        <v>445.92579999999776</v>
      </c>
    </row>
    <row r="3927" spans="1:26" s="365" customFormat="1" ht="12.65" customHeight="1">
      <c r="A3927" s="325" t="s">
        <v>66</v>
      </c>
      <c r="B3927" s="452" t="s">
        <v>985</v>
      </c>
      <c r="C3927" s="453" t="s">
        <v>449</v>
      </c>
      <c r="D3927" s="454" t="s">
        <v>1255</v>
      </c>
      <c r="E3927" s="455" t="s">
        <v>1256</v>
      </c>
      <c r="F3927" s="454" t="s">
        <v>1341</v>
      </c>
      <c r="G3927" s="454" t="s">
        <v>985</v>
      </c>
      <c r="H3927" s="454" t="s">
        <v>538</v>
      </c>
      <c r="I3927" s="453">
        <v>2023</v>
      </c>
      <c r="J3927" s="453">
        <v>9</v>
      </c>
      <c r="K3927" s="456">
        <v>45589</v>
      </c>
      <c r="L3927" s="457"/>
      <c r="M3927" s="458">
        <v>3.9804158474910603E-2</v>
      </c>
      <c r="N3927" s="458">
        <v>4.0004158474910602E-2</v>
      </c>
      <c r="O3927" s="459">
        <v>1.9999999999999901E-4</v>
      </c>
      <c r="P3927" s="460">
        <v>0</v>
      </c>
      <c r="Q3927" s="453">
        <v>1</v>
      </c>
      <c r="R3927" s="458">
        <v>3.9804158474910603E-2</v>
      </c>
      <c r="S3927" s="464">
        <v>4632774</v>
      </c>
      <c r="T3927" s="461">
        <v>16597614</v>
      </c>
      <c r="U3927" s="462">
        <v>69960</v>
      </c>
      <c r="V3927" s="463">
        <v>66640.477200000023</v>
      </c>
      <c r="W3927" s="716" t="e">
        <f t="shared" si="157"/>
        <v>#DIV/0!</v>
      </c>
      <c r="Z3927" s="739">
        <f t="shared" si="158"/>
        <v>926.55479999999545</v>
      </c>
    </row>
    <row r="3928" spans="1:26" s="365" customFormat="1" ht="12.65" customHeight="1">
      <c r="A3928" s="325" t="s">
        <v>66</v>
      </c>
      <c r="B3928" s="452" t="s">
        <v>985</v>
      </c>
      <c r="C3928" s="453" t="s">
        <v>449</v>
      </c>
      <c r="D3928" s="454" t="s">
        <v>1255</v>
      </c>
      <c r="E3928" s="455" t="s">
        <v>1256</v>
      </c>
      <c r="F3928" s="454" t="s">
        <v>1341</v>
      </c>
      <c r="G3928" s="454" t="s">
        <v>985</v>
      </c>
      <c r="H3928" s="454" t="s">
        <v>538</v>
      </c>
      <c r="I3928" s="453">
        <v>2023</v>
      </c>
      <c r="J3928" s="453">
        <v>8</v>
      </c>
      <c r="K3928" s="456">
        <v>45589</v>
      </c>
      <c r="L3928" s="457"/>
      <c r="M3928" s="458">
        <v>3.9804158474910603E-2</v>
      </c>
      <c r="N3928" s="458">
        <v>4.0004158474910602E-2</v>
      </c>
      <c r="O3928" s="459">
        <v>1.9999999999999901E-4</v>
      </c>
      <c r="P3928" s="460">
        <v>0</v>
      </c>
      <c r="Q3928" s="453">
        <v>1</v>
      </c>
      <c r="R3928" s="458">
        <v>3.9804158474910603E-2</v>
      </c>
      <c r="S3928" s="464">
        <v>7214509</v>
      </c>
      <c r="T3928" s="461">
        <v>11964840</v>
      </c>
      <c r="U3928" s="462">
        <v>69960</v>
      </c>
      <c r="V3928" s="463">
        <v>67567.032000000007</v>
      </c>
      <c r="W3928" s="716" t="e">
        <f t="shared" si="157"/>
        <v>#DIV/0!</v>
      </c>
      <c r="Z3928" s="739">
        <f t="shared" si="158"/>
        <v>1442.9017999999928</v>
      </c>
    </row>
    <row r="3929" spans="1:26" s="365" customFormat="1" ht="12.65" customHeight="1">
      <c r="A3929" s="325" t="s">
        <v>66</v>
      </c>
      <c r="B3929" s="452" t="s">
        <v>985</v>
      </c>
      <c r="C3929" s="453" t="s">
        <v>449</v>
      </c>
      <c r="D3929" s="454" t="s">
        <v>1255</v>
      </c>
      <c r="E3929" s="455" t="s">
        <v>1256</v>
      </c>
      <c r="F3929" s="454" t="s">
        <v>1341</v>
      </c>
      <c r="G3929" s="454" t="s">
        <v>985</v>
      </c>
      <c r="H3929" s="454" t="s">
        <v>538</v>
      </c>
      <c r="I3929" s="453">
        <v>2023</v>
      </c>
      <c r="J3929" s="453">
        <v>7</v>
      </c>
      <c r="K3929" s="456">
        <v>45589</v>
      </c>
      <c r="L3929" s="457"/>
      <c r="M3929" s="458">
        <v>3.9804158474910603E-2</v>
      </c>
      <c r="N3929" s="458">
        <v>4.0004158474910602E-2</v>
      </c>
      <c r="O3929" s="459">
        <v>1.9999999999999901E-4</v>
      </c>
      <c r="P3929" s="460">
        <v>0</v>
      </c>
      <c r="Q3929" s="453">
        <v>1</v>
      </c>
      <c r="R3929" s="458">
        <v>3.9804158474910603E-2</v>
      </c>
      <c r="S3929" s="464">
        <v>2357331</v>
      </c>
      <c r="T3929" s="461">
        <v>4750331</v>
      </c>
      <c r="U3929" s="462">
        <v>69960</v>
      </c>
      <c r="V3929" s="463">
        <v>69009.933799999999</v>
      </c>
      <c r="W3929" s="716" t="e">
        <f t="shared" si="157"/>
        <v>#DIV/0!</v>
      </c>
      <c r="Z3929" s="739">
        <f t="shared" si="158"/>
        <v>471.46619999999768</v>
      </c>
    </row>
    <row r="3930" spans="1:26" s="365" customFormat="1" ht="12.65" customHeight="1">
      <c r="A3930" s="325" t="s">
        <v>66</v>
      </c>
      <c r="B3930" s="452" t="s">
        <v>985</v>
      </c>
      <c r="C3930" s="453" t="s">
        <v>449</v>
      </c>
      <c r="D3930" s="454" t="s">
        <v>1255</v>
      </c>
      <c r="E3930" s="455" t="s">
        <v>1256</v>
      </c>
      <c r="F3930" s="454" t="s">
        <v>1341</v>
      </c>
      <c r="G3930" s="454" t="s">
        <v>985</v>
      </c>
      <c r="H3930" s="454" t="s">
        <v>538</v>
      </c>
      <c r="I3930" s="453">
        <v>2023</v>
      </c>
      <c r="J3930" s="453">
        <v>6</v>
      </c>
      <c r="K3930" s="456">
        <v>45589</v>
      </c>
      <c r="L3930" s="457"/>
      <c r="M3930" s="458">
        <v>3.9804158474910603E-2</v>
      </c>
      <c r="N3930" s="458">
        <v>4.0004158474910602E-2</v>
      </c>
      <c r="O3930" s="459">
        <v>1.9999999999999901E-4</v>
      </c>
      <c r="P3930" s="460">
        <v>0</v>
      </c>
      <c r="Q3930" s="453">
        <v>1</v>
      </c>
      <c r="R3930" s="458">
        <v>3.9804158474910603E-2</v>
      </c>
      <c r="S3930" s="464">
        <v>2188000</v>
      </c>
      <c r="T3930" s="461">
        <v>2393000</v>
      </c>
      <c r="U3930" s="462">
        <v>69960</v>
      </c>
      <c r="V3930" s="463">
        <v>69481.400000000009</v>
      </c>
      <c r="W3930" s="716" t="e">
        <f t="shared" si="157"/>
        <v>#DIV/0!</v>
      </c>
      <c r="Z3930" s="739">
        <f t="shared" si="158"/>
        <v>437.59999999999781</v>
      </c>
    </row>
    <row r="3931" spans="1:26" s="365" customFormat="1" ht="12.65" customHeight="1">
      <c r="A3931" s="325" t="s">
        <v>66</v>
      </c>
      <c r="B3931" s="452" t="s">
        <v>985</v>
      </c>
      <c r="C3931" s="453" t="s">
        <v>449</v>
      </c>
      <c r="D3931" s="454" t="s">
        <v>1255</v>
      </c>
      <c r="E3931" s="455" t="s">
        <v>1256</v>
      </c>
      <c r="F3931" s="454" t="s">
        <v>1341</v>
      </c>
      <c r="G3931" s="454" t="s">
        <v>985</v>
      </c>
      <c r="H3931" s="454" t="s">
        <v>538</v>
      </c>
      <c r="I3931" s="453">
        <v>2023</v>
      </c>
      <c r="J3931" s="453">
        <v>5</v>
      </c>
      <c r="K3931" s="456">
        <v>45589</v>
      </c>
      <c r="L3931" s="457"/>
      <c r="M3931" s="458">
        <v>3.9804158474910603E-2</v>
      </c>
      <c r="N3931" s="458">
        <v>4.0004158474910602E-2</v>
      </c>
      <c r="O3931" s="459">
        <v>1.9999999999999901E-4</v>
      </c>
      <c r="P3931" s="460">
        <v>0</v>
      </c>
      <c r="Q3931" s="453">
        <v>1</v>
      </c>
      <c r="R3931" s="458">
        <v>3.9804158474910603E-2</v>
      </c>
      <c r="S3931" s="464">
        <v>205000</v>
      </c>
      <c r="T3931" s="461">
        <v>205000</v>
      </c>
      <c r="U3931" s="462">
        <v>69960</v>
      </c>
      <c r="V3931" s="463">
        <v>69919</v>
      </c>
      <c r="W3931" s="716" t="e">
        <f t="shared" si="157"/>
        <v>#DIV/0!</v>
      </c>
      <c r="Z3931" s="739">
        <f t="shared" si="158"/>
        <v>40.999999999999794</v>
      </c>
    </row>
    <row r="3932" spans="1:26" s="365" customFormat="1" ht="12.65" customHeight="1">
      <c r="A3932" s="325" t="s">
        <v>66</v>
      </c>
      <c r="B3932" s="452" t="s">
        <v>985</v>
      </c>
      <c r="C3932" s="453" t="s">
        <v>449</v>
      </c>
      <c r="D3932" s="454" t="s">
        <v>595</v>
      </c>
      <c r="E3932" s="455" t="s">
        <v>1252</v>
      </c>
      <c r="F3932" s="454" t="s">
        <v>1341</v>
      </c>
      <c r="G3932" s="454" t="s">
        <v>985</v>
      </c>
      <c r="H3932" s="454" t="s">
        <v>538</v>
      </c>
      <c r="I3932" s="453">
        <v>2025</v>
      </c>
      <c r="J3932" s="453">
        <v>1</v>
      </c>
      <c r="K3932" s="456">
        <v>45699</v>
      </c>
      <c r="L3932" s="457"/>
      <c r="M3932" s="458">
        <v>4.6564342329950402E-2</v>
      </c>
      <c r="N3932" s="458">
        <v>4.6864342329950397E-2</v>
      </c>
      <c r="O3932" s="459">
        <v>3.0000000000000198E-4</v>
      </c>
      <c r="P3932" s="460">
        <v>0</v>
      </c>
      <c r="Q3932" s="453">
        <v>1</v>
      </c>
      <c r="R3932" s="458">
        <v>4.6564342329950402E-2</v>
      </c>
      <c r="S3932" s="464">
        <v>181625</v>
      </c>
      <c r="T3932" s="461">
        <v>31313978</v>
      </c>
      <c r="U3932" s="462">
        <v>82680</v>
      </c>
      <c r="V3932" s="463">
        <v>73285.806599999938</v>
      </c>
      <c r="W3932" s="716" t="e">
        <f t="shared" si="157"/>
        <v>#DIV/0!</v>
      </c>
      <c r="Z3932" s="739">
        <f t="shared" si="158"/>
        <v>54.48750000000036</v>
      </c>
    </row>
    <row r="3933" spans="1:26" s="365" customFormat="1" ht="12.65" customHeight="1">
      <c r="A3933" s="325" t="s">
        <v>66</v>
      </c>
      <c r="B3933" s="452" t="s">
        <v>985</v>
      </c>
      <c r="C3933" s="453" t="s">
        <v>449</v>
      </c>
      <c r="D3933" s="454" t="s">
        <v>595</v>
      </c>
      <c r="E3933" s="455" t="s">
        <v>1252</v>
      </c>
      <c r="F3933" s="454" t="s">
        <v>1341</v>
      </c>
      <c r="G3933" s="454" t="s">
        <v>985</v>
      </c>
      <c r="H3933" s="454" t="s">
        <v>538</v>
      </c>
      <c r="I3933" s="453">
        <v>2024</v>
      </c>
      <c r="J3933" s="453">
        <v>12</v>
      </c>
      <c r="K3933" s="456">
        <v>45660</v>
      </c>
      <c r="L3933" s="457"/>
      <c r="M3933" s="458">
        <v>4.6564342329950402E-2</v>
      </c>
      <c r="N3933" s="458">
        <v>4.6864342329950397E-2</v>
      </c>
      <c r="O3933" s="459">
        <v>3.0000000000000198E-4</v>
      </c>
      <c r="P3933" s="460">
        <v>0</v>
      </c>
      <c r="Q3933" s="453">
        <v>1</v>
      </c>
      <c r="R3933" s="458">
        <v>4.6564342329950402E-2</v>
      </c>
      <c r="S3933" s="464">
        <v>0</v>
      </c>
      <c r="T3933" s="461">
        <v>31132353</v>
      </c>
      <c r="U3933" s="462">
        <v>82680</v>
      </c>
      <c r="V3933" s="463">
        <v>73340.294099999941</v>
      </c>
      <c r="W3933" s="716" t="e">
        <f t="shared" si="157"/>
        <v>#DIV/0!</v>
      </c>
      <c r="Z3933" s="739">
        <f t="shared" si="158"/>
        <v>0</v>
      </c>
    </row>
    <row r="3934" spans="1:26" s="365" customFormat="1" ht="12.65" customHeight="1">
      <c r="A3934" s="325" t="s">
        <v>66</v>
      </c>
      <c r="B3934" s="452" t="s">
        <v>985</v>
      </c>
      <c r="C3934" s="453" t="s">
        <v>449</v>
      </c>
      <c r="D3934" s="454" t="s">
        <v>595</v>
      </c>
      <c r="E3934" s="455" t="s">
        <v>1252</v>
      </c>
      <c r="F3934" s="454" t="s">
        <v>1341</v>
      </c>
      <c r="G3934" s="454" t="s">
        <v>985</v>
      </c>
      <c r="H3934" s="454" t="s">
        <v>538</v>
      </c>
      <c r="I3934" s="453">
        <v>2024</v>
      </c>
      <c r="J3934" s="453">
        <v>11</v>
      </c>
      <c r="K3934" s="456">
        <v>45632</v>
      </c>
      <c r="L3934" s="457"/>
      <c r="M3934" s="458">
        <v>4.6564342329950402E-2</v>
      </c>
      <c r="N3934" s="458">
        <v>4.6864342329950397E-2</v>
      </c>
      <c r="O3934" s="459">
        <v>3.0000000000000198E-4</v>
      </c>
      <c r="P3934" s="460">
        <v>0</v>
      </c>
      <c r="Q3934" s="453">
        <v>1</v>
      </c>
      <c r="R3934" s="458">
        <v>4.6564342329950402E-2</v>
      </c>
      <c r="S3934" s="464">
        <v>25000</v>
      </c>
      <c r="T3934" s="461">
        <v>31132353</v>
      </c>
      <c r="U3934" s="462">
        <v>82680</v>
      </c>
      <c r="V3934" s="463">
        <v>73340.294099999941</v>
      </c>
      <c r="W3934" s="716" t="e">
        <f t="shared" si="157"/>
        <v>#DIV/0!</v>
      </c>
      <c r="Z3934" s="739">
        <f t="shared" si="158"/>
        <v>7.5000000000000497</v>
      </c>
    </row>
    <row r="3935" spans="1:26" s="365" customFormat="1" ht="12.65" customHeight="1">
      <c r="A3935" s="325" t="s">
        <v>66</v>
      </c>
      <c r="B3935" s="452" t="s">
        <v>985</v>
      </c>
      <c r="C3935" s="453" t="s">
        <v>449</v>
      </c>
      <c r="D3935" s="454" t="s">
        <v>595</v>
      </c>
      <c r="E3935" s="455" t="s">
        <v>1252</v>
      </c>
      <c r="F3935" s="454" t="s">
        <v>1341</v>
      </c>
      <c r="G3935" s="454" t="s">
        <v>985</v>
      </c>
      <c r="H3935" s="454" t="s">
        <v>538</v>
      </c>
      <c r="I3935" s="453">
        <v>2024</v>
      </c>
      <c r="J3935" s="453">
        <v>10</v>
      </c>
      <c r="K3935" s="456">
        <v>45589</v>
      </c>
      <c r="L3935" s="457"/>
      <c r="M3935" s="458">
        <v>4.6564342329950402E-2</v>
      </c>
      <c r="N3935" s="458">
        <v>4.6864342329950397E-2</v>
      </c>
      <c r="O3935" s="459">
        <v>3.0000000000000198E-4</v>
      </c>
      <c r="P3935" s="460">
        <v>0</v>
      </c>
      <c r="Q3935" s="453">
        <v>1</v>
      </c>
      <c r="R3935" s="458">
        <v>4.6564342329950402E-2</v>
      </c>
      <c r="S3935" s="464">
        <v>25000</v>
      </c>
      <c r="T3935" s="461">
        <v>31107353</v>
      </c>
      <c r="U3935" s="462">
        <v>82680</v>
      </c>
      <c r="V3935" s="463">
        <v>73347.794099999941</v>
      </c>
      <c r="W3935" s="716" t="e">
        <f t="shared" si="157"/>
        <v>#DIV/0!</v>
      </c>
      <c r="Z3935" s="739">
        <f t="shared" si="158"/>
        <v>7.5000000000000497</v>
      </c>
    </row>
    <row r="3936" spans="1:26" s="365" customFormat="1" ht="12.65" customHeight="1">
      <c r="A3936" s="325" t="s">
        <v>66</v>
      </c>
      <c r="B3936" s="452" t="s">
        <v>985</v>
      </c>
      <c r="C3936" s="453" t="s">
        <v>449</v>
      </c>
      <c r="D3936" s="454" t="s">
        <v>595</v>
      </c>
      <c r="E3936" s="455" t="s">
        <v>1252</v>
      </c>
      <c r="F3936" s="454" t="s">
        <v>1341</v>
      </c>
      <c r="G3936" s="454" t="s">
        <v>985</v>
      </c>
      <c r="H3936" s="454" t="s">
        <v>538</v>
      </c>
      <c r="I3936" s="453">
        <v>2024</v>
      </c>
      <c r="J3936" s="453">
        <v>9</v>
      </c>
      <c r="K3936" s="456">
        <v>45589</v>
      </c>
      <c r="L3936" s="457"/>
      <c r="M3936" s="458">
        <v>4.6564342329950402E-2</v>
      </c>
      <c r="N3936" s="458">
        <v>4.6864342329950397E-2</v>
      </c>
      <c r="O3936" s="459">
        <v>3.0000000000000198E-4</v>
      </c>
      <c r="P3936" s="460">
        <v>0</v>
      </c>
      <c r="Q3936" s="453">
        <v>1</v>
      </c>
      <c r="R3936" s="458">
        <v>4.6564342329950402E-2</v>
      </c>
      <c r="S3936" s="464">
        <v>324204</v>
      </c>
      <c r="T3936" s="461">
        <v>31082353</v>
      </c>
      <c r="U3936" s="462">
        <v>82680</v>
      </c>
      <c r="V3936" s="463">
        <v>73355.294099999941</v>
      </c>
      <c r="W3936" s="716" t="e">
        <f t="shared" si="157"/>
        <v>#DIV/0!</v>
      </c>
      <c r="Z3936" s="739">
        <f t="shared" si="158"/>
        <v>97.261200000000642</v>
      </c>
    </row>
    <row r="3937" spans="1:26" s="365" customFormat="1" ht="12.65" customHeight="1">
      <c r="A3937" s="325" t="s">
        <v>66</v>
      </c>
      <c r="B3937" s="452" t="s">
        <v>985</v>
      </c>
      <c r="C3937" s="453" t="s">
        <v>449</v>
      </c>
      <c r="D3937" s="454" t="s">
        <v>595</v>
      </c>
      <c r="E3937" s="455" t="s">
        <v>1252</v>
      </c>
      <c r="F3937" s="454" t="s">
        <v>1341</v>
      </c>
      <c r="G3937" s="454" t="s">
        <v>985</v>
      </c>
      <c r="H3937" s="454" t="s">
        <v>538</v>
      </c>
      <c r="I3937" s="453">
        <v>2024</v>
      </c>
      <c r="J3937" s="453">
        <v>8</v>
      </c>
      <c r="K3937" s="456">
        <v>45589</v>
      </c>
      <c r="L3937" s="457"/>
      <c r="M3937" s="458">
        <v>4.6564342329950402E-2</v>
      </c>
      <c r="N3937" s="458">
        <v>4.6864342329950397E-2</v>
      </c>
      <c r="O3937" s="459">
        <v>3.0000000000000198E-4</v>
      </c>
      <c r="P3937" s="460">
        <v>0</v>
      </c>
      <c r="Q3937" s="453">
        <v>1</v>
      </c>
      <c r="R3937" s="458">
        <v>4.6564342329950402E-2</v>
      </c>
      <c r="S3937" s="464">
        <v>303891</v>
      </c>
      <c r="T3937" s="461">
        <v>30758149</v>
      </c>
      <c r="U3937" s="462">
        <v>82680</v>
      </c>
      <c r="V3937" s="463">
        <v>73452.555299999935</v>
      </c>
      <c r="W3937" s="716" t="e">
        <f t="shared" si="157"/>
        <v>#DIV/0!</v>
      </c>
      <c r="Z3937" s="739">
        <f t="shared" si="158"/>
        <v>91.167300000000608</v>
      </c>
    </row>
    <row r="3938" spans="1:26" s="365" customFormat="1" ht="12.65" customHeight="1">
      <c r="A3938" s="325" t="s">
        <v>66</v>
      </c>
      <c r="B3938" s="452" t="s">
        <v>985</v>
      </c>
      <c r="C3938" s="453" t="s">
        <v>449</v>
      </c>
      <c r="D3938" s="454" t="s">
        <v>595</v>
      </c>
      <c r="E3938" s="455" t="s">
        <v>1252</v>
      </c>
      <c r="F3938" s="454" t="s">
        <v>1341</v>
      </c>
      <c r="G3938" s="454" t="s">
        <v>985</v>
      </c>
      <c r="H3938" s="454" t="s">
        <v>538</v>
      </c>
      <c r="I3938" s="453">
        <v>2024</v>
      </c>
      <c r="J3938" s="453">
        <v>7</v>
      </c>
      <c r="K3938" s="456">
        <v>45589</v>
      </c>
      <c r="L3938" s="457"/>
      <c r="M3938" s="458">
        <v>4.6564342329950402E-2</v>
      </c>
      <c r="N3938" s="458">
        <v>4.6864342329950397E-2</v>
      </c>
      <c r="O3938" s="459">
        <v>3.0000000000000198E-4</v>
      </c>
      <c r="P3938" s="460">
        <v>0</v>
      </c>
      <c r="Q3938" s="453">
        <v>1</v>
      </c>
      <c r="R3938" s="458">
        <v>4.6564342329950402E-2</v>
      </c>
      <c r="S3938" s="464">
        <v>313316</v>
      </c>
      <c r="T3938" s="461">
        <v>30454258</v>
      </c>
      <c r="U3938" s="462">
        <v>82680</v>
      </c>
      <c r="V3938" s="463">
        <v>73543.722599999935</v>
      </c>
      <c r="W3938" s="716" t="e">
        <f t="shared" si="157"/>
        <v>#DIV/0!</v>
      </c>
      <c r="Z3938" s="739">
        <f t="shared" si="158"/>
        <v>93.994800000000623</v>
      </c>
    </row>
    <row r="3939" spans="1:26" s="365" customFormat="1" ht="12.65" customHeight="1">
      <c r="A3939" s="325" t="s">
        <v>66</v>
      </c>
      <c r="B3939" s="452" t="s">
        <v>985</v>
      </c>
      <c r="C3939" s="453" t="s">
        <v>449</v>
      </c>
      <c r="D3939" s="454" t="s">
        <v>595</v>
      </c>
      <c r="E3939" s="455" t="s">
        <v>1252</v>
      </c>
      <c r="F3939" s="454" t="s">
        <v>1341</v>
      </c>
      <c r="G3939" s="454" t="s">
        <v>985</v>
      </c>
      <c r="H3939" s="454" t="s">
        <v>538</v>
      </c>
      <c r="I3939" s="453">
        <v>2024</v>
      </c>
      <c r="J3939" s="453">
        <v>6</v>
      </c>
      <c r="K3939" s="456">
        <v>45589</v>
      </c>
      <c r="L3939" s="457"/>
      <c r="M3939" s="458">
        <v>4.6564342329950402E-2</v>
      </c>
      <c r="N3939" s="458">
        <v>4.6864342329950397E-2</v>
      </c>
      <c r="O3939" s="459">
        <v>3.0000000000000198E-4</v>
      </c>
      <c r="P3939" s="460">
        <v>0</v>
      </c>
      <c r="Q3939" s="453">
        <v>1</v>
      </c>
      <c r="R3939" s="458">
        <v>4.6564342329950402E-2</v>
      </c>
      <c r="S3939" s="464">
        <v>821999</v>
      </c>
      <c r="T3939" s="461">
        <v>30140942</v>
      </c>
      <c r="U3939" s="462">
        <v>82680</v>
      </c>
      <c r="V3939" s="463">
        <v>73637.717399999936</v>
      </c>
      <c r="W3939" s="716" t="e">
        <f t="shared" si="157"/>
        <v>#DIV/0!</v>
      </c>
      <c r="Z3939" s="739">
        <f t="shared" si="158"/>
        <v>246.59970000000163</v>
      </c>
    </row>
    <row r="3940" spans="1:26" s="365" customFormat="1" ht="12.65" customHeight="1">
      <c r="A3940" s="325" t="s">
        <v>66</v>
      </c>
      <c r="B3940" s="452" t="s">
        <v>985</v>
      </c>
      <c r="C3940" s="453" t="s">
        <v>449</v>
      </c>
      <c r="D3940" s="454" t="s">
        <v>595</v>
      </c>
      <c r="E3940" s="455" t="s">
        <v>1252</v>
      </c>
      <c r="F3940" s="454" t="s">
        <v>1341</v>
      </c>
      <c r="G3940" s="454" t="s">
        <v>985</v>
      </c>
      <c r="H3940" s="454" t="s">
        <v>538</v>
      </c>
      <c r="I3940" s="453">
        <v>2024</v>
      </c>
      <c r="J3940" s="453">
        <v>5</v>
      </c>
      <c r="K3940" s="456">
        <v>45589</v>
      </c>
      <c r="L3940" s="457"/>
      <c r="M3940" s="458">
        <v>4.6564342329950402E-2</v>
      </c>
      <c r="N3940" s="458">
        <v>4.6864342329950397E-2</v>
      </c>
      <c r="O3940" s="459">
        <v>3.0000000000000198E-4</v>
      </c>
      <c r="P3940" s="460">
        <v>0</v>
      </c>
      <c r="Q3940" s="453">
        <v>1</v>
      </c>
      <c r="R3940" s="458">
        <v>4.6564342329950402E-2</v>
      </c>
      <c r="S3940" s="464">
        <v>1677083</v>
      </c>
      <c r="T3940" s="461">
        <v>29318943</v>
      </c>
      <c r="U3940" s="462">
        <v>82680</v>
      </c>
      <c r="V3940" s="463">
        <v>73884.317099999942</v>
      </c>
      <c r="W3940" s="716" t="e">
        <f t="shared" si="157"/>
        <v>#DIV/0!</v>
      </c>
      <c r="Z3940" s="739">
        <f t="shared" si="158"/>
        <v>503.12490000000332</v>
      </c>
    </row>
    <row r="3941" spans="1:26" s="365" customFormat="1" ht="12.65" customHeight="1">
      <c r="A3941" s="325" t="s">
        <v>66</v>
      </c>
      <c r="B3941" s="452" t="s">
        <v>985</v>
      </c>
      <c r="C3941" s="453" t="s">
        <v>449</v>
      </c>
      <c r="D3941" s="454" t="s">
        <v>595</v>
      </c>
      <c r="E3941" s="455" t="s">
        <v>1252</v>
      </c>
      <c r="F3941" s="454" t="s">
        <v>1341</v>
      </c>
      <c r="G3941" s="454" t="s">
        <v>985</v>
      </c>
      <c r="H3941" s="454" t="s">
        <v>538</v>
      </c>
      <c r="I3941" s="453">
        <v>2024</v>
      </c>
      <c r="J3941" s="453">
        <v>4</v>
      </c>
      <c r="K3941" s="456">
        <v>45589</v>
      </c>
      <c r="L3941" s="457"/>
      <c r="M3941" s="458">
        <v>4.6564342329950402E-2</v>
      </c>
      <c r="N3941" s="458">
        <v>4.6864342329950397E-2</v>
      </c>
      <c r="O3941" s="459">
        <v>3.0000000000000198E-4</v>
      </c>
      <c r="P3941" s="460">
        <v>0</v>
      </c>
      <c r="Q3941" s="453">
        <v>1</v>
      </c>
      <c r="R3941" s="458">
        <v>4.6564342329950402E-2</v>
      </c>
      <c r="S3941" s="464">
        <v>2629408</v>
      </c>
      <c r="T3941" s="461">
        <v>27641860</v>
      </c>
      <c r="U3941" s="462">
        <v>82680</v>
      </c>
      <c r="V3941" s="463">
        <v>74387.441999999952</v>
      </c>
      <c r="W3941" s="716" t="e">
        <f t="shared" si="157"/>
        <v>#DIV/0!</v>
      </c>
      <c r="Z3941" s="739">
        <f t="shared" si="158"/>
        <v>788.82240000000525</v>
      </c>
    </row>
    <row r="3942" spans="1:26" s="365" customFormat="1" ht="12.65" customHeight="1">
      <c r="A3942" s="325" t="s">
        <v>66</v>
      </c>
      <c r="B3942" s="452" t="s">
        <v>985</v>
      </c>
      <c r="C3942" s="453" t="s">
        <v>449</v>
      </c>
      <c r="D3942" s="454" t="s">
        <v>595</v>
      </c>
      <c r="E3942" s="455" t="s">
        <v>1252</v>
      </c>
      <c r="F3942" s="454" t="s">
        <v>1341</v>
      </c>
      <c r="G3942" s="454" t="s">
        <v>985</v>
      </c>
      <c r="H3942" s="454" t="s">
        <v>538</v>
      </c>
      <c r="I3942" s="453">
        <v>2024</v>
      </c>
      <c r="J3942" s="453">
        <v>3</v>
      </c>
      <c r="K3942" s="456">
        <v>45589</v>
      </c>
      <c r="L3942" s="457"/>
      <c r="M3942" s="458">
        <v>4.6564342329950402E-2</v>
      </c>
      <c r="N3942" s="458">
        <v>4.6864342329950397E-2</v>
      </c>
      <c r="O3942" s="459">
        <v>3.0000000000000198E-4</v>
      </c>
      <c r="P3942" s="460">
        <v>0</v>
      </c>
      <c r="Q3942" s="453">
        <v>1</v>
      </c>
      <c r="R3942" s="458">
        <v>4.6564342329950402E-2</v>
      </c>
      <c r="S3942" s="464">
        <v>2185073</v>
      </c>
      <c r="T3942" s="461">
        <v>25012452</v>
      </c>
      <c r="U3942" s="462">
        <v>82680</v>
      </c>
      <c r="V3942" s="463">
        <v>75176.264399999956</v>
      </c>
      <c r="W3942" s="716" t="e">
        <f t="shared" si="157"/>
        <v>#DIV/0!</v>
      </c>
      <c r="Z3942" s="739">
        <f t="shared" si="158"/>
        <v>655.52190000000428</v>
      </c>
    </row>
    <row r="3943" spans="1:26" s="365" customFormat="1" ht="12.65" customHeight="1">
      <c r="A3943" s="325" t="s">
        <v>66</v>
      </c>
      <c r="B3943" s="452" t="s">
        <v>985</v>
      </c>
      <c r="C3943" s="453" t="s">
        <v>449</v>
      </c>
      <c r="D3943" s="454" t="s">
        <v>595</v>
      </c>
      <c r="E3943" s="455" t="s">
        <v>1252</v>
      </c>
      <c r="F3943" s="454" t="s">
        <v>1341</v>
      </c>
      <c r="G3943" s="454" t="s">
        <v>985</v>
      </c>
      <c r="H3943" s="454" t="s">
        <v>538</v>
      </c>
      <c r="I3943" s="453">
        <v>2024</v>
      </c>
      <c r="J3943" s="453">
        <v>2</v>
      </c>
      <c r="K3943" s="456">
        <v>45589</v>
      </c>
      <c r="L3943" s="457"/>
      <c r="M3943" s="458">
        <v>4.6564342329950402E-2</v>
      </c>
      <c r="N3943" s="458">
        <v>4.6864342329950397E-2</v>
      </c>
      <c r="O3943" s="459">
        <v>3.0000000000000198E-4</v>
      </c>
      <c r="P3943" s="460">
        <v>0</v>
      </c>
      <c r="Q3943" s="453">
        <v>1</v>
      </c>
      <c r="R3943" s="458">
        <v>4.6564342329950402E-2</v>
      </c>
      <c r="S3943" s="464">
        <v>600000</v>
      </c>
      <c r="T3943" s="461">
        <v>22827379</v>
      </c>
      <c r="U3943" s="462">
        <v>82680</v>
      </c>
      <c r="V3943" s="463">
        <v>75831.786299999949</v>
      </c>
      <c r="W3943" s="716" t="e">
        <f t="shared" si="157"/>
        <v>#DIV/0!</v>
      </c>
      <c r="Z3943" s="739">
        <f t="shared" si="158"/>
        <v>180.00000000000119</v>
      </c>
    </row>
    <row r="3944" spans="1:26" s="365" customFormat="1" ht="12.65" customHeight="1">
      <c r="A3944" s="325" t="s">
        <v>66</v>
      </c>
      <c r="B3944" s="452" t="s">
        <v>985</v>
      </c>
      <c r="C3944" s="453" t="s">
        <v>449</v>
      </c>
      <c r="D3944" s="454" t="s">
        <v>595</v>
      </c>
      <c r="E3944" s="455" t="s">
        <v>1252</v>
      </c>
      <c r="F3944" s="454" t="s">
        <v>1341</v>
      </c>
      <c r="G3944" s="454" t="s">
        <v>985</v>
      </c>
      <c r="H3944" s="454" t="s">
        <v>538</v>
      </c>
      <c r="I3944" s="453">
        <v>2024</v>
      </c>
      <c r="J3944" s="453">
        <v>1</v>
      </c>
      <c r="K3944" s="456">
        <v>45589</v>
      </c>
      <c r="L3944" s="457"/>
      <c r="M3944" s="458">
        <v>4.6564342329950402E-2</v>
      </c>
      <c r="N3944" s="458">
        <v>4.6864342329950397E-2</v>
      </c>
      <c r="O3944" s="459">
        <v>3.0000000000000198E-4</v>
      </c>
      <c r="P3944" s="460">
        <v>0</v>
      </c>
      <c r="Q3944" s="453">
        <v>1</v>
      </c>
      <c r="R3944" s="458">
        <v>4.6564342329950402E-2</v>
      </c>
      <c r="S3944" s="464">
        <v>1990687</v>
      </c>
      <c r="T3944" s="461">
        <v>22227379</v>
      </c>
      <c r="U3944" s="462">
        <v>82680</v>
      </c>
      <c r="V3944" s="463">
        <v>76011.786299999949</v>
      </c>
      <c r="W3944" s="716" t="e">
        <f t="shared" si="157"/>
        <v>#DIV/0!</v>
      </c>
      <c r="Z3944" s="739">
        <f t="shared" si="158"/>
        <v>597.20610000000397</v>
      </c>
    </row>
    <row r="3945" spans="1:26" s="365" customFormat="1" ht="12.65" customHeight="1">
      <c r="A3945" s="325" t="s">
        <v>66</v>
      </c>
      <c r="B3945" s="452" t="s">
        <v>985</v>
      </c>
      <c r="C3945" s="453" t="s">
        <v>449</v>
      </c>
      <c r="D3945" s="454" t="s">
        <v>595</v>
      </c>
      <c r="E3945" s="455" t="s">
        <v>1252</v>
      </c>
      <c r="F3945" s="454" t="s">
        <v>1341</v>
      </c>
      <c r="G3945" s="454" t="s">
        <v>985</v>
      </c>
      <c r="H3945" s="454" t="s">
        <v>538</v>
      </c>
      <c r="I3945" s="453">
        <v>2023</v>
      </c>
      <c r="J3945" s="453">
        <v>12</v>
      </c>
      <c r="K3945" s="456">
        <v>45589</v>
      </c>
      <c r="L3945" s="457"/>
      <c r="M3945" s="458">
        <v>4.6564342329950402E-2</v>
      </c>
      <c r="N3945" s="458">
        <v>4.6864342329950397E-2</v>
      </c>
      <c r="O3945" s="459">
        <v>3.0000000000000198E-4</v>
      </c>
      <c r="P3945" s="460">
        <v>0</v>
      </c>
      <c r="Q3945" s="453">
        <v>1</v>
      </c>
      <c r="R3945" s="458">
        <v>4.6564342329950402E-2</v>
      </c>
      <c r="S3945" s="464">
        <v>800000</v>
      </c>
      <c r="T3945" s="461">
        <v>20236692</v>
      </c>
      <c r="U3945" s="462">
        <v>82680</v>
      </c>
      <c r="V3945" s="463">
        <v>76608.992399999959</v>
      </c>
      <c r="W3945" s="716" t="e">
        <f t="shared" si="157"/>
        <v>#DIV/0!</v>
      </c>
      <c r="Z3945" s="739">
        <f t="shared" si="158"/>
        <v>240.00000000000159</v>
      </c>
    </row>
    <row r="3946" spans="1:26" s="365" customFormat="1" ht="12.65" customHeight="1">
      <c r="A3946" s="325" t="s">
        <v>66</v>
      </c>
      <c r="B3946" s="452" t="s">
        <v>985</v>
      </c>
      <c r="C3946" s="453" t="s">
        <v>449</v>
      </c>
      <c r="D3946" s="454" t="s">
        <v>595</v>
      </c>
      <c r="E3946" s="455" t="s">
        <v>1252</v>
      </c>
      <c r="F3946" s="454" t="s">
        <v>1341</v>
      </c>
      <c r="G3946" s="454" t="s">
        <v>985</v>
      </c>
      <c r="H3946" s="454" t="s">
        <v>538</v>
      </c>
      <c r="I3946" s="453">
        <v>2023</v>
      </c>
      <c r="J3946" s="453">
        <v>11</v>
      </c>
      <c r="K3946" s="456">
        <v>45589</v>
      </c>
      <c r="L3946" s="457"/>
      <c r="M3946" s="458">
        <v>4.6564342329950402E-2</v>
      </c>
      <c r="N3946" s="458">
        <v>4.6864342329950397E-2</v>
      </c>
      <c r="O3946" s="459">
        <v>3.0000000000000198E-4</v>
      </c>
      <c r="P3946" s="460">
        <v>0</v>
      </c>
      <c r="Q3946" s="453">
        <v>1</v>
      </c>
      <c r="R3946" s="458">
        <v>4.6564342329950402E-2</v>
      </c>
      <c r="S3946" s="464">
        <v>1847881</v>
      </c>
      <c r="T3946" s="461">
        <v>19436692</v>
      </c>
      <c r="U3946" s="462">
        <v>82680</v>
      </c>
      <c r="V3946" s="463">
        <v>76848.992399999959</v>
      </c>
      <c r="W3946" s="716" t="e">
        <f t="shared" si="157"/>
        <v>#DIV/0!</v>
      </c>
      <c r="Z3946" s="739">
        <f t="shared" si="158"/>
        <v>554.36430000000371</v>
      </c>
    </row>
    <row r="3947" spans="1:26" s="365" customFormat="1" ht="12.65" customHeight="1">
      <c r="A3947" s="325" t="s">
        <v>66</v>
      </c>
      <c r="B3947" s="452" t="s">
        <v>985</v>
      </c>
      <c r="C3947" s="453" t="s">
        <v>449</v>
      </c>
      <c r="D3947" s="454" t="s">
        <v>595</v>
      </c>
      <c r="E3947" s="455" t="s">
        <v>1252</v>
      </c>
      <c r="F3947" s="454" t="s">
        <v>1341</v>
      </c>
      <c r="G3947" s="454" t="s">
        <v>985</v>
      </c>
      <c r="H3947" s="454" t="s">
        <v>538</v>
      </c>
      <c r="I3947" s="453">
        <v>2023</v>
      </c>
      <c r="J3947" s="453">
        <v>10</v>
      </c>
      <c r="K3947" s="456">
        <v>45589</v>
      </c>
      <c r="L3947" s="457"/>
      <c r="M3947" s="458">
        <v>4.6564342329950402E-2</v>
      </c>
      <c r="N3947" s="458">
        <v>4.6864342329950397E-2</v>
      </c>
      <c r="O3947" s="459">
        <v>3.0000000000000198E-4</v>
      </c>
      <c r="P3947" s="460">
        <v>0</v>
      </c>
      <c r="Q3947" s="453">
        <v>1</v>
      </c>
      <c r="R3947" s="458">
        <v>4.6564342329950402E-2</v>
      </c>
      <c r="S3947" s="464">
        <v>1900000</v>
      </c>
      <c r="T3947" s="461">
        <v>17588811</v>
      </c>
      <c r="U3947" s="462">
        <v>82680</v>
      </c>
      <c r="V3947" s="463">
        <v>77403.35669999996</v>
      </c>
      <c r="W3947" s="716" t="e">
        <f t="shared" si="157"/>
        <v>#DIV/0!</v>
      </c>
      <c r="Z3947" s="739">
        <f t="shared" si="158"/>
        <v>570.00000000000375</v>
      </c>
    </row>
    <row r="3948" spans="1:26" s="365" customFormat="1" ht="12.65" customHeight="1">
      <c r="A3948" s="325" t="s">
        <v>66</v>
      </c>
      <c r="B3948" s="452" t="s">
        <v>985</v>
      </c>
      <c r="C3948" s="453" t="s">
        <v>449</v>
      </c>
      <c r="D3948" s="454" t="s">
        <v>595</v>
      </c>
      <c r="E3948" s="455" t="s">
        <v>1252</v>
      </c>
      <c r="F3948" s="454" t="s">
        <v>1341</v>
      </c>
      <c r="G3948" s="454" t="s">
        <v>985</v>
      </c>
      <c r="H3948" s="454" t="s">
        <v>538</v>
      </c>
      <c r="I3948" s="453">
        <v>2023</v>
      </c>
      <c r="J3948" s="453">
        <v>9</v>
      </c>
      <c r="K3948" s="456">
        <v>45589</v>
      </c>
      <c r="L3948" s="457"/>
      <c r="M3948" s="458">
        <v>4.6564342329950402E-2</v>
      </c>
      <c r="N3948" s="458">
        <v>4.6864342329950397E-2</v>
      </c>
      <c r="O3948" s="459">
        <v>3.0000000000000198E-4</v>
      </c>
      <c r="P3948" s="460">
        <v>0</v>
      </c>
      <c r="Q3948" s="453">
        <v>1</v>
      </c>
      <c r="R3948" s="458">
        <v>4.6564342329950402E-2</v>
      </c>
      <c r="S3948" s="464">
        <v>4150000</v>
      </c>
      <c r="T3948" s="461">
        <v>15688811</v>
      </c>
      <c r="U3948" s="462">
        <v>82680</v>
      </c>
      <c r="V3948" s="463">
        <v>77973.356699999975</v>
      </c>
      <c r="W3948" s="716" t="e">
        <f t="shared" si="157"/>
        <v>#DIV/0!</v>
      </c>
      <c r="Z3948" s="739">
        <f t="shared" si="158"/>
        <v>1245.0000000000082</v>
      </c>
    </row>
    <row r="3949" spans="1:26" s="365" customFormat="1" ht="12.65" customHeight="1">
      <c r="A3949" s="325" t="s">
        <v>66</v>
      </c>
      <c r="B3949" s="452" t="s">
        <v>985</v>
      </c>
      <c r="C3949" s="453" t="s">
        <v>449</v>
      </c>
      <c r="D3949" s="454" t="s">
        <v>595</v>
      </c>
      <c r="E3949" s="455" t="s">
        <v>1252</v>
      </c>
      <c r="F3949" s="454" t="s">
        <v>1341</v>
      </c>
      <c r="G3949" s="454" t="s">
        <v>985</v>
      </c>
      <c r="H3949" s="454" t="s">
        <v>538</v>
      </c>
      <c r="I3949" s="453">
        <v>2023</v>
      </c>
      <c r="J3949" s="453">
        <v>8</v>
      </c>
      <c r="K3949" s="456">
        <v>45589</v>
      </c>
      <c r="L3949" s="457"/>
      <c r="M3949" s="458">
        <v>4.6564342329950402E-2</v>
      </c>
      <c r="N3949" s="458">
        <v>4.6864342329950397E-2</v>
      </c>
      <c r="O3949" s="459">
        <v>3.0000000000000198E-4</v>
      </c>
      <c r="P3949" s="460">
        <v>0</v>
      </c>
      <c r="Q3949" s="453">
        <v>1</v>
      </c>
      <c r="R3949" s="458">
        <v>4.6564342329950402E-2</v>
      </c>
      <c r="S3949" s="464">
        <v>6574854</v>
      </c>
      <c r="T3949" s="461">
        <v>11538811</v>
      </c>
      <c r="U3949" s="462">
        <v>82680</v>
      </c>
      <c r="V3949" s="463">
        <v>79218.356699999975</v>
      </c>
      <c r="W3949" s="716" t="e">
        <f t="shared" si="157"/>
        <v>#DIV/0!</v>
      </c>
      <c r="Z3949" s="739">
        <f t="shared" si="158"/>
        <v>1972.456200000013</v>
      </c>
    </row>
    <row r="3950" spans="1:26" s="365" customFormat="1" ht="12.65" customHeight="1">
      <c r="A3950" s="325" t="s">
        <v>66</v>
      </c>
      <c r="B3950" s="452" t="s">
        <v>985</v>
      </c>
      <c r="C3950" s="453" t="s">
        <v>449</v>
      </c>
      <c r="D3950" s="454" t="s">
        <v>595</v>
      </c>
      <c r="E3950" s="455" t="s">
        <v>1252</v>
      </c>
      <c r="F3950" s="454" t="s">
        <v>1341</v>
      </c>
      <c r="G3950" s="454" t="s">
        <v>985</v>
      </c>
      <c r="H3950" s="454" t="s">
        <v>538</v>
      </c>
      <c r="I3950" s="453">
        <v>2023</v>
      </c>
      <c r="J3950" s="453">
        <v>7</v>
      </c>
      <c r="K3950" s="456">
        <v>45589</v>
      </c>
      <c r="L3950" s="457"/>
      <c r="M3950" s="458">
        <v>4.6564342329950402E-2</v>
      </c>
      <c r="N3950" s="458">
        <v>4.6864342329950397E-2</v>
      </c>
      <c r="O3950" s="459">
        <v>3.0000000000000198E-4</v>
      </c>
      <c r="P3950" s="460">
        <v>0</v>
      </c>
      <c r="Q3950" s="453">
        <v>1</v>
      </c>
      <c r="R3950" s="458">
        <v>4.6564342329950402E-2</v>
      </c>
      <c r="S3950" s="464">
        <v>2535957</v>
      </c>
      <c r="T3950" s="461">
        <v>4963957</v>
      </c>
      <c r="U3950" s="462">
        <v>82680</v>
      </c>
      <c r="V3950" s="463">
        <v>81190.81289999999</v>
      </c>
      <c r="W3950" s="716" t="e">
        <f t="shared" si="157"/>
        <v>#DIV/0!</v>
      </c>
      <c r="Z3950" s="739">
        <f t="shared" si="158"/>
        <v>760.78710000000501</v>
      </c>
    </row>
    <row r="3951" spans="1:26" s="365" customFormat="1" ht="12.65" customHeight="1">
      <c r="A3951" s="325" t="s">
        <v>66</v>
      </c>
      <c r="B3951" s="452" t="s">
        <v>985</v>
      </c>
      <c r="C3951" s="453" t="s">
        <v>449</v>
      </c>
      <c r="D3951" s="454" t="s">
        <v>595</v>
      </c>
      <c r="E3951" s="455" t="s">
        <v>1252</v>
      </c>
      <c r="F3951" s="454" t="s">
        <v>1341</v>
      </c>
      <c r="G3951" s="454" t="s">
        <v>985</v>
      </c>
      <c r="H3951" s="454" t="s">
        <v>538</v>
      </c>
      <c r="I3951" s="453">
        <v>2023</v>
      </c>
      <c r="J3951" s="453">
        <v>6</v>
      </c>
      <c r="K3951" s="456">
        <v>45589</v>
      </c>
      <c r="L3951" s="457"/>
      <c r="M3951" s="458">
        <v>4.6564342329950402E-2</v>
      </c>
      <c r="N3951" s="458">
        <v>4.6864342329950397E-2</v>
      </c>
      <c r="O3951" s="459">
        <v>3.0000000000000198E-4</v>
      </c>
      <c r="P3951" s="460">
        <v>0</v>
      </c>
      <c r="Q3951" s="453">
        <v>1</v>
      </c>
      <c r="R3951" s="458">
        <v>4.6564342329950402E-2</v>
      </c>
      <c r="S3951" s="464">
        <v>2318000</v>
      </c>
      <c r="T3951" s="461">
        <v>2428000</v>
      </c>
      <c r="U3951" s="462">
        <v>82680</v>
      </c>
      <c r="V3951" s="463">
        <v>81951.599999999991</v>
      </c>
      <c r="W3951" s="716" t="e">
        <f t="shared" si="157"/>
        <v>#DIV/0!</v>
      </c>
      <c r="Z3951" s="739">
        <f t="shared" si="158"/>
        <v>695.40000000000464</v>
      </c>
    </row>
    <row r="3952" spans="1:26" s="365" customFormat="1" ht="12.65" customHeight="1">
      <c r="A3952" s="325" t="s">
        <v>66</v>
      </c>
      <c r="B3952" s="452" t="s">
        <v>985</v>
      </c>
      <c r="C3952" s="453" t="s">
        <v>449</v>
      </c>
      <c r="D3952" s="454" t="s">
        <v>595</v>
      </c>
      <c r="E3952" s="455" t="s">
        <v>1252</v>
      </c>
      <c r="F3952" s="454" t="s">
        <v>1341</v>
      </c>
      <c r="G3952" s="454" t="s">
        <v>985</v>
      </c>
      <c r="H3952" s="454" t="s">
        <v>538</v>
      </c>
      <c r="I3952" s="453">
        <v>2023</v>
      </c>
      <c r="J3952" s="453">
        <v>5</v>
      </c>
      <c r="K3952" s="456">
        <v>45589</v>
      </c>
      <c r="L3952" s="457"/>
      <c r="M3952" s="458">
        <v>4.6564342329950402E-2</v>
      </c>
      <c r="N3952" s="458">
        <v>4.6864342329950397E-2</v>
      </c>
      <c r="O3952" s="459">
        <v>3.0000000000000198E-4</v>
      </c>
      <c r="P3952" s="460">
        <v>0</v>
      </c>
      <c r="Q3952" s="453">
        <v>1</v>
      </c>
      <c r="R3952" s="458">
        <v>4.6564342329950402E-2</v>
      </c>
      <c r="S3952" s="464">
        <v>110000</v>
      </c>
      <c r="T3952" s="461">
        <v>110000</v>
      </c>
      <c r="U3952" s="462">
        <v>82680</v>
      </c>
      <c r="V3952" s="463">
        <v>82647</v>
      </c>
      <c r="W3952" s="716" t="e">
        <f t="shared" si="157"/>
        <v>#DIV/0!</v>
      </c>
      <c r="Z3952" s="739">
        <f t="shared" si="158"/>
        <v>33.00000000000022</v>
      </c>
    </row>
    <row r="3953" spans="1:26" s="365" customFormat="1" ht="12.65" customHeight="1">
      <c r="A3953" s="325" t="s">
        <v>66</v>
      </c>
      <c r="B3953" s="452" t="s">
        <v>985</v>
      </c>
      <c r="C3953" s="453" t="s">
        <v>449</v>
      </c>
      <c r="D3953" s="454" t="s">
        <v>1346</v>
      </c>
      <c r="E3953" s="455" t="s">
        <v>1258</v>
      </c>
      <c r="F3953" s="454" t="s">
        <v>1341</v>
      </c>
      <c r="G3953" s="454" t="s">
        <v>985</v>
      </c>
      <c r="H3953" s="454" t="s">
        <v>538</v>
      </c>
      <c r="I3953" s="453">
        <v>2025</v>
      </c>
      <c r="J3953" s="453">
        <v>1</v>
      </c>
      <c r="K3953" s="456">
        <v>45699</v>
      </c>
      <c r="L3953" s="457"/>
      <c r="M3953" s="458">
        <v>1.76842794830924E-2</v>
      </c>
      <c r="N3953" s="458">
        <v>1.7784279483092399E-2</v>
      </c>
      <c r="O3953" s="459">
        <v>9.9999999999999395E-5</v>
      </c>
      <c r="P3953" s="460">
        <v>0</v>
      </c>
      <c r="Q3953" s="453">
        <v>1</v>
      </c>
      <c r="R3953" s="458">
        <v>1.76842794830924E-2</v>
      </c>
      <c r="S3953" s="464">
        <v>0</v>
      </c>
      <c r="T3953" s="461">
        <v>10824797</v>
      </c>
      <c r="U3953" s="462">
        <v>26500</v>
      </c>
      <c r="V3953" s="463">
        <v>25417.520300000007</v>
      </c>
      <c r="W3953" s="716" t="e">
        <f t="shared" si="157"/>
        <v>#DIV/0!</v>
      </c>
      <c r="Z3953" s="739">
        <f t="shared" si="158"/>
        <v>0</v>
      </c>
    </row>
    <row r="3954" spans="1:26" s="365" customFormat="1" ht="12.65" customHeight="1">
      <c r="A3954" s="325" t="s">
        <v>66</v>
      </c>
      <c r="B3954" s="452" t="s">
        <v>985</v>
      </c>
      <c r="C3954" s="453" t="s">
        <v>449</v>
      </c>
      <c r="D3954" s="454" t="s">
        <v>1346</v>
      </c>
      <c r="E3954" s="455" t="s">
        <v>1258</v>
      </c>
      <c r="F3954" s="454" t="s">
        <v>1341</v>
      </c>
      <c r="G3954" s="454" t="s">
        <v>985</v>
      </c>
      <c r="H3954" s="454" t="s">
        <v>538</v>
      </c>
      <c r="I3954" s="453">
        <v>2024</v>
      </c>
      <c r="J3954" s="453">
        <v>12</v>
      </c>
      <c r="K3954" s="456">
        <v>45660</v>
      </c>
      <c r="L3954" s="457"/>
      <c r="M3954" s="458">
        <v>1.76842794830924E-2</v>
      </c>
      <c r="N3954" s="458">
        <v>1.7784279483092399E-2</v>
      </c>
      <c r="O3954" s="459">
        <v>9.9999999999999395E-5</v>
      </c>
      <c r="P3954" s="460">
        <v>0</v>
      </c>
      <c r="Q3954" s="453">
        <v>1</v>
      </c>
      <c r="R3954" s="458">
        <v>1.76842794830924E-2</v>
      </c>
      <c r="S3954" s="464">
        <v>0</v>
      </c>
      <c r="T3954" s="461">
        <v>10824797</v>
      </c>
      <c r="U3954" s="462">
        <v>26500</v>
      </c>
      <c r="V3954" s="463">
        <v>25417.520300000007</v>
      </c>
      <c r="W3954" s="716" t="e">
        <f t="shared" si="157"/>
        <v>#DIV/0!</v>
      </c>
      <c r="Z3954" s="739">
        <f t="shared" si="158"/>
        <v>0</v>
      </c>
    </row>
    <row r="3955" spans="1:26" s="365" customFormat="1" ht="12.65" customHeight="1">
      <c r="A3955" s="325" t="s">
        <v>66</v>
      </c>
      <c r="B3955" s="452" t="s">
        <v>985</v>
      </c>
      <c r="C3955" s="453" t="s">
        <v>449</v>
      </c>
      <c r="D3955" s="454" t="s">
        <v>1346</v>
      </c>
      <c r="E3955" s="455" t="s">
        <v>1258</v>
      </c>
      <c r="F3955" s="454" t="s">
        <v>1341</v>
      </c>
      <c r="G3955" s="454" t="s">
        <v>985</v>
      </c>
      <c r="H3955" s="454" t="s">
        <v>538</v>
      </c>
      <c r="I3955" s="453">
        <v>2024</v>
      </c>
      <c r="J3955" s="453">
        <v>11</v>
      </c>
      <c r="K3955" s="456">
        <v>45632</v>
      </c>
      <c r="L3955" s="457"/>
      <c r="M3955" s="458">
        <v>1.76842794830924E-2</v>
      </c>
      <c r="N3955" s="458">
        <v>1.7784279483092399E-2</v>
      </c>
      <c r="O3955" s="459">
        <v>9.9999999999999395E-5</v>
      </c>
      <c r="P3955" s="460">
        <v>0</v>
      </c>
      <c r="Q3955" s="453">
        <v>1</v>
      </c>
      <c r="R3955" s="458">
        <v>1.76842794830924E-2</v>
      </c>
      <c r="S3955" s="464">
        <v>0</v>
      </c>
      <c r="T3955" s="461">
        <v>10824797</v>
      </c>
      <c r="U3955" s="462">
        <v>26500</v>
      </c>
      <c r="V3955" s="463">
        <v>25417.520300000007</v>
      </c>
      <c r="W3955" s="716" t="e">
        <f t="shared" si="157"/>
        <v>#DIV/0!</v>
      </c>
      <c r="Z3955" s="739">
        <f t="shared" si="158"/>
        <v>0</v>
      </c>
    </row>
    <row r="3956" spans="1:26" s="365" customFormat="1" ht="12.65" customHeight="1">
      <c r="A3956" s="325" t="s">
        <v>66</v>
      </c>
      <c r="B3956" s="452" t="s">
        <v>985</v>
      </c>
      <c r="C3956" s="453" t="s">
        <v>449</v>
      </c>
      <c r="D3956" s="454" t="s">
        <v>1346</v>
      </c>
      <c r="E3956" s="455" t="s">
        <v>1258</v>
      </c>
      <c r="F3956" s="454" t="s">
        <v>1341</v>
      </c>
      <c r="G3956" s="454" t="s">
        <v>985</v>
      </c>
      <c r="H3956" s="454" t="s">
        <v>538</v>
      </c>
      <c r="I3956" s="453">
        <v>2024</v>
      </c>
      <c r="J3956" s="453">
        <v>10</v>
      </c>
      <c r="K3956" s="456">
        <v>45589</v>
      </c>
      <c r="L3956" s="457"/>
      <c r="M3956" s="458">
        <v>1.76842794830924E-2</v>
      </c>
      <c r="N3956" s="458">
        <v>1.7784279483092399E-2</v>
      </c>
      <c r="O3956" s="459">
        <v>9.9999999999999395E-5</v>
      </c>
      <c r="P3956" s="460">
        <v>0</v>
      </c>
      <c r="Q3956" s="453">
        <v>1</v>
      </c>
      <c r="R3956" s="458">
        <v>1.76842794830924E-2</v>
      </c>
      <c r="S3956" s="464">
        <v>0</v>
      </c>
      <c r="T3956" s="461">
        <v>10824797</v>
      </c>
      <c r="U3956" s="462">
        <v>26500</v>
      </c>
      <c r="V3956" s="463">
        <v>25417.520300000007</v>
      </c>
      <c r="W3956" s="716" t="e">
        <f t="shared" si="157"/>
        <v>#DIV/0!</v>
      </c>
      <c r="Z3956" s="739">
        <f t="shared" si="158"/>
        <v>0</v>
      </c>
    </row>
    <row r="3957" spans="1:26" s="365" customFormat="1" ht="12.65" customHeight="1">
      <c r="A3957" s="325" t="s">
        <v>66</v>
      </c>
      <c r="B3957" s="452" t="s">
        <v>985</v>
      </c>
      <c r="C3957" s="453" t="s">
        <v>449</v>
      </c>
      <c r="D3957" s="454" t="s">
        <v>1346</v>
      </c>
      <c r="E3957" s="455" t="s">
        <v>1258</v>
      </c>
      <c r="F3957" s="454" t="s">
        <v>1341</v>
      </c>
      <c r="G3957" s="454" t="s">
        <v>985</v>
      </c>
      <c r="H3957" s="454" t="s">
        <v>538</v>
      </c>
      <c r="I3957" s="453">
        <v>2024</v>
      </c>
      <c r="J3957" s="453">
        <v>9</v>
      </c>
      <c r="K3957" s="456">
        <v>45589</v>
      </c>
      <c r="L3957" s="457"/>
      <c r="M3957" s="458">
        <v>1.76842794830924E-2</v>
      </c>
      <c r="N3957" s="458">
        <v>1.7784279483092399E-2</v>
      </c>
      <c r="O3957" s="459">
        <v>9.9999999999999395E-5</v>
      </c>
      <c r="P3957" s="460">
        <v>0</v>
      </c>
      <c r="Q3957" s="453">
        <v>1</v>
      </c>
      <c r="R3957" s="458">
        <v>1.76842794830924E-2</v>
      </c>
      <c r="S3957" s="464">
        <v>0</v>
      </c>
      <c r="T3957" s="461">
        <v>10824797</v>
      </c>
      <c r="U3957" s="462">
        <v>26500</v>
      </c>
      <c r="V3957" s="463">
        <v>25417.520300000007</v>
      </c>
      <c r="W3957" s="716" t="e">
        <f t="shared" si="157"/>
        <v>#DIV/0!</v>
      </c>
      <c r="Z3957" s="739">
        <f t="shared" si="158"/>
        <v>0</v>
      </c>
    </row>
    <row r="3958" spans="1:26" s="365" customFormat="1" ht="12.65" customHeight="1">
      <c r="A3958" s="325" t="s">
        <v>66</v>
      </c>
      <c r="B3958" s="452" t="s">
        <v>985</v>
      </c>
      <c r="C3958" s="453" t="s">
        <v>449</v>
      </c>
      <c r="D3958" s="454" t="s">
        <v>1346</v>
      </c>
      <c r="E3958" s="455" t="s">
        <v>1258</v>
      </c>
      <c r="F3958" s="454" t="s">
        <v>1341</v>
      </c>
      <c r="G3958" s="454" t="s">
        <v>985</v>
      </c>
      <c r="H3958" s="454" t="s">
        <v>538</v>
      </c>
      <c r="I3958" s="453">
        <v>2024</v>
      </c>
      <c r="J3958" s="453">
        <v>8</v>
      </c>
      <c r="K3958" s="456">
        <v>45589</v>
      </c>
      <c r="L3958" s="457"/>
      <c r="M3958" s="458">
        <v>1.76842794830924E-2</v>
      </c>
      <c r="N3958" s="458">
        <v>1.7784279483092399E-2</v>
      </c>
      <c r="O3958" s="459">
        <v>9.9999999999999395E-5</v>
      </c>
      <c r="P3958" s="460">
        <v>0</v>
      </c>
      <c r="Q3958" s="453">
        <v>1</v>
      </c>
      <c r="R3958" s="458">
        <v>1.76842794830924E-2</v>
      </c>
      <c r="S3958" s="464">
        <v>0</v>
      </c>
      <c r="T3958" s="461">
        <v>10824797</v>
      </c>
      <c r="U3958" s="462">
        <v>26500</v>
      </c>
      <c r="V3958" s="463">
        <v>25417.520300000007</v>
      </c>
      <c r="W3958" s="716" t="e">
        <f t="shared" si="157"/>
        <v>#DIV/0!</v>
      </c>
      <c r="Z3958" s="739">
        <f t="shared" si="158"/>
        <v>0</v>
      </c>
    </row>
    <row r="3959" spans="1:26" s="365" customFormat="1" ht="12.65" customHeight="1">
      <c r="A3959" s="325" t="s">
        <v>66</v>
      </c>
      <c r="B3959" s="452" t="s">
        <v>985</v>
      </c>
      <c r="C3959" s="453" t="s">
        <v>449</v>
      </c>
      <c r="D3959" s="454" t="s">
        <v>1346</v>
      </c>
      <c r="E3959" s="455" t="s">
        <v>1258</v>
      </c>
      <c r="F3959" s="454" t="s">
        <v>1341</v>
      </c>
      <c r="G3959" s="454" t="s">
        <v>985</v>
      </c>
      <c r="H3959" s="454" t="s">
        <v>538</v>
      </c>
      <c r="I3959" s="453">
        <v>2024</v>
      </c>
      <c r="J3959" s="453">
        <v>7</v>
      </c>
      <c r="K3959" s="456">
        <v>45589</v>
      </c>
      <c r="L3959" s="457"/>
      <c r="M3959" s="458">
        <v>1.76842794830924E-2</v>
      </c>
      <c r="N3959" s="458">
        <v>1.7784279483092399E-2</v>
      </c>
      <c r="O3959" s="459">
        <v>9.9999999999999395E-5</v>
      </c>
      <c r="P3959" s="460">
        <v>0</v>
      </c>
      <c r="Q3959" s="453">
        <v>1</v>
      </c>
      <c r="R3959" s="458">
        <v>1.76842794830924E-2</v>
      </c>
      <c r="S3959" s="464">
        <v>0</v>
      </c>
      <c r="T3959" s="461">
        <v>10824797</v>
      </c>
      <c r="U3959" s="462">
        <v>26500</v>
      </c>
      <c r="V3959" s="463">
        <v>25417.520300000007</v>
      </c>
      <c r="W3959" s="716" t="e">
        <f t="shared" si="157"/>
        <v>#DIV/0!</v>
      </c>
      <c r="Z3959" s="739">
        <f t="shared" si="158"/>
        <v>0</v>
      </c>
    </row>
    <row r="3960" spans="1:26" s="365" customFormat="1" ht="12.65" customHeight="1">
      <c r="A3960" s="325" t="s">
        <v>66</v>
      </c>
      <c r="B3960" s="452" t="s">
        <v>985</v>
      </c>
      <c r="C3960" s="453" t="s">
        <v>449</v>
      </c>
      <c r="D3960" s="454" t="s">
        <v>1346</v>
      </c>
      <c r="E3960" s="455" t="s">
        <v>1258</v>
      </c>
      <c r="F3960" s="454" t="s">
        <v>1341</v>
      </c>
      <c r="G3960" s="454" t="s">
        <v>985</v>
      </c>
      <c r="H3960" s="454" t="s">
        <v>538</v>
      </c>
      <c r="I3960" s="453">
        <v>2024</v>
      </c>
      <c r="J3960" s="453">
        <v>6</v>
      </c>
      <c r="K3960" s="456">
        <v>45589</v>
      </c>
      <c r="L3960" s="457"/>
      <c r="M3960" s="458">
        <v>1.76842794830924E-2</v>
      </c>
      <c r="N3960" s="458">
        <v>1.7784279483092399E-2</v>
      </c>
      <c r="O3960" s="459">
        <v>9.9999999999999395E-5</v>
      </c>
      <c r="P3960" s="460">
        <v>0</v>
      </c>
      <c r="Q3960" s="453">
        <v>1</v>
      </c>
      <c r="R3960" s="458">
        <v>1.76842794830924E-2</v>
      </c>
      <c r="S3960" s="464">
        <v>0</v>
      </c>
      <c r="T3960" s="461">
        <v>10824797</v>
      </c>
      <c r="U3960" s="462">
        <v>26500</v>
      </c>
      <c r="V3960" s="463">
        <v>25417.520300000007</v>
      </c>
      <c r="W3960" s="716" t="e">
        <f t="shared" si="157"/>
        <v>#DIV/0!</v>
      </c>
      <c r="Z3960" s="739">
        <f t="shared" si="158"/>
        <v>0</v>
      </c>
    </row>
    <row r="3961" spans="1:26" s="365" customFormat="1" ht="12.65" customHeight="1">
      <c r="A3961" s="325" t="s">
        <v>66</v>
      </c>
      <c r="B3961" s="452" t="s">
        <v>985</v>
      </c>
      <c r="C3961" s="453" t="s">
        <v>449</v>
      </c>
      <c r="D3961" s="454" t="s">
        <v>1346</v>
      </c>
      <c r="E3961" s="455" t="s">
        <v>1258</v>
      </c>
      <c r="F3961" s="454" t="s">
        <v>1341</v>
      </c>
      <c r="G3961" s="454" t="s">
        <v>985</v>
      </c>
      <c r="H3961" s="454" t="s">
        <v>538</v>
      </c>
      <c r="I3961" s="453">
        <v>2024</v>
      </c>
      <c r="J3961" s="453">
        <v>5</v>
      </c>
      <c r="K3961" s="456">
        <v>45589</v>
      </c>
      <c r="L3961" s="457"/>
      <c r="M3961" s="458">
        <v>1.76842794830924E-2</v>
      </c>
      <c r="N3961" s="458">
        <v>1.7784279483092399E-2</v>
      </c>
      <c r="O3961" s="459">
        <v>9.9999999999999395E-5</v>
      </c>
      <c r="P3961" s="460">
        <v>0</v>
      </c>
      <c r="Q3961" s="453">
        <v>1</v>
      </c>
      <c r="R3961" s="458">
        <v>1.76842794830924E-2</v>
      </c>
      <c r="S3961" s="464">
        <v>0</v>
      </c>
      <c r="T3961" s="461">
        <v>10824797</v>
      </c>
      <c r="U3961" s="462">
        <v>26500</v>
      </c>
      <c r="V3961" s="463">
        <v>25417.520300000007</v>
      </c>
      <c r="W3961" s="716" t="e">
        <f t="shared" si="157"/>
        <v>#DIV/0!</v>
      </c>
      <c r="Z3961" s="739">
        <f t="shared" si="158"/>
        <v>0</v>
      </c>
    </row>
    <row r="3962" spans="1:26" s="365" customFormat="1" ht="12.65" customHeight="1">
      <c r="A3962" s="325" t="s">
        <v>66</v>
      </c>
      <c r="B3962" s="452" t="s">
        <v>985</v>
      </c>
      <c r="C3962" s="453" t="s">
        <v>449</v>
      </c>
      <c r="D3962" s="454" t="s">
        <v>1346</v>
      </c>
      <c r="E3962" s="455" t="s">
        <v>1258</v>
      </c>
      <c r="F3962" s="454" t="s">
        <v>1341</v>
      </c>
      <c r="G3962" s="454" t="s">
        <v>985</v>
      </c>
      <c r="H3962" s="454" t="s">
        <v>538</v>
      </c>
      <c r="I3962" s="453">
        <v>2024</v>
      </c>
      <c r="J3962" s="453">
        <v>4</v>
      </c>
      <c r="K3962" s="456">
        <v>45589</v>
      </c>
      <c r="L3962" s="457"/>
      <c r="M3962" s="458">
        <v>1.76842794830924E-2</v>
      </c>
      <c r="N3962" s="458">
        <v>1.7784279483092399E-2</v>
      </c>
      <c r="O3962" s="459">
        <v>9.9999999999999395E-5</v>
      </c>
      <c r="P3962" s="460">
        <v>0</v>
      </c>
      <c r="Q3962" s="453">
        <v>1</v>
      </c>
      <c r="R3962" s="458">
        <v>1.76842794830924E-2</v>
      </c>
      <c r="S3962" s="464">
        <v>0</v>
      </c>
      <c r="T3962" s="461">
        <v>10824797</v>
      </c>
      <c r="U3962" s="462">
        <v>26500</v>
      </c>
      <c r="V3962" s="463">
        <v>25417.520300000007</v>
      </c>
      <c r="W3962" s="716" t="e">
        <f t="shared" si="157"/>
        <v>#DIV/0!</v>
      </c>
      <c r="Z3962" s="739">
        <f t="shared" si="158"/>
        <v>0</v>
      </c>
    </row>
    <row r="3963" spans="1:26" s="365" customFormat="1" ht="12.65" customHeight="1">
      <c r="A3963" s="325" t="s">
        <v>66</v>
      </c>
      <c r="B3963" s="452" t="s">
        <v>985</v>
      </c>
      <c r="C3963" s="453" t="s">
        <v>449</v>
      </c>
      <c r="D3963" s="454" t="s">
        <v>1346</v>
      </c>
      <c r="E3963" s="455" t="s">
        <v>1258</v>
      </c>
      <c r="F3963" s="454" t="s">
        <v>1341</v>
      </c>
      <c r="G3963" s="454" t="s">
        <v>985</v>
      </c>
      <c r="H3963" s="454" t="s">
        <v>538</v>
      </c>
      <c r="I3963" s="453">
        <v>2024</v>
      </c>
      <c r="J3963" s="453">
        <v>3</v>
      </c>
      <c r="K3963" s="456">
        <v>45589</v>
      </c>
      <c r="L3963" s="457"/>
      <c r="M3963" s="458">
        <v>1.76842794830924E-2</v>
      </c>
      <c r="N3963" s="458">
        <v>1.7784279483092399E-2</v>
      </c>
      <c r="O3963" s="459">
        <v>9.9999999999999395E-5</v>
      </c>
      <c r="P3963" s="460">
        <v>0</v>
      </c>
      <c r="Q3963" s="453">
        <v>1</v>
      </c>
      <c r="R3963" s="458">
        <v>1.76842794830924E-2</v>
      </c>
      <c r="S3963" s="464">
        <v>0</v>
      </c>
      <c r="T3963" s="461">
        <v>10824797</v>
      </c>
      <c r="U3963" s="462">
        <v>26500</v>
      </c>
      <c r="V3963" s="463">
        <v>25417.520300000007</v>
      </c>
      <c r="W3963" s="716" t="e">
        <f t="shared" si="157"/>
        <v>#DIV/0!</v>
      </c>
      <c r="Z3963" s="739">
        <f t="shared" si="158"/>
        <v>0</v>
      </c>
    </row>
    <row r="3964" spans="1:26" s="365" customFormat="1" ht="12.65" customHeight="1">
      <c r="A3964" s="325" t="s">
        <v>66</v>
      </c>
      <c r="B3964" s="452" t="s">
        <v>985</v>
      </c>
      <c r="C3964" s="453" t="s">
        <v>449</v>
      </c>
      <c r="D3964" s="454" t="s">
        <v>1346</v>
      </c>
      <c r="E3964" s="455" t="s">
        <v>1258</v>
      </c>
      <c r="F3964" s="454" t="s">
        <v>1341</v>
      </c>
      <c r="G3964" s="454" t="s">
        <v>985</v>
      </c>
      <c r="H3964" s="454" t="s">
        <v>538</v>
      </c>
      <c r="I3964" s="453">
        <v>2024</v>
      </c>
      <c r="J3964" s="453">
        <v>2</v>
      </c>
      <c r="K3964" s="456">
        <v>45589</v>
      </c>
      <c r="L3964" s="457"/>
      <c r="M3964" s="458">
        <v>1.76842794830924E-2</v>
      </c>
      <c r="N3964" s="458">
        <v>1.7784279483092399E-2</v>
      </c>
      <c r="O3964" s="459">
        <v>9.9999999999999395E-5</v>
      </c>
      <c r="P3964" s="460">
        <v>0</v>
      </c>
      <c r="Q3964" s="453">
        <v>1</v>
      </c>
      <c r="R3964" s="458">
        <v>1.76842794830924E-2</v>
      </c>
      <c r="S3964" s="464">
        <v>0</v>
      </c>
      <c r="T3964" s="461">
        <v>10824797</v>
      </c>
      <c r="U3964" s="462">
        <v>26500</v>
      </c>
      <c r="V3964" s="463">
        <v>25417.520300000007</v>
      </c>
      <c r="W3964" s="716" t="e">
        <f t="shared" si="157"/>
        <v>#DIV/0!</v>
      </c>
      <c r="Z3964" s="739">
        <f t="shared" si="158"/>
        <v>0</v>
      </c>
    </row>
    <row r="3965" spans="1:26" s="365" customFormat="1" ht="12.65" customHeight="1">
      <c r="A3965" s="325" t="s">
        <v>66</v>
      </c>
      <c r="B3965" s="452" t="s">
        <v>985</v>
      </c>
      <c r="C3965" s="453" t="s">
        <v>449</v>
      </c>
      <c r="D3965" s="454" t="s">
        <v>1346</v>
      </c>
      <c r="E3965" s="455" t="s">
        <v>1258</v>
      </c>
      <c r="F3965" s="454" t="s">
        <v>1341</v>
      </c>
      <c r="G3965" s="454" t="s">
        <v>985</v>
      </c>
      <c r="H3965" s="454" t="s">
        <v>538</v>
      </c>
      <c r="I3965" s="453">
        <v>2024</v>
      </c>
      <c r="J3965" s="453">
        <v>1</v>
      </c>
      <c r="K3965" s="456">
        <v>45589</v>
      </c>
      <c r="L3965" s="457"/>
      <c r="M3965" s="458">
        <v>1.76842794830924E-2</v>
      </c>
      <c r="N3965" s="458">
        <v>1.7784279483092399E-2</v>
      </c>
      <c r="O3965" s="459">
        <v>9.9999999999999395E-5</v>
      </c>
      <c r="P3965" s="460">
        <v>0</v>
      </c>
      <c r="Q3965" s="453">
        <v>1</v>
      </c>
      <c r="R3965" s="458">
        <v>1.76842794830924E-2</v>
      </c>
      <c r="S3965" s="464">
        <v>0</v>
      </c>
      <c r="T3965" s="461">
        <v>10824797</v>
      </c>
      <c r="U3965" s="462">
        <v>26500</v>
      </c>
      <c r="V3965" s="463">
        <v>25417.520300000007</v>
      </c>
      <c r="W3965" s="716" t="e">
        <f t="shared" si="157"/>
        <v>#DIV/0!</v>
      </c>
      <c r="Z3965" s="739">
        <f t="shared" si="158"/>
        <v>0</v>
      </c>
    </row>
    <row r="3966" spans="1:26" s="365" customFormat="1" ht="12.65" customHeight="1">
      <c r="A3966" s="325" t="s">
        <v>66</v>
      </c>
      <c r="B3966" s="452" t="s">
        <v>985</v>
      </c>
      <c r="C3966" s="453" t="s">
        <v>449</v>
      </c>
      <c r="D3966" s="454" t="s">
        <v>1346</v>
      </c>
      <c r="E3966" s="455" t="s">
        <v>1258</v>
      </c>
      <c r="F3966" s="454" t="s">
        <v>1341</v>
      </c>
      <c r="G3966" s="454" t="s">
        <v>985</v>
      </c>
      <c r="H3966" s="454" t="s">
        <v>538</v>
      </c>
      <c r="I3966" s="453">
        <v>2023</v>
      </c>
      <c r="J3966" s="453">
        <v>12</v>
      </c>
      <c r="K3966" s="456">
        <v>45589</v>
      </c>
      <c r="L3966" s="457"/>
      <c r="M3966" s="458">
        <v>1.76842794830924E-2</v>
      </c>
      <c r="N3966" s="458">
        <v>1.7784279483092399E-2</v>
      </c>
      <c r="O3966" s="459">
        <v>9.9999999999999395E-5</v>
      </c>
      <c r="P3966" s="460">
        <v>0</v>
      </c>
      <c r="Q3966" s="453">
        <v>1</v>
      </c>
      <c r="R3966" s="458">
        <v>1.76842794830924E-2</v>
      </c>
      <c r="S3966" s="464">
        <v>0</v>
      </c>
      <c r="T3966" s="461">
        <v>10824797</v>
      </c>
      <c r="U3966" s="462">
        <v>26500</v>
      </c>
      <c r="V3966" s="463">
        <v>25417.520300000007</v>
      </c>
      <c r="W3966" s="716" t="e">
        <f t="shared" si="157"/>
        <v>#DIV/0!</v>
      </c>
      <c r="Z3966" s="739">
        <f t="shared" si="158"/>
        <v>0</v>
      </c>
    </row>
    <row r="3967" spans="1:26" s="365" customFormat="1" ht="12.65" customHeight="1">
      <c r="A3967" s="325" t="s">
        <v>66</v>
      </c>
      <c r="B3967" s="452" t="s">
        <v>985</v>
      </c>
      <c r="C3967" s="453" t="s">
        <v>449</v>
      </c>
      <c r="D3967" s="454" t="s">
        <v>1346</v>
      </c>
      <c r="E3967" s="455" t="s">
        <v>1258</v>
      </c>
      <c r="F3967" s="454" t="s">
        <v>1341</v>
      </c>
      <c r="G3967" s="454" t="s">
        <v>985</v>
      </c>
      <c r="H3967" s="454" t="s">
        <v>538</v>
      </c>
      <c r="I3967" s="453">
        <v>2023</v>
      </c>
      <c r="J3967" s="453">
        <v>11</v>
      </c>
      <c r="K3967" s="456">
        <v>45589</v>
      </c>
      <c r="L3967" s="457"/>
      <c r="M3967" s="458">
        <v>1.76842794830924E-2</v>
      </c>
      <c r="N3967" s="458">
        <v>1.7784279483092399E-2</v>
      </c>
      <c r="O3967" s="459">
        <v>9.9999999999999395E-5</v>
      </c>
      <c r="P3967" s="460">
        <v>0</v>
      </c>
      <c r="Q3967" s="453">
        <v>1</v>
      </c>
      <c r="R3967" s="458">
        <v>1.76842794830924E-2</v>
      </c>
      <c r="S3967" s="464">
        <v>-20000</v>
      </c>
      <c r="T3967" s="461">
        <v>10824797</v>
      </c>
      <c r="U3967" s="462">
        <v>26500</v>
      </c>
      <c r="V3967" s="463">
        <v>25417.520300000007</v>
      </c>
      <c r="W3967" s="716" t="e">
        <f t="shared" si="157"/>
        <v>#DIV/0!</v>
      </c>
      <c r="Z3967" s="739">
        <f t="shared" si="158"/>
        <v>-1.999999999999988</v>
      </c>
    </row>
    <row r="3968" spans="1:26" s="365" customFormat="1" ht="12.65" customHeight="1">
      <c r="A3968" s="325" t="s">
        <v>66</v>
      </c>
      <c r="B3968" s="452" t="s">
        <v>985</v>
      </c>
      <c r="C3968" s="453" t="s">
        <v>449</v>
      </c>
      <c r="D3968" s="454" t="s">
        <v>1346</v>
      </c>
      <c r="E3968" s="455" t="s">
        <v>1258</v>
      </c>
      <c r="F3968" s="454" t="s">
        <v>1341</v>
      </c>
      <c r="G3968" s="454" t="s">
        <v>985</v>
      </c>
      <c r="H3968" s="454" t="s">
        <v>538</v>
      </c>
      <c r="I3968" s="453">
        <v>2023</v>
      </c>
      <c r="J3968" s="453">
        <v>10</v>
      </c>
      <c r="K3968" s="456">
        <v>45589</v>
      </c>
      <c r="L3968" s="457"/>
      <c r="M3968" s="458">
        <v>1.76842794830924E-2</v>
      </c>
      <c r="N3968" s="458">
        <v>1.7784279483092399E-2</v>
      </c>
      <c r="O3968" s="459">
        <v>9.9999999999999395E-5</v>
      </c>
      <c r="P3968" s="460">
        <v>0</v>
      </c>
      <c r="Q3968" s="453">
        <v>1</v>
      </c>
      <c r="R3968" s="458">
        <v>1.76842794830924E-2</v>
      </c>
      <c r="S3968" s="464">
        <v>-1219000</v>
      </c>
      <c r="T3968" s="461">
        <v>10844797</v>
      </c>
      <c r="U3968" s="462">
        <v>26500</v>
      </c>
      <c r="V3968" s="463">
        <v>25415.520300000007</v>
      </c>
      <c r="W3968" s="716" t="e">
        <f t="shared" si="157"/>
        <v>#DIV/0!</v>
      </c>
      <c r="Z3968" s="739">
        <f t="shared" si="158"/>
        <v>-121.89999999999927</v>
      </c>
    </row>
    <row r="3969" spans="1:26" s="365" customFormat="1" ht="12.65" customHeight="1">
      <c r="A3969" s="325" t="s">
        <v>66</v>
      </c>
      <c r="B3969" s="452" t="s">
        <v>985</v>
      </c>
      <c r="C3969" s="453" t="s">
        <v>449</v>
      </c>
      <c r="D3969" s="454" t="s">
        <v>1346</v>
      </c>
      <c r="E3969" s="455" t="s">
        <v>1258</v>
      </c>
      <c r="F3969" s="454" t="s">
        <v>1341</v>
      </c>
      <c r="G3969" s="454" t="s">
        <v>985</v>
      </c>
      <c r="H3969" s="454" t="s">
        <v>538</v>
      </c>
      <c r="I3969" s="453">
        <v>2023</v>
      </c>
      <c r="J3969" s="453">
        <v>9</v>
      </c>
      <c r="K3969" s="456">
        <v>45589</v>
      </c>
      <c r="L3969" s="457"/>
      <c r="M3969" s="458">
        <v>1.76842794830924E-2</v>
      </c>
      <c r="N3969" s="458">
        <v>1.7784279483092399E-2</v>
      </c>
      <c r="O3969" s="459">
        <v>9.9999999999999395E-5</v>
      </c>
      <c r="P3969" s="460">
        <v>0</v>
      </c>
      <c r="Q3969" s="453">
        <v>1</v>
      </c>
      <c r="R3969" s="458">
        <v>1.76842794830924E-2</v>
      </c>
      <c r="S3969" s="464">
        <v>2770000</v>
      </c>
      <c r="T3969" s="461">
        <v>12063797</v>
      </c>
      <c r="U3969" s="462">
        <v>26500</v>
      </c>
      <c r="V3969" s="463">
        <v>25293.620300000006</v>
      </c>
      <c r="W3969" s="716" t="e">
        <f t="shared" si="157"/>
        <v>#DIV/0!</v>
      </c>
      <c r="Z3969" s="739">
        <f t="shared" si="158"/>
        <v>276.99999999999835</v>
      </c>
    </row>
    <row r="3970" spans="1:26" s="365" customFormat="1" ht="12.65" customHeight="1">
      <c r="A3970" s="325" t="s">
        <v>66</v>
      </c>
      <c r="B3970" s="452" t="s">
        <v>985</v>
      </c>
      <c r="C3970" s="453" t="s">
        <v>449</v>
      </c>
      <c r="D3970" s="454" t="s">
        <v>1346</v>
      </c>
      <c r="E3970" s="455" t="s">
        <v>1258</v>
      </c>
      <c r="F3970" s="454" t="s">
        <v>1341</v>
      </c>
      <c r="G3970" s="454" t="s">
        <v>985</v>
      </c>
      <c r="H3970" s="454" t="s">
        <v>538</v>
      </c>
      <c r="I3970" s="453">
        <v>2023</v>
      </c>
      <c r="J3970" s="453">
        <v>8</v>
      </c>
      <c r="K3970" s="456">
        <v>45589</v>
      </c>
      <c r="L3970" s="457"/>
      <c r="M3970" s="458">
        <v>1.76842794830924E-2</v>
      </c>
      <c r="N3970" s="458">
        <v>1.7784279483092399E-2</v>
      </c>
      <c r="O3970" s="459">
        <v>9.9999999999999395E-5</v>
      </c>
      <c r="P3970" s="460">
        <v>0</v>
      </c>
      <c r="Q3970" s="453">
        <v>1</v>
      </c>
      <c r="R3970" s="458">
        <v>1.76842794830924E-2</v>
      </c>
      <c r="S3970" s="464">
        <v>5884840</v>
      </c>
      <c r="T3970" s="461">
        <v>9293797</v>
      </c>
      <c r="U3970" s="462">
        <v>26500</v>
      </c>
      <c r="V3970" s="463">
        <v>25570.620300000006</v>
      </c>
      <c r="W3970" s="716" t="e">
        <f t="shared" ref="W3970:W4033" si="159">V3970/$AB$1</f>
        <v>#DIV/0!</v>
      </c>
      <c r="Z3970" s="739">
        <f t="shared" si="158"/>
        <v>588.4839999999964</v>
      </c>
    </row>
    <row r="3971" spans="1:26" s="365" customFormat="1" ht="12.65" customHeight="1">
      <c r="A3971" s="325" t="s">
        <v>66</v>
      </c>
      <c r="B3971" s="452" t="s">
        <v>985</v>
      </c>
      <c r="C3971" s="453" t="s">
        <v>449</v>
      </c>
      <c r="D3971" s="454" t="s">
        <v>1346</v>
      </c>
      <c r="E3971" s="455" t="s">
        <v>1258</v>
      </c>
      <c r="F3971" s="454" t="s">
        <v>1341</v>
      </c>
      <c r="G3971" s="454" t="s">
        <v>985</v>
      </c>
      <c r="H3971" s="454" t="s">
        <v>538</v>
      </c>
      <c r="I3971" s="453">
        <v>2023</v>
      </c>
      <c r="J3971" s="453">
        <v>7</v>
      </c>
      <c r="K3971" s="456">
        <v>45589</v>
      </c>
      <c r="L3971" s="457"/>
      <c r="M3971" s="458">
        <v>1.76842794830924E-2</v>
      </c>
      <c r="N3971" s="458">
        <v>1.7784279483092399E-2</v>
      </c>
      <c r="O3971" s="459">
        <v>9.9999999999999395E-5</v>
      </c>
      <c r="P3971" s="460">
        <v>0</v>
      </c>
      <c r="Q3971" s="453">
        <v>1</v>
      </c>
      <c r="R3971" s="458">
        <v>1.76842794830924E-2</v>
      </c>
      <c r="S3971" s="464">
        <v>3398957</v>
      </c>
      <c r="T3971" s="461">
        <v>3408957</v>
      </c>
      <c r="U3971" s="462">
        <v>26500</v>
      </c>
      <c r="V3971" s="463">
        <v>26159.104300000003</v>
      </c>
      <c r="W3971" s="716" t="e">
        <f t="shared" si="159"/>
        <v>#DIV/0!</v>
      </c>
      <c r="Z3971" s="739">
        <f t="shared" ref="Z3971:Z4034" si="160">O3971*S3971</f>
        <v>339.89569999999793</v>
      </c>
    </row>
    <row r="3972" spans="1:26" s="365" customFormat="1" ht="12.65" customHeight="1">
      <c r="A3972" s="325" t="s">
        <v>66</v>
      </c>
      <c r="B3972" s="452" t="s">
        <v>985</v>
      </c>
      <c r="C3972" s="453" t="s">
        <v>449</v>
      </c>
      <c r="D3972" s="454" t="s">
        <v>1346</v>
      </c>
      <c r="E3972" s="455" t="s">
        <v>1258</v>
      </c>
      <c r="F3972" s="454" t="s">
        <v>1341</v>
      </c>
      <c r="G3972" s="454" t="s">
        <v>985</v>
      </c>
      <c r="H3972" s="454" t="s">
        <v>538</v>
      </c>
      <c r="I3972" s="453">
        <v>2023</v>
      </c>
      <c r="J3972" s="453">
        <v>6</v>
      </c>
      <c r="K3972" s="456">
        <v>45589</v>
      </c>
      <c r="L3972" s="457"/>
      <c r="M3972" s="458">
        <v>1.76842794830924E-2</v>
      </c>
      <c r="N3972" s="458">
        <v>1.7784279483092399E-2</v>
      </c>
      <c r="O3972" s="459">
        <v>9.9999999999999395E-5</v>
      </c>
      <c r="P3972" s="460">
        <v>0</v>
      </c>
      <c r="Q3972" s="453">
        <v>1</v>
      </c>
      <c r="R3972" s="458">
        <v>1.76842794830924E-2</v>
      </c>
      <c r="S3972" s="464">
        <v>0</v>
      </c>
      <c r="T3972" s="461">
        <v>10000</v>
      </c>
      <c r="U3972" s="462">
        <v>26500</v>
      </c>
      <c r="V3972" s="463">
        <v>26499</v>
      </c>
      <c r="W3972" s="716" t="e">
        <f t="shared" si="159"/>
        <v>#DIV/0!</v>
      </c>
      <c r="Z3972" s="739">
        <f t="shared" si="160"/>
        <v>0</v>
      </c>
    </row>
    <row r="3973" spans="1:26" s="365" customFormat="1" ht="12.65" customHeight="1">
      <c r="A3973" s="325" t="s">
        <v>66</v>
      </c>
      <c r="B3973" s="452" t="s">
        <v>985</v>
      </c>
      <c r="C3973" s="453" t="s">
        <v>449</v>
      </c>
      <c r="D3973" s="454" t="s">
        <v>1346</v>
      </c>
      <c r="E3973" s="455" t="s">
        <v>1258</v>
      </c>
      <c r="F3973" s="454" t="s">
        <v>1341</v>
      </c>
      <c r="G3973" s="454" t="s">
        <v>985</v>
      </c>
      <c r="H3973" s="454" t="s">
        <v>538</v>
      </c>
      <c r="I3973" s="453">
        <v>2023</v>
      </c>
      <c r="J3973" s="453">
        <v>5</v>
      </c>
      <c r="K3973" s="456">
        <v>45589</v>
      </c>
      <c r="L3973" s="457"/>
      <c r="M3973" s="458">
        <v>1.76842794830924E-2</v>
      </c>
      <c r="N3973" s="458">
        <v>1.7784279483092399E-2</v>
      </c>
      <c r="O3973" s="459">
        <v>9.9999999999999395E-5</v>
      </c>
      <c r="P3973" s="460">
        <v>0</v>
      </c>
      <c r="Q3973" s="453">
        <v>1</v>
      </c>
      <c r="R3973" s="458">
        <v>1.76842794830924E-2</v>
      </c>
      <c r="S3973" s="464">
        <v>10000</v>
      </c>
      <c r="T3973" s="461">
        <v>10000</v>
      </c>
      <c r="U3973" s="462">
        <v>26500</v>
      </c>
      <c r="V3973" s="463">
        <v>26499</v>
      </c>
      <c r="W3973" s="716" t="e">
        <f t="shared" si="159"/>
        <v>#DIV/0!</v>
      </c>
      <c r="Z3973" s="739">
        <f t="shared" si="160"/>
        <v>0.999999999999994</v>
      </c>
    </row>
    <row r="3974" spans="1:26" s="365" customFormat="1" ht="12.65" customHeight="1">
      <c r="A3974" s="325" t="s">
        <v>66</v>
      </c>
      <c r="B3974" s="452" t="s">
        <v>985</v>
      </c>
      <c r="C3974" s="453" t="s">
        <v>449</v>
      </c>
      <c r="D3974" s="454" t="s">
        <v>601</v>
      </c>
      <c r="E3974" s="455" t="s">
        <v>1259</v>
      </c>
      <c r="F3974" s="454" t="s">
        <v>1341</v>
      </c>
      <c r="G3974" s="454" t="s">
        <v>985</v>
      </c>
      <c r="H3974" s="454" t="s">
        <v>538</v>
      </c>
      <c r="I3974" s="453">
        <v>2025</v>
      </c>
      <c r="J3974" s="453">
        <v>1</v>
      </c>
      <c r="K3974" s="456">
        <v>45699</v>
      </c>
      <c r="L3974" s="457"/>
      <c r="M3974" s="458">
        <v>1.8216404139851899E-2</v>
      </c>
      <c r="N3974" s="458">
        <v>1.8316404139851899E-2</v>
      </c>
      <c r="O3974" s="459">
        <v>9.9999999999999395E-5</v>
      </c>
      <c r="P3974" s="460">
        <v>0</v>
      </c>
      <c r="Q3974" s="453">
        <v>1</v>
      </c>
      <c r="R3974" s="458">
        <v>1.8216404139851899E-2</v>
      </c>
      <c r="S3974" s="464">
        <v>0</v>
      </c>
      <c r="T3974" s="461">
        <v>10829872</v>
      </c>
      <c r="U3974" s="462">
        <v>27560</v>
      </c>
      <c r="V3974" s="463">
        <v>26477.012800000008</v>
      </c>
      <c r="W3974" s="716" t="e">
        <f t="shared" si="159"/>
        <v>#DIV/0!</v>
      </c>
      <c r="Z3974" s="739">
        <f t="shared" si="160"/>
        <v>0</v>
      </c>
    </row>
    <row r="3975" spans="1:26" s="365" customFormat="1" ht="12.65" customHeight="1">
      <c r="A3975" s="325" t="s">
        <v>66</v>
      </c>
      <c r="B3975" s="452" t="s">
        <v>985</v>
      </c>
      <c r="C3975" s="453" t="s">
        <v>449</v>
      </c>
      <c r="D3975" s="454" t="s">
        <v>601</v>
      </c>
      <c r="E3975" s="455" t="s">
        <v>1259</v>
      </c>
      <c r="F3975" s="454" t="s">
        <v>1341</v>
      </c>
      <c r="G3975" s="454" t="s">
        <v>985</v>
      </c>
      <c r="H3975" s="454" t="s">
        <v>538</v>
      </c>
      <c r="I3975" s="453">
        <v>2024</v>
      </c>
      <c r="J3975" s="453">
        <v>12</v>
      </c>
      <c r="K3975" s="456">
        <v>45660</v>
      </c>
      <c r="L3975" s="457"/>
      <c r="M3975" s="458">
        <v>1.8216404139851899E-2</v>
      </c>
      <c r="N3975" s="458">
        <v>1.8316404139851899E-2</v>
      </c>
      <c r="O3975" s="459">
        <v>9.9999999999999395E-5</v>
      </c>
      <c r="P3975" s="460">
        <v>0</v>
      </c>
      <c r="Q3975" s="453">
        <v>1</v>
      </c>
      <c r="R3975" s="458">
        <v>1.8216404139851899E-2</v>
      </c>
      <c r="S3975" s="464">
        <v>0</v>
      </c>
      <c r="T3975" s="461">
        <v>10829872</v>
      </c>
      <c r="U3975" s="462">
        <v>27560</v>
      </c>
      <c r="V3975" s="463">
        <v>26477.012800000008</v>
      </c>
      <c r="W3975" s="716" t="e">
        <f t="shared" si="159"/>
        <v>#DIV/0!</v>
      </c>
      <c r="Z3975" s="739">
        <f t="shared" si="160"/>
        <v>0</v>
      </c>
    </row>
    <row r="3976" spans="1:26" s="365" customFormat="1" ht="12.65" customHeight="1">
      <c r="A3976" s="325" t="s">
        <v>66</v>
      </c>
      <c r="B3976" s="452" t="s">
        <v>985</v>
      </c>
      <c r="C3976" s="453" t="s">
        <v>449</v>
      </c>
      <c r="D3976" s="454" t="s">
        <v>601</v>
      </c>
      <c r="E3976" s="455" t="s">
        <v>1259</v>
      </c>
      <c r="F3976" s="454" t="s">
        <v>1341</v>
      </c>
      <c r="G3976" s="454" t="s">
        <v>985</v>
      </c>
      <c r="H3976" s="454" t="s">
        <v>538</v>
      </c>
      <c r="I3976" s="453">
        <v>2024</v>
      </c>
      <c r="J3976" s="453">
        <v>11</v>
      </c>
      <c r="K3976" s="456">
        <v>45632</v>
      </c>
      <c r="L3976" s="457"/>
      <c r="M3976" s="458">
        <v>1.8216404139851899E-2</v>
      </c>
      <c r="N3976" s="458">
        <v>1.8316404139851899E-2</v>
      </c>
      <c r="O3976" s="459">
        <v>9.9999999999999395E-5</v>
      </c>
      <c r="P3976" s="460">
        <v>0</v>
      </c>
      <c r="Q3976" s="453">
        <v>1</v>
      </c>
      <c r="R3976" s="458">
        <v>1.8216404139851899E-2</v>
      </c>
      <c r="S3976" s="464">
        <v>0</v>
      </c>
      <c r="T3976" s="461">
        <v>10829872</v>
      </c>
      <c r="U3976" s="462">
        <v>27560</v>
      </c>
      <c r="V3976" s="463">
        <v>26477.012800000008</v>
      </c>
      <c r="W3976" s="716" t="e">
        <f t="shared" si="159"/>
        <v>#DIV/0!</v>
      </c>
      <c r="Z3976" s="739">
        <f t="shared" si="160"/>
        <v>0</v>
      </c>
    </row>
    <row r="3977" spans="1:26" s="365" customFormat="1" ht="12.65" customHeight="1">
      <c r="A3977" s="325" t="s">
        <v>66</v>
      </c>
      <c r="B3977" s="452" t="s">
        <v>985</v>
      </c>
      <c r="C3977" s="453" t="s">
        <v>449</v>
      </c>
      <c r="D3977" s="454" t="s">
        <v>601</v>
      </c>
      <c r="E3977" s="455" t="s">
        <v>1259</v>
      </c>
      <c r="F3977" s="454" t="s">
        <v>1341</v>
      </c>
      <c r="G3977" s="454" t="s">
        <v>985</v>
      </c>
      <c r="H3977" s="454" t="s">
        <v>538</v>
      </c>
      <c r="I3977" s="453">
        <v>2024</v>
      </c>
      <c r="J3977" s="453">
        <v>10</v>
      </c>
      <c r="K3977" s="456">
        <v>45589</v>
      </c>
      <c r="L3977" s="457"/>
      <c r="M3977" s="458">
        <v>1.8216404139851899E-2</v>
      </c>
      <c r="N3977" s="458">
        <v>1.8316404139851899E-2</v>
      </c>
      <c r="O3977" s="459">
        <v>9.9999999999999395E-5</v>
      </c>
      <c r="P3977" s="460">
        <v>0</v>
      </c>
      <c r="Q3977" s="453">
        <v>1</v>
      </c>
      <c r="R3977" s="458">
        <v>1.8216404139851899E-2</v>
      </c>
      <c r="S3977" s="464">
        <v>0</v>
      </c>
      <c r="T3977" s="461">
        <v>10829872</v>
      </c>
      <c r="U3977" s="462">
        <v>27560</v>
      </c>
      <c r="V3977" s="463">
        <v>26477.012800000008</v>
      </c>
      <c r="W3977" s="716" t="e">
        <f t="shared" si="159"/>
        <v>#DIV/0!</v>
      </c>
      <c r="Z3977" s="739">
        <f t="shared" si="160"/>
        <v>0</v>
      </c>
    </row>
    <row r="3978" spans="1:26" s="365" customFormat="1" ht="12.65" customHeight="1">
      <c r="A3978" s="325" t="s">
        <v>66</v>
      </c>
      <c r="B3978" s="452" t="s">
        <v>985</v>
      </c>
      <c r="C3978" s="453" t="s">
        <v>449</v>
      </c>
      <c r="D3978" s="454" t="s">
        <v>601</v>
      </c>
      <c r="E3978" s="455" t="s">
        <v>1259</v>
      </c>
      <c r="F3978" s="454" t="s">
        <v>1341</v>
      </c>
      <c r="G3978" s="454" t="s">
        <v>985</v>
      </c>
      <c r="H3978" s="454" t="s">
        <v>538</v>
      </c>
      <c r="I3978" s="453">
        <v>2024</v>
      </c>
      <c r="J3978" s="453">
        <v>9</v>
      </c>
      <c r="K3978" s="456">
        <v>45589</v>
      </c>
      <c r="L3978" s="457"/>
      <c r="M3978" s="458">
        <v>1.8216404139851899E-2</v>
      </c>
      <c r="N3978" s="458">
        <v>1.8316404139851899E-2</v>
      </c>
      <c r="O3978" s="459">
        <v>9.9999999999999395E-5</v>
      </c>
      <c r="P3978" s="460">
        <v>0</v>
      </c>
      <c r="Q3978" s="453">
        <v>1</v>
      </c>
      <c r="R3978" s="458">
        <v>1.8216404139851899E-2</v>
      </c>
      <c r="S3978" s="464">
        <v>0</v>
      </c>
      <c r="T3978" s="461">
        <v>10829872</v>
      </c>
      <c r="U3978" s="462">
        <v>27560</v>
      </c>
      <c r="V3978" s="463">
        <v>26477.012800000008</v>
      </c>
      <c r="W3978" s="716" t="e">
        <f t="shared" si="159"/>
        <v>#DIV/0!</v>
      </c>
      <c r="Z3978" s="739">
        <f t="shared" si="160"/>
        <v>0</v>
      </c>
    </row>
    <row r="3979" spans="1:26" s="365" customFormat="1" ht="12.65" customHeight="1">
      <c r="A3979" s="325" t="s">
        <v>66</v>
      </c>
      <c r="B3979" s="452" t="s">
        <v>985</v>
      </c>
      <c r="C3979" s="453" t="s">
        <v>449</v>
      </c>
      <c r="D3979" s="454" t="s">
        <v>601</v>
      </c>
      <c r="E3979" s="455" t="s">
        <v>1259</v>
      </c>
      <c r="F3979" s="454" t="s">
        <v>1341</v>
      </c>
      <c r="G3979" s="454" t="s">
        <v>985</v>
      </c>
      <c r="H3979" s="454" t="s">
        <v>538</v>
      </c>
      <c r="I3979" s="453">
        <v>2024</v>
      </c>
      <c r="J3979" s="453">
        <v>8</v>
      </c>
      <c r="K3979" s="456">
        <v>45589</v>
      </c>
      <c r="L3979" s="457"/>
      <c r="M3979" s="458">
        <v>1.8216404139851899E-2</v>
      </c>
      <c r="N3979" s="458">
        <v>1.8316404139851899E-2</v>
      </c>
      <c r="O3979" s="459">
        <v>9.9999999999999395E-5</v>
      </c>
      <c r="P3979" s="460">
        <v>0</v>
      </c>
      <c r="Q3979" s="453">
        <v>1</v>
      </c>
      <c r="R3979" s="458">
        <v>1.8216404139851899E-2</v>
      </c>
      <c r="S3979" s="464">
        <v>0</v>
      </c>
      <c r="T3979" s="461">
        <v>10829872</v>
      </c>
      <c r="U3979" s="462">
        <v>27560</v>
      </c>
      <c r="V3979" s="463">
        <v>26477.012800000008</v>
      </c>
      <c r="W3979" s="716" t="e">
        <f t="shared" si="159"/>
        <v>#DIV/0!</v>
      </c>
      <c r="Z3979" s="739">
        <f t="shared" si="160"/>
        <v>0</v>
      </c>
    </row>
    <row r="3980" spans="1:26" s="365" customFormat="1" ht="12.65" customHeight="1">
      <c r="A3980" s="325" t="s">
        <v>66</v>
      </c>
      <c r="B3980" s="452" t="s">
        <v>985</v>
      </c>
      <c r="C3980" s="453" t="s">
        <v>449</v>
      </c>
      <c r="D3980" s="454" t="s">
        <v>601</v>
      </c>
      <c r="E3980" s="455" t="s">
        <v>1259</v>
      </c>
      <c r="F3980" s="454" t="s">
        <v>1341</v>
      </c>
      <c r="G3980" s="454" t="s">
        <v>985</v>
      </c>
      <c r="H3980" s="454" t="s">
        <v>538</v>
      </c>
      <c r="I3980" s="453">
        <v>2024</v>
      </c>
      <c r="J3980" s="453">
        <v>7</v>
      </c>
      <c r="K3980" s="456">
        <v>45589</v>
      </c>
      <c r="L3980" s="457"/>
      <c r="M3980" s="458">
        <v>1.8216404139851899E-2</v>
      </c>
      <c r="N3980" s="458">
        <v>1.8316404139851899E-2</v>
      </c>
      <c r="O3980" s="459">
        <v>9.9999999999999395E-5</v>
      </c>
      <c r="P3980" s="460">
        <v>0</v>
      </c>
      <c r="Q3980" s="453">
        <v>1</v>
      </c>
      <c r="R3980" s="458">
        <v>1.8216404139851899E-2</v>
      </c>
      <c r="S3980" s="464">
        <v>0</v>
      </c>
      <c r="T3980" s="461">
        <v>10829872</v>
      </c>
      <c r="U3980" s="462">
        <v>27560</v>
      </c>
      <c r="V3980" s="463">
        <v>26477.012800000008</v>
      </c>
      <c r="W3980" s="716" t="e">
        <f t="shared" si="159"/>
        <v>#DIV/0!</v>
      </c>
      <c r="Z3980" s="739">
        <f t="shared" si="160"/>
        <v>0</v>
      </c>
    </row>
    <row r="3981" spans="1:26" s="365" customFormat="1" ht="12.65" customHeight="1">
      <c r="A3981" s="325" t="s">
        <v>66</v>
      </c>
      <c r="B3981" s="452" t="s">
        <v>985</v>
      </c>
      <c r="C3981" s="453" t="s">
        <v>449</v>
      </c>
      <c r="D3981" s="454" t="s">
        <v>601</v>
      </c>
      <c r="E3981" s="455" t="s">
        <v>1259</v>
      </c>
      <c r="F3981" s="454" t="s">
        <v>1341</v>
      </c>
      <c r="G3981" s="454" t="s">
        <v>985</v>
      </c>
      <c r="H3981" s="454" t="s">
        <v>538</v>
      </c>
      <c r="I3981" s="453">
        <v>2024</v>
      </c>
      <c r="J3981" s="453">
        <v>6</v>
      </c>
      <c r="K3981" s="456">
        <v>45589</v>
      </c>
      <c r="L3981" s="457"/>
      <c r="M3981" s="458">
        <v>1.8216404139851899E-2</v>
      </c>
      <c r="N3981" s="458">
        <v>1.8316404139851899E-2</v>
      </c>
      <c r="O3981" s="459">
        <v>9.9999999999999395E-5</v>
      </c>
      <c r="P3981" s="460">
        <v>0</v>
      </c>
      <c r="Q3981" s="453">
        <v>1</v>
      </c>
      <c r="R3981" s="458">
        <v>1.8216404139851899E-2</v>
      </c>
      <c r="S3981" s="464">
        <v>0</v>
      </c>
      <c r="T3981" s="461">
        <v>10829872</v>
      </c>
      <c r="U3981" s="462">
        <v>27560</v>
      </c>
      <c r="V3981" s="463">
        <v>26477.012800000008</v>
      </c>
      <c r="W3981" s="716" t="e">
        <f t="shared" si="159"/>
        <v>#DIV/0!</v>
      </c>
      <c r="Z3981" s="739">
        <f t="shared" si="160"/>
        <v>0</v>
      </c>
    </row>
    <row r="3982" spans="1:26" s="365" customFormat="1" ht="12.65" customHeight="1">
      <c r="A3982" s="325" t="s">
        <v>66</v>
      </c>
      <c r="B3982" s="452" t="s">
        <v>985</v>
      </c>
      <c r="C3982" s="453" t="s">
        <v>449</v>
      </c>
      <c r="D3982" s="454" t="s">
        <v>601</v>
      </c>
      <c r="E3982" s="455" t="s">
        <v>1259</v>
      </c>
      <c r="F3982" s="454" t="s">
        <v>1341</v>
      </c>
      <c r="G3982" s="454" t="s">
        <v>985</v>
      </c>
      <c r="H3982" s="454" t="s">
        <v>538</v>
      </c>
      <c r="I3982" s="453">
        <v>2024</v>
      </c>
      <c r="J3982" s="453">
        <v>5</v>
      </c>
      <c r="K3982" s="456">
        <v>45589</v>
      </c>
      <c r="L3982" s="457"/>
      <c r="M3982" s="458">
        <v>1.8216404139851899E-2</v>
      </c>
      <c r="N3982" s="458">
        <v>1.8316404139851899E-2</v>
      </c>
      <c r="O3982" s="459">
        <v>9.9999999999999395E-5</v>
      </c>
      <c r="P3982" s="460">
        <v>0</v>
      </c>
      <c r="Q3982" s="453">
        <v>1</v>
      </c>
      <c r="R3982" s="458">
        <v>1.8216404139851899E-2</v>
      </c>
      <c r="S3982" s="464">
        <v>0</v>
      </c>
      <c r="T3982" s="461">
        <v>10829872</v>
      </c>
      <c r="U3982" s="462">
        <v>27560</v>
      </c>
      <c r="V3982" s="463">
        <v>26477.012800000008</v>
      </c>
      <c r="W3982" s="716" t="e">
        <f t="shared" si="159"/>
        <v>#DIV/0!</v>
      </c>
      <c r="Z3982" s="739">
        <f t="shared" si="160"/>
        <v>0</v>
      </c>
    </row>
    <row r="3983" spans="1:26" s="365" customFormat="1" ht="12.65" customHeight="1">
      <c r="A3983" s="325" t="s">
        <v>66</v>
      </c>
      <c r="B3983" s="452" t="s">
        <v>985</v>
      </c>
      <c r="C3983" s="453" t="s">
        <v>449</v>
      </c>
      <c r="D3983" s="454" t="s">
        <v>601</v>
      </c>
      <c r="E3983" s="455" t="s">
        <v>1259</v>
      </c>
      <c r="F3983" s="454" t="s">
        <v>1341</v>
      </c>
      <c r="G3983" s="454" t="s">
        <v>985</v>
      </c>
      <c r="H3983" s="454" t="s">
        <v>538</v>
      </c>
      <c r="I3983" s="453">
        <v>2024</v>
      </c>
      <c r="J3983" s="453">
        <v>4</v>
      </c>
      <c r="K3983" s="456">
        <v>45589</v>
      </c>
      <c r="L3983" s="457"/>
      <c r="M3983" s="458">
        <v>1.8216404139851899E-2</v>
      </c>
      <c r="N3983" s="458">
        <v>1.8316404139851899E-2</v>
      </c>
      <c r="O3983" s="459">
        <v>9.9999999999999395E-5</v>
      </c>
      <c r="P3983" s="460">
        <v>0</v>
      </c>
      <c r="Q3983" s="453">
        <v>1</v>
      </c>
      <c r="R3983" s="458">
        <v>1.8216404139851899E-2</v>
      </c>
      <c r="S3983" s="464">
        <v>0</v>
      </c>
      <c r="T3983" s="461">
        <v>10829872</v>
      </c>
      <c r="U3983" s="462">
        <v>27560</v>
      </c>
      <c r="V3983" s="463">
        <v>26477.012800000008</v>
      </c>
      <c r="W3983" s="716" t="e">
        <f t="shared" si="159"/>
        <v>#DIV/0!</v>
      </c>
      <c r="Z3983" s="739">
        <f t="shared" si="160"/>
        <v>0</v>
      </c>
    </row>
    <row r="3984" spans="1:26" s="365" customFormat="1" ht="12.65" customHeight="1">
      <c r="A3984" s="325" t="s">
        <v>66</v>
      </c>
      <c r="B3984" s="452" t="s">
        <v>985</v>
      </c>
      <c r="C3984" s="453" t="s">
        <v>449</v>
      </c>
      <c r="D3984" s="454" t="s">
        <v>601</v>
      </c>
      <c r="E3984" s="455" t="s">
        <v>1259</v>
      </c>
      <c r="F3984" s="454" t="s">
        <v>1341</v>
      </c>
      <c r="G3984" s="454" t="s">
        <v>985</v>
      </c>
      <c r="H3984" s="454" t="s">
        <v>538</v>
      </c>
      <c r="I3984" s="453">
        <v>2024</v>
      </c>
      <c r="J3984" s="453">
        <v>3</v>
      </c>
      <c r="K3984" s="456">
        <v>45589</v>
      </c>
      <c r="L3984" s="457"/>
      <c r="M3984" s="458">
        <v>1.8216404139851899E-2</v>
      </c>
      <c r="N3984" s="458">
        <v>1.8316404139851899E-2</v>
      </c>
      <c r="O3984" s="459">
        <v>9.9999999999999395E-5</v>
      </c>
      <c r="P3984" s="460">
        <v>0</v>
      </c>
      <c r="Q3984" s="453">
        <v>1</v>
      </c>
      <c r="R3984" s="458">
        <v>1.8216404139851899E-2</v>
      </c>
      <c r="S3984" s="464">
        <v>0</v>
      </c>
      <c r="T3984" s="461">
        <v>10829872</v>
      </c>
      <c r="U3984" s="462">
        <v>27560</v>
      </c>
      <c r="V3984" s="463">
        <v>26477.012800000008</v>
      </c>
      <c r="W3984" s="716" t="e">
        <f t="shared" si="159"/>
        <v>#DIV/0!</v>
      </c>
      <c r="Z3984" s="739">
        <f t="shared" si="160"/>
        <v>0</v>
      </c>
    </row>
    <row r="3985" spans="1:26" s="365" customFormat="1" ht="12.65" customHeight="1">
      <c r="A3985" s="325" t="s">
        <v>66</v>
      </c>
      <c r="B3985" s="452" t="s">
        <v>985</v>
      </c>
      <c r="C3985" s="453" t="s">
        <v>449</v>
      </c>
      <c r="D3985" s="454" t="s">
        <v>601</v>
      </c>
      <c r="E3985" s="455" t="s">
        <v>1259</v>
      </c>
      <c r="F3985" s="454" t="s">
        <v>1341</v>
      </c>
      <c r="G3985" s="454" t="s">
        <v>985</v>
      </c>
      <c r="H3985" s="454" t="s">
        <v>538</v>
      </c>
      <c r="I3985" s="453">
        <v>2024</v>
      </c>
      <c r="J3985" s="453">
        <v>2</v>
      </c>
      <c r="K3985" s="456">
        <v>45589</v>
      </c>
      <c r="L3985" s="457"/>
      <c r="M3985" s="458">
        <v>1.8216404139851899E-2</v>
      </c>
      <c r="N3985" s="458">
        <v>1.8316404139851899E-2</v>
      </c>
      <c r="O3985" s="459">
        <v>9.9999999999999395E-5</v>
      </c>
      <c r="P3985" s="460">
        <v>0</v>
      </c>
      <c r="Q3985" s="453">
        <v>1</v>
      </c>
      <c r="R3985" s="458">
        <v>1.8216404139851899E-2</v>
      </c>
      <c r="S3985" s="464">
        <v>0</v>
      </c>
      <c r="T3985" s="461">
        <v>10829872</v>
      </c>
      <c r="U3985" s="462">
        <v>27560</v>
      </c>
      <c r="V3985" s="463">
        <v>26477.012800000008</v>
      </c>
      <c r="W3985" s="716" t="e">
        <f t="shared" si="159"/>
        <v>#DIV/0!</v>
      </c>
      <c r="Z3985" s="739">
        <f t="shared" si="160"/>
        <v>0</v>
      </c>
    </row>
    <row r="3986" spans="1:26" s="365" customFormat="1" ht="12.65" customHeight="1">
      <c r="A3986" s="325" t="s">
        <v>66</v>
      </c>
      <c r="B3986" s="452" t="s">
        <v>985</v>
      </c>
      <c r="C3986" s="453" t="s">
        <v>449</v>
      </c>
      <c r="D3986" s="454" t="s">
        <v>601</v>
      </c>
      <c r="E3986" s="455" t="s">
        <v>1259</v>
      </c>
      <c r="F3986" s="454" t="s">
        <v>1341</v>
      </c>
      <c r="G3986" s="454" t="s">
        <v>985</v>
      </c>
      <c r="H3986" s="454" t="s">
        <v>538</v>
      </c>
      <c r="I3986" s="453">
        <v>2024</v>
      </c>
      <c r="J3986" s="453">
        <v>1</v>
      </c>
      <c r="K3986" s="456">
        <v>45589</v>
      </c>
      <c r="L3986" s="457"/>
      <c r="M3986" s="458">
        <v>1.8216404139851899E-2</v>
      </c>
      <c r="N3986" s="458">
        <v>1.8316404139851899E-2</v>
      </c>
      <c r="O3986" s="459">
        <v>9.9999999999999395E-5</v>
      </c>
      <c r="P3986" s="460">
        <v>0</v>
      </c>
      <c r="Q3986" s="453">
        <v>1</v>
      </c>
      <c r="R3986" s="458">
        <v>1.8216404139851899E-2</v>
      </c>
      <c r="S3986" s="464">
        <v>-108000</v>
      </c>
      <c r="T3986" s="461">
        <v>10829872</v>
      </c>
      <c r="U3986" s="462">
        <v>27560</v>
      </c>
      <c r="V3986" s="463">
        <v>26477.012800000008</v>
      </c>
      <c r="W3986" s="716" t="e">
        <f t="shared" si="159"/>
        <v>#DIV/0!</v>
      </c>
      <c r="Z3986" s="739">
        <f t="shared" si="160"/>
        <v>-10.799999999999935</v>
      </c>
    </row>
    <row r="3987" spans="1:26" s="365" customFormat="1" ht="12.65" customHeight="1">
      <c r="A3987" s="325" t="s">
        <v>66</v>
      </c>
      <c r="B3987" s="452" t="s">
        <v>985</v>
      </c>
      <c r="C3987" s="453" t="s">
        <v>449</v>
      </c>
      <c r="D3987" s="454" t="s">
        <v>601</v>
      </c>
      <c r="E3987" s="455" t="s">
        <v>1259</v>
      </c>
      <c r="F3987" s="454" t="s">
        <v>1341</v>
      </c>
      <c r="G3987" s="454" t="s">
        <v>985</v>
      </c>
      <c r="H3987" s="454" t="s">
        <v>538</v>
      </c>
      <c r="I3987" s="453">
        <v>2023</v>
      </c>
      <c r="J3987" s="453">
        <v>12</v>
      </c>
      <c r="K3987" s="456">
        <v>45589</v>
      </c>
      <c r="L3987" s="457"/>
      <c r="M3987" s="458">
        <v>1.8216404139851899E-2</v>
      </c>
      <c r="N3987" s="458">
        <v>1.8316404139851899E-2</v>
      </c>
      <c r="O3987" s="459">
        <v>9.9999999999999395E-5</v>
      </c>
      <c r="P3987" s="460">
        <v>0</v>
      </c>
      <c r="Q3987" s="453">
        <v>1</v>
      </c>
      <c r="R3987" s="458">
        <v>1.8216404139851899E-2</v>
      </c>
      <c r="S3987" s="464">
        <v>0</v>
      </c>
      <c r="T3987" s="461">
        <v>10937872</v>
      </c>
      <c r="U3987" s="462">
        <v>27560</v>
      </c>
      <c r="V3987" s="463">
        <v>26466.212800000008</v>
      </c>
      <c r="W3987" s="716" t="e">
        <f t="shared" si="159"/>
        <v>#DIV/0!</v>
      </c>
      <c r="Z3987" s="739">
        <f t="shared" si="160"/>
        <v>0</v>
      </c>
    </row>
    <row r="3988" spans="1:26" s="365" customFormat="1" ht="12.65" customHeight="1">
      <c r="A3988" s="325" t="s">
        <v>66</v>
      </c>
      <c r="B3988" s="452" t="s">
        <v>985</v>
      </c>
      <c r="C3988" s="453" t="s">
        <v>449</v>
      </c>
      <c r="D3988" s="454" t="s">
        <v>601</v>
      </c>
      <c r="E3988" s="455" t="s">
        <v>1259</v>
      </c>
      <c r="F3988" s="454" t="s">
        <v>1341</v>
      </c>
      <c r="G3988" s="454" t="s">
        <v>985</v>
      </c>
      <c r="H3988" s="454" t="s">
        <v>538</v>
      </c>
      <c r="I3988" s="453">
        <v>2023</v>
      </c>
      <c r="J3988" s="453">
        <v>11</v>
      </c>
      <c r="K3988" s="456">
        <v>45589</v>
      </c>
      <c r="L3988" s="457"/>
      <c r="M3988" s="458">
        <v>1.8216404139851899E-2</v>
      </c>
      <c r="N3988" s="458">
        <v>1.8316404139851899E-2</v>
      </c>
      <c r="O3988" s="459">
        <v>9.9999999999999395E-5</v>
      </c>
      <c r="P3988" s="460">
        <v>0</v>
      </c>
      <c r="Q3988" s="453">
        <v>1</v>
      </c>
      <c r="R3988" s="458">
        <v>1.8216404139851899E-2</v>
      </c>
      <c r="S3988" s="464">
        <v>-810000</v>
      </c>
      <c r="T3988" s="461">
        <v>10937872</v>
      </c>
      <c r="U3988" s="462">
        <v>27560</v>
      </c>
      <c r="V3988" s="463">
        <v>26466.212800000008</v>
      </c>
      <c r="W3988" s="716" t="e">
        <f t="shared" si="159"/>
        <v>#DIV/0!</v>
      </c>
      <c r="Z3988" s="739">
        <f t="shared" si="160"/>
        <v>-80.999999999999517</v>
      </c>
    </row>
    <row r="3989" spans="1:26" s="365" customFormat="1" ht="12.65" customHeight="1">
      <c r="A3989" s="325" t="s">
        <v>66</v>
      </c>
      <c r="B3989" s="452" t="s">
        <v>985</v>
      </c>
      <c r="C3989" s="453" t="s">
        <v>449</v>
      </c>
      <c r="D3989" s="454" t="s">
        <v>601</v>
      </c>
      <c r="E3989" s="455" t="s">
        <v>1259</v>
      </c>
      <c r="F3989" s="454" t="s">
        <v>1341</v>
      </c>
      <c r="G3989" s="454" t="s">
        <v>985</v>
      </c>
      <c r="H3989" s="454" t="s">
        <v>538</v>
      </c>
      <c r="I3989" s="453">
        <v>2023</v>
      </c>
      <c r="J3989" s="453">
        <v>10</v>
      </c>
      <c r="K3989" s="456">
        <v>45589</v>
      </c>
      <c r="L3989" s="457"/>
      <c r="M3989" s="458">
        <v>1.8216404139851899E-2</v>
      </c>
      <c r="N3989" s="458">
        <v>1.8316404139851899E-2</v>
      </c>
      <c r="O3989" s="459">
        <v>9.9999999999999395E-5</v>
      </c>
      <c r="P3989" s="460">
        <v>0</v>
      </c>
      <c r="Q3989" s="453">
        <v>1</v>
      </c>
      <c r="R3989" s="458">
        <v>1.8216404139851899E-2</v>
      </c>
      <c r="S3989" s="464">
        <v>500000</v>
      </c>
      <c r="T3989" s="461">
        <v>11747872</v>
      </c>
      <c r="U3989" s="462">
        <v>27560</v>
      </c>
      <c r="V3989" s="463">
        <v>26385.212800000008</v>
      </c>
      <c r="W3989" s="716" t="e">
        <f t="shared" si="159"/>
        <v>#DIV/0!</v>
      </c>
      <c r="Z3989" s="739">
        <f t="shared" si="160"/>
        <v>49.999999999999694</v>
      </c>
    </row>
    <row r="3990" spans="1:26" s="365" customFormat="1" ht="12.65" customHeight="1">
      <c r="A3990" s="325" t="s">
        <v>66</v>
      </c>
      <c r="B3990" s="452" t="s">
        <v>985</v>
      </c>
      <c r="C3990" s="453" t="s">
        <v>449</v>
      </c>
      <c r="D3990" s="454" t="s">
        <v>601</v>
      </c>
      <c r="E3990" s="455" t="s">
        <v>1259</v>
      </c>
      <c r="F3990" s="454" t="s">
        <v>1341</v>
      </c>
      <c r="G3990" s="454" t="s">
        <v>985</v>
      </c>
      <c r="H3990" s="454" t="s">
        <v>538</v>
      </c>
      <c r="I3990" s="453">
        <v>2023</v>
      </c>
      <c r="J3990" s="453">
        <v>9</v>
      </c>
      <c r="K3990" s="456">
        <v>45589</v>
      </c>
      <c r="L3990" s="457"/>
      <c r="M3990" s="458">
        <v>1.8216404139851899E-2</v>
      </c>
      <c r="N3990" s="458">
        <v>1.8316404139851899E-2</v>
      </c>
      <c r="O3990" s="459">
        <v>9.9999999999999395E-5</v>
      </c>
      <c r="P3990" s="460">
        <v>0</v>
      </c>
      <c r="Q3990" s="453">
        <v>1</v>
      </c>
      <c r="R3990" s="458">
        <v>1.8216404139851899E-2</v>
      </c>
      <c r="S3990" s="464">
        <v>1740000</v>
      </c>
      <c r="T3990" s="461">
        <v>11247872</v>
      </c>
      <c r="U3990" s="462">
        <v>27560</v>
      </c>
      <c r="V3990" s="463">
        <v>26435.212800000008</v>
      </c>
      <c r="W3990" s="716" t="e">
        <f t="shared" si="159"/>
        <v>#DIV/0!</v>
      </c>
      <c r="Z3990" s="739">
        <f t="shared" si="160"/>
        <v>173.99999999999895</v>
      </c>
    </row>
    <row r="3991" spans="1:26" s="365" customFormat="1" ht="12.65" customHeight="1">
      <c r="A3991" s="325" t="s">
        <v>66</v>
      </c>
      <c r="B3991" s="452" t="s">
        <v>985</v>
      </c>
      <c r="C3991" s="453" t="s">
        <v>449</v>
      </c>
      <c r="D3991" s="454" t="s">
        <v>601</v>
      </c>
      <c r="E3991" s="455" t="s">
        <v>1259</v>
      </c>
      <c r="F3991" s="454" t="s">
        <v>1341</v>
      </c>
      <c r="G3991" s="454" t="s">
        <v>985</v>
      </c>
      <c r="H3991" s="454" t="s">
        <v>538</v>
      </c>
      <c r="I3991" s="453">
        <v>2023</v>
      </c>
      <c r="J3991" s="453">
        <v>8</v>
      </c>
      <c r="K3991" s="456">
        <v>45589</v>
      </c>
      <c r="L3991" s="457"/>
      <c r="M3991" s="458">
        <v>1.8216404139851899E-2</v>
      </c>
      <c r="N3991" s="458">
        <v>1.8316404139851899E-2</v>
      </c>
      <c r="O3991" s="459">
        <v>9.9999999999999395E-5</v>
      </c>
      <c r="P3991" s="460">
        <v>0</v>
      </c>
      <c r="Q3991" s="453">
        <v>1</v>
      </c>
      <c r="R3991" s="458">
        <v>1.8216404139851899E-2</v>
      </c>
      <c r="S3991" s="464">
        <v>4916141</v>
      </c>
      <c r="T3991" s="461">
        <v>9507872</v>
      </c>
      <c r="U3991" s="462">
        <v>27560</v>
      </c>
      <c r="V3991" s="463">
        <v>26609.212800000005</v>
      </c>
      <c r="W3991" s="716" t="e">
        <f t="shared" si="159"/>
        <v>#DIV/0!</v>
      </c>
      <c r="Z3991" s="739">
        <f t="shared" si="160"/>
        <v>491.61409999999705</v>
      </c>
    </row>
    <row r="3992" spans="1:26" s="365" customFormat="1" ht="12.65" customHeight="1">
      <c r="A3992" s="325" t="s">
        <v>66</v>
      </c>
      <c r="B3992" s="452" t="s">
        <v>985</v>
      </c>
      <c r="C3992" s="453" t="s">
        <v>449</v>
      </c>
      <c r="D3992" s="454" t="s">
        <v>601</v>
      </c>
      <c r="E3992" s="455" t="s">
        <v>1259</v>
      </c>
      <c r="F3992" s="454" t="s">
        <v>1341</v>
      </c>
      <c r="G3992" s="454" t="s">
        <v>985</v>
      </c>
      <c r="H3992" s="454" t="s">
        <v>538</v>
      </c>
      <c r="I3992" s="453">
        <v>2023</v>
      </c>
      <c r="J3992" s="453">
        <v>7</v>
      </c>
      <c r="K3992" s="456">
        <v>45589</v>
      </c>
      <c r="L3992" s="457"/>
      <c r="M3992" s="458">
        <v>1.8216404139851899E-2</v>
      </c>
      <c r="N3992" s="458">
        <v>1.8316404139851899E-2</v>
      </c>
      <c r="O3992" s="459">
        <v>9.9999999999999395E-5</v>
      </c>
      <c r="P3992" s="460">
        <v>0</v>
      </c>
      <c r="Q3992" s="453">
        <v>1</v>
      </c>
      <c r="R3992" s="458">
        <v>1.8216404139851899E-2</v>
      </c>
      <c r="S3992" s="464">
        <v>2148731</v>
      </c>
      <c r="T3992" s="461">
        <v>4591731</v>
      </c>
      <c r="U3992" s="462">
        <v>27560</v>
      </c>
      <c r="V3992" s="463">
        <v>27100.826900000004</v>
      </c>
      <c r="W3992" s="716" t="e">
        <f t="shared" si="159"/>
        <v>#DIV/0!</v>
      </c>
      <c r="Z3992" s="739">
        <f t="shared" si="160"/>
        <v>214.87309999999869</v>
      </c>
    </row>
    <row r="3993" spans="1:26" s="365" customFormat="1" ht="12.65" customHeight="1">
      <c r="A3993" s="325" t="s">
        <v>66</v>
      </c>
      <c r="B3993" s="452" t="s">
        <v>985</v>
      </c>
      <c r="C3993" s="453" t="s">
        <v>449</v>
      </c>
      <c r="D3993" s="454" t="s">
        <v>601</v>
      </c>
      <c r="E3993" s="455" t="s">
        <v>1259</v>
      </c>
      <c r="F3993" s="454" t="s">
        <v>1341</v>
      </c>
      <c r="G3993" s="454" t="s">
        <v>985</v>
      </c>
      <c r="H3993" s="454" t="s">
        <v>538</v>
      </c>
      <c r="I3993" s="453">
        <v>2023</v>
      </c>
      <c r="J3993" s="453">
        <v>6</v>
      </c>
      <c r="K3993" s="456">
        <v>45589</v>
      </c>
      <c r="L3993" s="457"/>
      <c r="M3993" s="458">
        <v>1.8216404139851899E-2</v>
      </c>
      <c r="N3993" s="458">
        <v>1.8316404139851899E-2</v>
      </c>
      <c r="O3993" s="459">
        <v>9.9999999999999395E-5</v>
      </c>
      <c r="P3993" s="460">
        <v>0</v>
      </c>
      <c r="Q3993" s="453">
        <v>1</v>
      </c>
      <c r="R3993" s="458">
        <v>1.8216404139851899E-2</v>
      </c>
      <c r="S3993" s="464">
        <v>2153000</v>
      </c>
      <c r="T3993" s="461">
        <v>2443000</v>
      </c>
      <c r="U3993" s="462">
        <v>27560</v>
      </c>
      <c r="V3993" s="463">
        <v>27315.7</v>
      </c>
      <c r="W3993" s="716" t="e">
        <f t="shared" si="159"/>
        <v>#DIV/0!</v>
      </c>
      <c r="Z3993" s="739">
        <f t="shared" si="160"/>
        <v>215.2999999999987</v>
      </c>
    </row>
    <row r="3994" spans="1:26" s="365" customFormat="1" ht="12.65" customHeight="1">
      <c r="A3994" s="325" t="s">
        <v>66</v>
      </c>
      <c r="B3994" s="452" t="s">
        <v>985</v>
      </c>
      <c r="C3994" s="453" t="s">
        <v>449</v>
      </c>
      <c r="D3994" s="454" t="s">
        <v>601</v>
      </c>
      <c r="E3994" s="455" t="s">
        <v>1259</v>
      </c>
      <c r="F3994" s="454" t="s">
        <v>1341</v>
      </c>
      <c r="G3994" s="454" t="s">
        <v>985</v>
      </c>
      <c r="H3994" s="454" t="s">
        <v>538</v>
      </c>
      <c r="I3994" s="453">
        <v>2023</v>
      </c>
      <c r="J3994" s="453">
        <v>5</v>
      </c>
      <c r="K3994" s="456">
        <v>45589</v>
      </c>
      <c r="L3994" s="457"/>
      <c r="M3994" s="458">
        <v>1.8216404139851899E-2</v>
      </c>
      <c r="N3994" s="458">
        <v>1.8316404139851899E-2</v>
      </c>
      <c r="O3994" s="459">
        <v>9.9999999999999395E-5</v>
      </c>
      <c r="P3994" s="460">
        <v>0</v>
      </c>
      <c r="Q3994" s="453">
        <v>1</v>
      </c>
      <c r="R3994" s="458">
        <v>1.8216404139851899E-2</v>
      </c>
      <c r="S3994" s="464">
        <v>290000</v>
      </c>
      <c r="T3994" s="461">
        <v>290000</v>
      </c>
      <c r="U3994" s="462">
        <v>27560</v>
      </c>
      <c r="V3994" s="463">
        <v>27531</v>
      </c>
      <c r="W3994" s="716" t="e">
        <f t="shared" si="159"/>
        <v>#DIV/0!</v>
      </c>
      <c r="Z3994" s="739">
        <f t="shared" si="160"/>
        <v>28.999999999999826</v>
      </c>
    </row>
    <row r="3995" spans="1:26" s="365" customFormat="1" ht="12.65" customHeight="1">
      <c r="A3995" s="325" t="s">
        <v>66</v>
      </c>
      <c r="B3995" s="452" t="s">
        <v>985</v>
      </c>
      <c r="C3995" s="453" t="s">
        <v>449</v>
      </c>
      <c r="D3995" s="454" t="s">
        <v>603</v>
      </c>
      <c r="E3995" s="455" t="s">
        <v>1260</v>
      </c>
      <c r="F3995" s="454" t="s">
        <v>1341</v>
      </c>
      <c r="G3995" s="454" t="s">
        <v>985</v>
      </c>
      <c r="H3995" s="454" t="s">
        <v>538</v>
      </c>
      <c r="I3995" s="453">
        <v>2025</v>
      </c>
      <c r="J3995" s="453">
        <v>1</v>
      </c>
      <c r="K3995" s="456">
        <v>45699</v>
      </c>
      <c r="L3995" s="457"/>
      <c r="M3995" s="458">
        <v>3.4111308577914001E-2</v>
      </c>
      <c r="N3995" s="458">
        <v>3.4311308577914E-2</v>
      </c>
      <c r="O3995" s="459">
        <v>1.9999999999999901E-4</v>
      </c>
      <c r="P3995" s="460">
        <v>0</v>
      </c>
      <c r="Q3995" s="453">
        <v>1</v>
      </c>
      <c r="R3995" s="458">
        <v>3.4111308577914001E-2</v>
      </c>
      <c r="S3995" s="464">
        <v>0</v>
      </c>
      <c r="T3995" s="461">
        <v>12268104</v>
      </c>
      <c r="U3995" s="462">
        <v>63600</v>
      </c>
      <c r="V3995" s="463">
        <v>61146.37920000001</v>
      </c>
      <c r="W3995" s="716" t="e">
        <f t="shared" si="159"/>
        <v>#DIV/0!</v>
      </c>
      <c r="Z3995" s="739">
        <f t="shared" si="160"/>
        <v>0</v>
      </c>
    </row>
    <row r="3996" spans="1:26" s="365" customFormat="1" ht="12.65" customHeight="1">
      <c r="A3996" s="325" t="s">
        <v>66</v>
      </c>
      <c r="B3996" s="452" t="s">
        <v>985</v>
      </c>
      <c r="C3996" s="453" t="s">
        <v>449</v>
      </c>
      <c r="D3996" s="454" t="s">
        <v>603</v>
      </c>
      <c r="E3996" s="455" t="s">
        <v>1260</v>
      </c>
      <c r="F3996" s="454" t="s">
        <v>1341</v>
      </c>
      <c r="G3996" s="454" t="s">
        <v>985</v>
      </c>
      <c r="H3996" s="454" t="s">
        <v>538</v>
      </c>
      <c r="I3996" s="453">
        <v>2024</v>
      </c>
      <c r="J3996" s="453">
        <v>12</v>
      </c>
      <c r="K3996" s="456">
        <v>45660</v>
      </c>
      <c r="L3996" s="457"/>
      <c r="M3996" s="458">
        <v>3.4111308577914001E-2</v>
      </c>
      <c r="N3996" s="458">
        <v>3.4311308577914E-2</v>
      </c>
      <c r="O3996" s="459">
        <v>1.9999999999999901E-4</v>
      </c>
      <c r="P3996" s="460">
        <v>0</v>
      </c>
      <c r="Q3996" s="453">
        <v>1</v>
      </c>
      <c r="R3996" s="458">
        <v>3.4111308577914001E-2</v>
      </c>
      <c r="S3996" s="464">
        <v>0</v>
      </c>
      <c r="T3996" s="461">
        <v>12268104</v>
      </c>
      <c r="U3996" s="462">
        <v>63600</v>
      </c>
      <c r="V3996" s="463">
        <v>61146.37920000001</v>
      </c>
      <c r="W3996" s="716" t="e">
        <f t="shared" si="159"/>
        <v>#DIV/0!</v>
      </c>
      <c r="Z3996" s="739">
        <f t="shared" si="160"/>
        <v>0</v>
      </c>
    </row>
    <row r="3997" spans="1:26" s="365" customFormat="1" ht="12.65" customHeight="1">
      <c r="A3997" s="325" t="s">
        <v>66</v>
      </c>
      <c r="B3997" s="452" t="s">
        <v>985</v>
      </c>
      <c r="C3997" s="453" t="s">
        <v>449</v>
      </c>
      <c r="D3997" s="454" t="s">
        <v>603</v>
      </c>
      <c r="E3997" s="455" t="s">
        <v>1260</v>
      </c>
      <c r="F3997" s="454" t="s">
        <v>1341</v>
      </c>
      <c r="G3997" s="454" t="s">
        <v>985</v>
      </c>
      <c r="H3997" s="454" t="s">
        <v>538</v>
      </c>
      <c r="I3997" s="453">
        <v>2024</v>
      </c>
      <c r="J3997" s="453">
        <v>11</v>
      </c>
      <c r="K3997" s="456">
        <v>45632</v>
      </c>
      <c r="L3997" s="457"/>
      <c r="M3997" s="458">
        <v>3.4111308577914001E-2</v>
      </c>
      <c r="N3997" s="458">
        <v>3.4311308577914E-2</v>
      </c>
      <c r="O3997" s="459">
        <v>1.9999999999999901E-4</v>
      </c>
      <c r="P3997" s="460">
        <v>0</v>
      </c>
      <c r="Q3997" s="453">
        <v>1</v>
      </c>
      <c r="R3997" s="458">
        <v>3.4111308577914001E-2</v>
      </c>
      <c r="S3997" s="464">
        <v>0</v>
      </c>
      <c r="T3997" s="461">
        <v>12268104</v>
      </c>
      <c r="U3997" s="462">
        <v>63600</v>
      </c>
      <c r="V3997" s="463">
        <v>61146.37920000001</v>
      </c>
      <c r="W3997" s="716" t="e">
        <f t="shared" si="159"/>
        <v>#DIV/0!</v>
      </c>
      <c r="Z3997" s="739">
        <f t="shared" si="160"/>
        <v>0</v>
      </c>
    </row>
    <row r="3998" spans="1:26" s="365" customFormat="1" ht="12.65" customHeight="1">
      <c r="A3998" s="325" t="s">
        <v>66</v>
      </c>
      <c r="B3998" s="452" t="s">
        <v>985</v>
      </c>
      <c r="C3998" s="453" t="s">
        <v>449</v>
      </c>
      <c r="D3998" s="454" t="s">
        <v>603</v>
      </c>
      <c r="E3998" s="455" t="s">
        <v>1260</v>
      </c>
      <c r="F3998" s="454" t="s">
        <v>1341</v>
      </c>
      <c r="G3998" s="454" t="s">
        <v>985</v>
      </c>
      <c r="H3998" s="454" t="s">
        <v>538</v>
      </c>
      <c r="I3998" s="453">
        <v>2024</v>
      </c>
      <c r="J3998" s="453">
        <v>10</v>
      </c>
      <c r="K3998" s="456">
        <v>45589</v>
      </c>
      <c r="L3998" s="457"/>
      <c r="M3998" s="458">
        <v>3.4111308577914001E-2</v>
      </c>
      <c r="N3998" s="458">
        <v>3.4311308577914E-2</v>
      </c>
      <c r="O3998" s="459">
        <v>1.9999999999999901E-4</v>
      </c>
      <c r="P3998" s="460">
        <v>0</v>
      </c>
      <c r="Q3998" s="453">
        <v>1</v>
      </c>
      <c r="R3998" s="458">
        <v>3.4111308577914001E-2</v>
      </c>
      <c r="S3998" s="464">
        <v>0</v>
      </c>
      <c r="T3998" s="461">
        <v>12268104</v>
      </c>
      <c r="U3998" s="462">
        <v>63600</v>
      </c>
      <c r="V3998" s="463">
        <v>61146.37920000001</v>
      </c>
      <c r="W3998" s="716" t="e">
        <f t="shared" si="159"/>
        <v>#DIV/0!</v>
      </c>
      <c r="Z3998" s="739">
        <f t="shared" si="160"/>
        <v>0</v>
      </c>
    </row>
    <row r="3999" spans="1:26" s="365" customFormat="1" ht="12.65" customHeight="1">
      <c r="A3999" s="325" t="s">
        <v>66</v>
      </c>
      <c r="B3999" s="452" t="s">
        <v>985</v>
      </c>
      <c r="C3999" s="453" t="s">
        <v>449</v>
      </c>
      <c r="D3999" s="454" t="s">
        <v>603</v>
      </c>
      <c r="E3999" s="455" t="s">
        <v>1260</v>
      </c>
      <c r="F3999" s="454" t="s">
        <v>1341</v>
      </c>
      <c r="G3999" s="454" t="s">
        <v>985</v>
      </c>
      <c r="H3999" s="454" t="s">
        <v>538</v>
      </c>
      <c r="I3999" s="453">
        <v>2024</v>
      </c>
      <c r="J3999" s="453">
        <v>9</v>
      </c>
      <c r="K3999" s="456">
        <v>45589</v>
      </c>
      <c r="L3999" s="457"/>
      <c r="M3999" s="458">
        <v>3.4111308577914001E-2</v>
      </c>
      <c r="N3999" s="458">
        <v>3.4311308577914E-2</v>
      </c>
      <c r="O3999" s="459">
        <v>1.9999999999999901E-4</v>
      </c>
      <c r="P3999" s="460">
        <v>0</v>
      </c>
      <c r="Q3999" s="453">
        <v>1</v>
      </c>
      <c r="R3999" s="458">
        <v>3.4111308577914001E-2</v>
      </c>
      <c r="S3999" s="464">
        <v>0</v>
      </c>
      <c r="T3999" s="461">
        <v>12268104</v>
      </c>
      <c r="U3999" s="462">
        <v>63600</v>
      </c>
      <c r="V3999" s="463">
        <v>61146.37920000001</v>
      </c>
      <c r="W3999" s="716" t="e">
        <f t="shared" si="159"/>
        <v>#DIV/0!</v>
      </c>
      <c r="Z3999" s="739">
        <f t="shared" si="160"/>
        <v>0</v>
      </c>
    </row>
    <row r="4000" spans="1:26" s="365" customFormat="1" ht="12.65" customHeight="1">
      <c r="A4000" s="325" t="s">
        <v>66</v>
      </c>
      <c r="B4000" s="452" t="s">
        <v>985</v>
      </c>
      <c r="C4000" s="453" t="s">
        <v>449</v>
      </c>
      <c r="D4000" s="454" t="s">
        <v>603</v>
      </c>
      <c r="E4000" s="455" t="s">
        <v>1260</v>
      </c>
      <c r="F4000" s="454" t="s">
        <v>1341</v>
      </c>
      <c r="G4000" s="454" t="s">
        <v>985</v>
      </c>
      <c r="H4000" s="454" t="s">
        <v>538</v>
      </c>
      <c r="I4000" s="453">
        <v>2024</v>
      </c>
      <c r="J4000" s="453">
        <v>8</v>
      </c>
      <c r="K4000" s="456">
        <v>45589</v>
      </c>
      <c r="L4000" s="457"/>
      <c r="M4000" s="458">
        <v>3.4111308577914001E-2</v>
      </c>
      <c r="N4000" s="458">
        <v>3.4311308577914E-2</v>
      </c>
      <c r="O4000" s="459">
        <v>1.9999999999999901E-4</v>
      </c>
      <c r="P4000" s="460">
        <v>0</v>
      </c>
      <c r="Q4000" s="453">
        <v>1</v>
      </c>
      <c r="R4000" s="458">
        <v>3.4111308577914001E-2</v>
      </c>
      <c r="S4000" s="464">
        <v>0</v>
      </c>
      <c r="T4000" s="461">
        <v>12268104</v>
      </c>
      <c r="U4000" s="462">
        <v>63600</v>
      </c>
      <c r="V4000" s="463">
        <v>61146.37920000001</v>
      </c>
      <c r="W4000" s="716" t="e">
        <f t="shared" si="159"/>
        <v>#DIV/0!</v>
      </c>
      <c r="Z4000" s="739">
        <f t="shared" si="160"/>
        <v>0</v>
      </c>
    </row>
    <row r="4001" spans="1:26" s="365" customFormat="1" ht="12.65" customHeight="1">
      <c r="A4001" s="325" t="s">
        <v>66</v>
      </c>
      <c r="B4001" s="452" t="s">
        <v>985</v>
      </c>
      <c r="C4001" s="453" t="s">
        <v>449</v>
      </c>
      <c r="D4001" s="454" t="s">
        <v>603</v>
      </c>
      <c r="E4001" s="455" t="s">
        <v>1260</v>
      </c>
      <c r="F4001" s="454" t="s">
        <v>1341</v>
      </c>
      <c r="G4001" s="454" t="s">
        <v>985</v>
      </c>
      <c r="H4001" s="454" t="s">
        <v>538</v>
      </c>
      <c r="I4001" s="453">
        <v>2024</v>
      </c>
      <c r="J4001" s="453">
        <v>7</v>
      </c>
      <c r="K4001" s="456">
        <v>45589</v>
      </c>
      <c r="L4001" s="457"/>
      <c r="M4001" s="458">
        <v>3.4111308577914001E-2</v>
      </c>
      <c r="N4001" s="458">
        <v>3.4311308577914E-2</v>
      </c>
      <c r="O4001" s="459">
        <v>1.9999999999999901E-4</v>
      </c>
      <c r="P4001" s="460">
        <v>0</v>
      </c>
      <c r="Q4001" s="453">
        <v>1</v>
      </c>
      <c r="R4001" s="458">
        <v>3.4111308577914001E-2</v>
      </c>
      <c r="S4001" s="464">
        <v>0</v>
      </c>
      <c r="T4001" s="461">
        <v>12268104</v>
      </c>
      <c r="U4001" s="462">
        <v>63600</v>
      </c>
      <c r="V4001" s="463">
        <v>61146.37920000001</v>
      </c>
      <c r="W4001" s="716" t="e">
        <f t="shared" si="159"/>
        <v>#DIV/0!</v>
      </c>
      <c r="Z4001" s="739">
        <f t="shared" si="160"/>
        <v>0</v>
      </c>
    </row>
    <row r="4002" spans="1:26" s="365" customFormat="1" ht="12.65" customHeight="1">
      <c r="A4002" s="325" t="s">
        <v>66</v>
      </c>
      <c r="B4002" s="452" t="s">
        <v>985</v>
      </c>
      <c r="C4002" s="453" t="s">
        <v>449</v>
      </c>
      <c r="D4002" s="454" t="s">
        <v>603</v>
      </c>
      <c r="E4002" s="455" t="s">
        <v>1260</v>
      </c>
      <c r="F4002" s="454" t="s">
        <v>1341</v>
      </c>
      <c r="G4002" s="454" t="s">
        <v>985</v>
      </c>
      <c r="H4002" s="454" t="s">
        <v>538</v>
      </c>
      <c r="I4002" s="453">
        <v>2024</v>
      </c>
      <c r="J4002" s="453">
        <v>6</v>
      </c>
      <c r="K4002" s="456">
        <v>45589</v>
      </c>
      <c r="L4002" s="457"/>
      <c r="M4002" s="458">
        <v>3.4111308577914001E-2</v>
      </c>
      <c r="N4002" s="458">
        <v>3.4311308577914E-2</v>
      </c>
      <c r="O4002" s="459">
        <v>1.9999999999999901E-4</v>
      </c>
      <c r="P4002" s="460">
        <v>0</v>
      </c>
      <c r="Q4002" s="453">
        <v>1</v>
      </c>
      <c r="R4002" s="458">
        <v>3.4111308577914001E-2</v>
      </c>
      <c r="S4002" s="464">
        <v>0</v>
      </c>
      <c r="T4002" s="461">
        <v>12268104</v>
      </c>
      <c r="U4002" s="462">
        <v>63600</v>
      </c>
      <c r="V4002" s="463">
        <v>61146.37920000001</v>
      </c>
      <c r="W4002" s="716" t="e">
        <f t="shared" si="159"/>
        <v>#DIV/0!</v>
      </c>
      <c r="Z4002" s="739">
        <f t="shared" si="160"/>
        <v>0</v>
      </c>
    </row>
    <row r="4003" spans="1:26" s="365" customFormat="1" ht="12.65" customHeight="1">
      <c r="A4003" s="325" t="s">
        <v>66</v>
      </c>
      <c r="B4003" s="452" t="s">
        <v>985</v>
      </c>
      <c r="C4003" s="453" t="s">
        <v>449</v>
      </c>
      <c r="D4003" s="454" t="s">
        <v>603</v>
      </c>
      <c r="E4003" s="455" t="s">
        <v>1260</v>
      </c>
      <c r="F4003" s="454" t="s">
        <v>1341</v>
      </c>
      <c r="G4003" s="454" t="s">
        <v>985</v>
      </c>
      <c r="H4003" s="454" t="s">
        <v>538</v>
      </c>
      <c r="I4003" s="453">
        <v>2024</v>
      </c>
      <c r="J4003" s="453">
        <v>5</v>
      </c>
      <c r="K4003" s="456">
        <v>45589</v>
      </c>
      <c r="L4003" s="457"/>
      <c r="M4003" s="458">
        <v>3.4111308577914001E-2</v>
      </c>
      <c r="N4003" s="458">
        <v>3.4311308577914E-2</v>
      </c>
      <c r="O4003" s="459">
        <v>1.9999999999999901E-4</v>
      </c>
      <c r="P4003" s="460">
        <v>0</v>
      </c>
      <c r="Q4003" s="453">
        <v>1</v>
      </c>
      <c r="R4003" s="458">
        <v>3.4111308577914001E-2</v>
      </c>
      <c r="S4003" s="464">
        <v>0</v>
      </c>
      <c r="T4003" s="461">
        <v>12268104</v>
      </c>
      <c r="U4003" s="462">
        <v>63600</v>
      </c>
      <c r="V4003" s="463">
        <v>61146.37920000001</v>
      </c>
      <c r="W4003" s="716" t="e">
        <f t="shared" si="159"/>
        <v>#DIV/0!</v>
      </c>
      <c r="Z4003" s="739">
        <f t="shared" si="160"/>
        <v>0</v>
      </c>
    </row>
    <row r="4004" spans="1:26" s="365" customFormat="1" ht="12.65" customHeight="1">
      <c r="A4004" s="325" t="s">
        <v>66</v>
      </c>
      <c r="B4004" s="452" t="s">
        <v>985</v>
      </c>
      <c r="C4004" s="453" t="s">
        <v>449</v>
      </c>
      <c r="D4004" s="454" t="s">
        <v>603</v>
      </c>
      <c r="E4004" s="455" t="s">
        <v>1260</v>
      </c>
      <c r="F4004" s="454" t="s">
        <v>1341</v>
      </c>
      <c r="G4004" s="454" t="s">
        <v>985</v>
      </c>
      <c r="H4004" s="454" t="s">
        <v>538</v>
      </c>
      <c r="I4004" s="453">
        <v>2024</v>
      </c>
      <c r="J4004" s="453">
        <v>4</v>
      </c>
      <c r="K4004" s="456">
        <v>45589</v>
      </c>
      <c r="L4004" s="457"/>
      <c r="M4004" s="458">
        <v>3.4111308577914001E-2</v>
      </c>
      <c r="N4004" s="458">
        <v>3.4311308577914E-2</v>
      </c>
      <c r="O4004" s="459">
        <v>1.9999999999999901E-4</v>
      </c>
      <c r="P4004" s="460">
        <v>0</v>
      </c>
      <c r="Q4004" s="453">
        <v>1</v>
      </c>
      <c r="R4004" s="458">
        <v>3.4111308577914001E-2</v>
      </c>
      <c r="S4004" s="464">
        <v>0</v>
      </c>
      <c r="T4004" s="461">
        <v>12268104</v>
      </c>
      <c r="U4004" s="462">
        <v>63600</v>
      </c>
      <c r="V4004" s="463">
        <v>61146.37920000001</v>
      </c>
      <c r="W4004" s="716" t="e">
        <f t="shared" si="159"/>
        <v>#DIV/0!</v>
      </c>
      <c r="Z4004" s="739">
        <f t="shared" si="160"/>
        <v>0</v>
      </c>
    </row>
    <row r="4005" spans="1:26" s="365" customFormat="1" ht="12.65" customHeight="1">
      <c r="A4005" s="325" t="s">
        <v>66</v>
      </c>
      <c r="B4005" s="452" t="s">
        <v>985</v>
      </c>
      <c r="C4005" s="453" t="s">
        <v>449</v>
      </c>
      <c r="D4005" s="454" t="s">
        <v>603</v>
      </c>
      <c r="E4005" s="455" t="s">
        <v>1260</v>
      </c>
      <c r="F4005" s="454" t="s">
        <v>1341</v>
      </c>
      <c r="G4005" s="454" t="s">
        <v>985</v>
      </c>
      <c r="H4005" s="454" t="s">
        <v>538</v>
      </c>
      <c r="I4005" s="453">
        <v>2024</v>
      </c>
      <c r="J4005" s="453">
        <v>3</v>
      </c>
      <c r="K4005" s="456">
        <v>45589</v>
      </c>
      <c r="L4005" s="457"/>
      <c r="M4005" s="458">
        <v>3.4111308577914001E-2</v>
      </c>
      <c r="N4005" s="458">
        <v>3.4311308577914E-2</v>
      </c>
      <c r="O4005" s="459">
        <v>1.9999999999999901E-4</v>
      </c>
      <c r="P4005" s="460">
        <v>0</v>
      </c>
      <c r="Q4005" s="453">
        <v>1</v>
      </c>
      <c r="R4005" s="458">
        <v>3.4111308577914001E-2</v>
      </c>
      <c r="S4005" s="464">
        <v>0</v>
      </c>
      <c r="T4005" s="461">
        <v>12268104</v>
      </c>
      <c r="U4005" s="462">
        <v>63600</v>
      </c>
      <c r="V4005" s="463">
        <v>61146.37920000001</v>
      </c>
      <c r="W4005" s="716" t="e">
        <f t="shared" si="159"/>
        <v>#DIV/0!</v>
      </c>
      <c r="Z4005" s="739">
        <f t="shared" si="160"/>
        <v>0</v>
      </c>
    </row>
    <row r="4006" spans="1:26" s="365" customFormat="1" ht="12.65" customHeight="1">
      <c r="A4006" s="325" t="s">
        <v>66</v>
      </c>
      <c r="B4006" s="452" t="s">
        <v>985</v>
      </c>
      <c r="C4006" s="453" t="s">
        <v>449</v>
      </c>
      <c r="D4006" s="454" t="s">
        <v>603</v>
      </c>
      <c r="E4006" s="455" t="s">
        <v>1260</v>
      </c>
      <c r="F4006" s="454" t="s">
        <v>1341</v>
      </c>
      <c r="G4006" s="454" t="s">
        <v>985</v>
      </c>
      <c r="H4006" s="454" t="s">
        <v>538</v>
      </c>
      <c r="I4006" s="453">
        <v>2024</v>
      </c>
      <c r="J4006" s="453">
        <v>2</v>
      </c>
      <c r="K4006" s="456">
        <v>45589</v>
      </c>
      <c r="L4006" s="457"/>
      <c r="M4006" s="458">
        <v>3.4111308577914001E-2</v>
      </c>
      <c r="N4006" s="458">
        <v>3.4311308577914E-2</v>
      </c>
      <c r="O4006" s="459">
        <v>1.9999999999999901E-4</v>
      </c>
      <c r="P4006" s="460">
        <v>0</v>
      </c>
      <c r="Q4006" s="453">
        <v>1</v>
      </c>
      <c r="R4006" s="458">
        <v>3.4111308577914001E-2</v>
      </c>
      <c r="S4006" s="464">
        <v>0</v>
      </c>
      <c r="T4006" s="461">
        <v>12268104</v>
      </c>
      <c r="U4006" s="462">
        <v>63600</v>
      </c>
      <c r="V4006" s="463">
        <v>61146.37920000001</v>
      </c>
      <c r="W4006" s="716" t="e">
        <f t="shared" si="159"/>
        <v>#DIV/0!</v>
      </c>
      <c r="Z4006" s="739">
        <f t="shared" si="160"/>
        <v>0</v>
      </c>
    </row>
    <row r="4007" spans="1:26" s="365" customFormat="1" ht="12.65" customHeight="1">
      <c r="A4007" s="325" t="s">
        <v>66</v>
      </c>
      <c r="B4007" s="452" t="s">
        <v>985</v>
      </c>
      <c r="C4007" s="453" t="s">
        <v>449</v>
      </c>
      <c r="D4007" s="454" t="s">
        <v>603</v>
      </c>
      <c r="E4007" s="455" t="s">
        <v>1260</v>
      </c>
      <c r="F4007" s="454" t="s">
        <v>1341</v>
      </c>
      <c r="G4007" s="454" t="s">
        <v>985</v>
      </c>
      <c r="H4007" s="454" t="s">
        <v>538</v>
      </c>
      <c r="I4007" s="453">
        <v>2024</v>
      </c>
      <c r="J4007" s="453">
        <v>1</v>
      </c>
      <c r="K4007" s="456">
        <v>45589</v>
      </c>
      <c r="L4007" s="457"/>
      <c r="M4007" s="458">
        <v>3.4111308577914001E-2</v>
      </c>
      <c r="N4007" s="458">
        <v>3.4311308577914E-2</v>
      </c>
      <c r="O4007" s="459">
        <v>1.9999999999999901E-4</v>
      </c>
      <c r="P4007" s="460">
        <v>0</v>
      </c>
      <c r="Q4007" s="453">
        <v>1</v>
      </c>
      <c r="R4007" s="458">
        <v>3.4111308577914001E-2</v>
      </c>
      <c r="S4007" s="464">
        <v>0</v>
      </c>
      <c r="T4007" s="461">
        <v>12268104</v>
      </c>
      <c r="U4007" s="462">
        <v>63600</v>
      </c>
      <c r="V4007" s="463">
        <v>61146.37920000001</v>
      </c>
      <c r="W4007" s="716" t="e">
        <f t="shared" si="159"/>
        <v>#DIV/0!</v>
      </c>
      <c r="Z4007" s="739">
        <f t="shared" si="160"/>
        <v>0</v>
      </c>
    </row>
    <row r="4008" spans="1:26" s="365" customFormat="1" ht="12.65" customHeight="1">
      <c r="A4008" s="325" t="s">
        <v>66</v>
      </c>
      <c r="B4008" s="452" t="s">
        <v>985</v>
      </c>
      <c r="C4008" s="453" t="s">
        <v>449</v>
      </c>
      <c r="D4008" s="454" t="s">
        <v>603</v>
      </c>
      <c r="E4008" s="455" t="s">
        <v>1260</v>
      </c>
      <c r="F4008" s="454" t="s">
        <v>1341</v>
      </c>
      <c r="G4008" s="454" t="s">
        <v>985</v>
      </c>
      <c r="H4008" s="454" t="s">
        <v>538</v>
      </c>
      <c r="I4008" s="453">
        <v>2023</v>
      </c>
      <c r="J4008" s="453">
        <v>12</v>
      </c>
      <c r="K4008" s="456">
        <v>45589</v>
      </c>
      <c r="L4008" s="457"/>
      <c r="M4008" s="458">
        <v>3.4111308577914001E-2</v>
      </c>
      <c r="N4008" s="458">
        <v>3.4311308577914E-2</v>
      </c>
      <c r="O4008" s="459">
        <v>1.9999999999999901E-4</v>
      </c>
      <c r="P4008" s="460">
        <v>0</v>
      </c>
      <c r="Q4008" s="453">
        <v>1</v>
      </c>
      <c r="R4008" s="458">
        <v>3.4111308577914001E-2</v>
      </c>
      <c r="S4008" s="464">
        <v>0</v>
      </c>
      <c r="T4008" s="461">
        <v>12268104</v>
      </c>
      <c r="U4008" s="462">
        <v>63600</v>
      </c>
      <c r="V4008" s="463">
        <v>61146.37920000001</v>
      </c>
      <c r="W4008" s="716" t="e">
        <f t="shared" si="159"/>
        <v>#DIV/0!</v>
      </c>
      <c r="Z4008" s="739">
        <f t="shared" si="160"/>
        <v>0</v>
      </c>
    </row>
    <row r="4009" spans="1:26" s="365" customFormat="1" ht="12.65" customHeight="1">
      <c r="A4009" s="325" t="s">
        <v>66</v>
      </c>
      <c r="B4009" s="452" t="s">
        <v>985</v>
      </c>
      <c r="C4009" s="453" t="s">
        <v>449</v>
      </c>
      <c r="D4009" s="454" t="s">
        <v>603</v>
      </c>
      <c r="E4009" s="455" t="s">
        <v>1260</v>
      </c>
      <c r="F4009" s="454" t="s">
        <v>1341</v>
      </c>
      <c r="G4009" s="454" t="s">
        <v>985</v>
      </c>
      <c r="H4009" s="454" t="s">
        <v>538</v>
      </c>
      <c r="I4009" s="453">
        <v>2023</v>
      </c>
      <c r="J4009" s="453">
        <v>11</v>
      </c>
      <c r="K4009" s="456">
        <v>45589</v>
      </c>
      <c r="L4009" s="457"/>
      <c r="M4009" s="458">
        <v>3.4111308577914001E-2</v>
      </c>
      <c r="N4009" s="458">
        <v>3.4311308577914E-2</v>
      </c>
      <c r="O4009" s="459">
        <v>1.9999999999999901E-4</v>
      </c>
      <c r="P4009" s="460">
        <v>0</v>
      </c>
      <c r="Q4009" s="453">
        <v>1</v>
      </c>
      <c r="R4009" s="458">
        <v>3.4111308577914001E-2</v>
      </c>
      <c r="S4009" s="464">
        <v>1313788</v>
      </c>
      <c r="T4009" s="461">
        <v>12268104</v>
      </c>
      <c r="U4009" s="462">
        <v>63600</v>
      </c>
      <c r="V4009" s="463">
        <v>61146.37920000001</v>
      </c>
      <c r="W4009" s="716" t="e">
        <f t="shared" si="159"/>
        <v>#DIV/0!</v>
      </c>
      <c r="Z4009" s="739">
        <f t="shared" si="160"/>
        <v>262.75759999999872</v>
      </c>
    </row>
    <row r="4010" spans="1:26" s="365" customFormat="1" ht="12.65" customHeight="1">
      <c r="A4010" s="325" t="s">
        <v>66</v>
      </c>
      <c r="B4010" s="452" t="s">
        <v>985</v>
      </c>
      <c r="C4010" s="453" t="s">
        <v>449</v>
      </c>
      <c r="D4010" s="454" t="s">
        <v>603</v>
      </c>
      <c r="E4010" s="455" t="s">
        <v>1260</v>
      </c>
      <c r="F4010" s="454" t="s">
        <v>1341</v>
      </c>
      <c r="G4010" s="454" t="s">
        <v>985</v>
      </c>
      <c r="H4010" s="454" t="s">
        <v>538</v>
      </c>
      <c r="I4010" s="453">
        <v>2023</v>
      </c>
      <c r="J4010" s="453">
        <v>10</v>
      </c>
      <c r="K4010" s="456">
        <v>45589</v>
      </c>
      <c r="L4010" s="457"/>
      <c r="M4010" s="458">
        <v>3.4111308577914001E-2</v>
      </c>
      <c r="N4010" s="458">
        <v>3.4311308577914E-2</v>
      </c>
      <c r="O4010" s="459">
        <v>1.9999999999999901E-4</v>
      </c>
      <c r="P4010" s="460">
        <v>0</v>
      </c>
      <c r="Q4010" s="453">
        <v>1</v>
      </c>
      <c r="R4010" s="458">
        <v>3.4111308577914001E-2</v>
      </c>
      <c r="S4010" s="464">
        <v>-32888</v>
      </c>
      <c r="T4010" s="461">
        <v>10954316</v>
      </c>
      <c r="U4010" s="462">
        <v>63600</v>
      </c>
      <c r="V4010" s="463">
        <v>61409.136800000007</v>
      </c>
      <c r="W4010" s="716" t="e">
        <f t="shared" si="159"/>
        <v>#DIV/0!</v>
      </c>
      <c r="Z4010" s="739">
        <f t="shared" si="160"/>
        <v>-6.5775999999999675</v>
      </c>
    </row>
    <row r="4011" spans="1:26" s="365" customFormat="1" ht="12.65" customHeight="1">
      <c r="A4011" s="325" t="s">
        <v>66</v>
      </c>
      <c r="B4011" s="452" t="s">
        <v>985</v>
      </c>
      <c r="C4011" s="453" t="s">
        <v>449</v>
      </c>
      <c r="D4011" s="454" t="s">
        <v>603</v>
      </c>
      <c r="E4011" s="455" t="s">
        <v>1260</v>
      </c>
      <c r="F4011" s="454" t="s">
        <v>1341</v>
      </c>
      <c r="G4011" s="454" t="s">
        <v>985</v>
      </c>
      <c r="H4011" s="454" t="s">
        <v>538</v>
      </c>
      <c r="I4011" s="453">
        <v>2023</v>
      </c>
      <c r="J4011" s="453">
        <v>9</v>
      </c>
      <c r="K4011" s="456">
        <v>45589</v>
      </c>
      <c r="L4011" s="457"/>
      <c r="M4011" s="458">
        <v>3.4111308577914001E-2</v>
      </c>
      <c r="N4011" s="458">
        <v>3.4311308577914E-2</v>
      </c>
      <c r="O4011" s="459">
        <v>1.9999999999999901E-4</v>
      </c>
      <c r="P4011" s="460">
        <v>0</v>
      </c>
      <c r="Q4011" s="453">
        <v>1</v>
      </c>
      <c r="R4011" s="458">
        <v>3.4111308577914001E-2</v>
      </c>
      <c r="S4011" s="464">
        <v>2180000</v>
      </c>
      <c r="T4011" s="461">
        <v>10987204</v>
      </c>
      <c r="U4011" s="462">
        <v>63600</v>
      </c>
      <c r="V4011" s="463">
        <v>61402.559200000011</v>
      </c>
      <c r="W4011" s="716" t="e">
        <f t="shared" si="159"/>
        <v>#DIV/0!</v>
      </c>
      <c r="Z4011" s="739">
        <f t="shared" si="160"/>
        <v>435.99999999999784</v>
      </c>
    </row>
    <row r="4012" spans="1:26" s="365" customFormat="1" ht="12.65" customHeight="1">
      <c r="A4012" s="325" t="s">
        <v>66</v>
      </c>
      <c r="B4012" s="452" t="s">
        <v>985</v>
      </c>
      <c r="C4012" s="453" t="s">
        <v>449</v>
      </c>
      <c r="D4012" s="454" t="s">
        <v>603</v>
      </c>
      <c r="E4012" s="455" t="s">
        <v>1260</v>
      </c>
      <c r="F4012" s="454" t="s">
        <v>1341</v>
      </c>
      <c r="G4012" s="454" t="s">
        <v>985</v>
      </c>
      <c r="H4012" s="454" t="s">
        <v>538</v>
      </c>
      <c r="I4012" s="453">
        <v>2023</v>
      </c>
      <c r="J4012" s="453">
        <v>8</v>
      </c>
      <c r="K4012" s="456">
        <v>45589</v>
      </c>
      <c r="L4012" s="457"/>
      <c r="M4012" s="458">
        <v>3.4111308577914001E-2</v>
      </c>
      <c r="N4012" s="458">
        <v>3.4311308577914E-2</v>
      </c>
      <c r="O4012" s="459">
        <v>1.9999999999999901E-4</v>
      </c>
      <c r="P4012" s="460">
        <v>0</v>
      </c>
      <c r="Q4012" s="453">
        <v>1</v>
      </c>
      <c r="R4012" s="458">
        <v>3.4111308577914001E-2</v>
      </c>
      <c r="S4012" s="464">
        <v>4130473</v>
      </c>
      <c r="T4012" s="461">
        <v>8807204</v>
      </c>
      <c r="U4012" s="462">
        <v>63600</v>
      </c>
      <c r="V4012" s="463">
        <v>61838.559200000011</v>
      </c>
      <c r="W4012" s="716" t="e">
        <f t="shared" si="159"/>
        <v>#DIV/0!</v>
      </c>
      <c r="Z4012" s="739">
        <f t="shared" si="160"/>
        <v>826.09459999999592</v>
      </c>
    </row>
    <row r="4013" spans="1:26" s="365" customFormat="1" ht="12.65" customHeight="1">
      <c r="A4013" s="325" t="s">
        <v>66</v>
      </c>
      <c r="B4013" s="452" t="s">
        <v>985</v>
      </c>
      <c r="C4013" s="453" t="s">
        <v>449</v>
      </c>
      <c r="D4013" s="454" t="s">
        <v>603</v>
      </c>
      <c r="E4013" s="455" t="s">
        <v>1260</v>
      </c>
      <c r="F4013" s="454" t="s">
        <v>1341</v>
      </c>
      <c r="G4013" s="454" t="s">
        <v>985</v>
      </c>
      <c r="H4013" s="454" t="s">
        <v>538</v>
      </c>
      <c r="I4013" s="453">
        <v>2023</v>
      </c>
      <c r="J4013" s="453">
        <v>7</v>
      </c>
      <c r="K4013" s="456">
        <v>45589</v>
      </c>
      <c r="L4013" s="457"/>
      <c r="M4013" s="458">
        <v>3.4111308577914001E-2</v>
      </c>
      <c r="N4013" s="458">
        <v>3.4311308577914E-2</v>
      </c>
      <c r="O4013" s="459">
        <v>1.9999999999999901E-4</v>
      </c>
      <c r="P4013" s="460">
        <v>0</v>
      </c>
      <c r="Q4013" s="453">
        <v>1</v>
      </c>
      <c r="R4013" s="458">
        <v>3.4111308577914001E-2</v>
      </c>
      <c r="S4013" s="464">
        <v>2288731</v>
      </c>
      <c r="T4013" s="461">
        <v>4676731</v>
      </c>
      <c r="U4013" s="462">
        <v>63600</v>
      </c>
      <c r="V4013" s="463">
        <v>62664.653800000007</v>
      </c>
      <c r="W4013" s="716" t="e">
        <f t="shared" si="159"/>
        <v>#DIV/0!</v>
      </c>
      <c r="Z4013" s="739">
        <f t="shared" si="160"/>
        <v>457.74619999999771</v>
      </c>
    </row>
    <row r="4014" spans="1:26" s="365" customFormat="1" ht="12.65" customHeight="1">
      <c r="A4014" s="325" t="s">
        <v>66</v>
      </c>
      <c r="B4014" s="452" t="s">
        <v>985</v>
      </c>
      <c r="C4014" s="453" t="s">
        <v>449</v>
      </c>
      <c r="D4014" s="454" t="s">
        <v>603</v>
      </c>
      <c r="E4014" s="455" t="s">
        <v>1260</v>
      </c>
      <c r="F4014" s="454" t="s">
        <v>1341</v>
      </c>
      <c r="G4014" s="454" t="s">
        <v>985</v>
      </c>
      <c r="H4014" s="454" t="s">
        <v>538</v>
      </c>
      <c r="I4014" s="453">
        <v>2023</v>
      </c>
      <c r="J4014" s="453">
        <v>6</v>
      </c>
      <c r="K4014" s="456">
        <v>45589</v>
      </c>
      <c r="L4014" s="457"/>
      <c r="M4014" s="458">
        <v>3.4111308577914001E-2</v>
      </c>
      <c r="N4014" s="458">
        <v>3.4311308577914E-2</v>
      </c>
      <c r="O4014" s="459">
        <v>1.9999999999999901E-4</v>
      </c>
      <c r="P4014" s="460">
        <v>0</v>
      </c>
      <c r="Q4014" s="453">
        <v>1</v>
      </c>
      <c r="R4014" s="458">
        <v>3.4111308577914001E-2</v>
      </c>
      <c r="S4014" s="464">
        <v>2098000</v>
      </c>
      <c r="T4014" s="461">
        <v>2388000</v>
      </c>
      <c r="U4014" s="462">
        <v>63600</v>
      </c>
      <c r="V4014" s="463">
        <v>63122.400000000001</v>
      </c>
      <c r="W4014" s="716" t="e">
        <f t="shared" si="159"/>
        <v>#DIV/0!</v>
      </c>
      <c r="Z4014" s="739">
        <f t="shared" si="160"/>
        <v>419.59999999999792</v>
      </c>
    </row>
    <row r="4015" spans="1:26" s="365" customFormat="1" ht="12.65" customHeight="1">
      <c r="A4015" s="325" t="s">
        <v>66</v>
      </c>
      <c r="B4015" s="452" t="s">
        <v>985</v>
      </c>
      <c r="C4015" s="453" t="s">
        <v>449</v>
      </c>
      <c r="D4015" s="454" t="s">
        <v>603</v>
      </c>
      <c r="E4015" s="455" t="s">
        <v>1260</v>
      </c>
      <c r="F4015" s="454" t="s">
        <v>1341</v>
      </c>
      <c r="G4015" s="454" t="s">
        <v>985</v>
      </c>
      <c r="H4015" s="454" t="s">
        <v>538</v>
      </c>
      <c r="I4015" s="453">
        <v>2023</v>
      </c>
      <c r="J4015" s="453">
        <v>5</v>
      </c>
      <c r="K4015" s="456">
        <v>45589</v>
      </c>
      <c r="L4015" s="457"/>
      <c r="M4015" s="458">
        <v>3.4111308577914001E-2</v>
      </c>
      <c r="N4015" s="458">
        <v>3.4311308577914E-2</v>
      </c>
      <c r="O4015" s="459">
        <v>1.9999999999999901E-4</v>
      </c>
      <c r="P4015" s="460">
        <v>0</v>
      </c>
      <c r="Q4015" s="453">
        <v>1</v>
      </c>
      <c r="R4015" s="458">
        <v>3.4111308577914001E-2</v>
      </c>
      <c r="S4015" s="464">
        <v>290000</v>
      </c>
      <c r="T4015" s="461">
        <v>290000</v>
      </c>
      <c r="U4015" s="462">
        <v>63600</v>
      </c>
      <c r="V4015" s="463">
        <v>63542</v>
      </c>
      <c r="W4015" s="716" t="e">
        <f t="shared" si="159"/>
        <v>#DIV/0!</v>
      </c>
      <c r="Z4015" s="739">
        <f t="shared" si="160"/>
        <v>57.999999999999709</v>
      </c>
    </row>
    <row r="4016" spans="1:26" s="365" customFormat="1" ht="12.65" customHeight="1">
      <c r="A4016" s="452"/>
      <c r="B4016" s="452" t="s">
        <v>484</v>
      </c>
      <c r="C4016" s="453" t="s">
        <v>453</v>
      </c>
      <c r="D4016" s="454" t="s">
        <v>1347</v>
      </c>
      <c r="E4016" s="455">
        <v>22150203001</v>
      </c>
      <c r="F4016" s="454" t="s">
        <v>1341</v>
      </c>
      <c r="G4016" s="454" t="s">
        <v>787</v>
      </c>
      <c r="H4016" s="454" t="s">
        <v>538</v>
      </c>
      <c r="I4016" s="453">
        <v>2025</v>
      </c>
      <c r="J4016" s="453">
        <v>1</v>
      </c>
      <c r="K4016" s="456">
        <v>45699</v>
      </c>
      <c r="L4016" s="457">
        <v>1</v>
      </c>
      <c r="M4016" s="458">
        <v>0.1226</v>
      </c>
      <c r="N4016" s="458">
        <v>0.1226</v>
      </c>
      <c r="O4016" s="459">
        <v>0</v>
      </c>
      <c r="P4016" s="460">
        <v>0</v>
      </c>
      <c r="Q4016" s="453">
        <v>1</v>
      </c>
      <c r="R4016" s="458">
        <v>0.1226</v>
      </c>
      <c r="S4016" s="464">
        <v>200493</v>
      </c>
      <c r="T4016" s="461">
        <v>7713044</v>
      </c>
      <c r="U4016" s="462"/>
      <c r="V4016" s="463">
        <v>0</v>
      </c>
      <c r="W4016" s="716" t="e">
        <f t="shared" si="159"/>
        <v>#DIV/0!</v>
      </c>
      <c r="Z4016" s="739">
        <f t="shared" si="160"/>
        <v>0</v>
      </c>
    </row>
    <row r="4017" spans="1:26" s="365" customFormat="1" ht="12.65" customHeight="1">
      <c r="A4017" s="452"/>
      <c r="B4017" s="452" t="s">
        <v>484</v>
      </c>
      <c r="C4017" s="453" t="s">
        <v>453</v>
      </c>
      <c r="D4017" s="454" t="s">
        <v>1347</v>
      </c>
      <c r="E4017" s="455">
        <v>22150203001</v>
      </c>
      <c r="F4017" s="454" t="s">
        <v>1341</v>
      </c>
      <c r="G4017" s="454" t="s">
        <v>787</v>
      </c>
      <c r="H4017" s="454" t="s">
        <v>538</v>
      </c>
      <c r="I4017" s="453">
        <v>2024</v>
      </c>
      <c r="J4017" s="453">
        <v>12</v>
      </c>
      <c r="K4017" s="456">
        <v>45660</v>
      </c>
      <c r="L4017" s="457">
        <v>1</v>
      </c>
      <c r="M4017" s="458">
        <v>0.1226</v>
      </c>
      <c r="N4017" s="458">
        <v>0.1226</v>
      </c>
      <c r="O4017" s="459">
        <v>0</v>
      </c>
      <c r="P4017" s="460">
        <v>0</v>
      </c>
      <c r="Q4017" s="453">
        <v>1</v>
      </c>
      <c r="R4017" s="458">
        <v>0.1226</v>
      </c>
      <c r="S4017" s="464">
        <v>509247</v>
      </c>
      <c r="T4017" s="461">
        <v>7512551</v>
      </c>
      <c r="U4017" s="462"/>
      <c r="V4017" s="463">
        <v>0</v>
      </c>
      <c r="W4017" s="716" t="e">
        <f t="shared" si="159"/>
        <v>#DIV/0!</v>
      </c>
      <c r="Z4017" s="739">
        <f t="shared" si="160"/>
        <v>0</v>
      </c>
    </row>
    <row r="4018" spans="1:26" s="365" customFormat="1" ht="12.65" customHeight="1">
      <c r="A4018" s="452"/>
      <c r="B4018" s="452" t="s">
        <v>484</v>
      </c>
      <c r="C4018" s="453" t="s">
        <v>453</v>
      </c>
      <c r="D4018" s="454" t="s">
        <v>1347</v>
      </c>
      <c r="E4018" s="455">
        <v>22150203001</v>
      </c>
      <c r="F4018" s="454" t="s">
        <v>1341</v>
      </c>
      <c r="G4018" s="454" t="s">
        <v>787</v>
      </c>
      <c r="H4018" s="454" t="s">
        <v>538</v>
      </c>
      <c r="I4018" s="453">
        <v>2024</v>
      </c>
      <c r="J4018" s="453">
        <v>11</v>
      </c>
      <c r="K4018" s="456">
        <v>45632</v>
      </c>
      <c r="L4018" s="457">
        <v>1</v>
      </c>
      <c r="M4018" s="458">
        <v>0.1226</v>
      </c>
      <c r="N4018" s="458">
        <v>0.1226</v>
      </c>
      <c r="O4018" s="459">
        <v>0</v>
      </c>
      <c r="P4018" s="460">
        <v>0</v>
      </c>
      <c r="Q4018" s="453">
        <v>1</v>
      </c>
      <c r="R4018" s="458">
        <v>0.1226</v>
      </c>
      <c r="S4018" s="464">
        <v>361663</v>
      </c>
      <c r="T4018" s="461">
        <v>7003304</v>
      </c>
      <c r="U4018" s="462"/>
      <c r="V4018" s="463">
        <v>0</v>
      </c>
      <c r="W4018" s="716" t="e">
        <f t="shared" si="159"/>
        <v>#DIV/0!</v>
      </c>
      <c r="Z4018" s="739">
        <f t="shared" si="160"/>
        <v>0</v>
      </c>
    </row>
    <row r="4019" spans="1:26" s="365" customFormat="1" ht="12.65" customHeight="1">
      <c r="A4019" s="452"/>
      <c r="B4019" s="452" t="s">
        <v>484</v>
      </c>
      <c r="C4019" s="453" t="s">
        <v>453</v>
      </c>
      <c r="D4019" s="454" t="s">
        <v>1347</v>
      </c>
      <c r="E4019" s="455">
        <v>22150203001</v>
      </c>
      <c r="F4019" s="454" t="s">
        <v>1341</v>
      </c>
      <c r="G4019" s="454" t="s">
        <v>787</v>
      </c>
      <c r="H4019" s="454" t="s">
        <v>538</v>
      </c>
      <c r="I4019" s="453">
        <v>2024</v>
      </c>
      <c r="J4019" s="453">
        <v>10</v>
      </c>
      <c r="K4019" s="456">
        <v>45589</v>
      </c>
      <c r="L4019" s="457">
        <v>1</v>
      </c>
      <c r="M4019" s="458">
        <v>0.1226</v>
      </c>
      <c r="N4019" s="458">
        <v>0.1226</v>
      </c>
      <c r="O4019" s="459">
        <v>0</v>
      </c>
      <c r="P4019" s="460">
        <v>0</v>
      </c>
      <c r="Q4019" s="453">
        <v>1</v>
      </c>
      <c r="R4019" s="458">
        <v>0.1226</v>
      </c>
      <c r="S4019" s="464">
        <v>150000</v>
      </c>
      <c r="T4019" s="461">
        <v>6641641</v>
      </c>
      <c r="U4019" s="462"/>
      <c r="V4019" s="463">
        <v>0</v>
      </c>
      <c r="W4019" s="716" t="e">
        <f t="shared" si="159"/>
        <v>#DIV/0!</v>
      </c>
      <c r="Z4019" s="739">
        <f t="shared" si="160"/>
        <v>0</v>
      </c>
    </row>
    <row r="4020" spans="1:26" s="365" customFormat="1" ht="12.65" customHeight="1">
      <c r="A4020" s="452"/>
      <c r="B4020" s="452" t="s">
        <v>484</v>
      </c>
      <c r="C4020" s="453" t="s">
        <v>453</v>
      </c>
      <c r="D4020" s="454" t="s">
        <v>1347</v>
      </c>
      <c r="E4020" s="455">
        <v>22150203001</v>
      </c>
      <c r="F4020" s="454" t="s">
        <v>1341</v>
      </c>
      <c r="G4020" s="454" t="s">
        <v>787</v>
      </c>
      <c r="H4020" s="454" t="s">
        <v>538</v>
      </c>
      <c r="I4020" s="453">
        <v>2024</v>
      </c>
      <c r="J4020" s="453">
        <v>9</v>
      </c>
      <c r="K4020" s="456">
        <v>45589</v>
      </c>
      <c r="L4020" s="457">
        <v>1</v>
      </c>
      <c r="M4020" s="458">
        <v>0.1226</v>
      </c>
      <c r="N4020" s="458">
        <v>0.1226</v>
      </c>
      <c r="O4020" s="459">
        <v>0</v>
      </c>
      <c r="P4020" s="460">
        <v>0</v>
      </c>
      <c r="Q4020" s="453">
        <v>1</v>
      </c>
      <c r="R4020" s="458">
        <v>0.1226</v>
      </c>
      <c r="S4020" s="464">
        <v>819091</v>
      </c>
      <c r="T4020" s="461">
        <v>6491641</v>
      </c>
      <c r="U4020" s="462"/>
      <c r="V4020" s="463">
        <v>0</v>
      </c>
      <c r="W4020" s="716" t="e">
        <f t="shared" si="159"/>
        <v>#DIV/0!</v>
      </c>
      <c r="Z4020" s="739">
        <f t="shared" si="160"/>
        <v>0</v>
      </c>
    </row>
    <row r="4021" spans="1:26" s="365" customFormat="1" ht="12.65" customHeight="1">
      <c r="A4021" s="452"/>
      <c r="B4021" s="452" t="s">
        <v>484</v>
      </c>
      <c r="C4021" s="453" t="s">
        <v>453</v>
      </c>
      <c r="D4021" s="454" t="s">
        <v>1347</v>
      </c>
      <c r="E4021" s="455">
        <v>22150203001</v>
      </c>
      <c r="F4021" s="454" t="s">
        <v>1341</v>
      </c>
      <c r="G4021" s="454" t="s">
        <v>787</v>
      </c>
      <c r="H4021" s="454" t="s">
        <v>538</v>
      </c>
      <c r="I4021" s="453">
        <v>2024</v>
      </c>
      <c r="J4021" s="453">
        <v>8</v>
      </c>
      <c r="K4021" s="456">
        <v>45589</v>
      </c>
      <c r="L4021" s="457">
        <v>1</v>
      </c>
      <c r="M4021" s="458">
        <v>0.1226</v>
      </c>
      <c r="N4021" s="458">
        <v>0.1226</v>
      </c>
      <c r="O4021" s="459">
        <v>0</v>
      </c>
      <c r="P4021" s="460">
        <v>0</v>
      </c>
      <c r="Q4021" s="453">
        <v>1</v>
      </c>
      <c r="R4021" s="458">
        <v>0.1226</v>
      </c>
      <c r="S4021" s="464">
        <v>570000</v>
      </c>
      <c r="T4021" s="461">
        <v>5672550</v>
      </c>
      <c r="U4021" s="462"/>
      <c r="V4021" s="463">
        <v>0</v>
      </c>
      <c r="W4021" s="716" t="e">
        <f t="shared" si="159"/>
        <v>#DIV/0!</v>
      </c>
      <c r="Z4021" s="739">
        <f t="shared" si="160"/>
        <v>0</v>
      </c>
    </row>
    <row r="4022" spans="1:26" s="365" customFormat="1" ht="12.65" customHeight="1">
      <c r="A4022" s="452"/>
      <c r="B4022" s="452" t="s">
        <v>484</v>
      </c>
      <c r="C4022" s="453" t="s">
        <v>453</v>
      </c>
      <c r="D4022" s="454" t="s">
        <v>1347</v>
      </c>
      <c r="E4022" s="455">
        <v>22150203001</v>
      </c>
      <c r="F4022" s="454" t="s">
        <v>1341</v>
      </c>
      <c r="G4022" s="454" t="s">
        <v>787</v>
      </c>
      <c r="H4022" s="454" t="s">
        <v>538</v>
      </c>
      <c r="I4022" s="453">
        <v>2024</v>
      </c>
      <c r="J4022" s="453">
        <v>7</v>
      </c>
      <c r="K4022" s="456">
        <v>45589</v>
      </c>
      <c r="L4022" s="457">
        <v>1</v>
      </c>
      <c r="M4022" s="458">
        <v>0.1226</v>
      </c>
      <c r="N4022" s="458">
        <v>0.1226</v>
      </c>
      <c r="O4022" s="459">
        <v>0</v>
      </c>
      <c r="P4022" s="460">
        <v>0</v>
      </c>
      <c r="Q4022" s="453">
        <v>1</v>
      </c>
      <c r="R4022" s="458">
        <v>0.1226</v>
      </c>
      <c r="S4022" s="464">
        <v>900000</v>
      </c>
      <c r="T4022" s="461">
        <v>5102550</v>
      </c>
      <c r="U4022" s="462"/>
      <c r="V4022" s="463">
        <v>0</v>
      </c>
      <c r="W4022" s="716" t="e">
        <f t="shared" si="159"/>
        <v>#DIV/0!</v>
      </c>
      <c r="Z4022" s="739">
        <f t="shared" si="160"/>
        <v>0</v>
      </c>
    </row>
    <row r="4023" spans="1:26" s="365" customFormat="1" ht="12.65" customHeight="1">
      <c r="A4023" s="452"/>
      <c r="B4023" s="452" t="s">
        <v>484</v>
      </c>
      <c r="C4023" s="453" t="s">
        <v>453</v>
      </c>
      <c r="D4023" s="454" t="s">
        <v>1347</v>
      </c>
      <c r="E4023" s="455">
        <v>22150203001</v>
      </c>
      <c r="F4023" s="454" t="s">
        <v>1341</v>
      </c>
      <c r="G4023" s="454" t="s">
        <v>787</v>
      </c>
      <c r="H4023" s="454" t="s">
        <v>538</v>
      </c>
      <c r="I4023" s="453">
        <v>2024</v>
      </c>
      <c r="J4023" s="453">
        <v>6</v>
      </c>
      <c r="K4023" s="456">
        <v>45589</v>
      </c>
      <c r="L4023" s="457">
        <v>1</v>
      </c>
      <c r="M4023" s="458">
        <v>0.1226</v>
      </c>
      <c r="N4023" s="458">
        <v>0.1226</v>
      </c>
      <c r="O4023" s="459">
        <v>0</v>
      </c>
      <c r="P4023" s="460">
        <v>0</v>
      </c>
      <c r="Q4023" s="453">
        <v>1</v>
      </c>
      <c r="R4023" s="458">
        <v>0.1226</v>
      </c>
      <c r="S4023" s="464">
        <v>405240</v>
      </c>
      <c r="T4023" s="461">
        <v>4202550</v>
      </c>
      <c r="U4023" s="462"/>
      <c r="V4023" s="463">
        <v>0</v>
      </c>
      <c r="W4023" s="716" t="e">
        <f t="shared" si="159"/>
        <v>#DIV/0!</v>
      </c>
      <c r="Z4023" s="739">
        <f t="shared" si="160"/>
        <v>0</v>
      </c>
    </row>
    <row r="4024" spans="1:26" s="365" customFormat="1" ht="12.65" customHeight="1">
      <c r="A4024" s="452"/>
      <c r="B4024" s="452" t="s">
        <v>484</v>
      </c>
      <c r="C4024" s="453" t="s">
        <v>453</v>
      </c>
      <c r="D4024" s="454" t="s">
        <v>1347</v>
      </c>
      <c r="E4024" s="455">
        <v>22150203001</v>
      </c>
      <c r="F4024" s="454" t="s">
        <v>1341</v>
      </c>
      <c r="G4024" s="454" t="s">
        <v>787</v>
      </c>
      <c r="H4024" s="454" t="s">
        <v>538</v>
      </c>
      <c r="I4024" s="453">
        <v>2024</v>
      </c>
      <c r="J4024" s="453">
        <v>5</v>
      </c>
      <c r="K4024" s="456">
        <v>45589</v>
      </c>
      <c r="L4024" s="457">
        <v>1</v>
      </c>
      <c r="M4024" s="458">
        <v>0.1226</v>
      </c>
      <c r="N4024" s="458">
        <v>0.1226</v>
      </c>
      <c r="O4024" s="459">
        <v>0</v>
      </c>
      <c r="P4024" s="460">
        <v>0</v>
      </c>
      <c r="Q4024" s="453">
        <v>1</v>
      </c>
      <c r="R4024" s="458">
        <v>0.1226</v>
      </c>
      <c r="S4024" s="464">
        <v>749610</v>
      </c>
      <c r="T4024" s="461">
        <v>3797310</v>
      </c>
      <c r="U4024" s="462"/>
      <c r="V4024" s="463">
        <v>0</v>
      </c>
      <c r="W4024" s="716" t="e">
        <f t="shared" si="159"/>
        <v>#DIV/0!</v>
      </c>
      <c r="Z4024" s="739">
        <f t="shared" si="160"/>
        <v>0</v>
      </c>
    </row>
    <row r="4025" spans="1:26" s="365" customFormat="1" ht="12.65" customHeight="1">
      <c r="A4025" s="452"/>
      <c r="B4025" s="452" t="s">
        <v>484</v>
      </c>
      <c r="C4025" s="453" t="s">
        <v>453</v>
      </c>
      <c r="D4025" s="454" t="s">
        <v>1347</v>
      </c>
      <c r="E4025" s="455">
        <v>22150203001</v>
      </c>
      <c r="F4025" s="454" t="s">
        <v>1341</v>
      </c>
      <c r="G4025" s="454" t="s">
        <v>787</v>
      </c>
      <c r="H4025" s="454" t="s">
        <v>538</v>
      </c>
      <c r="I4025" s="453">
        <v>2024</v>
      </c>
      <c r="J4025" s="453">
        <v>4</v>
      </c>
      <c r="K4025" s="456">
        <v>45589</v>
      </c>
      <c r="L4025" s="457">
        <v>1</v>
      </c>
      <c r="M4025" s="458">
        <v>0.1226</v>
      </c>
      <c r="N4025" s="458">
        <v>0.1226</v>
      </c>
      <c r="O4025" s="459">
        <v>0</v>
      </c>
      <c r="P4025" s="460">
        <v>0</v>
      </c>
      <c r="Q4025" s="453">
        <v>1</v>
      </c>
      <c r="R4025" s="458">
        <v>0.1226</v>
      </c>
      <c r="S4025" s="464">
        <v>590000</v>
      </c>
      <c r="T4025" s="461">
        <v>3047700</v>
      </c>
      <c r="U4025" s="462"/>
      <c r="V4025" s="463">
        <v>0</v>
      </c>
      <c r="W4025" s="716" t="e">
        <f t="shared" si="159"/>
        <v>#DIV/0!</v>
      </c>
      <c r="Z4025" s="739">
        <f t="shared" si="160"/>
        <v>0</v>
      </c>
    </row>
    <row r="4026" spans="1:26" s="365" customFormat="1" ht="12.65" customHeight="1">
      <c r="A4026" s="452"/>
      <c r="B4026" s="452" t="s">
        <v>484</v>
      </c>
      <c r="C4026" s="453" t="s">
        <v>453</v>
      </c>
      <c r="D4026" s="454" t="s">
        <v>1347</v>
      </c>
      <c r="E4026" s="455">
        <v>22150203001</v>
      </c>
      <c r="F4026" s="454" t="s">
        <v>1341</v>
      </c>
      <c r="G4026" s="454" t="s">
        <v>787</v>
      </c>
      <c r="H4026" s="454" t="s">
        <v>538</v>
      </c>
      <c r="I4026" s="453">
        <v>2024</v>
      </c>
      <c r="J4026" s="453">
        <v>3</v>
      </c>
      <c r="K4026" s="456">
        <v>45589</v>
      </c>
      <c r="L4026" s="457">
        <v>1</v>
      </c>
      <c r="M4026" s="458">
        <v>0.1226</v>
      </c>
      <c r="N4026" s="458">
        <v>0.1226</v>
      </c>
      <c r="O4026" s="459">
        <v>0</v>
      </c>
      <c r="P4026" s="460">
        <v>0</v>
      </c>
      <c r="Q4026" s="453">
        <v>1</v>
      </c>
      <c r="R4026" s="458">
        <v>0.1226</v>
      </c>
      <c r="S4026" s="464">
        <v>665000</v>
      </c>
      <c r="T4026" s="461">
        <v>2457700</v>
      </c>
      <c r="U4026" s="462"/>
      <c r="V4026" s="463">
        <v>0</v>
      </c>
      <c r="W4026" s="716" t="e">
        <f t="shared" si="159"/>
        <v>#DIV/0!</v>
      </c>
      <c r="Z4026" s="739">
        <f t="shared" si="160"/>
        <v>0</v>
      </c>
    </row>
    <row r="4027" spans="1:26" s="365" customFormat="1" ht="12.65" customHeight="1">
      <c r="A4027" s="452"/>
      <c r="B4027" s="452" t="s">
        <v>484</v>
      </c>
      <c r="C4027" s="453" t="s">
        <v>453</v>
      </c>
      <c r="D4027" s="454" t="s">
        <v>1347</v>
      </c>
      <c r="E4027" s="455">
        <v>22150203001</v>
      </c>
      <c r="F4027" s="454" t="s">
        <v>1341</v>
      </c>
      <c r="G4027" s="454" t="s">
        <v>787</v>
      </c>
      <c r="H4027" s="454" t="s">
        <v>538</v>
      </c>
      <c r="I4027" s="453">
        <v>2024</v>
      </c>
      <c r="J4027" s="453">
        <v>2</v>
      </c>
      <c r="K4027" s="456">
        <v>45589</v>
      </c>
      <c r="L4027" s="457">
        <v>1</v>
      </c>
      <c r="M4027" s="458">
        <v>0.1226</v>
      </c>
      <c r="N4027" s="458">
        <v>0.1226</v>
      </c>
      <c r="O4027" s="459">
        <v>0</v>
      </c>
      <c r="P4027" s="460">
        <v>0</v>
      </c>
      <c r="Q4027" s="453">
        <v>1</v>
      </c>
      <c r="R4027" s="458">
        <v>0.1226</v>
      </c>
      <c r="S4027" s="464">
        <v>280000</v>
      </c>
      <c r="T4027" s="461">
        <v>1792700</v>
      </c>
      <c r="U4027" s="462"/>
      <c r="V4027" s="463">
        <v>0</v>
      </c>
      <c r="W4027" s="716" t="e">
        <f t="shared" si="159"/>
        <v>#DIV/0!</v>
      </c>
      <c r="Z4027" s="739">
        <f t="shared" si="160"/>
        <v>0</v>
      </c>
    </row>
    <row r="4028" spans="1:26" s="365" customFormat="1" ht="12.65" customHeight="1">
      <c r="A4028" s="452"/>
      <c r="B4028" s="452" t="s">
        <v>484</v>
      </c>
      <c r="C4028" s="453" t="s">
        <v>453</v>
      </c>
      <c r="D4028" s="454" t="s">
        <v>1347</v>
      </c>
      <c r="E4028" s="455">
        <v>22150203001</v>
      </c>
      <c r="F4028" s="454" t="s">
        <v>1341</v>
      </c>
      <c r="G4028" s="454" t="s">
        <v>787</v>
      </c>
      <c r="H4028" s="454" t="s">
        <v>538</v>
      </c>
      <c r="I4028" s="453">
        <v>2024</v>
      </c>
      <c r="J4028" s="453">
        <v>1</v>
      </c>
      <c r="K4028" s="456">
        <v>45589</v>
      </c>
      <c r="L4028" s="457">
        <v>1</v>
      </c>
      <c r="M4028" s="458">
        <v>0.1226</v>
      </c>
      <c r="N4028" s="458">
        <v>0.1226</v>
      </c>
      <c r="O4028" s="459">
        <v>0</v>
      </c>
      <c r="P4028" s="460">
        <v>0</v>
      </c>
      <c r="Q4028" s="453">
        <v>1</v>
      </c>
      <c r="R4028" s="458">
        <v>0.1226</v>
      </c>
      <c r="S4028" s="464">
        <v>640000</v>
      </c>
      <c r="T4028" s="461">
        <v>1512700</v>
      </c>
      <c r="U4028" s="462"/>
      <c r="V4028" s="463">
        <v>0</v>
      </c>
      <c r="W4028" s="716" t="e">
        <f t="shared" si="159"/>
        <v>#DIV/0!</v>
      </c>
      <c r="Z4028" s="739">
        <f t="shared" si="160"/>
        <v>0</v>
      </c>
    </row>
    <row r="4029" spans="1:26" s="365" customFormat="1" ht="12.65" customHeight="1">
      <c r="A4029" s="452"/>
      <c r="B4029" s="452" t="s">
        <v>484</v>
      </c>
      <c r="C4029" s="453" t="s">
        <v>453</v>
      </c>
      <c r="D4029" s="454" t="s">
        <v>1347</v>
      </c>
      <c r="E4029" s="455">
        <v>22150203001</v>
      </c>
      <c r="F4029" s="454" t="s">
        <v>1341</v>
      </c>
      <c r="G4029" s="454" t="s">
        <v>787</v>
      </c>
      <c r="H4029" s="454" t="s">
        <v>538</v>
      </c>
      <c r="I4029" s="453">
        <v>2023</v>
      </c>
      <c r="J4029" s="453">
        <v>12</v>
      </c>
      <c r="K4029" s="456">
        <v>45589</v>
      </c>
      <c r="L4029" s="457">
        <v>1</v>
      </c>
      <c r="M4029" s="458">
        <v>0.1226</v>
      </c>
      <c r="N4029" s="458">
        <v>0.1226</v>
      </c>
      <c r="O4029" s="459">
        <v>0</v>
      </c>
      <c r="P4029" s="460">
        <v>0</v>
      </c>
      <c r="Q4029" s="453">
        <v>1</v>
      </c>
      <c r="R4029" s="458">
        <v>0.1226</v>
      </c>
      <c r="S4029" s="464">
        <v>502500</v>
      </c>
      <c r="T4029" s="461">
        <v>872700</v>
      </c>
      <c r="U4029" s="462"/>
      <c r="V4029" s="463">
        <v>0</v>
      </c>
      <c r="W4029" s="716" t="e">
        <f t="shared" si="159"/>
        <v>#DIV/0!</v>
      </c>
      <c r="Z4029" s="739">
        <f t="shared" si="160"/>
        <v>0</v>
      </c>
    </row>
    <row r="4030" spans="1:26" s="365" customFormat="1" ht="12.65" customHeight="1">
      <c r="A4030" s="452"/>
      <c r="B4030" s="452" t="s">
        <v>484</v>
      </c>
      <c r="C4030" s="453" t="s">
        <v>453</v>
      </c>
      <c r="D4030" s="454" t="s">
        <v>1347</v>
      </c>
      <c r="E4030" s="455">
        <v>22150203001</v>
      </c>
      <c r="F4030" s="454" t="s">
        <v>1341</v>
      </c>
      <c r="G4030" s="454" t="s">
        <v>787</v>
      </c>
      <c r="H4030" s="454" t="s">
        <v>538</v>
      </c>
      <c r="I4030" s="453">
        <v>2023</v>
      </c>
      <c r="J4030" s="453">
        <v>11</v>
      </c>
      <c r="K4030" s="456">
        <v>45589</v>
      </c>
      <c r="L4030" s="457">
        <v>1</v>
      </c>
      <c r="M4030" s="458">
        <v>0.1226</v>
      </c>
      <c r="N4030" s="458">
        <v>0.1226</v>
      </c>
      <c r="O4030" s="459">
        <v>0</v>
      </c>
      <c r="P4030" s="460">
        <v>0</v>
      </c>
      <c r="Q4030" s="453">
        <v>1</v>
      </c>
      <c r="R4030" s="458">
        <v>0.1226</v>
      </c>
      <c r="S4030" s="464">
        <v>293200</v>
      </c>
      <c r="T4030" s="461">
        <v>370200</v>
      </c>
      <c r="U4030" s="462"/>
      <c r="V4030" s="463">
        <v>0</v>
      </c>
      <c r="W4030" s="716" t="e">
        <f t="shared" si="159"/>
        <v>#DIV/0!</v>
      </c>
      <c r="Z4030" s="739">
        <f t="shared" si="160"/>
        <v>0</v>
      </c>
    </row>
    <row r="4031" spans="1:26" s="365" customFormat="1" ht="12.65" customHeight="1">
      <c r="A4031" s="452"/>
      <c r="B4031" s="452" t="s">
        <v>484</v>
      </c>
      <c r="C4031" s="453" t="s">
        <v>453</v>
      </c>
      <c r="D4031" s="454" t="s">
        <v>1347</v>
      </c>
      <c r="E4031" s="455">
        <v>22150203001</v>
      </c>
      <c r="F4031" s="454" t="s">
        <v>1341</v>
      </c>
      <c r="G4031" s="454" t="s">
        <v>787</v>
      </c>
      <c r="H4031" s="454" t="s">
        <v>538</v>
      </c>
      <c r="I4031" s="453">
        <v>2023</v>
      </c>
      <c r="J4031" s="453">
        <v>10</v>
      </c>
      <c r="K4031" s="456">
        <v>45589</v>
      </c>
      <c r="L4031" s="457">
        <v>1</v>
      </c>
      <c r="M4031" s="458">
        <v>0.1226</v>
      </c>
      <c r="N4031" s="458">
        <v>0.1226</v>
      </c>
      <c r="O4031" s="459">
        <v>0</v>
      </c>
      <c r="P4031" s="460">
        <v>0</v>
      </c>
      <c r="Q4031" s="453">
        <v>1</v>
      </c>
      <c r="R4031" s="458">
        <v>0.1226</v>
      </c>
      <c r="S4031" s="464">
        <v>77000</v>
      </c>
      <c r="T4031" s="461">
        <v>77000</v>
      </c>
      <c r="U4031" s="462"/>
      <c r="V4031" s="463">
        <v>0</v>
      </c>
      <c r="W4031" s="716" t="e">
        <f t="shared" si="159"/>
        <v>#DIV/0!</v>
      </c>
      <c r="Z4031" s="739">
        <f t="shared" si="160"/>
        <v>0</v>
      </c>
    </row>
    <row r="4032" spans="1:26" s="365" customFormat="1" ht="12.65" customHeight="1">
      <c r="A4032" s="452"/>
      <c r="B4032" s="452" t="s">
        <v>484</v>
      </c>
      <c r="C4032" s="453" t="s">
        <v>453</v>
      </c>
      <c r="D4032" s="454" t="s">
        <v>454</v>
      </c>
      <c r="E4032" s="455">
        <v>22150201001</v>
      </c>
      <c r="F4032" s="454" t="s">
        <v>1341</v>
      </c>
      <c r="G4032" s="454" t="s">
        <v>787</v>
      </c>
      <c r="H4032" s="454" t="s">
        <v>457</v>
      </c>
      <c r="I4032" s="453">
        <v>2025</v>
      </c>
      <c r="J4032" s="453">
        <v>1</v>
      </c>
      <c r="K4032" s="456">
        <v>45699</v>
      </c>
      <c r="L4032" s="457">
        <v>0.4</v>
      </c>
      <c r="M4032" s="458">
        <v>2.8130000000000002</v>
      </c>
      <c r="N4032" s="458">
        <v>2.8130000000000002</v>
      </c>
      <c r="O4032" s="459">
        <v>0</v>
      </c>
      <c r="P4032" s="460">
        <v>0</v>
      </c>
      <c r="Q4032" s="453">
        <v>1</v>
      </c>
      <c r="R4032" s="458">
        <v>2.8130000000000002</v>
      </c>
      <c r="S4032" s="464">
        <v>0</v>
      </c>
      <c r="T4032" s="461">
        <v>3285970</v>
      </c>
      <c r="U4032" s="462"/>
      <c r="V4032" s="463">
        <v>0</v>
      </c>
      <c r="W4032" s="716" t="e">
        <f t="shared" si="159"/>
        <v>#DIV/0!</v>
      </c>
      <c r="Z4032" s="739">
        <f t="shared" si="160"/>
        <v>0</v>
      </c>
    </row>
    <row r="4033" spans="1:26" s="365" customFormat="1" ht="12.65" customHeight="1">
      <c r="A4033" s="452"/>
      <c r="B4033" s="452" t="s">
        <v>484</v>
      </c>
      <c r="C4033" s="453" t="s">
        <v>453</v>
      </c>
      <c r="D4033" s="454" t="s">
        <v>454</v>
      </c>
      <c r="E4033" s="455">
        <v>22150201001</v>
      </c>
      <c r="F4033" s="454" t="s">
        <v>1341</v>
      </c>
      <c r="G4033" s="454" t="s">
        <v>787</v>
      </c>
      <c r="H4033" s="454" t="s">
        <v>457</v>
      </c>
      <c r="I4033" s="453">
        <v>2024</v>
      </c>
      <c r="J4033" s="453">
        <v>12</v>
      </c>
      <c r="K4033" s="456">
        <v>45660</v>
      </c>
      <c r="L4033" s="457">
        <v>0.4</v>
      </c>
      <c r="M4033" s="458">
        <v>2.8130000000000002</v>
      </c>
      <c r="N4033" s="458">
        <v>2.8130000000000002</v>
      </c>
      <c r="O4033" s="459">
        <v>0</v>
      </c>
      <c r="P4033" s="460">
        <v>0</v>
      </c>
      <c r="Q4033" s="453">
        <v>1</v>
      </c>
      <c r="R4033" s="458">
        <v>2.8130000000000002</v>
      </c>
      <c r="S4033" s="464">
        <v>141270</v>
      </c>
      <c r="T4033" s="461">
        <v>3285970</v>
      </c>
      <c r="U4033" s="462"/>
      <c r="V4033" s="463">
        <v>0</v>
      </c>
      <c r="W4033" s="716" t="e">
        <f t="shared" si="159"/>
        <v>#DIV/0!</v>
      </c>
      <c r="Z4033" s="739">
        <f t="shared" si="160"/>
        <v>0</v>
      </c>
    </row>
    <row r="4034" spans="1:26" s="365" customFormat="1" ht="12.65" customHeight="1">
      <c r="A4034" s="452"/>
      <c r="B4034" s="452" t="s">
        <v>484</v>
      </c>
      <c r="C4034" s="453" t="s">
        <v>453</v>
      </c>
      <c r="D4034" s="454" t="s">
        <v>454</v>
      </c>
      <c r="E4034" s="455">
        <v>22150201001</v>
      </c>
      <c r="F4034" s="454" t="s">
        <v>1341</v>
      </c>
      <c r="G4034" s="454" t="s">
        <v>787</v>
      </c>
      <c r="H4034" s="454" t="s">
        <v>457</v>
      </c>
      <c r="I4034" s="453">
        <v>2024</v>
      </c>
      <c r="J4034" s="453">
        <v>11</v>
      </c>
      <c r="K4034" s="456">
        <v>45632</v>
      </c>
      <c r="L4034" s="457">
        <v>0.4</v>
      </c>
      <c r="M4034" s="458">
        <v>2.8130000000000002</v>
      </c>
      <c r="N4034" s="458">
        <v>2.8130000000000002</v>
      </c>
      <c r="O4034" s="459">
        <v>0</v>
      </c>
      <c r="P4034" s="460">
        <v>0</v>
      </c>
      <c r="Q4034" s="453">
        <v>1</v>
      </c>
      <c r="R4034" s="458">
        <v>2.8130000000000002</v>
      </c>
      <c r="S4034" s="464">
        <v>177000</v>
      </c>
      <c r="T4034" s="461">
        <v>3144700</v>
      </c>
      <c r="U4034" s="462"/>
      <c r="V4034" s="463">
        <v>0</v>
      </c>
      <c r="W4034" s="716" t="e">
        <f t="shared" ref="W4034:W4097" si="161">V4034/$AB$1</f>
        <v>#DIV/0!</v>
      </c>
      <c r="Z4034" s="739">
        <f t="shared" si="160"/>
        <v>0</v>
      </c>
    </row>
    <row r="4035" spans="1:26" s="365" customFormat="1" ht="12.65" customHeight="1">
      <c r="A4035" s="452"/>
      <c r="B4035" s="452" t="s">
        <v>484</v>
      </c>
      <c r="C4035" s="453" t="s">
        <v>453</v>
      </c>
      <c r="D4035" s="454" t="s">
        <v>454</v>
      </c>
      <c r="E4035" s="455">
        <v>22150201001</v>
      </c>
      <c r="F4035" s="454" t="s">
        <v>1341</v>
      </c>
      <c r="G4035" s="454" t="s">
        <v>787</v>
      </c>
      <c r="H4035" s="454" t="s">
        <v>457</v>
      </c>
      <c r="I4035" s="453">
        <v>2024</v>
      </c>
      <c r="J4035" s="453">
        <v>10</v>
      </c>
      <c r="K4035" s="456">
        <v>45617</v>
      </c>
      <c r="L4035" s="457">
        <v>0.4</v>
      </c>
      <c r="M4035" s="458">
        <v>2.8130000000000002</v>
      </c>
      <c r="N4035" s="458">
        <v>2.8130000000000002</v>
      </c>
      <c r="O4035" s="459">
        <v>0</v>
      </c>
      <c r="P4035" s="460">
        <v>0</v>
      </c>
      <c r="Q4035" s="453">
        <v>1</v>
      </c>
      <c r="R4035" s="458">
        <v>2.8130000000000002</v>
      </c>
      <c r="S4035" s="464">
        <v>88500</v>
      </c>
      <c r="T4035" s="461">
        <v>2967700</v>
      </c>
      <c r="U4035" s="462"/>
      <c r="V4035" s="463">
        <v>0</v>
      </c>
      <c r="W4035" s="716" t="e">
        <f t="shared" si="161"/>
        <v>#DIV/0!</v>
      </c>
      <c r="Z4035" s="739">
        <f t="shared" ref="Z4035:Z4098" si="162">O4035*S4035</f>
        <v>0</v>
      </c>
    </row>
    <row r="4036" spans="1:26" s="365" customFormat="1" ht="12.65" customHeight="1">
      <c r="A4036" s="452"/>
      <c r="B4036" s="452" t="s">
        <v>484</v>
      </c>
      <c r="C4036" s="453" t="s">
        <v>453</v>
      </c>
      <c r="D4036" s="454" t="s">
        <v>454</v>
      </c>
      <c r="E4036" s="455">
        <v>22150201001</v>
      </c>
      <c r="F4036" s="454" t="s">
        <v>1341</v>
      </c>
      <c r="G4036" s="454" t="s">
        <v>787</v>
      </c>
      <c r="H4036" s="454" t="s">
        <v>457</v>
      </c>
      <c r="I4036" s="453">
        <v>2024</v>
      </c>
      <c r="J4036" s="453">
        <v>9</v>
      </c>
      <c r="K4036" s="456">
        <v>45617</v>
      </c>
      <c r="L4036" s="457">
        <v>0.4</v>
      </c>
      <c r="M4036" s="458">
        <v>2.8130000000000002</v>
      </c>
      <c r="N4036" s="458">
        <v>2.8130000000000002</v>
      </c>
      <c r="O4036" s="459">
        <v>0</v>
      </c>
      <c r="P4036" s="460">
        <v>0</v>
      </c>
      <c r="Q4036" s="453">
        <v>1</v>
      </c>
      <c r="R4036" s="458">
        <v>2.8130000000000002</v>
      </c>
      <c r="S4036" s="464">
        <v>217500</v>
      </c>
      <c r="T4036" s="461">
        <v>2879200</v>
      </c>
      <c r="U4036" s="462"/>
      <c r="V4036" s="463">
        <v>0</v>
      </c>
      <c r="W4036" s="716" t="e">
        <f t="shared" si="161"/>
        <v>#DIV/0!</v>
      </c>
      <c r="Z4036" s="739">
        <f t="shared" si="162"/>
        <v>0</v>
      </c>
    </row>
    <row r="4037" spans="1:26" s="365" customFormat="1" ht="12.65" customHeight="1">
      <c r="A4037" s="452"/>
      <c r="B4037" s="452" t="s">
        <v>484</v>
      </c>
      <c r="C4037" s="453" t="s">
        <v>453</v>
      </c>
      <c r="D4037" s="454" t="s">
        <v>454</v>
      </c>
      <c r="E4037" s="455">
        <v>22150201001</v>
      </c>
      <c r="F4037" s="454" t="s">
        <v>1341</v>
      </c>
      <c r="G4037" s="454" t="s">
        <v>787</v>
      </c>
      <c r="H4037" s="454" t="s">
        <v>457</v>
      </c>
      <c r="I4037" s="453">
        <v>2024</v>
      </c>
      <c r="J4037" s="453">
        <v>8</v>
      </c>
      <c r="K4037" s="456">
        <v>45617</v>
      </c>
      <c r="L4037" s="457">
        <v>0.4</v>
      </c>
      <c r="M4037" s="458">
        <v>2.8130000000000002</v>
      </c>
      <c r="N4037" s="458">
        <v>2.8130000000000002</v>
      </c>
      <c r="O4037" s="459">
        <v>0</v>
      </c>
      <c r="P4037" s="460">
        <v>0</v>
      </c>
      <c r="Q4037" s="453">
        <v>1</v>
      </c>
      <c r="R4037" s="458">
        <v>2.8130000000000002</v>
      </c>
      <c r="S4037" s="464">
        <v>231000</v>
      </c>
      <c r="T4037" s="461">
        <v>2661700</v>
      </c>
      <c r="U4037" s="462"/>
      <c r="V4037" s="463">
        <v>0</v>
      </c>
      <c r="W4037" s="716" t="e">
        <f t="shared" si="161"/>
        <v>#DIV/0!</v>
      </c>
      <c r="Z4037" s="739">
        <f t="shared" si="162"/>
        <v>0</v>
      </c>
    </row>
    <row r="4038" spans="1:26" s="365" customFormat="1" ht="12.65" customHeight="1">
      <c r="A4038" s="452"/>
      <c r="B4038" s="452" t="s">
        <v>484</v>
      </c>
      <c r="C4038" s="453" t="s">
        <v>453</v>
      </c>
      <c r="D4038" s="454" t="s">
        <v>454</v>
      </c>
      <c r="E4038" s="455">
        <v>22150201001</v>
      </c>
      <c r="F4038" s="454" t="s">
        <v>1341</v>
      </c>
      <c r="G4038" s="454" t="s">
        <v>787</v>
      </c>
      <c r="H4038" s="454" t="s">
        <v>457</v>
      </c>
      <c r="I4038" s="453">
        <v>2024</v>
      </c>
      <c r="J4038" s="453">
        <v>7</v>
      </c>
      <c r="K4038" s="456">
        <v>45617</v>
      </c>
      <c r="L4038" s="457">
        <v>0.4</v>
      </c>
      <c r="M4038" s="458">
        <v>2.8130000000000002</v>
      </c>
      <c r="N4038" s="458">
        <v>2.8130000000000002</v>
      </c>
      <c r="O4038" s="459">
        <v>0</v>
      </c>
      <c r="P4038" s="460">
        <v>0</v>
      </c>
      <c r="Q4038" s="453">
        <v>1</v>
      </c>
      <c r="R4038" s="458">
        <v>2.8130000000000002</v>
      </c>
      <c r="S4038" s="464">
        <v>393000</v>
      </c>
      <c r="T4038" s="461">
        <v>2430700</v>
      </c>
      <c r="U4038" s="462"/>
      <c r="V4038" s="463">
        <v>0</v>
      </c>
      <c r="W4038" s="716" t="e">
        <f t="shared" si="161"/>
        <v>#DIV/0!</v>
      </c>
      <c r="Z4038" s="739">
        <f t="shared" si="162"/>
        <v>0</v>
      </c>
    </row>
    <row r="4039" spans="1:26" s="365" customFormat="1" ht="12.65" customHeight="1">
      <c r="A4039" s="452"/>
      <c r="B4039" s="452" t="s">
        <v>484</v>
      </c>
      <c r="C4039" s="453" t="s">
        <v>453</v>
      </c>
      <c r="D4039" s="454" t="s">
        <v>454</v>
      </c>
      <c r="E4039" s="455">
        <v>22150201001</v>
      </c>
      <c r="F4039" s="454" t="s">
        <v>1341</v>
      </c>
      <c r="G4039" s="454" t="s">
        <v>787</v>
      </c>
      <c r="H4039" s="454" t="s">
        <v>457</v>
      </c>
      <c r="I4039" s="453">
        <v>2024</v>
      </c>
      <c r="J4039" s="453">
        <v>6</v>
      </c>
      <c r="K4039" s="456">
        <v>45617</v>
      </c>
      <c r="L4039" s="457">
        <v>0.4</v>
      </c>
      <c r="M4039" s="458">
        <v>2.8130000000000002</v>
      </c>
      <c r="N4039" s="458">
        <v>2.8130000000000002</v>
      </c>
      <c r="O4039" s="459">
        <v>0</v>
      </c>
      <c r="P4039" s="460">
        <v>0</v>
      </c>
      <c r="Q4039" s="453">
        <v>1</v>
      </c>
      <c r="R4039" s="458">
        <v>2.8130000000000002</v>
      </c>
      <c r="S4039" s="464">
        <v>270000</v>
      </c>
      <c r="T4039" s="461">
        <v>2037700</v>
      </c>
      <c r="U4039" s="462"/>
      <c r="V4039" s="463">
        <v>0</v>
      </c>
      <c r="W4039" s="716" t="e">
        <f t="shared" si="161"/>
        <v>#DIV/0!</v>
      </c>
      <c r="Z4039" s="739">
        <f t="shared" si="162"/>
        <v>0</v>
      </c>
    </row>
    <row r="4040" spans="1:26" s="365" customFormat="1" ht="12.65" customHeight="1">
      <c r="A4040" s="452"/>
      <c r="B4040" s="452" t="s">
        <v>484</v>
      </c>
      <c r="C4040" s="453" t="s">
        <v>453</v>
      </c>
      <c r="D4040" s="454" t="s">
        <v>454</v>
      </c>
      <c r="E4040" s="455">
        <v>22150201001</v>
      </c>
      <c r="F4040" s="454" t="s">
        <v>1341</v>
      </c>
      <c r="G4040" s="454" t="s">
        <v>787</v>
      </c>
      <c r="H4040" s="454" t="s">
        <v>457</v>
      </c>
      <c r="I4040" s="453">
        <v>2024</v>
      </c>
      <c r="J4040" s="453">
        <v>5</v>
      </c>
      <c r="K4040" s="456">
        <v>45617</v>
      </c>
      <c r="L4040" s="457">
        <v>0.4</v>
      </c>
      <c r="M4040" s="458">
        <v>2.8130000000000002</v>
      </c>
      <c r="N4040" s="458">
        <v>2.8130000000000002</v>
      </c>
      <c r="O4040" s="459">
        <v>0</v>
      </c>
      <c r="P4040" s="460">
        <v>0</v>
      </c>
      <c r="Q4040" s="453">
        <v>1</v>
      </c>
      <c r="R4040" s="458">
        <v>2.8130000000000002</v>
      </c>
      <c r="S4040" s="464">
        <v>309000</v>
      </c>
      <c r="T4040" s="461">
        <v>1767700</v>
      </c>
      <c r="U4040" s="462"/>
      <c r="V4040" s="463">
        <v>0</v>
      </c>
      <c r="W4040" s="716" t="e">
        <f t="shared" si="161"/>
        <v>#DIV/0!</v>
      </c>
      <c r="Z4040" s="739">
        <f t="shared" si="162"/>
        <v>0</v>
      </c>
    </row>
    <row r="4041" spans="1:26" s="365" customFormat="1" ht="12.65" customHeight="1">
      <c r="A4041" s="452"/>
      <c r="B4041" s="452" t="s">
        <v>484</v>
      </c>
      <c r="C4041" s="453" t="s">
        <v>453</v>
      </c>
      <c r="D4041" s="454" t="s">
        <v>454</v>
      </c>
      <c r="E4041" s="455">
        <v>22150201001</v>
      </c>
      <c r="F4041" s="454" t="s">
        <v>1341</v>
      </c>
      <c r="G4041" s="454" t="s">
        <v>787</v>
      </c>
      <c r="H4041" s="454" t="s">
        <v>457</v>
      </c>
      <c r="I4041" s="453">
        <v>2024</v>
      </c>
      <c r="J4041" s="453">
        <v>4</v>
      </c>
      <c r="K4041" s="456">
        <v>45617</v>
      </c>
      <c r="L4041" s="457">
        <v>0.4</v>
      </c>
      <c r="M4041" s="458">
        <v>2.8130000000000002</v>
      </c>
      <c r="N4041" s="458">
        <v>2.8130000000000002</v>
      </c>
      <c r="O4041" s="459">
        <v>0</v>
      </c>
      <c r="P4041" s="460">
        <v>0</v>
      </c>
      <c r="Q4041" s="453">
        <v>1</v>
      </c>
      <c r="R4041" s="458">
        <v>2.8130000000000002</v>
      </c>
      <c r="S4041" s="464">
        <v>363000</v>
      </c>
      <c r="T4041" s="461">
        <v>1458700</v>
      </c>
      <c r="U4041" s="462"/>
      <c r="V4041" s="463">
        <v>0</v>
      </c>
      <c r="W4041" s="716" t="e">
        <f t="shared" si="161"/>
        <v>#DIV/0!</v>
      </c>
      <c r="Z4041" s="739">
        <f t="shared" si="162"/>
        <v>0</v>
      </c>
    </row>
    <row r="4042" spans="1:26" s="365" customFormat="1" ht="12.65" customHeight="1">
      <c r="A4042" s="452"/>
      <c r="B4042" s="452" t="s">
        <v>484</v>
      </c>
      <c r="C4042" s="453" t="s">
        <v>453</v>
      </c>
      <c r="D4042" s="454" t="s">
        <v>454</v>
      </c>
      <c r="E4042" s="455">
        <v>22150201001</v>
      </c>
      <c r="F4042" s="454" t="s">
        <v>1341</v>
      </c>
      <c r="G4042" s="454" t="s">
        <v>787</v>
      </c>
      <c r="H4042" s="454" t="s">
        <v>457</v>
      </c>
      <c r="I4042" s="453">
        <v>2024</v>
      </c>
      <c r="J4042" s="453">
        <v>3</v>
      </c>
      <c r="K4042" s="456">
        <v>45617</v>
      </c>
      <c r="L4042" s="457">
        <v>0.4</v>
      </c>
      <c r="M4042" s="458">
        <v>2.8130000000000002</v>
      </c>
      <c r="N4042" s="458">
        <v>2.8130000000000002</v>
      </c>
      <c r="O4042" s="459">
        <v>0</v>
      </c>
      <c r="P4042" s="460">
        <v>0</v>
      </c>
      <c r="Q4042" s="453">
        <v>1</v>
      </c>
      <c r="R4042" s="458">
        <v>2.8130000000000002</v>
      </c>
      <c r="S4042" s="464">
        <v>366000</v>
      </c>
      <c r="T4042" s="461">
        <v>1095700</v>
      </c>
      <c r="U4042" s="462"/>
      <c r="V4042" s="463">
        <v>0</v>
      </c>
      <c r="W4042" s="716" t="e">
        <f t="shared" si="161"/>
        <v>#DIV/0!</v>
      </c>
      <c r="Z4042" s="739">
        <f t="shared" si="162"/>
        <v>0</v>
      </c>
    </row>
    <row r="4043" spans="1:26" s="365" customFormat="1" ht="12.65" customHeight="1">
      <c r="A4043" s="452"/>
      <c r="B4043" s="452" t="s">
        <v>484</v>
      </c>
      <c r="C4043" s="453" t="s">
        <v>453</v>
      </c>
      <c r="D4043" s="454" t="s">
        <v>454</v>
      </c>
      <c r="E4043" s="455">
        <v>22150201001</v>
      </c>
      <c r="F4043" s="454" t="s">
        <v>1341</v>
      </c>
      <c r="G4043" s="454" t="s">
        <v>787</v>
      </c>
      <c r="H4043" s="454" t="s">
        <v>457</v>
      </c>
      <c r="I4043" s="453">
        <v>2024</v>
      </c>
      <c r="J4043" s="453">
        <v>2</v>
      </c>
      <c r="K4043" s="456">
        <v>45617</v>
      </c>
      <c r="L4043" s="457">
        <v>0.4</v>
      </c>
      <c r="M4043" s="458">
        <v>2.8130000000000002</v>
      </c>
      <c r="N4043" s="458">
        <v>2.8130000000000002</v>
      </c>
      <c r="O4043" s="459">
        <v>0</v>
      </c>
      <c r="P4043" s="460">
        <v>0</v>
      </c>
      <c r="Q4043" s="453">
        <v>1</v>
      </c>
      <c r="R4043" s="458">
        <v>2.8130000000000002</v>
      </c>
      <c r="S4043" s="464">
        <v>123000</v>
      </c>
      <c r="T4043" s="461">
        <v>729700</v>
      </c>
      <c r="U4043" s="462"/>
      <c r="V4043" s="463">
        <v>0</v>
      </c>
      <c r="W4043" s="716" t="e">
        <f t="shared" si="161"/>
        <v>#DIV/0!</v>
      </c>
      <c r="Z4043" s="739">
        <f t="shared" si="162"/>
        <v>0</v>
      </c>
    </row>
    <row r="4044" spans="1:26" s="365" customFormat="1" ht="12.65" customHeight="1">
      <c r="A4044" s="452"/>
      <c r="B4044" s="452" t="s">
        <v>484</v>
      </c>
      <c r="C4044" s="453" t="s">
        <v>453</v>
      </c>
      <c r="D4044" s="454" t="s">
        <v>454</v>
      </c>
      <c r="E4044" s="455">
        <v>22150201001</v>
      </c>
      <c r="F4044" s="454" t="s">
        <v>1341</v>
      </c>
      <c r="G4044" s="454" t="s">
        <v>787</v>
      </c>
      <c r="H4044" s="454" t="s">
        <v>457</v>
      </c>
      <c r="I4044" s="453">
        <v>2024</v>
      </c>
      <c r="J4044" s="453">
        <v>1</v>
      </c>
      <c r="K4044" s="456">
        <v>45617</v>
      </c>
      <c r="L4044" s="457">
        <v>0.4</v>
      </c>
      <c r="M4044" s="458">
        <v>2.8130000000000002</v>
      </c>
      <c r="N4044" s="458">
        <v>2.8130000000000002</v>
      </c>
      <c r="O4044" s="459">
        <v>0</v>
      </c>
      <c r="P4044" s="460">
        <v>0</v>
      </c>
      <c r="Q4044" s="453">
        <v>1</v>
      </c>
      <c r="R4044" s="458">
        <v>2.8130000000000002</v>
      </c>
      <c r="S4044" s="464">
        <v>270000</v>
      </c>
      <c r="T4044" s="461">
        <v>606700</v>
      </c>
      <c r="U4044" s="462"/>
      <c r="V4044" s="463">
        <v>0</v>
      </c>
      <c r="W4044" s="716" t="e">
        <f t="shared" si="161"/>
        <v>#DIV/0!</v>
      </c>
      <c r="Z4044" s="739">
        <f t="shared" si="162"/>
        <v>0</v>
      </c>
    </row>
    <row r="4045" spans="1:26" s="365" customFormat="1" ht="12.65" customHeight="1">
      <c r="A4045" s="452"/>
      <c r="B4045" s="452" t="s">
        <v>484</v>
      </c>
      <c r="C4045" s="453" t="s">
        <v>453</v>
      </c>
      <c r="D4045" s="454" t="s">
        <v>454</v>
      </c>
      <c r="E4045" s="455">
        <v>22150201001</v>
      </c>
      <c r="F4045" s="454" t="s">
        <v>1341</v>
      </c>
      <c r="G4045" s="454" t="s">
        <v>787</v>
      </c>
      <c r="H4045" s="454" t="s">
        <v>457</v>
      </c>
      <c r="I4045" s="453">
        <v>2023</v>
      </c>
      <c r="J4045" s="453">
        <v>12</v>
      </c>
      <c r="K4045" s="456">
        <v>45617</v>
      </c>
      <c r="L4045" s="457">
        <v>0.4</v>
      </c>
      <c r="M4045" s="458">
        <v>2.8130000000000002</v>
      </c>
      <c r="N4045" s="458">
        <v>2.8130000000000002</v>
      </c>
      <c r="O4045" s="459">
        <v>0</v>
      </c>
      <c r="P4045" s="460">
        <v>0</v>
      </c>
      <c r="Q4045" s="453">
        <v>1</v>
      </c>
      <c r="R4045" s="458">
        <v>2.8130000000000002</v>
      </c>
      <c r="S4045" s="464">
        <v>183000</v>
      </c>
      <c r="T4045" s="461">
        <v>336700</v>
      </c>
      <c r="U4045" s="462"/>
      <c r="V4045" s="463">
        <v>0</v>
      </c>
      <c r="W4045" s="716" t="e">
        <f t="shared" si="161"/>
        <v>#DIV/0!</v>
      </c>
      <c r="Z4045" s="739">
        <f t="shared" si="162"/>
        <v>0</v>
      </c>
    </row>
    <row r="4046" spans="1:26" s="365" customFormat="1" ht="12.65" customHeight="1">
      <c r="A4046" s="452"/>
      <c r="B4046" s="452" t="s">
        <v>484</v>
      </c>
      <c r="C4046" s="453" t="s">
        <v>453</v>
      </c>
      <c r="D4046" s="454" t="s">
        <v>454</v>
      </c>
      <c r="E4046" s="455">
        <v>22150201001</v>
      </c>
      <c r="F4046" s="454" t="s">
        <v>1341</v>
      </c>
      <c r="G4046" s="454" t="s">
        <v>787</v>
      </c>
      <c r="H4046" s="454" t="s">
        <v>457</v>
      </c>
      <c r="I4046" s="453">
        <v>2023</v>
      </c>
      <c r="J4046" s="453">
        <v>11</v>
      </c>
      <c r="K4046" s="456">
        <v>45617</v>
      </c>
      <c r="L4046" s="457">
        <v>0.4</v>
      </c>
      <c r="M4046" s="458">
        <v>2.8130000000000002</v>
      </c>
      <c r="N4046" s="458">
        <v>2.8130000000000002</v>
      </c>
      <c r="O4046" s="459">
        <v>0</v>
      </c>
      <c r="P4046" s="460">
        <v>0</v>
      </c>
      <c r="Q4046" s="453">
        <v>1</v>
      </c>
      <c r="R4046" s="458">
        <v>2.8130000000000002</v>
      </c>
      <c r="S4046" s="464">
        <v>133500</v>
      </c>
      <c r="T4046" s="461">
        <v>153700</v>
      </c>
      <c r="U4046" s="462"/>
      <c r="V4046" s="463">
        <v>0</v>
      </c>
      <c r="W4046" s="716" t="e">
        <f t="shared" si="161"/>
        <v>#DIV/0!</v>
      </c>
      <c r="Z4046" s="739">
        <f t="shared" si="162"/>
        <v>0</v>
      </c>
    </row>
    <row r="4047" spans="1:26" s="365" customFormat="1" ht="12.65" customHeight="1">
      <c r="A4047" s="452"/>
      <c r="B4047" s="452" t="s">
        <v>484</v>
      </c>
      <c r="C4047" s="453" t="s">
        <v>453</v>
      </c>
      <c r="D4047" s="454" t="s">
        <v>454</v>
      </c>
      <c r="E4047" s="455">
        <v>22150201001</v>
      </c>
      <c r="F4047" s="454" t="s">
        <v>1341</v>
      </c>
      <c r="G4047" s="454" t="s">
        <v>787</v>
      </c>
      <c r="H4047" s="454" t="s">
        <v>457</v>
      </c>
      <c r="I4047" s="453">
        <v>2023</v>
      </c>
      <c r="J4047" s="453">
        <v>10</v>
      </c>
      <c r="K4047" s="456">
        <v>45617</v>
      </c>
      <c r="L4047" s="457">
        <v>0.4</v>
      </c>
      <c r="M4047" s="458">
        <v>2.8130000000000002</v>
      </c>
      <c r="N4047" s="458">
        <v>2.8130000000000002</v>
      </c>
      <c r="O4047" s="459">
        <v>0</v>
      </c>
      <c r="P4047" s="460">
        <v>0</v>
      </c>
      <c r="Q4047" s="453">
        <v>1</v>
      </c>
      <c r="R4047" s="458">
        <v>2.8130000000000002</v>
      </c>
      <c r="S4047" s="464">
        <v>20200</v>
      </c>
      <c r="T4047" s="461">
        <v>20200</v>
      </c>
      <c r="U4047" s="462"/>
      <c r="V4047" s="463">
        <v>0</v>
      </c>
      <c r="W4047" s="716" t="e">
        <f t="shared" si="161"/>
        <v>#DIV/0!</v>
      </c>
      <c r="Z4047" s="739">
        <f t="shared" si="162"/>
        <v>0</v>
      </c>
    </row>
    <row r="4048" spans="1:26" s="365" customFormat="1" ht="12.65" customHeight="1">
      <c r="A4048" s="452"/>
      <c r="B4048" s="452" t="s">
        <v>484</v>
      </c>
      <c r="C4048" s="453" t="s">
        <v>453</v>
      </c>
      <c r="D4048" s="454" t="s">
        <v>509</v>
      </c>
      <c r="E4048" s="455">
        <v>22150201017</v>
      </c>
      <c r="F4048" s="454" t="s">
        <v>1341</v>
      </c>
      <c r="G4048" s="454" t="s">
        <v>787</v>
      </c>
      <c r="H4048" s="454" t="s">
        <v>457</v>
      </c>
      <c r="I4048" s="453">
        <v>2025</v>
      </c>
      <c r="J4048" s="453">
        <v>1</v>
      </c>
      <c r="K4048" s="456">
        <v>45699</v>
      </c>
      <c r="L4048" s="457">
        <v>0.5</v>
      </c>
      <c r="M4048" s="458">
        <v>0.24479999999999999</v>
      </c>
      <c r="N4048" s="458">
        <v>0.24479999999999999</v>
      </c>
      <c r="O4048" s="459">
        <v>0</v>
      </c>
      <c r="P4048" s="460">
        <v>0</v>
      </c>
      <c r="Q4048" s="453">
        <v>1</v>
      </c>
      <c r="R4048" s="458">
        <v>0.24479999999999999</v>
      </c>
      <c r="S4048" s="464">
        <v>0</v>
      </c>
      <c r="T4048" s="461">
        <v>3592324</v>
      </c>
      <c r="U4048" s="462"/>
      <c r="V4048" s="463">
        <v>0</v>
      </c>
      <c r="W4048" s="716" t="e">
        <f t="shared" si="161"/>
        <v>#DIV/0!</v>
      </c>
      <c r="Z4048" s="739">
        <f t="shared" si="162"/>
        <v>0</v>
      </c>
    </row>
    <row r="4049" spans="1:26" s="365" customFormat="1" ht="12.65" customHeight="1">
      <c r="A4049" s="452"/>
      <c r="B4049" s="452" t="s">
        <v>484</v>
      </c>
      <c r="C4049" s="453" t="s">
        <v>453</v>
      </c>
      <c r="D4049" s="454" t="s">
        <v>509</v>
      </c>
      <c r="E4049" s="455">
        <v>22150201017</v>
      </c>
      <c r="F4049" s="454" t="s">
        <v>1341</v>
      </c>
      <c r="G4049" s="454" t="s">
        <v>787</v>
      </c>
      <c r="H4049" s="454" t="s">
        <v>457</v>
      </c>
      <c r="I4049" s="453">
        <v>2024</v>
      </c>
      <c r="J4049" s="453">
        <v>12</v>
      </c>
      <c r="K4049" s="456">
        <v>45660</v>
      </c>
      <c r="L4049" s="457">
        <v>0.5</v>
      </c>
      <c r="M4049" s="458">
        <v>0.24479999999999999</v>
      </c>
      <c r="N4049" s="458">
        <v>0.24479999999999999</v>
      </c>
      <c r="O4049" s="459">
        <v>0</v>
      </c>
      <c r="P4049" s="460">
        <v>0</v>
      </c>
      <c r="Q4049" s="453">
        <v>1</v>
      </c>
      <c r="R4049" s="458">
        <v>0.24479999999999999</v>
      </c>
      <c r="S4049" s="464">
        <v>139712</v>
      </c>
      <c r="T4049" s="461">
        <v>3592324</v>
      </c>
      <c r="U4049" s="462"/>
      <c r="V4049" s="463">
        <v>0</v>
      </c>
      <c r="W4049" s="716" t="e">
        <f t="shared" si="161"/>
        <v>#DIV/0!</v>
      </c>
      <c r="Z4049" s="739">
        <f t="shared" si="162"/>
        <v>0</v>
      </c>
    </row>
    <row r="4050" spans="1:26" s="365" customFormat="1" ht="12.65" customHeight="1">
      <c r="A4050" s="452"/>
      <c r="B4050" s="452" t="s">
        <v>484</v>
      </c>
      <c r="C4050" s="453" t="s">
        <v>453</v>
      </c>
      <c r="D4050" s="454" t="s">
        <v>509</v>
      </c>
      <c r="E4050" s="455">
        <v>22150201017</v>
      </c>
      <c r="F4050" s="454" t="s">
        <v>1341</v>
      </c>
      <c r="G4050" s="454" t="s">
        <v>787</v>
      </c>
      <c r="H4050" s="454" t="s">
        <v>457</v>
      </c>
      <c r="I4050" s="453">
        <v>2025</v>
      </c>
      <c r="J4050" s="453">
        <v>1</v>
      </c>
      <c r="K4050" s="456">
        <v>45699</v>
      </c>
      <c r="L4050" s="457">
        <v>0.5</v>
      </c>
      <c r="M4050" s="458">
        <v>0.24479999999999999</v>
      </c>
      <c r="N4050" s="458">
        <v>0.24479999999999999</v>
      </c>
      <c r="O4050" s="459">
        <v>0</v>
      </c>
      <c r="P4050" s="460">
        <v>0</v>
      </c>
      <c r="Q4050" s="453">
        <v>1</v>
      </c>
      <c r="R4050" s="458">
        <v>0.24479999999999999</v>
      </c>
      <c r="S4050" s="464">
        <v>139712</v>
      </c>
      <c r="T4050" s="461">
        <v>3452612</v>
      </c>
      <c r="U4050" s="462"/>
      <c r="V4050" s="463">
        <v>0</v>
      </c>
      <c r="W4050" s="716" t="e">
        <f t="shared" si="161"/>
        <v>#DIV/0!</v>
      </c>
      <c r="Z4050" s="739">
        <f t="shared" si="162"/>
        <v>0</v>
      </c>
    </row>
    <row r="4051" spans="1:26" s="365" customFormat="1" ht="12.65" customHeight="1">
      <c r="A4051" s="452"/>
      <c r="B4051" s="452" t="s">
        <v>484</v>
      </c>
      <c r="C4051" s="453" t="s">
        <v>453</v>
      </c>
      <c r="D4051" s="454" t="s">
        <v>509</v>
      </c>
      <c r="E4051" s="455">
        <v>22150201017</v>
      </c>
      <c r="F4051" s="454" t="s">
        <v>1341</v>
      </c>
      <c r="G4051" s="454" t="s">
        <v>787</v>
      </c>
      <c r="H4051" s="454" t="s">
        <v>457</v>
      </c>
      <c r="I4051" s="453">
        <v>2024</v>
      </c>
      <c r="J4051" s="453">
        <v>11</v>
      </c>
      <c r="K4051" s="456">
        <v>45632</v>
      </c>
      <c r="L4051" s="457">
        <v>0.5</v>
      </c>
      <c r="M4051" s="458">
        <v>0.24479999999999999</v>
      </c>
      <c r="N4051" s="458">
        <v>0.24479999999999999</v>
      </c>
      <c r="O4051" s="459">
        <v>0</v>
      </c>
      <c r="P4051" s="460">
        <v>0</v>
      </c>
      <c r="Q4051" s="453">
        <v>1</v>
      </c>
      <c r="R4051" s="458">
        <v>0.24479999999999999</v>
      </c>
      <c r="S4051" s="464">
        <v>122200</v>
      </c>
      <c r="T4051" s="461">
        <v>3312900</v>
      </c>
      <c r="U4051" s="462"/>
      <c r="V4051" s="463">
        <v>0</v>
      </c>
      <c r="W4051" s="716" t="e">
        <f t="shared" si="161"/>
        <v>#DIV/0!</v>
      </c>
      <c r="Z4051" s="739">
        <f t="shared" si="162"/>
        <v>0</v>
      </c>
    </row>
    <row r="4052" spans="1:26" s="365" customFormat="1" ht="12.65" customHeight="1">
      <c r="A4052" s="452"/>
      <c r="B4052" s="452" t="s">
        <v>484</v>
      </c>
      <c r="C4052" s="453" t="s">
        <v>453</v>
      </c>
      <c r="D4052" s="454" t="s">
        <v>509</v>
      </c>
      <c r="E4052" s="455">
        <v>22150201017</v>
      </c>
      <c r="F4052" s="454" t="s">
        <v>1341</v>
      </c>
      <c r="G4052" s="454" t="s">
        <v>787</v>
      </c>
      <c r="H4052" s="454" t="s">
        <v>457</v>
      </c>
      <c r="I4052" s="453">
        <v>2024</v>
      </c>
      <c r="J4052" s="453">
        <v>10</v>
      </c>
      <c r="K4052" s="456">
        <v>45617</v>
      </c>
      <c r="L4052" s="457">
        <v>0.5</v>
      </c>
      <c r="M4052" s="458">
        <v>0.24479999999999999</v>
      </c>
      <c r="N4052" s="458">
        <v>0.24479999999999999</v>
      </c>
      <c r="O4052" s="459">
        <v>0</v>
      </c>
      <c r="P4052" s="460">
        <v>0</v>
      </c>
      <c r="Q4052" s="453">
        <v>1</v>
      </c>
      <c r="R4052" s="458">
        <v>0.24479999999999999</v>
      </c>
      <c r="S4052" s="464">
        <v>240000</v>
      </c>
      <c r="T4052" s="461">
        <v>3190700</v>
      </c>
      <c r="U4052" s="462"/>
      <c r="V4052" s="463">
        <v>0</v>
      </c>
      <c r="W4052" s="716" t="e">
        <f t="shared" si="161"/>
        <v>#DIV/0!</v>
      </c>
      <c r="Z4052" s="739">
        <f t="shared" si="162"/>
        <v>0</v>
      </c>
    </row>
    <row r="4053" spans="1:26" s="365" customFormat="1" ht="12.65" customHeight="1">
      <c r="A4053" s="452"/>
      <c r="B4053" s="452" t="s">
        <v>484</v>
      </c>
      <c r="C4053" s="453" t="s">
        <v>453</v>
      </c>
      <c r="D4053" s="454" t="s">
        <v>509</v>
      </c>
      <c r="E4053" s="455">
        <v>22150201017</v>
      </c>
      <c r="F4053" s="454" t="s">
        <v>1341</v>
      </c>
      <c r="G4053" s="454" t="s">
        <v>787</v>
      </c>
      <c r="H4053" s="454" t="s">
        <v>457</v>
      </c>
      <c r="I4053" s="453">
        <v>2024</v>
      </c>
      <c r="J4053" s="453">
        <v>9</v>
      </c>
      <c r="K4053" s="456">
        <v>45617</v>
      </c>
      <c r="L4053" s="457">
        <v>0.5</v>
      </c>
      <c r="M4053" s="458">
        <v>0.24479999999999999</v>
      </c>
      <c r="N4053" s="458">
        <v>0.24479999999999999</v>
      </c>
      <c r="O4053" s="459">
        <v>0</v>
      </c>
      <c r="P4053" s="460">
        <v>0</v>
      </c>
      <c r="Q4053" s="453">
        <v>1</v>
      </c>
      <c r="R4053" s="458">
        <v>0.24479999999999999</v>
      </c>
      <c r="S4053" s="464">
        <v>326200</v>
      </c>
      <c r="T4053" s="461">
        <v>2950700</v>
      </c>
      <c r="U4053" s="462"/>
      <c r="V4053" s="463">
        <v>0</v>
      </c>
      <c r="W4053" s="716" t="e">
        <f t="shared" si="161"/>
        <v>#DIV/0!</v>
      </c>
      <c r="Z4053" s="739">
        <f t="shared" si="162"/>
        <v>0</v>
      </c>
    </row>
    <row r="4054" spans="1:26" s="365" customFormat="1" ht="12.65" customHeight="1">
      <c r="A4054" s="452"/>
      <c r="B4054" s="452" t="s">
        <v>484</v>
      </c>
      <c r="C4054" s="453" t="s">
        <v>453</v>
      </c>
      <c r="D4054" s="454" t="s">
        <v>509</v>
      </c>
      <c r="E4054" s="455">
        <v>22150201017</v>
      </c>
      <c r="F4054" s="454" t="s">
        <v>1341</v>
      </c>
      <c r="G4054" s="454" t="s">
        <v>787</v>
      </c>
      <c r="H4054" s="454" t="s">
        <v>457</v>
      </c>
      <c r="I4054" s="453">
        <v>2024</v>
      </c>
      <c r="J4054" s="453">
        <v>8</v>
      </c>
      <c r="K4054" s="456">
        <v>45617</v>
      </c>
      <c r="L4054" s="457">
        <v>0.5</v>
      </c>
      <c r="M4054" s="458">
        <v>0.24479999999999999</v>
      </c>
      <c r="N4054" s="458">
        <v>0.24479999999999999</v>
      </c>
      <c r="O4054" s="459">
        <v>0</v>
      </c>
      <c r="P4054" s="460">
        <v>0</v>
      </c>
      <c r="Q4054" s="453">
        <v>1</v>
      </c>
      <c r="R4054" s="458">
        <v>0.24479999999999999</v>
      </c>
      <c r="S4054" s="464">
        <v>280000</v>
      </c>
      <c r="T4054" s="461">
        <v>2624500</v>
      </c>
      <c r="U4054" s="462"/>
      <c r="V4054" s="463">
        <v>0</v>
      </c>
      <c r="W4054" s="716" t="e">
        <f t="shared" si="161"/>
        <v>#DIV/0!</v>
      </c>
      <c r="Z4054" s="739">
        <f t="shared" si="162"/>
        <v>0</v>
      </c>
    </row>
    <row r="4055" spans="1:26" s="365" customFormat="1" ht="12.65" customHeight="1">
      <c r="A4055" s="452"/>
      <c r="B4055" s="452" t="s">
        <v>484</v>
      </c>
      <c r="C4055" s="453" t="s">
        <v>453</v>
      </c>
      <c r="D4055" s="454" t="s">
        <v>509</v>
      </c>
      <c r="E4055" s="455">
        <v>22150201017</v>
      </c>
      <c r="F4055" s="454" t="s">
        <v>1341</v>
      </c>
      <c r="G4055" s="454" t="s">
        <v>787</v>
      </c>
      <c r="H4055" s="454" t="s">
        <v>457</v>
      </c>
      <c r="I4055" s="453">
        <v>2024</v>
      </c>
      <c r="J4055" s="453">
        <v>7</v>
      </c>
      <c r="K4055" s="456">
        <v>45617</v>
      </c>
      <c r="L4055" s="457">
        <v>0.5</v>
      </c>
      <c r="M4055" s="458">
        <v>0.24479999999999999</v>
      </c>
      <c r="N4055" s="458">
        <v>0.24479999999999999</v>
      </c>
      <c r="O4055" s="459">
        <v>0</v>
      </c>
      <c r="P4055" s="460">
        <v>0</v>
      </c>
      <c r="Q4055" s="453">
        <v>1</v>
      </c>
      <c r="R4055" s="458">
        <v>0.24479999999999999</v>
      </c>
      <c r="S4055" s="464">
        <v>412250</v>
      </c>
      <c r="T4055" s="461">
        <v>2344500</v>
      </c>
      <c r="U4055" s="462"/>
      <c r="V4055" s="463">
        <v>0</v>
      </c>
      <c r="W4055" s="716" t="e">
        <f t="shared" si="161"/>
        <v>#DIV/0!</v>
      </c>
      <c r="Z4055" s="739">
        <f t="shared" si="162"/>
        <v>0</v>
      </c>
    </row>
    <row r="4056" spans="1:26" s="365" customFormat="1" ht="12.65" customHeight="1">
      <c r="A4056" s="452"/>
      <c r="B4056" s="452" t="s">
        <v>484</v>
      </c>
      <c r="C4056" s="453" t="s">
        <v>453</v>
      </c>
      <c r="D4056" s="454" t="s">
        <v>509</v>
      </c>
      <c r="E4056" s="455">
        <v>22150201017</v>
      </c>
      <c r="F4056" s="454" t="s">
        <v>1341</v>
      </c>
      <c r="G4056" s="454" t="s">
        <v>787</v>
      </c>
      <c r="H4056" s="454" t="s">
        <v>457</v>
      </c>
      <c r="I4056" s="453">
        <v>2024</v>
      </c>
      <c r="J4056" s="453">
        <v>6</v>
      </c>
      <c r="K4056" s="456">
        <v>45617</v>
      </c>
      <c r="L4056" s="457">
        <v>0.5</v>
      </c>
      <c r="M4056" s="458">
        <v>0.24479999999999999</v>
      </c>
      <c r="N4056" s="458">
        <v>0.24479999999999999</v>
      </c>
      <c r="O4056" s="459">
        <v>0</v>
      </c>
      <c r="P4056" s="460">
        <v>0</v>
      </c>
      <c r="Q4056" s="453">
        <v>1</v>
      </c>
      <c r="R4056" s="458">
        <v>0.24479999999999999</v>
      </c>
      <c r="S4056" s="464">
        <v>314670</v>
      </c>
      <c r="T4056" s="461">
        <v>1932250</v>
      </c>
      <c r="U4056" s="462"/>
      <c r="V4056" s="463">
        <v>0</v>
      </c>
      <c r="W4056" s="716" t="e">
        <f t="shared" si="161"/>
        <v>#DIV/0!</v>
      </c>
      <c r="Z4056" s="739">
        <f t="shared" si="162"/>
        <v>0</v>
      </c>
    </row>
    <row r="4057" spans="1:26" s="365" customFormat="1" ht="12.65" customHeight="1">
      <c r="A4057" s="452"/>
      <c r="B4057" s="452" t="s">
        <v>484</v>
      </c>
      <c r="C4057" s="453" t="s">
        <v>453</v>
      </c>
      <c r="D4057" s="454" t="s">
        <v>509</v>
      </c>
      <c r="E4057" s="455">
        <v>22150201017</v>
      </c>
      <c r="F4057" s="454" t="s">
        <v>1341</v>
      </c>
      <c r="G4057" s="454" t="s">
        <v>787</v>
      </c>
      <c r="H4057" s="454" t="s">
        <v>457</v>
      </c>
      <c r="I4057" s="453">
        <v>2024</v>
      </c>
      <c r="J4057" s="453">
        <v>5</v>
      </c>
      <c r="K4057" s="456">
        <v>45617</v>
      </c>
      <c r="L4057" s="457">
        <v>0.5</v>
      </c>
      <c r="M4057" s="458">
        <v>0.24479999999999999</v>
      </c>
      <c r="N4057" s="458">
        <v>0.24479999999999999</v>
      </c>
      <c r="O4057" s="459">
        <v>0</v>
      </c>
      <c r="P4057" s="460">
        <v>0</v>
      </c>
      <c r="Q4057" s="453">
        <v>1</v>
      </c>
      <c r="R4057" s="458">
        <v>0.24479999999999999</v>
      </c>
      <c r="S4057" s="464">
        <v>327900</v>
      </c>
      <c r="T4057" s="461">
        <v>1617580</v>
      </c>
      <c r="U4057" s="462"/>
      <c r="V4057" s="463">
        <v>0</v>
      </c>
      <c r="W4057" s="716" t="e">
        <f t="shared" si="161"/>
        <v>#DIV/0!</v>
      </c>
      <c r="Z4057" s="739">
        <f t="shared" si="162"/>
        <v>0</v>
      </c>
    </row>
    <row r="4058" spans="1:26" s="365" customFormat="1" ht="12.65" customHeight="1">
      <c r="A4058" s="452"/>
      <c r="B4058" s="452" t="s">
        <v>484</v>
      </c>
      <c r="C4058" s="453" t="s">
        <v>453</v>
      </c>
      <c r="D4058" s="454" t="s">
        <v>509</v>
      </c>
      <c r="E4058" s="455">
        <v>22150201017</v>
      </c>
      <c r="F4058" s="454" t="s">
        <v>1341</v>
      </c>
      <c r="G4058" s="454" t="s">
        <v>787</v>
      </c>
      <c r="H4058" s="454" t="s">
        <v>457</v>
      </c>
      <c r="I4058" s="453">
        <v>2024</v>
      </c>
      <c r="J4058" s="453">
        <v>4</v>
      </c>
      <c r="K4058" s="456">
        <v>45617</v>
      </c>
      <c r="L4058" s="457">
        <v>0.5</v>
      </c>
      <c r="M4058" s="458">
        <v>0.24479999999999999</v>
      </c>
      <c r="N4058" s="458">
        <v>0.24479999999999999</v>
      </c>
      <c r="O4058" s="459">
        <v>0</v>
      </c>
      <c r="P4058" s="460">
        <v>0</v>
      </c>
      <c r="Q4058" s="453">
        <v>1</v>
      </c>
      <c r="R4058" s="458">
        <v>0.24479999999999999</v>
      </c>
      <c r="S4058" s="464">
        <v>374180</v>
      </c>
      <c r="T4058" s="461">
        <v>1289680</v>
      </c>
      <c r="U4058" s="462"/>
      <c r="V4058" s="463">
        <v>0</v>
      </c>
      <c r="W4058" s="716" t="e">
        <f t="shared" si="161"/>
        <v>#DIV/0!</v>
      </c>
      <c r="Z4058" s="739">
        <f t="shared" si="162"/>
        <v>0</v>
      </c>
    </row>
    <row r="4059" spans="1:26" s="365" customFormat="1" ht="12.65" customHeight="1">
      <c r="A4059" s="452"/>
      <c r="B4059" s="452" t="s">
        <v>484</v>
      </c>
      <c r="C4059" s="453" t="s">
        <v>453</v>
      </c>
      <c r="D4059" s="454" t="s">
        <v>509</v>
      </c>
      <c r="E4059" s="455">
        <v>22150201017</v>
      </c>
      <c r="F4059" s="454" t="s">
        <v>1341</v>
      </c>
      <c r="G4059" s="454" t="s">
        <v>787</v>
      </c>
      <c r="H4059" s="454" t="s">
        <v>457</v>
      </c>
      <c r="I4059" s="453">
        <v>2024</v>
      </c>
      <c r="J4059" s="453">
        <v>3</v>
      </c>
      <c r="K4059" s="456">
        <v>45617</v>
      </c>
      <c r="L4059" s="457">
        <v>0.5</v>
      </c>
      <c r="M4059" s="458">
        <v>0.24479999999999999</v>
      </c>
      <c r="N4059" s="458">
        <v>0.24479999999999999</v>
      </c>
      <c r="O4059" s="459">
        <v>0</v>
      </c>
      <c r="P4059" s="460">
        <v>0</v>
      </c>
      <c r="Q4059" s="453">
        <v>1</v>
      </c>
      <c r="R4059" s="458">
        <v>0.24479999999999999</v>
      </c>
      <c r="S4059" s="464">
        <v>371720</v>
      </c>
      <c r="T4059" s="461">
        <v>915500</v>
      </c>
      <c r="U4059" s="462"/>
      <c r="V4059" s="463">
        <v>0</v>
      </c>
      <c r="W4059" s="716" t="e">
        <f t="shared" si="161"/>
        <v>#DIV/0!</v>
      </c>
      <c r="Z4059" s="739">
        <f t="shared" si="162"/>
        <v>0</v>
      </c>
    </row>
    <row r="4060" spans="1:26" s="365" customFormat="1" ht="12.65" customHeight="1">
      <c r="A4060" s="452"/>
      <c r="B4060" s="452" t="s">
        <v>484</v>
      </c>
      <c r="C4060" s="453" t="s">
        <v>453</v>
      </c>
      <c r="D4060" s="454" t="s">
        <v>509</v>
      </c>
      <c r="E4060" s="455">
        <v>22150201017</v>
      </c>
      <c r="F4060" s="454" t="s">
        <v>1341</v>
      </c>
      <c r="G4060" s="454" t="s">
        <v>787</v>
      </c>
      <c r="H4060" s="454" t="s">
        <v>457</v>
      </c>
      <c r="I4060" s="453">
        <v>2024</v>
      </c>
      <c r="J4060" s="453">
        <v>2</v>
      </c>
      <c r="K4060" s="456">
        <v>45617</v>
      </c>
      <c r="L4060" s="457">
        <v>0.5</v>
      </c>
      <c r="M4060" s="458">
        <v>0.24479999999999999</v>
      </c>
      <c r="N4060" s="458">
        <v>0.24479999999999999</v>
      </c>
      <c r="O4060" s="459">
        <v>0</v>
      </c>
      <c r="P4060" s="460">
        <v>0</v>
      </c>
      <c r="Q4060" s="453">
        <v>1</v>
      </c>
      <c r="R4060" s="458">
        <v>0.24479999999999999</v>
      </c>
      <c r="S4060" s="464">
        <v>143780</v>
      </c>
      <c r="T4060" s="461">
        <v>543780</v>
      </c>
      <c r="U4060" s="462"/>
      <c r="V4060" s="463">
        <v>0</v>
      </c>
      <c r="W4060" s="716" t="e">
        <f t="shared" si="161"/>
        <v>#DIV/0!</v>
      </c>
      <c r="Z4060" s="739">
        <f t="shared" si="162"/>
        <v>0</v>
      </c>
    </row>
    <row r="4061" spans="1:26" s="365" customFormat="1" ht="12.65" customHeight="1">
      <c r="A4061" s="452"/>
      <c r="B4061" s="452" t="s">
        <v>484</v>
      </c>
      <c r="C4061" s="453" t="s">
        <v>453</v>
      </c>
      <c r="D4061" s="454" t="s">
        <v>509</v>
      </c>
      <c r="E4061" s="455">
        <v>22150201017</v>
      </c>
      <c r="F4061" s="454" t="s">
        <v>1341</v>
      </c>
      <c r="G4061" s="454" t="s">
        <v>787</v>
      </c>
      <c r="H4061" s="454" t="s">
        <v>457</v>
      </c>
      <c r="I4061" s="453">
        <v>2024</v>
      </c>
      <c r="J4061" s="453">
        <v>1</v>
      </c>
      <c r="K4061" s="456">
        <v>45617</v>
      </c>
      <c r="L4061" s="457">
        <v>0.5</v>
      </c>
      <c r="M4061" s="458">
        <v>0.24479999999999999</v>
      </c>
      <c r="N4061" s="458">
        <v>0.24479999999999999</v>
      </c>
      <c r="O4061" s="459">
        <v>0</v>
      </c>
      <c r="P4061" s="460">
        <v>0</v>
      </c>
      <c r="Q4061" s="453">
        <v>1</v>
      </c>
      <c r="R4061" s="458">
        <v>0.24479999999999999</v>
      </c>
      <c r="S4061" s="464">
        <v>99000</v>
      </c>
      <c r="T4061" s="461">
        <v>400000</v>
      </c>
      <c r="U4061" s="462"/>
      <c r="V4061" s="463">
        <v>0</v>
      </c>
      <c r="W4061" s="716" t="e">
        <f t="shared" si="161"/>
        <v>#DIV/0!</v>
      </c>
      <c r="Z4061" s="739">
        <f t="shared" si="162"/>
        <v>0</v>
      </c>
    </row>
    <row r="4062" spans="1:26" s="365" customFormat="1" ht="12.65" customHeight="1">
      <c r="A4062" s="452"/>
      <c r="B4062" s="452" t="s">
        <v>484</v>
      </c>
      <c r="C4062" s="453" t="s">
        <v>453</v>
      </c>
      <c r="D4062" s="454" t="s">
        <v>509</v>
      </c>
      <c r="E4062" s="455">
        <v>22150201017</v>
      </c>
      <c r="F4062" s="454" t="s">
        <v>1341</v>
      </c>
      <c r="G4062" s="454" t="s">
        <v>787</v>
      </c>
      <c r="H4062" s="454" t="s">
        <v>457</v>
      </c>
      <c r="I4062" s="453">
        <v>2023</v>
      </c>
      <c r="J4062" s="453">
        <v>12</v>
      </c>
      <c r="K4062" s="456">
        <v>45617</v>
      </c>
      <c r="L4062" s="457">
        <v>0.5</v>
      </c>
      <c r="M4062" s="458">
        <v>0.24479999999999999</v>
      </c>
      <c r="N4062" s="458">
        <v>0.24479999999999999</v>
      </c>
      <c r="O4062" s="459">
        <v>0</v>
      </c>
      <c r="P4062" s="460">
        <v>0</v>
      </c>
      <c r="Q4062" s="453">
        <v>1</v>
      </c>
      <c r="R4062" s="458">
        <v>0.24479999999999999</v>
      </c>
      <c r="S4062" s="464">
        <v>202000</v>
      </c>
      <c r="T4062" s="461">
        <v>301000</v>
      </c>
      <c r="U4062" s="462"/>
      <c r="V4062" s="463">
        <v>0</v>
      </c>
      <c r="W4062" s="716" t="e">
        <f t="shared" si="161"/>
        <v>#DIV/0!</v>
      </c>
      <c r="Z4062" s="739">
        <f t="shared" si="162"/>
        <v>0</v>
      </c>
    </row>
    <row r="4063" spans="1:26" s="365" customFormat="1" ht="12.65" customHeight="1">
      <c r="A4063" s="452"/>
      <c r="B4063" s="452" t="s">
        <v>484</v>
      </c>
      <c r="C4063" s="453" t="s">
        <v>453</v>
      </c>
      <c r="D4063" s="454" t="s">
        <v>509</v>
      </c>
      <c r="E4063" s="455">
        <v>22150201017</v>
      </c>
      <c r="F4063" s="454" t="s">
        <v>1341</v>
      </c>
      <c r="G4063" s="454" t="s">
        <v>787</v>
      </c>
      <c r="H4063" s="454" t="s">
        <v>457</v>
      </c>
      <c r="I4063" s="453">
        <v>2023</v>
      </c>
      <c r="J4063" s="453">
        <v>11</v>
      </c>
      <c r="K4063" s="456">
        <v>45617</v>
      </c>
      <c r="L4063" s="457">
        <v>0.5</v>
      </c>
      <c r="M4063" s="458">
        <v>0.24479999999999999</v>
      </c>
      <c r="N4063" s="458">
        <v>0.24479999999999999</v>
      </c>
      <c r="O4063" s="459">
        <v>0</v>
      </c>
      <c r="P4063" s="460">
        <v>0</v>
      </c>
      <c r="Q4063" s="453">
        <v>1</v>
      </c>
      <c r="R4063" s="458">
        <v>0.24479999999999999</v>
      </c>
      <c r="S4063" s="464">
        <v>76000</v>
      </c>
      <c r="T4063" s="461">
        <v>99000</v>
      </c>
      <c r="U4063" s="462"/>
      <c r="V4063" s="463">
        <v>0</v>
      </c>
      <c r="W4063" s="716" t="e">
        <f t="shared" si="161"/>
        <v>#DIV/0!</v>
      </c>
      <c r="Z4063" s="739">
        <f t="shared" si="162"/>
        <v>0</v>
      </c>
    </row>
    <row r="4064" spans="1:26" s="365" customFormat="1" ht="12.65" customHeight="1">
      <c r="A4064" s="452"/>
      <c r="B4064" s="452" t="s">
        <v>484</v>
      </c>
      <c r="C4064" s="453" t="s">
        <v>453</v>
      </c>
      <c r="D4064" s="454" t="s">
        <v>509</v>
      </c>
      <c r="E4064" s="455">
        <v>22150201017</v>
      </c>
      <c r="F4064" s="454" t="s">
        <v>1341</v>
      </c>
      <c r="G4064" s="454" t="s">
        <v>787</v>
      </c>
      <c r="H4064" s="454" t="s">
        <v>457</v>
      </c>
      <c r="I4064" s="453">
        <v>2023</v>
      </c>
      <c r="J4064" s="453">
        <v>10</v>
      </c>
      <c r="K4064" s="456">
        <v>45617</v>
      </c>
      <c r="L4064" s="457">
        <v>0.5</v>
      </c>
      <c r="M4064" s="458">
        <v>0.24479999999999999</v>
      </c>
      <c r="N4064" s="458">
        <v>0.24479999999999999</v>
      </c>
      <c r="O4064" s="459">
        <v>0</v>
      </c>
      <c r="P4064" s="460">
        <v>0</v>
      </c>
      <c r="Q4064" s="453">
        <v>1</v>
      </c>
      <c r="R4064" s="458">
        <v>0.24479999999999999</v>
      </c>
      <c r="S4064" s="464">
        <v>23000</v>
      </c>
      <c r="T4064" s="461">
        <v>23000</v>
      </c>
      <c r="U4064" s="462"/>
      <c r="V4064" s="463">
        <v>0</v>
      </c>
      <c r="W4064" s="716" t="e">
        <f t="shared" si="161"/>
        <v>#DIV/0!</v>
      </c>
      <c r="Z4064" s="739">
        <f t="shared" si="162"/>
        <v>0</v>
      </c>
    </row>
    <row r="4065" spans="1:26" s="365" customFormat="1" ht="12.65" customHeight="1">
      <c r="A4065" s="452"/>
      <c r="B4065" s="452" t="s">
        <v>484</v>
      </c>
      <c r="C4065" s="453" t="s">
        <v>453</v>
      </c>
      <c r="D4065" s="454" t="s">
        <v>1348</v>
      </c>
      <c r="E4065" s="455">
        <v>22150201002</v>
      </c>
      <c r="F4065" s="454" t="s">
        <v>1341</v>
      </c>
      <c r="G4065" s="454" t="s">
        <v>787</v>
      </c>
      <c r="H4065" s="454" t="s">
        <v>457</v>
      </c>
      <c r="I4065" s="453">
        <v>2025</v>
      </c>
      <c r="J4065" s="453">
        <v>1</v>
      </c>
      <c r="K4065" s="456">
        <v>45699</v>
      </c>
      <c r="L4065" s="457">
        <v>0.5</v>
      </c>
      <c r="M4065" s="458">
        <v>0.22589999999999999</v>
      </c>
      <c r="N4065" s="458">
        <v>0.22589999999999999</v>
      </c>
      <c r="O4065" s="459">
        <v>0</v>
      </c>
      <c r="P4065" s="460">
        <v>0</v>
      </c>
      <c r="Q4065" s="453">
        <v>1</v>
      </c>
      <c r="R4065" s="458">
        <v>0.22589999999999999</v>
      </c>
      <c r="S4065" s="464">
        <v>0</v>
      </c>
      <c r="T4065" s="461">
        <v>3462147</v>
      </c>
      <c r="U4065" s="462"/>
      <c r="V4065" s="463">
        <v>0</v>
      </c>
      <c r="W4065" s="716" t="e">
        <f t="shared" si="161"/>
        <v>#DIV/0!</v>
      </c>
      <c r="Z4065" s="739">
        <f t="shared" si="162"/>
        <v>0</v>
      </c>
    </row>
    <row r="4066" spans="1:26" s="365" customFormat="1" ht="12.65" customHeight="1">
      <c r="A4066" s="452"/>
      <c r="B4066" s="452" t="s">
        <v>484</v>
      </c>
      <c r="C4066" s="453" t="s">
        <v>453</v>
      </c>
      <c r="D4066" s="454" t="s">
        <v>1348</v>
      </c>
      <c r="E4066" s="455">
        <v>22150201002</v>
      </c>
      <c r="F4066" s="454" t="s">
        <v>1341</v>
      </c>
      <c r="G4066" s="454" t="s">
        <v>787</v>
      </c>
      <c r="H4066" s="454" t="s">
        <v>457</v>
      </c>
      <c r="I4066" s="453">
        <v>2024</v>
      </c>
      <c r="J4066" s="453">
        <v>12</v>
      </c>
      <c r="K4066" s="456">
        <v>45660</v>
      </c>
      <c r="L4066" s="457">
        <v>0.5</v>
      </c>
      <c r="M4066" s="458">
        <v>0.22589999999999999</v>
      </c>
      <c r="N4066" s="458">
        <v>0.22589999999999999</v>
      </c>
      <c r="O4066" s="459">
        <v>0</v>
      </c>
      <c r="P4066" s="460">
        <v>0</v>
      </c>
      <c r="Q4066" s="453">
        <v>1</v>
      </c>
      <c r="R4066" s="458">
        <v>0.22589999999999999</v>
      </c>
      <c r="S4066" s="464">
        <v>236132</v>
      </c>
      <c r="T4066" s="461">
        <v>3462147</v>
      </c>
      <c r="U4066" s="462"/>
      <c r="V4066" s="463">
        <v>0</v>
      </c>
      <c r="W4066" s="716" t="e">
        <f t="shared" si="161"/>
        <v>#DIV/0!</v>
      </c>
      <c r="Z4066" s="739">
        <f t="shared" si="162"/>
        <v>0</v>
      </c>
    </row>
    <row r="4067" spans="1:26" s="365" customFormat="1" ht="12.65" customHeight="1">
      <c r="A4067" s="452"/>
      <c r="B4067" s="452" t="s">
        <v>484</v>
      </c>
      <c r="C4067" s="453" t="s">
        <v>453</v>
      </c>
      <c r="D4067" s="454" t="s">
        <v>1348</v>
      </c>
      <c r="E4067" s="455">
        <v>22150201002</v>
      </c>
      <c r="F4067" s="454" t="s">
        <v>1341</v>
      </c>
      <c r="G4067" s="454" t="s">
        <v>787</v>
      </c>
      <c r="H4067" s="454" t="s">
        <v>457</v>
      </c>
      <c r="I4067" s="453">
        <v>2024</v>
      </c>
      <c r="J4067" s="453">
        <v>11</v>
      </c>
      <c r="K4067" s="456">
        <v>45632</v>
      </c>
      <c r="L4067" s="457">
        <v>0.5</v>
      </c>
      <c r="M4067" s="458">
        <v>0.22589999999999999</v>
      </c>
      <c r="N4067" s="458">
        <v>0.22589999999999999</v>
      </c>
      <c r="O4067" s="459">
        <v>0</v>
      </c>
      <c r="P4067" s="460">
        <v>0</v>
      </c>
      <c r="Q4067" s="453">
        <v>1</v>
      </c>
      <c r="R4067" s="458">
        <v>0.22589999999999999</v>
      </c>
      <c r="S4067" s="464">
        <v>201015</v>
      </c>
      <c r="T4067" s="461">
        <v>3226015</v>
      </c>
      <c r="U4067" s="462"/>
      <c r="V4067" s="463">
        <v>0</v>
      </c>
      <c r="W4067" s="716" t="e">
        <f t="shared" si="161"/>
        <v>#DIV/0!</v>
      </c>
      <c r="Z4067" s="739">
        <f t="shared" si="162"/>
        <v>0</v>
      </c>
    </row>
    <row r="4068" spans="1:26" s="365" customFormat="1" ht="12.65" customHeight="1">
      <c r="A4068" s="452"/>
      <c r="B4068" s="452" t="s">
        <v>484</v>
      </c>
      <c r="C4068" s="453" t="s">
        <v>453</v>
      </c>
      <c r="D4068" s="454" t="s">
        <v>1348</v>
      </c>
      <c r="E4068" s="455">
        <v>22150201002</v>
      </c>
      <c r="F4068" s="454" t="s">
        <v>1341</v>
      </c>
      <c r="G4068" s="454" t="s">
        <v>787</v>
      </c>
      <c r="H4068" s="454" t="s">
        <v>457</v>
      </c>
      <c r="I4068" s="453">
        <v>2024</v>
      </c>
      <c r="J4068" s="453">
        <v>10</v>
      </c>
      <c r="K4068" s="456">
        <v>45589</v>
      </c>
      <c r="L4068" s="457">
        <v>0.5</v>
      </c>
      <c r="M4068" s="458">
        <v>0.22589999999999999</v>
      </c>
      <c r="N4068" s="458">
        <v>0.22589999999999999</v>
      </c>
      <c r="O4068" s="459">
        <v>0</v>
      </c>
      <c r="P4068" s="460">
        <v>0</v>
      </c>
      <c r="Q4068" s="453">
        <v>1</v>
      </c>
      <c r="R4068" s="458">
        <v>0.22589999999999999</v>
      </c>
      <c r="S4068" s="464">
        <v>120000</v>
      </c>
      <c r="T4068" s="461">
        <v>3025000</v>
      </c>
      <c r="U4068" s="462"/>
      <c r="V4068" s="463">
        <v>0</v>
      </c>
      <c r="W4068" s="716" t="e">
        <f t="shared" si="161"/>
        <v>#DIV/0!</v>
      </c>
      <c r="Z4068" s="739">
        <f t="shared" si="162"/>
        <v>0</v>
      </c>
    </row>
    <row r="4069" spans="1:26" s="365" customFormat="1" ht="12.65" customHeight="1">
      <c r="A4069" s="452"/>
      <c r="B4069" s="452" t="s">
        <v>484</v>
      </c>
      <c r="C4069" s="453" t="s">
        <v>453</v>
      </c>
      <c r="D4069" s="454" t="s">
        <v>1348</v>
      </c>
      <c r="E4069" s="455">
        <v>22150201002</v>
      </c>
      <c r="F4069" s="454" t="s">
        <v>1341</v>
      </c>
      <c r="G4069" s="454" t="s">
        <v>787</v>
      </c>
      <c r="H4069" s="454" t="s">
        <v>457</v>
      </c>
      <c r="I4069" s="453">
        <v>2024</v>
      </c>
      <c r="J4069" s="453">
        <v>9</v>
      </c>
      <c r="K4069" s="456">
        <v>45589</v>
      </c>
      <c r="L4069" s="457">
        <v>0.5</v>
      </c>
      <c r="M4069" s="458">
        <v>0.22589999999999999</v>
      </c>
      <c r="N4069" s="458">
        <v>0.22589999999999999</v>
      </c>
      <c r="O4069" s="459">
        <v>0</v>
      </c>
      <c r="P4069" s="460">
        <v>0</v>
      </c>
      <c r="Q4069" s="453">
        <v>1</v>
      </c>
      <c r="R4069" s="458">
        <v>0.22589999999999999</v>
      </c>
      <c r="S4069" s="464">
        <v>410000</v>
      </c>
      <c r="T4069" s="461">
        <v>2905000</v>
      </c>
      <c r="U4069" s="462"/>
      <c r="V4069" s="463">
        <v>0</v>
      </c>
      <c r="W4069" s="716" t="e">
        <f t="shared" si="161"/>
        <v>#DIV/0!</v>
      </c>
      <c r="Z4069" s="739">
        <f t="shared" si="162"/>
        <v>0</v>
      </c>
    </row>
    <row r="4070" spans="1:26" s="365" customFormat="1" ht="12.65" customHeight="1">
      <c r="A4070" s="452"/>
      <c r="B4070" s="452" t="s">
        <v>484</v>
      </c>
      <c r="C4070" s="453" t="s">
        <v>453</v>
      </c>
      <c r="D4070" s="454" t="s">
        <v>1348</v>
      </c>
      <c r="E4070" s="455">
        <v>22150201002</v>
      </c>
      <c r="F4070" s="454" t="s">
        <v>1341</v>
      </c>
      <c r="G4070" s="454" t="s">
        <v>787</v>
      </c>
      <c r="H4070" s="454" t="s">
        <v>457</v>
      </c>
      <c r="I4070" s="453">
        <v>2024</v>
      </c>
      <c r="J4070" s="453">
        <v>8</v>
      </c>
      <c r="K4070" s="456">
        <v>45589</v>
      </c>
      <c r="L4070" s="457">
        <v>0.5</v>
      </c>
      <c r="M4070" s="458">
        <v>0.22589999999999999</v>
      </c>
      <c r="N4070" s="458">
        <v>0.22589999999999999</v>
      </c>
      <c r="O4070" s="459">
        <v>0</v>
      </c>
      <c r="P4070" s="460">
        <v>0</v>
      </c>
      <c r="Q4070" s="453">
        <v>1</v>
      </c>
      <c r="R4070" s="458">
        <v>0.22589999999999999</v>
      </c>
      <c r="S4070" s="464">
        <v>200000</v>
      </c>
      <c r="T4070" s="461">
        <v>2495000</v>
      </c>
      <c r="U4070" s="462"/>
      <c r="V4070" s="463">
        <v>0</v>
      </c>
      <c r="W4070" s="716" t="e">
        <f t="shared" si="161"/>
        <v>#DIV/0!</v>
      </c>
      <c r="Z4070" s="739">
        <f t="shared" si="162"/>
        <v>0</v>
      </c>
    </row>
    <row r="4071" spans="1:26" s="365" customFormat="1" ht="12.65" customHeight="1">
      <c r="A4071" s="452"/>
      <c r="B4071" s="452" t="s">
        <v>484</v>
      </c>
      <c r="C4071" s="453" t="s">
        <v>453</v>
      </c>
      <c r="D4071" s="454" t="s">
        <v>1348</v>
      </c>
      <c r="E4071" s="455">
        <v>22150201002</v>
      </c>
      <c r="F4071" s="454" t="s">
        <v>1341</v>
      </c>
      <c r="G4071" s="454" t="s">
        <v>787</v>
      </c>
      <c r="H4071" s="454" t="s">
        <v>457</v>
      </c>
      <c r="I4071" s="453">
        <v>2024</v>
      </c>
      <c r="J4071" s="453">
        <v>7</v>
      </c>
      <c r="K4071" s="456">
        <v>45589</v>
      </c>
      <c r="L4071" s="457">
        <v>0.5</v>
      </c>
      <c r="M4071" s="458">
        <v>0.22589999999999999</v>
      </c>
      <c r="N4071" s="458">
        <v>0.22589999999999999</v>
      </c>
      <c r="O4071" s="459">
        <v>0</v>
      </c>
      <c r="P4071" s="460">
        <v>0</v>
      </c>
      <c r="Q4071" s="453">
        <v>1</v>
      </c>
      <c r="R4071" s="458">
        <v>0.22589999999999999</v>
      </c>
      <c r="S4071" s="464">
        <v>150000</v>
      </c>
      <c r="T4071" s="461">
        <v>2295000</v>
      </c>
      <c r="U4071" s="462"/>
      <c r="V4071" s="463">
        <v>0</v>
      </c>
      <c r="W4071" s="716" t="e">
        <f t="shared" si="161"/>
        <v>#DIV/0!</v>
      </c>
      <c r="Z4071" s="739">
        <f t="shared" si="162"/>
        <v>0</v>
      </c>
    </row>
    <row r="4072" spans="1:26" s="365" customFormat="1" ht="12.65" customHeight="1">
      <c r="A4072" s="452"/>
      <c r="B4072" s="452" t="s">
        <v>484</v>
      </c>
      <c r="C4072" s="453" t="s">
        <v>453</v>
      </c>
      <c r="D4072" s="454" t="s">
        <v>1348</v>
      </c>
      <c r="E4072" s="455">
        <v>22150201002</v>
      </c>
      <c r="F4072" s="454" t="s">
        <v>1341</v>
      </c>
      <c r="G4072" s="454" t="s">
        <v>787</v>
      </c>
      <c r="H4072" s="454" t="s">
        <v>457</v>
      </c>
      <c r="I4072" s="453">
        <v>2024</v>
      </c>
      <c r="J4072" s="453">
        <v>6</v>
      </c>
      <c r="K4072" s="456">
        <v>45589</v>
      </c>
      <c r="L4072" s="457">
        <v>0.5</v>
      </c>
      <c r="M4072" s="458">
        <v>0.22589999999999999</v>
      </c>
      <c r="N4072" s="458">
        <v>0.22589999999999999</v>
      </c>
      <c r="O4072" s="459">
        <v>0</v>
      </c>
      <c r="P4072" s="460">
        <v>0</v>
      </c>
      <c r="Q4072" s="453">
        <v>1</v>
      </c>
      <c r="R4072" s="458">
        <v>0.22589999999999999</v>
      </c>
      <c r="S4072" s="464">
        <v>280000</v>
      </c>
      <c r="T4072" s="461">
        <v>2145000</v>
      </c>
      <c r="U4072" s="462"/>
      <c r="V4072" s="463">
        <v>0</v>
      </c>
      <c r="W4072" s="716" t="e">
        <f t="shared" si="161"/>
        <v>#DIV/0!</v>
      </c>
      <c r="Z4072" s="739">
        <f t="shared" si="162"/>
        <v>0</v>
      </c>
    </row>
    <row r="4073" spans="1:26" s="365" customFormat="1" ht="12.65" customHeight="1">
      <c r="A4073" s="452"/>
      <c r="B4073" s="452" t="s">
        <v>484</v>
      </c>
      <c r="C4073" s="453" t="s">
        <v>453</v>
      </c>
      <c r="D4073" s="454" t="s">
        <v>1348</v>
      </c>
      <c r="E4073" s="455">
        <v>22150201002</v>
      </c>
      <c r="F4073" s="454" t="s">
        <v>1341</v>
      </c>
      <c r="G4073" s="454" t="s">
        <v>787</v>
      </c>
      <c r="H4073" s="454" t="s">
        <v>457</v>
      </c>
      <c r="I4073" s="453">
        <v>2024</v>
      </c>
      <c r="J4073" s="453">
        <v>5</v>
      </c>
      <c r="K4073" s="456">
        <v>45589</v>
      </c>
      <c r="L4073" s="457">
        <v>0.5</v>
      </c>
      <c r="M4073" s="458">
        <v>0.22589999999999999</v>
      </c>
      <c r="N4073" s="458">
        <v>0.22589999999999999</v>
      </c>
      <c r="O4073" s="459">
        <v>0</v>
      </c>
      <c r="P4073" s="460">
        <v>0</v>
      </c>
      <c r="Q4073" s="453">
        <v>1</v>
      </c>
      <c r="R4073" s="458">
        <v>0.22589999999999999</v>
      </c>
      <c r="S4073" s="464">
        <v>410000</v>
      </c>
      <c r="T4073" s="461">
        <v>1865000</v>
      </c>
      <c r="U4073" s="462"/>
      <c r="V4073" s="463">
        <v>0</v>
      </c>
      <c r="W4073" s="716" t="e">
        <f t="shared" si="161"/>
        <v>#DIV/0!</v>
      </c>
      <c r="Z4073" s="739">
        <f t="shared" si="162"/>
        <v>0</v>
      </c>
    </row>
    <row r="4074" spans="1:26" s="365" customFormat="1" ht="12.65" customHeight="1">
      <c r="A4074" s="452"/>
      <c r="B4074" s="452" t="s">
        <v>484</v>
      </c>
      <c r="C4074" s="453" t="s">
        <v>453</v>
      </c>
      <c r="D4074" s="454" t="s">
        <v>1348</v>
      </c>
      <c r="E4074" s="455">
        <v>22150201002</v>
      </c>
      <c r="F4074" s="454" t="s">
        <v>1341</v>
      </c>
      <c r="G4074" s="454" t="s">
        <v>787</v>
      </c>
      <c r="H4074" s="454" t="s">
        <v>457</v>
      </c>
      <c r="I4074" s="453">
        <v>2024</v>
      </c>
      <c r="J4074" s="453">
        <v>4</v>
      </c>
      <c r="K4074" s="456">
        <v>45589</v>
      </c>
      <c r="L4074" s="457">
        <v>0.5</v>
      </c>
      <c r="M4074" s="458">
        <v>0.22589999999999999</v>
      </c>
      <c r="N4074" s="458">
        <v>0.22589999999999999</v>
      </c>
      <c r="O4074" s="459">
        <v>0</v>
      </c>
      <c r="P4074" s="460">
        <v>0</v>
      </c>
      <c r="Q4074" s="453">
        <v>1</v>
      </c>
      <c r="R4074" s="458">
        <v>0.22589999999999999</v>
      </c>
      <c r="S4074" s="464">
        <v>280000</v>
      </c>
      <c r="T4074" s="461">
        <v>1455000</v>
      </c>
      <c r="U4074" s="462"/>
      <c r="V4074" s="463">
        <v>0</v>
      </c>
      <c r="W4074" s="716" t="e">
        <f t="shared" si="161"/>
        <v>#DIV/0!</v>
      </c>
      <c r="Z4074" s="739">
        <f t="shared" si="162"/>
        <v>0</v>
      </c>
    </row>
    <row r="4075" spans="1:26" s="365" customFormat="1" ht="12.65" customHeight="1">
      <c r="A4075" s="452"/>
      <c r="B4075" s="452" t="s">
        <v>484</v>
      </c>
      <c r="C4075" s="453" t="s">
        <v>453</v>
      </c>
      <c r="D4075" s="454" t="s">
        <v>1348</v>
      </c>
      <c r="E4075" s="455">
        <v>22150201002</v>
      </c>
      <c r="F4075" s="454" t="s">
        <v>1341</v>
      </c>
      <c r="G4075" s="454" t="s">
        <v>787</v>
      </c>
      <c r="H4075" s="454" t="s">
        <v>457</v>
      </c>
      <c r="I4075" s="453">
        <v>2024</v>
      </c>
      <c r="J4075" s="453">
        <v>3</v>
      </c>
      <c r="K4075" s="456">
        <v>45589</v>
      </c>
      <c r="L4075" s="457">
        <v>0.5</v>
      </c>
      <c r="M4075" s="458">
        <v>0.22589999999999999</v>
      </c>
      <c r="N4075" s="458">
        <v>0.22589999999999999</v>
      </c>
      <c r="O4075" s="459">
        <v>0</v>
      </c>
      <c r="P4075" s="460">
        <v>0</v>
      </c>
      <c r="Q4075" s="453">
        <v>1</v>
      </c>
      <c r="R4075" s="458">
        <v>0.22589999999999999</v>
      </c>
      <c r="S4075" s="464">
        <v>470000</v>
      </c>
      <c r="T4075" s="461">
        <v>1175000</v>
      </c>
      <c r="U4075" s="462"/>
      <c r="V4075" s="463">
        <v>0</v>
      </c>
      <c r="W4075" s="716" t="e">
        <f t="shared" si="161"/>
        <v>#DIV/0!</v>
      </c>
      <c r="Z4075" s="739">
        <f t="shared" si="162"/>
        <v>0</v>
      </c>
    </row>
    <row r="4076" spans="1:26" s="365" customFormat="1" ht="12.65" customHeight="1">
      <c r="A4076" s="452"/>
      <c r="B4076" s="452" t="s">
        <v>484</v>
      </c>
      <c r="C4076" s="453" t="s">
        <v>453</v>
      </c>
      <c r="D4076" s="454" t="s">
        <v>1348</v>
      </c>
      <c r="E4076" s="455">
        <v>22150201002</v>
      </c>
      <c r="F4076" s="454" t="s">
        <v>1341</v>
      </c>
      <c r="G4076" s="454" t="s">
        <v>787</v>
      </c>
      <c r="H4076" s="454" t="s">
        <v>457</v>
      </c>
      <c r="I4076" s="453">
        <v>2024</v>
      </c>
      <c r="J4076" s="453">
        <v>2</v>
      </c>
      <c r="K4076" s="456">
        <v>45589</v>
      </c>
      <c r="L4076" s="457">
        <v>0.5</v>
      </c>
      <c r="M4076" s="458">
        <v>0.22589999999999999</v>
      </c>
      <c r="N4076" s="458">
        <v>0.22589999999999999</v>
      </c>
      <c r="O4076" s="459">
        <v>0</v>
      </c>
      <c r="P4076" s="460">
        <v>0</v>
      </c>
      <c r="Q4076" s="453">
        <v>1</v>
      </c>
      <c r="R4076" s="458">
        <v>0.22589999999999999</v>
      </c>
      <c r="S4076" s="464">
        <v>140000</v>
      </c>
      <c r="T4076" s="461">
        <v>705000</v>
      </c>
      <c r="U4076" s="462"/>
      <c r="V4076" s="463">
        <v>0</v>
      </c>
      <c r="W4076" s="716" t="e">
        <f t="shared" si="161"/>
        <v>#DIV/0!</v>
      </c>
      <c r="Z4076" s="739">
        <f t="shared" si="162"/>
        <v>0</v>
      </c>
    </row>
    <row r="4077" spans="1:26" s="365" customFormat="1" ht="12.65" customHeight="1">
      <c r="A4077" s="452"/>
      <c r="B4077" s="452" t="s">
        <v>484</v>
      </c>
      <c r="C4077" s="453" t="s">
        <v>453</v>
      </c>
      <c r="D4077" s="454" t="s">
        <v>1348</v>
      </c>
      <c r="E4077" s="455">
        <v>22150201002</v>
      </c>
      <c r="F4077" s="454" t="s">
        <v>1341</v>
      </c>
      <c r="G4077" s="454" t="s">
        <v>787</v>
      </c>
      <c r="H4077" s="454" t="s">
        <v>457</v>
      </c>
      <c r="I4077" s="453">
        <v>2024</v>
      </c>
      <c r="J4077" s="453">
        <v>1</v>
      </c>
      <c r="K4077" s="456">
        <v>45589</v>
      </c>
      <c r="L4077" s="457">
        <v>0.5</v>
      </c>
      <c r="M4077" s="458">
        <v>0.22589999999999999</v>
      </c>
      <c r="N4077" s="458">
        <v>0.22589999999999999</v>
      </c>
      <c r="O4077" s="459">
        <v>0</v>
      </c>
      <c r="P4077" s="460">
        <v>0</v>
      </c>
      <c r="Q4077" s="453">
        <v>1</v>
      </c>
      <c r="R4077" s="458">
        <v>0.22589999999999999</v>
      </c>
      <c r="S4077" s="464">
        <v>150000</v>
      </c>
      <c r="T4077" s="461">
        <v>565000</v>
      </c>
      <c r="U4077" s="462"/>
      <c r="V4077" s="463">
        <v>0</v>
      </c>
      <c r="W4077" s="716" t="e">
        <f t="shared" si="161"/>
        <v>#DIV/0!</v>
      </c>
      <c r="Z4077" s="739">
        <f t="shared" si="162"/>
        <v>0</v>
      </c>
    </row>
    <row r="4078" spans="1:26" s="365" customFormat="1" ht="12.65" customHeight="1">
      <c r="A4078" s="452"/>
      <c r="B4078" s="452" t="s">
        <v>484</v>
      </c>
      <c r="C4078" s="453" t="s">
        <v>453</v>
      </c>
      <c r="D4078" s="454" t="s">
        <v>1348</v>
      </c>
      <c r="E4078" s="455">
        <v>22150201002</v>
      </c>
      <c r="F4078" s="454" t="s">
        <v>1341</v>
      </c>
      <c r="G4078" s="454" t="s">
        <v>787</v>
      </c>
      <c r="H4078" s="454" t="s">
        <v>457</v>
      </c>
      <c r="I4078" s="453">
        <v>2023</v>
      </c>
      <c r="J4078" s="453">
        <v>12</v>
      </c>
      <c r="K4078" s="456">
        <v>45589</v>
      </c>
      <c r="L4078" s="457">
        <v>0.5</v>
      </c>
      <c r="M4078" s="458">
        <v>0.22589999999999999</v>
      </c>
      <c r="N4078" s="458">
        <v>0.22589999999999999</v>
      </c>
      <c r="O4078" s="459">
        <v>0</v>
      </c>
      <c r="P4078" s="460">
        <v>0</v>
      </c>
      <c r="Q4078" s="453">
        <v>1</v>
      </c>
      <c r="R4078" s="458">
        <v>0.22589999999999999</v>
      </c>
      <c r="S4078" s="464">
        <v>230000</v>
      </c>
      <c r="T4078" s="461">
        <v>415000</v>
      </c>
      <c r="U4078" s="462"/>
      <c r="V4078" s="463">
        <v>0</v>
      </c>
      <c r="W4078" s="716" t="e">
        <f t="shared" si="161"/>
        <v>#DIV/0!</v>
      </c>
      <c r="Z4078" s="739">
        <f t="shared" si="162"/>
        <v>0</v>
      </c>
    </row>
    <row r="4079" spans="1:26" s="365" customFormat="1" ht="12.65" customHeight="1">
      <c r="A4079" s="452"/>
      <c r="B4079" s="452" t="s">
        <v>484</v>
      </c>
      <c r="C4079" s="453" t="s">
        <v>453</v>
      </c>
      <c r="D4079" s="454" t="s">
        <v>1348</v>
      </c>
      <c r="E4079" s="455">
        <v>22150201002</v>
      </c>
      <c r="F4079" s="454" t="s">
        <v>1341</v>
      </c>
      <c r="G4079" s="454" t="s">
        <v>787</v>
      </c>
      <c r="H4079" s="454" t="s">
        <v>457</v>
      </c>
      <c r="I4079" s="453">
        <v>2023</v>
      </c>
      <c r="J4079" s="453">
        <v>11</v>
      </c>
      <c r="K4079" s="456">
        <v>45589</v>
      </c>
      <c r="L4079" s="457">
        <v>0.5</v>
      </c>
      <c r="M4079" s="458">
        <v>0.22589999999999999</v>
      </c>
      <c r="N4079" s="458">
        <v>0.22589999999999999</v>
      </c>
      <c r="O4079" s="459">
        <v>0</v>
      </c>
      <c r="P4079" s="460">
        <v>0</v>
      </c>
      <c r="Q4079" s="453">
        <v>1</v>
      </c>
      <c r="R4079" s="458">
        <v>0.22589999999999999</v>
      </c>
      <c r="S4079" s="464">
        <v>174000</v>
      </c>
      <c r="T4079" s="461">
        <v>185000</v>
      </c>
      <c r="U4079" s="462"/>
      <c r="V4079" s="463">
        <v>0</v>
      </c>
      <c r="W4079" s="716" t="e">
        <f t="shared" si="161"/>
        <v>#DIV/0!</v>
      </c>
      <c r="Z4079" s="739">
        <f t="shared" si="162"/>
        <v>0</v>
      </c>
    </row>
    <row r="4080" spans="1:26" s="365" customFormat="1" ht="12.65" customHeight="1">
      <c r="A4080" s="452"/>
      <c r="B4080" s="452" t="s">
        <v>484</v>
      </c>
      <c r="C4080" s="453" t="s">
        <v>453</v>
      </c>
      <c r="D4080" s="454" t="s">
        <v>1348</v>
      </c>
      <c r="E4080" s="455">
        <v>22150201002</v>
      </c>
      <c r="F4080" s="454" t="s">
        <v>1341</v>
      </c>
      <c r="G4080" s="454" t="s">
        <v>787</v>
      </c>
      <c r="H4080" s="454" t="s">
        <v>457</v>
      </c>
      <c r="I4080" s="453">
        <v>2023</v>
      </c>
      <c r="J4080" s="453">
        <v>10</v>
      </c>
      <c r="K4080" s="456">
        <v>45589</v>
      </c>
      <c r="L4080" s="457">
        <v>0.5</v>
      </c>
      <c r="M4080" s="458">
        <v>0.22589999999999999</v>
      </c>
      <c r="N4080" s="458">
        <v>0.22589999999999999</v>
      </c>
      <c r="O4080" s="459">
        <v>0</v>
      </c>
      <c r="P4080" s="460">
        <v>0</v>
      </c>
      <c r="Q4080" s="453">
        <v>1</v>
      </c>
      <c r="R4080" s="458">
        <v>0.22589999999999999</v>
      </c>
      <c r="S4080" s="464">
        <v>11000</v>
      </c>
      <c r="T4080" s="461">
        <v>11000</v>
      </c>
      <c r="U4080" s="462"/>
      <c r="V4080" s="463">
        <v>0</v>
      </c>
      <c r="W4080" s="716" t="e">
        <f t="shared" si="161"/>
        <v>#DIV/0!</v>
      </c>
      <c r="Z4080" s="739">
        <f t="shared" si="162"/>
        <v>0</v>
      </c>
    </row>
    <row r="4081" spans="1:26" s="365" customFormat="1" ht="12.65" customHeight="1">
      <c r="A4081" s="452"/>
      <c r="B4081" s="452" t="s">
        <v>484</v>
      </c>
      <c r="C4081" s="453" t="s">
        <v>453</v>
      </c>
      <c r="D4081" s="454" t="s">
        <v>1349</v>
      </c>
      <c r="E4081" s="455">
        <v>23480201009</v>
      </c>
      <c r="F4081" s="454" t="s">
        <v>1341</v>
      </c>
      <c r="G4081" s="454" t="s">
        <v>484</v>
      </c>
      <c r="H4081" s="454" t="s">
        <v>457</v>
      </c>
      <c r="I4081" s="453">
        <v>2025</v>
      </c>
      <c r="J4081" s="453">
        <v>1</v>
      </c>
      <c r="K4081" s="456">
        <v>45699</v>
      </c>
      <c r="L4081" s="457">
        <v>1</v>
      </c>
      <c r="M4081" s="458">
        <v>0.27010000000000001</v>
      </c>
      <c r="N4081" s="458">
        <v>0.27010000000000001</v>
      </c>
      <c r="O4081" s="459">
        <v>0</v>
      </c>
      <c r="P4081" s="460">
        <v>0</v>
      </c>
      <c r="Q4081" s="453">
        <v>1</v>
      </c>
      <c r="R4081" s="458">
        <v>0.27010000000000001</v>
      </c>
      <c r="S4081" s="464">
        <v>268630</v>
      </c>
      <c r="T4081" s="461">
        <v>4706143</v>
      </c>
      <c r="U4081" s="462"/>
      <c r="V4081" s="463">
        <v>0</v>
      </c>
      <c r="W4081" s="716" t="e">
        <f t="shared" si="161"/>
        <v>#DIV/0!</v>
      </c>
      <c r="Z4081" s="739">
        <f t="shared" si="162"/>
        <v>0</v>
      </c>
    </row>
    <row r="4082" spans="1:26" s="365" customFormat="1" ht="12.65" customHeight="1">
      <c r="A4082" s="452"/>
      <c r="B4082" s="452" t="s">
        <v>484</v>
      </c>
      <c r="C4082" s="453" t="s">
        <v>453</v>
      </c>
      <c r="D4082" s="454" t="s">
        <v>1349</v>
      </c>
      <c r="E4082" s="455">
        <v>23480201009</v>
      </c>
      <c r="F4082" s="454" t="s">
        <v>1341</v>
      </c>
      <c r="G4082" s="454" t="s">
        <v>484</v>
      </c>
      <c r="H4082" s="454" t="s">
        <v>457</v>
      </c>
      <c r="I4082" s="453">
        <v>2024</v>
      </c>
      <c r="J4082" s="453">
        <v>12</v>
      </c>
      <c r="K4082" s="456">
        <v>45660</v>
      </c>
      <c r="L4082" s="457">
        <v>1</v>
      </c>
      <c r="M4082" s="458">
        <v>0.27010000000000001</v>
      </c>
      <c r="N4082" s="458">
        <v>0.27010000000000001</v>
      </c>
      <c r="O4082" s="459">
        <v>0</v>
      </c>
      <c r="P4082" s="460">
        <v>0</v>
      </c>
      <c r="Q4082" s="453">
        <v>1</v>
      </c>
      <c r="R4082" s="458">
        <v>0.27010000000000001</v>
      </c>
      <c r="S4082" s="464">
        <v>380000</v>
      </c>
      <c r="T4082" s="461">
        <v>4437513</v>
      </c>
      <c r="U4082" s="462"/>
      <c r="V4082" s="463">
        <v>0</v>
      </c>
      <c r="W4082" s="716" t="e">
        <f t="shared" si="161"/>
        <v>#DIV/0!</v>
      </c>
      <c r="Z4082" s="739">
        <f t="shared" si="162"/>
        <v>0</v>
      </c>
    </row>
    <row r="4083" spans="1:26" s="365" customFormat="1" ht="12.65" customHeight="1">
      <c r="A4083" s="452"/>
      <c r="B4083" s="452" t="s">
        <v>484</v>
      </c>
      <c r="C4083" s="453" t="s">
        <v>453</v>
      </c>
      <c r="D4083" s="454" t="s">
        <v>1349</v>
      </c>
      <c r="E4083" s="455">
        <v>23480201009</v>
      </c>
      <c r="F4083" s="454" t="s">
        <v>1341</v>
      </c>
      <c r="G4083" s="454" t="s">
        <v>484</v>
      </c>
      <c r="H4083" s="454" t="s">
        <v>457</v>
      </c>
      <c r="I4083" s="453">
        <v>2024</v>
      </c>
      <c r="J4083" s="453">
        <v>11</v>
      </c>
      <c r="K4083" s="456">
        <v>45632</v>
      </c>
      <c r="L4083" s="457">
        <v>1</v>
      </c>
      <c r="M4083" s="458">
        <v>0.27010000000000001</v>
      </c>
      <c r="N4083" s="458">
        <v>0.27010000000000001</v>
      </c>
      <c r="O4083" s="459">
        <v>0</v>
      </c>
      <c r="P4083" s="460">
        <v>0</v>
      </c>
      <c r="Q4083" s="453">
        <v>1</v>
      </c>
      <c r="R4083" s="458">
        <v>0.27010000000000001</v>
      </c>
      <c r="S4083" s="464">
        <v>350150</v>
      </c>
      <c r="T4083" s="461">
        <v>4057513</v>
      </c>
      <c r="U4083" s="462"/>
      <c r="V4083" s="463">
        <v>0</v>
      </c>
      <c r="W4083" s="716" t="e">
        <f t="shared" si="161"/>
        <v>#DIV/0!</v>
      </c>
      <c r="Z4083" s="739">
        <f t="shared" si="162"/>
        <v>0</v>
      </c>
    </row>
    <row r="4084" spans="1:26" s="365" customFormat="1" ht="12.65" customHeight="1">
      <c r="A4084" s="452"/>
      <c r="B4084" s="452" t="s">
        <v>484</v>
      </c>
      <c r="C4084" s="453" t="s">
        <v>453</v>
      </c>
      <c r="D4084" s="454" t="s">
        <v>1349</v>
      </c>
      <c r="E4084" s="455">
        <v>23480201009</v>
      </c>
      <c r="F4084" s="454" t="s">
        <v>1341</v>
      </c>
      <c r="G4084" s="454" t="s">
        <v>484</v>
      </c>
      <c r="H4084" s="454" t="s">
        <v>457</v>
      </c>
      <c r="I4084" s="453">
        <v>2024</v>
      </c>
      <c r="J4084" s="453">
        <v>10</v>
      </c>
      <c r="K4084" s="456">
        <v>45617</v>
      </c>
      <c r="L4084" s="457">
        <v>1</v>
      </c>
      <c r="M4084" s="458">
        <v>0.27010000000000001</v>
      </c>
      <c r="N4084" s="458">
        <v>0.27010000000000001</v>
      </c>
      <c r="O4084" s="459">
        <v>0</v>
      </c>
      <c r="P4084" s="460">
        <v>0</v>
      </c>
      <c r="Q4084" s="453">
        <v>1</v>
      </c>
      <c r="R4084" s="458">
        <v>0.27010000000000001</v>
      </c>
      <c r="S4084" s="464">
        <v>320000</v>
      </c>
      <c r="T4084" s="461">
        <v>3707363</v>
      </c>
      <c r="U4084" s="462"/>
      <c r="V4084" s="463">
        <v>0</v>
      </c>
      <c r="W4084" s="716" t="e">
        <f t="shared" si="161"/>
        <v>#DIV/0!</v>
      </c>
      <c r="Z4084" s="739">
        <f t="shared" si="162"/>
        <v>0</v>
      </c>
    </row>
    <row r="4085" spans="1:26" s="365" customFormat="1" ht="12.65" customHeight="1">
      <c r="A4085" s="452"/>
      <c r="B4085" s="452" t="s">
        <v>484</v>
      </c>
      <c r="C4085" s="453" t="s">
        <v>453</v>
      </c>
      <c r="D4085" s="454" t="s">
        <v>1349</v>
      </c>
      <c r="E4085" s="455">
        <v>23480201009</v>
      </c>
      <c r="F4085" s="454" t="s">
        <v>1341</v>
      </c>
      <c r="G4085" s="454" t="s">
        <v>484</v>
      </c>
      <c r="H4085" s="454" t="s">
        <v>457</v>
      </c>
      <c r="I4085" s="453">
        <v>2024</v>
      </c>
      <c r="J4085" s="453">
        <v>9</v>
      </c>
      <c r="K4085" s="456">
        <v>45617</v>
      </c>
      <c r="L4085" s="457">
        <v>1</v>
      </c>
      <c r="M4085" s="458">
        <v>0.27010000000000001</v>
      </c>
      <c r="N4085" s="458">
        <v>0.27010000000000001</v>
      </c>
      <c r="O4085" s="459">
        <v>0</v>
      </c>
      <c r="P4085" s="460">
        <v>0</v>
      </c>
      <c r="Q4085" s="453">
        <v>1</v>
      </c>
      <c r="R4085" s="458">
        <v>0.27010000000000001</v>
      </c>
      <c r="S4085" s="464">
        <v>539263</v>
      </c>
      <c r="T4085" s="461">
        <v>3387363</v>
      </c>
      <c r="U4085" s="462"/>
      <c r="V4085" s="463">
        <v>0</v>
      </c>
      <c r="W4085" s="716" t="e">
        <f t="shared" si="161"/>
        <v>#DIV/0!</v>
      </c>
      <c r="Z4085" s="739">
        <f t="shared" si="162"/>
        <v>0</v>
      </c>
    </row>
    <row r="4086" spans="1:26" s="365" customFormat="1" ht="12.65" customHeight="1">
      <c r="A4086" s="452"/>
      <c r="B4086" s="452" t="s">
        <v>484</v>
      </c>
      <c r="C4086" s="453" t="s">
        <v>453</v>
      </c>
      <c r="D4086" s="454" t="s">
        <v>1349</v>
      </c>
      <c r="E4086" s="455">
        <v>23480201009</v>
      </c>
      <c r="F4086" s="454" t="s">
        <v>1341</v>
      </c>
      <c r="G4086" s="454" t="s">
        <v>484</v>
      </c>
      <c r="H4086" s="454" t="s">
        <v>457</v>
      </c>
      <c r="I4086" s="453">
        <v>2024</v>
      </c>
      <c r="J4086" s="453">
        <v>8</v>
      </c>
      <c r="K4086" s="456">
        <v>45617</v>
      </c>
      <c r="L4086" s="457">
        <v>1</v>
      </c>
      <c r="M4086" s="458">
        <v>0.27010000000000001</v>
      </c>
      <c r="N4086" s="458">
        <v>0.27010000000000001</v>
      </c>
      <c r="O4086" s="459">
        <v>0</v>
      </c>
      <c r="P4086" s="460">
        <v>0</v>
      </c>
      <c r="Q4086" s="453">
        <v>1</v>
      </c>
      <c r="R4086" s="458">
        <v>0.27010000000000001</v>
      </c>
      <c r="S4086" s="464">
        <v>410800</v>
      </c>
      <c r="T4086" s="461">
        <v>2848100</v>
      </c>
      <c r="U4086" s="462"/>
      <c r="V4086" s="463">
        <v>0</v>
      </c>
      <c r="W4086" s="716" t="e">
        <f t="shared" si="161"/>
        <v>#DIV/0!</v>
      </c>
      <c r="Z4086" s="739">
        <f t="shared" si="162"/>
        <v>0</v>
      </c>
    </row>
    <row r="4087" spans="1:26" s="365" customFormat="1" ht="12.65" customHeight="1">
      <c r="A4087" s="452"/>
      <c r="B4087" s="452" t="s">
        <v>484</v>
      </c>
      <c r="C4087" s="453" t="s">
        <v>453</v>
      </c>
      <c r="D4087" s="454" t="s">
        <v>1349</v>
      </c>
      <c r="E4087" s="455">
        <v>23480201009</v>
      </c>
      <c r="F4087" s="454" t="s">
        <v>1341</v>
      </c>
      <c r="G4087" s="454" t="s">
        <v>484</v>
      </c>
      <c r="H4087" s="454" t="s">
        <v>457</v>
      </c>
      <c r="I4087" s="453">
        <v>2024</v>
      </c>
      <c r="J4087" s="453">
        <v>7</v>
      </c>
      <c r="K4087" s="456">
        <v>45617</v>
      </c>
      <c r="L4087" s="457">
        <v>1</v>
      </c>
      <c r="M4087" s="458">
        <v>0.27010000000000001</v>
      </c>
      <c r="N4087" s="458">
        <v>0.27010000000000001</v>
      </c>
      <c r="O4087" s="459">
        <v>0</v>
      </c>
      <c r="P4087" s="460">
        <v>0</v>
      </c>
      <c r="Q4087" s="453">
        <v>1</v>
      </c>
      <c r="R4087" s="458">
        <v>0.27010000000000001</v>
      </c>
      <c r="S4087" s="464">
        <v>519200</v>
      </c>
      <c r="T4087" s="461">
        <v>2437300</v>
      </c>
      <c r="U4087" s="462"/>
      <c r="V4087" s="463">
        <v>0</v>
      </c>
      <c r="W4087" s="716" t="e">
        <f t="shared" si="161"/>
        <v>#DIV/0!</v>
      </c>
      <c r="Z4087" s="739">
        <f t="shared" si="162"/>
        <v>0</v>
      </c>
    </row>
    <row r="4088" spans="1:26" s="365" customFormat="1" ht="12.65" customHeight="1">
      <c r="A4088" s="452"/>
      <c r="B4088" s="452" t="s">
        <v>484</v>
      </c>
      <c r="C4088" s="453" t="s">
        <v>453</v>
      </c>
      <c r="D4088" s="454" t="s">
        <v>1349</v>
      </c>
      <c r="E4088" s="455">
        <v>23480201009</v>
      </c>
      <c r="F4088" s="454" t="s">
        <v>1341</v>
      </c>
      <c r="G4088" s="454" t="s">
        <v>484</v>
      </c>
      <c r="H4088" s="454" t="s">
        <v>457</v>
      </c>
      <c r="I4088" s="453">
        <v>2024</v>
      </c>
      <c r="J4088" s="453">
        <v>6</v>
      </c>
      <c r="K4088" s="456">
        <v>45617</v>
      </c>
      <c r="L4088" s="457">
        <v>1</v>
      </c>
      <c r="M4088" s="458">
        <v>0.27010000000000001</v>
      </c>
      <c r="N4088" s="458">
        <v>0.27010000000000001</v>
      </c>
      <c r="O4088" s="459">
        <v>0</v>
      </c>
      <c r="P4088" s="460">
        <v>0</v>
      </c>
      <c r="Q4088" s="453">
        <v>1</v>
      </c>
      <c r="R4088" s="458">
        <v>0.27010000000000001</v>
      </c>
      <c r="S4088" s="464">
        <v>606450</v>
      </c>
      <c r="T4088" s="461">
        <v>1918100</v>
      </c>
      <c r="U4088" s="462"/>
      <c r="V4088" s="463">
        <v>0</v>
      </c>
      <c r="W4088" s="716" t="e">
        <f t="shared" si="161"/>
        <v>#DIV/0!</v>
      </c>
      <c r="Z4088" s="739">
        <f t="shared" si="162"/>
        <v>0</v>
      </c>
    </row>
    <row r="4089" spans="1:26" s="365" customFormat="1" ht="12.65" customHeight="1">
      <c r="A4089" s="452"/>
      <c r="B4089" s="452" t="s">
        <v>484</v>
      </c>
      <c r="C4089" s="453" t="s">
        <v>453</v>
      </c>
      <c r="D4089" s="454" t="s">
        <v>1349</v>
      </c>
      <c r="E4089" s="455">
        <v>23480201009</v>
      </c>
      <c r="F4089" s="454" t="s">
        <v>1341</v>
      </c>
      <c r="G4089" s="454" t="s">
        <v>484</v>
      </c>
      <c r="H4089" s="454" t="s">
        <v>457</v>
      </c>
      <c r="I4089" s="453">
        <v>2024</v>
      </c>
      <c r="J4089" s="453">
        <v>5</v>
      </c>
      <c r="K4089" s="456">
        <v>45617</v>
      </c>
      <c r="L4089" s="457">
        <v>1</v>
      </c>
      <c r="M4089" s="458">
        <v>0.27010000000000001</v>
      </c>
      <c r="N4089" s="458">
        <v>0.27010000000000001</v>
      </c>
      <c r="O4089" s="459">
        <v>0</v>
      </c>
      <c r="P4089" s="460">
        <v>0</v>
      </c>
      <c r="Q4089" s="453">
        <v>1</v>
      </c>
      <c r="R4089" s="458">
        <v>0.27010000000000001</v>
      </c>
      <c r="S4089" s="464">
        <v>562570</v>
      </c>
      <c r="T4089" s="461">
        <v>1311650</v>
      </c>
      <c r="U4089" s="462"/>
      <c r="V4089" s="463">
        <v>0</v>
      </c>
      <c r="W4089" s="716" t="e">
        <f t="shared" si="161"/>
        <v>#DIV/0!</v>
      </c>
      <c r="Z4089" s="739">
        <f t="shared" si="162"/>
        <v>0</v>
      </c>
    </row>
    <row r="4090" spans="1:26" s="365" customFormat="1" ht="12.65" customHeight="1">
      <c r="A4090" s="452"/>
      <c r="B4090" s="452" t="s">
        <v>484</v>
      </c>
      <c r="C4090" s="453" t="s">
        <v>453</v>
      </c>
      <c r="D4090" s="454" t="s">
        <v>1349</v>
      </c>
      <c r="E4090" s="455">
        <v>23480201009</v>
      </c>
      <c r="F4090" s="454" t="s">
        <v>1341</v>
      </c>
      <c r="G4090" s="454" t="s">
        <v>484</v>
      </c>
      <c r="H4090" s="454" t="s">
        <v>457</v>
      </c>
      <c r="I4090" s="453">
        <v>2024</v>
      </c>
      <c r="J4090" s="453">
        <v>4</v>
      </c>
      <c r="K4090" s="456">
        <v>45617</v>
      </c>
      <c r="L4090" s="457">
        <v>1</v>
      </c>
      <c r="M4090" s="458">
        <v>0.27010000000000001</v>
      </c>
      <c r="N4090" s="458">
        <v>0.27010000000000001</v>
      </c>
      <c r="O4090" s="459">
        <v>0</v>
      </c>
      <c r="P4090" s="460">
        <v>0</v>
      </c>
      <c r="Q4090" s="453">
        <v>1</v>
      </c>
      <c r="R4090" s="458">
        <v>0.27010000000000001</v>
      </c>
      <c r="S4090" s="464">
        <v>252900</v>
      </c>
      <c r="T4090" s="461">
        <v>749080</v>
      </c>
      <c r="U4090" s="462"/>
      <c r="V4090" s="463">
        <v>0</v>
      </c>
      <c r="W4090" s="716" t="e">
        <f t="shared" si="161"/>
        <v>#DIV/0!</v>
      </c>
      <c r="Z4090" s="739">
        <f t="shared" si="162"/>
        <v>0</v>
      </c>
    </row>
    <row r="4091" spans="1:26" s="365" customFormat="1" ht="12.65" customHeight="1">
      <c r="A4091" s="452"/>
      <c r="B4091" s="452" t="s">
        <v>484</v>
      </c>
      <c r="C4091" s="453" t="s">
        <v>453</v>
      </c>
      <c r="D4091" s="454" t="s">
        <v>1349</v>
      </c>
      <c r="E4091" s="455">
        <v>23480201009</v>
      </c>
      <c r="F4091" s="454" t="s">
        <v>1341</v>
      </c>
      <c r="G4091" s="454" t="s">
        <v>484</v>
      </c>
      <c r="H4091" s="454" t="s">
        <v>457</v>
      </c>
      <c r="I4091" s="453">
        <v>2024</v>
      </c>
      <c r="J4091" s="453">
        <v>3</v>
      </c>
      <c r="K4091" s="456">
        <v>45617</v>
      </c>
      <c r="L4091" s="457">
        <v>1</v>
      </c>
      <c r="M4091" s="458">
        <v>0.27010000000000001</v>
      </c>
      <c r="N4091" s="458">
        <v>0.27010000000000001</v>
      </c>
      <c r="O4091" s="459">
        <v>0</v>
      </c>
      <c r="P4091" s="460">
        <v>0</v>
      </c>
      <c r="Q4091" s="453">
        <v>1</v>
      </c>
      <c r="R4091" s="458">
        <v>0.27010000000000001</v>
      </c>
      <c r="S4091" s="464">
        <v>337870</v>
      </c>
      <c r="T4091" s="461">
        <v>496180</v>
      </c>
      <c r="U4091" s="462"/>
      <c r="V4091" s="463">
        <v>0</v>
      </c>
      <c r="W4091" s="716" t="e">
        <f t="shared" si="161"/>
        <v>#DIV/0!</v>
      </c>
      <c r="Z4091" s="739">
        <f t="shared" si="162"/>
        <v>0</v>
      </c>
    </row>
    <row r="4092" spans="1:26" s="365" customFormat="1" ht="12.65" customHeight="1">
      <c r="A4092" s="452"/>
      <c r="B4092" s="452" t="s">
        <v>484</v>
      </c>
      <c r="C4092" s="453" t="s">
        <v>453</v>
      </c>
      <c r="D4092" s="454" t="s">
        <v>1349</v>
      </c>
      <c r="E4092" s="455">
        <v>23480201009</v>
      </c>
      <c r="F4092" s="454" t="s">
        <v>1341</v>
      </c>
      <c r="G4092" s="454" t="s">
        <v>484</v>
      </c>
      <c r="H4092" s="454" t="s">
        <v>457</v>
      </c>
      <c r="I4092" s="453">
        <v>2024</v>
      </c>
      <c r="J4092" s="453">
        <v>2</v>
      </c>
      <c r="K4092" s="456">
        <v>45617</v>
      </c>
      <c r="L4092" s="457">
        <v>1</v>
      </c>
      <c r="M4092" s="458">
        <v>0.27010000000000001</v>
      </c>
      <c r="N4092" s="458">
        <v>0.27010000000000001</v>
      </c>
      <c r="O4092" s="459">
        <v>0</v>
      </c>
      <c r="P4092" s="460">
        <v>0</v>
      </c>
      <c r="Q4092" s="453">
        <v>1</v>
      </c>
      <c r="R4092" s="458">
        <v>0.27010000000000001</v>
      </c>
      <c r="S4092" s="464">
        <v>68010</v>
      </c>
      <c r="T4092" s="461">
        <v>158310</v>
      </c>
      <c r="U4092" s="462"/>
      <c r="V4092" s="463">
        <v>0</v>
      </c>
      <c r="W4092" s="716" t="e">
        <f t="shared" si="161"/>
        <v>#DIV/0!</v>
      </c>
      <c r="Z4092" s="739">
        <f t="shared" si="162"/>
        <v>0</v>
      </c>
    </row>
    <row r="4093" spans="1:26" s="365" customFormat="1" ht="12.65" customHeight="1">
      <c r="A4093" s="452"/>
      <c r="B4093" s="452" t="s">
        <v>484</v>
      </c>
      <c r="C4093" s="453" t="s">
        <v>453</v>
      </c>
      <c r="D4093" s="454" t="s">
        <v>1349</v>
      </c>
      <c r="E4093" s="455">
        <v>23480201009</v>
      </c>
      <c r="F4093" s="454" t="s">
        <v>1341</v>
      </c>
      <c r="G4093" s="454" t="s">
        <v>484</v>
      </c>
      <c r="H4093" s="454" t="s">
        <v>457</v>
      </c>
      <c r="I4093" s="453">
        <v>2024</v>
      </c>
      <c r="J4093" s="453">
        <v>1</v>
      </c>
      <c r="K4093" s="456">
        <v>45617</v>
      </c>
      <c r="L4093" s="457">
        <v>1</v>
      </c>
      <c r="M4093" s="458">
        <v>0.27010000000000001</v>
      </c>
      <c r="N4093" s="458">
        <v>0.27010000000000001</v>
      </c>
      <c r="O4093" s="459">
        <v>0</v>
      </c>
      <c r="P4093" s="460">
        <v>0</v>
      </c>
      <c r="Q4093" s="453">
        <v>1</v>
      </c>
      <c r="R4093" s="458">
        <v>0.27010000000000001</v>
      </c>
      <c r="S4093" s="464">
        <v>40000</v>
      </c>
      <c r="T4093" s="461">
        <v>90300</v>
      </c>
      <c r="U4093" s="462"/>
      <c r="V4093" s="463">
        <v>0</v>
      </c>
      <c r="W4093" s="716" t="e">
        <f t="shared" si="161"/>
        <v>#DIV/0!</v>
      </c>
      <c r="Z4093" s="739">
        <f t="shared" si="162"/>
        <v>0</v>
      </c>
    </row>
    <row r="4094" spans="1:26" s="365" customFormat="1" ht="12.65" customHeight="1">
      <c r="A4094" s="452"/>
      <c r="B4094" s="452" t="s">
        <v>484</v>
      </c>
      <c r="C4094" s="453" t="s">
        <v>453</v>
      </c>
      <c r="D4094" s="454" t="s">
        <v>1349</v>
      </c>
      <c r="E4094" s="455">
        <v>23480201009</v>
      </c>
      <c r="F4094" s="454" t="s">
        <v>1341</v>
      </c>
      <c r="G4094" s="454" t="s">
        <v>484</v>
      </c>
      <c r="H4094" s="454" t="s">
        <v>457</v>
      </c>
      <c r="I4094" s="453">
        <v>2023</v>
      </c>
      <c r="J4094" s="453">
        <v>12</v>
      </c>
      <c r="K4094" s="456">
        <v>45617</v>
      </c>
      <c r="L4094" s="457">
        <v>1</v>
      </c>
      <c r="M4094" s="458">
        <v>0.27010000000000001</v>
      </c>
      <c r="N4094" s="458">
        <v>0.27010000000000001</v>
      </c>
      <c r="O4094" s="459">
        <v>0</v>
      </c>
      <c r="P4094" s="460">
        <v>0</v>
      </c>
      <c r="Q4094" s="453">
        <v>1</v>
      </c>
      <c r="R4094" s="458">
        <v>0.27010000000000001</v>
      </c>
      <c r="S4094" s="464">
        <v>42300</v>
      </c>
      <c r="T4094" s="461">
        <v>50300</v>
      </c>
      <c r="U4094" s="462"/>
      <c r="V4094" s="463">
        <v>0</v>
      </c>
      <c r="W4094" s="716" t="e">
        <f t="shared" si="161"/>
        <v>#DIV/0!</v>
      </c>
      <c r="Z4094" s="739">
        <f t="shared" si="162"/>
        <v>0</v>
      </c>
    </row>
    <row r="4095" spans="1:26" s="365" customFormat="1" ht="12.65" customHeight="1">
      <c r="A4095" s="452"/>
      <c r="B4095" s="452" t="s">
        <v>484</v>
      </c>
      <c r="C4095" s="453" t="s">
        <v>453</v>
      </c>
      <c r="D4095" s="454" t="s">
        <v>1349</v>
      </c>
      <c r="E4095" s="455">
        <v>23480201009</v>
      </c>
      <c r="F4095" s="454" t="s">
        <v>1341</v>
      </c>
      <c r="G4095" s="454" t="s">
        <v>484</v>
      </c>
      <c r="H4095" s="454" t="s">
        <v>457</v>
      </c>
      <c r="I4095" s="453">
        <v>2023</v>
      </c>
      <c r="J4095" s="453">
        <v>11</v>
      </c>
      <c r="K4095" s="456">
        <v>45617</v>
      </c>
      <c r="L4095" s="457">
        <v>1</v>
      </c>
      <c r="M4095" s="458">
        <v>0.27010000000000001</v>
      </c>
      <c r="N4095" s="458">
        <v>0.27010000000000001</v>
      </c>
      <c r="O4095" s="459">
        <v>0</v>
      </c>
      <c r="P4095" s="460">
        <v>0</v>
      </c>
      <c r="Q4095" s="453">
        <v>1</v>
      </c>
      <c r="R4095" s="458">
        <v>0.27010000000000001</v>
      </c>
      <c r="S4095" s="464">
        <v>0</v>
      </c>
      <c r="T4095" s="461">
        <v>8000</v>
      </c>
      <c r="U4095" s="462"/>
      <c r="V4095" s="463">
        <v>0</v>
      </c>
      <c r="W4095" s="716" t="e">
        <f t="shared" si="161"/>
        <v>#DIV/0!</v>
      </c>
      <c r="Z4095" s="739">
        <f t="shared" si="162"/>
        <v>0</v>
      </c>
    </row>
    <row r="4096" spans="1:26" s="365" customFormat="1" ht="12.65" customHeight="1">
      <c r="A4096" s="452"/>
      <c r="B4096" s="452" t="s">
        <v>484</v>
      </c>
      <c r="C4096" s="453" t="s">
        <v>453</v>
      </c>
      <c r="D4096" s="454" t="s">
        <v>1349</v>
      </c>
      <c r="E4096" s="455">
        <v>23480201009</v>
      </c>
      <c r="F4096" s="454" t="s">
        <v>1341</v>
      </c>
      <c r="G4096" s="454" t="s">
        <v>484</v>
      </c>
      <c r="H4096" s="454" t="s">
        <v>457</v>
      </c>
      <c r="I4096" s="453">
        <v>2023</v>
      </c>
      <c r="J4096" s="453">
        <v>10</v>
      </c>
      <c r="K4096" s="456">
        <v>45617</v>
      </c>
      <c r="L4096" s="457">
        <v>1</v>
      </c>
      <c r="M4096" s="458">
        <v>0.27010000000000001</v>
      </c>
      <c r="N4096" s="458">
        <v>0.27010000000000001</v>
      </c>
      <c r="O4096" s="459">
        <v>0</v>
      </c>
      <c r="P4096" s="460">
        <v>0</v>
      </c>
      <c r="Q4096" s="453">
        <v>1</v>
      </c>
      <c r="R4096" s="458">
        <v>0.27010000000000001</v>
      </c>
      <c r="S4096" s="464">
        <v>8000</v>
      </c>
      <c r="T4096" s="461">
        <v>8000</v>
      </c>
      <c r="U4096" s="462"/>
      <c r="V4096" s="463">
        <v>0</v>
      </c>
      <c r="W4096" s="716" t="e">
        <f t="shared" si="161"/>
        <v>#DIV/0!</v>
      </c>
      <c r="Z4096" s="739">
        <f t="shared" si="162"/>
        <v>0</v>
      </c>
    </row>
    <row r="4097" spans="1:26" s="365" customFormat="1" ht="12.65" customHeight="1">
      <c r="A4097" s="452"/>
      <c r="B4097" s="452" t="s">
        <v>484</v>
      </c>
      <c r="C4097" s="453" t="s">
        <v>453</v>
      </c>
      <c r="D4097" s="454" t="s">
        <v>1350</v>
      </c>
      <c r="E4097" s="455">
        <v>23480203003</v>
      </c>
      <c r="F4097" s="454" t="s">
        <v>1341</v>
      </c>
      <c r="G4097" s="454" t="s">
        <v>484</v>
      </c>
      <c r="H4097" s="454" t="s">
        <v>538</v>
      </c>
      <c r="I4097" s="453">
        <v>2025</v>
      </c>
      <c r="J4097" s="453">
        <v>1</v>
      </c>
      <c r="K4097" s="456">
        <v>45699</v>
      </c>
      <c r="L4097" s="457">
        <v>1</v>
      </c>
      <c r="M4097" s="458">
        <v>0.1459</v>
      </c>
      <c r="N4097" s="458">
        <v>0.1459</v>
      </c>
      <c r="O4097" s="459">
        <v>0</v>
      </c>
      <c r="P4097" s="460">
        <v>0</v>
      </c>
      <c r="Q4097" s="453">
        <v>1</v>
      </c>
      <c r="R4097" s="458">
        <v>0.1459</v>
      </c>
      <c r="S4097" s="464">
        <v>51556</v>
      </c>
      <c r="T4097" s="461">
        <v>2132242</v>
      </c>
      <c r="U4097" s="462"/>
      <c r="V4097" s="463">
        <v>0</v>
      </c>
      <c r="W4097" s="716" t="e">
        <f t="shared" si="161"/>
        <v>#DIV/0!</v>
      </c>
      <c r="Z4097" s="739">
        <f t="shared" si="162"/>
        <v>0</v>
      </c>
    </row>
    <row r="4098" spans="1:26" s="365" customFormat="1" ht="12.65" customHeight="1">
      <c r="A4098" s="452"/>
      <c r="B4098" s="452" t="s">
        <v>484</v>
      </c>
      <c r="C4098" s="453" t="s">
        <v>453</v>
      </c>
      <c r="D4098" s="454" t="s">
        <v>1350</v>
      </c>
      <c r="E4098" s="455">
        <v>23480203003</v>
      </c>
      <c r="F4098" s="454" t="s">
        <v>1341</v>
      </c>
      <c r="G4098" s="454" t="s">
        <v>484</v>
      </c>
      <c r="H4098" s="454" t="s">
        <v>538</v>
      </c>
      <c r="I4098" s="453">
        <v>2024</v>
      </c>
      <c r="J4098" s="453">
        <v>12</v>
      </c>
      <c r="K4098" s="456">
        <v>45660</v>
      </c>
      <c r="L4098" s="457">
        <v>1</v>
      </c>
      <c r="M4098" s="458">
        <v>0.1459</v>
      </c>
      <c r="N4098" s="458">
        <v>0.1459</v>
      </c>
      <c r="O4098" s="459">
        <v>0</v>
      </c>
      <c r="P4098" s="460">
        <v>0</v>
      </c>
      <c r="Q4098" s="453">
        <v>1</v>
      </c>
      <c r="R4098" s="458">
        <v>0.1459</v>
      </c>
      <c r="S4098" s="464">
        <v>213401</v>
      </c>
      <c r="T4098" s="461">
        <v>2080686</v>
      </c>
      <c r="U4098" s="462"/>
      <c r="V4098" s="463">
        <v>0</v>
      </c>
      <c r="W4098" s="716" t="e">
        <f t="shared" ref="W4098:W4161" si="163">V4098/$AB$1</f>
        <v>#DIV/0!</v>
      </c>
      <c r="Z4098" s="739">
        <f t="shared" si="162"/>
        <v>0</v>
      </c>
    </row>
    <row r="4099" spans="1:26" s="365" customFormat="1" ht="12.65" customHeight="1">
      <c r="A4099" s="452"/>
      <c r="B4099" s="452" t="s">
        <v>484</v>
      </c>
      <c r="C4099" s="453" t="s">
        <v>453</v>
      </c>
      <c r="D4099" s="454" t="s">
        <v>1350</v>
      </c>
      <c r="E4099" s="455">
        <v>23480203003</v>
      </c>
      <c r="F4099" s="454" t="s">
        <v>1341</v>
      </c>
      <c r="G4099" s="454" t="s">
        <v>484</v>
      </c>
      <c r="H4099" s="454" t="s">
        <v>538</v>
      </c>
      <c r="I4099" s="453">
        <v>2024</v>
      </c>
      <c r="J4099" s="453">
        <v>11</v>
      </c>
      <c r="K4099" s="456">
        <v>45632</v>
      </c>
      <c r="L4099" s="457">
        <v>1</v>
      </c>
      <c r="M4099" s="458">
        <v>0.1459</v>
      </c>
      <c r="N4099" s="458">
        <v>0.1459</v>
      </c>
      <c r="O4099" s="459">
        <v>0</v>
      </c>
      <c r="P4099" s="460">
        <v>0</v>
      </c>
      <c r="Q4099" s="453">
        <v>1</v>
      </c>
      <c r="R4099" s="458">
        <v>0.1459</v>
      </c>
      <c r="S4099" s="464">
        <v>185228</v>
      </c>
      <c r="T4099" s="461">
        <v>1867285</v>
      </c>
      <c r="U4099" s="462"/>
      <c r="V4099" s="463">
        <v>0</v>
      </c>
      <c r="W4099" s="716" t="e">
        <f t="shared" si="163"/>
        <v>#DIV/0!</v>
      </c>
      <c r="Z4099" s="739">
        <f t="shared" ref="Z4099:Z4162" si="164">O4099*S4099</f>
        <v>0</v>
      </c>
    </row>
    <row r="4100" spans="1:26" s="365" customFormat="1" ht="12.65" customHeight="1">
      <c r="A4100" s="452"/>
      <c r="B4100" s="452" t="s">
        <v>484</v>
      </c>
      <c r="C4100" s="453" t="s">
        <v>453</v>
      </c>
      <c r="D4100" s="454" t="s">
        <v>1350</v>
      </c>
      <c r="E4100" s="455">
        <v>23480203003</v>
      </c>
      <c r="F4100" s="454" t="s">
        <v>1341</v>
      </c>
      <c r="G4100" s="454" t="s">
        <v>484</v>
      </c>
      <c r="H4100" s="454" t="s">
        <v>538</v>
      </c>
      <c r="I4100" s="453">
        <v>2024</v>
      </c>
      <c r="J4100" s="453">
        <v>10</v>
      </c>
      <c r="K4100" s="456">
        <v>45589</v>
      </c>
      <c r="L4100" s="457">
        <v>1</v>
      </c>
      <c r="M4100" s="458">
        <v>0.1459</v>
      </c>
      <c r="N4100" s="458">
        <v>0.1459</v>
      </c>
      <c r="O4100" s="459">
        <v>0</v>
      </c>
      <c r="P4100" s="460">
        <v>0</v>
      </c>
      <c r="Q4100" s="453">
        <v>1</v>
      </c>
      <c r="R4100" s="458">
        <v>0.1459</v>
      </c>
      <c r="S4100" s="464">
        <v>0</v>
      </c>
      <c r="T4100" s="461">
        <v>1682057</v>
      </c>
      <c r="U4100" s="462"/>
      <c r="V4100" s="463">
        <v>0</v>
      </c>
      <c r="W4100" s="716" t="e">
        <f t="shared" si="163"/>
        <v>#DIV/0!</v>
      </c>
      <c r="Z4100" s="739">
        <f t="shared" si="164"/>
        <v>0</v>
      </c>
    </row>
    <row r="4101" spans="1:26" s="365" customFormat="1" ht="12.65" customHeight="1">
      <c r="A4101" s="452"/>
      <c r="B4101" s="452" t="s">
        <v>484</v>
      </c>
      <c r="C4101" s="453" t="s">
        <v>453</v>
      </c>
      <c r="D4101" s="454" t="s">
        <v>1350</v>
      </c>
      <c r="E4101" s="455">
        <v>23480203003</v>
      </c>
      <c r="F4101" s="454" t="s">
        <v>1341</v>
      </c>
      <c r="G4101" s="454" t="s">
        <v>484</v>
      </c>
      <c r="H4101" s="454" t="s">
        <v>538</v>
      </c>
      <c r="I4101" s="453">
        <v>2024</v>
      </c>
      <c r="J4101" s="453">
        <v>9</v>
      </c>
      <c r="K4101" s="456">
        <v>45589</v>
      </c>
      <c r="L4101" s="457">
        <v>1</v>
      </c>
      <c r="M4101" s="458">
        <v>0.1459</v>
      </c>
      <c r="N4101" s="458">
        <v>0.1459</v>
      </c>
      <c r="O4101" s="459">
        <v>0</v>
      </c>
      <c r="P4101" s="460">
        <v>0</v>
      </c>
      <c r="Q4101" s="453">
        <v>1</v>
      </c>
      <c r="R4101" s="458">
        <v>0.1459</v>
      </c>
      <c r="S4101" s="464">
        <v>420000</v>
      </c>
      <c r="T4101" s="461">
        <v>1682057</v>
      </c>
      <c r="U4101" s="462"/>
      <c r="V4101" s="463">
        <v>0</v>
      </c>
      <c r="W4101" s="716" t="e">
        <f t="shared" si="163"/>
        <v>#DIV/0!</v>
      </c>
      <c r="Z4101" s="739">
        <f t="shared" si="164"/>
        <v>0</v>
      </c>
    </row>
    <row r="4102" spans="1:26" s="365" customFormat="1" ht="12.65" customHeight="1">
      <c r="A4102" s="452"/>
      <c r="B4102" s="452" t="s">
        <v>484</v>
      </c>
      <c r="C4102" s="453" t="s">
        <v>453</v>
      </c>
      <c r="D4102" s="454" t="s">
        <v>1350</v>
      </c>
      <c r="E4102" s="455">
        <v>23480203003</v>
      </c>
      <c r="F4102" s="454" t="s">
        <v>1341</v>
      </c>
      <c r="G4102" s="454" t="s">
        <v>484</v>
      </c>
      <c r="H4102" s="454" t="s">
        <v>538</v>
      </c>
      <c r="I4102" s="453">
        <v>2024</v>
      </c>
      <c r="J4102" s="453">
        <v>8</v>
      </c>
      <c r="K4102" s="456">
        <v>45589</v>
      </c>
      <c r="L4102" s="457">
        <v>1</v>
      </c>
      <c r="M4102" s="458">
        <v>0.1459</v>
      </c>
      <c r="N4102" s="458">
        <v>0.1459</v>
      </c>
      <c r="O4102" s="459">
        <v>0</v>
      </c>
      <c r="P4102" s="460">
        <v>0</v>
      </c>
      <c r="Q4102" s="453">
        <v>1</v>
      </c>
      <c r="R4102" s="458">
        <v>0.1459</v>
      </c>
      <c r="S4102" s="464">
        <v>112000</v>
      </c>
      <c r="T4102" s="461">
        <v>1262057</v>
      </c>
      <c r="U4102" s="462"/>
      <c r="V4102" s="463">
        <v>0</v>
      </c>
      <c r="W4102" s="716" t="e">
        <f t="shared" si="163"/>
        <v>#DIV/0!</v>
      </c>
      <c r="Z4102" s="739">
        <f t="shared" si="164"/>
        <v>0</v>
      </c>
    </row>
    <row r="4103" spans="1:26" s="365" customFormat="1" ht="12.65" customHeight="1">
      <c r="A4103" s="452"/>
      <c r="B4103" s="452" t="s">
        <v>484</v>
      </c>
      <c r="C4103" s="453" t="s">
        <v>453</v>
      </c>
      <c r="D4103" s="454" t="s">
        <v>1350</v>
      </c>
      <c r="E4103" s="455">
        <v>23480203003</v>
      </c>
      <c r="F4103" s="454" t="s">
        <v>1341</v>
      </c>
      <c r="G4103" s="454" t="s">
        <v>484</v>
      </c>
      <c r="H4103" s="454" t="s">
        <v>538</v>
      </c>
      <c r="I4103" s="453">
        <v>2024</v>
      </c>
      <c r="J4103" s="453">
        <v>7</v>
      </c>
      <c r="K4103" s="456">
        <v>45589</v>
      </c>
      <c r="L4103" s="457">
        <v>1</v>
      </c>
      <c r="M4103" s="458">
        <v>0.1459</v>
      </c>
      <c r="N4103" s="458">
        <v>0.1459</v>
      </c>
      <c r="O4103" s="459">
        <v>0</v>
      </c>
      <c r="P4103" s="460">
        <v>0</v>
      </c>
      <c r="Q4103" s="453">
        <v>1</v>
      </c>
      <c r="R4103" s="458">
        <v>0.1459</v>
      </c>
      <c r="S4103" s="464">
        <v>327057</v>
      </c>
      <c r="T4103" s="461">
        <v>1150057</v>
      </c>
      <c r="U4103" s="462"/>
      <c r="V4103" s="463">
        <v>0</v>
      </c>
      <c r="W4103" s="716" t="e">
        <f t="shared" si="163"/>
        <v>#DIV/0!</v>
      </c>
      <c r="Z4103" s="739">
        <f t="shared" si="164"/>
        <v>0</v>
      </c>
    </row>
    <row r="4104" spans="1:26" s="365" customFormat="1" ht="12.65" customHeight="1">
      <c r="A4104" s="452"/>
      <c r="B4104" s="452" t="s">
        <v>484</v>
      </c>
      <c r="C4104" s="453" t="s">
        <v>453</v>
      </c>
      <c r="D4104" s="454" t="s">
        <v>1350</v>
      </c>
      <c r="E4104" s="455">
        <v>23480203003</v>
      </c>
      <c r="F4104" s="454" t="s">
        <v>1341</v>
      </c>
      <c r="G4104" s="454" t="s">
        <v>484</v>
      </c>
      <c r="H4104" s="454" t="s">
        <v>538</v>
      </c>
      <c r="I4104" s="453">
        <v>2024</v>
      </c>
      <c r="J4104" s="453">
        <v>6</v>
      </c>
      <c r="K4104" s="456">
        <v>45589</v>
      </c>
      <c r="L4104" s="457">
        <v>1</v>
      </c>
      <c r="M4104" s="458">
        <v>0.1459</v>
      </c>
      <c r="N4104" s="458">
        <v>0.1459</v>
      </c>
      <c r="O4104" s="459">
        <v>0</v>
      </c>
      <c r="P4104" s="460">
        <v>0</v>
      </c>
      <c r="Q4104" s="453">
        <v>1</v>
      </c>
      <c r="R4104" s="458">
        <v>0.1459</v>
      </c>
      <c r="S4104" s="464">
        <v>230000</v>
      </c>
      <c r="T4104" s="461">
        <v>823000</v>
      </c>
      <c r="U4104" s="462"/>
      <c r="V4104" s="463">
        <v>0</v>
      </c>
      <c r="W4104" s="716" t="e">
        <f t="shared" si="163"/>
        <v>#DIV/0!</v>
      </c>
      <c r="Z4104" s="739">
        <f t="shared" si="164"/>
        <v>0</v>
      </c>
    </row>
    <row r="4105" spans="1:26" s="365" customFormat="1" ht="12.65" customHeight="1">
      <c r="A4105" s="452"/>
      <c r="B4105" s="452" t="s">
        <v>484</v>
      </c>
      <c r="C4105" s="453" t="s">
        <v>453</v>
      </c>
      <c r="D4105" s="454" t="s">
        <v>1350</v>
      </c>
      <c r="E4105" s="455">
        <v>23480203003</v>
      </c>
      <c r="F4105" s="454" t="s">
        <v>1341</v>
      </c>
      <c r="G4105" s="454" t="s">
        <v>484</v>
      </c>
      <c r="H4105" s="454" t="s">
        <v>538</v>
      </c>
      <c r="I4105" s="453">
        <v>2024</v>
      </c>
      <c r="J4105" s="453">
        <v>5</v>
      </c>
      <c r="K4105" s="456">
        <v>45589</v>
      </c>
      <c r="L4105" s="457">
        <v>1</v>
      </c>
      <c r="M4105" s="458">
        <v>0.1459</v>
      </c>
      <c r="N4105" s="458">
        <v>0.1459</v>
      </c>
      <c r="O4105" s="459">
        <v>0</v>
      </c>
      <c r="P4105" s="460">
        <v>0</v>
      </c>
      <c r="Q4105" s="453">
        <v>1</v>
      </c>
      <c r="R4105" s="458">
        <v>0.1459</v>
      </c>
      <c r="S4105" s="464">
        <v>520000</v>
      </c>
      <c r="T4105" s="461">
        <v>593000</v>
      </c>
      <c r="U4105" s="462"/>
      <c r="V4105" s="463">
        <v>0</v>
      </c>
      <c r="W4105" s="716" t="e">
        <f t="shared" si="163"/>
        <v>#DIV/0!</v>
      </c>
      <c r="Z4105" s="739">
        <f t="shared" si="164"/>
        <v>0</v>
      </c>
    </row>
    <row r="4106" spans="1:26" s="365" customFormat="1" ht="12.65" customHeight="1">
      <c r="A4106" s="452"/>
      <c r="B4106" s="452" t="s">
        <v>484</v>
      </c>
      <c r="C4106" s="453" t="s">
        <v>453</v>
      </c>
      <c r="D4106" s="454" t="s">
        <v>1350</v>
      </c>
      <c r="E4106" s="455">
        <v>23480203003</v>
      </c>
      <c r="F4106" s="454" t="s">
        <v>1341</v>
      </c>
      <c r="G4106" s="454" t="s">
        <v>484</v>
      </c>
      <c r="H4106" s="454" t="s">
        <v>538</v>
      </c>
      <c r="I4106" s="453">
        <v>2024</v>
      </c>
      <c r="J4106" s="453">
        <v>4</v>
      </c>
      <c r="K4106" s="456">
        <v>45589</v>
      </c>
      <c r="L4106" s="457">
        <v>1</v>
      </c>
      <c r="M4106" s="458">
        <v>0.1459</v>
      </c>
      <c r="N4106" s="458">
        <v>0.1459</v>
      </c>
      <c r="O4106" s="459">
        <v>0</v>
      </c>
      <c r="P4106" s="460">
        <v>0</v>
      </c>
      <c r="Q4106" s="453">
        <v>1</v>
      </c>
      <c r="R4106" s="458">
        <v>0.1459</v>
      </c>
      <c r="S4106" s="464">
        <v>15000</v>
      </c>
      <c r="T4106" s="461">
        <v>73000</v>
      </c>
      <c r="U4106" s="462"/>
      <c r="V4106" s="463">
        <v>0</v>
      </c>
      <c r="W4106" s="716" t="e">
        <f t="shared" si="163"/>
        <v>#DIV/0!</v>
      </c>
      <c r="Z4106" s="739">
        <f t="shared" si="164"/>
        <v>0</v>
      </c>
    </row>
    <row r="4107" spans="1:26" s="365" customFormat="1" ht="12.65" customHeight="1">
      <c r="A4107" s="452"/>
      <c r="B4107" s="452" t="s">
        <v>484</v>
      </c>
      <c r="C4107" s="453" t="s">
        <v>453</v>
      </c>
      <c r="D4107" s="454" t="s">
        <v>1350</v>
      </c>
      <c r="E4107" s="455">
        <v>23480203003</v>
      </c>
      <c r="F4107" s="454" t="s">
        <v>1341</v>
      </c>
      <c r="G4107" s="454" t="s">
        <v>484</v>
      </c>
      <c r="H4107" s="454" t="s">
        <v>538</v>
      </c>
      <c r="I4107" s="453">
        <v>2024</v>
      </c>
      <c r="J4107" s="453">
        <v>3</v>
      </c>
      <c r="K4107" s="456">
        <v>45589</v>
      </c>
      <c r="L4107" s="457">
        <v>1</v>
      </c>
      <c r="M4107" s="458">
        <v>0.1459</v>
      </c>
      <c r="N4107" s="458">
        <v>0.1459</v>
      </c>
      <c r="O4107" s="459">
        <v>0</v>
      </c>
      <c r="P4107" s="460">
        <v>0</v>
      </c>
      <c r="Q4107" s="453">
        <v>1</v>
      </c>
      <c r="R4107" s="458">
        <v>0.1459</v>
      </c>
      <c r="S4107" s="464">
        <v>0</v>
      </c>
      <c r="T4107" s="461">
        <v>58000</v>
      </c>
      <c r="U4107" s="462"/>
      <c r="V4107" s="463">
        <v>0</v>
      </c>
      <c r="W4107" s="716" t="e">
        <f t="shared" si="163"/>
        <v>#DIV/0!</v>
      </c>
      <c r="Z4107" s="739">
        <f t="shared" si="164"/>
        <v>0</v>
      </c>
    </row>
    <row r="4108" spans="1:26" s="365" customFormat="1" ht="12.65" customHeight="1">
      <c r="A4108" s="452"/>
      <c r="B4108" s="452" t="s">
        <v>484</v>
      </c>
      <c r="C4108" s="453" t="s">
        <v>453</v>
      </c>
      <c r="D4108" s="454" t="s">
        <v>1350</v>
      </c>
      <c r="E4108" s="455">
        <v>23480203003</v>
      </c>
      <c r="F4108" s="454" t="s">
        <v>1341</v>
      </c>
      <c r="G4108" s="454" t="s">
        <v>484</v>
      </c>
      <c r="H4108" s="454" t="s">
        <v>538</v>
      </c>
      <c r="I4108" s="453">
        <v>2024</v>
      </c>
      <c r="J4108" s="453">
        <v>2</v>
      </c>
      <c r="K4108" s="456">
        <v>45589</v>
      </c>
      <c r="L4108" s="457">
        <v>1</v>
      </c>
      <c r="M4108" s="458">
        <v>0.1459</v>
      </c>
      <c r="N4108" s="458">
        <v>0.1459</v>
      </c>
      <c r="O4108" s="459">
        <v>0</v>
      </c>
      <c r="P4108" s="460">
        <v>0</v>
      </c>
      <c r="Q4108" s="453">
        <v>1</v>
      </c>
      <c r="R4108" s="458">
        <v>0.1459</v>
      </c>
      <c r="S4108" s="464">
        <v>25000</v>
      </c>
      <c r="T4108" s="461">
        <v>58000</v>
      </c>
      <c r="U4108" s="462"/>
      <c r="V4108" s="463">
        <v>0</v>
      </c>
      <c r="W4108" s="716" t="e">
        <f t="shared" si="163"/>
        <v>#DIV/0!</v>
      </c>
      <c r="Z4108" s="739">
        <f t="shared" si="164"/>
        <v>0</v>
      </c>
    </row>
    <row r="4109" spans="1:26" s="365" customFormat="1" ht="12.65" customHeight="1">
      <c r="A4109" s="452"/>
      <c r="B4109" s="452" t="s">
        <v>484</v>
      </c>
      <c r="C4109" s="453" t="s">
        <v>453</v>
      </c>
      <c r="D4109" s="454" t="s">
        <v>1350</v>
      </c>
      <c r="E4109" s="455">
        <v>23480203003</v>
      </c>
      <c r="F4109" s="454" t="s">
        <v>1341</v>
      </c>
      <c r="G4109" s="454" t="s">
        <v>484</v>
      </c>
      <c r="H4109" s="454" t="s">
        <v>538</v>
      </c>
      <c r="I4109" s="453">
        <v>2024</v>
      </c>
      <c r="J4109" s="453">
        <v>1</v>
      </c>
      <c r="K4109" s="456">
        <v>45589</v>
      </c>
      <c r="L4109" s="457">
        <v>1</v>
      </c>
      <c r="M4109" s="458">
        <v>0.1459</v>
      </c>
      <c r="N4109" s="458">
        <v>0.1459</v>
      </c>
      <c r="O4109" s="459">
        <v>0</v>
      </c>
      <c r="P4109" s="460">
        <v>0</v>
      </c>
      <c r="Q4109" s="453">
        <v>1</v>
      </c>
      <c r="R4109" s="458">
        <v>0.1459</v>
      </c>
      <c r="S4109" s="464">
        <v>3000</v>
      </c>
      <c r="T4109" s="461">
        <v>33000</v>
      </c>
      <c r="U4109" s="462"/>
      <c r="V4109" s="463">
        <v>0</v>
      </c>
      <c r="W4109" s="716" t="e">
        <f t="shared" si="163"/>
        <v>#DIV/0!</v>
      </c>
      <c r="Z4109" s="739">
        <f t="shared" si="164"/>
        <v>0</v>
      </c>
    </row>
    <row r="4110" spans="1:26" s="365" customFormat="1" ht="12.65" customHeight="1">
      <c r="A4110" s="452"/>
      <c r="B4110" s="452" t="s">
        <v>484</v>
      </c>
      <c r="C4110" s="453" t="s">
        <v>453</v>
      </c>
      <c r="D4110" s="454" t="s">
        <v>1350</v>
      </c>
      <c r="E4110" s="455">
        <v>23480203003</v>
      </c>
      <c r="F4110" s="454" t="s">
        <v>1341</v>
      </c>
      <c r="G4110" s="454" t="s">
        <v>484</v>
      </c>
      <c r="H4110" s="454" t="s">
        <v>538</v>
      </c>
      <c r="I4110" s="453">
        <v>2023</v>
      </c>
      <c r="J4110" s="453">
        <v>12</v>
      </c>
      <c r="K4110" s="456">
        <v>45589</v>
      </c>
      <c r="L4110" s="457">
        <v>1</v>
      </c>
      <c r="M4110" s="458">
        <v>0.1459</v>
      </c>
      <c r="N4110" s="458">
        <v>0.1459</v>
      </c>
      <c r="O4110" s="459">
        <v>0</v>
      </c>
      <c r="P4110" s="460">
        <v>0</v>
      </c>
      <c r="Q4110" s="453">
        <v>1</v>
      </c>
      <c r="R4110" s="458">
        <v>0.1459</v>
      </c>
      <c r="S4110" s="464">
        <v>30000</v>
      </c>
      <c r="T4110" s="461">
        <v>30000</v>
      </c>
      <c r="U4110" s="462"/>
      <c r="V4110" s="463">
        <v>0</v>
      </c>
      <c r="W4110" s="716" t="e">
        <f t="shared" si="163"/>
        <v>#DIV/0!</v>
      </c>
      <c r="Z4110" s="739">
        <f t="shared" si="164"/>
        <v>0</v>
      </c>
    </row>
    <row r="4111" spans="1:26" s="365" customFormat="1" ht="12.65" customHeight="1">
      <c r="A4111" s="452"/>
      <c r="B4111" s="452" t="s">
        <v>787</v>
      </c>
      <c r="C4111" s="453" t="s">
        <v>453</v>
      </c>
      <c r="D4111" s="454" t="s">
        <v>523</v>
      </c>
      <c r="E4111" s="455">
        <v>22150203002</v>
      </c>
      <c r="F4111" s="454" t="s">
        <v>1341</v>
      </c>
      <c r="G4111" s="454" t="s">
        <v>787</v>
      </c>
      <c r="H4111" s="454" t="s">
        <v>538</v>
      </c>
      <c r="I4111" s="453">
        <v>2025</v>
      </c>
      <c r="J4111" s="453">
        <v>1</v>
      </c>
      <c r="K4111" s="456">
        <v>45699</v>
      </c>
      <c r="L4111" s="457">
        <v>0.4</v>
      </c>
      <c r="M4111" s="458">
        <v>0.161</v>
      </c>
      <c r="N4111" s="458">
        <v>0.161</v>
      </c>
      <c r="O4111" s="459">
        <v>0</v>
      </c>
      <c r="P4111" s="460">
        <v>0</v>
      </c>
      <c r="Q4111" s="453">
        <v>1</v>
      </c>
      <c r="R4111" s="458">
        <v>0.161</v>
      </c>
      <c r="S4111" s="464">
        <v>0</v>
      </c>
      <c r="T4111" s="461">
        <v>2538862</v>
      </c>
      <c r="U4111" s="462"/>
      <c r="V4111" s="463">
        <v>0</v>
      </c>
      <c r="W4111" s="716" t="e">
        <f t="shared" si="163"/>
        <v>#DIV/0!</v>
      </c>
      <c r="Z4111" s="739">
        <f t="shared" si="164"/>
        <v>0</v>
      </c>
    </row>
    <row r="4112" spans="1:26" s="365" customFormat="1" ht="12.65" customHeight="1">
      <c r="A4112" s="452"/>
      <c r="B4112" s="452" t="s">
        <v>787</v>
      </c>
      <c r="C4112" s="453" t="s">
        <v>453</v>
      </c>
      <c r="D4112" s="454" t="s">
        <v>523</v>
      </c>
      <c r="E4112" s="455">
        <v>22150203002</v>
      </c>
      <c r="F4112" s="454" t="s">
        <v>1341</v>
      </c>
      <c r="G4112" s="454" t="s">
        <v>787</v>
      </c>
      <c r="H4112" s="454" t="s">
        <v>538</v>
      </c>
      <c r="I4112" s="453">
        <v>2024</v>
      </c>
      <c r="J4112" s="453">
        <v>12</v>
      </c>
      <c r="K4112" s="456">
        <v>45660</v>
      </c>
      <c r="L4112" s="457">
        <v>0.4</v>
      </c>
      <c r="M4112" s="458">
        <v>0.161</v>
      </c>
      <c r="N4112" s="458">
        <v>0.161</v>
      </c>
      <c r="O4112" s="459">
        <v>0</v>
      </c>
      <c r="P4112" s="460">
        <v>0</v>
      </c>
      <c r="Q4112" s="453">
        <v>1</v>
      </c>
      <c r="R4112" s="458">
        <v>0.161</v>
      </c>
      <c r="S4112" s="464">
        <v>48295</v>
      </c>
      <c r="T4112" s="461">
        <v>2538862</v>
      </c>
      <c r="U4112" s="462"/>
      <c r="V4112" s="463">
        <v>0</v>
      </c>
      <c r="W4112" s="716" t="e">
        <f t="shared" si="163"/>
        <v>#DIV/0!</v>
      </c>
      <c r="Z4112" s="739">
        <f t="shared" si="164"/>
        <v>0</v>
      </c>
    </row>
    <row r="4113" spans="1:26" s="365" customFormat="1" ht="12.65" customHeight="1">
      <c r="A4113" s="452"/>
      <c r="B4113" s="452" t="s">
        <v>787</v>
      </c>
      <c r="C4113" s="453" t="s">
        <v>453</v>
      </c>
      <c r="D4113" s="454" t="s">
        <v>523</v>
      </c>
      <c r="E4113" s="455">
        <v>22150203002</v>
      </c>
      <c r="F4113" s="454" t="s">
        <v>1341</v>
      </c>
      <c r="G4113" s="454" t="s">
        <v>787</v>
      </c>
      <c r="H4113" s="454" t="s">
        <v>538</v>
      </c>
      <c r="I4113" s="453">
        <v>2024</v>
      </c>
      <c r="J4113" s="453">
        <v>11</v>
      </c>
      <c r="K4113" s="456">
        <v>45632</v>
      </c>
      <c r="L4113" s="457">
        <v>0.4</v>
      </c>
      <c r="M4113" s="458">
        <v>0.161</v>
      </c>
      <c r="N4113" s="458">
        <v>0.161</v>
      </c>
      <c r="O4113" s="459">
        <v>0</v>
      </c>
      <c r="P4113" s="460">
        <v>0</v>
      </c>
      <c r="Q4113" s="453">
        <v>1</v>
      </c>
      <c r="R4113" s="458">
        <v>0.161</v>
      </c>
      <c r="S4113" s="464">
        <v>65922</v>
      </c>
      <c r="T4113" s="461">
        <v>2490567</v>
      </c>
      <c r="U4113" s="462"/>
      <c r="V4113" s="463">
        <v>0</v>
      </c>
      <c r="W4113" s="716" t="e">
        <f t="shared" si="163"/>
        <v>#DIV/0!</v>
      </c>
      <c r="Z4113" s="739">
        <f t="shared" si="164"/>
        <v>0</v>
      </c>
    </row>
    <row r="4114" spans="1:26" s="365" customFormat="1" ht="12.65" customHeight="1">
      <c r="A4114" s="452"/>
      <c r="B4114" s="452" t="s">
        <v>787</v>
      </c>
      <c r="C4114" s="453" t="s">
        <v>453</v>
      </c>
      <c r="D4114" s="454" t="s">
        <v>523</v>
      </c>
      <c r="E4114" s="455">
        <v>22150203002</v>
      </c>
      <c r="F4114" s="454" t="s">
        <v>1341</v>
      </c>
      <c r="G4114" s="454" t="s">
        <v>787</v>
      </c>
      <c r="H4114" s="454" t="s">
        <v>538</v>
      </c>
      <c r="I4114" s="453">
        <v>2024</v>
      </c>
      <c r="J4114" s="453">
        <v>10</v>
      </c>
      <c r="K4114" s="456">
        <v>45589</v>
      </c>
      <c r="L4114" s="457">
        <v>0.4</v>
      </c>
      <c r="M4114" s="458">
        <v>0.161</v>
      </c>
      <c r="N4114" s="458">
        <v>0.161</v>
      </c>
      <c r="O4114" s="459">
        <v>0</v>
      </c>
      <c r="P4114" s="460">
        <v>0</v>
      </c>
      <c r="Q4114" s="453">
        <v>1</v>
      </c>
      <c r="R4114" s="458">
        <v>0.161</v>
      </c>
      <c r="S4114" s="464">
        <v>20060</v>
      </c>
      <c r="T4114" s="461">
        <v>2424645</v>
      </c>
      <c r="U4114" s="462"/>
      <c r="V4114" s="463">
        <v>0</v>
      </c>
      <c r="W4114" s="716" t="e">
        <f t="shared" si="163"/>
        <v>#DIV/0!</v>
      </c>
      <c r="Z4114" s="739">
        <f t="shared" si="164"/>
        <v>0</v>
      </c>
    </row>
    <row r="4115" spans="1:26" s="365" customFormat="1" ht="12.65" customHeight="1">
      <c r="A4115" s="452"/>
      <c r="B4115" s="452" t="s">
        <v>787</v>
      </c>
      <c r="C4115" s="453" t="s">
        <v>453</v>
      </c>
      <c r="D4115" s="454" t="s">
        <v>523</v>
      </c>
      <c r="E4115" s="455">
        <v>22150203002</v>
      </c>
      <c r="F4115" s="454" t="s">
        <v>1341</v>
      </c>
      <c r="G4115" s="454" t="s">
        <v>787</v>
      </c>
      <c r="H4115" s="454" t="s">
        <v>538</v>
      </c>
      <c r="I4115" s="453">
        <v>2024</v>
      </c>
      <c r="J4115" s="453">
        <v>9</v>
      </c>
      <c r="K4115" s="456">
        <v>45589</v>
      </c>
      <c r="L4115" s="457">
        <v>0.4</v>
      </c>
      <c r="M4115" s="458">
        <v>0.161</v>
      </c>
      <c r="N4115" s="458">
        <v>0.161</v>
      </c>
      <c r="O4115" s="459">
        <v>0</v>
      </c>
      <c r="P4115" s="460">
        <v>0</v>
      </c>
      <c r="Q4115" s="453">
        <v>1</v>
      </c>
      <c r="R4115" s="458">
        <v>0.161</v>
      </c>
      <c r="S4115" s="464">
        <v>170954</v>
      </c>
      <c r="T4115" s="461">
        <v>2404585</v>
      </c>
      <c r="U4115" s="462"/>
      <c r="V4115" s="463">
        <v>0</v>
      </c>
      <c r="W4115" s="716" t="e">
        <f t="shared" si="163"/>
        <v>#DIV/0!</v>
      </c>
      <c r="Z4115" s="739">
        <f t="shared" si="164"/>
        <v>0</v>
      </c>
    </row>
    <row r="4116" spans="1:26" s="365" customFormat="1" ht="12.65" customHeight="1">
      <c r="A4116" s="452"/>
      <c r="B4116" s="452" t="s">
        <v>787</v>
      </c>
      <c r="C4116" s="453" t="s">
        <v>453</v>
      </c>
      <c r="D4116" s="454" t="s">
        <v>523</v>
      </c>
      <c r="E4116" s="455">
        <v>22150203002</v>
      </c>
      <c r="F4116" s="454" t="s">
        <v>1341</v>
      </c>
      <c r="G4116" s="454" t="s">
        <v>787</v>
      </c>
      <c r="H4116" s="454" t="s">
        <v>538</v>
      </c>
      <c r="I4116" s="453">
        <v>2024</v>
      </c>
      <c r="J4116" s="453">
        <v>8</v>
      </c>
      <c r="K4116" s="456">
        <v>45589</v>
      </c>
      <c r="L4116" s="457">
        <v>0.4</v>
      </c>
      <c r="M4116" s="458">
        <v>0.161</v>
      </c>
      <c r="N4116" s="458">
        <v>0.161</v>
      </c>
      <c r="O4116" s="459">
        <v>0</v>
      </c>
      <c r="P4116" s="460">
        <v>0</v>
      </c>
      <c r="Q4116" s="453">
        <v>1</v>
      </c>
      <c r="R4116" s="458">
        <v>0.161</v>
      </c>
      <c r="S4116" s="464">
        <v>199500</v>
      </c>
      <c r="T4116" s="461">
        <v>2233631</v>
      </c>
      <c r="U4116" s="462"/>
      <c r="V4116" s="463">
        <v>0</v>
      </c>
      <c r="W4116" s="716" t="e">
        <f t="shared" si="163"/>
        <v>#DIV/0!</v>
      </c>
      <c r="Z4116" s="739">
        <f t="shared" si="164"/>
        <v>0</v>
      </c>
    </row>
    <row r="4117" spans="1:26" s="365" customFormat="1" ht="12.65" customHeight="1">
      <c r="A4117" s="452"/>
      <c r="B4117" s="452" t="s">
        <v>787</v>
      </c>
      <c r="C4117" s="453" t="s">
        <v>453</v>
      </c>
      <c r="D4117" s="454" t="s">
        <v>523</v>
      </c>
      <c r="E4117" s="455">
        <v>22150203002</v>
      </c>
      <c r="F4117" s="454" t="s">
        <v>1341</v>
      </c>
      <c r="G4117" s="454" t="s">
        <v>787</v>
      </c>
      <c r="H4117" s="454" t="s">
        <v>538</v>
      </c>
      <c r="I4117" s="453">
        <v>2024</v>
      </c>
      <c r="J4117" s="453">
        <v>7</v>
      </c>
      <c r="K4117" s="456">
        <v>45589</v>
      </c>
      <c r="L4117" s="457">
        <v>0.4</v>
      </c>
      <c r="M4117" s="458">
        <v>0.161</v>
      </c>
      <c r="N4117" s="458">
        <v>0.161</v>
      </c>
      <c r="O4117" s="459">
        <v>0</v>
      </c>
      <c r="P4117" s="460">
        <v>0</v>
      </c>
      <c r="Q4117" s="453">
        <v>1</v>
      </c>
      <c r="R4117" s="458">
        <v>0.161</v>
      </c>
      <c r="S4117" s="464">
        <v>173631</v>
      </c>
      <c r="T4117" s="461">
        <v>2034131</v>
      </c>
      <c r="U4117" s="462"/>
      <c r="V4117" s="463">
        <v>0</v>
      </c>
      <c r="W4117" s="716" t="e">
        <f t="shared" si="163"/>
        <v>#DIV/0!</v>
      </c>
      <c r="Z4117" s="739">
        <f t="shared" si="164"/>
        <v>0</v>
      </c>
    </row>
    <row r="4118" spans="1:26" s="365" customFormat="1" ht="12.65" customHeight="1">
      <c r="A4118" s="452"/>
      <c r="B4118" s="452" t="s">
        <v>787</v>
      </c>
      <c r="C4118" s="453" t="s">
        <v>453</v>
      </c>
      <c r="D4118" s="454" t="s">
        <v>523</v>
      </c>
      <c r="E4118" s="455">
        <v>22150203002</v>
      </c>
      <c r="F4118" s="454" t="s">
        <v>1341</v>
      </c>
      <c r="G4118" s="454" t="s">
        <v>787</v>
      </c>
      <c r="H4118" s="454" t="s">
        <v>538</v>
      </c>
      <c r="I4118" s="453">
        <v>2024</v>
      </c>
      <c r="J4118" s="453">
        <v>6</v>
      </c>
      <c r="K4118" s="456">
        <v>45589</v>
      </c>
      <c r="L4118" s="457">
        <v>0.4</v>
      </c>
      <c r="M4118" s="458">
        <v>0.161</v>
      </c>
      <c r="N4118" s="458">
        <v>0.161</v>
      </c>
      <c r="O4118" s="459">
        <v>0</v>
      </c>
      <c r="P4118" s="460">
        <v>0</v>
      </c>
      <c r="Q4118" s="453">
        <v>1</v>
      </c>
      <c r="R4118" s="458">
        <v>0.161</v>
      </c>
      <c r="S4118" s="464">
        <v>60000</v>
      </c>
      <c r="T4118" s="461">
        <v>1860500</v>
      </c>
      <c r="U4118" s="462"/>
      <c r="V4118" s="463">
        <v>0</v>
      </c>
      <c r="W4118" s="716" t="e">
        <f t="shared" si="163"/>
        <v>#DIV/0!</v>
      </c>
      <c r="Z4118" s="739">
        <f t="shared" si="164"/>
        <v>0</v>
      </c>
    </row>
    <row r="4119" spans="1:26" s="365" customFormat="1" ht="12.65" customHeight="1">
      <c r="A4119" s="452"/>
      <c r="B4119" s="452" t="s">
        <v>787</v>
      </c>
      <c r="C4119" s="453" t="s">
        <v>453</v>
      </c>
      <c r="D4119" s="454" t="s">
        <v>523</v>
      </c>
      <c r="E4119" s="455">
        <v>22150203002</v>
      </c>
      <c r="F4119" s="454" t="s">
        <v>1341</v>
      </c>
      <c r="G4119" s="454" t="s">
        <v>787</v>
      </c>
      <c r="H4119" s="454" t="s">
        <v>538</v>
      </c>
      <c r="I4119" s="453">
        <v>2024</v>
      </c>
      <c r="J4119" s="453">
        <v>5</v>
      </c>
      <c r="K4119" s="456">
        <v>45589</v>
      </c>
      <c r="L4119" s="457">
        <v>0.4</v>
      </c>
      <c r="M4119" s="458">
        <v>0.161</v>
      </c>
      <c r="N4119" s="458">
        <v>0.161</v>
      </c>
      <c r="O4119" s="459">
        <v>0</v>
      </c>
      <c r="P4119" s="460">
        <v>0</v>
      </c>
      <c r="Q4119" s="453">
        <v>1</v>
      </c>
      <c r="R4119" s="458">
        <v>0.161</v>
      </c>
      <c r="S4119" s="464">
        <v>295000</v>
      </c>
      <c r="T4119" s="461">
        <v>1800500</v>
      </c>
      <c r="U4119" s="462"/>
      <c r="V4119" s="463">
        <v>0</v>
      </c>
      <c r="W4119" s="716" t="e">
        <f t="shared" si="163"/>
        <v>#DIV/0!</v>
      </c>
      <c r="Z4119" s="739">
        <f t="shared" si="164"/>
        <v>0</v>
      </c>
    </row>
    <row r="4120" spans="1:26" s="365" customFormat="1" ht="12.65" customHeight="1">
      <c r="A4120" s="452"/>
      <c r="B4120" s="452" t="s">
        <v>787</v>
      </c>
      <c r="C4120" s="453" t="s">
        <v>453</v>
      </c>
      <c r="D4120" s="454" t="s">
        <v>523</v>
      </c>
      <c r="E4120" s="455">
        <v>22150203002</v>
      </c>
      <c r="F4120" s="454" t="s">
        <v>1341</v>
      </c>
      <c r="G4120" s="454" t="s">
        <v>787</v>
      </c>
      <c r="H4120" s="454" t="s">
        <v>538</v>
      </c>
      <c r="I4120" s="453">
        <v>2024</v>
      </c>
      <c r="J4120" s="453">
        <v>4</v>
      </c>
      <c r="K4120" s="456">
        <v>45589</v>
      </c>
      <c r="L4120" s="457">
        <v>0.4</v>
      </c>
      <c r="M4120" s="458">
        <v>0.161</v>
      </c>
      <c r="N4120" s="458">
        <v>0.161</v>
      </c>
      <c r="O4120" s="459">
        <v>0</v>
      </c>
      <c r="P4120" s="460">
        <v>0</v>
      </c>
      <c r="Q4120" s="453">
        <v>1</v>
      </c>
      <c r="R4120" s="458">
        <v>0.161</v>
      </c>
      <c r="S4120" s="464">
        <v>255000</v>
      </c>
      <c r="T4120" s="461">
        <v>1505500</v>
      </c>
      <c r="U4120" s="462"/>
      <c r="V4120" s="463">
        <v>0</v>
      </c>
      <c r="W4120" s="716" t="e">
        <f t="shared" si="163"/>
        <v>#DIV/0!</v>
      </c>
      <c r="Z4120" s="739">
        <f t="shared" si="164"/>
        <v>0</v>
      </c>
    </row>
    <row r="4121" spans="1:26" s="365" customFormat="1" ht="12.65" customHeight="1">
      <c r="A4121" s="452"/>
      <c r="B4121" s="452" t="s">
        <v>787</v>
      </c>
      <c r="C4121" s="453" t="s">
        <v>453</v>
      </c>
      <c r="D4121" s="454" t="s">
        <v>523</v>
      </c>
      <c r="E4121" s="455">
        <v>22150203002</v>
      </c>
      <c r="F4121" s="454" t="s">
        <v>1341</v>
      </c>
      <c r="G4121" s="454" t="s">
        <v>787</v>
      </c>
      <c r="H4121" s="454" t="s">
        <v>538</v>
      </c>
      <c r="I4121" s="453">
        <v>2024</v>
      </c>
      <c r="J4121" s="453">
        <v>3</v>
      </c>
      <c r="K4121" s="456">
        <v>45589</v>
      </c>
      <c r="L4121" s="457">
        <v>0.4</v>
      </c>
      <c r="M4121" s="458">
        <v>0.161</v>
      </c>
      <c r="N4121" s="458">
        <v>0.161</v>
      </c>
      <c r="O4121" s="459">
        <v>0</v>
      </c>
      <c r="P4121" s="460">
        <v>0</v>
      </c>
      <c r="Q4121" s="453">
        <v>1</v>
      </c>
      <c r="R4121" s="458">
        <v>0.161</v>
      </c>
      <c r="S4121" s="464">
        <v>475000</v>
      </c>
      <c r="T4121" s="461">
        <v>1250500</v>
      </c>
      <c r="U4121" s="462"/>
      <c r="V4121" s="463">
        <v>0</v>
      </c>
      <c r="W4121" s="716" t="e">
        <f t="shared" si="163"/>
        <v>#DIV/0!</v>
      </c>
      <c r="Z4121" s="739">
        <f t="shared" si="164"/>
        <v>0</v>
      </c>
    </row>
    <row r="4122" spans="1:26" s="365" customFormat="1" ht="12.65" customHeight="1">
      <c r="A4122" s="452"/>
      <c r="B4122" s="452" t="s">
        <v>787</v>
      </c>
      <c r="C4122" s="453" t="s">
        <v>453</v>
      </c>
      <c r="D4122" s="454" t="s">
        <v>523</v>
      </c>
      <c r="E4122" s="455">
        <v>22150203002</v>
      </c>
      <c r="F4122" s="454" t="s">
        <v>1341</v>
      </c>
      <c r="G4122" s="454" t="s">
        <v>787</v>
      </c>
      <c r="H4122" s="454" t="s">
        <v>538</v>
      </c>
      <c r="I4122" s="453">
        <v>2024</v>
      </c>
      <c r="J4122" s="453">
        <v>2</v>
      </c>
      <c r="K4122" s="456">
        <v>45589</v>
      </c>
      <c r="L4122" s="457">
        <v>0.4</v>
      </c>
      <c r="M4122" s="458">
        <v>0.161</v>
      </c>
      <c r="N4122" s="458">
        <v>0.161</v>
      </c>
      <c r="O4122" s="459">
        <v>0</v>
      </c>
      <c r="P4122" s="460">
        <v>0</v>
      </c>
      <c r="Q4122" s="453">
        <v>1</v>
      </c>
      <c r="R4122" s="458">
        <v>0.161</v>
      </c>
      <c r="S4122" s="464">
        <v>200000</v>
      </c>
      <c r="T4122" s="461">
        <v>775500</v>
      </c>
      <c r="U4122" s="462"/>
      <c r="V4122" s="463">
        <v>0</v>
      </c>
      <c r="W4122" s="716" t="e">
        <f t="shared" si="163"/>
        <v>#DIV/0!</v>
      </c>
      <c r="Z4122" s="739">
        <f t="shared" si="164"/>
        <v>0</v>
      </c>
    </row>
    <row r="4123" spans="1:26" s="365" customFormat="1" ht="12.65" customHeight="1">
      <c r="A4123" s="452"/>
      <c r="B4123" s="452" t="s">
        <v>787</v>
      </c>
      <c r="C4123" s="453" t="s">
        <v>453</v>
      </c>
      <c r="D4123" s="454" t="s">
        <v>523</v>
      </c>
      <c r="E4123" s="455">
        <v>22150203002</v>
      </c>
      <c r="F4123" s="454" t="s">
        <v>1341</v>
      </c>
      <c r="G4123" s="454" t="s">
        <v>787</v>
      </c>
      <c r="H4123" s="454" t="s">
        <v>538</v>
      </c>
      <c r="I4123" s="453">
        <v>2024</v>
      </c>
      <c r="J4123" s="453">
        <v>1</v>
      </c>
      <c r="K4123" s="456">
        <v>45589</v>
      </c>
      <c r="L4123" s="457">
        <v>0.4</v>
      </c>
      <c r="M4123" s="458">
        <v>0.161</v>
      </c>
      <c r="N4123" s="458">
        <v>0.161</v>
      </c>
      <c r="O4123" s="459">
        <v>0</v>
      </c>
      <c r="P4123" s="460">
        <v>0</v>
      </c>
      <c r="Q4123" s="453">
        <v>1</v>
      </c>
      <c r="R4123" s="458">
        <v>0.161</v>
      </c>
      <c r="S4123" s="464">
        <v>259250</v>
      </c>
      <c r="T4123" s="461">
        <v>575500</v>
      </c>
      <c r="U4123" s="462"/>
      <c r="V4123" s="463">
        <v>0</v>
      </c>
      <c r="W4123" s="716" t="e">
        <f t="shared" si="163"/>
        <v>#DIV/0!</v>
      </c>
      <c r="Z4123" s="739">
        <f t="shared" si="164"/>
        <v>0</v>
      </c>
    </row>
    <row r="4124" spans="1:26" s="365" customFormat="1" ht="12.65" customHeight="1">
      <c r="A4124" s="452"/>
      <c r="B4124" s="452" t="s">
        <v>787</v>
      </c>
      <c r="C4124" s="453" t="s">
        <v>453</v>
      </c>
      <c r="D4124" s="454" t="s">
        <v>523</v>
      </c>
      <c r="E4124" s="455">
        <v>22150203002</v>
      </c>
      <c r="F4124" s="454" t="s">
        <v>1341</v>
      </c>
      <c r="G4124" s="454" t="s">
        <v>787</v>
      </c>
      <c r="H4124" s="454" t="s">
        <v>538</v>
      </c>
      <c r="I4124" s="453">
        <v>2023</v>
      </c>
      <c r="J4124" s="453">
        <v>12</v>
      </c>
      <c r="K4124" s="456">
        <v>45589</v>
      </c>
      <c r="L4124" s="457">
        <v>0.4</v>
      </c>
      <c r="M4124" s="458">
        <v>0.161</v>
      </c>
      <c r="N4124" s="458">
        <v>0.161</v>
      </c>
      <c r="O4124" s="459">
        <v>0</v>
      </c>
      <c r="P4124" s="460">
        <v>0</v>
      </c>
      <c r="Q4124" s="453">
        <v>1</v>
      </c>
      <c r="R4124" s="458">
        <v>0.161</v>
      </c>
      <c r="S4124" s="464">
        <v>152964</v>
      </c>
      <c r="T4124" s="461">
        <v>316250</v>
      </c>
      <c r="U4124" s="462"/>
      <c r="V4124" s="463">
        <v>0</v>
      </c>
      <c r="W4124" s="716" t="e">
        <f t="shared" si="163"/>
        <v>#DIV/0!</v>
      </c>
      <c r="Z4124" s="739">
        <f t="shared" si="164"/>
        <v>0</v>
      </c>
    </row>
    <row r="4125" spans="1:26" s="365" customFormat="1" ht="12.65" customHeight="1">
      <c r="A4125" s="452"/>
      <c r="B4125" s="452" t="s">
        <v>787</v>
      </c>
      <c r="C4125" s="453" t="s">
        <v>453</v>
      </c>
      <c r="D4125" s="454" t="s">
        <v>523</v>
      </c>
      <c r="E4125" s="455">
        <v>22150203002</v>
      </c>
      <c r="F4125" s="454" t="s">
        <v>1341</v>
      </c>
      <c r="G4125" s="454" t="s">
        <v>787</v>
      </c>
      <c r="H4125" s="454" t="s">
        <v>538</v>
      </c>
      <c r="I4125" s="453">
        <v>2023</v>
      </c>
      <c r="J4125" s="453">
        <v>11</v>
      </c>
      <c r="K4125" s="456">
        <v>45589</v>
      </c>
      <c r="L4125" s="457">
        <v>0.4</v>
      </c>
      <c r="M4125" s="458">
        <v>0.161</v>
      </c>
      <c r="N4125" s="458">
        <v>0.161</v>
      </c>
      <c r="O4125" s="459">
        <v>0</v>
      </c>
      <c r="P4125" s="460">
        <v>0</v>
      </c>
      <c r="Q4125" s="453">
        <v>1</v>
      </c>
      <c r="R4125" s="458">
        <v>0.161</v>
      </c>
      <c r="S4125" s="464">
        <v>148536</v>
      </c>
      <c r="T4125" s="461">
        <v>163286</v>
      </c>
      <c r="U4125" s="462"/>
      <c r="V4125" s="463">
        <v>0</v>
      </c>
      <c r="W4125" s="716" t="e">
        <f t="shared" si="163"/>
        <v>#DIV/0!</v>
      </c>
      <c r="Z4125" s="739">
        <f t="shared" si="164"/>
        <v>0</v>
      </c>
    </row>
    <row r="4126" spans="1:26" s="365" customFormat="1" ht="12.65" customHeight="1">
      <c r="A4126" s="452"/>
      <c r="B4126" s="452" t="s">
        <v>787</v>
      </c>
      <c r="C4126" s="453" t="s">
        <v>453</v>
      </c>
      <c r="D4126" s="454" t="s">
        <v>523</v>
      </c>
      <c r="E4126" s="455">
        <v>22150203002</v>
      </c>
      <c r="F4126" s="454" t="s">
        <v>1341</v>
      </c>
      <c r="G4126" s="454" t="s">
        <v>787</v>
      </c>
      <c r="H4126" s="454" t="s">
        <v>538</v>
      </c>
      <c r="I4126" s="453">
        <v>2023</v>
      </c>
      <c r="J4126" s="453">
        <v>10</v>
      </c>
      <c r="K4126" s="456">
        <v>45589</v>
      </c>
      <c r="L4126" s="457">
        <v>0.4</v>
      </c>
      <c r="M4126" s="458">
        <v>0.161</v>
      </c>
      <c r="N4126" s="458">
        <v>0.161</v>
      </c>
      <c r="O4126" s="459">
        <v>0</v>
      </c>
      <c r="P4126" s="460">
        <v>0</v>
      </c>
      <c r="Q4126" s="453">
        <v>1</v>
      </c>
      <c r="R4126" s="458">
        <v>0.161</v>
      </c>
      <c r="S4126" s="464">
        <v>14750</v>
      </c>
      <c r="T4126" s="461">
        <v>14750</v>
      </c>
      <c r="U4126" s="462"/>
      <c r="V4126" s="463">
        <v>0</v>
      </c>
      <c r="W4126" s="716" t="e">
        <f t="shared" si="163"/>
        <v>#DIV/0!</v>
      </c>
      <c r="Z4126" s="739">
        <f t="shared" si="164"/>
        <v>0</v>
      </c>
    </row>
    <row r="4127" spans="1:26" s="365" customFormat="1" ht="12.65" customHeight="1">
      <c r="A4127" s="452"/>
      <c r="B4127" s="452" t="s">
        <v>787</v>
      </c>
      <c r="C4127" s="453" t="s">
        <v>453</v>
      </c>
      <c r="D4127" s="454" t="s">
        <v>526</v>
      </c>
      <c r="E4127" s="455">
        <v>22150201016</v>
      </c>
      <c r="F4127" s="454" t="s">
        <v>1341</v>
      </c>
      <c r="G4127" s="454" t="s">
        <v>787</v>
      </c>
      <c r="H4127" s="454" t="s">
        <v>457</v>
      </c>
      <c r="I4127" s="453">
        <v>2025</v>
      </c>
      <c r="J4127" s="453">
        <v>1</v>
      </c>
      <c r="K4127" s="456">
        <v>45660</v>
      </c>
      <c r="L4127" s="457">
        <v>0.4</v>
      </c>
      <c r="M4127" s="458">
        <v>0.27010000000000001</v>
      </c>
      <c r="N4127" s="458">
        <v>0.27010000000000001</v>
      </c>
      <c r="O4127" s="459"/>
      <c r="P4127" s="460"/>
      <c r="Q4127" s="453">
        <v>1</v>
      </c>
      <c r="R4127" s="458">
        <v>0.27010000000000001</v>
      </c>
      <c r="S4127" s="464">
        <v>68850</v>
      </c>
      <c r="T4127" s="461">
        <v>1270379</v>
      </c>
      <c r="U4127" s="462"/>
      <c r="V4127" s="463">
        <v>0</v>
      </c>
      <c r="W4127" s="716" t="e">
        <f t="shared" si="163"/>
        <v>#DIV/0!</v>
      </c>
      <c r="Z4127" s="739">
        <f t="shared" si="164"/>
        <v>0</v>
      </c>
    </row>
    <row r="4128" spans="1:26" s="365" customFormat="1" ht="12.65" customHeight="1">
      <c r="A4128" s="452"/>
      <c r="B4128" s="452" t="s">
        <v>787</v>
      </c>
      <c r="C4128" s="453" t="s">
        <v>453</v>
      </c>
      <c r="D4128" s="454" t="s">
        <v>526</v>
      </c>
      <c r="E4128" s="455">
        <v>22150201016</v>
      </c>
      <c r="F4128" s="454" t="s">
        <v>1341</v>
      </c>
      <c r="G4128" s="454" t="s">
        <v>787</v>
      </c>
      <c r="H4128" s="454" t="s">
        <v>457</v>
      </c>
      <c r="I4128" s="453">
        <v>2024</v>
      </c>
      <c r="J4128" s="453">
        <v>12</v>
      </c>
      <c r="K4128" s="456">
        <v>45660</v>
      </c>
      <c r="L4128" s="457">
        <v>0.4</v>
      </c>
      <c r="M4128" s="458">
        <v>0.27010000000000001</v>
      </c>
      <c r="N4128" s="458">
        <v>0.27010000000000001</v>
      </c>
      <c r="O4128" s="459"/>
      <c r="P4128" s="460"/>
      <c r="Q4128" s="453">
        <v>1</v>
      </c>
      <c r="R4128" s="458">
        <v>0.27010000000000001</v>
      </c>
      <c r="S4128" s="464">
        <v>33700</v>
      </c>
      <c r="T4128" s="461">
        <v>1201529</v>
      </c>
      <c r="U4128" s="462"/>
      <c r="V4128" s="463">
        <v>0</v>
      </c>
      <c r="W4128" s="716" t="e">
        <f t="shared" si="163"/>
        <v>#DIV/0!</v>
      </c>
      <c r="Z4128" s="739">
        <f t="shared" si="164"/>
        <v>0</v>
      </c>
    </row>
    <row r="4129" spans="1:26" s="365" customFormat="1" ht="12.65" customHeight="1">
      <c r="A4129" s="452"/>
      <c r="B4129" s="452" t="s">
        <v>787</v>
      </c>
      <c r="C4129" s="453" t="s">
        <v>453</v>
      </c>
      <c r="D4129" s="454" t="s">
        <v>526</v>
      </c>
      <c r="E4129" s="455">
        <v>22150201016</v>
      </c>
      <c r="F4129" s="454" t="s">
        <v>1341</v>
      </c>
      <c r="G4129" s="454" t="s">
        <v>787</v>
      </c>
      <c r="H4129" s="454" t="s">
        <v>457</v>
      </c>
      <c r="I4129" s="453">
        <v>2024</v>
      </c>
      <c r="J4129" s="453">
        <v>11</v>
      </c>
      <c r="K4129" s="456">
        <v>45632</v>
      </c>
      <c r="L4129" s="457">
        <v>0.4</v>
      </c>
      <c r="M4129" s="458">
        <v>0.27010000000000001</v>
      </c>
      <c r="N4129" s="458">
        <v>0.27010000000000001</v>
      </c>
      <c r="O4129" s="459"/>
      <c r="P4129" s="460"/>
      <c r="Q4129" s="453">
        <v>1</v>
      </c>
      <c r="R4129" s="458">
        <v>0.27010000000000001</v>
      </c>
      <c r="S4129" s="464">
        <v>40000</v>
      </c>
      <c r="T4129" s="461">
        <v>1167829</v>
      </c>
      <c r="U4129" s="462"/>
      <c r="V4129" s="463">
        <v>0</v>
      </c>
      <c r="W4129" s="716" t="e">
        <f t="shared" si="163"/>
        <v>#DIV/0!</v>
      </c>
      <c r="Z4129" s="739">
        <f t="shared" si="164"/>
        <v>0</v>
      </c>
    </row>
    <row r="4130" spans="1:26" s="365" customFormat="1" ht="12.65" customHeight="1">
      <c r="A4130" s="452"/>
      <c r="B4130" s="452" t="s">
        <v>787</v>
      </c>
      <c r="C4130" s="453" t="s">
        <v>453</v>
      </c>
      <c r="D4130" s="454" t="s">
        <v>526</v>
      </c>
      <c r="E4130" s="455">
        <v>22150201016</v>
      </c>
      <c r="F4130" s="454" t="s">
        <v>1341</v>
      </c>
      <c r="G4130" s="454" t="s">
        <v>787</v>
      </c>
      <c r="H4130" s="454" t="s">
        <v>457</v>
      </c>
      <c r="I4130" s="453">
        <v>2024</v>
      </c>
      <c r="J4130" s="453">
        <v>10</v>
      </c>
      <c r="K4130" s="456">
        <v>45617</v>
      </c>
      <c r="L4130" s="457">
        <v>0.4</v>
      </c>
      <c r="M4130" s="458">
        <v>0.27010000000000001</v>
      </c>
      <c r="N4130" s="458">
        <v>0.27010000000000001</v>
      </c>
      <c r="O4130" s="459">
        <v>0</v>
      </c>
      <c r="P4130" s="460">
        <v>0</v>
      </c>
      <c r="Q4130" s="453">
        <v>1</v>
      </c>
      <c r="R4130" s="458">
        <v>0.27010000000000001</v>
      </c>
      <c r="S4130" s="464">
        <v>34000</v>
      </c>
      <c r="T4130" s="461">
        <v>1127829</v>
      </c>
      <c r="U4130" s="462"/>
      <c r="V4130" s="463">
        <v>0</v>
      </c>
      <c r="W4130" s="716" t="e">
        <f t="shared" si="163"/>
        <v>#DIV/0!</v>
      </c>
      <c r="Z4130" s="739">
        <f t="shared" si="164"/>
        <v>0</v>
      </c>
    </row>
    <row r="4131" spans="1:26" s="365" customFormat="1" ht="12.65" customHeight="1">
      <c r="A4131" s="452"/>
      <c r="B4131" s="452" t="s">
        <v>787</v>
      </c>
      <c r="C4131" s="453" t="s">
        <v>453</v>
      </c>
      <c r="D4131" s="454" t="s">
        <v>526</v>
      </c>
      <c r="E4131" s="455">
        <v>22150201016</v>
      </c>
      <c r="F4131" s="454" t="s">
        <v>1341</v>
      </c>
      <c r="G4131" s="454" t="s">
        <v>787</v>
      </c>
      <c r="H4131" s="454" t="s">
        <v>457</v>
      </c>
      <c r="I4131" s="453">
        <v>2024</v>
      </c>
      <c r="J4131" s="453">
        <v>9</v>
      </c>
      <c r="K4131" s="456">
        <v>45617</v>
      </c>
      <c r="L4131" s="457">
        <v>0.4</v>
      </c>
      <c r="M4131" s="458">
        <v>0.27010000000000001</v>
      </c>
      <c r="N4131" s="458">
        <v>0.27010000000000001</v>
      </c>
      <c r="O4131" s="459">
        <v>0</v>
      </c>
      <c r="P4131" s="460">
        <v>0</v>
      </c>
      <c r="Q4131" s="453">
        <v>1</v>
      </c>
      <c r="R4131" s="458">
        <v>0.27010000000000001</v>
      </c>
      <c r="S4131" s="464">
        <v>97650</v>
      </c>
      <c r="T4131" s="461">
        <v>1093829</v>
      </c>
      <c r="U4131" s="462"/>
      <c r="V4131" s="463">
        <v>0</v>
      </c>
      <c r="W4131" s="716" t="e">
        <f t="shared" si="163"/>
        <v>#DIV/0!</v>
      </c>
      <c r="Z4131" s="739">
        <f t="shared" si="164"/>
        <v>0</v>
      </c>
    </row>
    <row r="4132" spans="1:26" s="365" customFormat="1" ht="12.65" customHeight="1">
      <c r="A4132" s="452"/>
      <c r="B4132" s="452" t="s">
        <v>787</v>
      </c>
      <c r="C4132" s="453" t="s">
        <v>453</v>
      </c>
      <c r="D4132" s="454" t="s">
        <v>526</v>
      </c>
      <c r="E4132" s="455">
        <v>22150201016</v>
      </c>
      <c r="F4132" s="454" t="s">
        <v>1341</v>
      </c>
      <c r="G4132" s="454" t="s">
        <v>787</v>
      </c>
      <c r="H4132" s="454" t="s">
        <v>457</v>
      </c>
      <c r="I4132" s="453">
        <v>2024</v>
      </c>
      <c r="J4132" s="453">
        <v>8</v>
      </c>
      <c r="K4132" s="456">
        <v>45617</v>
      </c>
      <c r="L4132" s="457">
        <v>0.4</v>
      </c>
      <c r="M4132" s="458">
        <v>0.27010000000000001</v>
      </c>
      <c r="N4132" s="458">
        <v>0.27010000000000001</v>
      </c>
      <c r="O4132" s="459">
        <v>0</v>
      </c>
      <c r="P4132" s="460">
        <v>0</v>
      </c>
      <c r="Q4132" s="453">
        <v>1</v>
      </c>
      <c r="R4132" s="458">
        <v>0.27010000000000001</v>
      </c>
      <c r="S4132" s="464">
        <v>77179</v>
      </c>
      <c r="T4132" s="461">
        <v>996179</v>
      </c>
      <c r="U4132" s="462"/>
      <c r="V4132" s="463">
        <v>0</v>
      </c>
      <c r="W4132" s="716" t="e">
        <f t="shared" si="163"/>
        <v>#DIV/0!</v>
      </c>
      <c r="Z4132" s="739">
        <f t="shared" si="164"/>
        <v>0</v>
      </c>
    </row>
    <row r="4133" spans="1:26" s="365" customFormat="1" ht="12.65" customHeight="1">
      <c r="A4133" s="452"/>
      <c r="B4133" s="452" t="s">
        <v>787</v>
      </c>
      <c r="C4133" s="453" t="s">
        <v>453</v>
      </c>
      <c r="D4133" s="454" t="s">
        <v>526</v>
      </c>
      <c r="E4133" s="455">
        <v>22150201016</v>
      </c>
      <c r="F4133" s="454" t="s">
        <v>1341</v>
      </c>
      <c r="G4133" s="454" t="s">
        <v>787</v>
      </c>
      <c r="H4133" s="454" t="s">
        <v>457</v>
      </c>
      <c r="I4133" s="453">
        <v>2024</v>
      </c>
      <c r="J4133" s="453">
        <v>7</v>
      </c>
      <c r="K4133" s="456">
        <v>45617</v>
      </c>
      <c r="L4133" s="457">
        <v>0.4</v>
      </c>
      <c r="M4133" s="458">
        <v>0.27010000000000001</v>
      </c>
      <c r="N4133" s="458">
        <v>0.27010000000000001</v>
      </c>
      <c r="O4133" s="459">
        <v>0</v>
      </c>
      <c r="P4133" s="460">
        <v>0</v>
      </c>
      <c r="Q4133" s="453">
        <v>1</v>
      </c>
      <c r="R4133" s="458">
        <v>0.27010000000000001</v>
      </c>
      <c r="S4133" s="464">
        <v>60000</v>
      </c>
      <c r="T4133" s="461">
        <v>919000</v>
      </c>
      <c r="U4133" s="462"/>
      <c r="V4133" s="463">
        <v>0</v>
      </c>
      <c r="W4133" s="716" t="e">
        <f t="shared" si="163"/>
        <v>#DIV/0!</v>
      </c>
      <c r="Z4133" s="739">
        <f t="shared" si="164"/>
        <v>0</v>
      </c>
    </row>
    <row r="4134" spans="1:26" s="365" customFormat="1" ht="12.65" customHeight="1">
      <c r="A4134" s="452"/>
      <c r="B4134" s="452" t="s">
        <v>787</v>
      </c>
      <c r="C4134" s="453" t="s">
        <v>453</v>
      </c>
      <c r="D4134" s="454" t="s">
        <v>526</v>
      </c>
      <c r="E4134" s="455">
        <v>22150201016</v>
      </c>
      <c r="F4134" s="454" t="s">
        <v>1341</v>
      </c>
      <c r="G4134" s="454" t="s">
        <v>787</v>
      </c>
      <c r="H4134" s="454" t="s">
        <v>457</v>
      </c>
      <c r="I4134" s="453">
        <v>2024</v>
      </c>
      <c r="J4134" s="453">
        <v>6</v>
      </c>
      <c r="K4134" s="456">
        <v>45617</v>
      </c>
      <c r="L4134" s="457">
        <v>0.4</v>
      </c>
      <c r="M4134" s="458">
        <v>0.27010000000000001</v>
      </c>
      <c r="N4134" s="458">
        <v>0.27010000000000001</v>
      </c>
      <c r="O4134" s="459">
        <v>0</v>
      </c>
      <c r="P4134" s="460">
        <v>0</v>
      </c>
      <c r="Q4134" s="453">
        <v>1</v>
      </c>
      <c r="R4134" s="458">
        <v>0.27010000000000001</v>
      </c>
      <c r="S4134" s="464">
        <v>0</v>
      </c>
      <c r="T4134" s="461">
        <v>859000</v>
      </c>
      <c r="U4134" s="462"/>
      <c r="V4134" s="463">
        <v>0</v>
      </c>
      <c r="W4134" s="716" t="e">
        <f t="shared" si="163"/>
        <v>#DIV/0!</v>
      </c>
      <c r="Z4134" s="739">
        <f t="shared" si="164"/>
        <v>0</v>
      </c>
    </row>
    <row r="4135" spans="1:26" s="365" customFormat="1" ht="12.65" customHeight="1">
      <c r="A4135" s="452"/>
      <c r="B4135" s="452" t="s">
        <v>787</v>
      </c>
      <c r="C4135" s="453" t="s">
        <v>453</v>
      </c>
      <c r="D4135" s="454" t="s">
        <v>526</v>
      </c>
      <c r="E4135" s="455">
        <v>22150201016</v>
      </c>
      <c r="F4135" s="454" t="s">
        <v>1341</v>
      </c>
      <c r="G4135" s="454" t="s">
        <v>787</v>
      </c>
      <c r="H4135" s="454" t="s">
        <v>457</v>
      </c>
      <c r="I4135" s="453">
        <v>2024</v>
      </c>
      <c r="J4135" s="453">
        <v>5</v>
      </c>
      <c r="K4135" s="456">
        <v>45617</v>
      </c>
      <c r="L4135" s="457">
        <v>0.4</v>
      </c>
      <c r="M4135" s="458">
        <v>0.27010000000000001</v>
      </c>
      <c r="N4135" s="458">
        <v>0.27010000000000001</v>
      </c>
      <c r="O4135" s="459">
        <v>0</v>
      </c>
      <c r="P4135" s="460">
        <v>0</v>
      </c>
      <c r="Q4135" s="453">
        <v>1</v>
      </c>
      <c r="R4135" s="458">
        <v>0.27010000000000001</v>
      </c>
      <c r="S4135" s="464">
        <v>21550</v>
      </c>
      <c r="T4135" s="461">
        <v>859000</v>
      </c>
      <c r="U4135" s="462"/>
      <c r="V4135" s="463">
        <v>0</v>
      </c>
      <c r="W4135" s="716" t="e">
        <f t="shared" si="163"/>
        <v>#DIV/0!</v>
      </c>
      <c r="Z4135" s="739">
        <f t="shared" si="164"/>
        <v>0</v>
      </c>
    </row>
    <row r="4136" spans="1:26" s="365" customFormat="1" ht="12.65" customHeight="1">
      <c r="A4136" s="452"/>
      <c r="B4136" s="452" t="s">
        <v>787</v>
      </c>
      <c r="C4136" s="453" t="s">
        <v>453</v>
      </c>
      <c r="D4136" s="454" t="s">
        <v>526</v>
      </c>
      <c r="E4136" s="455">
        <v>22150201016</v>
      </c>
      <c r="F4136" s="454" t="s">
        <v>1341</v>
      </c>
      <c r="G4136" s="454" t="s">
        <v>787</v>
      </c>
      <c r="H4136" s="454" t="s">
        <v>457</v>
      </c>
      <c r="I4136" s="453">
        <v>2024</v>
      </c>
      <c r="J4136" s="453">
        <v>4</v>
      </c>
      <c r="K4136" s="456">
        <v>45617</v>
      </c>
      <c r="L4136" s="457">
        <v>0.4</v>
      </c>
      <c r="M4136" s="458">
        <v>0.27010000000000001</v>
      </c>
      <c r="N4136" s="458">
        <v>0.27010000000000001</v>
      </c>
      <c r="O4136" s="459">
        <v>0</v>
      </c>
      <c r="P4136" s="460">
        <v>0</v>
      </c>
      <c r="Q4136" s="453">
        <v>1</v>
      </c>
      <c r="R4136" s="458">
        <v>0.27010000000000001</v>
      </c>
      <c r="S4136" s="464">
        <v>98950</v>
      </c>
      <c r="T4136" s="461">
        <v>837450</v>
      </c>
      <c r="U4136" s="462"/>
      <c r="V4136" s="463">
        <v>0</v>
      </c>
      <c r="W4136" s="716" t="e">
        <f t="shared" si="163"/>
        <v>#DIV/0!</v>
      </c>
      <c r="Z4136" s="739">
        <f t="shared" si="164"/>
        <v>0</v>
      </c>
    </row>
    <row r="4137" spans="1:26" s="365" customFormat="1" ht="12.65" customHeight="1">
      <c r="A4137" s="452"/>
      <c r="B4137" s="452" t="s">
        <v>787</v>
      </c>
      <c r="C4137" s="453" t="s">
        <v>453</v>
      </c>
      <c r="D4137" s="454" t="s">
        <v>526</v>
      </c>
      <c r="E4137" s="455">
        <v>22150201016</v>
      </c>
      <c r="F4137" s="454" t="s">
        <v>1341</v>
      </c>
      <c r="G4137" s="454" t="s">
        <v>787</v>
      </c>
      <c r="H4137" s="454" t="s">
        <v>457</v>
      </c>
      <c r="I4137" s="453">
        <v>2024</v>
      </c>
      <c r="J4137" s="453">
        <v>3</v>
      </c>
      <c r="K4137" s="456">
        <v>45617</v>
      </c>
      <c r="L4137" s="457">
        <v>0.4</v>
      </c>
      <c r="M4137" s="458">
        <v>0.27010000000000001</v>
      </c>
      <c r="N4137" s="458">
        <v>0.27010000000000001</v>
      </c>
      <c r="O4137" s="459">
        <v>0</v>
      </c>
      <c r="P4137" s="460">
        <v>0</v>
      </c>
      <c r="Q4137" s="453">
        <v>1</v>
      </c>
      <c r="R4137" s="458">
        <v>0.27010000000000001</v>
      </c>
      <c r="S4137" s="464">
        <v>197300</v>
      </c>
      <c r="T4137" s="461">
        <v>738500</v>
      </c>
      <c r="U4137" s="462"/>
      <c r="V4137" s="463">
        <v>0</v>
      </c>
      <c r="W4137" s="716" t="e">
        <f t="shared" si="163"/>
        <v>#DIV/0!</v>
      </c>
      <c r="Z4137" s="739">
        <f t="shared" si="164"/>
        <v>0</v>
      </c>
    </row>
    <row r="4138" spans="1:26" s="365" customFormat="1" ht="12.65" customHeight="1">
      <c r="A4138" s="452"/>
      <c r="B4138" s="452" t="s">
        <v>787</v>
      </c>
      <c r="C4138" s="453" t="s">
        <v>453</v>
      </c>
      <c r="D4138" s="454" t="s">
        <v>526</v>
      </c>
      <c r="E4138" s="455">
        <v>22150201016</v>
      </c>
      <c r="F4138" s="454" t="s">
        <v>1341</v>
      </c>
      <c r="G4138" s="454" t="s">
        <v>787</v>
      </c>
      <c r="H4138" s="454" t="s">
        <v>457</v>
      </c>
      <c r="I4138" s="453">
        <v>2024</v>
      </c>
      <c r="J4138" s="453">
        <v>2</v>
      </c>
      <c r="K4138" s="456">
        <v>45617</v>
      </c>
      <c r="L4138" s="457">
        <v>0.4</v>
      </c>
      <c r="M4138" s="458">
        <v>0.27010000000000001</v>
      </c>
      <c r="N4138" s="458">
        <v>0.27010000000000001</v>
      </c>
      <c r="O4138" s="459">
        <v>0</v>
      </c>
      <c r="P4138" s="460">
        <v>0</v>
      </c>
      <c r="Q4138" s="453">
        <v>1</v>
      </c>
      <c r="R4138" s="458">
        <v>0.27010000000000001</v>
      </c>
      <c r="S4138" s="464">
        <v>84000</v>
      </c>
      <c r="T4138" s="461">
        <v>541200</v>
      </c>
      <c r="U4138" s="462"/>
      <c r="V4138" s="463">
        <v>0</v>
      </c>
      <c r="W4138" s="716" t="e">
        <f t="shared" si="163"/>
        <v>#DIV/0!</v>
      </c>
      <c r="Z4138" s="739">
        <f t="shared" si="164"/>
        <v>0</v>
      </c>
    </row>
    <row r="4139" spans="1:26" s="365" customFormat="1" ht="12.65" customHeight="1">
      <c r="A4139" s="452"/>
      <c r="B4139" s="452" t="s">
        <v>787</v>
      </c>
      <c r="C4139" s="453" t="s">
        <v>453</v>
      </c>
      <c r="D4139" s="454" t="s">
        <v>526</v>
      </c>
      <c r="E4139" s="455">
        <v>22150201016</v>
      </c>
      <c r="F4139" s="454" t="s">
        <v>1341</v>
      </c>
      <c r="G4139" s="454" t="s">
        <v>787</v>
      </c>
      <c r="H4139" s="454" t="s">
        <v>457</v>
      </c>
      <c r="I4139" s="453">
        <v>2024</v>
      </c>
      <c r="J4139" s="453">
        <v>1</v>
      </c>
      <c r="K4139" s="456">
        <v>45617</v>
      </c>
      <c r="L4139" s="457">
        <v>0.4</v>
      </c>
      <c r="M4139" s="458">
        <v>0.27010000000000001</v>
      </c>
      <c r="N4139" s="458">
        <v>0.27010000000000001</v>
      </c>
      <c r="O4139" s="459">
        <v>0</v>
      </c>
      <c r="P4139" s="460">
        <v>0</v>
      </c>
      <c r="Q4139" s="453">
        <v>1</v>
      </c>
      <c r="R4139" s="458">
        <v>0.27010000000000001</v>
      </c>
      <c r="S4139" s="464">
        <v>162700</v>
      </c>
      <c r="T4139" s="461">
        <v>457200</v>
      </c>
      <c r="U4139" s="462"/>
      <c r="V4139" s="463">
        <v>0</v>
      </c>
      <c r="W4139" s="716" t="e">
        <f t="shared" si="163"/>
        <v>#DIV/0!</v>
      </c>
      <c r="Z4139" s="739">
        <f t="shared" si="164"/>
        <v>0</v>
      </c>
    </row>
    <row r="4140" spans="1:26" s="365" customFormat="1" ht="12.65" customHeight="1">
      <c r="A4140" s="452"/>
      <c r="B4140" s="452" t="s">
        <v>787</v>
      </c>
      <c r="C4140" s="453" t="s">
        <v>453</v>
      </c>
      <c r="D4140" s="454" t="s">
        <v>526</v>
      </c>
      <c r="E4140" s="455">
        <v>22150201016</v>
      </c>
      <c r="F4140" s="454" t="s">
        <v>1341</v>
      </c>
      <c r="G4140" s="454" t="s">
        <v>787</v>
      </c>
      <c r="H4140" s="454" t="s">
        <v>457</v>
      </c>
      <c r="I4140" s="453">
        <v>2023</v>
      </c>
      <c r="J4140" s="453">
        <v>12</v>
      </c>
      <c r="K4140" s="456">
        <v>45617</v>
      </c>
      <c r="L4140" s="457">
        <v>0.4</v>
      </c>
      <c r="M4140" s="458">
        <v>0.27010000000000001</v>
      </c>
      <c r="N4140" s="458">
        <v>0.27010000000000001</v>
      </c>
      <c r="O4140" s="459">
        <v>0</v>
      </c>
      <c r="P4140" s="460">
        <v>0</v>
      </c>
      <c r="Q4140" s="453">
        <v>1</v>
      </c>
      <c r="R4140" s="458">
        <v>0.27010000000000001</v>
      </c>
      <c r="S4140" s="464">
        <v>156000</v>
      </c>
      <c r="T4140" s="461">
        <v>294500</v>
      </c>
      <c r="U4140" s="462"/>
      <c r="V4140" s="463">
        <v>0</v>
      </c>
      <c r="W4140" s="716" t="e">
        <f t="shared" si="163"/>
        <v>#DIV/0!</v>
      </c>
      <c r="Z4140" s="739">
        <f t="shared" si="164"/>
        <v>0</v>
      </c>
    </row>
    <row r="4141" spans="1:26" s="365" customFormat="1" ht="12.65" customHeight="1">
      <c r="A4141" s="452"/>
      <c r="B4141" s="452" t="s">
        <v>787</v>
      </c>
      <c r="C4141" s="453" t="s">
        <v>453</v>
      </c>
      <c r="D4141" s="454" t="s">
        <v>526</v>
      </c>
      <c r="E4141" s="455">
        <v>22150201016</v>
      </c>
      <c r="F4141" s="454" t="s">
        <v>1341</v>
      </c>
      <c r="G4141" s="454" t="s">
        <v>787</v>
      </c>
      <c r="H4141" s="454" t="s">
        <v>457</v>
      </c>
      <c r="I4141" s="453">
        <v>2023</v>
      </c>
      <c r="J4141" s="453">
        <v>11</v>
      </c>
      <c r="K4141" s="456">
        <v>45617</v>
      </c>
      <c r="L4141" s="457">
        <v>0.4</v>
      </c>
      <c r="M4141" s="458">
        <v>0.27010000000000001</v>
      </c>
      <c r="N4141" s="458">
        <v>0.27010000000000001</v>
      </c>
      <c r="O4141" s="459">
        <v>0</v>
      </c>
      <c r="P4141" s="460">
        <v>0</v>
      </c>
      <c r="Q4141" s="453">
        <v>1</v>
      </c>
      <c r="R4141" s="458">
        <v>0.27010000000000001</v>
      </c>
      <c r="S4141" s="464">
        <v>124000</v>
      </c>
      <c r="T4141" s="461">
        <v>138500</v>
      </c>
      <c r="U4141" s="462"/>
      <c r="V4141" s="463">
        <v>0</v>
      </c>
      <c r="W4141" s="716" t="e">
        <f t="shared" si="163"/>
        <v>#DIV/0!</v>
      </c>
      <c r="Z4141" s="739">
        <f t="shared" si="164"/>
        <v>0</v>
      </c>
    </row>
    <row r="4142" spans="1:26" s="365" customFormat="1" ht="12.65" customHeight="1">
      <c r="A4142" s="452"/>
      <c r="B4142" s="452" t="s">
        <v>787</v>
      </c>
      <c r="C4142" s="453" t="s">
        <v>453</v>
      </c>
      <c r="D4142" s="454" t="s">
        <v>526</v>
      </c>
      <c r="E4142" s="455">
        <v>22150201016</v>
      </c>
      <c r="F4142" s="454" t="s">
        <v>1341</v>
      </c>
      <c r="G4142" s="454" t="s">
        <v>787</v>
      </c>
      <c r="H4142" s="454" t="s">
        <v>457</v>
      </c>
      <c r="I4142" s="453">
        <v>2023</v>
      </c>
      <c r="J4142" s="453">
        <v>10</v>
      </c>
      <c r="K4142" s="456">
        <v>45617</v>
      </c>
      <c r="L4142" s="457">
        <v>0.4</v>
      </c>
      <c r="M4142" s="458">
        <v>0.27010000000000001</v>
      </c>
      <c r="N4142" s="458">
        <v>0.27010000000000001</v>
      </c>
      <c r="O4142" s="459">
        <v>0</v>
      </c>
      <c r="P4142" s="460">
        <v>0</v>
      </c>
      <c r="Q4142" s="453">
        <v>1</v>
      </c>
      <c r="R4142" s="458">
        <v>0.27010000000000001</v>
      </c>
      <c r="S4142" s="464">
        <v>14500</v>
      </c>
      <c r="T4142" s="461">
        <v>14500</v>
      </c>
      <c r="U4142" s="462"/>
      <c r="V4142" s="463">
        <v>0</v>
      </c>
      <c r="W4142" s="716" t="e">
        <f t="shared" si="163"/>
        <v>#DIV/0!</v>
      </c>
      <c r="Z4142" s="739">
        <f t="shared" si="164"/>
        <v>0</v>
      </c>
    </row>
    <row r="4143" spans="1:26" s="365" customFormat="1" ht="12.65" customHeight="1">
      <c r="A4143" s="452"/>
      <c r="B4143" s="452" t="s">
        <v>787</v>
      </c>
      <c r="C4143" s="453" t="s">
        <v>453</v>
      </c>
      <c r="D4143" s="454" t="s">
        <v>1350</v>
      </c>
      <c r="E4143" s="455">
        <v>22150203003</v>
      </c>
      <c r="F4143" s="454" t="s">
        <v>1341</v>
      </c>
      <c r="G4143" s="454" t="s">
        <v>787</v>
      </c>
      <c r="H4143" s="454" t="s">
        <v>538</v>
      </c>
      <c r="I4143" s="453">
        <v>2025</v>
      </c>
      <c r="J4143" s="453">
        <v>1</v>
      </c>
      <c r="K4143" s="456">
        <v>45699</v>
      </c>
      <c r="L4143" s="457">
        <v>1</v>
      </c>
      <c r="M4143" s="458">
        <v>0.13569999999999999</v>
      </c>
      <c r="N4143" s="458">
        <v>0.13569999999999999</v>
      </c>
      <c r="O4143" s="459">
        <v>0</v>
      </c>
      <c r="P4143" s="460">
        <v>0</v>
      </c>
      <c r="Q4143" s="453">
        <v>1</v>
      </c>
      <c r="R4143" s="458">
        <v>0.13569999999999999</v>
      </c>
      <c r="S4143" s="464">
        <v>152424</v>
      </c>
      <c r="T4143" s="461">
        <v>6046127</v>
      </c>
      <c r="U4143" s="462"/>
      <c r="V4143" s="463">
        <v>0</v>
      </c>
      <c r="W4143" s="716" t="e">
        <f t="shared" si="163"/>
        <v>#DIV/0!</v>
      </c>
      <c r="Z4143" s="739">
        <f t="shared" si="164"/>
        <v>0</v>
      </c>
    </row>
    <row r="4144" spans="1:26" s="365" customFormat="1" ht="12.65" customHeight="1">
      <c r="A4144" s="452"/>
      <c r="B4144" s="452" t="s">
        <v>787</v>
      </c>
      <c r="C4144" s="453" t="s">
        <v>453</v>
      </c>
      <c r="D4144" s="454" t="s">
        <v>1350</v>
      </c>
      <c r="E4144" s="455">
        <v>22150203003</v>
      </c>
      <c r="F4144" s="454" t="s">
        <v>1341</v>
      </c>
      <c r="G4144" s="454" t="s">
        <v>787</v>
      </c>
      <c r="H4144" s="454" t="s">
        <v>538</v>
      </c>
      <c r="I4144" s="453">
        <v>2024</v>
      </c>
      <c r="J4144" s="453">
        <v>12</v>
      </c>
      <c r="K4144" s="456">
        <v>45660</v>
      </c>
      <c r="L4144" s="457">
        <v>1</v>
      </c>
      <c r="M4144" s="458">
        <v>0.13569999999999999</v>
      </c>
      <c r="N4144" s="458">
        <v>0.13569999999999999</v>
      </c>
      <c r="O4144" s="459">
        <v>0</v>
      </c>
      <c r="P4144" s="460">
        <v>0</v>
      </c>
      <c r="Q4144" s="453">
        <v>1</v>
      </c>
      <c r="R4144" s="458">
        <v>0.13569999999999999</v>
      </c>
      <c r="S4144" s="464">
        <v>513703</v>
      </c>
      <c r="T4144" s="461">
        <v>5893703</v>
      </c>
      <c r="U4144" s="462"/>
      <c r="V4144" s="463">
        <v>0</v>
      </c>
      <c r="W4144" s="716" t="e">
        <f t="shared" si="163"/>
        <v>#DIV/0!</v>
      </c>
      <c r="Z4144" s="739">
        <f t="shared" si="164"/>
        <v>0</v>
      </c>
    </row>
    <row r="4145" spans="1:26" s="365" customFormat="1" ht="12.65" customHeight="1">
      <c r="A4145" s="452"/>
      <c r="B4145" s="452" t="s">
        <v>787</v>
      </c>
      <c r="C4145" s="453" t="s">
        <v>453</v>
      </c>
      <c r="D4145" s="454" t="s">
        <v>1350</v>
      </c>
      <c r="E4145" s="455">
        <v>22150203003</v>
      </c>
      <c r="F4145" s="454" t="s">
        <v>1341</v>
      </c>
      <c r="G4145" s="454" t="s">
        <v>787</v>
      </c>
      <c r="H4145" s="454" t="s">
        <v>538</v>
      </c>
      <c r="I4145" s="453">
        <v>2024</v>
      </c>
      <c r="J4145" s="453">
        <v>11</v>
      </c>
      <c r="K4145" s="456">
        <v>45632</v>
      </c>
      <c r="L4145" s="457">
        <v>1</v>
      </c>
      <c r="M4145" s="458">
        <v>0.13569999999999999</v>
      </c>
      <c r="N4145" s="458">
        <v>0.13569999999999999</v>
      </c>
      <c r="O4145" s="459">
        <v>0</v>
      </c>
      <c r="P4145" s="460">
        <v>0</v>
      </c>
      <c r="Q4145" s="453">
        <v>1</v>
      </c>
      <c r="R4145" s="458">
        <v>0.13569999999999999</v>
      </c>
      <c r="S4145" s="464">
        <v>205499</v>
      </c>
      <c r="T4145" s="461">
        <v>5380000</v>
      </c>
      <c r="U4145" s="462"/>
      <c r="V4145" s="463">
        <v>0</v>
      </c>
      <c r="W4145" s="716" t="e">
        <f t="shared" si="163"/>
        <v>#DIV/0!</v>
      </c>
      <c r="Z4145" s="739">
        <f t="shared" si="164"/>
        <v>0</v>
      </c>
    </row>
    <row r="4146" spans="1:26" s="365" customFormat="1" ht="12.65" customHeight="1">
      <c r="A4146" s="452"/>
      <c r="B4146" s="452" t="s">
        <v>787</v>
      </c>
      <c r="C4146" s="453" t="s">
        <v>453</v>
      </c>
      <c r="D4146" s="454" t="s">
        <v>1350</v>
      </c>
      <c r="E4146" s="455">
        <v>22150203003</v>
      </c>
      <c r="F4146" s="454" t="s">
        <v>1341</v>
      </c>
      <c r="G4146" s="454" t="s">
        <v>787</v>
      </c>
      <c r="H4146" s="454" t="s">
        <v>538</v>
      </c>
      <c r="I4146" s="453">
        <v>2024</v>
      </c>
      <c r="J4146" s="453">
        <v>10</v>
      </c>
      <c r="K4146" s="456">
        <v>45589</v>
      </c>
      <c r="L4146" s="457">
        <v>1</v>
      </c>
      <c r="M4146" s="458">
        <v>0.13569999999999999</v>
      </c>
      <c r="N4146" s="458">
        <v>0.13569999999999999</v>
      </c>
      <c r="O4146" s="459">
        <v>0</v>
      </c>
      <c r="P4146" s="460">
        <v>0</v>
      </c>
      <c r="Q4146" s="453">
        <v>1</v>
      </c>
      <c r="R4146" s="458">
        <v>0.13569999999999999</v>
      </c>
      <c r="S4146" s="464">
        <v>110258</v>
      </c>
      <c r="T4146" s="461">
        <v>5174501</v>
      </c>
      <c r="U4146" s="462"/>
      <c r="V4146" s="463">
        <v>0</v>
      </c>
      <c r="W4146" s="716" t="e">
        <f t="shared" si="163"/>
        <v>#DIV/0!</v>
      </c>
      <c r="Z4146" s="739">
        <f t="shared" si="164"/>
        <v>0</v>
      </c>
    </row>
    <row r="4147" spans="1:26" s="365" customFormat="1" ht="12.65" customHeight="1">
      <c r="A4147" s="452"/>
      <c r="B4147" s="452" t="s">
        <v>787</v>
      </c>
      <c r="C4147" s="453" t="s">
        <v>453</v>
      </c>
      <c r="D4147" s="454" t="s">
        <v>1350</v>
      </c>
      <c r="E4147" s="455">
        <v>22150203003</v>
      </c>
      <c r="F4147" s="454" t="s">
        <v>1341</v>
      </c>
      <c r="G4147" s="454" t="s">
        <v>787</v>
      </c>
      <c r="H4147" s="454" t="s">
        <v>538</v>
      </c>
      <c r="I4147" s="453">
        <v>2024</v>
      </c>
      <c r="J4147" s="453">
        <v>9</v>
      </c>
      <c r="K4147" s="456">
        <v>45589</v>
      </c>
      <c r="L4147" s="457">
        <v>1</v>
      </c>
      <c r="M4147" s="458">
        <v>0.13569999999999999</v>
      </c>
      <c r="N4147" s="458">
        <v>0.13569999999999999</v>
      </c>
      <c r="O4147" s="459">
        <v>0</v>
      </c>
      <c r="P4147" s="460">
        <v>0</v>
      </c>
      <c r="Q4147" s="453">
        <v>1</v>
      </c>
      <c r="R4147" s="458">
        <v>0.13569999999999999</v>
      </c>
      <c r="S4147" s="464">
        <v>550943</v>
      </c>
      <c r="T4147" s="461">
        <v>5064243</v>
      </c>
      <c r="U4147" s="462"/>
      <c r="V4147" s="463">
        <v>0</v>
      </c>
      <c r="W4147" s="716" t="e">
        <f t="shared" si="163"/>
        <v>#DIV/0!</v>
      </c>
      <c r="Z4147" s="739">
        <f t="shared" si="164"/>
        <v>0</v>
      </c>
    </row>
    <row r="4148" spans="1:26" s="365" customFormat="1" ht="12.65" customHeight="1">
      <c r="A4148" s="452"/>
      <c r="B4148" s="452" t="s">
        <v>787</v>
      </c>
      <c r="C4148" s="453" t="s">
        <v>453</v>
      </c>
      <c r="D4148" s="454" t="s">
        <v>1350</v>
      </c>
      <c r="E4148" s="455">
        <v>22150203003</v>
      </c>
      <c r="F4148" s="454" t="s">
        <v>1341</v>
      </c>
      <c r="G4148" s="454" t="s">
        <v>787</v>
      </c>
      <c r="H4148" s="454" t="s">
        <v>538</v>
      </c>
      <c r="I4148" s="453">
        <v>2024</v>
      </c>
      <c r="J4148" s="453">
        <v>8</v>
      </c>
      <c r="K4148" s="456">
        <v>45589</v>
      </c>
      <c r="L4148" s="457">
        <v>1</v>
      </c>
      <c r="M4148" s="458">
        <v>0.13569999999999999</v>
      </c>
      <c r="N4148" s="458">
        <v>0.13569999999999999</v>
      </c>
      <c r="O4148" s="459">
        <v>0</v>
      </c>
      <c r="P4148" s="460">
        <v>0</v>
      </c>
      <c r="Q4148" s="453">
        <v>1</v>
      </c>
      <c r="R4148" s="458">
        <v>0.13569999999999999</v>
      </c>
      <c r="S4148" s="464">
        <v>450000</v>
      </c>
      <c r="T4148" s="461">
        <v>4513300</v>
      </c>
      <c r="U4148" s="462"/>
      <c r="V4148" s="463">
        <v>0</v>
      </c>
      <c r="W4148" s="716" t="e">
        <f t="shared" si="163"/>
        <v>#DIV/0!</v>
      </c>
      <c r="Z4148" s="739">
        <f t="shared" si="164"/>
        <v>0</v>
      </c>
    </row>
    <row r="4149" spans="1:26" s="365" customFormat="1" ht="12.65" customHeight="1">
      <c r="A4149" s="452"/>
      <c r="B4149" s="452" t="s">
        <v>787</v>
      </c>
      <c r="C4149" s="453" t="s">
        <v>453</v>
      </c>
      <c r="D4149" s="454" t="s">
        <v>1350</v>
      </c>
      <c r="E4149" s="455">
        <v>22150203003</v>
      </c>
      <c r="F4149" s="454" t="s">
        <v>1341</v>
      </c>
      <c r="G4149" s="454" t="s">
        <v>787</v>
      </c>
      <c r="H4149" s="454" t="s">
        <v>538</v>
      </c>
      <c r="I4149" s="453">
        <v>2024</v>
      </c>
      <c r="J4149" s="453">
        <v>7</v>
      </c>
      <c r="K4149" s="456">
        <v>45589</v>
      </c>
      <c r="L4149" s="457">
        <v>1</v>
      </c>
      <c r="M4149" s="458">
        <v>0.13569999999999999</v>
      </c>
      <c r="N4149" s="458">
        <v>0.13569999999999999</v>
      </c>
      <c r="O4149" s="459">
        <v>0</v>
      </c>
      <c r="P4149" s="460">
        <v>0</v>
      </c>
      <c r="Q4149" s="453">
        <v>1</v>
      </c>
      <c r="R4149" s="458">
        <v>0.13569999999999999</v>
      </c>
      <c r="S4149" s="464">
        <v>620000</v>
      </c>
      <c r="T4149" s="461">
        <v>4063300</v>
      </c>
      <c r="U4149" s="462"/>
      <c r="V4149" s="463">
        <v>0</v>
      </c>
      <c r="W4149" s="716" t="e">
        <f t="shared" si="163"/>
        <v>#DIV/0!</v>
      </c>
      <c r="Z4149" s="739">
        <f t="shared" si="164"/>
        <v>0</v>
      </c>
    </row>
    <row r="4150" spans="1:26" s="365" customFormat="1" ht="12.65" customHeight="1">
      <c r="A4150" s="452"/>
      <c r="B4150" s="452" t="s">
        <v>787</v>
      </c>
      <c r="C4150" s="453" t="s">
        <v>453</v>
      </c>
      <c r="D4150" s="454" t="s">
        <v>1350</v>
      </c>
      <c r="E4150" s="455">
        <v>22150203003</v>
      </c>
      <c r="F4150" s="454" t="s">
        <v>1341</v>
      </c>
      <c r="G4150" s="454" t="s">
        <v>787</v>
      </c>
      <c r="H4150" s="454" t="s">
        <v>538</v>
      </c>
      <c r="I4150" s="453">
        <v>2024</v>
      </c>
      <c r="J4150" s="453">
        <v>6</v>
      </c>
      <c r="K4150" s="456">
        <v>45589</v>
      </c>
      <c r="L4150" s="457">
        <v>1</v>
      </c>
      <c r="M4150" s="458">
        <v>0.13569999999999999</v>
      </c>
      <c r="N4150" s="458">
        <v>0.13569999999999999</v>
      </c>
      <c r="O4150" s="459">
        <v>0</v>
      </c>
      <c r="P4150" s="460">
        <v>0</v>
      </c>
      <c r="Q4150" s="453">
        <v>1</v>
      </c>
      <c r="R4150" s="458">
        <v>0.13569999999999999</v>
      </c>
      <c r="S4150" s="464">
        <v>205000</v>
      </c>
      <c r="T4150" s="461">
        <v>3443300</v>
      </c>
      <c r="U4150" s="462"/>
      <c r="V4150" s="463">
        <v>0</v>
      </c>
      <c r="W4150" s="716" t="e">
        <f t="shared" si="163"/>
        <v>#DIV/0!</v>
      </c>
      <c r="Z4150" s="739">
        <f t="shared" si="164"/>
        <v>0</v>
      </c>
    </row>
    <row r="4151" spans="1:26" s="365" customFormat="1" ht="12.65" customHeight="1">
      <c r="A4151" s="452"/>
      <c r="B4151" s="452" t="s">
        <v>787</v>
      </c>
      <c r="C4151" s="453" t="s">
        <v>453</v>
      </c>
      <c r="D4151" s="454" t="s">
        <v>1350</v>
      </c>
      <c r="E4151" s="455">
        <v>22150203003</v>
      </c>
      <c r="F4151" s="454" t="s">
        <v>1341</v>
      </c>
      <c r="G4151" s="454" t="s">
        <v>787</v>
      </c>
      <c r="H4151" s="454" t="s">
        <v>538</v>
      </c>
      <c r="I4151" s="453">
        <v>2024</v>
      </c>
      <c r="J4151" s="453">
        <v>5</v>
      </c>
      <c r="K4151" s="456">
        <v>45589</v>
      </c>
      <c r="L4151" s="457">
        <v>1</v>
      </c>
      <c r="M4151" s="458">
        <v>0.13569999999999999</v>
      </c>
      <c r="N4151" s="458">
        <v>0.13569999999999999</v>
      </c>
      <c r="O4151" s="459">
        <v>0</v>
      </c>
      <c r="P4151" s="460">
        <v>0</v>
      </c>
      <c r="Q4151" s="453">
        <v>1</v>
      </c>
      <c r="R4151" s="458">
        <v>0.13569999999999999</v>
      </c>
      <c r="S4151" s="464">
        <v>336000</v>
      </c>
      <c r="T4151" s="461">
        <v>3238300</v>
      </c>
      <c r="U4151" s="462"/>
      <c r="V4151" s="463">
        <v>0</v>
      </c>
      <c r="W4151" s="716" t="e">
        <f t="shared" si="163"/>
        <v>#DIV/0!</v>
      </c>
      <c r="Z4151" s="739">
        <f t="shared" si="164"/>
        <v>0</v>
      </c>
    </row>
    <row r="4152" spans="1:26" s="365" customFormat="1" ht="12.65" customHeight="1">
      <c r="A4152" s="452"/>
      <c r="B4152" s="452" t="s">
        <v>787</v>
      </c>
      <c r="C4152" s="453" t="s">
        <v>453</v>
      </c>
      <c r="D4152" s="454" t="s">
        <v>1350</v>
      </c>
      <c r="E4152" s="455">
        <v>22150203003</v>
      </c>
      <c r="F4152" s="454" t="s">
        <v>1341</v>
      </c>
      <c r="G4152" s="454" t="s">
        <v>787</v>
      </c>
      <c r="H4152" s="454" t="s">
        <v>538</v>
      </c>
      <c r="I4152" s="453">
        <v>2024</v>
      </c>
      <c r="J4152" s="453">
        <v>4</v>
      </c>
      <c r="K4152" s="456">
        <v>45589</v>
      </c>
      <c r="L4152" s="457">
        <v>1</v>
      </c>
      <c r="M4152" s="458">
        <v>0.13569999999999999</v>
      </c>
      <c r="N4152" s="458">
        <v>0.13569999999999999</v>
      </c>
      <c r="O4152" s="459">
        <v>0</v>
      </c>
      <c r="P4152" s="460">
        <v>0</v>
      </c>
      <c r="Q4152" s="453">
        <v>1</v>
      </c>
      <c r="R4152" s="458">
        <v>0.13569999999999999</v>
      </c>
      <c r="S4152" s="464">
        <v>507000</v>
      </c>
      <c r="T4152" s="461">
        <v>2902300</v>
      </c>
      <c r="U4152" s="462"/>
      <c r="V4152" s="463">
        <v>0</v>
      </c>
      <c r="W4152" s="716" t="e">
        <f t="shared" si="163"/>
        <v>#DIV/0!</v>
      </c>
      <c r="Z4152" s="739">
        <f t="shared" si="164"/>
        <v>0</v>
      </c>
    </row>
    <row r="4153" spans="1:26" s="365" customFormat="1" ht="12.65" customHeight="1">
      <c r="A4153" s="452"/>
      <c r="B4153" s="452" t="s">
        <v>787</v>
      </c>
      <c r="C4153" s="453" t="s">
        <v>453</v>
      </c>
      <c r="D4153" s="454" t="s">
        <v>1350</v>
      </c>
      <c r="E4153" s="455">
        <v>22150203003</v>
      </c>
      <c r="F4153" s="454" t="s">
        <v>1341</v>
      </c>
      <c r="G4153" s="454" t="s">
        <v>787</v>
      </c>
      <c r="H4153" s="454" t="s">
        <v>538</v>
      </c>
      <c r="I4153" s="453">
        <v>2024</v>
      </c>
      <c r="J4153" s="453">
        <v>3</v>
      </c>
      <c r="K4153" s="456">
        <v>45589</v>
      </c>
      <c r="L4153" s="457">
        <v>1</v>
      </c>
      <c r="M4153" s="458">
        <v>0.13569999999999999</v>
      </c>
      <c r="N4153" s="458">
        <v>0.13569999999999999</v>
      </c>
      <c r="O4153" s="459">
        <v>0</v>
      </c>
      <c r="P4153" s="460">
        <v>0</v>
      </c>
      <c r="Q4153" s="453">
        <v>1</v>
      </c>
      <c r="R4153" s="458">
        <v>0.13569999999999999</v>
      </c>
      <c r="S4153" s="464">
        <v>912500</v>
      </c>
      <c r="T4153" s="461">
        <v>2395300</v>
      </c>
      <c r="U4153" s="462"/>
      <c r="V4153" s="463">
        <v>0</v>
      </c>
      <c r="W4153" s="716" t="e">
        <f t="shared" si="163"/>
        <v>#DIV/0!</v>
      </c>
      <c r="Z4153" s="739">
        <f t="shared" si="164"/>
        <v>0</v>
      </c>
    </row>
    <row r="4154" spans="1:26" s="365" customFormat="1" ht="12.65" customHeight="1">
      <c r="A4154" s="452"/>
      <c r="B4154" s="452" t="s">
        <v>787</v>
      </c>
      <c r="C4154" s="453" t="s">
        <v>453</v>
      </c>
      <c r="D4154" s="454" t="s">
        <v>1350</v>
      </c>
      <c r="E4154" s="455">
        <v>22150203003</v>
      </c>
      <c r="F4154" s="454" t="s">
        <v>1341</v>
      </c>
      <c r="G4154" s="454" t="s">
        <v>787</v>
      </c>
      <c r="H4154" s="454" t="s">
        <v>538</v>
      </c>
      <c r="I4154" s="453">
        <v>2024</v>
      </c>
      <c r="J4154" s="453">
        <v>2</v>
      </c>
      <c r="K4154" s="456">
        <v>45589</v>
      </c>
      <c r="L4154" s="457">
        <v>1</v>
      </c>
      <c r="M4154" s="458">
        <v>0.13569999999999999</v>
      </c>
      <c r="N4154" s="458">
        <v>0.13569999999999999</v>
      </c>
      <c r="O4154" s="459">
        <v>0</v>
      </c>
      <c r="P4154" s="460">
        <v>0</v>
      </c>
      <c r="Q4154" s="453">
        <v>1</v>
      </c>
      <c r="R4154" s="458">
        <v>0.13569999999999999</v>
      </c>
      <c r="S4154" s="464">
        <v>380000</v>
      </c>
      <c r="T4154" s="461">
        <v>1482800</v>
      </c>
      <c r="U4154" s="462"/>
      <c r="V4154" s="463">
        <v>0</v>
      </c>
      <c r="W4154" s="716" t="e">
        <f t="shared" si="163"/>
        <v>#DIV/0!</v>
      </c>
      <c r="Z4154" s="739">
        <f t="shared" si="164"/>
        <v>0</v>
      </c>
    </row>
    <row r="4155" spans="1:26" s="365" customFormat="1" ht="12.65" customHeight="1">
      <c r="A4155" s="452"/>
      <c r="B4155" s="452" t="s">
        <v>787</v>
      </c>
      <c r="C4155" s="453" t="s">
        <v>453</v>
      </c>
      <c r="D4155" s="454" t="s">
        <v>1350</v>
      </c>
      <c r="E4155" s="455">
        <v>22150203003</v>
      </c>
      <c r="F4155" s="454" t="s">
        <v>1341</v>
      </c>
      <c r="G4155" s="454" t="s">
        <v>787</v>
      </c>
      <c r="H4155" s="454" t="s">
        <v>538</v>
      </c>
      <c r="I4155" s="453">
        <v>2024</v>
      </c>
      <c r="J4155" s="453">
        <v>1</v>
      </c>
      <c r="K4155" s="456">
        <v>45589</v>
      </c>
      <c r="L4155" s="457">
        <v>1</v>
      </c>
      <c r="M4155" s="458">
        <v>0.13569999999999999</v>
      </c>
      <c r="N4155" s="458">
        <v>0.13569999999999999</v>
      </c>
      <c r="O4155" s="459">
        <v>0</v>
      </c>
      <c r="P4155" s="460">
        <v>0</v>
      </c>
      <c r="Q4155" s="453">
        <v>1</v>
      </c>
      <c r="R4155" s="458">
        <v>0.13569999999999999</v>
      </c>
      <c r="S4155" s="464">
        <v>428000</v>
      </c>
      <c r="T4155" s="461">
        <v>1102800</v>
      </c>
      <c r="U4155" s="462"/>
      <c r="V4155" s="463">
        <v>0</v>
      </c>
      <c r="W4155" s="716" t="e">
        <f t="shared" si="163"/>
        <v>#DIV/0!</v>
      </c>
      <c r="Z4155" s="739">
        <f t="shared" si="164"/>
        <v>0</v>
      </c>
    </row>
    <row r="4156" spans="1:26" s="365" customFormat="1" ht="12.65" customHeight="1">
      <c r="A4156" s="452"/>
      <c r="B4156" s="452" t="s">
        <v>787</v>
      </c>
      <c r="C4156" s="453" t="s">
        <v>453</v>
      </c>
      <c r="D4156" s="454" t="s">
        <v>1350</v>
      </c>
      <c r="E4156" s="455">
        <v>22150203003</v>
      </c>
      <c r="F4156" s="454" t="s">
        <v>1341</v>
      </c>
      <c r="G4156" s="454" t="s">
        <v>787</v>
      </c>
      <c r="H4156" s="454" t="s">
        <v>538</v>
      </c>
      <c r="I4156" s="453">
        <v>2023</v>
      </c>
      <c r="J4156" s="453">
        <v>12</v>
      </c>
      <c r="K4156" s="456">
        <v>45589</v>
      </c>
      <c r="L4156" s="457">
        <v>1</v>
      </c>
      <c r="M4156" s="458">
        <v>0.13569999999999999</v>
      </c>
      <c r="N4156" s="458">
        <v>0.13569999999999999</v>
      </c>
      <c r="O4156" s="459">
        <v>0</v>
      </c>
      <c r="P4156" s="460">
        <v>0</v>
      </c>
      <c r="Q4156" s="453">
        <v>1</v>
      </c>
      <c r="R4156" s="458">
        <v>0.13569999999999999</v>
      </c>
      <c r="S4156" s="464">
        <v>351420</v>
      </c>
      <c r="T4156" s="461">
        <v>674800</v>
      </c>
      <c r="U4156" s="462"/>
      <c r="V4156" s="463">
        <v>0</v>
      </c>
      <c r="W4156" s="716" t="e">
        <f t="shared" si="163"/>
        <v>#DIV/0!</v>
      </c>
      <c r="Z4156" s="739">
        <f t="shared" si="164"/>
        <v>0</v>
      </c>
    </row>
    <row r="4157" spans="1:26" s="365" customFormat="1" ht="12.65" customHeight="1">
      <c r="A4157" s="452"/>
      <c r="B4157" s="452" t="s">
        <v>787</v>
      </c>
      <c r="C4157" s="453" t="s">
        <v>453</v>
      </c>
      <c r="D4157" s="454" t="s">
        <v>1350</v>
      </c>
      <c r="E4157" s="455">
        <v>22150203003</v>
      </c>
      <c r="F4157" s="454" t="s">
        <v>1341</v>
      </c>
      <c r="G4157" s="454" t="s">
        <v>787</v>
      </c>
      <c r="H4157" s="454" t="s">
        <v>538</v>
      </c>
      <c r="I4157" s="453">
        <v>2023</v>
      </c>
      <c r="J4157" s="453">
        <v>11</v>
      </c>
      <c r="K4157" s="456">
        <v>45589</v>
      </c>
      <c r="L4157" s="457">
        <v>1</v>
      </c>
      <c r="M4157" s="458">
        <v>0.13569999999999999</v>
      </c>
      <c r="N4157" s="458">
        <v>0.13569999999999999</v>
      </c>
      <c r="O4157" s="459">
        <v>0</v>
      </c>
      <c r="P4157" s="460">
        <v>0</v>
      </c>
      <c r="Q4157" s="453">
        <v>1</v>
      </c>
      <c r="R4157" s="458">
        <v>0.13569999999999999</v>
      </c>
      <c r="S4157" s="464">
        <v>294800</v>
      </c>
      <c r="T4157" s="461">
        <v>323380</v>
      </c>
      <c r="U4157" s="462"/>
      <c r="V4157" s="463">
        <v>0</v>
      </c>
      <c r="W4157" s="716" t="e">
        <f t="shared" si="163"/>
        <v>#DIV/0!</v>
      </c>
      <c r="Z4157" s="739">
        <f t="shared" si="164"/>
        <v>0</v>
      </c>
    </row>
    <row r="4158" spans="1:26" s="365" customFormat="1" ht="12.65" customHeight="1">
      <c r="A4158" s="452"/>
      <c r="B4158" s="452" t="s">
        <v>787</v>
      </c>
      <c r="C4158" s="453" t="s">
        <v>453</v>
      </c>
      <c r="D4158" s="454" t="s">
        <v>1350</v>
      </c>
      <c r="E4158" s="455">
        <v>22150203003</v>
      </c>
      <c r="F4158" s="454" t="s">
        <v>1341</v>
      </c>
      <c r="G4158" s="454" t="s">
        <v>787</v>
      </c>
      <c r="H4158" s="454" t="s">
        <v>538</v>
      </c>
      <c r="I4158" s="453">
        <v>2023</v>
      </c>
      <c r="J4158" s="453">
        <v>10</v>
      </c>
      <c r="K4158" s="456">
        <v>45589</v>
      </c>
      <c r="L4158" s="457">
        <v>1</v>
      </c>
      <c r="M4158" s="458">
        <v>0.13569999999999999</v>
      </c>
      <c r="N4158" s="458">
        <v>0.13569999999999999</v>
      </c>
      <c r="O4158" s="459">
        <v>0</v>
      </c>
      <c r="P4158" s="460">
        <v>0</v>
      </c>
      <c r="Q4158" s="453">
        <v>1</v>
      </c>
      <c r="R4158" s="458">
        <v>0.13569999999999999</v>
      </c>
      <c r="S4158" s="464">
        <v>28580</v>
      </c>
      <c r="T4158" s="461">
        <v>28580</v>
      </c>
      <c r="U4158" s="462"/>
      <c r="V4158" s="463">
        <v>0</v>
      </c>
      <c r="W4158" s="716" t="e">
        <f t="shared" si="163"/>
        <v>#DIV/0!</v>
      </c>
      <c r="Z4158" s="739">
        <f t="shared" si="164"/>
        <v>0</v>
      </c>
    </row>
    <row r="4159" spans="1:26" s="365" customFormat="1" ht="12.65" customHeight="1">
      <c r="A4159" s="452"/>
      <c r="B4159" s="452" t="s">
        <v>1351</v>
      </c>
      <c r="C4159" s="453" t="s">
        <v>453</v>
      </c>
      <c r="D4159" s="454" t="s">
        <v>454</v>
      </c>
      <c r="E4159" s="455" t="s">
        <v>1352</v>
      </c>
      <c r="F4159" s="454" t="s">
        <v>1341</v>
      </c>
      <c r="G4159" s="454" t="s">
        <v>1351</v>
      </c>
      <c r="H4159" s="454" t="s">
        <v>457</v>
      </c>
      <c r="I4159" s="453">
        <v>2023</v>
      </c>
      <c r="J4159" s="453">
        <v>1</v>
      </c>
      <c r="K4159" s="456">
        <v>45589</v>
      </c>
      <c r="L4159" s="457"/>
      <c r="M4159" s="458">
        <v>3.1539999999999999</v>
      </c>
      <c r="N4159" s="458">
        <v>3.0708000000000002</v>
      </c>
      <c r="O4159" s="459">
        <v>8.3199999999999996E-2</v>
      </c>
      <c r="P4159" s="460">
        <v>0</v>
      </c>
      <c r="Q4159" s="453">
        <v>1</v>
      </c>
      <c r="R4159" s="458">
        <v>3.1539999999999999</v>
      </c>
      <c r="S4159" s="464">
        <v>2960636</v>
      </c>
      <c r="T4159" s="461">
        <v>2960636</v>
      </c>
      <c r="U4159" s="462">
        <v>299500</v>
      </c>
      <c r="V4159" s="463">
        <v>53175.084800000011</v>
      </c>
      <c r="W4159" s="716" t="e">
        <f t="shared" si="163"/>
        <v>#DIV/0!</v>
      </c>
      <c r="Z4159" s="739">
        <f t="shared" si="164"/>
        <v>246324.91519999999</v>
      </c>
    </row>
    <row r="4160" spans="1:26" s="365" customFormat="1" ht="12.65" customHeight="1">
      <c r="A4160" s="452" t="s">
        <v>116</v>
      </c>
      <c r="B4160" s="452" t="s">
        <v>1353</v>
      </c>
      <c r="C4160" s="453" t="s">
        <v>435</v>
      </c>
      <c r="D4160" s="454" t="s">
        <v>1354</v>
      </c>
      <c r="E4160" s="455" t="s">
        <v>1355</v>
      </c>
      <c r="F4160" s="454" t="s">
        <v>1341</v>
      </c>
      <c r="G4160" s="454" t="s">
        <v>117</v>
      </c>
      <c r="H4160" s="454" t="s">
        <v>538</v>
      </c>
      <c r="I4160" s="453">
        <v>2025</v>
      </c>
      <c r="J4160" s="453">
        <v>1</v>
      </c>
      <c r="K4160" s="456">
        <v>45698</v>
      </c>
      <c r="L4160" s="457"/>
      <c r="M4160" s="458">
        <v>0.14199999999999999</v>
      </c>
      <c r="N4160" s="458">
        <v>0.1429</v>
      </c>
      <c r="O4160" s="459">
        <v>8.9999999999999998E-4</v>
      </c>
      <c r="P4160" s="460">
        <v>0</v>
      </c>
      <c r="Q4160" s="453">
        <v>1</v>
      </c>
      <c r="R4160" s="458">
        <v>0.14199999999999999</v>
      </c>
      <c r="S4160" s="464">
        <v>77000</v>
      </c>
      <c r="T4160" s="461">
        <v>4267221</v>
      </c>
      <c r="U4160" s="462">
        <v>40000</v>
      </c>
      <c r="V4160" s="463">
        <v>36159.501100000001</v>
      </c>
      <c r="W4160" s="716" t="e">
        <f t="shared" si="163"/>
        <v>#DIV/0!</v>
      </c>
      <c r="Z4160" s="739">
        <f t="shared" si="164"/>
        <v>69.3</v>
      </c>
    </row>
    <row r="4161" spans="1:26" s="365" customFormat="1" ht="12.65" customHeight="1">
      <c r="A4161" s="452" t="s">
        <v>116</v>
      </c>
      <c r="B4161" s="452" t="s">
        <v>1353</v>
      </c>
      <c r="C4161" s="453" t="s">
        <v>435</v>
      </c>
      <c r="D4161" s="454" t="s">
        <v>1354</v>
      </c>
      <c r="E4161" s="455" t="s">
        <v>1355</v>
      </c>
      <c r="F4161" s="454" t="s">
        <v>1341</v>
      </c>
      <c r="G4161" s="454" t="s">
        <v>117</v>
      </c>
      <c r="H4161" s="454" t="s">
        <v>538</v>
      </c>
      <c r="I4161" s="453">
        <v>2024</v>
      </c>
      <c r="J4161" s="453">
        <v>12</v>
      </c>
      <c r="K4161" s="456">
        <v>45666</v>
      </c>
      <c r="L4161" s="457"/>
      <c r="M4161" s="458">
        <v>0.14199999999999999</v>
      </c>
      <c r="N4161" s="458">
        <v>0.1429</v>
      </c>
      <c r="O4161" s="459">
        <v>8.9999999999999998E-4</v>
      </c>
      <c r="P4161" s="460">
        <v>0</v>
      </c>
      <c r="Q4161" s="453">
        <v>1</v>
      </c>
      <c r="R4161" s="458">
        <v>0.14199999999999999</v>
      </c>
      <c r="S4161" s="464">
        <v>50000</v>
      </c>
      <c r="T4161" s="461">
        <v>4190221</v>
      </c>
      <c r="U4161" s="462">
        <v>40000</v>
      </c>
      <c r="V4161" s="463">
        <v>36228.801099999997</v>
      </c>
      <c r="W4161" s="716" t="e">
        <f t="shared" si="163"/>
        <v>#DIV/0!</v>
      </c>
      <c r="Z4161" s="739">
        <f t="shared" si="164"/>
        <v>45</v>
      </c>
    </row>
    <row r="4162" spans="1:26" s="365" customFormat="1" ht="12.65" customHeight="1">
      <c r="A4162" s="452" t="s">
        <v>116</v>
      </c>
      <c r="B4162" s="452" t="s">
        <v>1353</v>
      </c>
      <c r="C4162" s="453" t="s">
        <v>435</v>
      </c>
      <c r="D4162" s="454" t="s">
        <v>1354</v>
      </c>
      <c r="E4162" s="455" t="s">
        <v>1355</v>
      </c>
      <c r="F4162" s="454" t="s">
        <v>1341</v>
      </c>
      <c r="G4162" s="454" t="s">
        <v>117</v>
      </c>
      <c r="H4162" s="454" t="s">
        <v>538</v>
      </c>
      <c r="I4162" s="453">
        <v>2024</v>
      </c>
      <c r="J4162" s="453">
        <v>11</v>
      </c>
      <c r="K4162" s="456">
        <v>45636</v>
      </c>
      <c r="L4162" s="457"/>
      <c r="M4162" s="458">
        <v>0.14199999999999999</v>
      </c>
      <c r="N4162" s="458">
        <v>0.1429</v>
      </c>
      <c r="O4162" s="459">
        <v>8.9999999999999998E-4</v>
      </c>
      <c r="P4162" s="460">
        <v>0</v>
      </c>
      <c r="Q4162" s="453">
        <v>1</v>
      </c>
      <c r="R4162" s="458">
        <v>0.14199999999999999</v>
      </c>
      <c r="S4162" s="464">
        <v>140000</v>
      </c>
      <c r="T4162" s="461">
        <v>4140221</v>
      </c>
      <c r="U4162" s="462">
        <v>40000</v>
      </c>
      <c r="V4162" s="463">
        <v>36273.801099999997</v>
      </c>
      <c r="W4162" s="716" t="e">
        <f t="shared" ref="W4162:W4225" si="165">V4162/$AB$1</f>
        <v>#DIV/0!</v>
      </c>
      <c r="Z4162" s="739">
        <f t="shared" si="164"/>
        <v>126</v>
      </c>
    </row>
    <row r="4163" spans="1:26" s="365" customFormat="1" ht="12.65" customHeight="1">
      <c r="A4163" s="452" t="s">
        <v>116</v>
      </c>
      <c r="B4163" s="452" t="s">
        <v>1353</v>
      </c>
      <c r="C4163" s="453" t="s">
        <v>435</v>
      </c>
      <c r="D4163" s="454" t="s">
        <v>1354</v>
      </c>
      <c r="E4163" s="455" t="s">
        <v>1355</v>
      </c>
      <c r="F4163" s="454" t="s">
        <v>1341</v>
      </c>
      <c r="G4163" s="454" t="s">
        <v>117</v>
      </c>
      <c r="H4163" s="454" t="s">
        <v>538</v>
      </c>
      <c r="I4163" s="453">
        <v>2024</v>
      </c>
      <c r="J4163" s="453">
        <v>10</v>
      </c>
      <c r="K4163" s="456">
        <v>45605</v>
      </c>
      <c r="L4163" s="457"/>
      <c r="M4163" s="458">
        <v>0.14199999999999999</v>
      </c>
      <c r="N4163" s="458">
        <v>0.1429</v>
      </c>
      <c r="O4163" s="459">
        <v>8.9999999999999998E-4</v>
      </c>
      <c r="P4163" s="460">
        <v>0</v>
      </c>
      <c r="Q4163" s="453">
        <v>1</v>
      </c>
      <c r="R4163" s="458">
        <v>0.14199999999999999</v>
      </c>
      <c r="S4163" s="464">
        <v>52000</v>
      </c>
      <c r="T4163" s="461">
        <v>4000221</v>
      </c>
      <c r="U4163" s="462">
        <v>40000</v>
      </c>
      <c r="V4163" s="463">
        <v>36399.801099999997</v>
      </c>
      <c r="W4163" s="716" t="e">
        <f t="shared" si="165"/>
        <v>#DIV/0!</v>
      </c>
      <c r="Z4163" s="739">
        <f t="shared" ref="Z4163:Z4226" si="166">O4163*S4163</f>
        <v>46.8</v>
      </c>
    </row>
    <row r="4164" spans="1:26" s="365" customFormat="1" ht="12.65" customHeight="1">
      <c r="A4164" s="452" t="s">
        <v>116</v>
      </c>
      <c r="B4164" s="452" t="s">
        <v>1353</v>
      </c>
      <c r="C4164" s="453" t="s">
        <v>435</v>
      </c>
      <c r="D4164" s="454" t="s">
        <v>1354</v>
      </c>
      <c r="E4164" s="455" t="s">
        <v>1355</v>
      </c>
      <c r="F4164" s="454" t="s">
        <v>1341</v>
      </c>
      <c r="G4164" s="454" t="s">
        <v>117</v>
      </c>
      <c r="H4164" s="454" t="s">
        <v>538</v>
      </c>
      <c r="I4164" s="453">
        <v>2024</v>
      </c>
      <c r="J4164" s="453">
        <v>9</v>
      </c>
      <c r="K4164" s="456">
        <v>45589</v>
      </c>
      <c r="L4164" s="457"/>
      <c r="M4164" s="458">
        <v>0.14199999999999999</v>
      </c>
      <c r="N4164" s="458">
        <v>0.1429</v>
      </c>
      <c r="O4164" s="459">
        <v>8.9999999999999998E-4</v>
      </c>
      <c r="P4164" s="460">
        <v>0</v>
      </c>
      <c r="Q4164" s="453">
        <v>1</v>
      </c>
      <c r="R4164" s="458">
        <v>0.14199999999999999</v>
      </c>
      <c r="S4164" s="464">
        <v>139300</v>
      </c>
      <c r="T4164" s="461">
        <v>3948221</v>
      </c>
      <c r="U4164" s="462">
        <v>40000</v>
      </c>
      <c r="V4164" s="463">
        <v>36446.6011</v>
      </c>
      <c r="W4164" s="716" t="e">
        <f t="shared" si="165"/>
        <v>#DIV/0!</v>
      </c>
      <c r="Z4164" s="739">
        <f t="shared" si="166"/>
        <v>125.36999999999999</v>
      </c>
    </row>
    <row r="4165" spans="1:26" s="365" customFormat="1" ht="12.65" customHeight="1">
      <c r="A4165" s="452" t="s">
        <v>116</v>
      </c>
      <c r="B4165" s="452" t="s">
        <v>1353</v>
      </c>
      <c r="C4165" s="453" t="s">
        <v>435</v>
      </c>
      <c r="D4165" s="454" t="s">
        <v>1354</v>
      </c>
      <c r="E4165" s="455" t="s">
        <v>1355</v>
      </c>
      <c r="F4165" s="454" t="s">
        <v>1341</v>
      </c>
      <c r="G4165" s="454" t="s">
        <v>117</v>
      </c>
      <c r="H4165" s="454" t="s">
        <v>538</v>
      </c>
      <c r="I4165" s="453">
        <v>2024</v>
      </c>
      <c r="J4165" s="453">
        <v>8</v>
      </c>
      <c r="K4165" s="456">
        <v>45589</v>
      </c>
      <c r="L4165" s="457"/>
      <c r="M4165" s="458">
        <v>0.14199999999999999</v>
      </c>
      <c r="N4165" s="458">
        <v>0.1429</v>
      </c>
      <c r="O4165" s="459">
        <v>8.9999999999999998E-4</v>
      </c>
      <c r="P4165" s="460">
        <v>0</v>
      </c>
      <c r="Q4165" s="453">
        <v>1</v>
      </c>
      <c r="R4165" s="458">
        <v>0.14199999999999999</v>
      </c>
      <c r="S4165" s="464">
        <v>42200</v>
      </c>
      <c r="T4165" s="461">
        <v>3808921</v>
      </c>
      <c r="U4165" s="462">
        <v>40000</v>
      </c>
      <c r="V4165" s="463">
        <v>36571.971100000002</v>
      </c>
      <c r="W4165" s="716" t="e">
        <f t="shared" si="165"/>
        <v>#DIV/0!</v>
      </c>
      <c r="Z4165" s="739">
        <f t="shared" si="166"/>
        <v>37.979999999999997</v>
      </c>
    </row>
    <row r="4166" spans="1:26" s="365" customFormat="1" ht="12.65" customHeight="1">
      <c r="A4166" s="452" t="s">
        <v>116</v>
      </c>
      <c r="B4166" s="452" t="s">
        <v>1353</v>
      </c>
      <c r="C4166" s="453" t="s">
        <v>435</v>
      </c>
      <c r="D4166" s="454" t="s">
        <v>1354</v>
      </c>
      <c r="E4166" s="455" t="s">
        <v>1355</v>
      </c>
      <c r="F4166" s="454" t="s">
        <v>1341</v>
      </c>
      <c r="G4166" s="454" t="s">
        <v>117</v>
      </c>
      <c r="H4166" s="454" t="s">
        <v>538</v>
      </c>
      <c r="I4166" s="453">
        <v>2024</v>
      </c>
      <c r="J4166" s="453">
        <v>7</v>
      </c>
      <c r="K4166" s="456">
        <v>45589</v>
      </c>
      <c r="L4166" s="457"/>
      <c r="M4166" s="458">
        <v>0.14199999999999999</v>
      </c>
      <c r="N4166" s="458">
        <v>0.1429</v>
      </c>
      <c r="O4166" s="459">
        <v>8.9999999999999998E-4</v>
      </c>
      <c r="P4166" s="460">
        <v>0</v>
      </c>
      <c r="Q4166" s="453">
        <v>1</v>
      </c>
      <c r="R4166" s="458">
        <v>0.14199999999999999</v>
      </c>
      <c r="S4166" s="464">
        <v>214300</v>
      </c>
      <c r="T4166" s="461">
        <v>3766721</v>
      </c>
      <c r="U4166" s="462">
        <v>40000</v>
      </c>
      <c r="V4166" s="463">
        <v>36609.951099999998</v>
      </c>
      <c r="W4166" s="716" t="e">
        <f t="shared" si="165"/>
        <v>#DIV/0!</v>
      </c>
      <c r="Z4166" s="739">
        <f t="shared" si="166"/>
        <v>192.87</v>
      </c>
    </row>
    <row r="4167" spans="1:26" s="365" customFormat="1" ht="12.65" customHeight="1">
      <c r="A4167" s="452" t="s">
        <v>116</v>
      </c>
      <c r="B4167" s="452" t="s">
        <v>1353</v>
      </c>
      <c r="C4167" s="453" t="s">
        <v>435</v>
      </c>
      <c r="D4167" s="454" t="s">
        <v>1354</v>
      </c>
      <c r="E4167" s="455" t="s">
        <v>1355</v>
      </c>
      <c r="F4167" s="454" t="s">
        <v>1341</v>
      </c>
      <c r="G4167" s="454" t="s">
        <v>117</v>
      </c>
      <c r="H4167" s="454" t="s">
        <v>538</v>
      </c>
      <c r="I4167" s="453">
        <v>2024</v>
      </c>
      <c r="J4167" s="453">
        <v>6</v>
      </c>
      <c r="K4167" s="456">
        <v>45589</v>
      </c>
      <c r="L4167" s="457"/>
      <c r="M4167" s="458">
        <v>0.14199999999999999</v>
      </c>
      <c r="N4167" s="458">
        <v>0.1429</v>
      </c>
      <c r="O4167" s="459">
        <v>8.9999999999999998E-4</v>
      </c>
      <c r="P4167" s="460">
        <v>0</v>
      </c>
      <c r="Q4167" s="453">
        <v>1</v>
      </c>
      <c r="R4167" s="458">
        <v>0.14199999999999999</v>
      </c>
      <c r="S4167" s="464">
        <v>195000</v>
      </c>
      <c r="T4167" s="461">
        <v>3552421</v>
      </c>
      <c r="U4167" s="462">
        <v>40000</v>
      </c>
      <c r="V4167" s="463">
        <v>36802.821100000001</v>
      </c>
      <c r="W4167" s="716" t="e">
        <f t="shared" si="165"/>
        <v>#DIV/0!</v>
      </c>
      <c r="Z4167" s="739">
        <f t="shared" si="166"/>
        <v>175.5</v>
      </c>
    </row>
    <row r="4168" spans="1:26" s="365" customFormat="1" ht="12.65" customHeight="1">
      <c r="A4168" s="452" t="s">
        <v>116</v>
      </c>
      <c r="B4168" s="452" t="s">
        <v>1353</v>
      </c>
      <c r="C4168" s="453" t="s">
        <v>435</v>
      </c>
      <c r="D4168" s="454" t="s">
        <v>1354</v>
      </c>
      <c r="E4168" s="455" t="s">
        <v>1355</v>
      </c>
      <c r="F4168" s="454" t="s">
        <v>1341</v>
      </c>
      <c r="G4168" s="454" t="s">
        <v>117</v>
      </c>
      <c r="H4168" s="454" t="s">
        <v>538</v>
      </c>
      <c r="I4168" s="453">
        <v>2024</v>
      </c>
      <c r="J4168" s="453">
        <v>5</v>
      </c>
      <c r="K4168" s="456">
        <v>45589</v>
      </c>
      <c r="L4168" s="457"/>
      <c r="M4168" s="458">
        <v>0.14199999999999999</v>
      </c>
      <c r="N4168" s="458">
        <v>0.1429</v>
      </c>
      <c r="O4168" s="459">
        <v>8.9999999999999998E-4</v>
      </c>
      <c r="P4168" s="460">
        <v>0</v>
      </c>
      <c r="Q4168" s="453">
        <v>1</v>
      </c>
      <c r="R4168" s="458">
        <v>0.14199999999999999</v>
      </c>
      <c r="S4168" s="464">
        <v>154000</v>
      </c>
      <c r="T4168" s="461">
        <v>3357421</v>
      </c>
      <c r="U4168" s="462">
        <v>40000</v>
      </c>
      <c r="V4168" s="463">
        <v>36978.321100000001</v>
      </c>
      <c r="W4168" s="716" t="e">
        <f t="shared" si="165"/>
        <v>#DIV/0!</v>
      </c>
      <c r="Z4168" s="739">
        <f t="shared" si="166"/>
        <v>138.6</v>
      </c>
    </row>
    <row r="4169" spans="1:26" s="365" customFormat="1" ht="12.65" customHeight="1">
      <c r="A4169" s="452" t="s">
        <v>116</v>
      </c>
      <c r="B4169" s="452" t="s">
        <v>1353</v>
      </c>
      <c r="C4169" s="453" t="s">
        <v>435</v>
      </c>
      <c r="D4169" s="454" t="s">
        <v>1354</v>
      </c>
      <c r="E4169" s="455" t="s">
        <v>1355</v>
      </c>
      <c r="F4169" s="454" t="s">
        <v>1341</v>
      </c>
      <c r="G4169" s="454" t="s">
        <v>117</v>
      </c>
      <c r="H4169" s="454" t="s">
        <v>538</v>
      </c>
      <c r="I4169" s="453">
        <v>2024</v>
      </c>
      <c r="J4169" s="453">
        <v>4</v>
      </c>
      <c r="K4169" s="456">
        <v>45589</v>
      </c>
      <c r="L4169" s="457"/>
      <c r="M4169" s="458">
        <v>0.14199999999999999</v>
      </c>
      <c r="N4169" s="458">
        <v>0.1429</v>
      </c>
      <c r="O4169" s="459">
        <v>8.9999999999999998E-4</v>
      </c>
      <c r="P4169" s="460">
        <v>0</v>
      </c>
      <c r="Q4169" s="453">
        <v>1</v>
      </c>
      <c r="R4169" s="458">
        <v>0.14199999999999999</v>
      </c>
      <c r="S4169" s="464">
        <v>255000</v>
      </c>
      <c r="T4169" s="461">
        <v>3203421</v>
      </c>
      <c r="U4169" s="462">
        <v>40000</v>
      </c>
      <c r="V4169" s="463">
        <v>37116.9211</v>
      </c>
      <c r="W4169" s="716" t="e">
        <f t="shared" si="165"/>
        <v>#DIV/0!</v>
      </c>
      <c r="Z4169" s="739">
        <f t="shared" si="166"/>
        <v>229.5</v>
      </c>
    </row>
    <row r="4170" spans="1:26" s="365" customFormat="1" ht="12.65" customHeight="1">
      <c r="A4170" s="452" t="s">
        <v>116</v>
      </c>
      <c r="B4170" s="452" t="s">
        <v>1353</v>
      </c>
      <c r="C4170" s="453" t="s">
        <v>435</v>
      </c>
      <c r="D4170" s="454" t="s">
        <v>1354</v>
      </c>
      <c r="E4170" s="455" t="s">
        <v>1355</v>
      </c>
      <c r="F4170" s="454" t="s">
        <v>1341</v>
      </c>
      <c r="G4170" s="454" t="s">
        <v>117</v>
      </c>
      <c r="H4170" s="454" t="s">
        <v>538</v>
      </c>
      <c r="I4170" s="453">
        <v>2024</v>
      </c>
      <c r="J4170" s="453">
        <v>3</v>
      </c>
      <c r="K4170" s="456">
        <v>45589</v>
      </c>
      <c r="L4170" s="457"/>
      <c r="M4170" s="458">
        <v>0.14199999999999999</v>
      </c>
      <c r="N4170" s="458">
        <v>0.1429</v>
      </c>
      <c r="O4170" s="459">
        <v>8.9999999999999998E-4</v>
      </c>
      <c r="P4170" s="460">
        <v>0</v>
      </c>
      <c r="Q4170" s="453">
        <v>1</v>
      </c>
      <c r="R4170" s="458">
        <v>0.14199999999999999</v>
      </c>
      <c r="S4170" s="464">
        <v>202500</v>
      </c>
      <c r="T4170" s="461">
        <v>2948421</v>
      </c>
      <c r="U4170" s="462">
        <v>40000</v>
      </c>
      <c r="V4170" s="463">
        <v>37346.4211</v>
      </c>
      <c r="W4170" s="716" t="e">
        <f t="shared" si="165"/>
        <v>#DIV/0!</v>
      </c>
      <c r="Z4170" s="739">
        <f t="shared" si="166"/>
        <v>182.25</v>
      </c>
    </row>
    <row r="4171" spans="1:26" s="365" customFormat="1" ht="12.65" customHeight="1">
      <c r="A4171" s="452" t="s">
        <v>116</v>
      </c>
      <c r="B4171" s="452" t="s">
        <v>1353</v>
      </c>
      <c r="C4171" s="453" t="s">
        <v>435</v>
      </c>
      <c r="D4171" s="454" t="s">
        <v>1354</v>
      </c>
      <c r="E4171" s="455" t="s">
        <v>1355</v>
      </c>
      <c r="F4171" s="454" t="s">
        <v>1341</v>
      </c>
      <c r="G4171" s="454" t="s">
        <v>117</v>
      </c>
      <c r="H4171" s="454" t="s">
        <v>538</v>
      </c>
      <c r="I4171" s="453">
        <v>2024</v>
      </c>
      <c r="J4171" s="453">
        <v>2</v>
      </c>
      <c r="K4171" s="456">
        <v>45589</v>
      </c>
      <c r="L4171" s="457"/>
      <c r="M4171" s="458">
        <v>0.14199999999999999</v>
      </c>
      <c r="N4171" s="458">
        <v>0.1429</v>
      </c>
      <c r="O4171" s="459">
        <v>8.9999999999999998E-4</v>
      </c>
      <c r="P4171" s="460">
        <v>0</v>
      </c>
      <c r="Q4171" s="453">
        <v>1</v>
      </c>
      <c r="R4171" s="458">
        <v>0.14199999999999999</v>
      </c>
      <c r="S4171" s="464">
        <v>149600</v>
      </c>
      <c r="T4171" s="461">
        <v>2745921</v>
      </c>
      <c r="U4171" s="462">
        <v>40000</v>
      </c>
      <c r="V4171" s="463">
        <v>37528.6711</v>
      </c>
      <c r="W4171" s="716" t="e">
        <f t="shared" si="165"/>
        <v>#DIV/0!</v>
      </c>
      <c r="Z4171" s="739">
        <f t="shared" si="166"/>
        <v>134.63999999999999</v>
      </c>
    </row>
    <row r="4172" spans="1:26" s="365" customFormat="1" ht="12.65" customHeight="1">
      <c r="A4172" s="452" t="s">
        <v>116</v>
      </c>
      <c r="B4172" s="452" t="s">
        <v>1353</v>
      </c>
      <c r="C4172" s="453" t="s">
        <v>435</v>
      </c>
      <c r="D4172" s="454" t="s">
        <v>1354</v>
      </c>
      <c r="E4172" s="455" t="s">
        <v>1355</v>
      </c>
      <c r="F4172" s="454" t="s">
        <v>1341</v>
      </c>
      <c r="G4172" s="454" t="s">
        <v>117</v>
      </c>
      <c r="H4172" s="454" t="s">
        <v>538</v>
      </c>
      <c r="I4172" s="453">
        <v>2024</v>
      </c>
      <c r="J4172" s="453">
        <v>1</v>
      </c>
      <c r="K4172" s="456">
        <v>45589</v>
      </c>
      <c r="L4172" s="457"/>
      <c r="M4172" s="458">
        <v>0.14199999999999999</v>
      </c>
      <c r="N4172" s="458">
        <v>0.1429</v>
      </c>
      <c r="O4172" s="459">
        <v>8.9999999999999998E-4</v>
      </c>
      <c r="P4172" s="460">
        <v>0</v>
      </c>
      <c r="Q4172" s="453">
        <v>1</v>
      </c>
      <c r="R4172" s="458">
        <v>0.14199999999999999</v>
      </c>
      <c r="S4172" s="464">
        <v>129400</v>
      </c>
      <c r="T4172" s="461">
        <v>2596321</v>
      </c>
      <c r="U4172" s="462">
        <v>40000</v>
      </c>
      <c r="V4172" s="463">
        <v>37663.311099999999</v>
      </c>
      <c r="W4172" s="716" t="e">
        <f t="shared" si="165"/>
        <v>#DIV/0!</v>
      </c>
      <c r="Z4172" s="739">
        <f t="shared" si="166"/>
        <v>116.46</v>
      </c>
    </row>
    <row r="4173" spans="1:26" s="365" customFormat="1" ht="12.65" customHeight="1">
      <c r="A4173" s="452" t="s">
        <v>116</v>
      </c>
      <c r="B4173" s="452" t="s">
        <v>1353</v>
      </c>
      <c r="C4173" s="453" t="s">
        <v>435</v>
      </c>
      <c r="D4173" s="454" t="s">
        <v>1354</v>
      </c>
      <c r="E4173" s="455" t="s">
        <v>1355</v>
      </c>
      <c r="F4173" s="454" t="s">
        <v>1341</v>
      </c>
      <c r="G4173" s="454" t="s">
        <v>117</v>
      </c>
      <c r="H4173" s="454" t="s">
        <v>538</v>
      </c>
      <c r="I4173" s="453">
        <v>2023</v>
      </c>
      <c r="J4173" s="453">
        <v>12</v>
      </c>
      <c r="K4173" s="456">
        <v>45589</v>
      </c>
      <c r="L4173" s="457"/>
      <c r="M4173" s="458">
        <v>0.14199999999999999</v>
      </c>
      <c r="N4173" s="458">
        <v>0.1429</v>
      </c>
      <c r="O4173" s="459">
        <v>8.9999999999999998E-4</v>
      </c>
      <c r="P4173" s="460">
        <v>0</v>
      </c>
      <c r="Q4173" s="453">
        <v>1</v>
      </c>
      <c r="R4173" s="458">
        <v>0.14199999999999999</v>
      </c>
      <c r="S4173" s="464">
        <v>121600</v>
      </c>
      <c r="T4173" s="461">
        <v>2466921</v>
      </c>
      <c r="U4173" s="462">
        <v>40000</v>
      </c>
      <c r="V4173" s="463">
        <v>37779.771099999998</v>
      </c>
      <c r="W4173" s="716" t="e">
        <f t="shared" si="165"/>
        <v>#DIV/0!</v>
      </c>
      <c r="Z4173" s="739">
        <f t="shared" si="166"/>
        <v>109.44</v>
      </c>
    </row>
    <row r="4174" spans="1:26" s="365" customFormat="1" ht="12.65" customHeight="1">
      <c r="A4174" s="452" t="s">
        <v>116</v>
      </c>
      <c r="B4174" s="452" t="s">
        <v>1353</v>
      </c>
      <c r="C4174" s="453" t="s">
        <v>435</v>
      </c>
      <c r="D4174" s="454" t="s">
        <v>1354</v>
      </c>
      <c r="E4174" s="455" t="s">
        <v>1355</v>
      </c>
      <c r="F4174" s="454" t="s">
        <v>1341</v>
      </c>
      <c r="G4174" s="454" t="s">
        <v>117</v>
      </c>
      <c r="H4174" s="454" t="s">
        <v>538</v>
      </c>
      <c r="I4174" s="453">
        <v>2023</v>
      </c>
      <c r="J4174" s="453">
        <v>11</v>
      </c>
      <c r="K4174" s="456">
        <v>45589</v>
      </c>
      <c r="L4174" s="457"/>
      <c r="M4174" s="458">
        <v>0.14199999999999999</v>
      </c>
      <c r="N4174" s="458">
        <v>0.1429</v>
      </c>
      <c r="O4174" s="459">
        <v>8.9999999999999998E-4</v>
      </c>
      <c r="P4174" s="460">
        <v>0</v>
      </c>
      <c r="Q4174" s="453">
        <v>1</v>
      </c>
      <c r="R4174" s="458">
        <v>0.14199999999999999</v>
      </c>
      <c r="S4174" s="464">
        <v>233600</v>
      </c>
      <c r="T4174" s="461">
        <v>2345321</v>
      </c>
      <c r="U4174" s="462">
        <v>40000</v>
      </c>
      <c r="V4174" s="463">
        <v>37889.2111</v>
      </c>
      <c r="W4174" s="716" t="e">
        <f t="shared" si="165"/>
        <v>#DIV/0!</v>
      </c>
      <c r="Z4174" s="739">
        <f t="shared" si="166"/>
        <v>210.23999999999998</v>
      </c>
    </row>
    <row r="4175" spans="1:26" s="365" customFormat="1" ht="12.65" customHeight="1">
      <c r="A4175" s="452" t="s">
        <v>116</v>
      </c>
      <c r="B4175" s="452" t="s">
        <v>1353</v>
      </c>
      <c r="C4175" s="453" t="s">
        <v>435</v>
      </c>
      <c r="D4175" s="454" t="s">
        <v>1354</v>
      </c>
      <c r="E4175" s="455" t="s">
        <v>1355</v>
      </c>
      <c r="F4175" s="454" t="s">
        <v>1341</v>
      </c>
      <c r="G4175" s="454" t="s">
        <v>117</v>
      </c>
      <c r="H4175" s="454" t="s">
        <v>538</v>
      </c>
      <c r="I4175" s="453">
        <v>2023</v>
      </c>
      <c r="J4175" s="453">
        <v>10</v>
      </c>
      <c r="K4175" s="456">
        <v>45589</v>
      </c>
      <c r="L4175" s="457"/>
      <c r="M4175" s="458">
        <v>0.14199999999999999</v>
      </c>
      <c r="N4175" s="458">
        <v>0.1429</v>
      </c>
      <c r="O4175" s="459">
        <v>8.9999999999999998E-4</v>
      </c>
      <c r="P4175" s="460">
        <v>0</v>
      </c>
      <c r="Q4175" s="453">
        <v>1</v>
      </c>
      <c r="R4175" s="458">
        <v>0.14199999999999999</v>
      </c>
      <c r="S4175" s="464">
        <v>180700</v>
      </c>
      <c r="T4175" s="461">
        <v>2111721</v>
      </c>
      <c r="U4175" s="462">
        <v>40000</v>
      </c>
      <c r="V4175" s="463">
        <v>38099.451099999998</v>
      </c>
      <c r="W4175" s="716" t="e">
        <f t="shared" si="165"/>
        <v>#DIV/0!</v>
      </c>
      <c r="Z4175" s="739">
        <f t="shared" si="166"/>
        <v>162.63</v>
      </c>
    </row>
    <row r="4176" spans="1:26" s="365" customFormat="1" ht="12.65" customHeight="1">
      <c r="A4176" s="452" t="s">
        <v>116</v>
      </c>
      <c r="B4176" s="452" t="s">
        <v>1353</v>
      </c>
      <c r="C4176" s="453" t="s">
        <v>435</v>
      </c>
      <c r="D4176" s="454" t="s">
        <v>1354</v>
      </c>
      <c r="E4176" s="455" t="s">
        <v>1355</v>
      </c>
      <c r="F4176" s="454" t="s">
        <v>1341</v>
      </c>
      <c r="G4176" s="454" t="s">
        <v>117</v>
      </c>
      <c r="H4176" s="454" t="s">
        <v>538</v>
      </c>
      <c r="I4176" s="453">
        <v>2023</v>
      </c>
      <c r="J4176" s="453">
        <v>9</v>
      </c>
      <c r="K4176" s="456">
        <v>45589</v>
      </c>
      <c r="L4176" s="457"/>
      <c r="M4176" s="458">
        <v>0.14199999999999999</v>
      </c>
      <c r="N4176" s="458">
        <v>0.1429</v>
      </c>
      <c r="O4176" s="459">
        <v>8.9999999999999998E-4</v>
      </c>
      <c r="P4176" s="460">
        <v>0</v>
      </c>
      <c r="Q4176" s="453">
        <v>1</v>
      </c>
      <c r="R4176" s="458">
        <v>0.14199999999999999</v>
      </c>
      <c r="S4176" s="464">
        <v>67500</v>
      </c>
      <c r="T4176" s="461">
        <v>1931021</v>
      </c>
      <c r="U4176" s="462">
        <v>40000</v>
      </c>
      <c r="V4176" s="463">
        <v>38262.081100000003</v>
      </c>
      <c r="W4176" s="716" t="e">
        <f t="shared" si="165"/>
        <v>#DIV/0!</v>
      </c>
      <c r="Z4176" s="739">
        <f t="shared" si="166"/>
        <v>60.75</v>
      </c>
    </row>
    <row r="4177" spans="1:26" s="365" customFormat="1" ht="12.65" customHeight="1">
      <c r="A4177" s="452" t="s">
        <v>116</v>
      </c>
      <c r="B4177" s="452" t="s">
        <v>1353</v>
      </c>
      <c r="C4177" s="453" t="s">
        <v>435</v>
      </c>
      <c r="D4177" s="454" t="s">
        <v>1354</v>
      </c>
      <c r="E4177" s="455" t="s">
        <v>1355</v>
      </c>
      <c r="F4177" s="454" t="s">
        <v>1341</v>
      </c>
      <c r="G4177" s="454" t="s">
        <v>117</v>
      </c>
      <c r="H4177" s="454" t="s">
        <v>538</v>
      </c>
      <c r="I4177" s="453">
        <v>2023</v>
      </c>
      <c r="J4177" s="453">
        <v>8</v>
      </c>
      <c r="K4177" s="456">
        <v>45589</v>
      </c>
      <c r="L4177" s="457"/>
      <c r="M4177" s="458">
        <v>0.14199999999999999</v>
      </c>
      <c r="N4177" s="458">
        <v>0.1429</v>
      </c>
      <c r="O4177" s="459">
        <v>8.9999999999999998E-4</v>
      </c>
      <c r="P4177" s="460">
        <v>0</v>
      </c>
      <c r="Q4177" s="453">
        <v>1</v>
      </c>
      <c r="R4177" s="458">
        <v>0.14199999999999999</v>
      </c>
      <c r="S4177" s="464">
        <v>477800</v>
      </c>
      <c r="T4177" s="461">
        <v>1863521</v>
      </c>
      <c r="U4177" s="462">
        <v>40000</v>
      </c>
      <c r="V4177" s="463">
        <v>38322.831100000003</v>
      </c>
      <c r="W4177" s="716" t="e">
        <f t="shared" si="165"/>
        <v>#DIV/0!</v>
      </c>
      <c r="Z4177" s="739">
        <f t="shared" si="166"/>
        <v>430.02</v>
      </c>
    </row>
    <row r="4178" spans="1:26" s="365" customFormat="1" ht="12.65" customHeight="1">
      <c r="A4178" s="452" t="s">
        <v>116</v>
      </c>
      <c r="B4178" s="452" t="s">
        <v>1353</v>
      </c>
      <c r="C4178" s="453" t="s">
        <v>435</v>
      </c>
      <c r="D4178" s="454" t="s">
        <v>1354</v>
      </c>
      <c r="E4178" s="455" t="s">
        <v>1355</v>
      </c>
      <c r="F4178" s="454" t="s">
        <v>1341</v>
      </c>
      <c r="G4178" s="454" t="s">
        <v>117</v>
      </c>
      <c r="H4178" s="454" t="s">
        <v>538</v>
      </c>
      <c r="I4178" s="453">
        <v>2023</v>
      </c>
      <c r="J4178" s="453">
        <v>7</v>
      </c>
      <c r="K4178" s="456">
        <v>45589</v>
      </c>
      <c r="L4178" s="457"/>
      <c r="M4178" s="458">
        <v>0.14199999999999999</v>
      </c>
      <c r="N4178" s="458">
        <v>0.1429</v>
      </c>
      <c r="O4178" s="459">
        <v>8.9999999999999998E-4</v>
      </c>
      <c r="P4178" s="460">
        <v>0</v>
      </c>
      <c r="Q4178" s="453">
        <v>1</v>
      </c>
      <c r="R4178" s="458">
        <v>0.14199999999999999</v>
      </c>
      <c r="S4178" s="464">
        <v>200000</v>
      </c>
      <c r="T4178" s="461">
        <v>1385721</v>
      </c>
      <c r="U4178" s="462">
        <v>40000</v>
      </c>
      <c r="V4178" s="463">
        <v>38752.8511</v>
      </c>
      <c r="W4178" s="716" t="e">
        <f t="shared" si="165"/>
        <v>#DIV/0!</v>
      </c>
      <c r="Z4178" s="739">
        <f t="shared" si="166"/>
        <v>180</v>
      </c>
    </row>
    <row r="4179" spans="1:26" s="365" customFormat="1" ht="12.65" customHeight="1">
      <c r="A4179" s="452" t="s">
        <v>116</v>
      </c>
      <c r="B4179" s="452" t="s">
        <v>1353</v>
      </c>
      <c r="C4179" s="453" t="s">
        <v>435</v>
      </c>
      <c r="D4179" s="454" t="s">
        <v>1354</v>
      </c>
      <c r="E4179" s="455" t="s">
        <v>1355</v>
      </c>
      <c r="F4179" s="454" t="s">
        <v>1341</v>
      </c>
      <c r="G4179" s="454" t="s">
        <v>117</v>
      </c>
      <c r="H4179" s="454" t="s">
        <v>538</v>
      </c>
      <c r="I4179" s="453">
        <v>2023</v>
      </c>
      <c r="J4179" s="453">
        <v>6</v>
      </c>
      <c r="K4179" s="456">
        <v>45589</v>
      </c>
      <c r="L4179" s="457"/>
      <c r="M4179" s="458">
        <v>0.14199999999999999</v>
      </c>
      <c r="N4179" s="458">
        <v>0.1429</v>
      </c>
      <c r="O4179" s="459">
        <v>8.9999999999999998E-4</v>
      </c>
      <c r="P4179" s="460">
        <v>0</v>
      </c>
      <c r="Q4179" s="453">
        <v>1</v>
      </c>
      <c r="R4179" s="458">
        <v>0.14199999999999999</v>
      </c>
      <c r="S4179" s="464">
        <v>254610</v>
      </c>
      <c r="T4179" s="461">
        <v>1185721</v>
      </c>
      <c r="U4179" s="462">
        <v>40000</v>
      </c>
      <c r="V4179" s="463">
        <v>38932.8511</v>
      </c>
      <c r="W4179" s="716" t="e">
        <f t="shared" si="165"/>
        <v>#DIV/0!</v>
      </c>
      <c r="Z4179" s="739">
        <f t="shared" si="166"/>
        <v>229.149</v>
      </c>
    </row>
    <row r="4180" spans="1:26" s="365" customFormat="1" ht="12.65" customHeight="1">
      <c r="A4180" s="452" t="s">
        <v>116</v>
      </c>
      <c r="B4180" s="452" t="s">
        <v>1353</v>
      </c>
      <c r="C4180" s="453" t="s">
        <v>435</v>
      </c>
      <c r="D4180" s="454" t="s">
        <v>1354</v>
      </c>
      <c r="E4180" s="455" t="s">
        <v>1355</v>
      </c>
      <c r="F4180" s="454" t="s">
        <v>1341</v>
      </c>
      <c r="G4180" s="454" t="s">
        <v>117</v>
      </c>
      <c r="H4180" s="454" t="s">
        <v>538</v>
      </c>
      <c r="I4180" s="453">
        <v>2023</v>
      </c>
      <c r="J4180" s="453">
        <v>5</v>
      </c>
      <c r="K4180" s="456">
        <v>45589</v>
      </c>
      <c r="L4180" s="457"/>
      <c r="M4180" s="458">
        <v>0.14199999999999999</v>
      </c>
      <c r="N4180" s="458">
        <v>0.1429</v>
      </c>
      <c r="O4180" s="459">
        <v>8.9999999999999998E-4</v>
      </c>
      <c r="P4180" s="460">
        <v>0</v>
      </c>
      <c r="Q4180" s="453">
        <v>1</v>
      </c>
      <c r="R4180" s="458">
        <v>0.14199999999999999</v>
      </c>
      <c r="S4180" s="464">
        <v>248740</v>
      </c>
      <c r="T4180" s="461">
        <v>931111</v>
      </c>
      <c r="U4180" s="462">
        <v>40000</v>
      </c>
      <c r="V4180" s="463">
        <v>39162.000099999997</v>
      </c>
      <c r="W4180" s="716" t="e">
        <f t="shared" si="165"/>
        <v>#DIV/0!</v>
      </c>
      <c r="Z4180" s="739">
        <f t="shared" si="166"/>
        <v>223.86599999999999</v>
      </c>
    </row>
    <row r="4181" spans="1:26" s="365" customFormat="1" ht="12.65" customHeight="1">
      <c r="A4181" s="452" t="s">
        <v>116</v>
      </c>
      <c r="B4181" s="452" t="s">
        <v>1353</v>
      </c>
      <c r="C4181" s="453" t="s">
        <v>435</v>
      </c>
      <c r="D4181" s="454" t="s">
        <v>1354</v>
      </c>
      <c r="E4181" s="455" t="s">
        <v>1355</v>
      </c>
      <c r="F4181" s="454" t="s">
        <v>1341</v>
      </c>
      <c r="G4181" s="454" t="s">
        <v>117</v>
      </c>
      <c r="H4181" s="454" t="s">
        <v>538</v>
      </c>
      <c r="I4181" s="453">
        <v>2023</v>
      </c>
      <c r="J4181" s="453">
        <v>4</v>
      </c>
      <c r="K4181" s="456">
        <v>45589</v>
      </c>
      <c r="L4181" s="457"/>
      <c r="M4181" s="458">
        <v>0.14199999999999999</v>
      </c>
      <c r="N4181" s="458">
        <v>0.1429</v>
      </c>
      <c r="O4181" s="459">
        <v>8.9999999999999998E-4</v>
      </c>
      <c r="P4181" s="460">
        <v>0</v>
      </c>
      <c r="Q4181" s="453">
        <v>1</v>
      </c>
      <c r="R4181" s="458">
        <v>0.14199999999999999</v>
      </c>
      <c r="S4181" s="464">
        <v>249246</v>
      </c>
      <c r="T4181" s="461">
        <v>682371</v>
      </c>
      <c r="U4181" s="462">
        <v>40000</v>
      </c>
      <c r="V4181" s="463">
        <v>39385.866099999999</v>
      </c>
      <c r="W4181" s="716" t="e">
        <f t="shared" si="165"/>
        <v>#DIV/0!</v>
      </c>
      <c r="Z4181" s="739">
        <f t="shared" si="166"/>
        <v>224.32139999999998</v>
      </c>
    </row>
    <row r="4182" spans="1:26" s="365" customFormat="1" ht="12.65" customHeight="1">
      <c r="A4182" s="452" t="s">
        <v>116</v>
      </c>
      <c r="B4182" s="452" t="s">
        <v>1353</v>
      </c>
      <c r="C4182" s="453" t="s">
        <v>435</v>
      </c>
      <c r="D4182" s="454" t="s">
        <v>1354</v>
      </c>
      <c r="E4182" s="455" t="s">
        <v>1355</v>
      </c>
      <c r="F4182" s="454" t="s">
        <v>1341</v>
      </c>
      <c r="G4182" s="454" t="s">
        <v>117</v>
      </c>
      <c r="H4182" s="454" t="s">
        <v>538</v>
      </c>
      <c r="I4182" s="453">
        <v>2023</v>
      </c>
      <c r="J4182" s="453">
        <v>3</v>
      </c>
      <c r="K4182" s="456">
        <v>45589</v>
      </c>
      <c r="L4182" s="457"/>
      <c r="M4182" s="458">
        <v>0.14199999999999999</v>
      </c>
      <c r="N4182" s="458">
        <v>0.1429</v>
      </c>
      <c r="O4182" s="459">
        <v>8.9999999999999998E-4</v>
      </c>
      <c r="P4182" s="460">
        <v>0</v>
      </c>
      <c r="Q4182" s="453">
        <v>1</v>
      </c>
      <c r="R4182" s="458">
        <v>0.14199999999999999</v>
      </c>
      <c r="S4182" s="464">
        <v>433125</v>
      </c>
      <c r="T4182" s="461">
        <v>433125</v>
      </c>
      <c r="U4182" s="462">
        <v>40000</v>
      </c>
      <c r="V4182" s="463">
        <v>39610.1875</v>
      </c>
      <c r="W4182" s="716" t="e">
        <f t="shared" si="165"/>
        <v>#DIV/0!</v>
      </c>
      <c r="Z4182" s="739">
        <f t="shared" si="166"/>
        <v>389.8125</v>
      </c>
    </row>
    <row r="4183" spans="1:26" s="365" customFormat="1" ht="12.65" customHeight="1">
      <c r="A4183" s="452" t="s">
        <v>116</v>
      </c>
      <c r="B4183" s="452" t="s">
        <v>1353</v>
      </c>
      <c r="C4183" s="453" t="s">
        <v>435</v>
      </c>
      <c r="D4183" s="454" t="s">
        <v>1356</v>
      </c>
      <c r="E4183" s="455" t="s">
        <v>1357</v>
      </c>
      <c r="F4183" s="454" t="s">
        <v>1341</v>
      </c>
      <c r="G4183" s="454" t="s">
        <v>117</v>
      </c>
      <c r="H4183" s="454" t="s">
        <v>538</v>
      </c>
      <c r="I4183" s="453">
        <v>2025</v>
      </c>
      <c r="J4183" s="453">
        <v>1</v>
      </c>
      <c r="K4183" s="456">
        <v>45698</v>
      </c>
      <c r="L4183" s="457"/>
      <c r="M4183" s="458">
        <v>8.3699999999999997E-2</v>
      </c>
      <c r="N4183" s="458">
        <v>8.4099999999999994E-2</v>
      </c>
      <c r="O4183" s="459">
        <v>4.0000000000000002E-4</v>
      </c>
      <c r="P4183" s="460">
        <v>0</v>
      </c>
      <c r="Q4183" s="453">
        <v>1</v>
      </c>
      <c r="R4183" s="458">
        <v>8.3699999999999997E-2</v>
      </c>
      <c r="S4183" s="464">
        <v>77000</v>
      </c>
      <c r="T4183" s="461">
        <v>4279937</v>
      </c>
      <c r="U4183" s="462">
        <v>40000</v>
      </c>
      <c r="V4183" s="463">
        <v>38288.025199999996</v>
      </c>
      <c r="W4183" s="716" t="e">
        <f t="shared" si="165"/>
        <v>#DIV/0!</v>
      </c>
      <c r="Z4183" s="739">
        <f t="shared" si="166"/>
        <v>30.8</v>
      </c>
    </row>
    <row r="4184" spans="1:26" s="365" customFormat="1" ht="12.65" customHeight="1">
      <c r="A4184" s="452" t="s">
        <v>116</v>
      </c>
      <c r="B4184" s="452" t="s">
        <v>1353</v>
      </c>
      <c r="C4184" s="453" t="s">
        <v>435</v>
      </c>
      <c r="D4184" s="454" t="s">
        <v>1356</v>
      </c>
      <c r="E4184" s="455" t="s">
        <v>1357</v>
      </c>
      <c r="F4184" s="454" t="s">
        <v>1341</v>
      </c>
      <c r="G4184" s="454" t="s">
        <v>117</v>
      </c>
      <c r="H4184" s="454" t="s">
        <v>538</v>
      </c>
      <c r="I4184" s="453">
        <v>2024</v>
      </c>
      <c r="J4184" s="453">
        <v>12</v>
      </c>
      <c r="K4184" s="456">
        <v>45666</v>
      </c>
      <c r="L4184" s="457"/>
      <c r="M4184" s="458">
        <v>8.3699999999999997E-2</v>
      </c>
      <c r="N4184" s="458">
        <v>8.4099999999999994E-2</v>
      </c>
      <c r="O4184" s="459">
        <v>4.0000000000000002E-4</v>
      </c>
      <c r="P4184" s="460">
        <v>0</v>
      </c>
      <c r="Q4184" s="453">
        <v>1</v>
      </c>
      <c r="R4184" s="458">
        <v>8.3699999999999997E-2</v>
      </c>
      <c r="S4184" s="464">
        <v>50000</v>
      </c>
      <c r="T4184" s="461">
        <v>4202937</v>
      </c>
      <c r="U4184" s="462">
        <v>40000</v>
      </c>
      <c r="V4184" s="463">
        <v>38318.825199999999</v>
      </c>
      <c r="W4184" s="716" t="e">
        <f t="shared" si="165"/>
        <v>#DIV/0!</v>
      </c>
      <c r="Z4184" s="739">
        <f t="shared" si="166"/>
        <v>20</v>
      </c>
    </row>
    <row r="4185" spans="1:26" s="365" customFormat="1" ht="12.65" customHeight="1">
      <c r="A4185" s="452" t="s">
        <v>116</v>
      </c>
      <c r="B4185" s="452" t="s">
        <v>1353</v>
      </c>
      <c r="C4185" s="453" t="s">
        <v>435</v>
      </c>
      <c r="D4185" s="454" t="s">
        <v>1356</v>
      </c>
      <c r="E4185" s="455" t="s">
        <v>1357</v>
      </c>
      <c r="F4185" s="454" t="s">
        <v>1341</v>
      </c>
      <c r="G4185" s="454" t="s">
        <v>117</v>
      </c>
      <c r="H4185" s="454" t="s">
        <v>538</v>
      </c>
      <c r="I4185" s="453">
        <v>2024</v>
      </c>
      <c r="J4185" s="453">
        <v>11</v>
      </c>
      <c r="K4185" s="456">
        <v>45636</v>
      </c>
      <c r="L4185" s="457"/>
      <c r="M4185" s="458">
        <v>8.3699999999999997E-2</v>
      </c>
      <c r="N4185" s="458">
        <v>8.4099999999999994E-2</v>
      </c>
      <c r="O4185" s="459">
        <v>4.0000000000000002E-4</v>
      </c>
      <c r="P4185" s="460">
        <v>0</v>
      </c>
      <c r="Q4185" s="453">
        <v>1</v>
      </c>
      <c r="R4185" s="458">
        <v>8.3699999999999997E-2</v>
      </c>
      <c r="S4185" s="464">
        <v>140000</v>
      </c>
      <c r="T4185" s="461">
        <v>4152937</v>
      </c>
      <c r="U4185" s="462">
        <v>40000</v>
      </c>
      <c r="V4185" s="463">
        <v>38338.825199999999</v>
      </c>
      <c r="W4185" s="716" t="e">
        <f t="shared" si="165"/>
        <v>#DIV/0!</v>
      </c>
      <c r="Z4185" s="739">
        <f t="shared" si="166"/>
        <v>56</v>
      </c>
    </row>
    <row r="4186" spans="1:26" s="365" customFormat="1" ht="12.65" customHeight="1">
      <c r="A4186" s="452" t="s">
        <v>116</v>
      </c>
      <c r="B4186" s="452" t="s">
        <v>1353</v>
      </c>
      <c r="C4186" s="453" t="s">
        <v>435</v>
      </c>
      <c r="D4186" s="454" t="s">
        <v>1356</v>
      </c>
      <c r="E4186" s="455" t="s">
        <v>1357</v>
      </c>
      <c r="F4186" s="454" t="s">
        <v>1341</v>
      </c>
      <c r="G4186" s="454" t="s">
        <v>117</v>
      </c>
      <c r="H4186" s="454" t="s">
        <v>538</v>
      </c>
      <c r="I4186" s="453">
        <v>2024</v>
      </c>
      <c r="J4186" s="453">
        <v>10</v>
      </c>
      <c r="K4186" s="456">
        <v>45605</v>
      </c>
      <c r="L4186" s="457"/>
      <c r="M4186" s="458">
        <v>8.3699999999999997E-2</v>
      </c>
      <c r="N4186" s="458">
        <v>8.4099999999999994E-2</v>
      </c>
      <c r="O4186" s="459">
        <v>4.0000000000000002E-4</v>
      </c>
      <c r="P4186" s="460">
        <v>0</v>
      </c>
      <c r="Q4186" s="453">
        <v>1</v>
      </c>
      <c r="R4186" s="458">
        <v>8.3699999999999997E-2</v>
      </c>
      <c r="S4186" s="464">
        <v>52000</v>
      </c>
      <c r="T4186" s="461">
        <v>4012937</v>
      </c>
      <c r="U4186" s="462">
        <v>40000</v>
      </c>
      <c r="V4186" s="463">
        <v>38394.825199999999</v>
      </c>
      <c r="W4186" s="716" t="e">
        <f t="shared" si="165"/>
        <v>#DIV/0!</v>
      </c>
      <c r="Z4186" s="739">
        <f t="shared" si="166"/>
        <v>20.8</v>
      </c>
    </row>
    <row r="4187" spans="1:26" s="365" customFormat="1" ht="12.65" customHeight="1">
      <c r="A4187" s="452" t="s">
        <v>116</v>
      </c>
      <c r="B4187" s="452" t="s">
        <v>1353</v>
      </c>
      <c r="C4187" s="453" t="s">
        <v>435</v>
      </c>
      <c r="D4187" s="454" t="s">
        <v>1356</v>
      </c>
      <c r="E4187" s="455" t="s">
        <v>1357</v>
      </c>
      <c r="F4187" s="454" t="s">
        <v>1341</v>
      </c>
      <c r="G4187" s="454" t="s">
        <v>117</v>
      </c>
      <c r="H4187" s="454" t="s">
        <v>538</v>
      </c>
      <c r="I4187" s="453">
        <v>2024</v>
      </c>
      <c r="J4187" s="453">
        <v>9</v>
      </c>
      <c r="K4187" s="456">
        <v>45589</v>
      </c>
      <c r="L4187" s="457"/>
      <c r="M4187" s="458">
        <v>8.3699999999999997E-2</v>
      </c>
      <c r="N4187" s="458">
        <v>8.4099999999999994E-2</v>
      </c>
      <c r="O4187" s="459">
        <v>4.0000000000000002E-4</v>
      </c>
      <c r="P4187" s="460">
        <v>0</v>
      </c>
      <c r="Q4187" s="453">
        <v>1</v>
      </c>
      <c r="R4187" s="458">
        <v>8.3699999999999997E-2</v>
      </c>
      <c r="S4187" s="464">
        <v>139200</v>
      </c>
      <c r="T4187" s="461">
        <v>3960937</v>
      </c>
      <c r="U4187" s="462">
        <v>40000</v>
      </c>
      <c r="V4187" s="463">
        <v>38415.625200000002</v>
      </c>
      <c r="W4187" s="716" t="e">
        <f t="shared" si="165"/>
        <v>#DIV/0!</v>
      </c>
      <c r="Z4187" s="739">
        <f t="shared" si="166"/>
        <v>55.68</v>
      </c>
    </row>
    <row r="4188" spans="1:26" s="365" customFormat="1" ht="12.65" customHeight="1">
      <c r="A4188" s="452" t="s">
        <v>116</v>
      </c>
      <c r="B4188" s="452" t="s">
        <v>1353</v>
      </c>
      <c r="C4188" s="453" t="s">
        <v>435</v>
      </c>
      <c r="D4188" s="454" t="s">
        <v>1356</v>
      </c>
      <c r="E4188" s="455" t="s">
        <v>1357</v>
      </c>
      <c r="F4188" s="454" t="s">
        <v>1341</v>
      </c>
      <c r="G4188" s="454" t="s">
        <v>117</v>
      </c>
      <c r="H4188" s="454" t="s">
        <v>538</v>
      </c>
      <c r="I4188" s="453">
        <v>2024</v>
      </c>
      <c r="J4188" s="453">
        <v>8</v>
      </c>
      <c r="K4188" s="456">
        <v>45589</v>
      </c>
      <c r="L4188" s="457"/>
      <c r="M4188" s="458">
        <v>8.3699999999999997E-2</v>
      </c>
      <c r="N4188" s="458">
        <v>8.4099999999999994E-2</v>
      </c>
      <c r="O4188" s="459">
        <v>4.0000000000000002E-4</v>
      </c>
      <c r="P4188" s="460">
        <v>0</v>
      </c>
      <c r="Q4188" s="453">
        <v>1</v>
      </c>
      <c r="R4188" s="458">
        <v>8.3699999999999997E-2</v>
      </c>
      <c r="S4188" s="464">
        <v>42100</v>
      </c>
      <c r="T4188" s="461">
        <v>3821737</v>
      </c>
      <c r="U4188" s="462">
        <v>40000</v>
      </c>
      <c r="V4188" s="463">
        <v>38471.305200000003</v>
      </c>
      <c r="W4188" s="716" t="e">
        <f t="shared" si="165"/>
        <v>#DIV/0!</v>
      </c>
      <c r="Z4188" s="739">
        <f t="shared" si="166"/>
        <v>16.84</v>
      </c>
    </row>
    <row r="4189" spans="1:26" s="365" customFormat="1" ht="12.65" customHeight="1">
      <c r="A4189" s="452" t="s">
        <v>116</v>
      </c>
      <c r="B4189" s="452" t="s">
        <v>1353</v>
      </c>
      <c r="C4189" s="453" t="s">
        <v>435</v>
      </c>
      <c r="D4189" s="454" t="s">
        <v>1356</v>
      </c>
      <c r="E4189" s="455" t="s">
        <v>1357</v>
      </c>
      <c r="F4189" s="454" t="s">
        <v>1341</v>
      </c>
      <c r="G4189" s="454" t="s">
        <v>117</v>
      </c>
      <c r="H4189" s="454" t="s">
        <v>538</v>
      </c>
      <c r="I4189" s="453">
        <v>2024</v>
      </c>
      <c r="J4189" s="453">
        <v>7</v>
      </c>
      <c r="K4189" s="456">
        <v>45589</v>
      </c>
      <c r="L4189" s="457"/>
      <c r="M4189" s="458">
        <v>8.3699999999999997E-2</v>
      </c>
      <c r="N4189" s="458">
        <v>8.4099999999999994E-2</v>
      </c>
      <c r="O4189" s="459">
        <v>4.0000000000000002E-4</v>
      </c>
      <c r="P4189" s="460">
        <v>0</v>
      </c>
      <c r="Q4189" s="453">
        <v>1</v>
      </c>
      <c r="R4189" s="458">
        <v>8.3699999999999997E-2</v>
      </c>
      <c r="S4189" s="464">
        <v>214700</v>
      </c>
      <c r="T4189" s="461">
        <v>3779637</v>
      </c>
      <c r="U4189" s="462">
        <v>40000</v>
      </c>
      <c r="V4189" s="463">
        <v>38488.145199999999</v>
      </c>
      <c r="W4189" s="716" t="e">
        <f t="shared" si="165"/>
        <v>#DIV/0!</v>
      </c>
      <c r="Z4189" s="739">
        <f t="shared" si="166"/>
        <v>85.88000000000001</v>
      </c>
    </row>
    <row r="4190" spans="1:26" s="365" customFormat="1" ht="12.65" customHeight="1">
      <c r="A4190" s="452" t="s">
        <v>116</v>
      </c>
      <c r="B4190" s="452" t="s">
        <v>1353</v>
      </c>
      <c r="C4190" s="453" t="s">
        <v>435</v>
      </c>
      <c r="D4190" s="454" t="s">
        <v>1356</v>
      </c>
      <c r="E4190" s="455" t="s">
        <v>1357</v>
      </c>
      <c r="F4190" s="454" t="s">
        <v>1341</v>
      </c>
      <c r="G4190" s="454" t="s">
        <v>117</v>
      </c>
      <c r="H4190" s="454" t="s">
        <v>538</v>
      </c>
      <c r="I4190" s="453">
        <v>2024</v>
      </c>
      <c r="J4190" s="453">
        <v>6</v>
      </c>
      <c r="K4190" s="456">
        <v>45589</v>
      </c>
      <c r="L4190" s="457"/>
      <c r="M4190" s="458">
        <v>8.3699999999999997E-2</v>
      </c>
      <c r="N4190" s="458">
        <v>8.4099999999999994E-2</v>
      </c>
      <c r="O4190" s="459">
        <v>4.0000000000000002E-4</v>
      </c>
      <c r="P4190" s="460">
        <v>0</v>
      </c>
      <c r="Q4190" s="453">
        <v>1</v>
      </c>
      <c r="R4190" s="458">
        <v>8.3699999999999997E-2</v>
      </c>
      <c r="S4190" s="464">
        <v>194000</v>
      </c>
      <c r="T4190" s="461">
        <v>3564937</v>
      </c>
      <c r="U4190" s="462">
        <v>40000</v>
      </c>
      <c r="V4190" s="463">
        <v>38574.025200000004</v>
      </c>
      <c r="W4190" s="716" t="e">
        <f t="shared" si="165"/>
        <v>#DIV/0!</v>
      </c>
      <c r="Z4190" s="739">
        <f t="shared" si="166"/>
        <v>77.600000000000009</v>
      </c>
    </row>
    <row r="4191" spans="1:26" s="365" customFormat="1" ht="12.65" customHeight="1">
      <c r="A4191" s="452" t="s">
        <v>116</v>
      </c>
      <c r="B4191" s="452" t="s">
        <v>1353</v>
      </c>
      <c r="C4191" s="453" t="s">
        <v>435</v>
      </c>
      <c r="D4191" s="454" t="s">
        <v>1356</v>
      </c>
      <c r="E4191" s="455" t="s">
        <v>1357</v>
      </c>
      <c r="F4191" s="454" t="s">
        <v>1341</v>
      </c>
      <c r="G4191" s="454" t="s">
        <v>117</v>
      </c>
      <c r="H4191" s="454" t="s">
        <v>538</v>
      </c>
      <c r="I4191" s="453">
        <v>2024</v>
      </c>
      <c r="J4191" s="453">
        <v>5</v>
      </c>
      <c r="K4191" s="456">
        <v>45589</v>
      </c>
      <c r="L4191" s="457"/>
      <c r="M4191" s="458">
        <v>8.3699999999999997E-2</v>
      </c>
      <c r="N4191" s="458">
        <v>8.4099999999999994E-2</v>
      </c>
      <c r="O4191" s="459">
        <v>4.0000000000000002E-4</v>
      </c>
      <c r="P4191" s="460">
        <v>0</v>
      </c>
      <c r="Q4191" s="453">
        <v>1</v>
      </c>
      <c r="R4191" s="458">
        <v>8.3699999999999997E-2</v>
      </c>
      <c r="S4191" s="464">
        <v>154000</v>
      </c>
      <c r="T4191" s="461">
        <v>3370937</v>
      </c>
      <c r="U4191" s="462">
        <v>40000</v>
      </c>
      <c r="V4191" s="463">
        <v>38651.625200000002</v>
      </c>
      <c r="W4191" s="716" t="e">
        <f t="shared" si="165"/>
        <v>#DIV/0!</v>
      </c>
      <c r="Z4191" s="739">
        <f t="shared" si="166"/>
        <v>61.6</v>
      </c>
    </row>
    <row r="4192" spans="1:26" s="365" customFormat="1" ht="12.65" customHeight="1">
      <c r="A4192" s="452" t="s">
        <v>116</v>
      </c>
      <c r="B4192" s="452" t="s">
        <v>1353</v>
      </c>
      <c r="C4192" s="453" t="s">
        <v>435</v>
      </c>
      <c r="D4192" s="454" t="s">
        <v>1356</v>
      </c>
      <c r="E4192" s="455" t="s">
        <v>1357</v>
      </c>
      <c r="F4192" s="454" t="s">
        <v>1341</v>
      </c>
      <c r="G4192" s="454" t="s">
        <v>117</v>
      </c>
      <c r="H4192" s="454" t="s">
        <v>538</v>
      </c>
      <c r="I4192" s="453">
        <v>2024</v>
      </c>
      <c r="J4192" s="453">
        <v>4</v>
      </c>
      <c r="K4192" s="456">
        <v>45589</v>
      </c>
      <c r="L4192" s="457"/>
      <c r="M4192" s="458">
        <v>8.3699999999999997E-2</v>
      </c>
      <c r="N4192" s="458">
        <v>8.4099999999999994E-2</v>
      </c>
      <c r="O4192" s="459">
        <v>4.0000000000000002E-4</v>
      </c>
      <c r="P4192" s="460">
        <v>0</v>
      </c>
      <c r="Q4192" s="453">
        <v>1</v>
      </c>
      <c r="R4192" s="458">
        <v>8.3699999999999997E-2</v>
      </c>
      <c r="S4192" s="464">
        <v>257000</v>
      </c>
      <c r="T4192" s="461">
        <v>3216937</v>
      </c>
      <c r="U4192" s="462">
        <v>40000</v>
      </c>
      <c r="V4192" s="463">
        <v>38713.225200000001</v>
      </c>
      <c r="W4192" s="716" t="e">
        <f t="shared" si="165"/>
        <v>#DIV/0!</v>
      </c>
      <c r="Z4192" s="739">
        <f t="shared" si="166"/>
        <v>102.80000000000001</v>
      </c>
    </row>
    <row r="4193" spans="1:26" s="365" customFormat="1" ht="12.65" customHeight="1">
      <c r="A4193" s="452" t="s">
        <v>116</v>
      </c>
      <c r="B4193" s="452" t="s">
        <v>1353</v>
      </c>
      <c r="C4193" s="453" t="s">
        <v>435</v>
      </c>
      <c r="D4193" s="454" t="s">
        <v>1356</v>
      </c>
      <c r="E4193" s="455" t="s">
        <v>1357</v>
      </c>
      <c r="F4193" s="454" t="s">
        <v>1341</v>
      </c>
      <c r="G4193" s="454" t="s">
        <v>117</v>
      </c>
      <c r="H4193" s="454" t="s">
        <v>538</v>
      </c>
      <c r="I4193" s="453">
        <v>2024</v>
      </c>
      <c r="J4193" s="453">
        <v>3</v>
      </c>
      <c r="K4193" s="456">
        <v>45589</v>
      </c>
      <c r="L4193" s="457"/>
      <c r="M4193" s="458">
        <v>8.3699999999999997E-2</v>
      </c>
      <c r="N4193" s="458">
        <v>8.4099999999999994E-2</v>
      </c>
      <c r="O4193" s="459">
        <v>4.0000000000000002E-4</v>
      </c>
      <c r="P4193" s="460">
        <v>0</v>
      </c>
      <c r="Q4193" s="453">
        <v>1</v>
      </c>
      <c r="R4193" s="458">
        <v>8.3699999999999997E-2</v>
      </c>
      <c r="S4193" s="464">
        <v>202500</v>
      </c>
      <c r="T4193" s="461">
        <v>2959937</v>
      </c>
      <c r="U4193" s="462">
        <v>40000</v>
      </c>
      <c r="V4193" s="463">
        <v>38816.025200000004</v>
      </c>
      <c r="W4193" s="716" t="e">
        <f t="shared" si="165"/>
        <v>#DIV/0!</v>
      </c>
      <c r="Z4193" s="739">
        <f t="shared" si="166"/>
        <v>81</v>
      </c>
    </row>
    <row r="4194" spans="1:26" s="365" customFormat="1" ht="12.65" customHeight="1">
      <c r="A4194" s="452" t="s">
        <v>116</v>
      </c>
      <c r="B4194" s="452" t="s">
        <v>1353</v>
      </c>
      <c r="C4194" s="453" t="s">
        <v>435</v>
      </c>
      <c r="D4194" s="454" t="s">
        <v>1356</v>
      </c>
      <c r="E4194" s="455" t="s">
        <v>1357</v>
      </c>
      <c r="F4194" s="454" t="s">
        <v>1341</v>
      </c>
      <c r="G4194" s="454" t="s">
        <v>117</v>
      </c>
      <c r="H4194" s="454" t="s">
        <v>538</v>
      </c>
      <c r="I4194" s="453">
        <v>2024</v>
      </c>
      <c r="J4194" s="453">
        <v>2</v>
      </c>
      <c r="K4194" s="456">
        <v>45589</v>
      </c>
      <c r="L4194" s="457"/>
      <c r="M4194" s="458">
        <v>8.3699999999999997E-2</v>
      </c>
      <c r="N4194" s="458">
        <v>8.4099999999999994E-2</v>
      </c>
      <c r="O4194" s="459">
        <v>4.0000000000000002E-4</v>
      </c>
      <c r="P4194" s="460">
        <v>0</v>
      </c>
      <c r="Q4194" s="453">
        <v>1</v>
      </c>
      <c r="R4194" s="458">
        <v>8.3699999999999997E-2</v>
      </c>
      <c r="S4194" s="464">
        <v>149600</v>
      </c>
      <c r="T4194" s="461">
        <v>2757437</v>
      </c>
      <c r="U4194" s="462">
        <v>40000</v>
      </c>
      <c r="V4194" s="463">
        <v>38897.025200000004</v>
      </c>
      <c r="W4194" s="716" t="e">
        <f t="shared" si="165"/>
        <v>#DIV/0!</v>
      </c>
      <c r="Z4194" s="739">
        <f t="shared" si="166"/>
        <v>59.84</v>
      </c>
    </row>
    <row r="4195" spans="1:26" s="365" customFormat="1" ht="12.65" customHeight="1">
      <c r="A4195" s="452" t="s">
        <v>116</v>
      </c>
      <c r="B4195" s="452" t="s">
        <v>1353</v>
      </c>
      <c r="C4195" s="453" t="s">
        <v>435</v>
      </c>
      <c r="D4195" s="454" t="s">
        <v>1356</v>
      </c>
      <c r="E4195" s="455" t="s">
        <v>1357</v>
      </c>
      <c r="F4195" s="454" t="s">
        <v>1341</v>
      </c>
      <c r="G4195" s="454" t="s">
        <v>117</v>
      </c>
      <c r="H4195" s="454" t="s">
        <v>538</v>
      </c>
      <c r="I4195" s="453">
        <v>2024</v>
      </c>
      <c r="J4195" s="453">
        <v>1</v>
      </c>
      <c r="K4195" s="456">
        <v>45589</v>
      </c>
      <c r="L4195" s="457"/>
      <c r="M4195" s="458">
        <v>8.3699999999999997E-2</v>
      </c>
      <c r="N4195" s="458">
        <v>8.4099999999999994E-2</v>
      </c>
      <c r="O4195" s="459">
        <v>4.0000000000000002E-4</v>
      </c>
      <c r="P4195" s="460">
        <v>0</v>
      </c>
      <c r="Q4195" s="453">
        <v>1</v>
      </c>
      <c r="R4195" s="458">
        <v>8.3699999999999997E-2</v>
      </c>
      <c r="S4195" s="464">
        <v>129500</v>
      </c>
      <c r="T4195" s="461">
        <v>2607837</v>
      </c>
      <c r="U4195" s="462">
        <v>40000</v>
      </c>
      <c r="V4195" s="463">
        <v>38956.8652</v>
      </c>
      <c r="W4195" s="716" t="e">
        <f t="shared" si="165"/>
        <v>#DIV/0!</v>
      </c>
      <c r="Z4195" s="739">
        <f t="shared" si="166"/>
        <v>51.800000000000004</v>
      </c>
    </row>
    <row r="4196" spans="1:26" s="365" customFormat="1" ht="12.65" customHeight="1">
      <c r="A4196" s="452" t="s">
        <v>116</v>
      </c>
      <c r="B4196" s="452" t="s">
        <v>1353</v>
      </c>
      <c r="C4196" s="453" t="s">
        <v>435</v>
      </c>
      <c r="D4196" s="454" t="s">
        <v>1356</v>
      </c>
      <c r="E4196" s="455" t="s">
        <v>1357</v>
      </c>
      <c r="F4196" s="454" t="s">
        <v>1341</v>
      </c>
      <c r="G4196" s="454" t="s">
        <v>117</v>
      </c>
      <c r="H4196" s="454" t="s">
        <v>538</v>
      </c>
      <c r="I4196" s="453">
        <v>2023</v>
      </c>
      <c r="J4196" s="453">
        <v>12</v>
      </c>
      <c r="K4196" s="456">
        <v>45589</v>
      </c>
      <c r="L4196" s="457"/>
      <c r="M4196" s="458">
        <v>8.3699999999999997E-2</v>
      </c>
      <c r="N4196" s="458">
        <v>8.4099999999999994E-2</v>
      </c>
      <c r="O4196" s="459">
        <v>4.0000000000000002E-4</v>
      </c>
      <c r="P4196" s="460">
        <v>0</v>
      </c>
      <c r="Q4196" s="453">
        <v>1</v>
      </c>
      <c r="R4196" s="458">
        <v>8.3699999999999997E-2</v>
      </c>
      <c r="S4196" s="464">
        <v>123100</v>
      </c>
      <c r="T4196" s="461">
        <v>2478337</v>
      </c>
      <c r="U4196" s="462">
        <v>40000</v>
      </c>
      <c r="V4196" s="463">
        <v>39008.665200000003</v>
      </c>
      <c r="W4196" s="716" t="e">
        <f t="shared" si="165"/>
        <v>#DIV/0!</v>
      </c>
      <c r="Z4196" s="739">
        <f t="shared" si="166"/>
        <v>49.24</v>
      </c>
    </row>
    <row r="4197" spans="1:26" s="365" customFormat="1" ht="12.65" customHeight="1">
      <c r="A4197" s="452" t="s">
        <v>116</v>
      </c>
      <c r="B4197" s="452" t="s">
        <v>1353</v>
      </c>
      <c r="C4197" s="453" t="s">
        <v>435</v>
      </c>
      <c r="D4197" s="454" t="s">
        <v>1356</v>
      </c>
      <c r="E4197" s="455" t="s">
        <v>1357</v>
      </c>
      <c r="F4197" s="454" t="s">
        <v>1341</v>
      </c>
      <c r="G4197" s="454" t="s">
        <v>117</v>
      </c>
      <c r="H4197" s="454" t="s">
        <v>538</v>
      </c>
      <c r="I4197" s="453">
        <v>2023</v>
      </c>
      <c r="J4197" s="453">
        <v>11</v>
      </c>
      <c r="K4197" s="456">
        <v>45589</v>
      </c>
      <c r="L4197" s="457"/>
      <c r="M4197" s="458">
        <v>8.3699999999999997E-2</v>
      </c>
      <c r="N4197" s="458">
        <v>8.4099999999999994E-2</v>
      </c>
      <c r="O4197" s="459">
        <v>4.0000000000000002E-4</v>
      </c>
      <c r="P4197" s="460">
        <v>0</v>
      </c>
      <c r="Q4197" s="453">
        <v>1</v>
      </c>
      <c r="R4197" s="458">
        <v>8.3699999999999997E-2</v>
      </c>
      <c r="S4197" s="464">
        <v>235050</v>
      </c>
      <c r="T4197" s="461">
        <v>2355237</v>
      </c>
      <c r="U4197" s="462">
        <v>40000</v>
      </c>
      <c r="V4197" s="463">
        <v>39057.905200000001</v>
      </c>
      <c r="W4197" s="716" t="e">
        <f t="shared" si="165"/>
        <v>#DIV/0!</v>
      </c>
      <c r="Z4197" s="739">
        <f t="shared" si="166"/>
        <v>94.02000000000001</v>
      </c>
    </row>
    <row r="4198" spans="1:26" s="365" customFormat="1" ht="12.65" customHeight="1">
      <c r="A4198" s="452" t="s">
        <v>116</v>
      </c>
      <c r="B4198" s="452" t="s">
        <v>1353</v>
      </c>
      <c r="C4198" s="453" t="s">
        <v>435</v>
      </c>
      <c r="D4198" s="454" t="s">
        <v>1356</v>
      </c>
      <c r="E4198" s="455" t="s">
        <v>1357</v>
      </c>
      <c r="F4198" s="454" t="s">
        <v>1341</v>
      </c>
      <c r="G4198" s="454" t="s">
        <v>117</v>
      </c>
      <c r="H4198" s="454" t="s">
        <v>538</v>
      </c>
      <c r="I4198" s="453">
        <v>2023</v>
      </c>
      <c r="J4198" s="453">
        <v>10</v>
      </c>
      <c r="K4198" s="456">
        <v>45589</v>
      </c>
      <c r="L4198" s="457"/>
      <c r="M4198" s="458">
        <v>8.3699999999999997E-2</v>
      </c>
      <c r="N4198" s="458">
        <v>8.4099999999999994E-2</v>
      </c>
      <c r="O4198" s="459">
        <v>4.0000000000000002E-4</v>
      </c>
      <c r="P4198" s="460">
        <v>0</v>
      </c>
      <c r="Q4198" s="453">
        <v>1</v>
      </c>
      <c r="R4198" s="458">
        <v>8.3699999999999997E-2</v>
      </c>
      <c r="S4198" s="464">
        <v>180700</v>
      </c>
      <c r="T4198" s="461">
        <v>2120187</v>
      </c>
      <c r="U4198" s="462">
        <v>40000</v>
      </c>
      <c r="V4198" s="463">
        <v>39151.925199999998</v>
      </c>
      <c r="W4198" s="716" t="e">
        <f t="shared" si="165"/>
        <v>#DIV/0!</v>
      </c>
      <c r="Z4198" s="739">
        <f t="shared" si="166"/>
        <v>72.28</v>
      </c>
    </row>
    <row r="4199" spans="1:26" s="365" customFormat="1" ht="12.65" customHeight="1">
      <c r="A4199" s="452" t="s">
        <v>116</v>
      </c>
      <c r="B4199" s="452" t="s">
        <v>1353</v>
      </c>
      <c r="C4199" s="453" t="s">
        <v>435</v>
      </c>
      <c r="D4199" s="454" t="s">
        <v>1356</v>
      </c>
      <c r="E4199" s="455" t="s">
        <v>1357</v>
      </c>
      <c r="F4199" s="454" t="s">
        <v>1341</v>
      </c>
      <c r="G4199" s="454" t="s">
        <v>117</v>
      </c>
      <c r="H4199" s="454" t="s">
        <v>538</v>
      </c>
      <c r="I4199" s="453">
        <v>2023</v>
      </c>
      <c r="J4199" s="453">
        <v>9</v>
      </c>
      <c r="K4199" s="456">
        <v>45589</v>
      </c>
      <c r="L4199" s="457"/>
      <c r="M4199" s="458">
        <v>8.3699999999999997E-2</v>
      </c>
      <c r="N4199" s="458">
        <v>8.4099999999999994E-2</v>
      </c>
      <c r="O4199" s="459">
        <v>4.0000000000000002E-4</v>
      </c>
      <c r="P4199" s="460">
        <v>0</v>
      </c>
      <c r="Q4199" s="453">
        <v>1</v>
      </c>
      <c r="R4199" s="458">
        <v>8.3699999999999997E-2</v>
      </c>
      <c r="S4199" s="464">
        <v>68150</v>
      </c>
      <c r="T4199" s="461">
        <v>1939487</v>
      </c>
      <c r="U4199" s="462">
        <v>40000</v>
      </c>
      <c r="V4199" s="463">
        <v>39224.205199999997</v>
      </c>
      <c r="W4199" s="716" t="e">
        <f t="shared" si="165"/>
        <v>#DIV/0!</v>
      </c>
      <c r="Z4199" s="739">
        <f t="shared" si="166"/>
        <v>27.26</v>
      </c>
    </row>
    <row r="4200" spans="1:26" s="365" customFormat="1" ht="12.65" customHeight="1">
      <c r="A4200" s="452" t="s">
        <v>116</v>
      </c>
      <c r="B4200" s="452" t="s">
        <v>1353</v>
      </c>
      <c r="C4200" s="453" t="s">
        <v>435</v>
      </c>
      <c r="D4200" s="454" t="s">
        <v>1356</v>
      </c>
      <c r="E4200" s="455" t="s">
        <v>1357</v>
      </c>
      <c r="F4200" s="454" t="s">
        <v>1341</v>
      </c>
      <c r="G4200" s="454" t="s">
        <v>117</v>
      </c>
      <c r="H4200" s="454" t="s">
        <v>538</v>
      </c>
      <c r="I4200" s="453">
        <v>2023</v>
      </c>
      <c r="J4200" s="453">
        <v>8</v>
      </c>
      <c r="K4200" s="456">
        <v>45589</v>
      </c>
      <c r="L4200" s="457"/>
      <c r="M4200" s="458">
        <v>8.3699999999999997E-2</v>
      </c>
      <c r="N4200" s="458">
        <v>8.4099999999999994E-2</v>
      </c>
      <c r="O4200" s="459">
        <v>4.0000000000000002E-4</v>
      </c>
      <c r="P4200" s="460">
        <v>0</v>
      </c>
      <c r="Q4200" s="453">
        <v>1</v>
      </c>
      <c r="R4200" s="458">
        <v>8.3699999999999997E-2</v>
      </c>
      <c r="S4200" s="464">
        <v>479700</v>
      </c>
      <c r="T4200" s="461">
        <v>1871337</v>
      </c>
      <c r="U4200" s="462">
        <v>40000</v>
      </c>
      <c r="V4200" s="463">
        <v>39251.465199999999</v>
      </c>
      <c r="W4200" s="716" t="e">
        <f t="shared" si="165"/>
        <v>#DIV/0!</v>
      </c>
      <c r="Z4200" s="739">
        <f t="shared" si="166"/>
        <v>191.88</v>
      </c>
    </row>
    <row r="4201" spans="1:26" s="365" customFormat="1" ht="12.65" customHeight="1">
      <c r="A4201" s="452" t="s">
        <v>116</v>
      </c>
      <c r="B4201" s="452" t="s">
        <v>1353</v>
      </c>
      <c r="C4201" s="453" t="s">
        <v>435</v>
      </c>
      <c r="D4201" s="454" t="s">
        <v>1356</v>
      </c>
      <c r="E4201" s="455" t="s">
        <v>1357</v>
      </c>
      <c r="F4201" s="454" t="s">
        <v>1341</v>
      </c>
      <c r="G4201" s="454" t="s">
        <v>117</v>
      </c>
      <c r="H4201" s="454" t="s">
        <v>538</v>
      </c>
      <c r="I4201" s="453">
        <v>2023</v>
      </c>
      <c r="J4201" s="453">
        <v>7</v>
      </c>
      <c r="K4201" s="456">
        <v>45589</v>
      </c>
      <c r="L4201" s="457"/>
      <c r="M4201" s="458">
        <v>8.3699999999999997E-2</v>
      </c>
      <c r="N4201" s="458">
        <v>8.4099999999999994E-2</v>
      </c>
      <c r="O4201" s="459">
        <v>4.0000000000000002E-4</v>
      </c>
      <c r="P4201" s="460">
        <v>0</v>
      </c>
      <c r="Q4201" s="453">
        <v>1</v>
      </c>
      <c r="R4201" s="458">
        <v>8.3699999999999997E-2</v>
      </c>
      <c r="S4201" s="464">
        <v>200000</v>
      </c>
      <c r="T4201" s="461">
        <v>1391637</v>
      </c>
      <c r="U4201" s="462">
        <v>40000</v>
      </c>
      <c r="V4201" s="463">
        <v>39443.345200000003</v>
      </c>
      <c r="W4201" s="716" t="e">
        <f t="shared" si="165"/>
        <v>#DIV/0!</v>
      </c>
      <c r="Z4201" s="739">
        <f t="shared" si="166"/>
        <v>80</v>
      </c>
    </row>
    <row r="4202" spans="1:26" s="365" customFormat="1" ht="12.65" customHeight="1">
      <c r="A4202" s="452" t="s">
        <v>116</v>
      </c>
      <c r="B4202" s="452" t="s">
        <v>1353</v>
      </c>
      <c r="C4202" s="453" t="s">
        <v>435</v>
      </c>
      <c r="D4202" s="454" t="s">
        <v>1356</v>
      </c>
      <c r="E4202" s="455" t="s">
        <v>1357</v>
      </c>
      <c r="F4202" s="454" t="s">
        <v>1341</v>
      </c>
      <c r="G4202" s="454" t="s">
        <v>117</v>
      </c>
      <c r="H4202" s="454" t="s">
        <v>538</v>
      </c>
      <c r="I4202" s="453">
        <v>2023</v>
      </c>
      <c r="J4202" s="453">
        <v>6</v>
      </c>
      <c r="K4202" s="456">
        <v>45589</v>
      </c>
      <c r="L4202" s="457"/>
      <c r="M4202" s="458">
        <v>8.3699999999999997E-2</v>
      </c>
      <c r="N4202" s="458">
        <v>8.4099999999999994E-2</v>
      </c>
      <c r="O4202" s="459">
        <v>4.0000000000000002E-4</v>
      </c>
      <c r="P4202" s="460">
        <v>0</v>
      </c>
      <c r="Q4202" s="453">
        <v>1</v>
      </c>
      <c r="R4202" s="458">
        <v>8.3699999999999997E-2</v>
      </c>
      <c r="S4202" s="464">
        <v>254610</v>
      </c>
      <c r="T4202" s="461">
        <v>1191637</v>
      </c>
      <c r="U4202" s="462">
        <v>40000</v>
      </c>
      <c r="V4202" s="463">
        <v>39523.345200000003</v>
      </c>
      <c r="W4202" s="716" t="e">
        <f t="shared" si="165"/>
        <v>#DIV/0!</v>
      </c>
      <c r="Z4202" s="739">
        <f t="shared" si="166"/>
        <v>101.84400000000001</v>
      </c>
    </row>
    <row r="4203" spans="1:26" s="365" customFormat="1" ht="12.65" customHeight="1">
      <c r="A4203" s="452" t="s">
        <v>116</v>
      </c>
      <c r="B4203" s="452" t="s">
        <v>1353</v>
      </c>
      <c r="C4203" s="453" t="s">
        <v>435</v>
      </c>
      <c r="D4203" s="454" t="s">
        <v>1356</v>
      </c>
      <c r="E4203" s="455" t="s">
        <v>1357</v>
      </c>
      <c r="F4203" s="454" t="s">
        <v>1341</v>
      </c>
      <c r="G4203" s="454" t="s">
        <v>117</v>
      </c>
      <c r="H4203" s="454" t="s">
        <v>538</v>
      </c>
      <c r="I4203" s="453">
        <v>2023</v>
      </c>
      <c r="J4203" s="453">
        <v>5</v>
      </c>
      <c r="K4203" s="456">
        <v>45589</v>
      </c>
      <c r="L4203" s="457"/>
      <c r="M4203" s="458">
        <v>8.3699999999999997E-2</v>
      </c>
      <c r="N4203" s="458">
        <v>8.4099999999999994E-2</v>
      </c>
      <c r="O4203" s="459">
        <v>4.0000000000000002E-4</v>
      </c>
      <c r="P4203" s="460">
        <v>0</v>
      </c>
      <c r="Q4203" s="453">
        <v>1</v>
      </c>
      <c r="R4203" s="458">
        <v>8.3699999999999997E-2</v>
      </c>
      <c r="S4203" s="464">
        <v>295592</v>
      </c>
      <c r="T4203" s="461">
        <v>937027</v>
      </c>
      <c r="U4203" s="462">
        <v>40000</v>
      </c>
      <c r="V4203" s="463">
        <v>39625.189200000001</v>
      </c>
      <c r="W4203" s="716" t="e">
        <f t="shared" si="165"/>
        <v>#DIV/0!</v>
      </c>
      <c r="Z4203" s="739">
        <f t="shared" si="166"/>
        <v>118.2368</v>
      </c>
    </row>
    <row r="4204" spans="1:26" s="365" customFormat="1" ht="12.65" customHeight="1">
      <c r="A4204" s="452" t="s">
        <v>116</v>
      </c>
      <c r="B4204" s="452" t="s">
        <v>1353</v>
      </c>
      <c r="C4204" s="453" t="s">
        <v>435</v>
      </c>
      <c r="D4204" s="454" t="s">
        <v>1356</v>
      </c>
      <c r="E4204" s="455" t="s">
        <v>1357</v>
      </c>
      <c r="F4204" s="454" t="s">
        <v>1341</v>
      </c>
      <c r="G4204" s="454" t="s">
        <v>117</v>
      </c>
      <c r="H4204" s="454" t="s">
        <v>538</v>
      </c>
      <c r="I4204" s="453">
        <v>2023</v>
      </c>
      <c r="J4204" s="453">
        <v>4</v>
      </c>
      <c r="K4204" s="456">
        <v>45589</v>
      </c>
      <c r="L4204" s="457"/>
      <c r="M4204" s="458">
        <v>8.3699999999999997E-2</v>
      </c>
      <c r="N4204" s="458">
        <v>8.4099999999999994E-2</v>
      </c>
      <c r="O4204" s="459">
        <v>4.0000000000000002E-4</v>
      </c>
      <c r="P4204" s="460">
        <v>0</v>
      </c>
      <c r="Q4204" s="453">
        <v>1</v>
      </c>
      <c r="R4204" s="458">
        <v>8.3699999999999997E-2</v>
      </c>
      <c r="S4204" s="464">
        <v>208310</v>
      </c>
      <c r="T4204" s="461">
        <v>641435</v>
      </c>
      <c r="U4204" s="462">
        <v>40000</v>
      </c>
      <c r="V4204" s="463">
        <v>39743.425999999999</v>
      </c>
      <c r="W4204" s="716" t="e">
        <f t="shared" si="165"/>
        <v>#DIV/0!</v>
      </c>
      <c r="Z4204" s="739">
        <f t="shared" si="166"/>
        <v>83.323999999999998</v>
      </c>
    </row>
    <row r="4205" spans="1:26" s="365" customFormat="1" ht="12.65" customHeight="1">
      <c r="A4205" s="452" t="s">
        <v>116</v>
      </c>
      <c r="B4205" s="452" t="s">
        <v>1353</v>
      </c>
      <c r="C4205" s="453" t="s">
        <v>435</v>
      </c>
      <c r="D4205" s="454" t="s">
        <v>1356</v>
      </c>
      <c r="E4205" s="455" t="s">
        <v>1357</v>
      </c>
      <c r="F4205" s="454" t="s">
        <v>1341</v>
      </c>
      <c r="G4205" s="454" t="s">
        <v>117</v>
      </c>
      <c r="H4205" s="454" t="s">
        <v>538</v>
      </c>
      <c r="I4205" s="453">
        <v>2023</v>
      </c>
      <c r="J4205" s="453">
        <v>3</v>
      </c>
      <c r="K4205" s="456">
        <v>45589</v>
      </c>
      <c r="L4205" s="457"/>
      <c r="M4205" s="458">
        <v>8.3699999999999997E-2</v>
      </c>
      <c r="N4205" s="458">
        <v>8.4099999999999994E-2</v>
      </c>
      <c r="O4205" s="459">
        <v>4.0000000000000002E-4</v>
      </c>
      <c r="P4205" s="460">
        <v>0</v>
      </c>
      <c r="Q4205" s="453">
        <v>1</v>
      </c>
      <c r="R4205" s="458">
        <v>8.3699999999999997E-2</v>
      </c>
      <c r="S4205" s="464">
        <v>433125</v>
      </c>
      <c r="T4205" s="461">
        <v>433125</v>
      </c>
      <c r="U4205" s="462">
        <v>40000</v>
      </c>
      <c r="V4205" s="463">
        <v>39826.75</v>
      </c>
      <c r="W4205" s="716" t="e">
        <f t="shared" si="165"/>
        <v>#DIV/0!</v>
      </c>
      <c r="Z4205" s="739">
        <f t="shared" si="166"/>
        <v>173.25</v>
      </c>
    </row>
    <row r="4206" spans="1:26" s="365" customFormat="1" ht="12.65" customHeight="1">
      <c r="A4206" s="452" t="s">
        <v>116</v>
      </c>
      <c r="B4206" s="452" t="s">
        <v>1353</v>
      </c>
      <c r="C4206" s="453" t="s">
        <v>435</v>
      </c>
      <c r="D4206" s="454" t="s">
        <v>1358</v>
      </c>
      <c r="E4206" s="455" t="s">
        <v>1359</v>
      </c>
      <c r="F4206" s="454" t="s">
        <v>1341</v>
      </c>
      <c r="G4206" s="454" t="s">
        <v>117</v>
      </c>
      <c r="H4206" s="454" t="s">
        <v>457</v>
      </c>
      <c r="I4206" s="453">
        <v>2025</v>
      </c>
      <c r="J4206" s="453">
        <v>1</v>
      </c>
      <c r="K4206" s="456">
        <v>45698</v>
      </c>
      <c r="L4206" s="457"/>
      <c r="M4206" s="458">
        <v>6.4302999999999999</v>
      </c>
      <c r="N4206" s="458">
        <v>6.4995000000000003</v>
      </c>
      <c r="O4206" s="459">
        <v>6.9199999999999998E-2</v>
      </c>
      <c r="P4206" s="460">
        <v>0</v>
      </c>
      <c r="Q4206" s="453">
        <v>1</v>
      </c>
      <c r="R4206" s="458">
        <v>6.4302999999999999</v>
      </c>
      <c r="S4206" s="464">
        <v>38040</v>
      </c>
      <c r="T4206" s="461">
        <v>4187239</v>
      </c>
      <c r="U4206" s="462">
        <v>388350</v>
      </c>
      <c r="V4206" s="463">
        <v>98593.061199999996</v>
      </c>
      <c r="W4206" s="716" t="e">
        <f t="shared" si="165"/>
        <v>#DIV/0!</v>
      </c>
      <c r="Z4206" s="739">
        <f t="shared" si="166"/>
        <v>2632.3679999999999</v>
      </c>
    </row>
    <row r="4207" spans="1:26" s="365" customFormat="1" ht="12.65" customHeight="1">
      <c r="A4207" s="452" t="s">
        <v>116</v>
      </c>
      <c r="B4207" s="452" t="s">
        <v>1353</v>
      </c>
      <c r="C4207" s="453" t="s">
        <v>435</v>
      </c>
      <c r="D4207" s="454" t="s">
        <v>1358</v>
      </c>
      <c r="E4207" s="455" t="s">
        <v>1359</v>
      </c>
      <c r="F4207" s="454" t="s">
        <v>1341</v>
      </c>
      <c r="G4207" s="454" t="s">
        <v>117</v>
      </c>
      <c r="H4207" s="454" t="s">
        <v>457</v>
      </c>
      <c r="I4207" s="453">
        <v>2024</v>
      </c>
      <c r="J4207" s="453">
        <v>12</v>
      </c>
      <c r="K4207" s="456">
        <v>45666</v>
      </c>
      <c r="L4207" s="457"/>
      <c r="M4207" s="458">
        <v>6.4302999999999999</v>
      </c>
      <c r="N4207" s="458">
        <v>6.4995000000000003</v>
      </c>
      <c r="O4207" s="459">
        <v>6.9199999999999998E-2</v>
      </c>
      <c r="P4207" s="460">
        <v>0</v>
      </c>
      <c r="Q4207" s="453">
        <v>1</v>
      </c>
      <c r="R4207" s="458">
        <v>6.4302999999999999</v>
      </c>
      <c r="S4207" s="464">
        <v>72890</v>
      </c>
      <c r="T4207" s="461">
        <v>4149199</v>
      </c>
      <c r="U4207" s="462">
        <v>388350</v>
      </c>
      <c r="V4207" s="463">
        <v>101225.42920000001</v>
      </c>
      <c r="W4207" s="716" t="e">
        <f t="shared" si="165"/>
        <v>#DIV/0!</v>
      </c>
      <c r="Z4207" s="739">
        <f t="shared" si="166"/>
        <v>5043.9879999999994</v>
      </c>
    </row>
    <row r="4208" spans="1:26" s="365" customFormat="1" ht="12.65" customHeight="1">
      <c r="A4208" s="452" t="s">
        <v>116</v>
      </c>
      <c r="B4208" s="452" t="s">
        <v>1353</v>
      </c>
      <c r="C4208" s="453" t="s">
        <v>435</v>
      </c>
      <c r="D4208" s="454" t="s">
        <v>1358</v>
      </c>
      <c r="E4208" s="455" t="s">
        <v>1359</v>
      </c>
      <c r="F4208" s="454" t="s">
        <v>1341</v>
      </c>
      <c r="G4208" s="454" t="s">
        <v>117</v>
      </c>
      <c r="H4208" s="454" t="s">
        <v>457</v>
      </c>
      <c r="I4208" s="453">
        <v>2024</v>
      </c>
      <c r="J4208" s="453">
        <v>11</v>
      </c>
      <c r="K4208" s="456">
        <v>45636</v>
      </c>
      <c r="L4208" s="457"/>
      <c r="M4208" s="458">
        <v>6.4302999999999999</v>
      </c>
      <c r="N4208" s="458">
        <v>6.4995000000000003</v>
      </c>
      <c r="O4208" s="459">
        <v>6.9199999999999998E-2</v>
      </c>
      <c r="P4208" s="460">
        <v>0</v>
      </c>
      <c r="Q4208" s="453">
        <v>1</v>
      </c>
      <c r="R4208" s="458">
        <v>6.4302999999999999</v>
      </c>
      <c r="S4208" s="464">
        <v>128095</v>
      </c>
      <c r="T4208" s="461">
        <v>4076309</v>
      </c>
      <c r="U4208" s="462">
        <v>388350</v>
      </c>
      <c r="V4208" s="463">
        <v>106269.41720000003</v>
      </c>
      <c r="W4208" s="716" t="e">
        <f t="shared" si="165"/>
        <v>#DIV/0!</v>
      </c>
      <c r="Z4208" s="739">
        <f t="shared" si="166"/>
        <v>8864.1739999999991</v>
      </c>
    </row>
    <row r="4209" spans="1:26" s="365" customFormat="1" ht="12.65" customHeight="1">
      <c r="A4209" s="452" t="s">
        <v>116</v>
      </c>
      <c r="B4209" s="452" t="s">
        <v>1353</v>
      </c>
      <c r="C4209" s="453" t="s">
        <v>435</v>
      </c>
      <c r="D4209" s="454" t="s">
        <v>1358</v>
      </c>
      <c r="E4209" s="455" t="s">
        <v>1359</v>
      </c>
      <c r="F4209" s="454" t="s">
        <v>1341</v>
      </c>
      <c r="G4209" s="454" t="s">
        <v>117</v>
      </c>
      <c r="H4209" s="454" t="s">
        <v>457</v>
      </c>
      <c r="I4209" s="453">
        <v>2024</v>
      </c>
      <c r="J4209" s="453">
        <v>10</v>
      </c>
      <c r="K4209" s="456">
        <v>45617</v>
      </c>
      <c r="L4209" s="457"/>
      <c r="M4209" s="458">
        <v>6.4302999999999999</v>
      </c>
      <c r="N4209" s="458">
        <v>6.4995000000000003</v>
      </c>
      <c r="O4209" s="459">
        <v>6.9199999999999998E-2</v>
      </c>
      <c r="P4209" s="460">
        <v>0</v>
      </c>
      <c r="Q4209" s="453">
        <v>1</v>
      </c>
      <c r="R4209" s="458">
        <v>6.4302999999999999</v>
      </c>
      <c r="S4209" s="464">
        <v>32121</v>
      </c>
      <c r="T4209" s="461">
        <v>3948214</v>
      </c>
      <c r="U4209" s="462">
        <v>388350</v>
      </c>
      <c r="V4209" s="463">
        <v>115133.59120000002</v>
      </c>
      <c r="W4209" s="716" t="e">
        <f t="shared" si="165"/>
        <v>#DIV/0!</v>
      </c>
      <c r="Z4209" s="739">
        <f t="shared" si="166"/>
        <v>2222.7732000000001</v>
      </c>
    </row>
    <row r="4210" spans="1:26" s="365" customFormat="1" ht="12.65" customHeight="1">
      <c r="A4210" s="452" t="s">
        <v>116</v>
      </c>
      <c r="B4210" s="452" t="s">
        <v>1353</v>
      </c>
      <c r="C4210" s="453" t="s">
        <v>435</v>
      </c>
      <c r="D4210" s="454" t="s">
        <v>1358</v>
      </c>
      <c r="E4210" s="455" t="s">
        <v>1359</v>
      </c>
      <c r="F4210" s="454" t="s">
        <v>1341</v>
      </c>
      <c r="G4210" s="454" t="s">
        <v>117</v>
      </c>
      <c r="H4210" s="454" t="s">
        <v>457</v>
      </c>
      <c r="I4210" s="453">
        <v>2024</v>
      </c>
      <c r="J4210" s="453">
        <v>9</v>
      </c>
      <c r="K4210" s="456">
        <v>45617</v>
      </c>
      <c r="L4210" s="457"/>
      <c r="M4210" s="458">
        <v>6.4302999999999999</v>
      </c>
      <c r="N4210" s="458">
        <v>6.4995000000000003</v>
      </c>
      <c r="O4210" s="459">
        <v>6.9199999999999998E-2</v>
      </c>
      <c r="P4210" s="460">
        <v>0</v>
      </c>
      <c r="Q4210" s="453">
        <v>1</v>
      </c>
      <c r="R4210" s="458">
        <v>6.4302999999999999</v>
      </c>
      <c r="S4210" s="464">
        <v>115437</v>
      </c>
      <c r="T4210" s="461">
        <v>3916093</v>
      </c>
      <c r="U4210" s="462">
        <v>388350</v>
      </c>
      <c r="V4210" s="463">
        <v>117356.36440000002</v>
      </c>
      <c r="W4210" s="716" t="e">
        <f t="shared" si="165"/>
        <v>#DIV/0!</v>
      </c>
      <c r="Z4210" s="739">
        <f t="shared" si="166"/>
        <v>7988.2403999999997</v>
      </c>
    </row>
    <row r="4211" spans="1:26" s="365" customFormat="1" ht="12.65" customHeight="1">
      <c r="A4211" s="452" t="s">
        <v>116</v>
      </c>
      <c r="B4211" s="452" t="s">
        <v>1353</v>
      </c>
      <c r="C4211" s="453" t="s">
        <v>435</v>
      </c>
      <c r="D4211" s="454" t="s">
        <v>1358</v>
      </c>
      <c r="E4211" s="455" t="s">
        <v>1359</v>
      </c>
      <c r="F4211" s="454" t="s">
        <v>1341</v>
      </c>
      <c r="G4211" s="454" t="s">
        <v>117</v>
      </c>
      <c r="H4211" s="454" t="s">
        <v>457</v>
      </c>
      <c r="I4211" s="453">
        <v>2024</v>
      </c>
      <c r="J4211" s="453">
        <v>8</v>
      </c>
      <c r="K4211" s="456">
        <v>45617</v>
      </c>
      <c r="L4211" s="457"/>
      <c r="M4211" s="458">
        <v>6.4302999999999999</v>
      </c>
      <c r="N4211" s="458">
        <v>6.4995000000000003</v>
      </c>
      <c r="O4211" s="459">
        <v>6.9199999999999998E-2</v>
      </c>
      <c r="P4211" s="460">
        <v>0</v>
      </c>
      <c r="Q4211" s="453">
        <v>1</v>
      </c>
      <c r="R4211" s="458">
        <v>6.4302999999999999</v>
      </c>
      <c r="S4211" s="464">
        <v>61614</v>
      </c>
      <c r="T4211" s="461">
        <v>3800656</v>
      </c>
      <c r="U4211" s="462">
        <v>388350</v>
      </c>
      <c r="V4211" s="463">
        <v>125344.60480000003</v>
      </c>
      <c r="W4211" s="716" t="e">
        <f t="shared" si="165"/>
        <v>#DIV/0!</v>
      </c>
      <c r="Z4211" s="739">
        <f t="shared" si="166"/>
        <v>4263.6887999999999</v>
      </c>
    </row>
    <row r="4212" spans="1:26" s="365" customFormat="1" ht="12.65" customHeight="1">
      <c r="A4212" s="452" t="s">
        <v>116</v>
      </c>
      <c r="B4212" s="452" t="s">
        <v>1353</v>
      </c>
      <c r="C4212" s="453" t="s">
        <v>435</v>
      </c>
      <c r="D4212" s="454" t="s">
        <v>1358</v>
      </c>
      <c r="E4212" s="455" t="s">
        <v>1359</v>
      </c>
      <c r="F4212" s="454" t="s">
        <v>1341</v>
      </c>
      <c r="G4212" s="454" t="s">
        <v>117</v>
      </c>
      <c r="H4212" s="454" t="s">
        <v>457</v>
      </c>
      <c r="I4212" s="453">
        <v>2024</v>
      </c>
      <c r="J4212" s="453">
        <v>7</v>
      </c>
      <c r="K4212" s="456">
        <v>45617</v>
      </c>
      <c r="L4212" s="457"/>
      <c r="M4212" s="458">
        <v>6.4302999999999999</v>
      </c>
      <c r="N4212" s="458">
        <v>6.4995000000000003</v>
      </c>
      <c r="O4212" s="459">
        <v>6.9199999999999998E-2</v>
      </c>
      <c r="P4212" s="460">
        <v>0</v>
      </c>
      <c r="Q4212" s="453">
        <v>1</v>
      </c>
      <c r="R4212" s="458">
        <v>6.4302999999999999</v>
      </c>
      <c r="S4212" s="464">
        <v>222983</v>
      </c>
      <c r="T4212" s="461">
        <v>3739042</v>
      </c>
      <c r="U4212" s="462">
        <v>388350</v>
      </c>
      <c r="V4212" s="463">
        <v>129608.2936</v>
      </c>
      <c r="W4212" s="716" t="e">
        <f t="shared" si="165"/>
        <v>#DIV/0!</v>
      </c>
      <c r="Z4212" s="739">
        <f t="shared" si="166"/>
        <v>15430.4236</v>
      </c>
    </row>
    <row r="4213" spans="1:26" s="365" customFormat="1" ht="12.65" customHeight="1">
      <c r="A4213" s="452" t="s">
        <v>116</v>
      </c>
      <c r="B4213" s="452" t="s">
        <v>1353</v>
      </c>
      <c r="C4213" s="453" t="s">
        <v>435</v>
      </c>
      <c r="D4213" s="454" t="s">
        <v>1358</v>
      </c>
      <c r="E4213" s="455" t="s">
        <v>1359</v>
      </c>
      <c r="F4213" s="454" t="s">
        <v>1341</v>
      </c>
      <c r="G4213" s="454" t="s">
        <v>117</v>
      </c>
      <c r="H4213" s="454" t="s">
        <v>457</v>
      </c>
      <c r="I4213" s="453">
        <v>2024</v>
      </c>
      <c r="J4213" s="453">
        <v>6</v>
      </c>
      <c r="K4213" s="456">
        <v>45617</v>
      </c>
      <c r="L4213" s="457"/>
      <c r="M4213" s="458">
        <v>6.4302999999999999</v>
      </c>
      <c r="N4213" s="458">
        <v>6.4995000000000003</v>
      </c>
      <c r="O4213" s="459">
        <v>6.9199999999999998E-2</v>
      </c>
      <c r="P4213" s="460">
        <v>0</v>
      </c>
      <c r="Q4213" s="453">
        <v>1</v>
      </c>
      <c r="R4213" s="458">
        <v>6.4302999999999999</v>
      </c>
      <c r="S4213" s="464">
        <v>167240</v>
      </c>
      <c r="T4213" s="461">
        <v>3516059</v>
      </c>
      <c r="U4213" s="462">
        <v>388350</v>
      </c>
      <c r="V4213" s="463">
        <v>145038.71720000001</v>
      </c>
      <c r="W4213" s="716" t="e">
        <f t="shared" si="165"/>
        <v>#DIV/0!</v>
      </c>
      <c r="Z4213" s="739">
        <f t="shared" si="166"/>
        <v>11573.008</v>
      </c>
    </row>
    <row r="4214" spans="1:26" s="365" customFormat="1" ht="12.65" customHeight="1">
      <c r="A4214" s="452" t="s">
        <v>116</v>
      </c>
      <c r="B4214" s="452" t="s">
        <v>1353</v>
      </c>
      <c r="C4214" s="453" t="s">
        <v>435</v>
      </c>
      <c r="D4214" s="454" t="s">
        <v>1358</v>
      </c>
      <c r="E4214" s="455" t="s">
        <v>1359</v>
      </c>
      <c r="F4214" s="454" t="s">
        <v>1341</v>
      </c>
      <c r="G4214" s="454" t="s">
        <v>117</v>
      </c>
      <c r="H4214" s="454" t="s">
        <v>457</v>
      </c>
      <c r="I4214" s="453">
        <v>2024</v>
      </c>
      <c r="J4214" s="453">
        <v>5</v>
      </c>
      <c r="K4214" s="456">
        <v>45617</v>
      </c>
      <c r="L4214" s="457"/>
      <c r="M4214" s="458">
        <v>6.4302999999999999</v>
      </c>
      <c r="N4214" s="458">
        <v>6.4995000000000003</v>
      </c>
      <c r="O4214" s="459">
        <v>6.9199999999999998E-2</v>
      </c>
      <c r="P4214" s="460">
        <v>0</v>
      </c>
      <c r="Q4214" s="453">
        <v>1</v>
      </c>
      <c r="R4214" s="458">
        <v>6.4302999999999999</v>
      </c>
      <c r="S4214" s="464">
        <v>160160</v>
      </c>
      <c r="T4214" s="461">
        <v>3348819</v>
      </c>
      <c r="U4214" s="462">
        <v>388350</v>
      </c>
      <c r="V4214" s="463">
        <v>156611.72520000002</v>
      </c>
      <c r="W4214" s="716" t="e">
        <f t="shared" si="165"/>
        <v>#DIV/0!</v>
      </c>
      <c r="Z4214" s="739">
        <f t="shared" si="166"/>
        <v>11083.072</v>
      </c>
    </row>
    <row r="4215" spans="1:26" s="365" customFormat="1" ht="12.65" customHeight="1">
      <c r="A4215" s="452" t="s">
        <v>116</v>
      </c>
      <c r="B4215" s="452" t="s">
        <v>1353</v>
      </c>
      <c r="C4215" s="453" t="s">
        <v>435</v>
      </c>
      <c r="D4215" s="454" t="s">
        <v>1358</v>
      </c>
      <c r="E4215" s="455" t="s">
        <v>1359</v>
      </c>
      <c r="F4215" s="454" t="s">
        <v>1341</v>
      </c>
      <c r="G4215" s="454" t="s">
        <v>117</v>
      </c>
      <c r="H4215" s="454" t="s">
        <v>457</v>
      </c>
      <c r="I4215" s="453">
        <v>2024</v>
      </c>
      <c r="J4215" s="453">
        <v>4</v>
      </c>
      <c r="K4215" s="456">
        <v>45617</v>
      </c>
      <c r="L4215" s="457"/>
      <c r="M4215" s="458">
        <v>6.4302999999999999</v>
      </c>
      <c r="N4215" s="458">
        <v>6.4995000000000003</v>
      </c>
      <c r="O4215" s="459">
        <v>6.9199999999999998E-2</v>
      </c>
      <c r="P4215" s="460">
        <v>0</v>
      </c>
      <c r="Q4215" s="453">
        <v>1</v>
      </c>
      <c r="R4215" s="458">
        <v>6.4302999999999999</v>
      </c>
      <c r="S4215" s="464">
        <v>327558</v>
      </c>
      <c r="T4215" s="461">
        <v>3188659</v>
      </c>
      <c r="U4215" s="462">
        <v>388350</v>
      </c>
      <c r="V4215" s="463">
        <v>167694.7972</v>
      </c>
      <c r="W4215" s="716" t="e">
        <f t="shared" si="165"/>
        <v>#DIV/0!</v>
      </c>
      <c r="Z4215" s="739">
        <f t="shared" si="166"/>
        <v>22667.013599999998</v>
      </c>
    </row>
    <row r="4216" spans="1:26" s="365" customFormat="1" ht="12.65" customHeight="1">
      <c r="A4216" s="452" t="s">
        <v>116</v>
      </c>
      <c r="B4216" s="452" t="s">
        <v>1353</v>
      </c>
      <c r="C4216" s="453" t="s">
        <v>435</v>
      </c>
      <c r="D4216" s="454" t="s">
        <v>1358</v>
      </c>
      <c r="E4216" s="455" t="s">
        <v>1359</v>
      </c>
      <c r="F4216" s="454" t="s">
        <v>1341</v>
      </c>
      <c r="G4216" s="454" t="s">
        <v>117</v>
      </c>
      <c r="H4216" s="454" t="s">
        <v>457</v>
      </c>
      <c r="I4216" s="453">
        <v>2024</v>
      </c>
      <c r="J4216" s="453">
        <v>3</v>
      </c>
      <c r="K4216" s="456">
        <v>45617</v>
      </c>
      <c r="L4216" s="457"/>
      <c r="M4216" s="458">
        <v>6.4302999999999999</v>
      </c>
      <c r="N4216" s="458">
        <v>6.4995000000000003</v>
      </c>
      <c r="O4216" s="459">
        <v>6.9199999999999998E-2</v>
      </c>
      <c r="P4216" s="460">
        <v>0</v>
      </c>
      <c r="Q4216" s="453">
        <v>1</v>
      </c>
      <c r="R4216" s="458">
        <v>6.4302999999999999</v>
      </c>
      <c r="S4216" s="464">
        <v>198733</v>
      </c>
      <c r="T4216" s="461">
        <v>2861101</v>
      </c>
      <c r="U4216" s="462">
        <v>388350</v>
      </c>
      <c r="V4216" s="463">
        <v>190361.81080000001</v>
      </c>
      <c r="W4216" s="716" t="e">
        <f t="shared" si="165"/>
        <v>#DIV/0!</v>
      </c>
      <c r="Z4216" s="739">
        <f t="shared" si="166"/>
        <v>13752.3236</v>
      </c>
    </row>
    <row r="4217" spans="1:26" s="365" customFormat="1" ht="12.65" customHeight="1">
      <c r="A4217" s="452" t="s">
        <v>116</v>
      </c>
      <c r="B4217" s="452" t="s">
        <v>1353</v>
      </c>
      <c r="C4217" s="453" t="s">
        <v>435</v>
      </c>
      <c r="D4217" s="454" t="s">
        <v>1358</v>
      </c>
      <c r="E4217" s="455" t="s">
        <v>1359</v>
      </c>
      <c r="F4217" s="454" t="s">
        <v>1341</v>
      </c>
      <c r="G4217" s="454" t="s">
        <v>117</v>
      </c>
      <c r="H4217" s="454" t="s">
        <v>457</v>
      </c>
      <c r="I4217" s="453">
        <v>2024</v>
      </c>
      <c r="J4217" s="453">
        <v>2</v>
      </c>
      <c r="K4217" s="456">
        <v>45617</v>
      </c>
      <c r="L4217" s="457"/>
      <c r="M4217" s="458">
        <v>6.4302999999999999</v>
      </c>
      <c r="N4217" s="458">
        <v>6.4995000000000003</v>
      </c>
      <c r="O4217" s="459">
        <v>6.9199999999999998E-2</v>
      </c>
      <c r="P4217" s="460">
        <v>0</v>
      </c>
      <c r="Q4217" s="453">
        <v>1</v>
      </c>
      <c r="R4217" s="458">
        <v>6.4302999999999999</v>
      </c>
      <c r="S4217" s="464">
        <v>59150</v>
      </c>
      <c r="T4217" s="461">
        <v>2662368</v>
      </c>
      <c r="U4217" s="462">
        <v>388350</v>
      </c>
      <c r="V4217" s="463">
        <v>204114.13440000001</v>
      </c>
      <c r="W4217" s="716" t="e">
        <f t="shared" si="165"/>
        <v>#DIV/0!</v>
      </c>
      <c r="Z4217" s="739">
        <f t="shared" si="166"/>
        <v>4093.18</v>
      </c>
    </row>
    <row r="4218" spans="1:26" s="365" customFormat="1" ht="12.65" customHeight="1">
      <c r="A4218" s="452" t="s">
        <v>116</v>
      </c>
      <c r="B4218" s="452" t="s">
        <v>1353</v>
      </c>
      <c r="C4218" s="453" t="s">
        <v>435</v>
      </c>
      <c r="D4218" s="454" t="s">
        <v>1358</v>
      </c>
      <c r="E4218" s="455" t="s">
        <v>1359</v>
      </c>
      <c r="F4218" s="454" t="s">
        <v>1341</v>
      </c>
      <c r="G4218" s="454" t="s">
        <v>117</v>
      </c>
      <c r="H4218" s="454" t="s">
        <v>457</v>
      </c>
      <c r="I4218" s="453">
        <v>2024</v>
      </c>
      <c r="J4218" s="453">
        <v>1</v>
      </c>
      <c r="K4218" s="456">
        <v>45617</v>
      </c>
      <c r="L4218" s="457"/>
      <c r="M4218" s="458">
        <v>6.4302999999999999</v>
      </c>
      <c r="N4218" s="458">
        <v>6.4995000000000003</v>
      </c>
      <c r="O4218" s="459">
        <v>6.9199999999999998E-2</v>
      </c>
      <c r="P4218" s="460">
        <v>0</v>
      </c>
      <c r="Q4218" s="453">
        <v>1</v>
      </c>
      <c r="R4218" s="458">
        <v>6.4302999999999999</v>
      </c>
      <c r="S4218" s="464">
        <v>171314</v>
      </c>
      <c r="T4218" s="461">
        <v>2603218</v>
      </c>
      <c r="U4218" s="462">
        <v>388350</v>
      </c>
      <c r="V4218" s="463">
        <v>208207.3144</v>
      </c>
      <c r="W4218" s="716" t="e">
        <f t="shared" si="165"/>
        <v>#DIV/0!</v>
      </c>
      <c r="Z4218" s="739">
        <f t="shared" si="166"/>
        <v>11854.9288</v>
      </c>
    </row>
    <row r="4219" spans="1:26" s="365" customFormat="1" ht="12.65" customHeight="1">
      <c r="A4219" s="452" t="s">
        <v>116</v>
      </c>
      <c r="B4219" s="452" t="s">
        <v>1353</v>
      </c>
      <c r="C4219" s="453" t="s">
        <v>435</v>
      </c>
      <c r="D4219" s="454" t="s">
        <v>1358</v>
      </c>
      <c r="E4219" s="455" t="s">
        <v>1359</v>
      </c>
      <c r="F4219" s="454" t="s">
        <v>1341</v>
      </c>
      <c r="G4219" s="454" t="s">
        <v>117</v>
      </c>
      <c r="H4219" s="454" t="s">
        <v>457</v>
      </c>
      <c r="I4219" s="453">
        <v>2023</v>
      </c>
      <c r="J4219" s="453">
        <v>12</v>
      </c>
      <c r="K4219" s="456">
        <v>45617</v>
      </c>
      <c r="L4219" s="457"/>
      <c r="M4219" s="458">
        <v>6.4302999999999999</v>
      </c>
      <c r="N4219" s="458">
        <v>6.4995000000000003</v>
      </c>
      <c r="O4219" s="459">
        <v>6.9199999999999998E-2</v>
      </c>
      <c r="P4219" s="460">
        <v>0</v>
      </c>
      <c r="Q4219" s="453">
        <v>1</v>
      </c>
      <c r="R4219" s="458">
        <v>6.4302999999999999</v>
      </c>
      <c r="S4219" s="464">
        <v>95335</v>
      </c>
      <c r="T4219" s="461">
        <v>2431904</v>
      </c>
      <c r="U4219" s="462">
        <v>388350</v>
      </c>
      <c r="V4219" s="463">
        <v>220062.2432</v>
      </c>
      <c r="W4219" s="716" t="e">
        <f t="shared" si="165"/>
        <v>#DIV/0!</v>
      </c>
      <c r="Z4219" s="739">
        <f t="shared" si="166"/>
        <v>6597.1819999999998</v>
      </c>
    </row>
    <row r="4220" spans="1:26" s="365" customFormat="1" ht="12.65" customHeight="1">
      <c r="A4220" s="452" t="s">
        <v>116</v>
      </c>
      <c r="B4220" s="452" t="s">
        <v>1353</v>
      </c>
      <c r="C4220" s="453" t="s">
        <v>435</v>
      </c>
      <c r="D4220" s="454" t="s">
        <v>1358</v>
      </c>
      <c r="E4220" s="455" t="s">
        <v>1359</v>
      </c>
      <c r="F4220" s="454" t="s">
        <v>1341</v>
      </c>
      <c r="G4220" s="454" t="s">
        <v>117</v>
      </c>
      <c r="H4220" s="454" t="s">
        <v>457</v>
      </c>
      <c r="I4220" s="453">
        <v>2023</v>
      </c>
      <c r="J4220" s="453">
        <v>11</v>
      </c>
      <c r="K4220" s="456">
        <v>45617</v>
      </c>
      <c r="L4220" s="457"/>
      <c r="M4220" s="458">
        <v>6.4302999999999999</v>
      </c>
      <c r="N4220" s="458">
        <v>6.4995000000000003</v>
      </c>
      <c r="O4220" s="459">
        <v>6.9199999999999998E-2</v>
      </c>
      <c r="P4220" s="460">
        <v>0</v>
      </c>
      <c r="Q4220" s="453">
        <v>1</v>
      </c>
      <c r="R4220" s="458">
        <v>6.4302999999999999</v>
      </c>
      <c r="S4220" s="464">
        <v>227675</v>
      </c>
      <c r="T4220" s="461">
        <v>2336569</v>
      </c>
      <c r="U4220" s="462">
        <v>388350</v>
      </c>
      <c r="V4220" s="463">
        <v>226659.4252</v>
      </c>
      <c r="W4220" s="716" t="e">
        <f t="shared" si="165"/>
        <v>#DIV/0!</v>
      </c>
      <c r="Z4220" s="739">
        <f t="shared" si="166"/>
        <v>15755.109999999999</v>
      </c>
    </row>
    <row r="4221" spans="1:26" s="365" customFormat="1" ht="12.65" customHeight="1">
      <c r="A4221" s="452" t="s">
        <v>116</v>
      </c>
      <c r="B4221" s="452" t="s">
        <v>1353</v>
      </c>
      <c r="C4221" s="453" t="s">
        <v>435</v>
      </c>
      <c r="D4221" s="454" t="s">
        <v>1358</v>
      </c>
      <c r="E4221" s="455" t="s">
        <v>1359</v>
      </c>
      <c r="F4221" s="454" t="s">
        <v>1341</v>
      </c>
      <c r="G4221" s="454" t="s">
        <v>117</v>
      </c>
      <c r="H4221" s="454" t="s">
        <v>457</v>
      </c>
      <c r="I4221" s="453">
        <v>2023</v>
      </c>
      <c r="J4221" s="453">
        <v>10</v>
      </c>
      <c r="K4221" s="456">
        <v>45617</v>
      </c>
      <c r="L4221" s="457"/>
      <c r="M4221" s="458">
        <v>6.4302999999999999</v>
      </c>
      <c r="N4221" s="458">
        <v>6.4995000000000003</v>
      </c>
      <c r="O4221" s="459">
        <v>6.9199999999999998E-2</v>
      </c>
      <c r="P4221" s="460">
        <v>0</v>
      </c>
      <c r="Q4221" s="453">
        <v>1</v>
      </c>
      <c r="R4221" s="458">
        <v>6.4302999999999999</v>
      </c>
      <c r="S4221" s="464">
        <v>195713</v>
      </c>
      <c r="T4221" s="461">
        <v>2108894</v>
      </c>
      <c r="U4221" s="462">
        <v>388350</v>
      </c>
      <c r="V4221" s="463">
        <v>242414.53520000001</v>
      </c>
      <c r="W4221" s="716" t="e">
        <f t="shared" si="165"/>
        <v>#DIV/0!</v>
      </c>
      <c r="Z4221" s="739">
        <f t="shared" si="166"/>
        <v>13543.339599999999</v>
      </c>
    </row>
    <row r="4222" spans="1:26" s="365" customFormat="1" ht="12.65" customHeight="1">
      <c r="A4222" s="452" t="s">
        <v>116</v>
      </c>
      <c r="B4222" s="452" t="s">
        <v>1353</v>
      </c>
      <c r="C4222" s="453" t="s">
        <v>435</v>
      </c>
      <c r="D4222" s="454" t="s">
        <v>1358</v>
      </c>
      <c r="E4222" s="455" t="s">
        <v>1359</v>
      </c>
      <c r="F4222" s="454" t="s">
        <v>1341</v>
      </c>
      <c r="G4222" s="454" t="s">
        <v>117</v>
      </c>
      <c r="H4222" s="454" t="s">
        <v>457</v>
      </c>
      <c r="I4222" s="453">
        <v>2023</v>
      </c>
      <c r="J4222" s="453">
        <v>9</v>
      </c>
      <c r="K4222" s="456">
        <v>45617</v>
      </c>
      <c r="L4222" s="457"/>
      <c r="M4222" s="458">
        <v>6.4302999999999999</v>
      </c>
      <c r="N4222" s="458">
        <v>6.4995000000000003</v>
      </c>
      <c r="O4222" s="459">
        <v>6.9199999999999998E-2</v>
      </c>
      <c r="P4222" s="460">
        <v>0</v>
      </c>
      <c r="Q4222" s="453">
        <v>1</v>
      </c>
      <c r="R4222" s="458">
        <v>6.4302999999999999</v>
      </c>
      <c r="S4222" s="464">
        <v>114568</v>
      </c>
      <c r="T4222" s="461">
        <v>1913181</v>
      </c>
      <c r="U4222" s="462">
        <v>388350</v>
      </c>
      <c r="V4222" s="463">
        <v>255957.87479999999</v>
      </c>
      <c r="W4222" s="716" t="e">
        <f t="shared" si="165"/>
        <v>#DIV/0!</v>
      </c>
      <c r="Z4222" s="739">
        <f t="shared" si="166"/>
        <v>7928.1055999999999</v>
      </c>
    </row>
    <row r="4223" spans="1:26" s="365" customFormat="1" ht="12.65" customHeight="1">
      <c r="A4223" s="452" t="s">
        <v>116</v>
      </c>
      <c r="B4223" s="452" t="s">
        <v>1353</v>
      </c>
      <c r="C4223" s="453" t="s">
        <v>435</v>
      </c>
      <c r="D4223" s="454" t="s">
        <v>1358</v>
      </c>
      <c r="E4223" s="455" t="s">
        <v>1359</v>
      </c>
      <c r="F4223" s="454" t="s">
        <v>1341</v>
      </c>
      <c r="G4223" s="454" t="s">
        <v>117</v>
      </c>
      <c r="H4223" s="454" t="s">
        <v>457</v>
      </c>
      <c r="I4223" s="453">
        <v>2023</v>
      </c>
      <c r="J4223" s="453">
        <v>8</v>
      </c>
      <c r="K4223" s="456">
        <v>45617</v>
      </c>
      <c r="L4223" s="457"/>
      <c r="M4223" s="458">
        <v>6.4302999999999999</v>
      </c>
      <c r="N4223" s="458">
        <v>6.4995000000000003</v>
      </c>
      <c r="O4223" s="459">
        <v>6.9199999999999998E-2</v>
      </c>
      <c r="P4223" s="460">
        <v>0</v>
      </c>
      <c r="Q4223" s="453">
        <v>1</v>
      </c>
      <c r="R4223" s="458">
        <v>6.4302999999999999</v>
      </c>
      <c r="S4223" s="464">
        <v>381789</v>
      </c>
      <c r="T4223" s="461">
        <v>1798613</v>
      </c>
      <c r="U4223" s="462">
        <v>388350</v>
      </c>
      <c r="V4223" s="463">
        <v>263885.9804</v>
      </c>
      <c r="W4223" s="716" t="e">
        <f t="shared" si="165"/>
        <v>#DIV/0!</v>
      </c>
      <c r="Z4223" s="739">
        <f t="shared" si="166"/>
        <v>26419.7988</v>
      </c>
    </row>
    <row r="4224" spans="1:26" s="365" customFormat="1" ht="12.65" customHeight="1">
      <c r="A4224" s="452" t="s">
        <v>116</v>
      </c>
      <c r="B4224" s="452" t="s">
        <v>1353</v>
      </c>
      <c r="C4224" s="453" t="s">
        <v>435</v>
      </c>
      <c r="D4224" s="454" t="s">
        <v>1358</v>
      </c>
      <c r="E4224" s="455" t="s">
        <v>1359</v>
      </c>
      <c r="F4224" s="454" t="s">
        <v>1341</v>
      </c>
      <c r="G4224" s="454" t="s">
        <v>117</v>
      </c>
      <c r="H4224" s="454" t="s">
        <v>457</v>
      </c>
      <c r="I4224" s="453">
        <v>2023</v>
      </c>
      <c r="J4224" s="453">
        <v>7</v>
      </c>
      <c r="K4224" s="456">
        <v>45617</v>
      </c>
      <c r="L4224" s="457"/>
      <c r="M4224" s="458">
        <v>6.4302999999999999</v>
      </c>
      <c r="N4224" s="458">
        <v>6.4995000000000003</v>
      </c>
      <c r="O4224" s="459">
        <v>6.9199999999999998E-2</v>
      </c>
      <c r="P4224" s="460">
        <v>0</v>
      </c>
      <c r="Q4224" s="453">
        <v>1</v>
      </c>
      <c r="R4224" s="458">
        <v>6.4302999999999999</v>
      </c>
      <c r="S4224" s="464">
        <v>240951</v>
      </c>
      <c r="T4224" s="461">
        <v>1416824</v>
      </c>
      <c r="U4224" s="462">
        <v>388350</v>
      </c>
      <c r="V4224" s="463">
        <v>290305.77919999999</v>
      </c>
      <c r="W4224" s="716" t="e">
        <f t="shared" si="165"/>
        <v>#DIV/0!</v>
      </c>
      <c r="Z4224" s="739">
        <f t="shared" si="166"/>
        <v>16673.8092</v>
      </c>
    </row>
    <row r="4225" spans="1:26" s="365" customFormat="1" ht="12.65" customHeight="1">
      <c r="A4225" s="452" t="s">
        <v>116</v>
      </c>
      <c r="B4225" s="452" t="s">
        <v>1353</v>
      </c>
      <c r="C4225" s="453" t="s">
        <v>435</v>
      </c>
      <c r="D4225" s="454" t="s">
        <v>1358</v>
      </c>
      <c r="E4225" s="455" t="s">
        <v>1359</v>
      </c>
      <c r="F4225" s="454" t="s">
        <v>1341</v>
      </c>
      <c r="G4225" s="454" t="s">
        <v>117</v>
      </c>
      <c r="H4225" s="454" t="s">
        <v>457</v>
      </c>
      <c r="I4225" s="453">
        <v>2023</v>
      </c>
      <c r="J4225" s="453">
        <v>6</v>
      </c>
      <c r="K4225" s="456">
        <v>45617</v>
      </c>
      <c r="L4225" s="457"/>
      <c r="M4225" s="458">
        <v>6.4302999999999999</v>
      </c>
      <c r="N4225" s="458">
        <v>6.4995000000000003</v>
      </c>
      <c r="O4225" s="459">
        <v>6.9199999999999998E-2</v>
      </c>
      <c r="P4225" s="460">
        <v>0</v>
      </c>
      <c r="Q4225" s="453">
        <v>1</v>
      </c>
      <c r="R4225" s="458">
        <v>6.4302999999999999</v>
      </c>
      <c r="S4225" s="464">
        <v>219863</v>
      </c>
      <c r="T4225" s="461">
        <v>1175873</v>
      </c>
      <c r="U4225" s="462">
        <v>388350</v>
      </c>
      <c r="V4225" s="463">
        <v>306979.58840000001</v>
      </c>
      <c r="W4225" s="716" t="e">
        <f t="shared" si="165"/>
        <v>#DIV/0!</v>
      </c>
      <c r="Z4225" s="739">
        <f t="shared" si="166"/>
        <v>15214.5196</v>
      </c>
    </row>
    <row r="4226" spans="1:26" s="365" customFormat="1" ht="12.65" customHeight="1">
      <c r="A4226" s="452" t="s">
        <v>116</v>
      </c>
      <c r="B4226" s="452" t="s">
        <v>1353</v>
      </c>
      <c r="C4226" s="453" t="s">
        <v>435</v>
      </c>
      <c r="D4226" s="454" t="s">
        <v>1358</v>
      </c>
      <c r="E4226" s="455" t="s">
        <v>1359</v>
      </c>
      <c r="F4226" s="454" t="s">
        <v>1341</v>
      </c>
      <c r="G4226" s="454" t="s">
        <v>117</v>
      </c>
      <c r="H4226" s="454" t="s">
        <v>457</v>
      </c>
      <c r="I4226" s="453">
        <v>2023</v>
      </c>
      <c r="J4226" s="453">
        <v>5</v>
      </c>
      <c r="K4226" s="456">
        <v>45617</v>
      </c>
      <c r="L4226" s="457"/>
      <c r="M4226" s="458">
        <v>6.4302999999999999</v>
      </c>
      <c r="N4226" s="458">
        <v>6.4995000000000003</v>
      </c>
      <c r="O4226" s="459">
        <v>6.9199999999999998E-2</v>
      </c>
      <c r="P4226" s="460">
        <v>0</v>
      </c>
      <c r="Q4226" s="453">
        <v>1</v>
      </c>
      <c r="R4226" s="458">
        <v>6.4302999999999999</v>
      </c>
      <c r="S4226" s="464">
        <v>370532</v>
      </c>
      <c r="T4226" s="461">
        <v>956010</v>
      </c>
      <c r="U4226" s="462">
        <v>388350</v>
      </c>
      <c r="V4226" s="463">
        <v>322194.10800000001</v>
      </c>
      <c r="W4226" s="716" t="e">
        <f t="shared" ref="W4226:W4289" si="167">V4226/$AB$1</f>
        <v>#DIV/0!</v>
      </c>
      <c r="Z4226" s="739">
        <f t="shared" si="166"/>
        <v>25640.814399999999</v>
      </c>
    </row>
    <row r="4227" spans="1:26" s="365" customFormat="1" ht="12.65" customHeight="1">
      <c r="A4227" s="452" t="s">
        <v>116</v>
      </c>
      <c r="B4227" s="452" t="s">
        <v>1353</v>
      </c>
      <c r="C4227" s="453" t="s">
        <v>435</v>
      </c>
      <c r="D4227" s="454" t="s">
        <v>1358</v>
      </c>
      <c r="E4227" s="455" t="s">
        <v>1359</v>
      </c>
      <c r="F4227" s="454" t="s">
        <v>1341</v>
      </c>
      <c r="G4227" s="454" t="s">
        <v>117</v>
      </c>
      <c r="H4227" s="454" t="s">
        <v>457</v>
      </c>
      <c r="I4227" s="453">
        <v>2023</v>
      </c>
      <c r="J4227" s="453">
        <v>4</v>
      </c>
      <c r="K4227" s="456">
        <v>45617</v>
      </c>
      <c r="L4227" s="457"/>
      <c r="M4227" s="458">
        <v>6.4302999999999999</v>
      </c>
      <c r="N4227" s="458">
        <v>6.4995000000000003</v>
      </c>
      <c r="O4227" s="459">
        <v>6.9199999999999998E-2</v>
      </c>
      <c r="P4227" s="460">
        <v>0</v>
      </c>
      <c r="Q4227" s="453">
        <v>1</v>
      </c>
      <c r="R4227" s="458">
        <v>6.4302999999999999</v>
      </c>
      <c r="S4227" s="464">
        <v>426969</v>
      </c>
      <c r="T4227" s="461">
        <v>585478</v>
      </c>
      <c r="U4227" s="462">
        <v>388350</v>
      </c>
      <c r="V4227" s="463">
        <v>347834.92239999998</v>
      </c>
      <c r="W4227" s="716" t="e">
        <f t="shared" si="167"/>
        <v>#DIV/0!</v>
      </c>
      <c r="Z4227" s="739">
        <f t="shared" ref="Z4227:Z4290" si="168">O4227*S4227</f>
        <v>29546.254799999999</v>
      </c>
    </row>
    <row r="4228" spans="1:26" s="365" customFormat="1" ht="12.65" customHeight="1">
      <c r="A4228" s="452" t="s">
        <v>116</v>
      </c>
      <c r="B4228" s="452" t="s">
        <v>1353</v>
      </c>
      <c r="C4228" s="453" t="s">
        <v>435</v>
      </c>
      <c r="D4228" s="454" t="s">
        <v>1358</v>
      </c>
      <c r="E4228" s="455" t="s">
        <v>1359</v>
      </c>
      <c r="F4228" s="454" t="s">
        <v>1341</v>
      </c>
      <c r="G4228" s="454" t="s">
        <v>117</v>
      </c>
      <c r="H4228" s="454" t="s">
        <v>457</v>
      </c>
      <c r="I4228" s="453">
        <v>2023</v>
      </c>
      <c r="J4228" s="453">
        <v>3</v>
      </c>
      <c r="K4228" s="456">
        <v>45617</v>
      </c>
      <c r="L4228" s="457"/>
      <c r="M4228" s="458">
        <v>6.4302999999999999</v>
      </c>
      <c r="N4228" s="458">
        <v>6.4995000000000003</v>
      </c>
      <c r="O4228" s="459">
        <v>6.9199999999999998E-2</v>
      </c>
      <c r="P4228" s="460">
        <v>0</v>
      </c>
      <c r="Q4228" s="453">
        <v>1</v>
      </c>
      <c r="R4228" s="458">
        <v>6.4302999999999999</v>
      </c>
      <c r="S4228" s="464">
        <v>158509</v>
      </c>
      <c r="T4228" s="461">
        <v>158509</v>
      </c>
      <c r="U4228" s="462">
        <v>388350</v>
      </c>
      <c r="V4228" s="463">
        <v>377381.17719999998</v>
      </c>
      <c r="W4228" s="716" t="e">
        <f t="shared" si="167"/>
        <v>#DIV/0!</v>
      </c>
      <c r="Z4228" s="739">
        <f t="shared" si="168"/>
        <v>10968.8228</v>
      </c>
    </row>
    <row r="4229" spans="1:26" s="365" customFormat="1" ht="12.65" customHeight="1">
      <c r="A4229" s="452" t="s">
        <v>105</v>
      </c>
      <c r="B4229" s="452" t="s">
        <v>1360</v>
      </c>
      <c r="C4229" s="453" t="s">
        <v>435</v>
      </c>
      <c r="D4229" s="454" t="s">
        <v>1361</v>
      </c>
      <c r="E4229" s="455" t="s">
        <v>1362</v>
      </c>
      <c r="F4229" s="454" t="s">
        <v>1341</v>
      </c>
      <c r="G4229" s="454" t="s">
        <v>1360</v>
      </c>
      <c r="H4229" s="454" t="s">
        <v>457</v>
      </c>
      <c r="I4229" s="453">
        <v>2025</v>
      </c>
      <c r="J4229" s="453">
        <v>1</v>
      </c>
      <c r="K4229" s="456">
        <v>45698</v>
      </c>
      <c r="L4229" s="457"/>
      <c r="M4229" s="458">
        <v>6.4503000000000004</v>
      </c>
      <c r="N4229" s="458">
        <v>6.5194999999999999</v>
      </c>
      <c r="O4229" s="459">
        <v>6.9199999999999998E-2</v>
      </c>
      <c r="P4229" s="460">
        <v>0</v>
      </c>
      <c r="Q4229" s="453">
        <v>1</v>
      </c>
      <c r="R4229" s="458">
        <v>6.4503000000000004</v>
      </c>
      <c r="S4229" s="464">
        <v>19820</v>
      </c>
      <c r="T4229" s="461">
        <v>906186</v>
      </c>
      <c r="U4229" s="462">
        <v>133950</v>
      </c>
      <c r="V4229" s="463">
        <v>71241.928799999994</v>
      </c>
      <c r="W4229" s="716" t="e">
        <f t="shared" si="167"/>
        <v>#DIV/0!</v>
      </c>
      <c r="Z4229" s="739">
        <f t="shared" si="168"/>
        <v>1371.5439999999999</v>
      </c>
    </row>
    <row r="4230" spans="1:26" s="365" customFormat="1" ht="12.65" customHeight="1">
      <c r="A4230" s="452" t="s">
        <v>105</v>
      </c>
      <c r="B4230" s="452" t="s">
        <v>1360</v>
      </c>
      <c r="C4230" s="453" t="s">
        <v>435</v>
      </c>
      <c r="D4230" s="454" t="s">
        <v>1361</v>
      </c>
      <c r="E4230" s="455" t="s">
        <v>1362</v>
      </c>
      <c r="F4230" s="454" t="s">
        <v>1341</v>
      </c>
      <c r="G4230" s="454" t="s">
        <v>1360</v>
      </c>
      <c r="H4230" s="454" t="s">
        <v>457</v>
      </c>
      <c r="I4230" s="453">
        <v>2024</v>
      </c>
      <c r="J4230" s="453">
        <v>12</v>
      </c>
      <c r="K4230" s="456">
        <v>45666</v>
      </c>
      <c r="L4230" s="457"/>
      <c r="M4230" s="458">
        <v>6.4503000000000004</v>
      </c>
      <c r="N4230" s="458">
        <v>6.5194999999999999</v>
      </c>
      <c r="O4230" s="459">
        <v>6.9199999999999998E-2</v>
      </c>
      <c r="P4230" s="460">
        <v>0</v>
      </c>
      <c r="Q4230" s="453">
        <v>1</v>
      </c>
      <c r="R4230" s="458">
        <v>6.4503000000000004</v>
      </c>
      <c r="S4230" s="464">
        <v>27230</v>
      </c>
      <c r="T4230" s="461">
        <v>886366</v>
      </c>
      <c r="U4230" s="462">
        <v>133950</v>
      </c>
      <c r="V4230" s="463">
        <v>72613.472800000003</v>
      </c>
      <c r="W4230" s="716" t="e">
        <f t="shared" si="167"/>
        <v>#DIV/0!</v>
      </c>
      <c r="Z4230" s="739">
        <f t="shared" si="168"/>
        <v>1884.316</v>
      </c>
    </row>
    <row r="4231" spans="1:26" s="365" customFormat="1" ht="12.65" customHeight="1">
      <c r="A4231" s="452" t="s">
        <v>105</v>
      </c>
      <c r="B4231" s="452" t="s">
        <v>1360</v>
      </c>
      <c r="C4231" s="453" t="s">
        <v>435</v>
      </c>
      <c r="D4231" s="454" t="s">
        <v>1361</v>
      </c>
      <c r="E4231" s="455" t="s">
        <v>1362</v>
      </c>
      <c r="F4231" s="454" t="s">
        <v>1341</v>
      </c>
      <c r="G4231" s="454" t="s">
        <v>1360</v>
      </c>
      <c r="H4231" s="454" t="s">
        <v>457</v>
      </c>
      <c r="I4231" s="453">
        <v>2024</v>
      </c>
      <c r="J4231" s="453">
        <v>11</v>
      </c>
      <c r="K4231" s="456">
        <v>45636</v>
      </c>
      <c r="L4231" s="457"/>
      <c r="M4231" s="458">
        <v>6.4503000000000004</v>
      </c>
      <c r="N4231" s="458">
        <v>6.5194999999999999</v>
      </c>
      <c r="O4231" s="459">
        <v>6.9199999999999998E-2</v>
      </c>
      <c r="P4231" s="460">
        <v>0</v>
      </c>
      <c r="Q4231" s="453">
        <v>1</v>
      </c>
      <c r="R4231" s="458">
        <v>6.4503000000000004</v>
      </c>
      <c r="S4231" s="464">
        <v>9881</v>
      </c>
      <c r="T4231" s="461">
        <v>859136</v>
      </c>
      <c r="U4231" s="462">
        <v>133950</v>
      </c>
      <c r="V4231" s="463">
        <v>74497.788800000009</v>
      </c>
      <c r="W4231" s="716" t="e">
        <f t="shared" si="167"/>
        <v>#DIV/0!</v>
      </c>
      <c r="Z4231" s="739">
        <f t="shared" si="168"/>
        <v>683.76519999999994</v>
      </c>
    </row>
    <row r="4232" spans="1:26" s="365" customFormat="1" ht="12.65" customHeight="1">
      <c r="A4232" s="452" t="s">
        <v>105</v>
      </c>
      <c r="B4232" s="452" t="s">
        <v>1360</v>
      </c>
      <c r="C4232" s="453" t="s">
        <v>435</v>
      </c>
      <c r="D4232" s="454" t="s">
        <v>1361</v>
      </c>
      <c r="E4232" s="455" t="s">
        <v>1362</v>
      </c>
      <c r="F4232" s="454" t="s">
        <v>1341</v>
      </c>
      <c r="G4232" s="454" t="s">
        <v>1360</v>
      </c>
      <c r="H4232" s="454" t="s">
        <v>457</v>
      </c>
      <c r="I4232" s="453">
        <v>2024</v>
      </c>
      <c r="J4232" s="453">
        <v>10</v>
      </c>
      <c r="K4232" s="456">
        <v>45617</v>
      </c>
      <c r="L4232" s="457"/>
      <c r="M4232" s="458">
        <v>6.4503000000000004</v>
      </c>
      <c r="N4232" s="458">
        <v>6.5194999999999999</v>
      </c>
      <c r="O4232" s="459">
        <v>6.9199999999999998E-2</v>
      </c>
      <c r="P4232" s="460">
        <v>0</v>
      </c>
      <c r="Q4232" s="453">
        <v>1</v>
      </c>
      <c r="R4232" s="458">
        <v>6.4503000000000004</v>
      </c>
      <c r="S4232" s="464">
        <v>0</v>
      </c>
      <c r="T4232" s="461">
        <v>849255</v>
      </c>
      <c r="U4232" s="462">
        <v>133950</v>
      </c>
      <c r="V4232" s="463">
        <v>75181.554000000004</v>
      </c>
      <c r="W4232" s="716" t="e">
        <f t="shared" si="167"/>
        <v>#DIV/0!</v>
      </c>
      <c r="Z4232" s="739">
        <f t="shared" si="168"/>
        <v>0</v>
      </c>
    </row>
    <row r="4233" spans="1:26" s="365" customFormat="1" ht="12.65" customHeight="1">
      <c r="A4233" s="452" t="s">
        <v>105</v>
      </c>
      <c r="B4233" s="452" t="s">
        <v>1360</v>
      </c>
      <c r="C4233" s="453" t="s">
        <v>435</v>
      </c>
      <c r="D4233" s="454" t="s">
        <v>1361</v>
      </c>
      <c r="E4233" s="455" t="s">
        <v>1362</v>
      </c>
      <c r="F4233" s="454" t="s">
        <v>1341</v>
      </c>
      <c r="G4233" s="454" t="s">
        <v>1360</v>
      </c>
      <c r="H4233" s="454" t="s">
        <v>457</v>
      </c>
      <c r="I4233" s="453">
        <v>2024</v>
      </c>
      <c r="J4233" s="453">
        <v>9</v>
      </c>
      <c r="K4233" s="456">
        <v>45617</v>
      </c>
      <c r="L4233" s="457"/>
      <c r="M4233" s="458">
        <v>6.4503000000000004</v>
      </c>
      <c r="N4233" s="458">
        <v>6.5194999999999999</v>
      </c>
      <c r="O4233" s="459">
        <v>6.9199999999999998E-2</v>
      </c>
      <c r="P4233" s="460">
        <v>0</v>
      </c>
      <c r="Q4233" s="453">
        <v>1</v>
      </c>
      <c r="R4233" s="458">
        <v>6.4503000000000004</v>
      </c>
      <c r="S4233" s="464">
        <v>13768</v>
      </c>
      <c r="T4233" s="461">
        <v>849255</v>
      </c>
      <c r="U4233" s="462">
        <v>133950</v>
      </c>
      <c r="V4233" s="463">
        <v>75181.554000000004</v>
      </c>
      <c r="W4233" s="716" t="e">
        <f t="shared" si="167"/>
        <v>#DIV/0!</v>
      </c>
      <c r="Z4233" s="739">
        <f t="shared" si="168"/>
        <v>952.74559999999997</v>
      </c>
    </row>
    <row r="4234" spans="1:26" s="365" customFormat="1" ht="12.65" customHeight="1">
      <c r="A4234" s="452" t="s">
        <v>105</v>
      </c>
      <c r="B4234" s="452" t="s">
        <v>1360</v>
      </c>
      <c r="C4234" s="453" t="s">
        <v>435</v>
      </c>
      <c r="D4234" s="454" t="s">
        <v>1361</v>
      </c>
      <c r="E4234" s="455" t="s">
        <v>1362</v>
      </c>
      <c r="F4234" s="454" t="s">
        <v>1341</v>
      </c>
      <c r="G4234" s="454" t="s">
        <v>1360</v>
      </c>
      <c r="H4234" s="454" t="s">
        <v>457</v>
      </c>
      <c r="I4234" s="453">
        <v>2024</v>
      </c>
      <c r="J4234" s="453">
        <v>8</v>
      </c>
      <c r="K4234" s="456">
        <v>45617</v>
      </c>
      <c r="L4234" s="457"/>
      <c r="M4234" s="458">
        <v>6.4503000000000004</v>
      </c>
      <c r="N4234" s="458">
        <v>6.5194999999999999</v>
      </c>
      <c r="O4234" s="459">
        <v>6.9199999999999998E-2</v>
      </c>
      <c r="P4234" s="460">
        <v>0</v>
      </c>
      <c r="Q4234" s="453">
        <v>1</v>
      </c>
      <c r="R4234" s="458">
        <v>6.4503000000000004</v>
      </c>
      <c r="S4234" s="464">
        <v>58722</v>
      </c>
      <c r="T4234" s="461">
        <v>835487</v>
      </c>
      <c r="U4234" s="462">
        <v>133950</v>
      </c>
      <c r="V4234" s="463">
        <v>76134.299599999998</v>
      </c>
      <c r="W4234" s="716" t="e">
        <f t="shared" si="167"/>
        <v>#DIV/0!</v>
      </c>
      <c r="Z4234" s="739">
        <f t="shared" si="168"/>
        <v>4063.5623999999998</v>
      </c>
    </row>
    <row r="4235" spans="1:26" s="365" customFormat="1" ht="12.65" customHeight="1">
      <c r="A4235" s="452" t="s">
        <v>105</v>
      </c>
      <c r="B4235" s="452" t="s">
        <v>1360</v>
      </c>
      <c r="C4235" s="453" t="s">
        <v>435</v>
      </c>
      <c r="D4235" s="454" t="s">
        <v>1361</v>
      </c>
      <c r="E4235" s="455" t="s">
        <v>1362</v>
      </c>
      <c r="F4235" s="454" t="s">
        <v>1341</v>
      </c>
      <c r="G4235" s="454" t="s">
        <v>1360</v>
      </c>
      <c r="H4235" s="454" t="s">
        <v>457</v>
      </c>
      <c r="I4235" s="453">
        <v>2024</v>
      </c>
      <c r="J4235" s="453">
        <v>7</v>
      </c>
      <c r="K4235" s="456">
        <v>45617</v>
      </c>
      <c r="L4235" s="457"/>
      <c r="M4235" s="458">
        <v>6.4503000000000004</v>
      </c>
      <c r="N4235" s="458">
        <v>6.5194999999999999</v>
      </c>
      <c r="O4235" s="459">
        <v>6.9199999999999998E-2</v>
      </c>
      <c r="P4235" s="460">
        <v>0</v>
      </c>
      <c r="Q4235" s="453">
        <v>1</v>
      </c>
      <c r="R4235" s="458">
        <v>6.4503000000000004</v>
      </c>
      <c r="S4235" s="464">
        <v>7568</v>
      </c>
      <c r="T4235" s="461">
        <v>776765</v>
      </c>
      <c r="U4235" s="462">
        <v>133950</v>
      </c>
      <c r="V4235" s="463">
        <v>80197.861999999994</v>
      </c>
      <c r="W4235" s="716" t="e">
        <f t="shared" si="167"/>
        <v>#DIV/0!</v>
      </c>
      <c r="Z4235" s="739">
        <f t="shared" si="168"/>
        <v>523.7056</v>
      </c>
    </row>
    <row r="4236" spans="1:26" s="365" customFormat="1" ht="12.65" customHeight="1">
      <c r="A4236" s="452" t="s">
        <v>105</v>
      </c>
      <c r="B4236" s="452" t="s">
        <v>1360</v>
      </c>
      <c r="C4236" s="453" t="s">
        <v>435</v>
      </c>
      <c r="D4236" s="454" t="s">
        <v>1361</v>
      </c>
      <c r="E4236" s="455" t="s">
        <v>1362</v>
      </c>
      <c r="F4236" s="454" t="s">
        <v>1341</v>
      </c>
      <c r="G4236" s="454" t="s">
        <v>1360</v>
      </c>
      <c r="H4236" s="454" t="s">
        <v>457</v>
      </c>
      <c r="I4236" s="453">
        <v>2024</v>
      </c>
      <c r="J4236" s="453">
        <v>6</v>
      </c>
      <c r="K4236" s="456">
        <v>45617</v>
      </c>
      <c r="L4236" s="457"/>
      <c r="M4236" s="458">
        <v>6.4503000000000004</v>
      </c>
      <c r="N4236" s="458">
        <v>6.5194999999999999</v>
      </c>
      <c r="O4236" s="459">
        <v>6.9199999999999998E-2</v>
      </c>
      <c r="P4236" s="460">
        <v>0</v>
      </c>
      <c r="Q4236" s="453">
        <v>1</v>
      </c>
      <c r="R4236" s="458">
        <v>6.4503000000000004</v>
      </c>
      <c r="S4236" s="464">
        <v>0</v>
      </c>
      <c r="T4236" s="461">
        <v>769197</v>
      </c>
      <c r="U4236" s="462">
        <v>133950</v>
      </c>
      <c r="V4236" s="463">
        <v>80721.567600000009</v>
      </c>
      <c r="W4236" s="716" t="e">
        <f t="shared" si="167"/>
        <v>#DIV/0!</v>
      </c>
      <c r="Z4236" s="739">
        <f t="shared" si="168"/>
        <v>0</v>
      </c>
    </row>
    <row r="4237" spans="1:26" s="365" customFormat="1" ht="12.65" customHeight="1">
      <c r="A4237" s="452" t="s">
        <v>105</v>
      </c>
      <c r="B4237" s="452" t="s">
        <v>1360</v>
      </c>
      <c r="C4237" s="453" t="s">
        <v>435</v>
      </c>
      <c r="D4237" s="454" t="s">
        <v>1361</v>
      </c>
      <c r="E4237" s="455" t="s">
        <v>1362</v>
      </c>
      <c r="F4237" s="454" t="s">
        <v>1341</v>
      </c>
      <c r="G4237" s="454" t="s">
        <v>1360</v>
      </c>
      <c r="H4237" s="454" t="s">
        <v>457</v>
      </c>
      <c r="I4237" s="453">
        <v>2024</v>
      </c>
      <c r="J4237" s="453">
        <v>5</v>
      </c>
      <c r="K4237" s="456">
        <v>45617</v>
      </c>
      <c r="L4237" s="457"/>
      <c r="M4237" s="458">
        <v>6.4503000000000004</v>
      </c>
      <c r="N4237" s="458">
        <v>6.5194999999999999</v>
      </c>
      <c r="O4237" s="459">
        <v>6.9199999999999998E-2</v>
      </c>
      <c r="P4237" s="460">
        <v>0</v>
      </c>
      <c r="Q4237" s="453">
        <v>1</v>
      </c>
      <c r="R4237" s="458">
        <v>6.4503000000000004</v>
      </c>
      <c r="S4237" s="464">
        <v>26573</v>
      </c>
      <c r="T4237" s="461">
        <v>769197</v>
      </c>
      <c r="U4237" s="462">
        <v>133950</v>
      </c>
      <c r="V4237" s="463">
        <v>80721.567600000009</v>
      </c>
      <c r="W4237" s="716" t="e">
        <f t="shared" si="167"/>
        <v>#DIV/0!</v>
      </c>
      <c r="Z4237" s="739">
        <f t="shared" si="168"/>
        <v>1838.8516</v>
      </c>
    </row>
    <row r="4238" spans="1:26" s="365" customFormat="1" ht="12.65" customHeight="1">
      <c r="A4238" s="452" t="s">
        <v>105</v>
      </c>
      <c r="B4238" s="452" t="s">
        <v>1360</v>
      </c>
      <c r="C4238" s="453" t="s">
        <v>435</v>
      </c>
      <c r="D4238" s="454" t="s">
        <v>1361</v>
      </c>
      <c r="E4238" s="455" t="s">
        <v>1362</v>
      </c>
      <c r="F4238" s="454" t="s">
        <v>1341</v>
      </c>
      <c r="G4238" s="454" t="s">
        <v>1360</v>
      </c>
      <c r="H4238" s="454" t="s">
        <v>457</v>
      </c>
      <c r="I4238" s="453">
        <v>2024</v>
      </c>
      <c r="J4238" s="453">
        <v>4</v>
      </c>
      <c r="K4238" s="456">
        <v>45617</v>
      </c>
      <c r="L4238" s="457"/>
      <c r="M4238" s="458">
        <v>6.4503000000000004</v>
      </c>
      <c r="N4238" s="458">
        <v>6.5194999999999999</v>
      </c>
      <c r="O4238" s="459">
        <v>6.9199999999999998E-2</v>
      </c>
      <c r="P4238" s="460">
        <v>0</v>
      </c>
      <c r="Q4238" s="453">
        <v>1</v>
      </c>
      <c r="R4238" s="458">
        <v>6.4503000000000004</v>
      </c>
      <c r="S4238" s="464">
        <v>159891</v>
      </c>
      <c r="T4238" s="461">
        <v>742624</v>
      </c>
      <c r="U4238" s="462">
        <v>133950</v>
      </c>
      <c r="V4238" s="463">
        <v>82560.419200000004</v>
      </c>
      <c r="W4238" s="716" t="e">
        <f t="shared" si="167"/>
        <v>#DIV/0!</v>
      </c>
      <c r="Z4238" s="739">
        <f t="shared" si="168"/>
        <v>11064.457199999999</v>
      </c>
    </row>
    <row r="4239" spans="1:26" s="365" customFormat="1" ht="12.65" customHeight="1">
      <c r="A4239" s="452" t="s">
        <v>105</v>
      </c>
      <c r="B4239" s="452" t="s">
        <v>1360</v>
      </c>
      <c r="C4239" s="453" t="s">
        <v>435</v>
      </c>
      <c r="D4239" s="454" t="s">
        <v>1361</v>
      </c>
      <c r="E4239" s="455" t="s">
        <v>1362</v>
      </c>
      <c r="F4239" s="454" t="s">
        <v>1341</v>
      </c>
      <c r="G4239" s="454" t="s">
        <v>1360</v>
      </c>
      <c r="H4239" s="454" t="s">
        <v>457</v>
      </c>
      <c r="I4239" s="453">
        <v>2024</v>
      </c>
      <c r="J4239" s="453">
        <v>3</v>
      </c>
      <c r="K4239" s="456">
        <v>45617</v>
      </c>
      <c r="L4239" s="457"/>
      <c r="M4239" s="458">
        <v>6.4503000000000004</v>
      </c>
      <c r="N4239" s="458">
        <v>6.5194999999999999</v>
      </c>
      <c r="O4239" s="459">
        <v>6.9199999999999998E-2</v>
      </c>
      <c r="P4239" s="460">
        <v>0</v>
      </c>
      <c r="Q4239" s="453">
        <v>1</v>
      </c>
      <c r="R4239" s="458">
        <v>6.4503000000000004</v>
      </c>
      <c r="S4239" s="464">
        <v>129294</v>
      </c>
      <c r="T4239" s="461">
        <v>582733</v>
      </c>
      <c r="U4239" s="462">
        <v>133950</v>
      </c>
      <c r="V4239" s="463">
        <v>93624.876400000008</v>
      </c>
      <c r="W4239" s="716" t="e">
        <f t="shared" si="167"/>
        <v>#DIV/0!</v>
      </c>
      <c r="Z4239" s="739">
        <f t="shared" si="168"/>
        <v>8947.1448</v>
      </c>
    </row>
    <row r="4240" spans="1:26" s="365" customFormat="1" ht="12.65" customHeight="1">
      <c r="A4240" s="452" t="s">
        <v>105</v>
      </c>
      <c r="B4240" s="452" t="s">
        <v>1360</v>
      </c>
      <c r="C4240" s="453" t="s">
        <v>435</v>
      </c>
      <c r="D4240" s="454" t="s">
        <v>1361</v>
      </c>
      <c r="E4240" s="455" t="s">
        <v>1362</v>
      </c>
      <c r="F4240" s="454" t="s">
        <v>1341</v>
      </c>
      <c r="G4240" s="454" t="s">
        <v>1360</v>
      </c>
      <c r="H4240" s="454" t="s">
        <v>457</v>
      </c>
      <c r="I4240" s="453">
        <v>2024</v>
      </c>
      <c r="J4240" s="453">
        <v>2</v>
      </c>
      <c r="K4240" s="456">
        <v>45617</v>
      </c>
      <c r="L4240" s="457"/>
      <c r="M4240" s="458">
        <v>6.4503000000000004</v>
      </c>
      <c r="N4240" s="458">
        <v>6.5194999999999999</v>
      </c>
      <c r="O4240" s="459">
        <v>6.9199999999999998E-2</v>
      </c>
      <c r="P4240" s="460">
        <v>0</v>
      </c>
      <c r="Q4240" s="453">
        <v>1</v>
      </c>
      <c r="R4240" s="458">
        <v>6.4503000000000004</v>
      </c>
      <c r="S4240" s="464">
        <v>26</v>
      </c>
      <c r="T4240" s="461">
        <v>453439</v>
      </c>
      <c r="U4240" s="462">
        <v>133950</v>
      </c>
      <c r="V4240" s="463">
        <v>102572.0212</v>
      </c>
      <c r="W4240" s="716" t="e">
        <f t="shared" si="167"/>
        <v>#DIV/0!</v>
      </c>
      <c r="Z4240" s="739">
        <f t="shared" si="168"/>
        <v>1.7991999999999999</v>
      </c>
    </row>
    <row r="4241" spans="1:26" s="365" customFormat="1" ht="12.65" customHeight="1">
      <c r="A4241" s="452" t="s">
        <v>105</v>
      </c>
      <c r="B4241" s="452" t="s">
        <v>1360</v>
      </c>
      <c r="C4241" s="453" t="s">
        <v>435</v>
      </c>
      <c r="D4241" s="454" t="s">
        <v>1361</v>
      </c>
      <c r="E4241" s="455" t="s">
        <v>1362</v>
      </c>
      <c r="F4241" s="454" t="s">
        <v>1341</v>
      </c>
      <c r="G4241" s="454" t="s">
        <v>1360</v>
      </c>
      <c r="H4241" s="454" t="s">
        <v>457</v>
      </c>
      <c r="I4241" s="453">
        <v>2024</v>
      </c>
      <c r="J4241" s="453">
        <v>1</v>
      </c>
      <c r="K4241" s="456">
        <v>45617</v>
      </c>
      <c r="L4241" s="457"/>
      <c r="M4241" s="458">
        <v>6.4503000000000004</v>
      </c>
      <c r="N4241" s="458">
        <v>6.5194999999999999</v>
      </c>
      <c r="O4241" s="459">
        <v>6.9199999999999998E-2</v>
      </c>
      <c r="P4241" s="460">
        <v>0</v>
      </c>
      <c r="Q4241" s="453">
        <v>1</v>
      </c>
      <c r="R4241" s="458">
        <v>6.4503000000000004</v>
      </c>
      <c r="S4241" s="464">
        <v>95537</v>
      </c>
      <c r="T4241" s="461">
        <v>453413</v>
      </c>
      <c r="U4241" s="462">
        <v>133950</v>
      </c>
      <c r="V4241" s="463">
        <v>102573.8204</v>
      </c>
      <c r="W4241" s="716" t="e">
        <f t="shared" si="167"/>
        <v>#DIV/0!</v>
      </c>
      <c r="Z4241" s="739">
        <f t="shared" si="168"/>
        <v>6611.1603999999998</v>
      </c>
    </row>
    <row r="4242" spans="1:26" s="365" customFormat="1" ht="12.65" customHeight="1">
      <c r="A4242" s="452" t="s">
        <v>105</v>
      </c>
      <c r="B4242" s="452" t="s">
        <v>1360</v>
      </c>
      <c r="C4242" s="453" t="s">
        <v>435</v>
      </c>
      <c r="D4242" s="454" t="s">
        <v>1361</v>
      </c>
      <c r="E4242" s="455" t="s">
        <v>1362</v>
      </c>
      <c r="F4242" s="454" t="s">
        <v>1341</v>
      </c>
      <c r="G4242" s="454" t="s">
        <v>1360</v>
      </c>
      <c r="H4242" s="454" t="s">
        <v>457</v>
      </c>
      <c r="I4242" s="453">
        <v>2023</v>
      </c>
      <c r="J4242" s="453">
        <v>12</v>
      </c>
      <c r="K4242" s="456">
        <v>45617</v>
      </c>
      <c r="L4242" s="457"/>
      <c r="M4242" s="458">
        <v>6.4503000000000004</v>
      </c>
      <c r="N4242" s="458">
        <v>6.5194999999999999</v>
      </c>
      <c r="O4242" s="459">
        <v>6.9199999999999998E-2</v>
      </c>
      <c r="P4242" s="460">
        <v>0</v>
      </c>
      <c r="Q4242" s="453">
        <v>1</v>
      </c>
      <c r="R4242" s="458">
        <v>6.4503000000000004</v>
      </c>
      <c r="S4242" s="464">
        <v>83067</v>
      </c>
      <c r="T4242" s="461">
        <v>357876</v>
      </c>
      <c r="U4242" s="462">
        <v>133950</v>
      </c>
      <c r="V4242" s="463">
        <v>109184.9808</v>
      </c>
      <c r="W4242" s="716" t="e">
        <f t="shared" si="167"/>
        <v>#DIV/0!</v>
      </c>
      <c r="Z4242" s="739">
        <f t="shared" si="168"/>
        <v>5748.2363999999998</v>
      </c>
    </row>
    <row r="4243" spans="1:26" s="365" customFormat="1" ht="12.65" customHeight="1">
      <c r="A4243" s="452" t="s">
        <v>105</v>
      </c>
      <c r="B4243" s="452" t="s">
        <v>1360</v>
      </c>
      <c r="C4243" s="453" t="s">
        <v>435</v>
      </c>
      <c r="D4243" s="454" t="s">
        <v>1361</v>
      </c>
      <c r="E4243" s="455" t="s">
        <v>1362</v>
      </c>
      <c r="F4243" s="454" t="s">
        <v>1341</v>
      </c>
      <c r="G4243" s="454" t="s">
        <v>1360</v>
      </c>
      <c r="H4243" s="454" t="s">
        <v>457</v>
      </c>
      <c r="I4243" s="453">
        <v>2023</v>
      </c>
      <c r="J4243" s="453">
        <v>11</v>
      </c>
      <c r="K4243" s="456">
        <v>45617</v>
      </c>
      <c r="L4243" s="457"/>
      <c r="M4243" s="458">
        <v>6.4503000000000004</v>
      </c>
      <c r="N4243" s="458">
        <v>6.5194999999999999</v>
      </c>
      <c r="O4243" s="459">
        <v>6.9199999999999998E-2</v>
      </c>
      <c r="P4243" s="460">
        <v>0</v>
      </c>
      <c r="Q4243" s="453">
        <v>1</v>
      </c>
      <c r="R4243" s="458">
        <v>6.4503000000000004</v>
      </c>
      <c r="S4243" s="464">
        <v>28972</v>
      </c>
      <c r="T4243" s="461">
        <v>274809</v>
      </c>
      <c r="U4243" s="462">
        <v>133950</v>
      </c>
      <c r="V4243" s="463">
        <v>114933.2172</v>
      </c>
      <c r="W4243" s="716" t="e">
        <f t="shared" si="167"/>
        <v>#DIV/0!</v>
      </c>
      <c r="Z4243" s="739">
        <f t="shared" si="168"/>
        <v>2004.8624</v>
      </c>
    </row>
    <row r="4244" spans="1:26" s="365" customFormat="1" ht="12.65" customHeight="1">
      <c r="A4244" s="452" t="s">
        <v>105</v>
      </c>
      <c r="B4244" s="452" t="s">
        <v>1360</v>
      </c>
      <c r="C4244" s="453" t="s">
        <v>435</v>
      </c>
      <c r="D4244" s="454" t="s">
        <v>1361</v>
      </c>
      <c r="E4244" s="455" t="s">
        <v>1362</v>
      </c>
      <c r="F4244" s="454" t="s">
        <v>1341</v>
      </c>
      <c r="G4244" s="454" t="s">
        <v>1360</v>
      </c>
      <c r="H4244" s="454" t="s">
        <v>457</v>
      </c>
      <c r="I4244" s="453">
        <v>2023</v>
      </c>
      <c r="J4244" s="453">
        <v>10</v>
      </c>
      <c r="K4244" s="456">
        <v>45617</v>
      </c>
      <c r="L4244" s="457"/>
      <c r="M4244" s="458">
        <v>6.4503000000000004</v>
      </c>
      <c r="N4244" s="458">
        <v>6.5194999999999999</v>
      </c>
      <c r="O4244" s="459">
        <v>6.9199999999999998E-2</v>
      </c>
      <c r="P4244" s="460">
        <v>0</v>
      </c>
      <c r="Q4244" s="453">
        <v>1</v>
      </c>
      <c r="R4244" s="458">
        <v>6.4503000000000004</v>
      </c>
      <c r="S4244" s="464">
        <v>7435</v>
      </c>
      <c r="T4244" s="461">
        <v>245837</v>
      </c>
      <c r="U4244" s="462">
        <v>133950</v>
      </c>
      <c r="V4244" s="463">
        <v>116938.0796</v>
      </c>
      <c r="W4244" s="716" t="e">
        <f t="shared" si="167"/>
        <v>#DIV/0!</v>
      </c>
      <c r="Z4244" s="739">
        <f t="shared" si="168"/>
        <v>514.50199999999995</v>
      </c>
    </row>
    <row r="4245" spans="1:26" s="365" customFormat="1" ht="12.65" customHeight="1">
      <c r="A4245" s="452" t="s">
        <v>105</v>
      </c>
      <c r="B4245" s="452" t="s">
        <v>1360</v>
      </c>
      <c r="C4245" s="453" t="s">
        <v>435</v>
      </c>
      <c r="D4245" s="454" t="s">
        <v>1361</v>
      </c>
      <c r="E4245" s="455" t="s">
        <v>1362</v>
      </c>
      <c r="F4245" s="454" t="s">
        <v>1341</v>
      </c>
      <c r="G4245" s="454" t="s">
        <v>1360</v>
      </c>
      <c r="H4245" s="454" t="s">
        <v>457</v>
      </c>
      <c r="I4245" s="453">
        <v>2023</v>
      </c>
      <c r="J4245" s="453">
        <v>9</v>
      </c>
      <c r="K4245" s="456">
        <v>45617</v>
      </c>
      <c r="L4245" s="457"/>
      <c r="M4245" s="458">
        <v>6.4503000000000004</v>
      </c>
      <c r="N4245" s="458">
        <v>6.5194999999999999</v>
      </c>
      <c r="O4245" s="459">
        <v>6.9199999999999998E-2</v>
      </c>
      <c r="P4245" s="460">
        <v>0</v>
      </c>
      <c r="Q4245" s="453">
        <v>1</v>
      </c>
      <c r="R4245" s="458">
        <v>6.4503000000000004</v>
      </c>
      <c r="S4245" s="464">
        <v>52497</v>
      </c>
      <c r="T4245" s="461">
        <v>238402</v>
      </c>
      <c r="U4245" s="462">
        <v>133950</v>
      </c>
      <c r="V4245" s="463">
        <v>117452.5816</v>
      </c>
      <c r="W4245" s="716" t="e">
        <f t="shared" si="167"/>
        <v>#DIV/0!</v>
      </c>
      <c r="Z4245" s="739">
        <f t="shared" si="168"/>
        <v>3632.7923999999998</v>
      </c>
    </row>
    <row r="4246" spans="1:26" s="365" customFormat="1" ht="12.65" customHeight="1">
      <c r="A4246" s="452" t="s">
        <v>105</v>
      </c>
      <c r="B4246" s="452" t="s">
        <v>1360</v>
      </c>
      <c r="C4246" s="453" t="s">
        <v>435</v>
      </c>
      <c r="D4246" s="454" t="s">
        <v>1361</v>
      </c>
      <c r="E4246" s="455" t="s">
        <v>1362</v>
      </c>
      <c r="F4246" s="454" t="s">
        <v>1341</v>
      </c>
      <c r="G4246" s="454" t="s">
        <v>1360</v>
      </c>
      <c r="H4246" s="454" t="s">
        <v>457</v>
      </c>
      <c r="I4246" s="453">
        <v>2023</v>
      </c>
      <c r="J4246" s="453">
        <v>8</v>
      </c>
      <c r="K4246" s="456">
        <v>45617</v>
      </c>
      <c r="L4246" s="457"/>
      <c r="M4246" s="458">
        <v>6.4503000000000004</v>
      </c>
      <c r="N4246" s="458">
        <v>6.5194999999999999</v>
      </c>
      <c r="O4246" s="459">
        <v>6.9199999999999998E-2</v>
      </c>
      <c r="P4246" s="460">
        <v>0</v>
      </c>
      <c r="Q4246" s="453">
        <v>1</v>
      </c>
      <c r="R4246" s="458">
        <v>6.4503000000000004</v>
      </c>
      <c r="S4246" s="464">
        <v>25170</v>
      </c>
      <c r="T4246" s="461">
        <v>185905</v>
      </c>
      <c r="U4246" s="462">
        <v>133950</v>
      </c>
      <c r="V4246" s="463">
        <v>121085.374</v>
      </c>
      <c r="W4246" s="716" t="e">
        <f t="shared" si="167"/>
        <v>#DIV/0!</v>
      </c>
      <c r="Z4246" s="739">
        <f t="shared" si="168"/>
        <v>1741.7639999999999</v>
      </c>
    </row>
    <row r="4247" spans="1:26" s="365" customFormat="1" ht="12.65" customHeight="1">
      <c r="A4247" s="452" t="s">
        <v>105</v>
      </c>
      <c r="B4247" s="452" t="s">
        <v>1360</v>
      </c>
      <c r="C4247" s="453" t="s">
        <v>435</v>
      </c>
      <c r="D4247" s="454" t="s">
        <v>1361</v>
      </c>
      <c r="E4247" s="455" t="s">
        <v>1362</v>
      </c>
      <c r="F4247" s="454" t="s">
        <v>1341</v>
      </c>
      <c r="G4247" s="454" t="s">
        <v>1360</v>
      </c>
      <c r="H4247" s="454" t="s">
        <v>457</v>
      </c>
      <c r="I4247" s="453">
        <v>2023</v>
      </c>
      <c r="J4247" s="453">
        <v>7</v>
      </c>
      <c r="K4247" s="456">
        <v>45617</v>
      </c>
      <c r="L4247" s="457"/>
      <c r="M4247" s="458">
        <v>6.4503000000000004</v>
      </c>
      <c r="N4247" s="458">
        <v>6.5194999999999999</v>
      </c>
      <c r="O4247" s="459">
        <v>6.9199999999999998E-2</v>
      </c>
      <c r="P4247" s="460">
        <v>0</v>
      </c>
      <c r="Q4247" s="453">
        <v>1</v>
      </c>
      <c r="R4247" s="458">
        <v>6.4503000000000004</v>
      </c>
      <c r="S4247" s="464">
        <v>36</v>
      </c>
      <c r="T4247" s="461">
        <v>160735</v>
      </c>
      <c r="U4247" s="462">
        <v>133950</v>
      </c>
      <c r="V4247" s="463">
        <v>122827.13800000001</v>
      </c>
      <c r="W4247" s="716" t="e">
        <f t="shared" si="167"/>
        <v>#DIV/0!</v>
      </c>
      <c r="Z4247" s="739">
        <f t="shared" si="168"/>
        <v>2.4912000000000001</v>
      </c>
    </row>
    <row r="4248" spans="1:26" s="365" customFormat="1" ht="12.65" customHeight="1">
      <c r="A4248" s="452" t="s">
        <v>105</v>
      </c>
      <c r="B4248" s="452" t="s">
        <v>1360</v>
      </c>
      <c r="C4248" s="453" t="s">
        <v>435</v>
      </c>
      <c r="D4248" s="454" t="s">
        <v>1361</v>
      </c>
      <c r="E4248" s="455" t="s">
        <v>1362</v>
      </c>
      <c r="F4248" s="454" t="s">
        <v>1341</v>
      </c>
      <c r="G4248" s="454" t="s">
        <v>1360</v>
      </c>
      <c r="H4248" s="454" t="s">
        <v>457</v>
      </c>
      <c r="I4248" s="453">
        <v>2023</v>
      </c>
      <c r="J4248" s="453">
        <v>6</v>
      </c>
      <c r="K4248" s="456">
        <v>45617</v>
      </c>
      <c r="L4248" s="457"/>
      <c r="M4248" s="458">
        <v>6.4503000000000004</v>
      </c>
      <c r="N4248" s="458">
        <v>6.5194999999999999</v>
      </c>
      <c r="O4248" s="459">
        <v>6.9199999999999998E-2</v>
      </c>
      <c r="P4248" s="460">
        <v>0</v>
      </c>
      <c r="Q4248" s="453">
        <v>1</v>
      </c>
      <c r="R4248" s="458">
        <v>6.4503000000000004</v>
      </c>
      <c r="S4248" s="464">
        <v>88</v>
      </c>
      <c r="T4248" s="461">
        <v>160699</v>
      </c>
      <c r="U4248" s="462">
        <v>133950</v>
      </c>
      <c r="V4248" s="463">
        <v>122829.6292</v>
      </c>
      <c r="W4248" s="716" t="e">
        <f t="shared" si="167"/>
        <v>#DIV/0!</v>
      </c>
      <c r="Z4248" s="739">
        <f t="shared" si="168"/>
        <v>6.0895999999999999</v>
      </c>
    </row>
    <row r="4249" spans="1:26" s="365" customFormat="1" ht="12.65" customHeight="1">
      <c r="A4249" s="452" t="s">
        <v>105</v>
      </c>
      <c r="B4249" s="452" t="s">
        <v>1360</v>
      </c>
      <c r="C4249" s="453" t="s">
        <v>435</v>
      </c>
      <c r="D4249" s="454" t="s">
        <v>1361</v>
      </c>
      <c r="E4249" s="455" t="s">
        <v>1362</v>
      </c>
      <c r="F4249" s="454" t="s">
        <v>1341</v>
      </c>
      <c r="G4249" s="454" t="s">
        <v>1360</v>
      </c>
      <c r="H4249" s="454" t="s">
        <v>457</v>
      </c>
      <c r="I4249" s="453">
        <v>2023</v>
      </c>
      <c r="J4249" s="453">
        <v>5</v>
      </c>
      <c r="K4249" s="456">
        <v>45617</v>
      </c>
      <c r="L4249" s="457"/>
      <c r="M4249" s="458">
        <v>6.4503000000000004</v>
      </c>
      <c r="N4249" s="458">
        <v>6.5194999999999999</v>
      </c>
      <c r="O4249" s="459">
        <v>6.9199999999999998E-2</v>
      </c>
      <c r="P4249" s="460">
        <v>0</v>
      </c>
      <c r="Q4249" s="453">
        <v>1</v>
      </c>
      <c r="R4249" s="458">
        <v>6.4503000000000004</v>
      </c>
      <c r="S4249" s="464">
        <v>75858</v>
      </c>
      <c r="T4249" s="461">
        <v>160611</v>
      </c>
      <c r="U4249" s="462">
        <v>133950</v>
      </c>
      <c r="V4249" s="463">
        <v>122835.7188</v>
      </c>
      <c r="W4249" s="716" t="e">
        <f t="shared" si="167"/>
        <v>#DIV/0!</v>
      </c>
      <c r="Z4249" s="739">
        <f t="shared" si="168"/>
        <v>5249.3735999999999</v>
      </c>
    </row>
    <row r="4250" spans="1:26" s="365" customFormat="1" ht="12.65" customHeight="1">
      <c r="A4250" s="452" t="s">
        <v>105</v>
      </c>
      <c r="B4250" s="452" t="s">
        <v>1360</v>
      </c>
      <c r="C4250" s="453" t="s">
        <v>435</v>
      </c>
      <c r="D4250" s="454" t="s">
        <v>1361</v>
      </c>
      <c r="E4250" s="455" t="s">
        <v>1362</v>
      </c>
      <c r="F4250" s="454" t="s">
        <v>1341</v>
      </c>
      <c r="G4250" s="454" t="s">
        <v>1360</v>
      </c>
      <c r="H4250" s="454" t="s">
        <v>457</v>
      </c>
      <c r="I4250" s="453">
        <v>2023</v>
      </c>
      <c r="J4250" s="453">
        <v>4</v>
      </c>
      <c r="K4250" s="456">
        <v>45617</v>
      </c>
      <c r="L4250" s="457"/>
      <c r="M4250" s="458">
        <v>6.4503000000000004</v>
      </c>
      <c r="N4250" s="458">
        <v>6.5194999999999999</v>
      </c>
      <c r="O4250" s="459">
        <v>6.9199999999999998E-2</v>
      </c>
      <c r="P4250" s="460">
        <v>0</v>
      </c>
      <c r="Q4250" s="453">
        <v>1</v>
      </c>
      <c r="R4250" s="458">
        <v>6.4503000000000004</v>
      </c>
      <c r="S4250" s="464">
        <v>84753</v>
      </c>
      <c r="T4250" s="461">
        <v>84753</v>
      </c>
      <c r="U4250" s="462">
        <v>133950</v>
      </c>
      <c r="V4250" s="463">
        <v>128085.09239999999</v>
      </c>
      <c r="W4250" s="716" t="e">
        <f t="shared" si="167"/>
        <v>#DIV/0!</v>
      </c>
      <c r="Z4250" s="739">
        <f t="shared" si="168"/>
        <v>5864.9075999999995</v>
      </c>
    </row>
    <row r="4251" spans="1:26" s="365" customFormat="1" ht="12.65" customHeight="1">
      <c r="A4251" s="452" t="s">
        <v>105</v>
      </c>
      <c r="B4251" s="452" t="s">
        <v>1360</v>
      </c>
      <c r="C4251" s="453" t="s">
        <v>435</v>
      </c>
      <c r="D4251" s="454" t="s">
        <v>1363</v>
      </c>
      <c r="E4251" s="455" t="s">
        <v>1364</v>
      </c>
      <c r="F4251" s="454" t="s">
        <v>1341</v>
      </c>
      <c r="G4251" s="454" t="s">
        <v>1360</v>
      </c>
      <c r="H4251" s="454" t="s">
        <v>538</v>
      </c>
      <c r="I4251" s="453">
        <v>2025</v>
      </c>
      <c r="J4251" s="453">
        <v>1</v>
      </c>
      <c r="K4251" s="456">
        <v>45698</v>
      </c>
      <c r="L4251" s="457"/>
      <c r="M4251" s="458">
        <v>0.1416</v>
      </c>
      <c r="N4251" s="458">
        <v>0.14180000000000001</v>
      </c>
      <c r="O4251" s="459">
        <v>2.0000000000000001E-4</v>
      </c>
      <c r="P4251" s="460">
        <v>0</v>
      </c>
      <c r="Q4251" s="453">
        <v>1</v>
      </c>
      <c r="R4251" s="458">
        <v>0.1416</v>
      </c>
      <c r="S4251" s="464">
        <v>21000</v>
      </c>
      <c r="T4251" s="461">
        <v>883762</v>
      </c>
      <c r="U4251" s="462">
        <v>30000</v>
      </c>
      <c r="V4251" s="463">
        <v>29823.247599999999</v>
      </c>
      <c r="W4251" s="716" t="e">
        <f t="shared" si="167"/>
        <v>#DIV/0!</v>
      </c>
      <c r="Z4251" s="739">
        <f t="shared" si="168"/>
        <v>4.2</v>
      </c>
    </row>
    <row r="4252" spans="1:26" s="365" customFormat="1" ht="12.65" customHeight="1">
      <c r="A4252" s="452" t="s">
        <v>105</v>
      </c>
      <c r="B4252" s="452" t="s">
        <v>1360</v>
      </c>
      <c r="C4252" s="453" t="s">
        <v>435</v>
      </c>
      <c r="D4252" s="454" t="s">
        <v>1363</v>
      </c>
      <c r="E4252" s="455" t="s">
        <v>1364</v>
      </c>
      <c r="F4252" s="454" t="s">
        <v>1341</v>
      </c>
      <c r="G4252" s="454" t="s">
        <v>1360</v>
      </c>
      <c r="H4252" s="454" t="s">
        <v>538</v>
      </c>
      <c r="I4252" s="453">
        <v>2024</v>
      </c>
      <c r="J4252" s="453">
        <v>12</v>
      </c>
      <c r="K4252" s="456">
        <v>45666</v>
      </c>
      <c r="L4252" s="457"/>
      <c r="M4252" s="458">
        <v>0.1416</v>
      </c>
      <c r="N4252" s="458">
        <v>0.14180000000000001</v>
      </c>
      <c r="O4252" s="459">
        <v>2.0000000000000001E-4</v>
      </c>
      <c r="P4252" s="460">
        <v>0</v>
      </c>
      <c r="Q4252" s="453">
        <v>1</v>
      </c>
      <c r="R4252" s="458">
        <v>0.1416</v>
      </c>
      <c r="S4252" s="464">
        <v>27100</v>
      </c>
      <c r="T4252" s="461">
        <v>862762</v>
      </c>
      <c r="U4252" s="462">
        <v>30000</v>
      </c>
      <c r="V4252" s="463">
        <v>29827.4476</v>
      </c>
      <c r="W4252" s="716" t="e">
        <f t="shared" si="167"/>
        <v>#DIV/0!</v>
      </c>
      <c r="Z4252" s="739">
        <f t="shared" si="168"/>
        <v>5.42</v>
      </c>
    </row>
    <row r="4253" spans="1:26" s="365" customFormat="1" ht="12.65" customHeight="1">
      <c r="A4253" s="452" t="s">
        <v>105</v>
      </c>
      <c r="B4253" s="452" t="s">
        <v>1360</v>
      </c>
      <c r="C4253" s="453" t="s">
        <v>435</v>
      </c>
      <c r="D4253" s="454" t="s">
        <v>1363</v>
      </c>
      <c r="E4253" s="455" t="s">
        <v>1364</v>
      </c>
      <c r="F4253" s="454" t="s">
        <v>1341</v>
      </c>
      <c r="G4253" s="454" t="s">
        <v>1360</v>
      </c>
      <c r="H4253" s="454" t="s">
        <v>538</v>
      </c>
      <c r="I4253" s="453">
        <v>2024</v>
      </c>
      <c r="J4253" s="453">
        <v>11</v>
      </c>
      <c r="K4253" s="456">
        <v>45636</v>
      </c>
      <c r="L4253" s="457"/>
      <c r="M4253" s="458">
        <v>0.1416</v>
      </c>
      <c r="N4253" s="458">
        <v>0.14180000000000001</v>
      </c>
      <c r="O4253" s="459">
        <v>2.0000000000000001E-4</v>
      </c>
      <c r="P4253" s="460">
        <v>0</v>
      </c>
      <c r="Q4253" s="453">
        <v>1</v>
      </c>
      <c r="R4253" s="458">
        <v>0.1416</v>
      </c>
      <c r="S4253" s="464">
        <v>9000</v>
      </c>
      <c r="T4253" s="461">
        <v>835662</v>
      </c>
      <c r="U4253" s="462">
        <v>30000</v>
      </c>
      <c r="V4253" s="463">
        <v>29832.867600000001</v>
      </c>
      <c r="W4253" s="716" t="e">
        <f t="shared" si="167"/>
        <v>#DIV/0!</v>
      </c>
      <c r="Z4253" s="739">
        <f t="shared" si="168"/>
        <v>1.8</v>
      </c>
    </row>
    <row r="4254" spans="1:26" s="365" customFormat="1" ht="12.65" customHeight="1">
      <c r="A4254" s="452" t="s">
        <v>105</v>
      </c>
      <c r="B4254" s="452" t="s">
        <v>1360</v>
      </c>
      <c r="C4254" s="453" t="s">
        <v>435</v>
      </c>
      <c r="D4254" s="454" t="s">
        <v>1363</v>
      </c>
      <c r="E4254" s="455" t="s">
        <v>1364</v>
      </c>
      <c r="F4254" s="454" t="s">
        <v>1341</v>
      </c>
      <c r="G4254" s="454" t="s">
        <v>1360</v>
      </c>
      <c r="H4254" s="454" t="s">
        <v>538</v>
      </c>
      <c r="I4254" s="453">
        <v>2024</v>
      </c>
      <c r="J4254" s="453">
        <v>10</v>
      </c>
      <c r="K4254" s="456">
        <v>45603</v>
      </c>
      <c r="L4254" s="457"/>
      <c r="M4254" s="458">
        <v>0.1416</v>
      </c>
      <c r="N4254" s="458">
        <v>0.14180000000000001</v>
      </c>
      <c r="O4254" s="459">
        <v>2.0000000000000001E-4</v>
      </c>
      <c r="P4254" s="460">
        <v>0</v>
      </c>
      <c r="Q4254" s="453">
        <v>1</v>
      </c>
      <c r="R4254" s="458">
        <v>0.1416</v>
      </c>
      <c r="S4254" s="464">
        <v>0</v>
      </c>
      <c r="T4254" s="461">
        <v>826662</v>
      </c>
      <c r="U4254" s="462">
        <v>30000</v>
      </c>
      <c r="V4254" s="463">
        <v>29834.667600000001</v>
      </c>
      <c r="W4254" s="716" t="e">
        <f t="shared" si="167"/>
        <v>#DIV/0!</v>
      </c>
      <c r="Z4254" s="739">
        <f t="shared" si="168"/>
        <v>0</v>
      </c>
    </row>
    <row r="4255" spans="1:26" s="365" customFormat="1" ht="12.65" customHeight="1">
      <c r="A4255" s="452" t="s">
        <v>105</v>
      </c>
      <c r="B4255" s="452" t="s">
        <v>1360</v>
      </c>
      <c r="C4255" s="453" t="s">
        <v>435</v>
      </c>
      <c r="D4255" s="454" t="s">
        <v>1363</v>
      </c>
      <c r="E4255" s="455" t="s">
        <v>1364</v>
      </c>
      <c r="F4255" s="454" t="s">
        <v>1341</v>
      </c>
      <c r="G4255" s="454" t="s">
        <v>1360</v>
      </c>
      <c r="H4255" s="454" t="s">
        <v>538</v>
      </c>
      <c r="I4255" s="453">
        <v>2024</v>
      </c>
      <c r="J4255" s="453">
        <v>9</v>
      </c>
      <c r="K4255" s="456">
        <v>45589</v>
      </c>
      <c r="L4255" s="457"/>
      <c r="M4255" s="458">
        <v>0.1416</v>
      </c>
      <c r="N4255" s="458">
        <v>0.14180000000000001</v>
      </c>
      <c r="O4255" s="459">
        <v>2.0000000000000001E-4</v>
      </c>
      <c r="P4255" s="460">
        <v>0</v>
      </c>
      <c r="Q4255" s="453">
        <v>1</v>
      </c>
      <c r="R4255" s="458">
        <v>0.1416</v>
      </c>
      <c r="S4255" s="464">
        <v>17700</v>
      </c>
      <c r="T4255" s="461">
        <v>826662</v>
      </c>
      <c r="U4255" s="462">
        <v>30000</v>
      </c>
      <c r="V4255" s="463">
        <v>29834.667600000001</v>
      </c>
      <c r="W4255" s="716" t="e">
        <f t="shared" si="167"/>
        <v>#DIV/0!</v>
      </c>
      <c r="Z4255" s="739">
        <f t="shared" si="168"/>
        <v>3.54</v>
      </c>
    </row>
    <row r="4256" spans="1:26" s="365" customFormat="1" ht="12.65" customHeight="1">
      <c r="A4256" s="452" t="s">
        <v>105</v>
      </c>
      <c r="B4256" s="452" t="s">
        <v>1360</v>
      </c>
      <c r="C4256" s="453" t="s">
        <v>435</v>
      </c>
      <c r="D4256" s="454" t="s">
        <v>1363</v>
      </c>
      <c r="E4256" s="455" t="s">
        <v>1364</v>
      </c>
      <c r="F4256" s="454" t="s">
        <v>1341</v>
      </c>
      <c r="G4256" s="454" t="s">
        <v>1360</v>
      </c>
      <c r="H4256" s="454" t="s">
        <v>538</v>
      </c>
      <c r="I4256" s="453">
        <v>2024</v>
      </c>
      <c r="J4256" s="453">
        <v>8</v>
      </c>
      <c r="K4256" s="456">
        <v>45589</v>
      </c>
      <c r="L4256" s="457"/>
      <c r="M4256" s="458">
        <v>0.1416</v>
      </c>
      <c r="N4256" s="458">
        <v>0.14180000000000001</v>
      </c>
      <c r="O4256" s="459">
        <v>2.0000000000000001E-4</v>
      </c>
      <c r="P4256" s="460">
        <v>0</v>
      </c>
      <c r="Q4256" s="453">
        <v>1</v>
      </c>
      <c r="R4256" s="458">
        <v>0.1416</v>
      </c>
      <c r="S4256" s="464">
        <v>42000</v>
      </c>
      <c r="T4256" s="461">
        <v>808962</v>
      </c>
      <c r="U4256" s="462">
        <v>30000</v>
      </c>
      <c r="V4256" s="463">
        <v>29838.207600000002</v>
      </c>
      <c r="W4256" s="716" t="e">
        <f t="shared" si="167"/>
        <v>#DIV/0!</v>
      </c>
      <c r="Z4256" s="739">
        <f t="shared" si="168"/>
        <v>8.4</v>
      </c>
    </row>
    <row r="4257" spans="1:26" s="365" customFormat="1" ht="12.65" customHeight="1">
      <c r="A4257" s="452" t="s">
        <v>105</v>
      </c>
      <c r="B4257" s="452" t="s">
        <v>1360</v>
      </c>
      <c r="C4257" s="453" t="s">
        <v>435</v>
      </c>
      <c r="D4257" s="454" t="s">
        <v>1363</v>
      </c>
      <c r="E4257" s="455" t="s">
        <v>1364</v>
      </c>
      <c r="F4257" s="454" t="s">
        <v>1341</v>
      </c>
      <c r="G4257" s="454" t="s">
        <v>1360</v>
      </c>
      <c r="H4257" s="454" t="s">
        <v>538</v>
      </c>
      <c r="I4257" s="453">
        <v>2024</v>
      </c>
      <c r="J4257" s="453">
        <v>7</v>
      </c>
      <c r="K4257" s="456">
        <v>45589</v>
      </c>
      <c r="L4257" s="457"/>
      <c r="M4257" s="458">
        <v>0.1416</v>
      </c>
      <c r="N4257" s="458">
        <v>0.14180000000000001</v>
      </c>
      <c r="O4257" s="459">
        <v>2.0000000000000001E-4</v>
      </c>
      <c r="P4257" s="460">
        <v>0</v>
      </c>
      <c r="Q4257" s="453">
        <v>1</v>
      </c>
      <c r="R4257" s="458">
        <v>0.1416</v>
      </c>
      <c r="S4257" s="464">
        <v>8000</v>
      </c>
      <c r="T4257" s="461">
        <v>766962</v>
      </c>
      <c r="U4257" s="462">
        <v>30000</v>
      </c>
      <c r="V4257" s="463">
        <v>29846.607599999999</v>
      </c>
      <c r="W4257" s="716" t="e">
        <f t="shared" si="167"/>
        <v>#DIV/0!</v>
      </c>
      <c r="Z4257" s="739">
        <f t="shared" si="168"/>
        <v>1.6</v>
      </c>
    </row>
    <row r="4258" spans="1:26" s="365" customFormat="1" ht="12.65" customHeight="1">
      <c r="A4258" s="452" t="s">
        <v>105</v>
      </c>
      <c r="B4258" s="452" t="s">
        <v>1360</v>
      </c>
      <c r="C4258" s="453" t="s">
        <v>435</v>
      </c>
      <c r="D4258" s="454" t="s">
        <v>1363</v>
      </c>
      <c r="E4258" s="455" t="s">
        <v>1364</v>
      </c>
      <c r="F4258" s="454" t="s">
        <v>1341</v>
      </c>
      <c r="G4258" s="454" t="s">
        <v>1360</v>
      </c>
      <c r="H4258" s="454" t="s">
        <v>538</v>
      </c>
      <c r="I4258" s="453">
        <v>2024</v>
      </c>
      <c r="J4258" s="453">
        <v>6</v>
      </c>
      <c r="K4258" s="456">
        <v>45589</v>
      </c>
      <c r="L4258" s="457"/>
      <c r="M4258" s="458">
        <v>0.1416</v>
      </c>
      <c r="N4258" s="458">
        <v>0.14180000000000001</v>
      </c>
      <c r="O4258" s="459">
        <v>2.0000000000000001E-4</v>
      </c>
      <c r="P4258" s="460">
        <v>0</v>
      </c>
      <c r="Q4258" s="453">
        <v>1</v>
      </c>
      <c r="R4258" s="458">
        <v>0.1416</v>
      </c>
      <c r="S4258" s="464">
        <v>0</v>
      </c>
      <c r="T4258" s="461">
        <v>758962</v>
      </c>
      <c r="U4258" s="462">
        <v>30000</v>
      </c>
      <c r="V4258" s="463">
        <v>29848.207600000002</v>
      </c>
      <c r="W4258" s="716" t="e">
        <f t="shared" si="167"/>
        <v>#DIV/0!</v>
      </c>
      <c r="Z4258" s="739">
        <f t="shared" si="168"/>
        <v>0</v>
      </c>
    </row>
    <row r="4259" spans="1:26" s="365" customFormat="1" ht="12.65" customHeight="1">
      <c r="A4259" s="452" t="s">
        <v>105</v>
      </c>
      <c r="B4259" s="452" t="s">
        <v>1360</v>
      </c>
      <c r="C4259" s="453" t="s">
        <v>435</v>
      </c>
      <c r="D4259" s="454" t="s">
        <v>1363</v>
      </c>
      <c r="E4259" s="455" t="s">
        <v>1364</v>
      </c>
      <c r="F4259" s="454" t="s">
        <v>1341</v>
      </c>
      <c r="G4259" s="454" t="s">
        <v>1360</v>
      </c>
      <c r="H4259" s="454" t="s">
        <v>538</v>
      </c>
      <c r="I4259" s="453">
        <v>2024</v>
      </c>
      <c r="J4259" s="453">
        <v>5</v>
      </c>
      <c r="K4259" s="456">
        <v>45589</v>
      </c>
      <c r="L4259" s="457"/>
      <c r="M4259" s="458">
        <v>0.1416</v>
      </c>
      <c r="N4259" s="458">
        <v>0.14180000000000001</v>
      </c>
      <c r="O4259" s="459">
        <v>2.0000000000000001E-4</v>
      </c>
      <c r="P4259" s="460">
        <v>0</v>
      </c>
      <c r="Q4259" s="453">
        <v>1</v>
      </c>
      <c r="R4259" s="458">
        <v>0.1416</v>
      </c>
      <c r="S4259" s="464">
        <v>25000</v>
      </c>
      <c r="T4259" s="461">
        <v>758962</v>
      </c>
      <c r="U4259" s="462">
        <v>30000</v>
      </c>
      <c r="V4259" s="463">
        <v>29848.207600000002</v>
      </c>
      <c r="W4259" s="716" t="e">
        <f t="shared" si="167"/>
        <v>#DIV/0!</v>
      </c>
      <c r="Z4259" s="739">
        <f t="shared" si="168"/>
        <v>5</v>
      </c>
    </row>
    <row r="4260" spans="1:26" s="365" customFormat="1" ht="12.65" customHeight="1">
      <c r="A4260" s="452" t="s">
        <v>105</v>
      </c>
      <c r="B4260" s="452" t="s">
        <v>1360</v>
      </c>
      <c r="C4260" s="453" t="s">
        <v>435</v>
      </c>
      <c r="D4260" s="454" t="s">
        <v>1363</v>
      </c>
      <c r="E4260" s="455" t="s">
        <v>1364</v>
      </c>
      <c r="F4260" s="454" t="s">
        <v>1341</v>
      </c>
      <c r="G4260" s="454" t="s">
        <v>1360</v>
      </c>
      <c r="H4260" s="454" t="s">
        <v>538</v>
      </c>
      <c r="I4260" s="453">
        <v>2024</v>
      </c>
      <c r="J4260" s="453">
        <v>4</v>
      </c>
      <c r="K4260" s="456">
        <v>45589</v>
      </c>
      <c r="L4260" s="457"/>
      <c r="M4260" s="458">
        <v>0.1416</v>
      </c>
      <c r="N4260" s="458">
        <v>0.14180000000000001</v>
      </c>
      <c r="O4260" s="459">
        <v>2.0000000000000001E-4</v>
      </c>
      <c r="P4260" s="460">
        <v>0</v>
      </c>
      <c r="Q4260" s="453">
        <v>1</v>
      </c>
      <c r="R4260" s="458">
        <v>0.1416</v>
      </c>
      <c r="S4260" s="464">
        <v>163000</v>
      </c>
      <c r="T4260" s="461">
        <v>733962</v>
      </c>
      <c r="U4260" s="462">
        <v>30000</v>
      </c>
      <c r="V4260" s="463">
        <v>29853.207600000002</v>
      </c>
      <c r="W4260" s="716" t="e">
        <f t="shared" si="167"/>
        <v>#DIV/0!</v>
      </c>
      <c r="Z4260" s="739">
        <f t="shared" si="168"/>
        <v>32.6</v>
      </c>
    </row>
    <row r="4261" spans="1:26" s="365" customFormat="1" ht="12.65" customHeight="1">
      <c r="A4261" s="452" t="s">
        <v>105</v>
      </c>
      <c r="B4261" s="452" t="s">
        <v>1360</v>
      </c>
      <c r="C4261" s="453" t="s">
        <v>435</v>
      </c>
      <c r="D4261" s="454" t="s">
        <v>1363</v>
      </c>
      <c r="E4261" s="455" t="s">
        <v>1364</v>
      </c>
      <c r="F4261" s="454" t="s">
        <v>1341</v>
      </c>
      <c r="G4261" s="454" t="s">
        <v>1360</v>
      </c>
      <c r="H4261" s="454" t="s">
        <v>538</v>
      </c>
      <c r="I4261" s="453">
        <v>2024</v>
      </c>
      <c r="J4261" s="453">
        <v>3</v>
      </c>
      <c r="K4261" s="456">
        <v>45589</v>
      </c>
      <c r="L4261" s="457"/>
      <c r="M4261" s="458">
        <v>0.1416</v>
      </c>
      <c r="N4261" s="458">
        <v>0.14180000000000001</v>
      </c>
      <c r="O4261" s="459">
        <v>2.0000000000000001E-4</v>
      </c>
      <c r="P4261" s="460">
        <v>0</v>
      </c>
      <c r="Q4261" s="453">
        <v>1</v>
      </c>
      <c r="R4261" s="458">
        <v>0.1416</v>
      </c>
      <c r="S4261" s="464">
        <v>95700</v>
      </c>
      <c r="T4261" s="461">
        <v>570962</v>
      </c>
      <c r="U4261" s="462">
        <v>30000</v>
      </c>
      <c r="V4261" s="463">
        <v>29885.8076</v>
      </c>
      <c r="W4261" s="716" t="e">
        <f t="shared" si="167"/>
        <v>#DIV/0!</v>
      </c>
      <c r="Z4261" s="739">
        <f t="shared" si="168"/>
        <v>19.14</v>
      </c>
    </row>
    <row r="4262" spans="1:26" s="365" customFormat="1" ht="12.65" customHeight="1">
      <c r="A4262" s="452" t="s">
        <v>105</v>
      </c>
      <c r="B4262" s="452" t="s">
        <v>1360</v>
      </c>
      <c r="C4262" s="453" t="s">
        <v>435</v>
      </c>
      <c r="D4262" s="454" t="s">
        <v>1363</v>
      </c>
      <c r="E4262" s="455" t="s">
        <v>1364</v>
      </c>
      <c r="F4262" s="454" t="s">
        <v>1341</v>
      </c>
      <c r="G4262" s="454" t="s">
        <v>1360</v>
      </c>
      <c r="H4262" s="454" t="s">
        <v>538</v>
      </c>
      <c r="I4262" s="453">
        <v>2024</v>
      </c>
      <c r="J4262" s="453">
        <v>2</v>
      </c>
      <c r="K4262" s="456">
        <v>45589</v>
      </c>
      <c r="L4262" s="457"/>
      <c r="M4262" s="458">
        <v>0.1416</v>
      </c>
      <c r="N4262" s="458">
        <v>0.14180000000000001</v>
      </c>
      <c r="O4262" s="459">
        <v>2.0000000000000001E-4</v>
      </c>
      <c r="P4262" s="460">
        <v>0</v>
      </c>
      <c r="Q4262" s="453">
        <v>1</v>
      </c>
      <c r="R4262" s="458">
        <v>0.1416</v>
      </c>
      <c r="S4262" s="464">
        <v>25200</v>
      </c>
      <c r="T4262" s="461">
        <v>475262</v>
      </c>
      <c r="U4262" s="462">
        <v>30000</v>
      </c>
      <c r="V4262" s="463">
        <v>29904.9476</v>
      </c>
      <c r="W4262" s="716" t="e">
        <f t="shared" si="167"/>
        <v>#DIV/0!</v>
      </c>
      <c r="Z4262" s="739">
        <f t="shared" si="168"/>
        <v>5.04</v>
      </c>
    </row>
    <row r="4263" spans="1:26" s="365" customFormat="1" ht="12.65" customHeight="1">
      <c r="A4263" s="452" t="s">
        <v>105</v>
      </c>
      <c r="B4263" s="452" t="s">
        <v>1360</v>
      </c>
      <c r="C4263" s="453" t="s">
        <v>435</v>
      </c>
      <c r="D4263" s="454" t="s">
        <v>1363</v>
      </c>
      <c r="E4263" s="455" t="s">
        <v>1364</v>
      </c>
      <c r="F4263" s="454" t="s">
        <v>1341</v>
      </c>
      <c r="G4263" s="454" t="s">
        <v>1360</v>
      </c>
      <c r="H4263" s="454" t="s">
        <v>538</v>
      </c>
      <c r="I4263" s="453">
        <v>2024</v>
      </c>
      <c r="J4263" s="453">
        <v>1</v>
      </c>
      <c r="K4263" s="456">
        <v>45589</v>
      </c>
      <c r="L4263" s="457"/>
      <c r="M4263" s="458">
        <v>0.1416</v>
      </c>
      <c r="N4263" s="458">
        <v>0.14180000000000001</v>
      </c>
      <c r="O4263" s="459">
        <v>2.0000000000000001E-4</v>
      </c>
      <c r="P4263" s="460">
        <v>0</v>
      </c>
      <c r="Q4263" s="453">
        <v>1</v>
      </c>
      <c r="R4263" s="458">
        <v>0.1416</v>
      </c>
      <c r="S4263" s="464">
        <v>78700</v>
      </c>
      <c r="T4263" s="461">
        <v>450062</v>
      </c>
      <c r="U4263" s="462">
        <v>30000</v>
      </c>
      <c r="V4263" s="463">
        <v>29909.9876</v>
      </c>
      <c r="W4263" s="716" t="e">
        <f t="shared" si="167"/>
        <v>#DIV/0!</v>
      </c>
      <c r="Z4263" s="739">
        <f t="shared" si="168"/>
        <v>15.74</v>
      </c>
    </row>
    <row r="4264" spans="1:26" s="365" customFormat="1" ht="12.65" customHeight="1">
      <c r="A4264" s="452" t="s">
        <v>105</v>
      </c>
      <c r="B4264" s="452" t="s">
        <v>1360</v>
      </c>
      <c r="C4264" s="453" t="s">
        <v>435</v>
      </c>
      <c r="D4264" s="454" t="s">
        <v>1363</v>
      </c>
      <c r="E4264" s="455" t="s">
        <v>1364</v>
      </c>
      <c r="F4264" s="454" t="s">
        <v>1341</v>
      </c>
      <c r="G4264" s="454" t="s">
        <v>1360</v>
      </c>
      <c r="H4264" s="454" t="s">
        <v>538</v>
      </c>
      <c r="I4264" s="453">
        <v>2023</v>
      </c>
      <c r="J4264" s="453">
        <v>12</v>
      </c>
      <c r="K4264" s="456">
        <v>45589</v>
      </c>
      <c r="L4264" s="457"/>
      <c r="M4264" s="458">
        <v>0.1416</v>
      </c>
      <c r="N4264" s="458">
        <v>0.14180000000000001</v>
      </c>
      <c r="O4264" s="459">
        <v>2.0000000000000001E-4</v>
      </c>
      <c r="P4264" s="460">
        <v>0</v>
      </c>
      <c r="Q4264" s="453">
        <v>1</v>
      </c>
      <c r="R4264" s="458">
        <v>0.1416</v>
      </c>
      <c r="S4264" s="464">
        <v>90000</v>
      </c>
      <c r="T4264" s="461">
        <v>371362</v>
      </c>
      <c r="U4264" s="462">
        <v>30000</v>
      </c>
      <c r="V4264" s="463">
        <v>29925.727599999998</v>
      </c>
      <c r="W4264" s="716" t="e">
        <f t="shared" si="167"/>
        <v>#DIV/0!</v>
      </c>
      <c r="Z4264" s="739">
        <f t="shared" si="168"/>
        <v>18</v>
      </c>
    </row>
    <row r="4265" spans="1:26" s="365" customFormat="1" ht="12.65" customHeight="1">
      <c r="A4265" s="452" t="s">
        <v>105</v>
      </c>
      <c r="B4265" s="452" t="s">
        <v>1360</v>
      </c>
      <c r="C4265" s="453" t="s">
        <v>435</v>
      </c>
      <c r="D4265" s="454" t="s">
        <v>1363</v>
      </c>
      <c r="E4265" s="455" t="s">
        <v>1364</v>
      </c>
      <c r="F4265" s="454" t="s">
        <v>1341</v>
      </c>
      <c r="G4265" s="454" t="s">
        <v>1360</v>
      </c>
      <c r="H4265" s="454" t="s">
        <v>538</v>
      </c>
      <c r="I4265" s="453">
        <v>2023</v>
      </c>
      <c r="J4265" s="453">
        <v>11</v>
      </c>
      <c r="K4265" s="456">
        <v>45589</v>
      </c>
      <c r="L4265" s="457"/>
      <c r="M4265" s="458">
        <v>0.1416</v>
      </c>
      <c r="N4265" s="458">
        <v>0.14180000000000001</v>
      </c>
      <c r="O4265" s="459">
        <v>2.0000000000000001E-4</v>
      </c>
      <c r="P4265" s="460">
        <v>0</v>
      </c>
      <c r="Q4265" s="453">
        <v>1</v>
      </c>
      <c r="R4265" s="458">
        <v>0.1416</v>
      </c>
      <c r="S4265" s="464">
        <v>21627</v>
      </c>
      <c r="T4265" s="461">
        <v>281362</v>
      </c>
      <c r="U4265" s="462">
        <v>30000</v>
      </c>
      <c r="V4265" s="463">
        <v>29943.727599999998</v>
      </c>
      <c r="W4265" s="716" t="e">
        <f t="shared" si="167"/>
        <v>#DIV/0!</v>
      </c>
      <c r="Z4265" s="739">
        <f t="shared" si="168"/>
        <v>4.3254000000000001</v>
      </c>
    </row>
    <row r="4266" spans="1:26" s="365" customFormat="1" ht="12.65" customHeight="1">
      <c r="A4266" s="452" t="s">
        <v>105</v>
      </c>
      <c r="B4266" s="452" t="s">
        <v>1360</v>
      </c>
      <c r="C4266" s="453" t="s">
        <v>435</v>
      </c>
      <c r="D4266" s="454" t="s">
        <v>1363</v>
      </c>
      <c r="E4266" s="455" t="s">
        <v>1364</v>
      </c>
      <c r="F4266" s="454" t="s">
        <v>1341</v>
      </c>
      <c r="G4266" s="454" t="s">
        <v>1360</v>
      </c>
      <c r="H4266" s="454" t="s">
        <v>538</v>
      </c>
      <c r="I4266" s="453">
        <v>2023</v>
      </c>
      <c r="J4266" s="453">
        <v>10</v>
      </c>
      <c r="K4266" s="456">
        <v>45589</v>
      </c>
      <c r="L4266" s="457"/>
      <c r="M4266" s="458">
        <v>0.1416</v>
      </c>
      <c r="N4266" s="458">
        <v>0.14180000000000001</v>
      </c>
      <c r="O4266" s="459">
        <v>2.0000000000000001E-4</v>
      </c>
      <c r="P4266" s="460">
        <v>0</v>
      </c>
      <c r="Q4266" s="453">
        <v>1</v>
      </c>
      <c r="R4266" s="458">
        <v>0.1416</v>
      </c>
      <c r="S4266" s="464">
        <v>47300</v>
      </c>
      <c r="T4266" s="461">
        <v>259735</v>
      </c>
      <c r="U4266" s="462">
        <v>30000</v>
      </c>
      <c r="V4266" s="463">
        <v>29948.053</v>
      </c>
      <c r="W4266" s="716" t="e">
        <f t="shared" si="167"/>
        <v>#DIV/0!</v>
      </c>
      <c r="Z4266" s="739">
        <f t="shared" si="168"/>
        <v>9.4600000000000009</v>
      </c>
    </row>
    <row r="4267" spans="1:26" s="365" customFormat="1" ht="12.65" customHeight="1">
      <c r="A4267" s="452" t="s">
        <v>105</v>
      </c>
      <c r="B4267" s="452" t="s">
        <v>1360</v>
      </c>
      <c r="C4267" s="453" t="s">
        <v>435</v>
      </c>
      <c r="D4267" s="454" t="s">
        <v>1363</v>
      </c>
      <c r="E4267" s="455" t="s">
        <v>1364</v>
      </c>
      <c r="F4267" s="454" t="s">
        <v>1341</v>
      </c>
      <c r="G4267" s="454" t="s">
        <v>1360</v>
      </c>
      <c r="H4267" s="454" t="s">
        <v>538</v>
      </c>
      <c r="I4267" s="453">
        <v>2023</v>
      </c>
      <c r="J4267" s="453">
        <v>9</v>
      </c>
      <c r="K4267" s="456">
        <v>45589</v>
      </c>
      <c r="L4267" s="457"/>
      <c r="M4267" s="458">
        <v>0.1416</v>
      </c>
      <c r="N4267" s="458">
        <v>0.14180000000000001</v>
      </c>
      <c r="O4267" s="459">
        <v>2.0000000000000001E-4</v>
      </c>
      <c r="P4267" s="460">
        <v>0</v>
      </c>
      <c r="Q4267" s="453">
        <v>1</v>
      </c>
      <c r="R4267" s="458">
        <v>0.1416</v>
      </c>
      <c r="S4267" s="464">
        <v>30300</v>
      </c>
      <c r="T4267" s="461">
        <v>212435</v>
      </c>
      <c r="U4267" s="462">
        <v>30000</v>
      </c>
      <c r="V4267" s="463">
        <v>29957.512999999999</v>
      </c>
      <c r="W4267" s="716" t="e">
        <f t="shared" si="167"/>
        <v>#DIV/0!</v>
      </c>
      <c r="Z4267" s="739">
        <f t="shared" si="168"/>
        <v>6.0600000000000005</v>
      </c>
    </row>
    <row r="4268" spans="1:26" s="365" customFormat="1" ht="12.65" customHeight="1">
      <c r="A4268" s="452" t="s">
        <v>105</v>
      </c>
      <c r="B4268" s="452" t="s">
        <v>1360</v>
      </c>
      <c r="C4268" s="453" t="s">
        <v>435</v>
      </c>
      <c r="D4268" s="454" t="s">
        <v>1363</v>
      </c>
      <c r="E4268" s="455" t="s">
        <v>1364</v>
      </c>
      <c r="F4268" s="454" t="s">
        <v>1341</v>
      </c>
      <c r="G4268" s="454" t="s">
        <v>1360</v>
      </c>
      <c r="H4268" s="454" t="s">
        <v>538</v>
      </c>
      <c r="I4268" s="453">
        <v>2023</v>
      </c>
      <c r="J4268" s="453">
        <v>8</v>
      </c>
      <c r="K4268" s="456">
        <v>45589</v>
      </c>
      <c r="L4268" s="457"/>
      <c r="M4268" s="458">
        <v>0.1416</v>
      </c>
      <c r="N4268" s="458">
        <v>0.14180000000000001</v>
      </c>
      <c r="O4268" s="459">
        <v>2.0000000000000001E-4</v>
      </c>
      <c r="P4268" s="460">
        <v>0</v>
      </c>
      <c r="Q4268" s="453">
        <v>1</v>
      </c>
      <c r="R4268" s="458">
        <v>0.1416</v>
      </c>
      <c r="S4268" s="464">
        <v>21131</v>
      </c>
      <c r="T4268" s="461">
        <v>182135</v>
      </c>
      <c r="U4268" s="462">
        <v>30000</v>
      </c>
      <c r="V4268" s="463">
        <v>29963.573</v>
      </c>
      <c r="W4268" s="716" t="e">
        <f t="shared" si="167"/>
        <v>#DIV/0!</v>
      </c>
      <c r="Z4268" s="739">
        <f t="shared" si="168"/>
        <v>4.2262000000000004</v>
      </c>
    </row>
    <row r="4269" spans="1:26" s="365" customFormat="1" ht="12.65" customHeight="1">
      <c r="A4269" s="452" t="s">
        <v>105</v>
      </c>
      <c r="B4269" s="452" t="s">
        <v>1360</v>
      </c>
      <c r="C4269" s="453" t="s">
        <v>435</v>
      </c>
      <c r="D4269" s="454" t="s">
        <v>1363</v>
      </c>
      <c r="E4269" s="455" t="s">
        <v>1364</v>
      </c>
      <c r="F4269" s="454" t="s">
        <v>1341</v>
      </c>
      <c r="G4269" s="454" t="s">
        <v>1360</v>
      </c>
      <c r="H4269" s="454" t="s">
        <v>538</v>
      </c>
      <c r="I4269" s="453">
        <v>2023</v>
      </c>
      <c r="J4269" s="453">
        <v>7</v>
      </c>
      <c r="K4269" s="456">
        <v>45589</v>
      </c>
      <c r="L4269" s="457"/>
      <c r="M4269" s="458">
        <v>0.1416</v>
      </c>
      <c r="N4269" s="458">
        <v>0.14180000000000001</v>
      </c>
      <c r="O4269" s="459">
        <v>2.0000000000000001E-4</v>
      </c>
      <c r="P4269" s="460">
        <v>0</v>
      </c>
      <c r="Q4269" s="453">
        <v>1</v>
      </c>
      <c r="R4269" s="458">
        <v>0.1416</v>
      </c>
      <c r="S4269" s="464">
        <v>0</v>
      </c>
      <c r="T4269" s="461">
        <v>161004</v>
      </c>
      <c r="U4269" s="462">
        <v>30000</v>
      </c>
      <c r="V4269" s="463">
        <v>29967.799200000001</v>
      </c>
      <c r="W4269" s="716" t="e">
        <f t="shared" si="167"/>
        <v>#DIV/0!</v>
      </c>
      <c r="Z4269" s="739">
        <f t="shared" si="168"/>
        <v>0</v>
      </c>
    </row>
    <row r="4270" spans="1:26" s="365" customFormat="1" ht="12.65" customHeight="1">
      <c r="A4270" s="452" t="s">
        <v>105</v>
      </c>
      <c r="B4270" s="452" t="s">
        <v>1360</v>
      </c>
      <c r="C4270" s="453" t="s">
        <v>435</v>
      </c>
      <c r="D4270" s="454" t="s">
        <v>1363</v>
      </c>
      <c r="E4270" s="455" t="s">
        <v>1364</v>
      </c>
      <c r="F4270" s="454" t="s">
        <v>1341</v>
      </c>
      <c r="G4270" s="454" t="s">
        <v>1360</v>
      </c>
      <c r="H4270" s="454" t="s">
        <v>538</v>
      </c>
      <c r="I4270" s="453">
        <v>2023</v>
      </c>
      <c r="J4270" s="453">
        <v>6</v>
      </c>
      <c r="K4270" s="456">
        <v>45589</v>
      </c>
      <c r="L4270" s="457"/>
      <c r="M4270" s="458">
        <v>0.1416</v>
      </c>
      <c r="N4270" s="458">
        <v>0.14180000000000001</v>
      </c>
      <c r="O4270" s="459">
        <v>2.0000000000000001E-4</v>
      </c>
      <c r="P4270" s="460">
        <v>0</v>
      </c>
      <c r="Q4270" s="453">
        <v>1</v>
      </c>
      <c r="R4270" s="458">
        <v>0.1416</v>
      </c>
      <c r="S4270" s="464">
        <v>0</v>
      </c>
      <c r="T4270" s="461">
        <v>161004</v>
      </c>
      <c r="U4270" s="462">
        <v>30000</v>
      </c>
      <c r="V4270" s="463">
        <v>29967.799200000001</v>
      </c>
      <c r="W4270" s="716" t="e">
        <f t="shared" si="167"/>
        <v>#DIV/0!</v>
      </c>
      <c r="Z4270" s="739">
        <f t="shared" si="168"/>
        <v>0</v>
      </c>
    </row>
    <row r="4271" spans="1:26" s="365" customFormat="1" ht="12.65" customHeight="1">
      <c r="A4271" s="452" t="s">
        <v>105</v>
      </c>
      <c r="B4271" s="452" t="s">
        <v>1360</v>
      </c>
      <c r="C4271" s="453" t="s">
        <v>435</v>
      </c>
      <c r="D4271" s="454" t="s">
        <v>1363</v>
      </c>
      <c r="E4271" s="455" t="s">
        <v>1364</v>
      </c>
      <c r="F4271" s="454" t="s">
        <v>1341</v>
      </c>
      <c r="G4271" s="454" t="s">
        <v>1360</v>
      </c>
      <c r="H4271" s="454" t="s">
        <v>538</v>
      </c>
      <c r="I4271" s="453">
        <v>2023</v>
      </c>
      <c r="J4271" s="453">
        <v>5</v>
      </c>
      <c r="K4271" s="456">
        <v>45589</v>
      </c>
      <c r="L4271" s="457"/>
      <c r="M4271" s="458">
        <v>0.1416</v>
      </c>
      <c r="N4271" s="458">
        <v>0.14180000000000001</v>
      </c>
      <c r="O4271" s="459">
        <v>2.0000000000000001E-4</v>
      </c>
      <c r="P4271" s="460">
        <v>0</v>
      </c>
      <c r="Q4271" s="453">
        <v>1</v>
      </c>
      <c r="R4271" s="458">
        <v>0.1416</v>
      </c>
      <c r="S4271" s="464">
        <v>81161</v>
      </c>
      <c r="T4271" s="461">
        <v>161004</v>
      </c>
      <c r="U4271" s="462">
        <v>30000</v>
      </c>
      <c r="V4271" s="463">
        <v>29967.799200000001</v>
      </c>
      <c r="W4271" s="716" t="e">
        <f t="shared" si="167"/>
        <v>#DIV/0!</v>
      </c>
      <c r="Z4271" s="739">
        <f t="shared" si="168"/>
        <v>16.232200000000002</v>
      </c>
    </row>
    <row r="4272" spans="1:26" s="365" customFormat="1" ht="12.65" customHeight="1">
      <c r="A4272" s="452" t="s">
        <v>105</v>
      </c>
      <c r="B4272" s="452" t="s">
        <v>1360</v>
      </c>
      <c r="C4272" s="453" t="s">
        <v>435</v>
      </c>
      <c r="D4272" s="454" t="s">
        <v>1363</v>
      </c>
      <c r="E4272" s="455" t="s">
        <v>1364</v>
      </c>
      <c r="F4272" s="454" t="s">
        <v>1341</v>
      </c>
      <c r="G4272" s="454" t="s">
        <v>1360</v>
      </c>
      <c r="H4272" s="454" t="s">
        <v>538</v>
      </c>
      <c r="I4272" s="453">
        <v>2023</v>
      </c>
      <c r="J4272" s="453">
        <v>4</v>
      </c>
      <c r="K4272" s="456">
        <v>45589</v>
      </c>
      <c r="L4272" s="457"/>
      <c r="M4272" s="458">
        <v>0.1416</v>
      </c>
      <c r="N4272" s="458">
        <v>0.14180000000000001</v>
      </c>
      <c r="O4272" s="459">
        <v>2.0000000000000001E-4</v>
      </c>
      <c r="P4272" s="460">
        <v>0</v>
      </c>
      <c r="Q4272" s="453">
        <v>1</v>
      </c>
      <c r="R4272" s="458">
        <v>0.1416</v>
      </c>
      <c r="S4272" s="464">
        <v>79843</v>
      </c>
      <c r="T4272" s="461">
        <v>79843</v>
      </c>
      <c r="U4272" s="462">
        <v>30000</v>
      </c>
      <c r="V4272" s="463">
        <v>29984.0314</v>
      </c>
      <c r="W4272" s="716" t="e">
        <f t="shared" si="167"/>
        <v>#DIV/0!</v>
      </c>
      <c r="Z4272" s="739">
        <f t="shared" si="168"/>
        <v>15.9686</v>
      </c>
    </row>
    <row r="4273" spans="1:26" s="365" customFormat="1" ht="12.65" customHeight="1">
      <c r="A4273" s="452" t="s">
        <v>105</v>
      </c>
      <c r="B4273" s="452" t="s">
        <v>1360</v>
      </c>
      <c r="C4273" s="453" t="s">
        <v>435</v>
      </c>
      <c r="D4273" s="454" t="s">
        <v>1365</v>
      </c>
      <c r="E4273" s="455" t="s">
        <v>1366</v>
      </c>
      <c r="F4273" s="454" t="s">
        <v>1341</v>
      </c>
      <c r="G4273" s="454" t="s">
        <v>1360</v>
      </c>
      <c r="H4273" s="454" t="s">
        <v>538</v>
      </c>
      <c r="I4273" s="453">
        <v>2025</v>
      </c>
      <c r="J4273" s="453">
        <v>1</v>
      </c>
      <c r="K4273" s="456">
        <v>45698</v>
      </c>
      <c r="L4273" s="457"/>
      <c r="M4273" s="458">
        <v>9.7500000000000003E-2</v>
      </c>
      <c r="N4273" s="458">
        <v>9.8000000000000004E-2</v>
      </c>
      <c r="O4273" s="459">
        <v>5.0000000000000001E-4</v>
      </c>
      <c r="P4273" s="460">
        <v>0</v>
      </c>
      <c r="Q4273" s="453">
        <v>1</v>
      </c>
      <c r="R4273" s="458">
        <v>9.7500000000000003E-2</v>
      </c>
      <c r="S4273" s="464">
        <v>110000</v>
      </c>
      <c r="T4273" s="461">
        <v>5145287</v>
      </c>
      <c r="U4273" s="462">
        <v>28000</v>
      </c>
      <c r="V4273" s="463">
        <v>25427.356500000002</v>
      </c>
      <c r="W4273" s="716" t="e">
        <f t="shared" si="167"/>
        <v>#DIV/0!</v>
      </c>
      <c r="Z4273" s="739">
        <f t="shared" si="168"/>
        <v>55</v>
      </c>
    </row>
    <row r="4274" spans="1:26" s="365" customFormat="1" ht="12.65" customHeight="1">
      <c r="A4274" s="452" t="s">
        <v>105</v>
      </c>
      <c r="B4274" s="452" t="s">
        <v>1360</v>
      </c>
      <c r="C4274" s="453" t="s">
        <v>435</v>
      </c>
      <c r="D4274" s="454" t="s">
        <v>1365</v>
      </c>
      <c r="E4274" s="455" t="s">
        <v>1366</v>
      </c>
      <c r="F4274" s="454" t="s">
        <v>1341</v>
      </c>
      <c r="G4274" s="454" t="s">
        <v>1360</v>
      </c>
      <c r="H4274" s="454" t="s">
        <v>538</v>
      </c>
      <c r="I4274" s="453">
        <v>2024</v>
      </c>
      <c r="J4274" s="453">
        <v>12</v>
      </c>
      <c r="K4274" s="456">
        <v>45666</v>
      </c>
      <c r="L4274" s="457"/>
      <c r="M4274" s="458">
        <v>9.7500000000000003E-2</v>
      </c>
      <c r="N4274" s="458">
        <v>9.8000000000000004E-2</v>
      </c>
      <c r="O4274" s="459">
        <v>5.0000000000000001E-4</v>
      </c>
      <c r="P4274" s="460">
        <v>0</v>
      </c>
      <c r="Q4274" s="453">
        <v>1</v>
      </c>
      <c r="R4274" s="458">
        <v>9.7500000000000003E-2</v>
      </c>
      <c r="S4274" s="464">
        <v>64555</v>
      </c>
      <c r="T4274" s="461">
        <v>5035287</v>
      </c>
      <c r="U4274" s="462">
        <v>28000</v>
      </c>
      <c r="V4274" s="463">
        <v>25482.356500000002</v>
      </c>
      <c r="W4274" s="716" t="e">
        <f t="shared" si="167"/>
        <v>#DIV/0!</v>
      </c>
      <c r="Z4274" s="739">
        <f t="shared" si="168"/>
        <v>32.277500000000003</v>
      </c>
    </row>
    <row r="4275" spans="1:26" s="365" customFormat="1" ht="12.65" customHeight="1">
      <c r="A4275" s="452" t="s">
        <v>105</v>
      </c>
      <c r="B4275" s="452" t="s">
        <v>1360</v>
      </c>
      <c r="C4275" s="453" t="s">
        <v>435</v>
      </c>
      <c r="D4275" s="454" t="s">
        <v>1365</v>
      </c>
      <c r="E4275" s="455" t="s">
        <v>1366</v>
      </c>
      <c r="F4275" s="454" t="s">
        <v>1341</v>
      </c>
      <c r="G4275" s="454" t="s">
        <v>1360</v>
      </c>
      <c r="H4275" s="454" t="s">
        <v>538</v>
      </c>
      <c r="I4275" s="453">
        <v>2024</v>
      </c>
      <c r="J4275" s="453">
        <v>11</v>
      </c>
      <c r="K4275" s="456">
        <v>45636</v>
      </c>
      <c r="L4275" s="457"/>
      <c r="M4275" s="458">
        <v>9.7500000000000003E-2</v>
      </c>
      <c r="N4275" s="458">
        <v>9.8000000000000004E-2</v>
      </c>
      <c r="O4275" s="459">
        <v>5.0000000000000001E-4</v>
      </c>
      <c r="P4275" s="460">
        <v>0</v>
      </c>
      <c r="Q4275" s="453">
        <v>1</v>
      </c>
      <c r="R4275" s="458">
        <v>9.7500000000000003E-2</v>
      </c>
      <c r="S4275" s="464">
        <v>150000</v>
      </c>
      <c r="T4275" s="461">
        <v>4970732</v>
      </c>
      <c r="U4275" s="462">
        <v>28000</v>
      </c>
      <c r="V4275" s="463">
        <v>25514.633999999998</v>
      </c>
      <c r="W4275" s="716" t="e">
        <f t="shared" si="167"/>
        <v>#DIV/0!</v>
      </c>
      <c r="Z4275" s="739">
        <f t="shared" si="168"/>
        <v>75</v>
      </c>
    </row>
    <row r="4276" spans="1:26" s="365" customFormat="1" ht="12.65" customHeight="1">
      <c r="A4276" s="452" t="s">
        <v>105</v>
      </c>
      <c r="B4276" s="452" t="s">
        <v>1360</v>
      </c>
      <c r="C4276" s="453" t="s">
        <v>435</v>
      </c>
      <c r="D4276" s="454" t="s">
        <v>1365</v>
      </c>
      <c r="E4276" s="455" t="s">
        <v>1366</v>
      </c>
      <c r="F4276" s="454" t="s">
        <v>1341</v>
      </c>
      <c r="G4276" s="454" t="s">
        <v>1360</v>
      </c>
      <c r="H4276" s="454" t="s">
        <v>538</v>
      </c>
      <c r="I4276" s="453">
        <v>2024</v>
      </c>
      <c r="J4276" s="453">
        <v>10</v>
      </c>
      <c r="K4276" s="456">
        <v>45603</v>
      </c>
      <c r="L4276" s="457"/>
      <c r="M4276" s="458">
        <v>9.7500000000000003E-2</v>
      </c>
      <c r="N4276" s="458">
        <v>9.8000000000000004E-2</v>
      </c>
      <c r="O4276" s="459">
        <v>5.0000000000000001E-4</v>
      </c>
      <c r="P4276" s="460">
        <v>0</v>
      </c>
      <c r="Q4276" s="453">
        <v>1</v>
      </c>
      <c r="R4276" s="458">
        <v>9.7500000000000003E-2</v>
      </c>
      <c r="S4276" s="464">
        <v>55000</v>
      </c>
      <c r="T4276" s="461">
        <v>4820732</v>
      </c>
      <c r="U4276" s="462">
        <v>28000</v>
      </c>
      <c r="V4276" s="463">
        <v>25589.633999999998</v>
      </c>
      <c r="W4276" s="716" t="e">
        <f t="shared" si="167"/>
        <v>#DIV/0!</v>
      </c>
      <c r="Z4276" s="739">
        <f t="shared" si="168"/>
        <v>27.5</v>
      </c>
    </row>
    <row r="4277" spans="1:26" s="365" customFormat="1" ht="12.65" customHeight="1">
      <c r="A4277" s="452" t="s">
        <v>105</v>
      </c>
      <c r="B4277" s="452" t="s">
        <v>1360</v>
      </c>
      <c r="C4277" s="453" t="s">
        <v>435</v>
      </c>
      <c r="D4277" s="454" t="s">
        <v>1365</v>
      </c>
      <c r="E4277" s="455" t="s">
        <v>1366</v>
      </c>
      <c r="F4277" s="454" t="s">
        <v>1341</v>
      </c>
      <c r="G4277" s="454" t="s">
        <v>1360</v>
      </c>
      <c r="H4277" s="454" t="s">
        <v>538</v>
      </c>
      <c r="I4277" s="453">
        <v>2024</v>
      </c>
      <c r="J4277" s="453">
        <v>9</v>
      </c>
      <c r="K4277" s="456">
        <v>45589</v>
      </c>
      <c r="L4277" s="457"/>
      <c r="M4277" s="458">
        <v>9.7500000000000003E-2</v>
      </c>
      <c r="N4277" s="458">
        <v>9.8000000000000004E-2</v>
      </c>
      <c r="O4277" s="459">
        <v>5.0000000000000001E-4</v>
      </c>
      <c r="P4277" s="460">
        <v>0</v>
      </c>
      <c r="Q4277" s="453">
        <v>1</v>
      </c>
      <c r="R4277" s="458">
        <v>9.7500000000000003E-2</v>
      </c>
      <c r="S4277" s="464">
        <v>146600</v>
      </c>
      <c r="T4277" s="461">
        <v>4765732</v>
      </c>
      <c r="U4277" s="462">
        <v>28000</v>
      </c>
      <c r="V4277" s="463">
        <v>25617.133999999998</v>
      </c>
      <c r="W4277" s="716" t="e">
        <f t="shared" si="167"/>
        <v>#DIV/0!</v>
      </c>
      <c r="Z4277" s="739">
        <f t="shared" si="168"/>
        <v>73.3</v>
      </c>
    </row>
    <row r="4278" spans="1:26" s="365" customFormat="1" ht="12.65" customHeight="1">
      <c r="A4278" s="452" t="s">
        <v>105</v>
      </c>
      <c r="B4278" s="452" t="s">
        <v>1360</v>
      </c>
      <c r="C4278" s="453" t="s">
        <v>435</v>
      </c>
      <c r="D4278" s="454" t="s">
        <v>1365</v>
      </c>
      <c r="E4278" s="455" t="s">
        <v>1366</v>
      </c>
      <c r="F4278" s="454" t="s">
        <v>1341</v>
      </c>
      <c r="G4278" s="454" t="s">
        <v>1360</v>
      </c>
      <c r="H4278" s="454" t="s">
        <v>538</v>
      </c>
      <c r="I4278" s="453">
        <v>2024</v>
      </c>
      <c r="J4278" s="453">
        <v>8</v>
      </c>
      <c r="K4278" s="456">
        <v>45589</v>
      </c>
      <c r="L4278" s="457"/>
      <c r="M4278" s="458">
        <v>9.7500000000000003E-2</v>
      </c>
      <c r="N4278" s="458">
        <v>9.8000000000000004E-2</v>
      </c>
      <c r="O4278" s="459">
        <v>5.0000000000000001E-4</v>
      </c>
      <c r="P4278" s="460">
        <v>0</v>
      </c>
      <c r="Q4278" s="453">
        <v>1</v>
      </c>
      <c r="R4278" s="458">
        <v>9.7500000000000003E-2</v>
      </c>
      <c r="S4278" s="464">
        <v>91900</v>
      </c>
      <c r="T4278" s="461">
        <v>4619132</v>
      </c>
      <c r="U4278" s="462">
        <v>28000</v>
      </c>
      <c r="V4278" s="463">
        <v>25690.434000000001</v>
      </c>
      <c r="W4278" s="716" t="e">
        <f t="shared" si="167"/>
        <v>#DIV/0!</v>
      </c>
      <c r="Z4278" s="739">
        <f t="shared" si="168"/>
        <v>45.95</v>
      </c>
    </row>
    <row r="4279" spans="1:26" s="365" customFormat="1" ht="12.65" customHeight="1">
      <c r="A4279" s="452" t="s">
        <v>105</v>
      </c>
      <c r="B4279" s="452" t="s">
        <v>1360</v>
      </c>
      <c r="C4279" s="453" t="s">
        <v>435</v>
      </c>
      <c r="D4279" s="454" t="s">
        <v>1365</v>
      </c>
      <c r="E4279" s="455" t="s">
        <v>1366</v>
      </c>
      <c r="F4279" s="454" t="s">
        <v>1341</v>
      </c>
      <c r="G4279" s="454" t="s">
        <v>1360</v>
      </c>
      <c r="H4279" s="454" t="s">
        <v>538</v>
      </c>
      <c r="I4279" s="453">
        <v>2024</v>
      </c>
      <c r="J4279" s="453">
        <v>7</v>
      </c>
      <c r="K4279" s="456">
        <v>45589</v>
      </c>
      <c r="L4279" s="457"/>
      <c r="M4279" s="458">
        <v>9.7500000000000003E-2</v>
      </c>
      <c r="N4279" s="458">
        <v>9.8000000000000004E-2</v>
      </c>
      <c r="O4279" s="459">
        <v>5.0000000000000001E-4</v>
      </c>
      <c r="P4279" s="460">
        <v>0</v>
      </c>
      <c r="Q4279" s="453">
        <v>1</v>
      </c>
      <c r="R4279" s="458">
        <v>9.7500000000000003E-2</v>
      </c>
      <c r="S4279" s="464">
        <v>232100</v>
      </c>
      <c r="T4279" s="461">
        <v>4527232</v>
      </c>
      <c r="U4279" s="462">
        <v>28000</v>
      </c>
      <c r="V4279" s="463">
        <v>25736.383999999998</v>
      </c>
      <c r="W4279" s="716" t="e">
        <f t="shared" si="167"/>
        <v>#DIV/0!</v>
      </c>
      <c r="Z4279" s="739">
        <f t="shared" si="168"/>
        <v>116.05</v>
      </c>
    </row>
    <row r="4280" spans="1:26" s="365" customFormat="1" ht="12.65" customHeight="1">
      <c r="A4280" s="452" t="s">
        <v>105</v>
      </c>
      <c r="B4280" s="452" t="s">
        <v>1360</v>
      </c>
      <c r="C4280" s="453" t="s">
        <v>435</v>
      </c>
      <c r="D4280" s="454" t="s">
        <v>1365</v>
      </c>
      <c r="E4280" s="455" t="s">
        <v>1366</v>
      </c>
      <c r="F4280" s="454" t="s">
        <v>1341</v>
      </c>
      <c r="G4280" s="454" t="s">
        <v>1360</v>
      </c>
      <c r="H4280" s="454" t="s">
        <v>538</v>
      </c>
      <c r="I4280" s="453">
        <v>2024</v>
      </c>
      <c r="J4280" s="453">
        <v>6</v>
      </c>
      <c r="K4280" s="456">
        <v>45589</v>
      </c>
      <c r="L4280" s="457"/>
      <c r="M4280" s="458">
        <v>9.7500000000000003E-2</v>
      </c>
      <c r="N4280" s="458">
        <v>9.8000000000000004E-2</v>
      </c>
      <c r="O4280" s="459">
        <v>5.0000000000000001E-4</v>
      </c>
      <c r="P4280" s="460">
        <v>0</v>
      </c>
      <c r="Q4280" s="453">
        <v>1</v>
      </c>
      <c r="R4280" s="458">
        <v>9.7500000000000003E-2</v>
      </c>
      <c r="S4280" s="464">
        <v>196000</v>
      </c>
      <c r="T4280" s="461">
        <v>4295132</v>
      </c>
      <c r="U4280" s="462">
        <v>28000</v>
      </c>
      <c r="V4280" s="463">
        <v>25852.434000000001</v>
      </c>
      <c r="W4280" s="716" t="e">
        <f t="shared" si="167"/>
        <v>#DIV/0!</v>
      </c>
      <c r="Z4280" s="739">
        <f t="shared" si="168"/>
        <v>98</v>
      </c>
    </row>
    <row r="4281" spans="1:26" s="365" customFormat="1" ht="12.65" customHeight="1">
      <c r="A4281" s="452" t="s">
        <v>105</v>
      </c>
      <c r="B4281" s="452" t="s">
        <v>1360</v>
      </c>
      <c r="C4281" s="453" t="s">
        <v>435</v>
      </c>
      <c r="D4281" s="454" t="s">
        <v>1365</v>
      </c>
      <c r="E4281" s="455" t="s">
        <v>1366</v>
      </c>
      <c r="F4281" s="454" t="s">
        <v>1341</v>
      </c>
      <c r="G4281" s="454" t="s">
        <v>1360</v>
      </c>
      <c r="H4281" s="454" t="s">
        <v>538</v>
      </c>
      <c r="I4281" s="453">
        <v>2024</v>
      </c>
      <c r="J4281" s="453">
        <v>5</v>
      </c>
      <c r="K4281" s="456">
        <v>45589</v>
      </c>
      <c r="L4281" s="457"/>
      <c r="M4281" s="458">
        <v>9.7500000000000003E-2</v>
      </c>
      <c r="N4281" s="458">
        <v>9.8000000000000004E-2</v>
      </c>
      <c r="O4281" s="459">
        <v>5.0000000000000001E-4</v>
      </c>
      <c r="P4281" s="460">
        <v>0</v>
      </c>
      <c r="Q4281" s="453">
        <v>1</v>
      </c>
      <c r="R4281" s="458">
        <v>9.7500000000000003E-2</v>
      </c>
      <c r="S4281" s="464">
        <v>165500</v>
      </c>
      <c r="T4281" s="461">
        <v>4099132</v>
      </c>
      <c r="U4281" s="462">
        <v>28000</v>
      </c>
      <c r="V4281" s="463">
        <v>25950.434000000001</v>
      </c>
      <c r="W4281" s="716" t="e">
        <f t="shared" si="167"/>
        <v>#DIV/0!</v>
      </c>
      <c r="Z4281" s="739">
        <f t="shared" si="168"/>
        <v>82.75</v>
      </c>
    </row>
    <row r="4282" spans="1:26" s="365" customFormat="1" ht="12.65" customHeight="1">
      <c r="A4282" s="452" t="s">
        <v>105</v>
      </c>
      <c r="B4282" s="452" t="s">
        <v>1360</v>
      </c>
      <c r="C4282" s="453" t="s">
        <v>435</v>
      </c>
      <c r="D4282" s="454" t="s">
        <v>1365</v>
      </c>
      <c r="E4282" s="455" t="s">
        <v>1366</v>
      </c>
      <c r="F4282" s="454" t="s">
        <v>1341</v>
      </c>
      <c r="G4282" s="454" t="s">
        <v>1360</v>
      </c>
      <c r="H4282" s="454" t="s">
        <v>538</v>
      </c>
      <c r="I4282" s="453">
        <v>2024</v>
      </c>
      <c r="J4282" s="453">
        <v>4</v>
      </c>
      <c r="K4282" s="456">
        <v>45589</v>
      </c>
      <c r="L4282" s="457"/>
      <c r="M4282" s="458">
        <v>9.7500000000000003E-2</v>
      </c>
      <c r="N4282" s="458">
        <v>9.8000000000000004E-2</v>
      </c>
      <c r="O4282" s="459">
        <v>5.0000000000000001E-4</v>
      </c>
      <c r="P4282" s="460">
        <v>0</v>
      </c>
      <c r="Q4282" s="453">
        <v>1</v>
      </c>
      <c r="R4282" s="458">
        <v>9.7500000000000003E-2</v>
      </c>
      <c r="S4282" s="464">
        <v>444000</v>
      </c>
      <c r="T4282" s="461">
        <v>3933632</v>
      </c>
      <c r="U4282" s="462">
        <v>28000</v>
      </c>
      <c r="V4282" s="463">
        <v>26033.184000000001</v>
      </c>
      <c r="W4282" s="716" t="e">
        <f t="shared" si="167"/>
        <v>#DIV/0!</v>
      </c>
      <c r="Z4282" s="739">
        <f t="shared" si="168"/>
        <v>222</v>
      </c>
    </row>
    <row r="4283" spans="1:26" s="365" customFormat="1" ht="12.65" customHeight="1">
      <c r="A4283" s="452" t="s">
        <v>105</v>
      </c>
      <c r="B4283" s="452" t="s">
        <v>1360</v>
      </c>
      <c r="C4283" s="453" t="s">
        <v>435</v>
      </c>
      <c r="D4283" s="454" t="s">
        <v>1365</v>
      </c>
      <c r="E4283" s="455" t="s">
        <v>1366</v>
      </c>
      <c r="F4283" s="454" t="s">
        <v>1341</v>
      </c>
      <c r="G4283" s="454" t="s">
        <v>1360</v>
      </c>
      <c r="H4283" s="454" t="s">
        <v>538</v>
      </c>
      <c r="I4283" s="453">
        <v>2024</v>
      </c>
      <c r="J4283" s="453">
        <v>3</v>
      </c>
      <c r="K4283" s="456">
        <v>45589</v>
      </c>
      <c r="L4283" s="457"/>
      <c r="M4283" s="458">
        <v>9.7500000000000003E-2</v>
      </c>
      <c r="N4283" s="458">
        <v>9.8000000000000004E-2</v>
      </c>
      <c r="O4283" s="459">
        <v>5.0000000000000001E-4</v>
      </c>
      <c r="P4283" s="460">
        <v>0</v>
      </c>
      <c r="Q4283" s="453">
        <v>1</v>
      </c>
      <c r="R4283" s="458">
        <v>9.7500000000000003E-2</v>
      </c>
      <c r="S4283" s="464">
        <v>274400</v>
      </c>
      <c r="T4283" s="461">
        <v>3489632</v>
      </c>
      <c r="U4283" s="462">
        <v>28000</v>
      </c>
      <c r="V4283" s="463">
        <v>26255.184000000001</v>
      </c>
      <c r="W4283" s="716" t="e">
        <f t="shared" si="167"/>
        <v>#DIV/0!</v>
      </c>
      <c r="Z4283" s="739">
        <f t="shared" si="168"/>
        <v>137.20000000000002</v>
      </c>
    </row>
    <row r="4284" spans="1:26" s="365" customFormat="1" ht="12.65" customHeight="1">
      <c r="A4284" s="452" t="s">
        <v>105</v>
      </c>
      <c r="B4284" s="452" t="s">
        <v>1360</v>
      </c>
      <c r="C4284" s="453" t="s">
        <v>435</v>
      </c>
      <c r="D4284" s="454" t="s">
        <v>1365</v>
      </c>
      <c r="E4284" s="455" t="s">
        <v>1366</v>
      </c>
      <c r="F4284" s="454" t="s">
        <v>1341</v>
      </c>
      <c r="G4284" s="454" t="s">
        <v>1360</v>
      </c>
      <c r="H4284" s="454" t="s">
        <v>538</v>
      </c>
      <c r="I4284" s="453">
        <v>2024</v>
      </c>
      <c r="J4284" s="453">
        <v>2</v>
      </c>
      <c r="K4284" s="456">
        <v>45589</v>
      </c>
      <c r="L4284" s="457"/>
      <c r="M4284" s="458">
        <v>9.7500000000000003E-2</v>
      </c>
      <c r="N4284" s="458">
        <v>9.8000000000000004E-2</v>
      </c>
      <c r="O4284" s="459">
        <v>5.0000000000000001E-4</v>
      </c>
      <c r="P4284" s="460">
        <v>0</v>
      </c>
      <c r="Q4284" s="453">
        <v>1</v>
      </c>
      <c r="R4284" s="458">
        <v>9.7500000000000003E-2</v>
      </c>
      <c r="S4284" s="464">
        <v>169500</v>
      </c>
      <c r="T4284" s="461">
        <v>3215232</v>
      </c>
      <c r="U4284" s="462">
        <v>28000</v>
      </c>
      <c r="V4284" s="463">
        <v>26392.383999999998</v>
      </c>
      <c r="W4284" s="716" t="e">
        <f t="shared" si="167"/>
        <v>#DIV/0!</v>
      </c>
      <c r="Z4284" s="739">
        <f t="shared" si="168"/>
        <v>84.75</v>
      </c>
    </row>
    <row r="4285" spans="1:26" s="365" customFormat="1" ht="12.65" customHeight="1">
      <c r="A4285" s="452" t="s">
        <v>105</v>
      </c>
      <c r="B4285" s="452" t="s">
        <v>1360</v>
      </c>
      <c r="C4285" s="453" t="s">
        <v>435</v>
      </c>
      <c r="D4285" s="454" t="s">
        <v>1365</v>
      </c>
      <c r="E4285" s="455" t="s">
        <v>1366</v>
      </c>
      <c r="F4285" s="454" t="s">
        <v>1341</v>
      </c>
      <c r="G4285" s="454" t="s">
        <v>1360</v>
      </c>
      <c r="H4285" s="454" t="s">
        <v>538</v>
      </c>
      <c r="I4285" s="453">
        <v>2024</v>
      </c>
      <c r="J4285" s="453">
        <v>1</v>
      </c>
      <c r="K4285" s="456">
        <v>45589</v>
      </c>
      <c r="L4285" s="457"/>
      <c r="M4285" s="458">
        <v>9.7500000000000003E-2</v>
      </c>
      <c r="N4285" s="458">
        <v>9.8000000000000004E-2</v>
      </c>
      <c r="O4285" s="459">
        <v>5.0000000000000001E-4</v>
      </c>
      <c r="P4285" s="460">
        <v>0</v>
      </c>
      <c r="Q4285" s="453">
        <v>1</v>
      </c>
      <c r="R4285" s="458">
        <v>9.7500000000000003E-2</v>
      </c>
      <c r="S4285" s="464">
        <v>208300</v>
      </c>
      <c r="T4285" s="461">
        <v>3045732</v>
      </c>
      <c r="U4285" s="462">
        <v>28000</v>
      </c>
      <c r="V4285" s="463">
        <v>26477.133999999998</v>
      </c>
      <c r="W4285" s="716" t="e">
        <f t="shared" si="167"/>
        <v>#DIV/0!</v>
      </c>
      <c r="Z4285" s="739">
        <f t="shared" si="168"/>
        <v>104.15</v>
      </c>
    </row>
    <row r="4286" spans="1:26" s="365" customFormat="1" ht="12.65" customHeight="1">
      <c r="A4286" s="452" t="s">
        <v>105</v>
      </c>
      <c r="B4286" s="452" t="s">
        <v>1360</v>
      </c>
      <c r="C4286" s="453" t="s">
        <v>435</v>
      </c>
      <c r="D4286" s="454" t="s">
        <v>1365</v>
      </c>
      <c r="E4286" s="455" t="s">
        <v>1366</v>
      </c>
      <c r="F4286" s="454" t="s">
        <v>1341</v>
      </c>
      <c r="G4286" s="454" t="s">
        <v>1360</v>
      </c>
      <c r="H4286" s="454" t="s">
        <v>538</v>
      </c>
      <c r="I4286" s="453">
        <v>2023</v>
      </c>
      <c r="J4286" s="453">
        <v>12</v>
      </c>
      <c r="K4286" s="456">
        <v>45589</v>
      </c>
      <c r="L4286" s="457"/>
      <c r="M4286" s="458">
        <v>9.7500000000000003E-2</v>
      </c>
      <c r="N4286" s="458">
        <v>9.8000000000000004E-2</v>
      </c>
      <c r="O4286" s="459">
        <v>5.0000000000000001E-4</v>
      </c>
      <c r="P4286" s="460">
        <v>0</v>
      </c>
      <c r="Q4286" s="453">
        <v>1</v>
      </c>
      <c r="R4286" s="458">
        <v>9.7500000000000003E-2</v>
      </c>
      <c r="S4286" s="464">
        <v>211000</v>
      </c>
      <c r="T4286" s="461">
        <v>2837432</v>
      </c>
      <c r="U4286" s="462">
        <v>28000</v>
      </c>
      <c r="V4286" s="463">
        <v>26581.284</v>
      </c>
      <c r="W4286" s="716" t="e">
        <f t="shared" si="167"/>
        <v>#DIV/0!</v>
      </c>
      <c r="Z4286" s="739">
        <f t="shared" si="168"/>
        <v>105.5</v>
      </c>
    </row>
    <row r="4287" spans="1:26" s="365" customFormat="1" ht="12.65" customHeight="1">
      <c r="A4287" s="452" t="s">
        <v>105</v>
      </c>
      <c r="B4287" s="452" t="s">
        <v>1360</v>
      </c>
      <c r="C4287" s="453" t="s">
        <v>435</v>
      </c>
      <c r="D4287" s="454" t="s">
        <v>1365</v>
      </c>
      <c r="E4287" s="455" t="s">
        <v>1366</v>
      </c>
      <c r="F4287" s="454" t="s">
        <v>1341</v>
      </c>
      <c r="G4287" s="454" t="s">
        <v>1360</v>
      </c>
      <c r="H4287" s="454" t="s">
        <v>538</v>
      </c>
      <c r="I4287" s="453">
        <v>2023</v>
      </c>
      <c r="J4287" s="453">
        <v>11</v>
      </c>
      <c r="K4287" s="456">
        <v>45589</v>
      </c>
      <c r="L4287" s="457"/>
      <c r="M4287" s="458">
        <v>9.7500000000000003E-2</v>
      </c>
      <c r="N4287" s="458">
        <v>9.8000000000000004E-2</v>
      </c>
      <c r="O4287" s="459">
        <v>5.0000000000000001E-4</v>
      </c>
      <c r="P4287" s="460">
        <v>0</v>
      </c>
      <c r="Q4287" s="453">
        <v>1</v>
      </c>
      <c r="R4287" s="458">
        <v>9.7500000000000003E-2</v>
      </c>
      <c r="S4287" s="464">
        <v>272500</v>
      </c>
      <c r="T4287" s="461">
        <v>2626432</v>
      </c>
      <c r="U4287" s="462">
        <v>28000</v>
      </c>
      <c r="V4287" s="463">
        <v>26686.784</v>
      </c>
      <c r="W4287" s="716" t="e">
        <f t="shared" si="167"/>
        <v>#DIV/0!</v>
      </c>
      <c r="Z4287" s="739">
        <f t="shared" si="168"/>
        <v>136.25</v>
      </c>
    </row>
    <row r="4288" spans="1:26" s="365" customFormat="1" ht="12.65" customHeight="1">
      <c r="A4288" s="452" t="s">
        <v>105</v>
      </c>
      <c r="B4288" s="452" t="s">
        <v>1360</v>
      </c>
      <c r="C4288" s="453" t="s">
        <v>435</v>
      </c>
      <c r="D4288" s="454" t="s">
        <v>1365</v>
      </c>
      <c r="E4288" s="455" t="s">
        <v>1366</v>
      </c>
      <c r="F4288" s="454" t="s">
        <v>1341</v>
      </c>
      <c r="G4288" s="454" t="s">
        <v>1360</v>
      </c>
      <c r="H4288" s="454" t="s">
        <v>538</v>
      </c>
      <c r="I4288" s="453">
        <v>2023</v>
      </c>
      <c r="J4288" s="453">
        <v>10</v>
      </c>
      <c r="K4288" s="456">
        <v>45589</v>
      </c>
      <c r="L4288" s="457"/>
      <c r="M4288" s="458">
        <v>9.7500000000000003E-2</v>
      </c>
      <c r="N4288" s="458">
        <v>9.8000000000000004E-2</v>
      </c>
      <c r="O4288" s="459">
        <v>5.0000000000000001E-4</v>
      </c>
      <c r="P4288" s="460">
        <v>0</v>
      </c>
      <c r="Q4288" s="453">
        <v>1</v>
      </c>
      <c r="R4288" s="458">
        <v>9.7500000000000003E-2</v>
      </c>
      <c r="S4288" s="464">
        <v>210300</v>
      </c>
      <c r="T4288" s="461">
        <v>2353932</v>
      </c>
      <c r="U4288" s="462">
        <v>28000</v>
      </c>
      <c r="V4288" s="463">
        <v>26823.034</v>
      </c>
      <c r="W4288" s="716" t="e">
        <f t="shared" si="167"/>
        <v>#DIV/0!</v>
      </c>
      <c r="Z4288" s="739">
        <f t="shared" si="168"/>
        <v>105.15</v>
      </c>
    </row>
    <row r="4289" spans="1:26" s="365" customFormat="1" ht="12.65" customHeight="1">
      <c r="A4289" s="452" t="s">
        <v>105</v>
      </c>
      <c r="B4289" s="452" t="s">
        <v>1360</v>
      </c>
      <c r="C4289" s="453" t="s">
        <v>435</v>
      </c>
      <c r="D4289" s="454" t="s">
        <v>1365</v>
      </c>
      <c r="E4289" s="455" t="s">
        <v>1366</v>
      </c>
      <c r="F4289" s="454" t="s">
        <v>1341</v>
      </c>
      <c r="G4289" s="454" t="s">
        <v>1360</v>
      </c>
      <c r="H4289" s="454" t="s">
        <v>538</v>
      </c>
      <c r="I4289" s="453">
        <v>2023</v>
      </c>
      <c r="J4289" s="453">
        <v>9</v>
      </c>
      <c r="K4289" s="456">
        <v>45589</v>
      </c>
      <c r="L4289" s="457"/>
      <c r="M4289" s="458">
        <v>9.7500000000000003E-2</v>
      </c>
      <c r="N4289" s="458">
        <v>9.8000000000000004E-2</v>
      </c>
      <c r="O4289" s="459">
        <v>5.0000000000000001E-4</v>
      </c>
      <c r="P4289" s="460">
        <v>0</v>
      </c>
      <c r="Q4289" s="453">
        <v>1</v>
      </c>
      <c r="R4289" s="458">
        <v>9.7500000000000003E-2</v>
      </c>
      <c r="S4289" s="464">
        <v>94500</v>
      </c>
      <c r="T4289" s="461">
        <v>2143632</v>
      </c>
      <c r="U4289" s="462">
        <v>28000</v>
      </c>
      <c r="V4289" s="463">
        <v>26928.184000000001</v>
      </c>
      <c r="W4289" s="716" t="e">
        <f t="shared" si="167"/>
        <v>#DIV/0!</v>
      </c>
      <c r="Z4289" s="739">
        <f t="shared" si="168"/>
        <v>47.25</v>
      </c>
    </row>
    <row r="4290" spans="1:26" s="365" customFormat="1" ht="12.65" customHeight="1">
      <c r="A4290" s="452" t="s">
        <v>105</v>
      </c>
      <c r="B4290" s="452" t="s">
        <v>1360</v>
      </c>
      <c r="C4290" s="453" t="s">
        <v>435</v>
      </c>
      <c r="D4290" s="454" t="s">
        <v>1365</v>
      </c>
      <c r="E4290" s="455" t="s">
        <v>1366</v>
      </c>
      <c r="F4290" s="454" t="s">
        <v>1341</v>
      </c>
      <c r="G4290" s="454" t="s">
        <v>1360</v>
      </c>
      <c r="H4290" s="454" t="s">
        <v>538</v>
      </c>
      <c r="I4290" s="453">
        <v>2023</v>
      </c>
      <c r="J4290" s="453">
        <v>8</v>
      </c>
      <c r="K4290" s="456">
        <v>45589</v>
      </c>
      <c r="L4290" s="457"/>
      <c r="M4290" s="458">
        <v>9.7500000000000003E-2</v>
      </c>
      <c r="N4290" s="458">
        <v>9.8000000000000004E-2</v>
      </c>
      <c r="O4290" s="459">
        <v>5.0000000000000001E-4</v>
      </c>
      <c r="P4290" s="460">
        <v>0</v>
      </c>
      <c r="Q4290" s="453">
        <v>1</v>
      </c>
      <c r="R4290" s="458">
        <v>9.7500000000000003E-2</v>
      </c>
      <c r="S4290" s="464">
        <v>507800</v>
      </c>
      <c r="T4290" s="461">
        <v>2049132</v>
      </c>
      <c r="U4290" s="462">
        <v>28000</v>
      </c>
      <c r="V4290" s="463">
        <v>26975.434000000001</v>
      </c>
      <c r="W4290" s="716" t="e">
        <f t="shared" ref="W4290:W4353" si="169">V4290/$AB$1</f>
        <v>#DIV/0!</v>
      </c>
      <c r="Z4290" s="739">
        <f t="shared" si="168"/>
        <v>253.9</v>
      </c>
    </row>
    <row r="4291" spans="1:26" s="365" customFormat="1" ht="12.65" customHeight="1">
      <c r="A4291" s="452" t="s">
        <v>105</v>
      </c>
      <c r="B4291" s="452" t="s">
        <v>1360</v>
      </c>
      <c r="C4291" s="453" t="s">
        <v>435</v>
      </c>
      <c r="D4291" s="454" t="s">
        <v>1365</v>
      </c>
      <c r="E4291" s="455" t="s">
        <v>1366</v>
      </c>
      <c r="F4291" s="454" t="s">
        <v>1341</v>
      </c>
      <c r="G4291" s="454" t="s">
        <v>1360</v>
      </c>
      <c r="H4291" s="454" t="s">
        <v>538</v>
      </c>
      <c r="I4291" s="453">
        <v>2023</v>
      </c>
      <c r="J4291" s="453">
        <v>7</v>
      </c>
      <c r="K4291" s="456">
        <v>45589</v>
      </c>
      <c r="L4291" s="457"/>
      <c r="M4291" s="458">
        <v>9.7500000000000003E-2</v>
      </c>
      <c r="N4291" s="458">
        <v>9.8000000000000004E-2</v>
      </c>
      <c r="O4291" s="459">
        <v>5.0000000000000001E-4</v>
      </c>
      <c r="P4291" s="460">
        <v>0</v>
      </c>
      <c r="Q4291" s="453">
        <v>1</v>
      </c>
      <c r="R4291" s="458">
        <v>9.7500000000000003E-2</v>
      </c>
      <c r="S4291" s="464">
        <v>200000</v>
      </c>
      <c r="T4291" s="461">
        <v>1541332</v>
      </c>
      <c r="U4291" s="462">
        <v>28000</v>
      </c>
      <c r="V4291" s="463">
        <v>27229.333999999999</v>
      </c>
      <c r="W4291" s="716" t="e">
        <f t="shared" si="169"/>
        <v>#DIV/0!</v>
      </c>
      <c r="Z4291" s="739">
        <f t="shared" ref="Z4291:Z4354" si="170">O4291*S4291</f>
        <v>100</v>
      </c>
    </row>
    <row r="4292" spans="1:26" s="365" customFormat="1" ht="12.65" customHeight="1">
      <c r="A4292" s="452" t="s">
        <v>105</v>
      </c>
      <c r="B4292" s="452" t="s">
        <v>1360</v>
      </c>
      <c r="C4292" s="453" t="s">
        <v>435</v>
      </c>
      <c r="D4292" s="454" t="s">
        <v>1365</v>
      </c>
      <c r="E4292" s="455" t="s">
        <v>1366</v>
      </c>
      <c r="F4292" s="454" t="s">
        <v>1341</v>
      </c>
      <c r="G4292" s="454" t="s">
        <v>1360</v>
      </c>
      <c r="H4292" s="454" t="s">
        <v>538</v>
      </c>
      <c r="I4292" s="453">
        <v>2023</v>
      </c>
      <c r="J4292" s="453">
        <v>6</v>
      </c>
      <c r="K4292" s="456">
        <v>45589</v>
      </c>
      <c r="L4292" s="457"/>
      <c r="M4292" s="458">
        <v>9.7500000000000003E-2</v>
      </c>
      <c r="N4292" s="458">
        <v>9.8000000000000004E-2</v>
      </c>
      <c r="O4292" s="459">
        <v>5.0000000000000001E-4</v>
      </c>
      <c r="P4292" s="460">
        <v>0</v>
      </c>
      <c r="Q4292" s="453">
        <v>1</v>
      </c>
      <c r="R4292" s="458">
        <v>9.7500000000000003E-2</v>
      </c>
      <c r="S4292" s="464">
        <v>257610</v>
      </c>
      <c r="T4292" s="461">
        <v>1341332</v>
      </c>
      <c r="U4292" s="462">
        <v>28000</v>
      </c>
      <c r="V4292" s="463">
        <v>27329.333999999999</v>
      </c>
      <c r="W4292" s="716" t="e">
        <f t="shared" si="169"/>
        <v>#DIV/0!</v>
      </c>
      <c r="Z4292" s="739">
        <f t="shared" si="170"/>
        <v>128.80500000000001</v>
      </c>
    </row>
    <row r="4293" spans="1:26" s="365" customFormat="1" ht="12.65" customHeight="1">
      <c r="A4293" s="452" t="s">
        <v>105</v>
      </c>
      <c r="B4293" s="452" t="s">
        <v>1360</v>
      </c>
      <c r="C4293" s="453" t="s">
        <v>435</v>
      </c>
      <c r="D4293" s="454" t="s">
        <v>1365</v>
      </c>
      <c r="E4293" s="455" t="s">
        <v>1366</v>
      </c>
      <c r="F4293" s="454" t="s">
        <v>1341</v>
      </c>
      <c r="G4293" s="454" t="s">
        <v>1360</v>
      </c>
      <c r="H4293" s="454" t="s">
        <v>538</v>
      </c>
      <c r="I4293" s="453">
        <v>2023</v>
      </c>
      <c r="J4293" s="453">
        <v>5</v>
      </c>
      <c r="K4293" s="456">
        <v>45589</v>
      </c>
      <c r="L4293" s="457"/>
      <c r="M4293" s="458">
        <v>9.7500000000000003E-2</v>
      </c>
      <c r="N4293" s="458">
        <v>9.8000000000000004E-2</v>
      </c>
      <c r="O4293" s="459">
        <v>5.0000000000000001E-4</v>
      </c>
      <c r="P4293" s="460">
        <v>0</v>
      </c>
      <c r="Q4293" s="453">
        <v>1</v>
      </c>
      <c r="R4293" s="458">
        <v>9.7500000000000003E-2</v>
      </c>
      <c r="S4293" s="464">
        <v>242606</v>
      </c>
      <c r="T4293" s="461">
        <v>1083722</v>
      </c>
      <c r="U4293" s="462">
        <v>28000</v>
      </c>
      <c r="V4293" s="463">
        <v>27458.138999999999</v>
      </c>
      <c r="W4293" s="716" t="e">
        <f t="shared" si="169"/>
        <v>#DIV/0!</v>
      </c>
      <c r="Z4293" s="739">
        <f t="shared" si="170"/>
        <v>121.303</v>
      </c>
    </row>
    <row r="4294" spans="1:26" s="365" customFormat="1" ht="12.65" customHeight="1">
      <c r="A4294" s="452" t="s">
        <v>105</v>
      </c>
      <c r="B4294" s="452" t="s">
        <v>1360</v>
      </c>
      <c r="C4294" s="453" t="s">
        <v>435</v>
      </c>
      <c r="D4294" s="454" t="s">
        <v>1365</v>
      </c>
      <c r="E4294" s="455" t="s">
        <v>1366</v>
      </c>
      <c r="F4294" s="454" t="s">
        <v>1341</v>
      </c>
      <c r="G4294" s="454" t="s">
        <v>1360</v>
      </c>
      <c r="H4294" s="454" t="s">
        <v>538</v>
      </c>
      <c r="I4294" s="453">
        <v>2023</v>
      </c>
      <c r="J4294" s="453">
        <v>4</v>
      </c>
      <c r="K4294" s="456">
        <v>45589</v>
      </c>
      <c r="L4294" s="457"/>
      <c r="M4294" s="458">
        <v>9.7500000000000003E-2</v>
      </c>
      <c r="N4294" s="458">
        <v>9.8000000000000004E-2</v>
      </c>
      <c r="O4294" s="459">
        <v>5.0000000000000001E-4</v>
      </c>
      <c r="P4294" s="460">
        <v>0</v>
      </c>
      <c r="Q4294" s="453">
        <v>1</v>
      </c>
      <c r="R4294" s="458">
        <v>9.7500000000000003E-2</v>
      </c>
      <c r="S4294" s="464">
        <v>407991</v>
      </c>
      <c r="T4294" s="461">
        <v>841116</v>
      </c>
      <c r="U4294" s="462">
        <v>28000</v>
      </c>
      <c r="V4294" s="463">
        <v>27579.441999999999</v>
      </c>
      <c r="W4294" s="716" t="e">
        <f t="shared" si="169"/>
        <v>#DIV/0!</v>
      </c>
      <c r="Z4294" s="739">
        <f t="shared" si="170"/>
        <v>203.99549999999999</v>
      </c>
    </row>
    <row r="4295" spans="1:26" s="365" customFormat="1" ht="12.65" customHeight="1">
      <c r="A4295" s="452" t="s">
        <v>105</v>
      </c>
      <c r="B4295" s="452" t="s">
        <v>1360</v>
      </c>
      <c r="C4295" s="453" t="s">
        <v>435</v>
      </c>
      <c r="D4295" s="454" t="s">
        <v>1365</v>
      </c>
      <c r="E4295" s="455" t="s">
        <v>1366</v>
      </c>
      <c r="F4295" s="454" t="s">
        <v>1341</v>
      </c>
      <c r="G4295" s="454" t="s">
        <v>1360</v>
      </c>
      <c r="H4295" s="454" t="s">
        <v>538</v>
      </c>
      <c r="I4295" s="453">
        <v>2023</v>
      </c>
      <c r="J4295" s="453">
        <v>3</v>
      </c>
      <c r="K4295" s="456">
        <v>45589</v>
      </c>
      <c r="L4295" s="457"/>
      <c r="M4295" s="458">
        <v>9.7500000000000003E-2</v>
      </c>
      <c r="N4295" s="458">
        <v>9.8000000000000004E-2</v>
      </c>
      <c r="O4295" s="459">
        <v>5.0000000000000001E-4</v>
      </c>
      <c r="P4295" s="460">
        <v>0</v>
      </c>
      <c r="Q4295" s="453">
        <v>1</v>
      </c>
      <c r="R4295" s="458">
        <v>9.7500000000000003E-2</v>
      </c>
      <c r="S4295" s="464">
        <v>283125</v>
      </c>
      <c r="T4295" s="461">
        <v>433125</v>
      </c>
      <c r="U4295" s="462">
        <v>28000</v>
      </c>
      <c r="V4295" s="463">
        <v>27783.4375</v>
      </c>
      <c r="W4295" s="716" t="e">
        <f t="shared" si="169"/>
        <v>#DIV/0!</v>
      </c>
      <c r="Z4295" s="739">
        <f t="shared" si="170"/>
        <v>141.5625</v>
      </c>
    </row>
    <row r="4296" spans="1:26" s="365" customFormat="1" ht="12.65" customHeight="1">
      <c r="A4296" s="452" t="s">
        <v>105</v>
      </c>
      <c r="B4296" s="452" t="s">
        <v>1360</v>
      </c>
      <c r="C4296" s="453" t="s">
        <v>435</v>
      </c>
      <c r="D4296" s="454" t="s">
        <v>1365</v>
      </c>
      <c r="E4296" s="455" t="s">
        <v>1366</v>
      </c>
      <c r="F4296" s="454" t="s">
        <v>1341</v>
      </c>
      <c r="G4296" s="454" t="s">
        <v>1360</v>
      </c>
      <c r="H4296" s="454" t="s">
        <v>538</v>
      </c>
      <c r="I4296" s="453">
        <v>2023</v>
      </c>
      <c r="J4296" s="453">
        <v>2</v>
      </c>
      <c r="K4296" s="456">
        <v>45589</v>
      </c>
      <c r="L4296" s="457"/>
      <c r="M4296" s="458">
        <v>9.7500000000000003E-2</v>
      </c>
      <c r="N4296" s="458">
        <v>9.8000000000000004E-2</v>
      </c>
      <c r="O4296" s="459">
        <v>5.0000000000000001E-4</v>
      </c>
      <c r="P4296" s="460">
        <v>0</v>
      </c>
      <c r="Q4296" s="453">
        <v>1</v>
      </c>
      <c r="R4296" s="458">
        <v>9.7500000000000003E-2</v>
      </c>
      <c r="S4296" s="464">
        <v>150000</v>
      </c>
      <c r="T4296" s="461">
        <v>150000</v>
      </c>
      <c r="U4296" s="462">
        <v>28000</v>
      </c>
      <c r="V4296" s="463">
        <v>27925</v>
      </c>
      <c r="W4296" s="716" t="e">
        <f t="shared" si="169"/>
        <v>#DIV/0!</v>
      </c>
      <c r="Z4296" s="739">
        <f t="shared" si="170"/>
        <v>75</v>
      </c>
    </row>
    <row r="4297" spans="1:26" s="365" customFormat="1" ht="12.65" customHeight="1">
      <c r="A4297" s="452" t="s">
        <v>105</v>
      </c>
      <c r="B4297" s="452" t="s">
        <v>1360</v>
      </c>
      <c r="C4297" s="453" t="s">
        <v>435</v>
      </c>
      <c r="D4297" s="454" t="s">
        <v>1367</v>
      </c>
      <c r="E4297" s="455" t="s">
        <v>1368</v>
      </c>
      <c r="F4297" s="454" t="s">
        <v>1341</v>
      </c>
      <c r="G4297" s="454" t="s">
        <v>1360</v>
      </c>
      <c r="H4297" s="454" t="s">
        <v>538</v>
      </c>
      <c r="I4297" s="453">
        <v>2025</v>
      </c>
      <c r="J4297" s="453">
        <v>1</v>
      </c>
      <c r="K4297" s="456">
        <v>45698</v>
      </c>
      <c r="L4297" s="457"/>
      <c r="M4297" s="458">
        <v>0.14230000000000001</v>
      </c>
      <c r="N4297" s="458">
        <v>0.14319999999999999</v>
      </c>
      <c r="O4297" s="459">
        <v>8.9999999999999998E-4</v>
      </c>
      <c r="P4297" s="460">
        <v>0</v>
      </c>
      <c r="Q4297" s="453">
        <v>1</v>
      </c>
      <c r="R4297" s="458">
        <v>0.14230000000000001</v>
      </c>
      <c r="S4297" s="464">
        <v>21000</v>
      </c>
      <c r="T4297" s="461">
        <v>877041</v>
      </c>
      <c r="U4297" s="462">
        <v>40000</v>
      </c>
      <c r="V4297" s="463">
        <v>39210.663099999998</v>
      </c>
      <c r="W4297" s="716" t="e">
        <f t="shared" si="169"/>
        <v>#DIV/0!</v>
      </c>
      <c r="Z4297" s="739">
        <f t="shared" si="170"/>
        <v>18.899999999999999</v>
      </c>
    </row>
    <row r="4298" spans="1:26" s="365" customFormat="1" ht="12.65" customHeight="1">
      <c r="A4298" s="452" t="s">
        <v>105</v>
      </c>
      <c r="B4298" s="452" t="s">
        <v>1360</v>
      </c>
      <c r="C4298" s="453" t="s">
        <v>435</v>
      </c>
      <c r="D4298" s="454" t="s">
        <v>1367</v>
      </c>
      <c r="E4298" s="455" t="s">
        <v>1368</v>
      </c>
      <c r="F4298" s="454" t="s">
        <v>1341</v>
      </c>
      <c r="G4298" s="454" t="s">
        <v>1360</v>
      </c>
      <c r="H4298" s="454" t="s">
        <v>538</v>
      </c>
      <c r="I4298" s="453">
        <v>2024</v>
      </c>
      <c r="J4298" s="453">
        <v>12</v>
      </c>
      <c r="K4298" s="456">
        <v>45666</v>
      </c>
      <c r="L4298" s="457"/>
      <c r="M4298" s="458">
        <v>0.14230000000000001</v>
      </c>
      <c r="N4298" s="458">
        <v>0.14319999999999999</v>
      </c>
      <c r="O4298" s="459">
        <v>8.9999999999999998E-4</v>
      </c>
      <c r="P4298" s="460">
        <v>0</v>
      </c>
      <c r="Q4298" s="453">
        <v>1</v>
      </c>
      <c r="R4298" s="458">
        <v>0.14230000000000001</v>
      </c>
      <c r="S4298" s="464">
        <v>26000</v>
      </c>
      <c r="T4298" s="461">
        <v>856041</v>
      </c>
      <c r="U4298" s="462">
        <v>40000</v>
      </c>
      <c r="V4298" s="463">
        <v>39229.563099999999</v>
      </c>
      <c r="W4298" s="716" t="e">
        <f t="shared" si="169"/>
        <v>#DIV/0!</v>
      </c>
      <c r="Z4298" s="739">
        <f t="shared" si="170"/>
        <v>23.4</v>
      </c>
    </row>
    <row r="4299" spans="1:26" s="365" customFormat="1" ht="12.65" customHeight="1">
      <c r="A4299" s="452" t="s">
        <v>105</v>
      </c>
      <c r="B4299" s="452" t="s">
        <v>1360</v>
      </c>
      <c r="C4299" s="453" t="s">
        <v>435</v>
      </c>
      <c r="D4299" s="454" t="s">
        <v>1367</v>
      </c>
      <c r="E4299" s="455" t="s">
        <v>1368</v>
      </c>
      <c r="F4299" s="454" t="s">
        <v>1341</v>
      </c>
      <c r="G4299" s="454" t="s">
        <v>1360</v>
      </c>
      <c r="H4299" s="454" t="s">
        <v>538</v>
      </c>
      <c r="I4299" s="453">
        <v>2024</v>
      </c>
      <c r="J4299" s="453">
        <v>11</v>
      </c>
      <c r="K4299" s="456">
        <v>45636</v>
      </c>
      <c r="L4299" s="457"/>
      <c r="M4299" s="458">
        <v>0.14230000000000001</v>
      </c>
      <c r="N4299" s="458">
        <v>0.14319999999999999</v>
      </c>
      <c r="O4299" s="459">
        <v>8.9999999999999998E-4</v>
      </c>
      <c r="P4299" s="460">
        <v>0</v>
      </c>
      <c r="Q4299" s="453">
        <v>1</v>
      </c>
      <c r="R4299" s="458">
        <v>0.14230000000000001</v>
      </c>
      <c r="S4299" s="464">
        <v>10000</v>
      </c>
      <c r="T4299" s="461">
        <v>830041</v>
      </c>
      <c r="U4299" s="462">
        <v>40000</v>
      </c>
      <c r="V4299" s="463">
        <v>39252.963100000001</v>
      </c>
      <c r="W4299" s="716" t="e">
        <f t="shared" si="169"/>
        <v>#DIV/0!</v>
      </c>
      <c r="Z4299" s="739">
        <f t="shared" si="170"/>
        <v>9</v>
      </c>
    </row>
    <row r="4300" spans="1:26" s="365" customFormat="1" ht="12.65" customHeight="1">
      <c r="A4300" s="452" t="s">
        <v>105</v>
      </c>
      <c r="B4300" s="452" t="s">
        <v>1360</v>
      </c>
      <c r="C4300" s="453" t="s">
        <v>435</v>
      </c>
      <c r="D4300" s="454" t="s">
        <v>1367</v>
      </c>
      <c r="E4300" s="455" t="s">
        <v>1368</v>
      </c>
      <c r="F4300" s="454" t="s">
        <v>1341</v>
      </c>
      <c r="G4300" s="454" t="s">
        <v>1360</v>
      </c>
      <c r="H4300" s="454" t="s">
        <v>538</v>
      </c>
      <c r="I4300" s="453">
        <v>2024</v>
      </c>
      <c r="J4300" s="453">
        <v>10</v>
      </c>
      <c r="K4300" s="456">
        <v>45603</v>
      </c>
      <c r="L4300" s="457"/>
      <c r="M4300" s="458">
        <v>0.14230000000000001</v>
      </c>
      <c r="N4300" s="458">
        <v>0.14319999999999999</v>
      </c>
      <c r="O4300" s="459">
        <v>8.9999999999999998E-4</v>
      </c>
      <c r="P4300" s="460">
        <v>0</v>
      </c>
      <c r="Q4300" s="453">
        <v>1</v>
      </c>
      <c r="R4300" s="458">
        <v>0.14230000000000001</v>
      </c>
      <c r="S4300" s="464">
        <v>0</v>
      </c>
      <c r="T4300" s="461">
        <v>820041</v>
      </c>
      <c r="U4300" s="462">
        <v>40000</v>
      </c>
      <c r="V4300" s="463">
        <v>39261.963100000001</v>
      </c>
      <c r="W4300" s="716" t="e">
        <f t="shared" si="169"/>
        <v>#DIV/0!</v>
      </c>
      <c r="Z4300" s="739">
        <f t="shared" si="170"/>
        <v>0</v>
      </c>
    </row>
    <row r="4301" spans="1:26" s="365" customFormat="1" ht="12.65" customHeight="1">
      <c r="A4301" s="452" t="s">
        <v>105</v>
      </c>
      <c r="B4301" s="452" t="s">
        <v>1360</v>
      </c>
      <c r="C4301" s="453" t="s">
        <v>435</v>
      </c>
      <c r="D4301" s="454" t="s">
        <v>1367</v>
      </c>
      <c r="E4301" s="455" t="s">
        <v>1368</v>
      </c>
      <c r="F4301" s="454" t="s">
        <v>1341</v>
      </c>
      <c r="G4301" s="454" t="s">
        <v>1360</v>
      </c>
      <c r="H4301" s="454" t="s">
        <v>538</v>
      </c>
      <c r="I4301" s="453">
        <v>2024</v>
      </c>
      <c r="J4301" s="453">
        <v>9</v>
      </c>
      <c r="K4301" s="456">
        <v>45589</v>
      </c>
      <c r="L4301" s="457"/>
      <c r="M4301" s="458">
        <v>0.14230000000000001</v>
      </c>
      <c r="N4301" s="458">
        <v>0.14319999999999999</v>
      </c>
      <c r="O4301" s="459">
        <v>8.9999999999999998E-4</v>
      </c>
      <c r="P4301" s="460">
        <v>0</v>
      </c>
      <c r="Q4301" s="453">
        <v>1</v>
      </c>
      <c r="R4301" s="458">
        <v>0.14230000000000001</v>
      </c>
      <c r="S4301" s="464">
        <v>17700</v>
      </c>
      <c r="T4301" s="461">
        <v>820041</v>
      </c>
      <c r="U4301" s="462">
        <v>40000</v>
      </c>
      <c r="V4301" s="463">
        <v>39261.963100000001</v>
      </c>
      <c r="W4301" s="716" t="e">
        <f t="shared" si="169"/>
        <v>#DIV/0!</v>
      </c>
      <c r="Z4301" s="739">
        <f t="shared" si="170"/>
        <v>15.93</v>
      </c>
    </row>
    <row r="4302" spans="1:26" s="365" customFormat="1" ht="12.65" customHeight="1">
      <c r="A4302" s="452" t="s">
        <v>105</v>
      </c>
      <c r="B4302" s="452" t="s">
        <v>1360</v>
      </c>
      <c r="C4302" s="453" t="s">
        <v>435</v>
      </c>
      <c r="D4302" s="454" t="s">
        <v>1367</v>
      </c>
      <c r="E4302" s="455" t="s">
        <v>1368</v>
      </c>
      <c r="F4302" s="454" t="s">
        <v>1341</v>
      </c>
      <c r="G4302" s="454" t="s">
        <v>1360</v>
      </c>
      <c r="H4302" s="454" t="s">
        <v>538</v>
      </c>
      <c r="I4302" s="453">
        <v>2024</v>
      </c>
      <c r="J4302" s="453">
        <v>8</v>
      </c>
      <c r="K4302" s="456">
        <v>45589</v>
      </c>
      <c r="L4302" s="457"/>
      <c r="M4302" s="458">
        <v>0.14230000000000001</v>
      </c>
      <c r="N4302" s="458">
        <v>0.14319999999999999</v>
      </c>
      <c r="O4302" s="459">
        <v>8.9999999999999998E-4</v>
      </c>
      <c r="P4302" s="460">
        <v>0</v>
      </c>
      <c r="Q4302" s="453">
        <v>1</v>
      </c>
      <c r="R4302" s="458">
        <v>0.14230000000000001</v>
      </c>
      <c r="S4302" s="464">
        <v>42000</v>
      </c>
      <c r="T4302" s="461">
        <v>802341</v>
      </c>
      <c r="U4302" s="462">
        <v>40000</v>
      </c>
      <c r="V4302" s="463">
        <v>39277.893100000001</v>
      </c>
      <c r="W4302" s="716" t="e">
        <f t="shared" si="169"/>
        <v>#DIV/0!</v>
      </c>
      <c r="Z4302" s="739">
        <f t="shared" si="170"/>
        <v>37.799999999999997</v>
      </c>
    </row>
    <row r="4303" spans="1:26" s="365" customFormat="1" ht="12.65" customHeight="1">
      <c r="A4303" s="452" t="s">
        <v>105</v>
      </c>
      <c r="B4303" s="452" t="s">
        <v>1360</v>
      </c>
      <c r="C4303" s="453" t="s">
        <v>435</v>
      </c>
      <c r="D4303" s="454" t="s">
        <v>1367</v>
      </c>
      <c r="E4303" s="455" t="s">
        <v>1368</v>
      </c>
      <c r="F4303" s="454" t="s">
        <v>1341</v>
      </c>
      <c r="G4303" s="454" t="s">
        <v>1360</v>
      </c>
      <c r="H4303" s="454" t="s">
        <v>538</v>
      </c>
      <c r="I4303" s="453">
        <v>2024</v>
      </c>
      <c r="J4303" s="453">
        <v>7</v>
      </c>
      <c r="K4303" s="456">
        <v>45589</v>
      </c>
      <c r="L4303" s="457"/>
      <c r="M4303" s="458">
        <v>0.14230000000000001</v>
      </c>
      <c r="N4303" s="458">
        <v>0.14319999999999999</v>
      </c>
      <c r="O4303" s="459">
        <v>8.9999999999999998E-4</v>
      </c>
      <c r="P4303" s="460">
        <v>0</v>
      </c>
      <c r="Q4303" s="453">
        <v>1</v>
      </c>
      <c r="R4303" s="458">
        <v>0.14230000000000001</v>
      </c>
      <c r="S4303" s="464">
        <v>6240</v>
      </c>
      <c r="T4303" s="461">
        <v>760341</v>
      </c>
      <c r="U4303" s="462">
        <v>40000</v>
      </c>
      <c r="V4303" s="463">
        <v>39315.693099999997</v>
      </c>
      <c r="W4303" s="716" t="e">
        <f t="shared" si="169"/>
        <v>#DIV/0!</v>
      </c>
      <c r="Z4303" s="739">
        <f t="shared" si="170"/>
        <v>5.6159999999999997</v>
      </c>
    </row>
    <row r="4304" spans="1:26" s="365" customFormat="1" ht="12.65" customHeight="1">
      <c r="A4304" s="452" t="s">
        <v>105</v>
      </c>
      <c r="B4304" s="452" t="s">
        <v>1360</v>
      </c>
      <c r="C4304" s="453" t="s">
        <v>435</v>
      </c>
      <c r="D4304" s="454" t="s">
        <v>1367</v>
      </c>
      <c r="E4304" s="455" t="s">
        <v>1368</v>
      </c>
      <c r="F4304" s="454" t="s">
        <v>1341</v>
      </c>
      <c r="G4304" s="454" t="s">
        <v>1360</v>
      </c>
      <c r="H4304" s="454" t="s">
        <v>538</v>
      </c>
      <c r="I4304" s="453">
        <v>2024</v>
      </c>
      <c r="J4304" s="453">
        <v>6</v>
      </c>
      <c r="K4304" s="456">
        <v>45589</v>
      </c>
      <c r="L4304" s="457"/>
      <c r="M4304" s="458">
        <v>0.14230000000000001</v>
      </c>
      <c r="N4304" s="458">
        <v>0.14319999999999999</v>
      </c>
      <c r="O4304" s="459">
        <v>8.9999999999999998E-4</v>
      </c>
      <c r="P4304" s="460">
        <v>0</v>
      </c>
      <c r="Q4304" s="453">
        <v>1</v>
      </c>
      <c r="R4304" s="458">
        <v>0.14230000000000001</v>
      </c>
      <c r="S4304" s="464">
        <v>0</v>
      </c>
      <c r="T4304" s="461">
        <v>754101</v>
      </c>
      <c r="U4304" s="462">
        <v>40000</v>
      </c>
      <c r="V4304" s="463">
        <v>39321.309099999999</v>
      </c>
      <c r="W4304" s="716" t="e">
        <f t="shared" si="169"/>
        <v>#DIV/0!</v>
      </c>
      <c r="Z4304" s="739">
        <f t="shared" si="170"/>
        <v>0</v>
      </c>
    </row>
    <row r="4305" spans="1:26" s="365" customFormat="1" ht="12.65" customHeight="1">
      <c r="A4305" s="452" t="s">
        <v>105</v>
      </c>
      <c r="B4305" s="452" t="s">
        <v>1360</v>
      </c>
      <c r="C4305" s="453" t="s">
        <v>435</v>
      </c>
      <c r="D4305" s="454" t="s">
        <v>1367</v>
      </c>
      <c r="E4305" s="455" t="s">
        <v>1368</v>
      </c>
      <c r="F4305" s="454" t="s">
        <v>1341</v>
      </c>
      <c r="G4305" s="454" t="s">
        <v>1360</v>
      </c>
      <c r="H4305" s="454" t="s">
        <v>538</v>
      </c>
      <c r="I4305" s="453">
        <v>2024</v>
      </c>
      <c r="J4305" s="453">
        <v>5</v>
      </c>
      <c r="K4305" s="456">
        <v>45589</v>
      </c>
      <c r="L4305" s="457"/>
      <c r="M4305" s="458">
        <v>0.14230000000000001</v>
      </c>
      <c r="N4305" s="458">
        <v>0.14319999999999999</v>
      </c>
      <c r="O4305" s="459">
        <v>8.9999999999999998E-4</v>
      </c>
      <c r="P4305" s="460">
        <v>0</v>
      </c>
      <c r="Q4305" s="453">
        <v>1</v>
      </c>
      <c r="R4305" s="458">
        <v>0.14230000000000001</v>
      </c>
      <c r="S4305" s="464">
        <v>24000</v>
      </c>
      <c r="T4305" s="461">
        <v>754101</v>
      </c>
      <c r="U4305" s="462">
        <v>40000</v>
      </c>
      <c r="V4305" s="463">
        <v>39321.309099999999</v>
      </c>
      <c r="W4305" s="716" t="e">
        <f t="shared" si="169"/>
        <v>#DIV/0!</v>
      </c>
      <c r="Z4305" s="739">
        <f t="shared" si="170"/>
        <v>21.599999999999998</v>
      </c>
    </row>
    <row r="4306" spans="1:26" s="365" customFormat="1" ht="12.65" customHeight="1">
      <c r="A4306" s="452" t="s">
        <v>105</v>
      </c>
      <c r="B4306" s="452" t="s">
        <v>1360</v>
      </c>
      <c r="C4306" s="453" t="s">
        <v>435</v>
      </c>
      <c r="D4306" s="454" t="s">
        <v>1367</v>
      </c>
      <c r="E4306" s="455" t="s">
        <v>1368</v>
      </c>
      <c r="F4306" s="454" t="s">
        <v>1341</v>
      </c>
      <c r="G4306" s="454" t="s">
        <v>1360</v>
      </c>
      <c r="H4306" s="454" t="s">
        <v>538</v>
      </c>
      <c r="I4306" s="453">
        <v>2024</v>
      </c>
      <c r="J4306" s="453">
        <v>4</v>
      </c>
      <c r="K4306" s="456">
        <v>45589</v>
      </c>
      <c r="L4306" s="457"/>
      <c r="M4306" s="458">
        <v>0.14230000000000001</v>
      </c>
      <c r="N4306" s="458">
        <v>0.14319999999999999</v>
      </c>
      <c r="O4306" s="459">
        <v>8.9999999999999998E-4</v>
      </c>
      <c r="P4306" s="460">
        <v>0</v>
      </c>
      <c r="Q4306" s="453">
        <v>1</v>
      </c>
      <c r="R4306" s="458">
        <v>0.14230000000000001</v>
      </c>
      <c r="S4306" s="464">
        <v>161000</v>
      </c>
      <c r="T4306" s="461">
        <v>730101</v>
      </c>
      <c r="U4306" s="462">
        <v>40000</v>
      </c>
      <c r="V4306" s="463">
        <v>39342.909099999997</v>
      </c>
      <c r="W4306" s="716" t="e">
        <f t="shared" si="169"/>
        <v>#DIV/0!</v>
      </c>
      <c r="Z4306" s="739">
        <f t="shared" si="170"/>
        <v>144.9</v>
      </c>
    </row>
    <row r="4307" spans="1:26" s="365" customFormat="1" ht="12.65" customHeight="1">
      <c r="A4307" s="452" t="s">
        <v>105</v>
      </c>
      <c r="B4307" s="452" t="s">
        <v>1360</v>
      </c>
      <c r="C4307" s="453" t="s">
        <v>435</v>
      </c>
      <c r="D4307" s="454" t="s">
        <v>1367</v>
      </c>
      <c r="E4307" s="455" t="s">
        <v>1368</v>
      </c>
      <c r="F4307" s="454" t="s">
        <v>1341</v>
      </c>
      <c r="G4307" s="454" t="s">
        <v>1360</v>
      </c>
      <c r="H4307" s="454" t="s">
        <v>538</v>
      </c>
      <c r="I4307" s="453">
        <v>2024</v>
      </c>
      <c r="J4307" s="453">
        <v>3</v>
      </c>
      <c r="K4307" s="456">
        <v>45589</v>
      </c>
      <c r="L4307" s="457"/>
      <c r="M4307" s="458">
        <v>0.14230000000000001</v>
      </c>
      <c r="N4307" s="458">
        <v>0.14319999999999999</v>
      </c>
      <c r="O4307" s="459">
        <v>8.9999999999999998E-4</v>
      </c>
      <c r="P4307" s="460">
        <v>0</v>
      </c>
      <c r="Q4307" s="453">
        <v>1</v>
      </c>
      <c r="R4307" s="458">
        <v>0.14230000000000001</v>
      </c>
      <c r="S4307" s="464">
        <v>95200</v>
      </c>
      <c r="T4307" s="461">
        <v>569101</v>
      </c>
      <c r="U4307" s="462">
        <v>40000</v>
      </c>
      <c r="V4307" s="463">
        <v>39487.809099999999</v>
      </c>
      <c r="W4307" s="716" t="e">
        <f t="shared" si="169"/>
        <v>#DIV/0!</v>
      </c>
      <c r="Z4307" s="739">
        <f t="shared" si="170"/>
        <v>85.679999999999993</v>
      </c>
    </row>
    <row r="4308" spans="1:26" s="365" customFormat="1" ht="12.65" customHeight="1">
      <c r="A4308" s="452" t="s">
        <v>105</v>
      </c>
      <c r="B4308" s="452" t="s">
        <v>1360</v>
      </c>
      <c r="C4308" s="453" t="s">
        <v>435</v>
      </c>
      <c r="D4308" s="454" t="s">
        <v>1367</v>
      </c>
      <c r="E4308" s="455" t="s">
        <v>1368</v>
      </c>
      <c r="F4308" s="454" t="s">
        <v>1341</v>
      </c>
      <c r="G4308" s="454" t="s">
        <v>1360</v>
      </c>
      <c r="H4308" s="454" t="s">
        <v>538</v>
      </c>
      <c r="I4308" s="453">
        <v>2024</v>
      </c>
      <c r="J4308" s="453">
        <v>2</v>
      </c>
      <c r="K4308" s="456">
        <v>45589</v>
      </c>
      <c r="L4308" s="457"/>
      <c r="M4308" s="458">
        <v>0.14230000000000001</v>
      </c>
      <c r="N4308" s="458">
        <v>0.14319999999999999</v>
      </c>
      <c r="O4308" s="459">
        <v>8.9999999999999998E-4</v>
      </c>
      <c r="P4308" s="460">
        <v>0</v>
      </c>
      <c r="Q4308" s="453">
        <v>1</v>
      </c>
      <c r="R4308" s="458">
        <v>0.14230000000000001</v>
      </c>
      <c r="S4308" s="464">
        <v>25000</v>
      </c>
      <c r="T4308" s="461">
        <v>473901</v>
      </c>
      <c r="U4308" s="462">
        <v>40000</v>
      </c>
      <c r="V4308" s="463">
        <v>39573.489099999999</v>
      </c>
      <c r="W4308" s="716" t="e">
        <f t="shared" si="169"/>
        <v>#DIV/0!</v>
      </c>
      <c r="Z4308" s="739">
        <f t="shared" si="170"/>
        <v>22.5</v>
      </c>
    </row>
    <row r="4309" spans="1:26" s="365" customFormat="1" ht="12.65" customHeight="1">
      <c r="A4309" s="452" t="s">
        <v>105</v>
      </c>
      <c r="B4309" s="452" t="s">
        <v>1360</v>
      </c>
      <c r="C4309" s="453" t="s">
        <v>435</v>
      </c>
      <c r="D4309" s="454" t="s">
        <v>1367</v>
      </c>
      <c r="E4309" s="455" t="s">
        <v>1368</v>
      </c>
      <c r="F4309" s="454" t="s">
        <v>1341</v>
      </c>
      <c r="G4309" s="454" t="s">
        <v>1360</v>
      </c>
      <c r="H4309" s="454" t="s">
        <v>538</v>
      </c>
      <c r="I4309" s="453">
        <v>2024</v>
      </c>
      <c r="J4309" s="453">
        <v>1</v>
      </c>
      <c r="K4309" s="456">
        <v>45589</v>
      </c>
      <c r="L4309" s="457"/>
      <c r="M4309" s="458">
        <v>0.14230000000000001</v>
      </c>
      <c r="N4309" s="458">
        <v>0.14319999999999999</v>
      </c>
      <c r="O4309" s="459">
        <v>8.9999999999999998E-4</v>
      </c>
      <c r="P4309" s="460">
        <v>0</v>
      </c>
      <c r="Q4309" s="453">
        <v>1</v>
      </c>
      <c r="R4309" s="458">
        <v>0.14230000000000001</v>
      </c>
      <c r="S4309" s="464">
        <v>78300</v>
      </c>
      <c r="T4309" s="461">
        <v>448901</v>
      </c>
      <c r="U4309" s="462">
        <v>40000</v>
      </c>
      <c r="V4309" s="463">
        <v>39595.989099999999</v>
      </c>
      <c r="W4309" s="716" t="e">
        <f t="shared" si="169"/>
        <v>#DIV/0!</v>
      </c>
      <c r="Z4309" s="739">
        <f t="shared" si="170"/>
        <v>70.47</v>
      </c>
    </row>
    <row r="4310" spans="1:26" s="365" customFormat="1" ht="12.65" customHeight="1">
      <c r="A4310" s="452" t="s">
        <v>105</v>
      </c>
      <c r="B4310" s="452" t="s">
        <v>1360</v>
      </c>
      <c r="C4310" s="453" t="s">
        <v>435</v>
      </c>
      <c r="D4310" s="454" t="s">
        <v>1367</v>
      </c>
      <c r="E4310" s="455" t="s">
        <v>1368</v>
      </c>
      <c r="F4310" s="454" t="s">
        <v>1341</v>
      </c>
      <c r="G4310" s="454" t="s">
        <v>1360</v>
      </c>
      <c r="H4310" s="454" t="s">
        <v>538</v>
      </c>
      <c r="I4310" s="453">
        <v>2023</v>
      </c>
      <c r="J4310" s="453">
        <v>12</v>
      </c>
      <c r="K4310" s="456">
        <v>45589</v>
      </c>
      <c r="L4310" s="457"/>
      <c r="M4310" s="458">
        <v>0.14230000000000001</v>
      </c>
      <c r="N4310" s="458">
        <v>0.14319999999999999</v>
      </c>
      <c r="O4310" s="459">
        <v>8.9999999999999998E-4</v>
      </c>
      <c r="P4310" s="460">
        <v>0</v>
      </c>
      <c r="Q4310" s="453">
        <v>1</v>
      </c>
      <c r="R4310" s="458">
        <v>0.14230000000000001</v>
      </c>
      <c r="S4310" s="464">
        <v>90000</v>
      </c>
      <c r="T4310" s="461">
        <v>370601</v>
      </c>
      <c r="U4310" s="462">
        <v>40000</v>
      </c>
      <c r="V4310" s="463">
        <v>39666.4591</v>
      </c>
      <c r="W4310" s="716" t="e">
        <f t="shared" si="169"/>
        <v>#DIV/0!</v>
      </c>
      <c r="Z4310" s="739">
        <f t="shared" si="170"/>
        <v>81</v>
      </c>
    </row>
    <row r="4311" spans="1:26" s="365" customFormat="1" ht="12.65" customHeight="1">
      <c r="A4311" s="452" t="s">
        <v>105</v>
      </c>
      <c r="B4311" s="452" t="s">
        <v>1360</v>
      </c>
      <c r="C4311" s="453" t="s">
        <v>435</v>
      </c>
      <c r="D4311" s="454" t="s">
        <v>1367</v>
      </c>
      <c r="E4311" s="455" t="s">
        <v>1368</v>
      </c>
      <c r="F4311" s="454" t="s">
        <v>1341</v>
      </c>
      <c r="G4311" s="454" t="s">
        <v>1360</v>
      </c>
      <c r="H4311" s="454" t="s">
        <v>538</v>
      </c>
      <c r="I4311" s="453">
        <v>2023</v>
      </c>
      <c r="J4311" s="453">
        <v>11</v>
      </c>
      <c r="K4311" s="456">
        <v>45589</v>
      </c>
      <c r="L4311" s="457"/>
      <c r="M4311" s="458">
        <v>0.14230000000000001</v>
      </c>
      <c r="N4311" s="458">
        <v>0.14319999999999999</v>
      </c>
      <c r="O4311" s="459">
        <v>8.9999999999999998E-4</v>
      </c>
      <c r="P4311" s="460">
        <v>0</v>
      </c>
      <c r="Q4311" s="453">
        <v>1</v>
      </c>
      <c r="R4311" s="458">
        <v>0.14230000000000001</v>
      </c>
      <c r="S4311" s="464">
        <v>21182</v>
      </c>
      <c r="T4311" s="461">
        <v>280601</v>
      </c>
      <c r="U4311" s="462">
        <v>40000</v>
      </c>
      <c r="V4311" s="463">
        <v>39747.4591</v>
      </c>
      <c r="W4311" s="716" t="e">
        <f t="shared" si="169"/>
        <v>#DIV/0!</v>
      </c>
      <c r="Z4311" s="739">
        <f t="shared" si="170"/>
        <v>19.063800000000001</v>
      </c>
    </row>
    <row r="4312" spans="1:26" s="365" customFormat="1" ht="12.65" customHeight="1">
      <c r="A4312" s="452" t="s">
        <v>105</v>
      </c>
      <c r="B4312" s="452" t="s">
        <v>1360</v>
      </c>
      <c r="C4312" s="453" t="s">
        <v>435</v>
      </c>
      <c r="D4312" s="454" t="s">
        <v>1367</v>
      </c>
      <c r="E4312" s="455" t="s">
        <v>1368</v>
      </c>
      <c r="F4312" s="454" t="s">
        <v>1341</v>
      </c>
      <c r="G4312" s="454" t="s">
        <v>1360</v>
      </c>
      <c r="H4312" s="454" t="s">
        <v>538</v>
      </c>
      <c r="I4312" s="453">
        <v>2023</v>
      </c>
      <c r="J4312" s="453">
        <v>10</v>
      </c>
      <c r="K4312" s="456">
        <v>45589</v>
      </c>
      <c r="L4312" s="457"/>
      <c r="M4312" s="458">
        <v>0.14230000000000001</v>
      </c>
      <c r="N4312" s="458">
        <v>0.14319999999999999</v>
      </c>
      <c r="O4312" s="459">
        <v>8.9999999999999998E-4</v>
      </c>
      <c r="P4312" s="460">
        <v>0</v>
      </c>
      <c r="Q4312" s="453">
        <v>1</v>
      </c>
      <c r="R4312" s="458">
        <v>0.14230000000000001</v>
      </c>
      <c r="S4312" s="464">
        <v>48300</v>
      </c>
      <c r="T4312" s="461">
        <v>259419</v>
      </c>
      <c r="U4312" s="462">
        <v>40000</v>
      </c>
      <c r="V4312" s="463">
        <v>39766.522900000004</v>
      </c>
      <c r="W4312" s="716" t="e">
        <f t="shared" si="169"/>
        <v>#DIV/0!</v>
      </c>
      <c r="Z4312" s="739">
        <f t="shared" si="170"/>
        <v>43.47</v>
      </c>
    </row>
    <row r="4313" spans="1:26" s="365" customFormat="1" ht="12.65" customHeight="1">
      <c r="A4313" s="452" t="s">
        <v>105</v>
      </c>
      <c r="B4313" s="452" t="s">
        <v>1360</v>
      </c>
      <c r="C4313" s="453" t="s">
        <v>435</v>
      </c>
      <c r="D4313" s="454" t="s">
        <v>1367</v>
      </c>
      <c r="E4313" s="455" t="s">
        <v>1368</v>
      </c>
      <c r="F4313" s="454" t="s">
        <v>1341</v>
      </c>
      <c r="G4313" s="454" t="s">
        <v>1360</v>
      </c>
      <c r="H4313" s="454" t="s">
        <v>538</v>
      </c>
      <c r="I4313" s="453">
        <v>2023</v>
      </c>
      <c r="J4313" s="453">
        <v>9</v>
      </c>
      <c r="K4313" s="456">
        <v>45589</v>
      </c>
      <c r="L4313" s="457"/>
      <c r="M4313" s="458">
        <v>0.14230000000000001</v>
      </c>
      <c r="N4313" s="458">
        <v>0.14319999999999999</v>
      </c>
      <c r="O4313" s="459">
        <v>8.9999999999999998E-4</v>
      </c>
      <c r="P4313" s="460">
        <v>0</v>
      </c>
      <c r="Q4313" s="453">
        <v>1</v>
      </c>
      <c r="R4313" s="458">
        <v>0.14230000000000001</v>
      </c>
      <c r="S4313" s="464">
        <v>31000</v>
      </c>
      <c r="T4313" s="461">
        <v>211119</v>
      </c>
      <c r="U4313" s="462">
        <v>40000</v>
      </c>
      <c r="V4313" s="463">
        <v>39809.992899999997</v>
      </c>
      <c r="W4313" s="716" t="e">
        <f t="shared" si="169"/>
        <v>#DIV/0!</v>
      </c>
      <c r="Z4313" s="739">
        <f t="shared" si="170"/>
        <v>27.9</v>
      </c>
    </row>
    <row r="4314" spans="1:26" s="365" customFormat="1" ht="12.65" customHeight="1">
      <c r="A4314" s="452" t="s">
        <v>105</v>
      </c>
      <c r="B4314" s="452" t="s">
        <v>1360</v>
      </c>
      <c r="C4314" s="453" t="s">
        <v>435</v>
      </c>
      <c r="D4314" s="454" t="s">
        <v>1367</v>
      </c>
      <c r="E4314" s="455" t="s">
        <v>1368</v>
      </c>
      <c r="F4314" s="454" t="s">
        <v>1341</v>
      </c>
      <c r="G4314" s="454" t="s">
        <v>1360</v>
      </c>
      <c r="H4314" s="454" t="s">
        <v>538</v>
      </c>
      <c r="I4314" s="453">
        <v>2023</v>
      </c>
      <c r="J4314" s="453">
        <v>8</v>
      </c>
      <c r="K4314" s="456">
        <v>45589</v>
      </c>
      <c r="L4314" s="457"/>
      <c r="M4314" s="458">
        <v>0.14230000000000001</v>
      </c>
      <c r="N4314" s="458">
        <v>0.14319999999999999</v>
      </c>
      <c r="O4314" s="459">
        <v>8.9999999999999998E-4</v>
      </c>
      <c r="P4314" s="460">
        <v>0</v>
      </c>
      <c r="Q4314" s="453">
        <v>1</v>
      </c>
      <c r="R4314" s="458">
        <v>0.14230000000000001</v>
      </c>
      <c r="S4314" s="464">
        <v>19091</v>
      </c>
      <c r="T4314" s="461">
        <v>180119</v>
      </c>
      <c r="U4314" s="462">
        <v>40000</v>
      </c>
      <c r="V4314" s="463">
        <v>39837.892899999999</v>
      </c>
      <c r="W4314" s="716" t="e">
        <f t="shared" si="169"/>
        <v>#DIV/0!</v>
      </c>
      <c r="Z4314" s="739">
        <f t="shared" si="170"/>
        <v>17.181899999999999</v>
      </c>
    </row>
    <row r="4315" spans="1:26" s="365" customFormat="1" ht="12.65" customHeight="1">
      <c r="A4315" s="452" t="s">
        <v>105</v>
      </c>
      <c r="B4315" s="452" t="s">
        <v>1360</v>
      </c>
      <c r="C4315" s="453" t="s">
        <v>435</v>
      </c>
      <c r="D4315" s="454" t="s">
        <v>1367</v>
      </c>
      <c r="E4315" s="455" t="s">
        <v>1368</v>
      </c>
      <c r="F4315" s="454" t="s">
        <v>1341</v>
      </c>
      <c r="G4315" s="454" t="s">
        <v>1360</v>
      </c>
      <c r="H4315" s="454" t="s">
        <v>538</v>
      </c>
      <c r="I4315" s="453">
        <v>2023</v>
      </c>
      <c r="J4315" s="453">
        <v>7</v>
      </c>
      <c r="K4315" s="456">
        <v>45589</v>
      </c>
      <c r="L4315" s="457"/>
      <c r="M4315" s="458">
        <v>0.14230000000000001</v>
      </c>
      <c r="N4315" s="458">
        <v>0.14319999999999999</v>
      </c>
      <c r="O4315" s="459">
        <v>8.9999999999999998E-4</v>
      </c>
      <c r="P4315" s="460">
        <v>0</v>
      </c>
      <c r="Q4315" s="453">
        <v>1</v>
      </c>
      <c r="R4315" s="458">
        <v>0.14230000000000001</v>
      </c>
      <c r="S4315" s="464">
        <v>0</v>
      </c>
      <c r="T4315" s="461">
        <v>161028</v>
      </c>
      <c r="U4315" s="462">
        <v>40000</v>
      </c>
      <c r="V4315" s="463">
        <v>39855.074800000002</v>
      </c>
      <c r="W4315" s="716" t="e">
        <f t="shared" si="169"/>
        <v>#DIV/0!</v>
      </c>
      <c r="Z4315" s="739">
        <f t="shared" si="170"/>
        <v>0</v>
      </c>
    </row>
    <row r="4316" spans="1:26" s="365" customFormat="1" ht="12.65" customHeight="1">
      <c r="A4316" s="452" t="s">
        <v>105</v>
      </c>
      <c r="B4316" s="452" t="s">
        <v>1360</v>
      </c>
      <c r="C4316" s="453" t="s">
        <v>435</v>
      </c>
      <c r="D4316" s="454" t="s">
        <v>1367</v>
      </c>
      <c r="E4316" s="455" t="s">
        <v>1368</v>
      </c>
      <c r="F4316" s="454" t="s">
        <v>1341</v>
      </c>
      <c r="G4316" s="454" t="s">
        <v>1360</v>
      </c>
      <c r="H4316" s="454" t="s">
        <v>538</v>
      </c>
      <c r="I4316" s="453">
        <v>2023</v>
      </c>
      <c r="J4316" s="453">
        <v>6</v>
      </c>
      <c r="K4316" s="456">
        <v>45589</v>
      </c>
      <c r="L4316" s="457"/>
      <c r="M4316" s="458">
        <v>0.14230000000000001</v>
      </c>
      <c r="N4316" s="458">
        <v>0.14319999999999999</v>
      </c>
      <c r="O4316" s="459">
        <v>8.9999999999999998E-4</v>
      </c>
      <c r="P4316" s="460">
        <v>0</v>
      </c>
      <c r="Q4316" s="453">
        <v>1</v>
      </c>
      <c r="R4316" s="458">
        <v>0.14230000000000001</v>
      </c>
      <c r="S4316" s="464">
        <v>0</v>
      </c>
      <c r="T4316" s="461">
        <v>161028</v>
      </c>
      <c r="U4316" s="462">
        <v>40000</v>
      </c>
      <c r="V4316" s="463">
        <v>39855.074800000002</v>
      </c>
      <c r="W4316" s="716" t="e">
        <f t="shared" si="169"/>
        <v>#DIV/0!</v>
      </c>
      <c r="Z4316" s="739">
        <f t="shared" si="170"/>
        <v>0</v>
      </c>
    </row>
    <row r="4317" spans="1:26" s="365" customFormat="1" ht="12.65" customHeight="1">
      <c r="A4317" s="452" t="s">
        <v>105</v>
      </c>
      <c r="B4317" s="452" t="s">
        <v>1360</v>
      </c>
      <c r="C4317" s="453" t="s">
        <v>435</v>
      </c>
      <c r="D4317" s="454" t="s">
        <v>1367</v>
      </c>
      <c r="E4317" s="455" t="s">
        <v>1368</v>
      </c>
      <c r="F4317" s="454" t="s">
        <v>1341</v>
      </c>
      <c r="G4317" s="454" t="s">
        <v>1360</v>
      </c>
      <c r="H4317" s="454" t="s">
        <v>538</v>
      </c>
      <c r="I4317" s="453">
        <v>2023</v>
      </c>
      <c r="J4317" s="453">
        <v>5</v>
      </c>
      <c r="K4317" s="456">
        <v>45589</v>
      </c>
      <c r="L4317" s="457"/>
      <c r="M4317" s="458">
        <v>0.14230000000000001</v>
      </c>
      <c r="N4317" s="458">
        <v>0.14319999999999999</v>
      </c>
      <c r="O4317" s="459">
        <v>8.9999999999999998E-4</v>
      </c>
      <c r="P4317" s="460">
        <v>0</v>
      </c>
      <c r="Q4317" s="453">
        <v>1</v>
      </c>
      <c r="R4317" s="458">
        <v>0.14230000000000001</v>
      </c>
      <c r="S4317" s="464">
        <v>76022</v>
      </c>
      <c r="T4317" s="461">
        <v>161028</v>
      </c>
      <c r="U4317" s="462">
        <v>40000</v>
      </c>
      <c r="V4317" s="463">
        <v>39855.074800000002</v>
      </c>
      <c r="W4317" s="716" t="e">
        <f t="shared" si="169"/>
        <v>#DIV/0!</v>
      </c>
      <c r="Z4317" s="739">
        <f t="shared" si="170"/>
        <v>68.419799999999995</v>
      </c>
    </row>
    <row r="4318" spans="1:26" s="365" customFormat="1" ht="12.65" customHeight="1">
      <c r="A4318" s="452" t="s">
        <v>105</v>
      </c>
      <c r="B4318" s="452" t="s">
        <v>1360</v>
      </c>
      <c r="C4318" s="453" t="s">
        <v>435</v>
      </c>
      <c r="D4318" s="454" t="s">
        <v>1367</v>
      </c>
      <c r="E4318" s="455" t="s">
        <v>1368</v>
      </c>
      <c r="F4318" s="454" t="s">
        <v>1341</v>
      </c>
      <c r="G4318" s="454" t="s">
        <v>1360</v>
      </c>
      <c r="H4318" s="454" t="s">
        <v>538</v>
      </c>
      <c r="I4318" s="453">
        <v>2023</v>
      </c>
      <c r="J4318" s="453">
        <v>4</v>
      </c>
      <c r="K4318" s="456">
        <v>45589</v>
      </c>
      <c r="L4318" s="457"/>
      <c r="M4318" s="458">
        <v>0.14230000000000001</v>
      </c>
      <c r="N4318" s="458">
        <v>0.14319999999999999</v>
      </c>
      <c r="O4318" s="459">
        <v>8.9999999999999998E-4</v>
      </c>
      <c r="P4318" s="460">
        <v>0</v>
      </c>
      <c r="Q4318" s="453">
        <v>1</v>
      </c>
      <c r="R4318" s="458">
        <v>0.14230000000000001</v>
      </c>
      <c r="S4318" s="464">
        <v>85006</v>
      </c>
      <c r="T4318" s="461">
        <v>85006</v>
      </c>
      <c r="U4318" s="462">
        <v>40000</v>
      </c>
      <c r="V4318" s="463">
        <v>39923.494599999998</v>
      </c>
      <c r="W4318" s="716" t="e">
        <f t="shared" si="169"/>
        <v>#DIV/0!</v>
      </c>
      <c r="Z4318" s="739">
        <f t="shared" si="170"/>
        <v>76.505399999999995</v>
      </c>
    </row>
    <row r="4319" spans="1:26" s="365" customFormat="1" ht="12.65" customHeight="1">
      <c r="A4319" s="452" t="s">
        <v>105</v>
      </c>
      <c r="B4319" s="452" t="s">
        <v>1360</v>
      </c>
      <c r="C4319" s="453" t="s">
        <v>435</v>
      </c>
      <c r="D4319" s="454" t="s">
        <v>1369</v>
      </c>
      <c r="E4319" s="455" t="s">
        <v>1370</v>
      </c>
      <c r="F4319" s="454" t="s">
        <v>1341</v>
      </c>
      <c r="G4319" s="454" t="s">
        <v>1360</v>
      </c>
      <c r="H4319" s="454" t="s">
        <v>538</v>
      </c>
      <c r="I4319" s="453">
        <v>2025</v>
      </c>
      <c r="J4319" s="453">
        <v>1</v>
      </c>
      <c r="K4319" s="456">
        <v>45698</v>
      </c>
      <c r="L4319" s="457"/>
      <c r="M4319" s="458">
        <v>9.2399999999999996E-2</v>
      </c>
      <c r="N4319" s="458">
        <v>9.3399999999999997E-2</v>
      </c>
      <c r="O4319" s="459">
        <v>1E-3</v>
      </c>
      <c r="P4319" s="460">
        <v>0</v>
      </c>
      <c r="Q4319" s="453">
        <v>1</v>
      </c>
      <c r="R4319" s="458">
        <v>9.2399999999999996E-2</v>
      </c>
      <c r="S4319" s="464">
        <v>21000</v>
      </c>
      <c r="T4319" s="461">
        <v>882062</v>
      </c>
      <c r="U4319" s="462">
        <v>50000</v>
      </c>
      <c r="V4319" s="463">
        <v>49117.938000000002</v>
      </c>
      <c r="W4319" s="716" t="e">
        <f t="shared" si="169"/>
        <v>#DIV/0!</v>
      </c>
      <c r="Z4319" s="739">
        <f t="shared" si="170"/>
        <v>21</v>
      </c>
    </row>
    <row r="4320" spans="1:26" s="365" customFormat="1" ht="12.65" customHeight="1">
      <c r="A4320" s="452" t="s">
        <v>105</v>
      </c>
      <c r="B4320" s="452" t="s">
        <v>1360</v>
      </c>
      <c r="C4320" s="453" t="s">
        <v>435</v>
      </c>
      <c r="D4320" s="454" t="s">
        <v>1369</v>
      </c>
      <c r="E4320" s="455" t="s">
        <v>1370</v>
      </c>
      <c r="F4320" s="454" t="s">
        <v>1341</v>
      </c>
      <c r="G4320" s="454" t="s">
        <v>1360</v>
      </c>
      <c r="H4320" s="454" t="s">
        <v>538</v>
      </c>
      <c r="I4320" s="453">
        <v>2024</v>
      </c>
      <c r="J4320" s="453">
        <v>12</v>
      </c>
      <c r="K4320" s="456">
        <v>45666</v>
      </c>
      <c r="L4320" s="457"/>
      <c r="M4320" s="458">
        <v>9.2399999999999996E-2</v>
      </c>
      <c r="N4320" s="458">
        <v>9.3399999999999997E-2</v>
      </c>
      <c r="O4320" s="459">
        <v>1E-3</v>
      </c>
      <c r="P4320" s="460">
        <v>0</v>
      </c>
      <c r="Q4320" s="453">
        <v>1</v>
      </c>
      <c r="R4320" s="458">
        <v>9.2399999999999996E-2</v>
      </c>
      <c r="S4320" s="464">
        <v>27000</v>
      </c>
      <c r="T4320" s="461">
        <v>861062</v>
      </c>
      <c r="U4320" s="462">
        <v>50000</v>
      </c>
      <c r="V4320" s="463">
        <v>49138.938000000002</v>
      </c>
      <c r="W4320" s="716" t="e">
        <f t="shared" si="169"/>
        <v>#DIV/0!</v>
      </c>
      <c r="Z4320" s="739">
        <f t="shared" si="170"/>
        <v>27</v>
      </c>
    </row>
    <row r="4321" spans="1:26" s="365" customFormat="1" ht="12.65" customHeight="1">
      <c r="A4321" s="452" t="s">
        <v>105</v>
      </c>
      <c r="B4321" s="452" t="s">
        <v>1360</v>
      </c>
      <c r="C4321" s="453" t="s">
        <v>435</v>
      </c>
      <c r="D4321" s="454" t="s">
        <v>1369</v>
      </c>
      <c r="E4321" s="455" t="s">
        <v>1370</v>
      </c>
      <c r="F4321" s="454" t="s">
        <v>1341</v>
      </c>
      <c r="G4321" s="454" t="s">
        <v>1360</v>
      </c>
      <c r="H4321" s="454" t="s">
        <v>538</v>
      </c>
      <c r="I4321" s="453">
        <v>2024</v>
      </c>
      <c r="J4321" s="453">
        <v>11</v>
      </c>
      <c r="K4321" s="456">
        <v>45636</v>
      </c>
      <c r="L4321" s="457"/>
      <c r="M4321" s="458">
        <v>9.2399999999999996E-2</v>
      </c>
      <c r="N4321" s="458">
        <v>9.3399999999999997E-2</v>
      </c>
      <c r="O4321" s="459">
        <v>1E-3</v>
      </c>
      <c r="P4321" s="460">
        <v>0</v>
      </c>
      <c r="Q4321" s="453">
        <v>1</v>
      </c>
      <c r="R4321" s="458">
        <v>9.2399999999999996E-2</v>
      </c>
      <c r="S4321" s="464">
        <v>10000</v>
      </c>
      <c r="T4321" s="461">
        <v>834062</v>
      </c>
      <c r="U4321" s="462">
        <v>50000</v>
      </c>
      <c r="V4321" s="463">
        <v>49165.938000000002</v>
      </c>
      <c r="W4321" s="716" t="e">
        <f t="shared" si="169"/>
        <v>#DIV/0!</v>
      </c>
      <c r="Z4321" s="739">
        <f t="shared" si="170"/>
        <v>10</v>
      </c>
    </row>
    <row r="4322" spans="1:26" s="365" customFormat="1" ht="12.65" customHeight="1">
      <c r="A4322" s="452" t="s">
        <v>105</v>
      </c>
      <c r="B4322" s="452" t="s">
        <v>1360</v>
      </c>
      <c r="C4322" s="453" t="s">
        <v>435</v>
      </c>
      <c r="D4322" s="454" t="s">
        <v>1369</v>
      </c>
      <c r="E4322" s="455" t="s">
        <v>1370</v>
      </c>
      <c r="F4322" s="454" t="s">
        <v>1341</v>
      </c>
      <c r="G4322" s="454" t="s">
        <v>1360</v>
      </c>
      <c r="H4322" s="454" t="s">
        <v>538</v>
      </c>
      <c r="I4322" s="453">
        <v>2024</v>
      </c>
      <c r="J4322" s="453">
        <v>10</v>
      </c>
      <c r="K4322" s="456">
        <v>45603</v>
      </c>
      <c r="L4322" s="457"/>
      <c r="M4322" s="458">
        <v>9.2399999999999996E-2</v>
      </c>
      <c r="N4322" s="458">
        <v>9.3399999999999997E-2</v>
      </c>
      <c r="O4322" s="459">
        <v>1E-3</v>
      </c>
      <c r="P4322" s="460">
        <v>0</v>
      </c>
      <c r="Q4322" s="453">
        <v>1</v>
      </c>
      <c r="R4322" s="458">
        <v>9.2399999999999996E-2</v>
      </c>
      <c r="S4322" s="464">
        <v>0</v>
      </c>
      <c r="T4322" s="461">
        <v>824062</v>
      </c>
      <c r="U4322" s="462">
        <v>50000</v>
      </c>
      <c r="V4322" s="463">
        <v>49175.938000000002</v>
      </c>
      <c r="W4322" s="716" t="e">
        <f t="shared" si="169"/>
        <v>#DIV/0!</v>
      </c>
      <c r="Z4322" s="739">
        <f t="shared" si="170"/>
        <v>0</v>
      </c>
    </row>
    <row r="4323" spans="1:26" s="365" customFormat="1" ht="12.65" customHeight="1">
      <c r="A4323" s="452" t="s">
        <v>105</v>
      </c>
      <c r="B4323" s="452" t="s">
        <v>1360</v>
      </c>
      <c r="C4323" s="453" t="s">
        <v>435</v>
      </c>
      <c r="D4323" s="454" t="s">
        <v>1369</v>
      </c>
      <c r="E4323" s="455" t="s">
        <v>1370</v>
      </c>
      <c r="F4323" s="454" t="s">
        <v>1341</v>
      </c>
      <c r="G4323" s="454" t="s">
        <v>1360</v>
      </c>
      <c r="H4323" s="454" t="s">
        <v>538</v>
      </c>
      <c r="I4323" s="453">
        <v>2024</v>
      </c>
      <c r="J4323" s="453">
        <v>9</v>
      </c>
      <c r="K4323" s="456">
        <v>45589</v>
      </c>
      <c r="L4323" s="457"/>
      <c r="M4323" s="458">
        <v>9.2399999999999996E-2</v>
      </c>
      <c r="N4323" s="458">
        <v>9.3399999999999997E-2</v>
      </c>
      <c r="O4323" s="459">
        <v>1E-3</v>
      </c>
      <c r="P4323" s="460">
        <v>0</v>
      </c>
      <c r="Q4323" s="453">
        <v>1</v>
      </c>
      <c r="R4323" s="458">
        <v>9.2399999999999996E-2</v>
      </c>
      <c r="S4323" s="464">
        <v>17700</v>
      </c>
      <c r="T4323" s="461">
        <v>824062</v>
      </c>
      <c r="U4323" s="462">
        <v>50000</v>
      </c>
      <c r="V4323" s="463">
        <v>49175.938000000002</v>
      </c>
      <c r="W4323" s="716" t="e">
        <f t="shared" si="169"/>
        <v>#DIV/0!</v>
      </c>
      <c r="Z4323" s="739">
        <f t="shared" si="170"/>
        <v>17.7</v>
      </c>
    </row>
    <row r="4324" spans="1:26" s="365" customFormat="1" ht="12.65" customHeight="1">
      <c r="A4324" s="452" t="s">
        <v>105</v>
      </c>
      <c r="B4324" s="452" t="s">
        <v>1360</v>
      </c>
      <c r="C4324" s="453" t="s">
        <v>435</v>
      </c>
      <c r="D4324" s="454" t="s">
        <v>1369</v>
      </c>
      <c r="E4324" s="455" t="s">
        <v>1370</v>
      </c>
      <c r="F4324" s="454" t="s">
        <v>1341</v>
      </c>
      <c r="G4324" s="454" t="s">
        <v>1360</v>
      </c>
      <c r="H4324" s="454" t="s">
        <v>538</v>
      </c>
      <c r="I4324" s="453">
        <v>2024</v>
      </c>
      <c r="J4324" s="453">
        <v>8</v>
      </c>
      <c r="K4324" s="456">
        <v>45589</v>
      </c>
      <c r="L4324" s="457"/>
      <c r="M4324" s="458">
        <v>9.2399999999999996E-2</v>
      </c>
      <c r="N4324" s="458">
        <v>9.3399999999999997E-2</v>
      </c>
      <c r="O4324" s="459">
        <v>1E-3</v>
      </c>
      <c r="P4324" s="460">
        <v>0</v>
      </c>
      <c r="Q4324" s="453">
        <v>1</v>
      </c>
      <c r="R4324" s="458">
        <v>9.2399999999999996E-2</v>
      </c>
      <c r="S4324" s="464">
        <v>42000</v>
      </c>
      <c r="T4324" s="461">
        <v>806362</v>
      </c>
      <c r="U4324" s="462">
        <v>50000</v>
      </c>
      <c r="V4324" s="463">
        <v>49193.637999999999</v>
      </c>
      <c r="W4324" s="716" t="e">
        <f t="shared" si="169"/>
        <v>#DIV/0!</v>
      </c>
      <c r="Z4324" s="739">
        <f t="shared" si="170"/>
        <v>42</v>
      </c>
    </row>
    <row r="4325" spans="1:26" s="365" customFormat="1" ht="12.65" customHeight="1">
      <c r="A4325" s="452" t="s">
        <v>105</v>
      </c>
      <c r="B4325" s="452" t="s">
        <v>1360</v>
      </c>
      <c r="C4325" s="453" t="s">
        <v>435</v>
      </c>
      <c r="D4325" s="454" t="s">
        <v>1369</v>
      </c>
      <c r="E4325" s="455" t="s">
        <v>1370</v>
      </c>
      <c r="F4325" s="454" t="s">
        <v>1341</v>
      </c>
      <c r="G4325" s="454" t="s">
        <v>1360</v>
      </c>
      <c r="H4325" s="454" t="s">
        <v>538</v>
      </c>
      <c r="I4325" s="453">
        <v>2024</v>
      </c>
      <c r="J4325" s="453">
        <v>7</v>
      </c>
      <c r="K4325" s="456">
        <v>45589</v>
      </c>
      <c r="L4325" s="457"/>
      <c r="M4325" s="458">
        <v>9.2399999999999996E-2</v>
      </c>
      <c r="N4325" s="458">
        <v>9.3399999999999997E-2</v>
      </c>
      <c r="O4325" s="459">
        <v>1E-3</v>
      </c>
      <c r="P4325" s="460">
        <v>0</v>
      </c>
      <c r="Q4325" s="453">
        <v>1</v>
      </c>
      <c r="R4325" s="458">
        <v>9.2399999999999996E-2</v>
      </c>
      <c r="S4325" s="464">
        <v>7540</v>
      </c>
      <c r="T4325" s="461">
        <v>764362</v>
      </c>
      <c r="U4325" s="462">
        <v>50000</v>
      </c>
      <c r="V4325" s="463">
        <v>49235.637999999999</v>
      </c>
      <c r="W4325" s="716" t="e">
        <f t="shared" si="169"/>
        <v>#DIV/0!</v>
      </c>
      <c r="Z4325" s="739">
        <f t="shared" si="170"/>
        <v>7.54</v>
      </c>
    </row>
    <row r="4326" spans="1:26" s="365" customFormat="1" ht="12.65" customHeight="1">
      <c r="A4326" s="452" t="s">
        <v>105</v>
      </c>
      <c r="B4326" s="452" t="s">
        <v>1360</v>
      </c>
      <c r="C4326" s="453" t="s">
        <v>435</v>
      </c>
      <c r="D4326" s="454" t="s">
        <v>1369</v>
      </c>
      <c r="E4326" s="455" t="s">
        <v>1370</v>
      </c>
      <c r="F4326" s="454" t="s">
        <v>1341</v>
      </c>
      <c r="G4326" s="454" t="s">
        <v>1360</v>
      </c>
      <c r="H4326" s="454" t="s">
        <v>538</v>
      </c>
      <c r="I4326" s="453">
        <v>2024</v>
      </c>
      <c r="J4326" s="453">
        <v>6</v>
      </c>
      <c r="K4326" s="456">
        <v>45589</v>
      </c>
      <c r="L4326" s="457"/>
      <c r="M4326" s="458">
        <v>9.2399999999999996E-2</v>
      </c>
      <c r="N4326" s="458">
        <v>9.3399999999999997E-2</v>
      </c>
      <c r="O4326" s="459">
        <v>1E-3</v>
      </c>
      <c r="P4326" s="460">
        <v>0</v>
      </c>
      <c r="Q4326" s="453">
        <v>1</v>
      </c>
      <c r="R4326" s="458">
        <v>9.2399999999999996E-2</v>
      </c>
      <c r="S4326" s="464">
        <v>0</v>
      </c>
      <c r="T4326" s="461">
        <v>756822</v>
      </c>
      <c r="U4326" s="462">
        <v>50000</v>
      </c>
      <c r="V4326" s="463">
        <v>49243.178</v>
      </c>
      <c r="W4326" s="716" t="e">
        <f t="shared" si="169"/>
        <v>#DIV/0!</v>
      </c>
      <c r="Z4326" s="739">
        <f t="shared" si="170"/>
        <v>0</v>
      </c>
    </row>
    <row r="4327" spans="1:26" s="365" customFormat="1" ht="12.65" customHeight="1">
      <c r="A4327" s="452" t="s">
        <v>105</v>
      </c>
      <c r="B4327" s="452" t="s">
        <v>1360</v>
      </c>
      <c r="C4327" s="453" t="s">
        <v>435</v>
      </c>
      <c r="D4327" s="454" t="s">
        <v>1369</v>
      </c>
      <c r="E4327" s="455" t="s">
        <v>1370</v>
      </c>
      <c r="F4327" s="454" t="s">
        <v>1341</v>
      </c>
      <c r="G4327" s="454" t="s">
        <v>1360</v>
      </c>
      <c r="H4327" s="454" t="s">
        <v>538</v>
      </c>
      <c r="I4327" s="453">
        <v>2024</v>
      </c>
      <c r="J4327" s="453">
        <v>5</v>
      </c>
      <c r="K4327" s="456">
        <v>45589</v>
      </c>
      <c r="L4327" s="457"/>
      <c r="M4327" s="458">
        <v>9.2399999999999996E-2</v>
      </c>
      <c r="N4327" s="458">
        <v>9.3399999999999997E-2</v>
      </c>
      <c r="O4327" s="459">
        <v>1E-3</v>
      </c>
      <c r="P4327" s="460">
        <v>0</v>
      </c>
      <c r="Q4327" s="453">
        <v>1</v>
      </c>
      <c r="R4327" s="458">
        <v>9.2399999999999996E-2</v>
      </c>
      <c r="S4327" s="464">
        <v>24000</v>
      </c>
      <c r="T4327" s="461">
        <v>756822</v>
      </c>
      <c r="U4327" s="462">
        <v>50000</v>
      </c>
      <c r="V4327" s="463">
        <v>49243.178</v>
      </c>
      <c r="W4327" s="716" t="e">
        <f t="shared" si="169"/>
        <v>#DIV/0!</v>
      </c>
      <c r="Z4327" s="739">
        <f t="shared" si="170"/>
        <v>24</v>
      </c>
    </row>
    <row r="4328" spans="1:26" s="365" customFormat="1" ht="12.65" customHeight="1">
      <c r="A4328" s="452" t="s">
        <v>105</v>
      </c>
      <c r="B4328" s="452" t="s">
        <v>1360</v>
      </c>
      <c r="C4328" s="453" t="s">
        <v>435</v>
      </c>
      <c r="D4328" s="454" t="s">
        <v>1369</v>
      </c>
      <c r="E4328" s="455" t="s">
        <v>1370</v>
      </c>
      <c r="F4328" s="454" t="s">
        <v>1341</v>
      </c>
      <c r="G4328" s="454" t="s">
        <v>1360</v>
      </c>
      <c r="H4328" s="454" t="s">
        <v>538</v>
      </c>
      <c r="I4328" s="453">
        <v>2024</v>
      </c>
      <c r="J4328" s="453">
        <v>4</v>
      </c>
      <c r="K4328" s="456">
        <v>45589</v>
      </c>
      <c r="L4328" s="457"/>
      <c r="M4328" s="458">
        <v>9.2399999999999996E-2</v>
      </c>
      <c r="N4328" s="458">
        <v>9.3399999999999997E-2</v>
      </c>
      <c r="O4328" s="459">
        <v>1E-3</v>
      </c>
      <c r="P4328" s="460">
        <v>0</v>
      </c>
      <c r="Q4328" s="453">
        <v>1</v>
      </c>
      <c r="R4328" s="458">
        <v>9.2399999999999996E-2</v>
      </c>
      <c r="S4328" s="464">
        <v>162000</v>
      </c>
      <c r="T4328" s="461">
        <v>732822</v>
      </c>
      <c r="U4328" s="462">
        <v>50000</v>
      </c>
      <c r="V4328" s="463">
        <v>49267.178</v>
      </c>
      <c r="W4328" s="716" t="e">
        <f t="shared" si="169"/>
        <v>#DIV/0!</v>
      </c>
      <c r="Z4328" s="739">
        <f t="shared" si="170"/>
        <v>162</v>
      </c>
    </row>
    <row r="4329" spans="1:26" s="365" customFormat="1" ht="12.65" customHeight="1">
      <c r="A4329" s="452" t="s">
        <v>105</v>
      </c>
      <c r="B4329" s="452" t="s">
        <v>1360</v>
      </c>
      <c r="C4329" s="453" t="s">
        <v>435</v>
      </c>
      <c r="D4329" s="454" t="s">
        <v>1369</v>
      </c>
      <c r="E4329" s="455" t="s">
        <v>1370</v>
      </c>
      <c r="F4329" s="454" t="s">
        <v>1341</v>
      </c>
      <c r="G4329" s="454" t="s">
        <v>1360</v>
      </c>
      <c r="H4329" s="454" t="s">
        <v>538</v>
      </c>
      <c r="I4329" s="453">
        <v>2024</v>
      </c>
      <c r="J4329" s="453">
        <v>3</v>
      </c>
      <c r="K4329" s="456">
        <v>45589</v>
      </c>
      <c r="L4329" s="457"/>
      <c r="M4329" s="458">
        <v>9.2399999999999996E-2</v>
      </c>
      <c r="N4329" s="458">
        <v>9.3399999999999997E-2</v>
      </c>
      <c r="O4329" s="459">
        <v>1E-3</v>
      </c>
      <c r="P4329" s="460">
        <v>0</v>
      </c>
      <c r="Q4329" s="453">
        <v>1</v>
      </c>
      <c r="R4329" s="458">
        <v>9.2399999999999996E-2</v>
      </c>
      <c r="S4329" s="464">
        <v>96000</v>
      </c>
      <c r="T4329" s="461">
        <v>570822</v>
      </c>
      <c r="U4329" s="462">
        <v>50000</v>
      </c>
      <c r="V4329" s="463">
        <v>49429.178</v>
      </c>
      <c r="W4329" s="716" t="e">
        <f t="shared" si="169"/>
        <v>#DIV/0!</v>
      </c>
      <c r="Z4329" s="739">
        <f t="shared" si="170"/>
        <v>96</v>
      </c>
    </row>
    <row r="4330" spans="1:26" s="365" customFormat="1" ht="12.65" customHeight="1">
      <c r="A4330" s="452" t="s">
        <v>105</v>
      </c>
      <c r="B4330" s="452" t="s">
        <v>1360</v>
      </c>
      <c r="C4330" s="453" t="s">
        <v>435</v>
      </c>
      <c r="D4330" s="454" t="s">
        <v>1369</v>
      </c>
      <c r="E4330" s="455" t="s">
        <v>1370</v>
      </c>
      <c r="F4330" s="454" t="s">
        <v>1341</v>
      </c>
      <c r="G4330" s="454" t="s">
        <v>1360</v>
      </c>
      <c r="H4330" s="454" t="s">
        <v>538</v>
      </c>
      <c r="I4330" s="453">
        <v>2024</v>
      </c>
      <c r="J4330" s="453">
        <v>2</v>
      </c>
      <c r="K4330" s="456">
        <v>45589</v>
      </c>
      <c r="L4330" s="457"/>
      <c r="M4330" s="458">
        <v>9.2399999999999996E-2</v>
      </c>
      <c r="N4330" s="458">
        <v>9.3399999999999997E-2</v>
      </c>
      <c r="O4330" s="459">
        <v>1E-3</v>
      </c>
      <c r="P4330" s="460">
        <v>0</v>
      </c>
      <c r="Q4330" s="453">
        <v>1</v>
      </c>
      <c r="R4330" s="458">
        <v>9.2399999999999996E-2</v>
      </c>
      <c r="S4330" s="464">
        <v>25200</v>
      </c>
      <c r="T4330" s="461">
        <v>474822</v>
      </c>
      <c r="U4330" s="462">
        <v>50000</v>
      </c>
      <c r="V4330" s="463">
        <v>49525.178</v>
      </c>
      <c r="W4330" s="716" t="e">
        <f t="shared" si="169"/>
        <v>#DIV/0!</v>
      </c>
      <c r="Z4330" s="739">
        <f t="shared" si="170"/>
        <v>25.2</v>
      </c>
    </row>
    <row r="4331" spans="1:26" s="365" customFormat="1" ht="12.65" customHeight="1">
      <c r="A4331" s="452" t="s">
        <v>105</v>
      </c>
      <c r="B4331" s="452" t="s">
        <v>1360</v>
      </c>
      <c r="C4331" s="453" t="s">
        <v>435</v>
      </c>
      <c r="D4331" s="454" t="s">
        <v>1369</v>
      </c>
      <c r="E4331" s="455" t="s">
        <v>1370</v>
      </c>
      <c r="F4331" s="454" t="s">
        <v>1341</v>
      </c>
      <c r="G4331" s="454" t="s">
        <v>1360</v>
      </c>
      <c r="H4331" s="454" t="s">
        <v>538</v>
      </c>
      <c r="I4331" s="453">
        <v>2024</v>
      </c>
      <c r="J4331" s="453">
        <v>1</v>
      </c>
      <c r="K4331" s="456">
        <v>45589</v>
      </c>
      <c r="L4331" s="457"/>
      <c r="M4331" s="458">
        <v>9.2399999999999996E-2</v>
      </c>
      <c r="N4331" s="458">
        <v>9.3399999999999997E-2</v>
      </c>
      <c r="O4331" s="459">
        <v>1E-3</v>
      </c>
      <c r="P4331" s="460">
        <v>0</v>
      </c>
      <c r="Q4331" s="453">
        <v>1</v>
      </c>
      <c r="R4331" s="458">
        <v>9.2399999999999996E-2</v>
      </c>
      <c r="S4331" s="464">
        <v>78500</v>
      </c>
      <c r="T4331" s="461">
        <v>449622</v>
      </c>
      <c r="U4331" s="462">
        <v>50000</v>
      </c>
      <c r="V4331" s="463">
        <v>49550.377999999997</v>
      </c>
      <c r="W4331" s="716" t="e">
        <f t="shared" si="169"/>
        <v>#DIV/0!</v>
      </c>
      <c r="Z4331" s="739">
        <f t="shared" si="170"/>
        <v>78.5</v>
      </c>
    </row>
    <row r="4332" spans="1:26" s="365" customFormat="1" ht="12.65" customHeight="1">
      <c r="A4332" s="452" t="s">
        <v>105</v>
      </c>
      <c r="B4332" s="452" t="s">
        <v>1360</v>
      </c>
      <c r="C4332" s="453" t="s">
        <v>435</v>
      </c>
      <c r="D4332" s="454" t="s">
        <v>1369</v>
      </c>
      <c r="E4332" s="455" t="s">
        <v>1370</v>
      </c>
      <c r="F4332" s="454" t="s">
        <v>1341</v>
      </c>
      <c r="G4332" s="454" t="s">
        <v>1360</v>
      </c>
      <c r="H4332" s="454" t="s">
        <v>538</v>
      </c>
      <c r="I4332" s="453">
        <v>2023</v>
      </c>
      <c r="J4332" s="453">
        <v>12</v>
      </c>
      <c r="K4332" s="456">
        <v>45589</v>
      </c>
      <c r="L4332" s="457"/>
      <c r="M4332" s="458">
        <v>9.2399999999999996E-2</v>
      </c>
      <c r="N4332" s="458">
        <v>9.3399999999999997E-2</v>
      </c>
      <c r="O4332" s="459">
        <v>1E-3</v>
      </c>
      <c r="P4332" s="460">
        <v>0</v>
      </c>
      <c r="Q4332" s="453">
        <v>1</v>
      </c>
      <c r="R4332" s="458">
        <v>9.2399999999999996E-2</v>
      </c>
      <c r="S4332" s="464">
        <v>89000</v>
      </c>
      <c r="T4332" s="461">
        <v>371122</v>
      </c>
      <c r="U4332" s="462">
        <v>50000</v>
      </c>
      <c r="V4332" s="463">
        <v>49628.877999999997</v>
      </c>
      <c r="W4332" s="716" t="e">
        <f t="shared" si="169"/>
        <v>#DIV/0!</v>
      </c>
      <c r="Z4332" s="739">
        <f t="shared" si="170"/>
        <v>89</v>
      </c>
    </row>
    <row r="4333" spans="1:26" s="365" customFormat="1" ht="12.65" customHeight="1">
      <c r="A4333" s="452" t="s">
        <v>105</v>
      </c>
      <c r="B4333" s="452" t="s">
        <v>1360</v>
      </c>
      <c r="C4333" s="453" t="s">
        <v>435</v>
      </c>
      <c r="D4333" s="454" t="s">
        <v>1369</v>
      </c>
      <c r="E4333" s="455" t="s">
        <v>1370</v>
      </c>
      <c r="F4333" s="454" t="s">
        <v>1341</v>
      </c>
      <c r="G4333" s="454" t="s">
        <v>1360</v>
      </c>
      <c r="H4333" s="454" t="s">
        <v>538</v>
      </c>
      <c r="I4333" s="453">
        <v>2023</v>
      </c>
      <c r="J4333" s="453">
        <v>11</v>
      </c>
      <c r="K4333" s="456">
        <v>45589</v>
      </c>
      <c r="L4333" s="457"/>
      <c r="M4333" s="458">
        <v>9.2399999999999996E-2</v>
      </c>
      <c r="N4333" s="458">
        <v>9.3399999999999997E-2</v>
      </c>
      <c r="O4333" s="459">
        <v>1E-3</v>
      </c>
      <c r="P4333" s="460">
        <v>0</v>
      </c>
      <c r="Q4333" s="453">
        <v>1</v>
      </c>
      <c r="R4333" s="458">
        <v>9.2399999999999996E-2</v>
      </c>
      <c r="S4333" s="464">
        <v>21628</v>
      </c>
      <c r="T4333" s="461">
        <v>282122</v>
      </c>
      <c r="U4333" s="462">
        <v>50000</v>
      </c>
      <c r="V4333" s="463">
        <v>49717.877999999997</v>
      </c>
      <c r="W4333" s="716" t="e">
        <f t="shared" si="169"/>
        <v>#DIV/0!</v>
      </c>
      <c r="Z4333" s="739">
        <f t="shared" si="170"/>
        <v>21.628</v>
      </c>
    </row>
    <row r="4334" spans="1:26" s="365" customFormat="1" ht="12.65" customHeight="1">
      <c r="A4334" s="452" t="s">
        <v>105</v>
      </c>
      <c r="B4334" s="452" t="s">
        <v>1360</v>
      </c>
      <c r="C4334" s="453" t="s">
        <v>435</v>
      </c>
      <c r="D4334" s="454" t="s">
        <v>1369</v>
      </c>
      <c r="E4334" s="455" t="s">
        <v>1370</v>
      </c>
      <c r="F4334" s="454" t="s">
        <v>1341</v>
      </c>
      <c r="G4334" s="454" t="s">
        <v>1360</v>
      </c>
      <c r="H4334" s="454" t="s">
        <v>538</v>
      </c>
      <c r="I4334" s="453">
        <v>2023</v>
      </c>
      <c r="J4334" s="453">
        <v>10</v>
      </c>
      <c r="K4334" s="456">
        <v>45589</v>
      </c>
      <c r="L4334" s="457"/>
      <c r="M4334" s="458">
        <v>9.2399999999999996E-2</v>
      </c>
      <c r="N4334" s="458">
        <v>9.3399999999999997E-2</v>
      </c>
      <c r="O4334" s="459">
        <v>1E-3</v>
      </c>
      <c r="P4334" s="460">
        <v>0</v>
      </c>
      <c r="Q4334" s="453">
        <v>1</v>
      </c>
      <c r="R4334" s="458">
        <v>9.2399999999999996E-2</v>
      </c>
      <c r="S4334" s="464">
        <v>48300</v>
      </c>
      <c r="T4334" s="461">
        <v>260494</v>
      </c>
      <c r="U4334" s="462">
        <v>50000</v>
      </c>
      <c r="V4334" s="463">
        <v>49739.506000000001</v>
      </c>
      <c r="W4334" s="716" t="e">
        <f t="shared" si="169"/>
        <v>#DIV/0!</v>
      </c>
      <c r="Z4334" s="739">
        <f t="shared" si="170"/>
        <v>48.300000000000004</v>
      </c>
    </row>
    <row r="4335" spans="1:26" s="365" customFormat="1" ht="12.65" customHeight="1">
      <c r="A4335" s="452" t="s">
        <v>105</v>
      </c>
      <c r="B4335" s="452" t="s">
        <v>1360</v>
      </c>
      <c r="C4335" s="453" t="s">
        <v>435</v>
      </c>
      <c r="D4335" s="454" t="s">
        <v>1369</v>
      </c>
      <c r="E4335" s="455" t="s">
        <v>1370</v>
      </c>
      <c r="F4335" s="454" t="s">
        <v>1341</v>
      </c>
      <c r="G4335" s="454" t="s">
        <v>1360</v>
      </c>
      <c r="H4335" s="454" t="s">
        <v>538</v>
      </c>
      <c r="I4335" s="453">
        <v>2023</v>
      </c>
      <c r="J4335" s="453">
        <v>9</v>
      </c>
      <c r="K4335" s="456">
        <v>45589</v>
      </c>
      <c r="L4335" s="457"/>
      <c r="M4335" s="458">
        <v>9.2399999999999996E-2</v>
      </c>
      <c r="N4335" s="458">
        <v>9.3399999999999997E-2</v>
      </c>
      <c r="O4335" s="459">
        <v>1E-3</v>
      </c>
      <c r="P4335" s="460">
        <v>0</v>
      </c>
      <c r="Q4335" s="453">
        <v>1</v>
      </c>
      <c r="R4335" s="458">
        <v>9.2399999999999996E-2</v>
      </c>
      <c r="S4335" s="464">
        <v>30300</v>
      </c>
      <c r="T4335" s="461">
        <v>212194</v>
      </c>
      <c r="U4335" s="462">
        <v>50000</v>
      </c>
      <c r="V4335" s="463">
        <v>49787.805999999997</v>
      </c>
      <c r="W4335" s="716" t="e">
        <f t="shared" si="169"/>
        <v>#DIV/0!</v>
      </c>
      <c r="Z4335" s="739">
        <f t="shared" si="170"/>
        <v>30.3</v>
      </c>
    </row>
    <row r="4336" spans="1:26" s="365" customFormat="1" ht="12.65" customHeight="1">
      <c r="A4336" s="452" t="s">
        <v>105</v>
      </c>
      <c r="B4336" s="452" t="s">
        <v>1360</v>
      </c>
      <c r="C4336" s="453" t="s">
        <v>435</v>
      </c>
      <c r="D4336" s="454" t="s">
        <v>1369</v>
      </c>
      <c r="E4336" s="455" t="s">
        <v>1370</v>
      </c>
      <c r="F4336" s="454" t="s">
        <v>1341</v>
      </c>
      <c r="G4336" s="454" t="s">
        <v>1360</v>
      </c>
      <c r="H4336" s="454" t="s">
        <v>538</v>
      </c>
      <c r="I4336" s="453">
        <v>2023</v>
      </c>
      <c r="J4336" s="453">
        <v>8</v>
      </c>
      <c r="K4336" s="456">
        <v>45589</v>
      </c>
      <c r="L4336" s="457"/>
      <c r="M4336" s="458">
        <v>9.2399999999999996E-2</v>
      </c>
      <c r="N4336" s="458">
        <v>9.3399999999999997E-2</v>
      </c>
      <c r="O4336" s="459">
        <v>1E-3</v>
      </c>
      <c r="P4336" s="460">
        <v>0</v>
      </c>
      <c r="Q4336" s="453">
        <v>1</v>
      </c>
      <c r="R4336" s="458">
        <v>9.2399999999999996E-2</v>
      </c>
      <c r="S4336" s="464">
        <v>21816</v>
      </c>
      <c r="T4336" s="461">
        <v>181894</v>
      </c>
      <c r="U4336" s="462">
        <v>50000</v>
      </c>
      <c r="V4336" s="463">
        <v>49818.106</v>
      </c>
      <c r="W4336" s="716" t="e">
        <f t="shared" si="169"/>
        <v>#DIV/0!</v>
      </c>
      <c r="Z4336" s="739">
        <f t="shared" si="170"/>
        <v>21.815999999999999</v>
      </c>
    </row>
    <row r="4337" spans="1:26" s="365" customFormat="1" ht="12.65" customHeight="1">
      <c r="A4337" s="452" t="s">
        <v>105</v>
      </c>
      <c r="B4337" s="452" t="s">
        <v>1360</v>
      </c>
      <c r="C4337" s="453" t="s">
        <v>435</v>
      </c>
      <c r="D4337" s="454" t="s">
        <v>1369</v>
      </c>
      <c r="E4337" s="455" t="s">
        <v>1370</v>
      </c>
      <c r="F4337" s="454" t="s">
        <v>1341</v>
      </c>
      <c r="G4337" s="454" t="s">
        <v>1360</v>
      </c>
      <c r="H4337" s="454" t="s">
        <v>538</v>
      </c>
      <c r="I4337" s="453">
        <v>2023</v>
      </c>
      <c r="J4337" s="453">
        <v>7</v>
      </c>
      <c r="K4337" s="456">
        <v>45589</v>
      </c>
      <c r="L4337" s="457"/>
      <c r="M4337" s="458">
        <v>9.2399999999999996E-2</v>
      </c>
      <c r="N4337" s="458">
        <v>9.3399999999999997E-2</v>
      </c>
      <c r="O4337" s="459">
        <v>1E-3</v>
      </c>
      <c r="P4337" s="460">
        <v>0</v>
      </c>
      <c r="Q4337" s="453">
        <v>1</v>
      </c>
      <c r="R4337" s="458">
        <v>9.2399999999999996E-2</v>
      </c>
      <c r="S4337" s="464">
        <v>0</v>
      </c>
      <c r="T4337" s="461">
        <v>160078</v>
      </c>
      <c r="U4337" s="462">
        <v>50000</v>
      </c>
      <c r="V4337" s="463">
        <v>49839.921999999999</v>
      </c>
      <c r="W4337" s="716" t="e">
        <f t="shared" si="169"/>
        <v>#DIV/0!</v>
      </c>
      <c r="Z4337" s="739">
        <f t="shared" si="170"/>
        <v>0</v>
      </c>
    </row>
    <row r="4338" spans="1:26" s="365" customFormat="1" ht="12.65" customHeight="1">
      <c r="A4338" s="452" t="s">
        <v>105</v>
      </c>
      <c r="B4338" s="452" t="s">
        <v>1360</v>
      </c>
      <c r="C4338" s="453" t="s">
        <v>435</v>
      </c>
      <c r="D4338" s="454" t="s">
        <v>1369</v>
      </c>
      <c r="E4338" s="455" t="s">
        <v>1370</v>
      </c>
      <c r="F4338" s="454" t="s">
        <v>1341</v>
      </c>
      <c r="G4338" s="454" t="s">
        <v>1360</v>
      </c>
      <c r="H4338" s="454" t="s">
        <v>538</v>
      </c>
      <c r="I4338" s="453">
        <v>2023</v>
      </c>
      <c r="J4338" s="453">
        <v>6</v>
      </c>
      <c r="K4338" s="456">
        <v>45589</v>
      </c>
      <c r="L4338" s="457"/>
      <c r="M4338" s="458">
        <v>9.2399999999999996E-2</v>
      </c>
      <c r="N4338" s="458">
        <v>9.3399999999999997E-2</v>
      </c>
      <c r="O4338" s="459">
        <v>1E-3</v>
      </c>
      <c r="P4338" s="460">
        <v>0</v>
      </c>
      <c r="Q4338" s="453">
        <v>1</v>
      </c>
      <c r="R4338" s="458">
        <v>9.2399999999999996E-2</v>
      </c>
      <c r="S4338" s="464">
        <v>0</v>
      </c>
      <c r="T4338" s="461">
        <v>160078</v>
      </c>
      <c r="U4338" s="462">
        <v>50000</v>
      </c>
      <c r="V4338" s="463">
        <v>49839.921999999999</v>
      </c>
      <c r="W4338" s="716" t="e">
        <f t="shared" si="169"/>
        <v>#DIV/0!</v>
      </c>
      <c r="Z4338" s="739">
        <f t="shared" si="170"/>
        <v>0</v>
      </c>
    </row>
    <row r="4339" spans="1:26" s="365" customFormat="1" ht="12.65" customHeight="1">
      <c r="A4339" s="452" t="s">
        <v>105</v>
      </c>
      <c r="B4339" s="452" t="s">
        <v>1360</v>
      </c>
      <c r="C4339" s="453" t="s">
        <v>435</v>
      </c>
      <c r="D4339" s="454" t="s">
        <v>1369</v>
      </c>
      <c r="E4339" s="455" t="s">
        <v>1370</v>
      </c>
      <c r="F4339" s="454" t="s">
        <v>1341</v>
      </c>
      <c r="G4339" s="454" t="s">
        <v>1360</v>
      </c>
      <c r="H4339" s="454" t="s">
        <v>538</v>
      </c>
      <c r="I4339" s="453">
        <v>2023</v>
      </c>
      <c r="J4339" s="453">
        <v>5</v>
      </c>
      <c r="K4339" s="456">
        <v>45589</v>
      </c>
      <c r="L4339" s="457"/>
      <c r="M4339" s="458">
        <v>9.2399999999999996E-2</v>
      </c>
      <c r="N4339" s="458">
        <v>9.3399999999999997E-2</v>
      </c>
      <c r="O4339" s="459">
        <v>1E-3</v>
      </c>
      <c r="P4339" s="460">
        <v>0</v>
      </c>
      <c r="Q4339" s="453">
        <v>1</v>
      </c>
      <c r="R4339" s="458">
        <v>9.2399999999999996E-2</v>
      </c>
      <c r="S4339" s="464">
        <v>78610</v>
      </c>
      <c r="T4339" s="461">
        <v>160078</v>
      </c>
      <c r="U4339" s="462">
        <v>50000</v>
      </c>
      <c r="V4339" s="463">
        <v>49839.921999999999</v>
      </c>
      <c r="W4339" s="716" t="e">
        <f t="shared" si="169"/>
        <v>#DIV/0!</v>
      </c>
      <c r="Z4339" s="739">
        <f t="shared" si="170"/>
        <v>78.61</v>
      </c>
    </row>
    <row r="4340" spans="1:26" s="365" customFormat="1" ht="12.65" customHeight="1">
      <c r="A4340" s="452" t="s">
        <v>105</v>
      </c>
      <c r="B4340" s="452" t="s">
        <v>1360</v>
      </c>
      <c r="C4340" s="453" t="s">
        <v>435</v>
      </c>
      <c r="D4340" s="454" t="s">
        <v>1369</v>
      </c>
      <c r="E4340" s="455" t="s">
        <v>1370</v>
      </c>
      <c r="F4340" s="454" t="s">
        <v>1341</v>
      </c>
      <c r="G4340" s="454" t="s">
        <v>1360</v>
      </c>
      <c r="H4340" s="454" t="s">
        <v>538</v>
      </c>
      <c r="I4340" s="453">
        <v>2023</v>
      </c>
      <c r="J4340" s="453">
        <v>4</v>
      </c>
      <c r="K4340" s="456">
        <v>45589</v>
      </c>
      <c r="L4340" s="457"/>
      <c r="M4340" s="458">
        <v>9.2399999999999996E-2</v>
      </c>
      <c r="N4340" s="458">
        <v>9.3399999999999997E-2</v>
      </c>
      <c r="O4340" s="459">
        <v>1E-3</v>
      </c>
      <c r="P4340" s="460">
        <v>0</v>
      </c>
      <c r="Q4340" s="453">
        <v>1</v>
      </c>
      <c r="R4340" s="458">
        <v>9.2399999999999996E-2</v>
      </c>
      <c r="S4340" s="464">
        <v>81468</v>
      </c>
      <c r="T4340" s="461">
        <v>81468</v>
      </c>
      <c r="U4340" s="462">
        <v>50000</v>
      </c>
      <c r="V4340" s="463">
        <v>49918.531999999999</v>
      </c>
      <c r="W4340" s="716" t="e">
        <f t="shared" si="169"/>
        <v>#DIV/0!</v>
      </c>
      <c r="Z4340" s="739">
        <f t="shared" si="170"/>
        <v>81.468000000000004</v>
      </c>
    </row>
    <row r="4341" spans="1:26" s="365" customFormat="1" ht="12.65" customHeight="1">
      <c r="A4341" s="452" t="s">
        <v>105</v>
      </c>
      <c r="B4341" s="452" t="s">
        <v>1360</v>
      </c>
      <c r="C4341" s="453" t="s">
        <v>435</v>
      </c>
      <c r="D4341" s="454" t="s">
        <v>1371</v>
      </c>
      <c r="E4341" s="455" t="s">
        <v>1372</v>
      </c>
      <c r="F4341" s="454" t="s">
        <v>1341</v>
      </c>
      <c r="G4341" s="454" t="s">
        <v>1360</v>
      </c>
      <c r="H4341" s="454" t="s">
        <v>538</v>
      </c>
      <c r="I4341" s="453">
        <v>2025</v>
      </c>
      <c r="J4341" s="453">
        <v>1</v>
      </c>
      <c r="K4341" s="456">
        <v>45698</v>
      </c>
      <c r="L4341" s="457"/>
      <c r="M4341" s="458">
        <v>4.9700000000000001E-2</v>
      </c>
      <c r="N4341" s="458">
        <v>5.0299999999999997E-2</v>
      </c>
      <c r="O4341" s="459">
        <v>5.9999999999999995E-4</v>
      </c>
      <c r="P4341" s="460">
        <v>0</v>
      </c>
      <c r="Q4341" s="453">
        <v>1</v>
      </c>
      <c r="R4341" s="458">
        <v>4.9700000000000001E-2</v>
      </c>
      <c r="S4341" s="464">
        <v>21000</v>
      </c>
      <c r="T4341" s="461">
        <v>889607</v>
      </c>
      <c r="U4341" s="462">
        <v>30000</v>
      </c>
      <c r="V4341" s="463">
        <v>29466.235799999999</v>
      </c>
      <c r="W4341" s="716" t="e">
        <f t="shared" si="169"/>
        <v>#DIV/0!</v>
      </c>
      <c r="Z4341" s="739">
        <f t="shared" si="170"/>
        <v>12.6</v>
      </c>
    </row>
    <row r="4342" spans="1:26" s="365" customFormat="1" ht="12.65" customHeight="1">
      <c r="A4342" s="452" t="s">
        <v>105</v>
      </c>
      <c r="B4342" s="452" t="s">
        <v>1360</v>
      </c>
      <c r="C4342" s="453" t="s">
        <v>435</v>
      </c>
      <c r="D4342" s="454" t="s">
        <v>1371</v>
      </c>
      <c r="E4342" s="455" t="s">
        <v>1372</v>
      </c>
      <c r="F4342" s="454" t="s">
        <v>1341</v>
      </c>
      <c r="G4342" s="454" t="s">
        <v>1360</v>
      </c>
      <c r="H4342" s="454" t="s">
        <v>538</v>
      </c>
      <c r="I4342" s="453">
        <v>2024</v>
      </c>
      <c r="J4342" s="453">
        <v>12</v>
      </c>
      <c r="K4342" s="456">
        <v>45666</v>
      </c>
      <c r="L4342" s="457"/>
      <c r="M4342" s="458">
        <v>4.9700000000000001E-2</v>
      </c>
      <c r="N4342" s="458">
        <v>5.0299999999999997E-2</v>
      </c>
      <c r="O4342" s="459">
        <v>5.9999999999999995E-4</v>
      </c>
      <c r="P4342" s="460">
        <v>0</v>
      </c>
      <c r="Q4342" s="453">
        <v>1</v>
      </c>
      <c r="R4342" s="458">
        <v>4.9700000000000001E-2</v>
      </c>
      <c r="S4342" s="464">
        <v>27000</v>
      </c>
      <c r="T4342" s="461">
        <v>868607</v>
      </c>
      <c r="U4342" s="462">
        <v>30000</v>
      </c>
      <c r="V4342" s="463">
        <v>29478.835800000001</v>
      </c>
      <c r="W4342" s="716" t="e">
        <f t="shared" si="169"/>
        <v>#DIV/0!</v>
      </c>
      <c r="Z4342" s="739">
        <f t="shared" si="170"/>
        <v>16.2</v>
      </c>
    </row>
    <row r="4343" spans="1:26" s="365" customFormat="1" ht="12.65" customHeight="1">
      <c r="A4343" s="452" t="s">
        <v>105</v>
      </c>
      <c r="B4343" s="452" t="s">
        <v>1360</v>
      </c>
      <c r="C4343" s="453" t="s">
        <v>435</v>
      </c>
      <c r="D4343" s="454" t="s">
        <v>1371</v>
      </c>
      <c r="E4343" s="455" t="s">
        <v>1372</v>
      </c>
      <c r="F4343" s="454" t="s">
        <v>1341</v>
      </c>
      <c r="G4343" s="454" t="s">
        <v>1360</v>
      </c>
      <c r="H4343" s="454" t="s">
        <v>538</v>
      </c>
      <c r="I4343" s="453">
        <v>2024</v>
      </c>
      <c r="J4343" s="453">
        <v>11</v>
      </c>
      <c r="K4343" s="456">
        <v>45636</v>
      </c>
      <c r="L4343" s="457"/>
      <c r="M4343" s="458">
        <v>4.9700000000000001E-2</v>
      </c>
      <c r="N4343" s="458">
        <v>5.0299999999999997E-2</v>
      </c>
      <c r="O4343" s="459">
        <v>5.9999999999999995E-4</v>
      </c>
      <c r="P4343" s="460">
        <v>0</v>
      </c>
      <c r="Q4343" s="453">
        <v>1</v>
      </c>
      <c r="R4343" s="458">
        <v>4.9700000000000001E-2</v>
      </c>
      <c r="S4343" s="464">
        <v>10000</v>
      </c>
      <c r="T4343" s="461">
        <v>841607</v>
      </c>
      <c r="U4343" s="462">
        <v>30000</v>
      </c>
      <c r="V4343" s="463">
        <v>29495.035800000001</v>
      </c>
      <c r="W4343" s="716" t="e">
        <f t="shared" si="169"/>
        <v>#DIV/0!</v>
      </c>
      <c r="Z4343" s="739">
        <f t="shared" si="170"/>
        <v>5.9999999999999991</v>
      </c>
    </row>
    <row r="4344" spans="1:26" s="365" customFormat="1" ht="12.65" customHeight="1">
      <c r="A4344" s="452" t="s">
        <v>105</v>
      </c>
      <c r="B4344" s="452" t="s">
        <v>1360</v>
      </c>
      <c r="C4344" s="453" t="s">
        <v>435</v>
      </c>
      <c r="D4344" s="454" t="s">
        <v>1371</v>
      </c>
      <c r="E4344" s="455" t="s">
        <v>1372</v>
      </c>
      <c r="F4344" s="454" t="s">
        <v>1341</v>
      </c>
      <c r="G4344" s="454" t="s">
        <v>1360</v>
      </c>
      <c r="H4344" s="454" t="s">
        <v>538</v>
      </c>
      <c r="I4344" s="453">
        <v>2024</v>
      </c>
      <c r="J4344" s="453">
        <v>10</v>
      </c>
      <c r="K4344" s="456">
        <v>45603</v>
      </c>
      <c r="L4344" s="457"/>
      <c r="M4344" s="458">
        <v>4.9700000000000001E-2</v>
      </c>
      <c r="N4344" s="458">
        <v>5.0299999999999997E-2</v>
      </c>
      <c r="O4344" s="459">
        <v>5.9999999999999995E-4</v>
      </c>
      <c r="P4344" s="460">
        <v>0</v>
      </c>
      <c r="Q4344" s="453">
        <v>1</v>
      </c>
      <c r="R4344" s="458">
        <v>4.9700000000000001E-2</v>
      </c>
      <c r="S4344" s="464">
        <v>0</v>
      </c>
      <c r="T4344" s="461">
        <v>831607</v>
      </c>
      <c r="U4344" s="462">
        <v>30000</v>
      </c>
      <c r="V4344" s="463">
        <v>29501.035800000001</v>
      </c>
      <c r="W4344" s="716" t="e">
        <f t="shared" si="169"/>
        <v>#DIV/0!</v>
      </c>
      <c r="Z4344" s="739">
        <f t="shared" si="170"/>
        <v>0</v>
      </c>
    </row>
    <row r="4345" spans="1:26" s="365" customFormat="1" ht="12.65" customHeight="1">
      <c r="A4345" s="452" t="s">
        <v>105</v>
      </c>
      <c r="B4345" s="452" t="s">
        <v>1360</v>
      </c>
      <c r="C4345" s="453" t="s">
        <v>435</v>
      </c>
      <c r="D4345" s="454" t="s">
        <v>1371</v>
      </c>
      <c r="E4345" s="455" t="s">
        <v>1372</v>
      </c>
      <c r="F4345" s="454" t="s">
        <v>1341</v>
      </c>
      <c r="G4345" s="454" t="s">
        <v>1360</v>
      </c>
      <c r="H4345" s="454" t="s">
        <v>538</v>
      </c>
      <c r="I4345" s="453">
        <v>2024</v>
      </c>
      <c r="J4345" s="453">
        <v>9</v>
      </c>
      <c r="K4345" s="456">
        <v>45589</v>
      </c>
      <c r="L4345" s="457"/>
      <c r="M4345" s="458">
        <v>4.9700000000000001E-2</v>
      </c>
      <c r="N4345" s="458">
        <v>5.0299999999999997E-2</v>
      </c>
      <c r="O4345" s="459">
        <v>5.9999999999999995E-4</v>
      </c>
      <c r="P4345" s="460">
        <v>0</v>
      </c>
      <c r="Q4345" s="453">
        <v>1</v>
      </c>
      <c r="R4345" s="458">
        <v>4.9700000000000001E-2</v>
      </c>
      <c r="S4345" s="464">
        <v>17700</v>
      </c>
      <c r="T4345" s="461">
        <v>831607</v>
      </c>
      <c r="U4345" s="462">
        <v>30000</v>
      </c>
      <c r="V4345" s="463">
        <v>29501.035800000001</v>
      </c>
      <c r="W4345" s="716" t="e">
        <f t="shared" si="169"/>
        <v>#DIV/0!</v>
      </c>
      <c r="Z4345" s="739">
        <f t="shared" si="170"/>
        <v>10.62</v>
      </c>
    </row>
    <row r="4346" spans="1:26" s="365" customFormat="1" ht="12.65" customHeight="1">
      <c r="A4346" s="452" t="s">
        <v>105</v>
      </c>
      <c r="B4346" s="452" t="s">
        <v>1360</v>
      </c>
      <c r="C4346" s="453" t="s">
        <v>435</v>
      </c>
      <c r="D4346" s="454" t="s">
        <v>1371</v>
      </c>
      <c r="E4346" s="455" t="s">
        <v>1372</v>
      </c>
      <c r="F4346" s="454" t="s">
        <v>1341</v>
      </c>
      <c r="G4346" s="454" t="s">
        <v>1360</v>
      </c>
      <c r="H4346" s="454" t="s">
        <v>538</v>
      </c>
      <c r="I4346" s="453">
        <v>2024</v>
      </c>
      <c r="J4346" s="453">
        <v>8</v>
      </c>
      <c r="K4346" s="456">
        <v>45589</v>
      </c>
      <c r="L4346" s="457"/>
      <c r="M4346" s="458">
        <v>4.9700000000000001E-2</v>
      </c>
      <c r="N4346" s="458">
        <v>5.0299999999999997E-2</v>
      </c>
      <c r="O4346" s="459">
        <v>5.9999999999999995E-4</v>
      </c>
      <c r="P4346" s="460">
        <v>0</v>
      </c>
      <c r="Q4346" s="453">
        <v>1</v>
      </c>
      <c r="R4346" s="458">
        <v>4.9700000000000001E-2</v>
      </c>
      <c r="S4346" s="464">
        <v>42000</v>
      </c>
      <c r="T4346" s="461">
        <v>813907</v>
      </c>
      <c r="U4346" s="462">
        <v>30000</v>
      </c>
      <c r="V4346" s="463">
        <v>29511.6558</v>
      </c>
      <c r="W4346" s="716" t="e">
        <f t="shared" si="169"/>
        <v>#DIV/0!</v>
      </c>
      <c r="Z4346" s="739">
        <f t="shared" si="170"/>
        <v>25.2</v>
      </c>
    </row>
    <row r="4347" spans="1:26" s="365" customFormat="1" ht="12.65" customHeight="1">
      <c r="A4347" s="452" t="s">
        <v>105</v>
      </c>
      <c r="B4347" s="452" t="s">
        <v>1360</v>
      </c>
      <c r="C4347" s="453" t="s">
        <v>435</v>
      </c>
      <c r="D4347" s="454" t="s">
        <v>1371</v>
      </c>
      <c r="E4347" s="455" t="s">
        <v>1372</v>
      </c>
      <c r="F4347" s="454" t="s">
        <v>1341</v>
      </c>
      <c r="G4347" s="454" t="s">
        <v>1360</v>
      </c>
      <c r="H4347" s="454" t="s">
        <v>538</v>
      </c>
      <c r="I4347" s="453">
        <v>2024</v>
      </c>
      <c r="J4347" s="453">
        <v>7</v>
      </c>
      <c r="K4347" s="456">
        <v>45589</v>
      </c>
      <c r="L4347" s="457"/>
      <c r="M4347" s="458">
        <v>4.9700000000000001E-2</v>
      </c>
      <c r="N4347" s="458">
        <v>5.0299999999999997E-2</v>
      </c>
      <c r="O4347" s="459">
        <v>5.9999999999999995E-4</v>
      </c>
      <c r="P4347" s="460">
        <v>0</v>
      </c>
      <c r="Q4347" s="453">
        <v>1</v>
      </c>
      <c r="R4347" s="458">
        <v>4.9700000000000001E-2</v>
      </c>
      <c r="S4347" s="464">
        <v>6530</v>
      </c>
      <c r="T4347" s="461">
        <v>771907</v>
      </c>
      <c r="U4347" s="462">
        <v>30000</v>
      </c>
      <c r="V4347" s="463">
        <v>29536.855800000001</v>
      </c>
      <c r="W4347" s="716" t="e">
        <f t="shared" si="169"/>
        <v>#DIV/0!</v>
      </c>
      <c r="Z4347" s="739">
        <f t="shared" si="170"/>
        <v>3.9179999999999997</v>
      </c>
    </row>
    <row r="4348" spans="1:26" s="365" customFormat="1" ht="12.65" customHeight="1">
      <c r="A4348" s="452" t="s">
        <v>105</v>
      </c>
      <c r="B4348" s="452" t="s">
        <v>1360</v>
      </c>
      <c r="C4348" s="453" t="s">
        <v>435</v>
      </c>
      <c r="D4348" s="454" t="s">
        <v>1371</v>
      </c>
      <c r="E4348" s="455" t="s">
        <v>1372</v>
      </c>
      <c r="F4348" s="454" t="s">
        <v>1341</v>
      </c>
      <c r="G4348" s="454" t="s">
        <v>1360</v>
      </c>
      <c r="H4348" s="454" t="s">
        <v>538</v>
      </c>
      <c r="I4348" s="453">
        <v>2024</v>
      </c>
      <c r="J4348" s="453">
        <v>6</v>
      </c>
      <c r="K4348" s="456">
        <v>45589</v>
      </c>
      <c r="L4348" s="457"/>
      <c r="M4348" s="458">
        <v>4.9700000000000001E-2</v>
      </c>
      <c r="N4348" s="458">
        <v>5.0299999999999997E-2</v>
      </c>
      <c r="O4348" s="459">
        <v>5.9999999999999995E-4</v>
      </c>
      <c r="P4348" s="460">
        <v>0</v>
      </c>
      <c r="Q4348" s="453">
        <v>1</v>
      </c>
      <c r="R4348" s="458">
        <v>4.9700000000000001E-2</v>
      </c>
      <c r="S4348" s="464">
        <v>0</v>
      </c>
      <c r="T4348" s="461">
        <v>765377</v>
      </c>
      <c r="U4348" s="462">
        <v>30000</v>
      </c>
      <c r="V4348" s="463">
        <v>29540.773799999999</v>
      </c>
      <c r="W4348" s="716" t="e">
        <f t="shared" si="169"/>
        <v>#DIV/0!</v>
      </c>
      <c r="Z4348" s="739">
        <f t="shared" si="170"/>
        <v>0</v>
      </c>
    </row>
    <row r="4349" spans="1:26" s="365" customFormat="1" ht="12.65" customHeight="1">
      <c r="A4349" s="452" t="s">
        <v>105</v>
      </c>
      <c r="B4349" s="452" t="s">
        <v>1360</v>
      </c>
      <c r="C4349" s="453" t="s">
        <v>435</v>
      </c>
      <c r="D4349" s="454" t="s">
        <v>1371</v>
      </c>
      <c r="E4349" s="455" t="s">
        <v>1372</v>
      </c>
      <c r="F4349" s="454" t="s">
        <v>1341</v>
      </c>
      <c r="G4349" s="454" t="s">
        <v>1360</v>
      </c>
      <c r="H4349" s="454" t="s">
        <v>538</v>
      </c>
      <c r="I4349" s="453">
        <v>2024</v>
      </c>
      <c r="J4349" s="453">
        <v>5</v>
      </c>
      <c r="K4349" s="456">
        <v>45589</v>
      </c>
      <c r="L4349" s="457"/>
      <c r="M4349" s="458">
        <v>4.9700000000000001E-2</v>
      </c>
      <c r="N4349" s="458">
        <v>5.0299999999999997E-2</v>
      </c>
      <c r="O4349" s="459">
        <v>5.9999999999999995E-4</v>
      </c>
      <c r="P4349" s="460">
        <v>0</v>
      </c>
      <c r="Q4349" s="453">
        <v>1</v>
      </c>
      <c r="R4349" s="458">
        <v>4.9700000000000001E-2</v>
      </c>
      <c r="S4349" s="464">
        <v>25000</v>
      </c>
      <c r="T4349" s="461">
        <v>765377</v>
      </c>
      <c r="U4349" s="462">
        <v>30000</v>
      </c>
      <c r="V4349" s="463">
        <v>29540.773799999999</v>
      </c>
      <c r="W4349" s="716" t="e">
        <f t="shared" si="169"/>
        <v>#DIV/0!</v>
      </c>
      <c r="Z4349" s="739">
        <f t="shared" si="170"/>
        <v>14.999999999999998</v>
      </c>
    </row>
    <row r="4350" spans="1:26" s="365" customFormat="1" ht="12.65" customHeight="1">
      <c r="A4350" s="452" t="s">
        <v>105</v>
      </c>
      <c r="B4350" s="452" t="s">
        <v>1360</v>
      </c>
      <c r="C4350" s="453" t="s">
        <v>435</v>
      </c>
      <c r="D4350" s="454" t="s">
        <v>1371</v>
      </c>
      <c r="E4350" s="455" t="s">
        <v>1372</v>
      </c>
      <c r="F4350" s="454" t="s">
        <v>1341</v>
      </c>
      <c r="G4350" s="454" t="s">
        <v>1360</v>
      </c>
      <c r="H4350" s="454" t="s">
        <v>538</v>
      </c>
      <c r="I4350" s="453">
        <v>2024</v>
      </c>
      <c r="J4350" s="453">
        <v>4</v>
      </c>
      <c r="K4350" s="456">
        <v>45589</v>
      </c>
      <c r="L4350" s="457"/>
      <c r="M4350" s="458">
        <v>4.9700000000000001E-2</v>
      </c>
      <c r="N4350" s="458">
        <v>5.0299999999999997E-2</v>
      </c>
      <c r="O4350" s="459">
        <v>5.9999999999999995E-4</v>
      </c>
      <c r="P4350" s="460">
        <v>0</v>
      </c>
      <c r="Q4350" s="453">
        <v>1</v>
      </c>
      <c r="R4350" s="458">
        <v>4.9700000000000001E-2</v>
      </c>
      <c r="S4350" s="464">
        <v>162000</v>
      </c>
      <c r="T4350" s="461">
        <v>740377</v>
      </c>
      <c r="U4350" s="462">
        <v>30000</v>
      </c>
      <c r="V4350" s="463">
        <v>29555.773799999999</v>
      </c>
      <c r="W4350" s="716" t="e">
        <f t="shared" si="169"/>
        <v>#DIV/0!</v>
      </c>
      <c r="Z4350" s="739">
        <f t="shared" si="170"/>
        <v>97.199999999999989</v>
      </c>
    </row>
    <row r="4351" spans="1:26" s="365" customFormat="1" ht="12.65" customHeight="1">
      <c r="A4351" s="452" t="s">
        <v>105</v>
      </c>
      <c r="B4351" s="452" t="s">
        <v>1360</v>
      </c>
      <c r="C4351" s="453" t="s">
        <v>435</v>
      </c>
      <c r="D4351" s="454" t="s">
        <v>1371</v>
      </c>
      <c r="E4351" s="455" t="s">
        <v>1372</v>
      </c>
      <c r="F4351" s="454" t="s">
        <v>1341</v>
      </c>
      <c r="G4351" s="454" t="s">
        <v>1360</v>
      </c>
      <c r="H4351" s="454" t="s">
        <v>538</v>
      </c>
      <c r="I4351" s="453">
        <v>2024</v>
      </c>
      <c r="J4351" s="453">
        <v>3</v>
      </c>
      <c r="K4351" s="456">
        <v>45589</v>
      </c>
      <c r="L4351" s="457"/>
      <c r="M4351" s="458">
        <v>4.9700000000000001E-2</v>
      </c>
      <c r="N4351" s="458">
        <v>5.0299999999999997E-2</v>
      </c>
      <c r="O4351" s="459">
        <v>5.9999999999999995E-4</v>
      </c>
      <c r="P4351" s="460">
        <v>0</v>
      </c>
      <c r="Q4351" s="453">
        <v>1</v>
      </c>
      <c r="R4351" s="458">
        <v>4.9700000000000001E-2</v>
      </c>
      <c r="S4351" s="464">
        <v>95500</v>
      </c>
      <c r="T4351" s="461">
        <v>578377</v>
      </c>
      <c r="U4351" s="462">
        <v>30000</v>
      </c>
      <c r="V4351" s="463">
        <v>29652.9738</v>
      </c>
      <c r="W4351" s="716" t="e">
        <f t="shared" si="169"/>
        <v>#DIV/0!</v>
      </c>
      <c r="Z4351" s="739">
        <f t="shared" si="170"/>
        <v>57.3</v>
      </c>
    </row>
    <row r="4352" spans="1:26" s="365" customFormat="1" ht="12.65" customHeight="1">
      <c r="A4352" s="452" t="s">
        <v>105</v>
      </c>
      <c r="B4352" s="452" t="s">
        <v>1360</v>
      </c>
      <c r="C4352" s="453" t="s">
        <v>435</v>
      </c>
      <c r="D4352" s="454" t="s">
        <v>1371</v>
      </c>
      <c r="E4352" s="455" t="s">
        <v>1372</v>
      </c>
      <c r="F4352" s="454" t="s">
        <v>1341</v>
      </c>
      <c r="G4352" s="454" t="s">
        <v>1360</v>
      </c>
      <c r="H4352" s="454" t="s">
        <v>538</v>
      </c>
      <c r="I4352" s="453">
        <v>2024</v>
      </c>
      <c r="J4352" s="453">
        <v>2</v>
      </c>
      <c r="K4352" s="456">
        <v>45589</v>
      </c>
      <c r="L4352" s="457"/>
      <c r="M4352" s="458">
        <v>4.9700000000000001E-2</v>
      </c>
      <c r="N4352" s="458">
        <v>5.0299999999999997E-2</v>
      </c>
      <c r="O4352" s="459">
        <v>5.9999999999999995E-4</v>
      </c>
      <c r="P4352" s="460">
        <v>0</v>
      </c>
      <c r="Q4352" s="453">
        <v>1</v>
      </c>
      <c r="R4352" s="458">
        <v>4.9700000000000001E-2</v>
      </c>
      <c r="S4352" s="464">
        <v>25100</v>
      </c>
      <c r="T4352" s="461">
        <v>482877</v>
      </c>
      <c r="U4352" s="462">
        <v>30000</v>
      </c>
      <c r="V4352" s="463">
        <v>29710.273799999999</v>
      </c>
      <c r="W4352" s="716" t="e">
        <f t="shared" si="169"/>
        <v>#DIV/0!</v>
      </c>
      <c r="Z4352" s="739">
        <f t="shared" si="170"/>
        <v>15.059999999999999</v>
      </c>
    </row>
    <row r="4353" spans="1:26" s="365" customFormat="1" ht="12.65" customHeight="1">
      <c r="A4353" s="452" t="s">
        <v>105</v>
      </c>
      <c r="B4353" s="452" t="s">
        <v>1360</v>
      </c>
      <c r="C4353" s="453" t="s">
        <v>435</v>
      </c>
      <c r="D4353" s="454" t="s">
        <v>1371</v>
      </c>
      <c r="E4353" s="455" t="s">
        <v>1372</v>
      </c>
      <c r="F4353" s="454" t="s">
        <v>1341</v>
      </c>
      <c r="G4353" s="454" t="s">
        <v>1360</v>
      </c>
      <c r="H4353" s="454" t="s">
        <v>538</v>
      </c>
      <c r="I4353" s="453">
        <v>2024</v>
      </c>
      <c r="J4353" s="453">
        <v>1</v>
      </c>
      <c r="K4353" s="456">
        <v>45589</v>
      </c>
      <c r="L4353" s="457"/>
      <c r="M4353" s="458">
        <v>4.9700000000000001E-2</v>
      </c>
      <c r="N4353" s="458">
        <v>5.0299999999999997E-2</v>
      </c>
      <c r="O4353" s="459">
        <v>5.9999999999999995E-4</v>
      </c>
      <c r="P4353" s="460">
        <v>0</v>
      </c>
      <c r="Q4353" s="453">
        <v>1</v>
      </c>
      <c r="R4353" s="458">
        <v>4.9700000000000001E-2</v>
      </c>
      <c r="S4353" s="464">
        <v>79500</v>
      </c>
      <c r="T4353" s="461">
        <v>457777</v>
      </c>
      <c r="U4353" s="462">
        <v>30000</v>
      </c>
      <c r="V4353" s="463">
        <v>29725.3338</v>
      </c>
      <c r="W4353" s="716" t="e">
        <f t="shared" si="169"/>
        <v>#DIV/0!</v>
      </c>
      <c r="Z4353" s="739">
        <f t="shared" si="170"/>
        <v>47.699999999999996</v>
      </c>
    </row>
    <row r="4354" spans="1:26" s="365" customFormat="1" ht="12.65" customHeight="1">
      <c r="A4354" s="452" t="s">
        <v>105</v>
      </c>
      <c r="B4354" s="452" t="s">
        <v>1360</v>
      </c>
      <c r="C4354" s="453" t="s">
        <v>435</v>
      </c>
      <c r="D4354" s="454" t="s">
        <v>1371</v>
      </c>
      <c r="E4354" s="455" t="s">
        <v>1372</v>
      </c>
      <c r="F4354" s="454" t="s">
        <v>1341</v>
      </c>
      <c r="G4354" s="454" t="s">
        <v>1360</v>
      </c>
      <c r="H4354" s="454" t="s">
        <v>538</v>
      </c>
      <c r="I4354" s="453">
        <v>2023</v>
      </c>
      <c r="J4354" s="453">
        <v>12</v>
      </c>
      <c r="K4354" s="456">
        <v>45589</v>
      </c>
      <c r="L4354" s="457"/>
      <c r="M4354" s="458">
        <v>4.9700000000000001E-2</v>
      </c>
      <c r="N4354" s="458">
        <v>5.0299999999999997E-2</v>
      </c>
      <c r="O4354" s="459">
        <v>5.9999999999999995E-4</v>
      </c>
      <c r="P4354" s="460">
        <v>0</v>
      </c>
      <c r="Q4354" s="453">
        <v>1</v>
      </c>
      <c r="R4354" s="458">
        <v>4.9700000000000001E-2</v>
      </c>
      <c r="S4354" s="464">
        <v>90100</v>
      </c>
      <c r="T4354" s="461">
        <v>378277</v>
      </c>
      <c r="U4354" s="462">
        <v>30000</v>
      </c>
      <c r="V4354" s="463">
        <v>29773.033800000001</v>
      </c>
      <c r="W4354" s="716" t="e">
        <f t="shared" ref="W4354:W4417" si="171">V4354/$AB$1</f>
        <v>#DIV/0!</v>
      </c>
      <c r="Z4354" s="739">
        <f t="shared" si="170"/>
        <v>54.059999999999995</v>
      </c>
    </row>
    <row r="4355" spans="1:26" s="365" customFormat="1" ht="12.65" customHeight="1">
      <c r="A4355" s="452" t="s">
        <v>105</v>
      </c>
      <c r="B4355" s="452" t="s">
        <v>1360</v>
      </c>
      <c r="C4355" s="453" t="s">
        <v>435</v>
      </c>
      <c r="D4355" s="454" t="s">
        <v>1371</v>
      </c>
      <c r="E4355" s="455" t="s">
        <v>1372</v>
      </c>
      <c r="F4355" s="454" t="s">
        <v>1341</v>
      </c>
      <c r="G4355" s="454" t="s">
        <v>1360</v>
      </c>
      <c r="H4355" s="454" t="s">
        <v>538</v>
      </c>
      <c r="I4355" s="453">
        <v>2023</v>
      </c>
      <c r="J4355" s="453">
        <v>11</v>
      </c>
      <c r="K4355" s="456">
        <v>45589</v>
      </c>
      <c r="L4355" s="457"/>
      <c r="M4355" s="458">
        <v>4.9700000000000001E-2</v>
      </c>
      <c r="N4355" s="458">
        <v>5.0299999999999997E-2</v>
      </c>
      <c r="O4355" s="459">
        <v>5.9999999999999995E-4</v>
      </c>
      <c r="P4355" s="460">
        <v>0</v>
      </c>
      <c r="Q4355" s="453">
        <v>1</v>
      </c>
      <c r="R4355" s="458">
        <v>4.9700000000000001E-2</v>
      </c>
      <c r="S4355" s="464">
        <v>21057</v>
      </c>
      <c r="T4355" s="461">
        <v>288177</v>
      </c>
      <c r="U4355" s="462">
        <v>30000</v>
      </c>
      <c r="V4355" s="463">
        <v>29827.093799999999</v>
      </c>
      <c r="W4355" s="716" t="e">
        <f t="shared" si="171"/>
        <v>#DIV/0!</v>
      </c>
      <c r="Z4355" s="739">
        <f t="shared" ref="Z4355:Z4418" si="172">O4355*S4355</f>
        <v>12.634199999999998</v>
      </c>
    </row>
    <row r="4356" spans="1:26" s="365" customFormat="1" ht="12.65" customHeight="1">
      <c r="A4356" s="452" t="s">
        <v>105</v>
      </c>
      <c r="B4356" s="452" t="s">
        <v>1360</v>
      </c>
      <c r="C4356" s="453" t="s">
        <v>435</v>
      </c>
      <c r="D4356" s="454" t="s">
        <v>1371</v>
      </c>
      <c r="E4356" s="455" t="s">
        <v>1372</v>
      </c>
      <c r="F4356" s="454" t="s">
        <v>1341</v>
      </c>
      <c r="G4356" s="454" t="s">
        <v>1360</v>
      </c>
      <c r="H4356" s="454" t="s">
        <v>538</v>
      </c>
      <c r="I4356" s="453">
        <v>2023</v>
      </c>
      <c r="J4356" s="453">
        <v>10</v>
      </c>
      <c r="K4356" s="456">
        <v>45589</v>
      </c>
      <c r="L4356" s="457"/>
      <c r="M4356" s="458">
        <v>4.9700000000000001E-2</v>
      </c>
      <c r="N4356" s="458">
        <v>5.0299999999999997E-2</v>
      </c>
      <c r="O4356" s="459">
        <v>5.9999999999999995E-4</v>
      </c>
      <c r="P4356" s="460">
        <v>0</v>
      </c>
      <c r="Q4356" s="453">
        <v>1</v>
      </c>
      <c r="R4356" s="458">
        <v>4.9700000000000001E-2</v>
      </c>
      <c r="S4356" s="464">
        <v>49050</v>
      </c>
      <c r="T4356" s="461">
        <v>267120</v>
      </c>
      <c r="U4356" s="462">
        <v>30000</v>
      </c>
      <c r="V4356" s="463">
        <v>29839.727999999999</v>
      </c>
      <c r="W4356" s="716" t="e">
        <f t="shared" si="171"/>
        <v>#DIV/0!</v>
      </c>
      <c r="Z4356" s="739">
        <f t="shared" si="172"/>
        <v>29.429999999999996</v>
      </c>
    </row>
    <row r="4357" spans="1:26" s="365" customFormat="1" ht="12.65" customHeight="1">
      <c r="A4357" s="452" t="s">
        <v>105</v>
      </c>
      <c r="B4357" s="452" t="s">
        <v>1360</v>
      </c>
      <c r="C4357" s="453" t="s">
        <v>435</v>
      </c>
      <c r="D4357" s="454" t="s">
        <v>1371</v>
      </c>
      <c r="E4357" s="455" t="s">
        <v>1372</v>
      </c>
      <c r="F4357" s="454" t="s">
        <v>1341</v>
      </c>
      <c r="G4357" s="454" t="s">
        <v>1360</v>
      </c>
      <c r="H4357" s="454" t="s">
        <v>538</v>
      </c>
      <c r="I4357" s="453">
        <v>2023</v>
      </c>
      <c r="J4357" s="453">
        <v>9</v>
      </c>
      <c r="K4357" s="456">
        <v>45589</v>
      </c>
      <c r="L4357" s="457"/>
      <c r="M4357" s="458">
        <v>4.9700000000000001E-2</v>
      </c>
      <c r="N4357" s="458">
        <v>5.0299999999999997E-2</v>
      </c>
      <c r="O4357" s="459">
        <v>5.9999999999999995E-4</v>
      </c>
      <c r="P4357" s="460">
        <v>0</v>
      </c>
      <c r="Q4357" s="453">
        <v>1</v>
      </c>
      <c r="R4357" s="458">
        <v>4.9700000000000001E-2</v>
      </c>
      <c r="S4357" s="464">
        <v>31000</v>
      </c>
      <c r="T4357" s="461">
        <v>218070</v>
      </c>
      <c r="U4357" s="462">
        <v>30000</v>
      </c>
      <c r="V4357" s="463">
        <v>29869.157999999999</v>
      </c>
      <c r="W4357" s="716" t="e">
        <f t="shared" si="171"/>
        <v>#DIV/0!</v>
      </c>
      <c r="Z4357" s="739">
        <f t="shared" si="172"/>
        <v>18.599999999999998</v>
      </c>
    </row>
    <row r="4358" spans="1:26" s="365" customFormat="1" ht="12.65" customHeight="1">
      <c r="A4358" s="452" t="s">
        <v>105</v>
      </c>
      <c r="B4358" s="452" t="s">
        <v>1360</v>
      </c>
      <c r="C4358" s="453" t="s">
        <v>435</v>
      </c>
      <c r="D4358" s="454" t="s">
        <v>1371</v>
      </c>
      <c r="E4358" s="455" t="s">
        <v>1372</v>
      </c>
      <c r="F4358" s="454" t="s">
        <v>1341</v>
      </c>
      <c r="G4358" s="454" t="s">
        <v>1360</v>
      </c>
      <c r="H4358" s="454" t="s">
        <v>538</v>
      </c>
      <c r="I4358" s="453">
        <v>2023</v>
      </c>
      <c r="J4358" s="453">
        <v>8</v>
      </c>
      <c r="K4358" s="456">
        <v>45589</v>
      </c>
      <c r="L4358" s="457"/>
      <c r="M4358" s="458">
        <v>4.9700000000000001E-2</v>
      </c>
      <c r="N4358" s="458">
        <v>5.0299999999999997E-2</v>
      </c>
      <c r="O4358" s="459">
        <v>5.9999999999999995E-4</v>
      </c>
      <c r="P4358" s="460">
        <v>0</v>
      </c>
      <c r="Q4358" s="453">
        <v>1</v>
      </c>
      <c r="R4358" s="458">
        <v>4.9700000000000001E-2</v>
      </c>
      <c r="S4358" s="464">
        <v>14482</v>
      </c>
      <c r="T4358" s="461">
        <v>187070</v>
      </c>
      <c r="U4358" s="462">
        <v>30000</v>
      </c>
      <c r="V4358" s="463">
        <v>29887.758000000002</v>
      </c>
      <c r="W4358" s="716" t="e">
        <f t="shared" si="171"/>
        <v>#DIV/0!</v>
      </c>
      <c r="Z4358" s="739">
        <f t="shared" si="172"/>
        <v>8.6891999999999996</v>
      </c>
    </row>
    <row r="4359" spans="1:26" s="365" customFormat="1" ht="12.65" customHeight="1">
      <c r="A4359" s="452" t="s">
        <v>105</v>
      </c>
      <c r="B4359" s="452" t="s">
        <v>1360</v>
      </c>
      <c r="C4359" s="453" t="s">
        <v>435</v>
      </c>
      <c r="D4359" s="454" t="s">
        <v>1371</v>
      </c>
      <c r="E4359" s="455" t="s">
        <v>1372</v>
      </c>
      <c r="F4359" s="454" t="s">
        <v>1341</v>
      </c>
      <c r="G4359" s="454" t="s">
        <v>1360</v>
      </c>
      <c r="H4359" s="454" t="s">
        <v>538</v>
      </c>
      <c r="I4359" s="453">
        <v>2023</v>
      </c>
      <c r="J4359" s="453">
        <v>7</v>
      </c>
      <c r="K4359" s="456">
        <v>45589</v>
      </c>
      <c r="L4359" s="457"/>
      <c r="M4359" s="458">
        <v>4.9700000000000001E-2</v>
      </c>
      <c r="N4359" s="458">
        <v>5.0299999999999997E-2</v>
      </c>
      <c r="O4359" s="459">
        <v>5.9999999999999995E-4</v>
      </c>
      <c r="P4359" s="460">
        <v>0</v>
      </c>
      <c r="Q4359" s="453">
        <v>1</v>
      </c>
      <c r="R4359" s="458">
        <v>4.9700000000000001E-2</v>
      </c>
      <c r="S4359" s="464">
        <v>0</v>
      </c>
      <c r="T4359" s="461">
        <v>172588</v>
      </c>
      <c r="U4359" s="462">
        <v>30000</v>
      </c>
      <c r="V4359" s="463">
        <v>29896.447199999999</v>
      </c>
      <c r="W4359" s="716" t="e">
        <f t="shared" si="171"/>
        <v>#DIV/0!</v>
      </c>
      <c r="Z4359" s="739">
        <f t="shared" si="172"/>
        <v>0</v>
      </c>
    </row>
    <row r="4360" spans="1:26" s="365" customFormat="1" ht="12.65" customHeight="1">
      <c r="A4360" s="452" t="s">
        <v>105</v>
      </c>
      <c r="B4360" s="452" t="s">
        <v>1360</v>
      </c>
      <c r="C4360" s="453" t="s">
        <v>435</v>
      </c>
      <c r="D4360" s="454" t="s">
        <v>1371</v>
      </c>
      <c r="E4360" s="455" t="s">
        <v>1372</v>
      </c>
      <c r="F4360" s="454" t="s">
        <v>1341</v>
      </c>
      <c r="G4360" s="454" t="s">
        <v>1360</v>
      </c>
      <c r="H4360" s="454" t="s">
        <v>538</v>
      </c>
      <c r="I4360" s="453">
        <v>2023</v>
      </c>
      <c r="J4360" s="453">
        <v>6</v>
      </c>
      <c r="K4360" s="456">
        <v>45589</v>
      </c>
      <c r="L4360" s="457"/>
      <c r="M4360" s="458">
        <v>4.9700000000000001E-2</v>
      </c>
      <c r="N4360" s="458">
        <v>5.0299999999999997E-2</v>
      </c>
      <c r="O4360" s="459">
        <v>5.9999999999999995E-4</v>
      </c>
      <c r="P4360" s="460">
        <v>0</v>
      </c>
      <c r="Q4360" s="453">
        <v>1</v>
      </c>
      <c r="R4360" s="458">
        <v>4.9700000000000001E-2</v>
      </c>
      <c r="S4360" s="464">
        <v>0</v>
      </c>
      <c r="T4360" s="461">
        <v>172588</v>
      </c>
      <c r="U4360" s="462">
        <v>30000</v>
      </c>
      <c r="V4360" s="463">
        <v>29896.447199999999</v>
      </c>
      <c r="W4360" s="716" t="e">
        <f t="shared" si="171"/>
        <v>#DIV/0!</v>
      </c>
      <c r="Z4360" s="739">
        <f t="shared" si="172"/>
        <v>0</v>
      </c>
    </row>
    <row r="4361" spans="1:26" s="365" customFormat="1" ht="12.65" customHeight="1">
      <c r="A4361" s="452" t="s">
        <v>105</v>
      </c>
      <c r="B4361" s="452" t="s">
        <v>1360</v>
      </c>
      <c r="C4361" s="453" t="s">
        <v>435</v>
      </c>
      <c r="D4361" s="454" t="s">
        <v>1371</v>
      </c>
      <c r="E4361" s="455" t="s">
        <v>1372</v>
      </c>
      <c r="F4361" s="454" t="s">
        <v>1341</v>
      </c>
      <c r="G4361" s="454" t="s">
        <v>1360</v>
      </c>
      <c r="H4361" s="454" t="s">
        <v>538</v>
      </c>
      <c r="I4361" s="453">
        <v>2023</v>
      </c>
      <c r="J4361" s="453">
        <v>5</v>
      </c>
      <c r="K4361" s="456">
        <v>45589</v>
      </c>
      <c r="L4361" s="457"/>
      <c r="M4361" s="458">
        <v>4.9700000000000001E-2</v>
      </c>
      <c r="N4361" s="458">
        <v>5.0299999999999997E-2</v>
      </c>
      <c r="O4361" s="459">
        <v>5.9999999999999995E-4</v>
      </c>
      <c r="P4361" s="460">
        <v>0</v>
      </c>
      <c r="Q4361" s="453">
        <v>1</v>
      </c>
      <c r="R4361" s="458">
        <v>4.9700000000000001E-2</v>
      </c>
      <c r="S4361" s="464">
        <v>87906</v>
      </c>
      <c r="T4361" s="461">
        <v>172588</v>
      </c>
      <c r="U4361" s="462">
        <v>30000</v>
      </c>
      <c r="V4361" s="463">
        <v>29896.447199999999</v>
      </c>
      <c r="W4361" s="716" t="e">
        <f t="shared" si="171"/>
        <v>#DIV/0!</v>
      </c>
      <c r="Z4361" s="739">
        <f t="shared" si="172"/>
        <v>52.743599999999994</v>
      </c>
    </row>
    <row r="4362" spans="1:26" s="365" customFormat="1" ht="12.65" customHeight="1">
      <c r="A4362" s="452" t="s">
        <v>105</v>
      </c>
      <c r="B4362" s="452" t="s">
        <v>1360</v>
      </c>
      <c r="C4362" s="453" t="s">
        <v>435</v>
      </c>
      <c r="D4362" s="454" t="s">
        <v>1371</v>
      </c>
      <c r="E4362" s="455" t="s">
        <v>1372</v>
      </c>
      <c r="F4362" s="454" t="s">
        <v>1341</v>
      </c>
      <c r="G4362" s="454" t="s">
        <v>1360</v>
      </c>
      <c r="H4362" s="454" t="s">
        <v>538</v>
      </c>
      <c r="I4362" s="453">
        <v>2023</v>
      </c>
      <c r="J4362" s="453">
        <v>4</v>
      </c>
      <c r="K4362" s="456">
        <v>45589</v>
      </c>
      <c r="L4362" s="457"/>
      <c r="M4362" s="458">
        <v>4.9700000000000001E-2</v>
      </c>
      <c r="N4362" s="458">
        <v>5.0299999999999997E-2</v>
      </c>
      <c r="O4362" s="459">
        <v>5.9999999999999995E-4</v>
      </c>
      <c r="P4362" s="460">
        <v>0</v>
      </c>
      <c r="Q4362" s="453">
        <v>1</v>
      </c>
      <c r="R4362" s="458">
        <v>4.9700000000000001E-2</v>
      </c>
      <c r="S4362" s="464">
        <v>84682</v>
      </c>
      <c r="T4362" s="461">
        <v>84682</v>
      </c>
      <c r="U4362" s="462">
        <v>30000</v>
      </c>
      <c r="V4362" s="463">
        <v>29949.1908</v>
      </c>
      <c r="W4362" s="716" t="e">
        <f t="shared" si="171"/>
        <v>#DIV/0!</v>
      </c>
      <c r="Z4362" s="739">
        <f t="shared" si="172"/>
        <v>50.809199999999997</v>
      </c>
    </row>
    <row r="4363" spans="1:26" s="365" customFormat="1" ht="12.65" customHeight="1">
      <c r="A4363" s="452" t="s">
        <v>105</v>
      </c>
      <c r="B4363" s="452" t="s">
        <v>1360</v>
      </c>
      <c r="C4363" s="453" t="s">
        <v>435</v>
      </c>
      <c r="D4363" s="454" t="s">
        <v>1373</v>
      </c>
      <c r="E4363" s="455" t="s">
        <v>1374</v>
      </c>
      <c r="F4363" s="454" t="s">
        <v>1341</v>
      </c>
      <c r="G4363" s="454" t="s">
        <v>1360</v>
      </c>
      <c r="H4363" s="454" t="s">
        <v>538</v>
      </c>
      <c r="I4363" s="453">
        <v>2025</v>
      </c>
      <c r="J4363" s="453">
        <v>1</v>
      </c>
      <c r="K4363" s="456">
        <v>45698</v>
      </c>
      <c r="L4363" s="457"/>
      <c r="M4363" s="458">
        <v>0.224</v>
      </c>
      <c r="N4363" s="458">
        <v>0.22489999999999999</v>
      </c>
      <c r="O4363" s="459">
        <v>8.9999999999999998E-4</v>
      </c>
      <c r="P4363" s="460">
        <v>0</v>
      </c>
      <c r="Q4363" s="453">
        <v>1</v>
      </c>
      <c r="R4363" s="458">
        <v>0.224</v>
      </c>
      <c r="S4363" s="464">
        <v>21000</v>
      </c>
      <c r="T4363" s="461">
        <v>884102</v>
      </c>
      <c r="U4363" s="462">
        <v>40000</v>
      </c>
      <c r="V4363" s="463">
        <v>39204.308199999999</v>
      </c>
      <c r="W4363" s="716" t="e">
        <f t="shared" si="171"/>
        <v>#DIV/0!</v>
      </c>
      <c r="Z4363" s="739">
        <f t="shared" si="172"/>
        <v>18.899999999999999</v>
      </c>
    </row>
    <row r="4364" spans="1:26" s="365" customFormat="1" ht="12.65" customHeight="1">
      <c r="A4364" s="452" t="s">
        <v>105</v>
      </c>
      <c r="B4364" s="452" t="s">
        <v>1360</v>
      </c>
      <c r="C4364" s="453" t="s">
        <v>435</v>
      </c>
      <c r="D4364" s="454" t="s">
        <v>1373</v>
      </c>
      <c r="E4364" s="455" t="s">
        <v>1374</v>
      </c>
      <c r="F4364" s="454" t="s">
        <v>1341</v>
      </c>
      <c r="G4364" s="454" t="s">
        <v>1360</v>
      </c>
      <c r="H4364" s="454" t="s">
        <v>538</v>
      </c>
      <c r="I4364" s="453">
        <v>2024</v>
      </c>
      <c r="J4364" s="453">
        <v>12</v>
      </c>
      <c r="K4364" s="456">
        <v>45666</v>
      </c>
      <c r="L4364" s="457"/>
      <c r="M4364" s="458">
        <v>0.224</v>
      </c>
      <c r="N4364" s="458">
        <v>0.22489999999999999</v>
      </c>
      <c r="O4364" s="459">
        <v>8.9999999999999998E-4</v>
      </c>
      <c r="P4364" s="460">
        <v>0</v>
      </c>
      <c r="Q4364" s="453">
        <v>1</v>
      </c>
      <c r="R4364" s="458">
        <v>0.224</v>
      </c>
      <c r="S4364" s="464">
        <v>27000</v>
      </c>
      <c r="T4364" s="461">
        <v>863102</v>
      </c>
      <c r="U4364" s="462">
        <v>40000</v>
      </c>
      <c r="V4364" s="463">
        <v>39223.208200000001</v>
      </c>
      <c r="W4364" s="716" t="e">
        <f t="shared" si="171"/>
        <v>#DIV/0!</v>
      </c>
      <c r="Z4364" s="739">
        <f t="shared" si="172"/>
        <v>24.3</v>
      </c>
    </row>
    <row r="4365" spans="1:26" s="365" customFormat="1" ht="12.65" customHeight="1">
      <c r="A4365" s="452" t="s">
        <v>105</v>
      </c>
      <c r="B4365" s="452" t="s">
        <v>1360</v>
      </c>
      <c r="C4365" s="453" t="s">
        <v>435</v>
      </c>
      <c r="D4365" s="454" t="s">
        <v>1373</v>
      </c>
      <c r="E4365" s="455" t="s">
        <v>1374</v>
      </c>
      <c r="F4365" s="454" t="s">
        <v>1341</v>
      </c>
      <c r="G4365" s="454" t="s">
        <v>1360</v>
      </c>
      <c r="H4365" s="454" t="s">
        <v>538</v>
      </c>
      <c r="I4365" s="453">
        <v>2024</v>
      </c>
      <c r="J4365" s="453">
        <v>11</v>
      </c>
      <c r="K4365" s="456">
        <v>45636</v>
      </c>
      <c r="L4365" s="457"/>
      <c r="M4365" s="458">
        <v>0.224</v>
      </c>
      <c r="N4365" s="458">
        <v>0.22489999999999999</v>
      </c>
      <c r="O4365" s="459">
        <v>8.9999999999999998E-4</v>
      </c>
      <c r="P4365" s="460">
        <v>0</v>
      </c>
      <c r="Q4365" s="453">
        <v>1</v>
      </c>
      <c r="R4365" s="458">
        <v>0.224</v>
      </c>
      <c r="S4365" s="464">
        <v>10000</v>
      </c>
      <c r="T4365" s="461">
        <v>836102</v>
      </c>
      <c r="U4365" s="462">
        <v>40000</v>
      </c>
      <c r="V4365" s="463">
        <v>39247.508199999997</v>
      </c>
      <c r="W4365" s="716" t="e">
        <f t="shared" si="171"/>
        <v>#DIV/0!</v>
      </c>
      <c r="Z4365" s="739">
        <f t="shared" si="172"/>
        <v>9</v>
      </c>
    </row>
    <row r="4366" spans="1:26" s="365" customFormat="1" ht="12.65" customHeight="1">
      <c r="A4366" s="452" t="s">
        <v>105</v>
      </c>
      <c r="B4366" s="452" t="s">
        <v>1360</v>
      </c>
      <c r="C4366" s="453" t="s">
        <v>435</v>
      </c>
      <c r="D4366" s="454" t="s">
        <v>1373</v>
      </c>
      <c r="E4366" s="455" t="s">
        <v>1374</v>
      </c>
      <c r="F4366" s="454" t="s">
        <v>1341</v>
      </c>
      <c r="G4366" s="454" t="s">
        <v>1360</v>
      </c>
      <c r="H4366" s="454" t="s">
        <v>538</v>
      </c>
      <c r="I4366" s="453">
        <v>2024</v>
      </c>
      <c r="J4366" s="453">
        <v>10</v>
      </c>
      <c r="K4366" s="456">
        <v>45603</v>
      </c>
      <c r="L4366" s="457"/>
      <c r="M4366" s="458">
        <v>0.224</v>
      </c>
      <c r="N4366" s="458">
        <v>0.22489999999999999</v>
      </c>
      <c r="O4366" s="459">
        <v>8.9999999999999998E-4</v>
      </c>
      <c r="P4366" s="460">
        <v>0</v>
      </c>
      <c r="Q4366" s="453">
        <v>1</v>
      </c>
      <c r="R4366" s="458">
        <v>0.224</v>
      </c>
      <c r="S4366" s="464">
        <v>0</v>
      </c>
      <c r="T4366" s="461">
        <v>826102</v>
      </c>
      <c r="U4366" s="462">
        <v>40000</v>
      </c>
      <c r="V4366" s="463">
        <v>39256.508199999997</v>
      </c>
      <c r="W4366" s="716" t="e">
        <f t="shared" si="171"/>
        <v>#DIV/0!</v>
      </c>
      <c r="Z4366" s="739">
        <f t="shared" si="172"/>
        <v>0</v>
      </c>
    </row>
    <row r="4367" spans="1:26" s="365" customFormat="1" ht="12.65" customHeight="1">
      <c r="A4367" s="452" t="s">
        <v>105</v>
      </c>
      <c r="B4367" s="452" t="s">
        <v>1360</v>
      </c>
      <c r="C4367" s="453" t="s">
        <v>435</v>
      </c>
      <c r="D4367" s="454" t="s">
        <v>1373</v>
      </c>
      <c r="E4367" s="455" t="s">
        <v>1374</v>
      </c>
      <c r="F4367" s="454" t="s">
        <v>1341</v>
      </c>
      <c r="G4367" s="454" t="s">
        <v>1360</v>
      </c>
      <c r="H4367" s="454" t="s">
        <v>538</v>
      </c>
      <c r="I4367" s="453">
        <v>2024</v>
      </c>
      <c r="J4367" s="453">
        <v>9</v>
      </c>
      <c r="K4367" s="456">
        <v>45589</v>
      </c>
      <c r="L4367" s="457"/>
      <c r="M4367" s="458">
        <v>0.224</v>
      </c>
      <c r="N4367" s="458">
        <v>0.22489999999999999</v>
      </c>
      <c r="O4367" s="459">
        <v>8.9999999999999998E-4</v>
      </c>
      <c r="P4367" s="460">
        <v>0</v>
      </c>
      <c r="Q4367" s="453">
        <v>1</v>
      </c>
      <c r="R4367" s="458">
        <v>0.224</v>
      </c>
      <c r="S4367" s="464">
        <v>17700</v>
      </c>
      <c r="T4367" s="461">
        <v>826102</v>
      </c>
      <c r="U4367" s="462">
        <v>40000</v>
      </c>
      <c r="V4367" s="463">
        <v>39256.508199999997</v>
      </c>
      <c r="W4367" s="716" t="e">
        <f t="shared" si="171"/>
        <v>#DIV/0!</v>
      </c>
      <c r="Z4367" s="739">
        <f t="shared" si="172"/>
        <v>15.93</v>
      </c>
    </row>
    <row r="4368" spans="1:26" s="365" customFormat="1" ht="12.65" customHeight="1">
      <c r="A4368" s="452" t="s">
        <v>105</v>
      </c>
      <c r="B4368" s="452" t="s">
        <v>1360</v>
      </c>
      <c r="C4368" s="453" t="s">
        <v>435</v>
      </c>
      <c r="D4368" s="454" t="s">
        <v>1373</v>
      </c>
      <c r="E4368" s="455" t="s">
        <v>1374</v>
      </c>
      <c r="F4368" s="454" t="s">
        <v>1341</v>
      </c>
      <c r="G4368" s="454" t="s">
        <v>1360</v>
      </c>
      <c r="H4368" s="454" t="s">
        <v>538</v>
      </c>
      <c r="I4368" s="453">
        <v>2024</v>
      </c>
      <c r="J4368" s="453">
        <v>8</v>
      </c>
      <c r="K4368" s="456">
        <v>45589</v>
      </c>
      <c r="L4368" s="457"/>
      <c r="M4368" s="458">
        <v>0.224</v>
      </c>
      <c r="N4368" s="458">
        <v>0.22489999999999999</v>
      </c>
      <c r="O4368" s="459">
        <v>8.9999999999999998E-4</v>
      </c>
      <c r="P4368" s="460">
        <v>0</v>
      </c>
      <c r="Q4368" s="453">
        <v>1</v>
      </c>
      <c r="R4368" s="458">
        <v>0.224</v>
      </c>
      <c r="S4368" s="464">
        <v>42000</v>
      </c>
      <c r="T4368" s="461">
        <v>808402</v>
      </c>
      <c r="U4368" s="462">
        <v>40000</v>
      </c>
      <c r="V4368" s="463">
        <v>39272.438199999997</v>
      </c>
      <c r="W4368" s="716" t="e">
        <f t="shared" si="171"/>
        <v>#DIV/0!</v>
      </c>
      <c r="Z4368" s="739">
        <f t="shared" si="172"/>
        <v>37.799999999999997</v>
      </c>
    </row>
    <row r="4369" spans="1:26" s="365" customFormat="1" ht="12.65" customHeight="1">
      <c r="A4369" s="452" t="s">
        <v>105</v>
      </c>
      <c r="B4369" s="452" t="s">
        <v>1360</v>
      </c>
      <c r="C4369" s="453" t="s">
        <v>435</v>
      </c>
      <c r="D4369" s="454" t="s">
        <v>1373</v>
      </c>
      <c r="E4369" s="455" t="s">
        <v>1374</v>
      </c>
      <c r="F4369" s="454" t="s">
        <v>1341</v>
      </c>
      <c r="G4369" s="454" t="s">
        <v>1360</v>
      </c>
      <c r="H4369" s="454" t="s">
        <v>538</v>
      </c>
      <c r="I4369" s="453">
        <v>2024</v>
      </c>
      <c r="J4369" s="453">
        <v>7</v>
      </c>
      <c r="K4369" s="456">
        <v>45589</v>
      </c>
      <c r="L4369" s="457"/>
      <c r="M4369" s="458">
        <v>0.224</v>
      </c>
      <c r="N4369" s="458">
        <v>0.22489999999999999</v>
      </c>
      <c r="O4369" s="459">
        <v>8.9999999999999998E-4</v>
      </c>
      <c r="P4369" s="460">
        <v>0</v>
      </c>
      <c r="Q4369" s="453">
        <v>1</v>
      </c>
      <c r="R4369" s="458">
        <v>0.224</v>
      </c>
      <c r="S4369" s="464">
        <v>7745</v>
      </c>
      <c r="T4369" s="461">
        <v>766402</v>
      </c>
      <c r="U4369" s="462">
        <v>40000</v>
      </c>
      <c r="V4369" s="463">
        <v>39310.2382</v>
      </c>
      <c r="W4369" s="716" t="e">
        <f t="shared" si="171"/>
        <v>#DIV/0!</v>
      </c>
      <c r="Z4369" s="739">
        <f t="shared" si="172"/>
        <v>6.9704999999999995</v>
      </c>
    </row>
    <row r="4370" spans="1:26" s="365" customFormat="1" ht="12.65" customHeight="1">
      <c r="A4370" s="452" t="s">
        <v>105</v>
      </c>
      <c r="B4370" s="452" t="s">
        <v>1360</v>
      </c>
      <c r="C4370" s="453" t="s">
        <v>435</v>
      </c>
      <c r="D4370" s="454" t="s">
        <v>1373</v>
      </c>
      <c r="E4370" s="455" t="s">
        <v>1374</v>
      </c>
      <c r="F4370" s="454" t="s">
        <v>1341</v>
      </c>
      <c r="G4370" s="454" t="s">
        <v>1360</v>
      </c>
      <c r="H4370" s="454" t="s">
        <v>538</v>
      </c>
      <c r="I4370" s="453">
        <v>2024</v>
      </c>
      <c r="J4370" s="453">
        <v>6</v>
      </c>
      <c r="K4370" s="456">
        <v>45589</v>
      </c>
      <c r="L4370" s="457"/>
      <c r="M4370" s="458">
        <v>0.224</v>
      </c>
      <c r="N4370" s="458">
        <v>0.22489999999999999</v>
      </c>
      <c r="O4370" s="459">
        <v>8.9999999999999998E-4</v>
      </c>
      <c r="P4370" s="460">
        <v>0</v>
      </c>
      <c r="Q4370" s="453">
        <v>1</v>
      </c>
      <c r="R4370" s="458">
        <v>0.224</v>
      </c>
      <c r="S4370" s="464">
        <v>0</v>
      </c>
      <c r="T4370" s="461">
        <v>758657</v>
      </c>
      <c r="U4370" s="462">
        <v>40000</v>
      </c>
      <c r="V4370" s="463">
        <v>39317.208700000003</v>
      </c>
      <c r="W4370" s="716" t="e">
        <f t="shared" si="171"/>
        <v>#DIV/0!</v>
      </c>
      <c r="Z4370" s="739">
        <f t="shared" si="172"/>
        <v>0</v>
      </c>
    </row>
    <row r="4371" spans="1:26" s="365" customFormat="1" ht="12.65" customHeight="1">
      <c r="A4371" s="452" t="s">
        <v>105</v>
      </c>
      <c r="B4371" s="452" t="s">
        <v>1360</v>
      </c>
      <c r="C4371" s="453" t="s">
        <v>435</v>
      </c>
      <c r="D4371" s="454" t="s">
        <v>1373</v>
      </c>
      <c r="E4371" s="455" t="s">
        <v>1374</v>
      </c>
      <c r="F4371" s="454" t="s">
        <v>1341</v>
      </c>
      <c r="G4371" s="454" t="s">
        <v>1360</v>
      </c>
      <c r="H4371" s="454" t="s">
        <v>538</v>
      </c>
      <c r="I4371" s="453">
        <v>2024</v>
      </c>
      <c r="J4371" s="453">
        <v>5</v>
      </c>
      <c r="K4371" s="456">
        <v>45589</v>
      </c>
      <c r="L4371" s="457"/>
      <c r="M4371" s="458">
        <v>0.224</v>
      </c>
      <c r="N4371" s="458">
        <v>0.22489999999999999</v>
      </c>
      <c r="O4371" s="459">
        <v>8.9999999999999998E-4</v>
      </c>
      <c r="P4371" s="460">
        <v>0</v>
      </c>
      <c r="Q4371" s="453">
        <v>1</v>
      </c>
      <c r="R4371" s="458">
        <v>0.224</v>
      </c>
      <c r="S4371" s="464">
        <v>24500</v>
      </c>
      <c r="T4371" s="461">
        <v>758657</v>
      </c>
      <c r="U4371" s="462">
        <v>40000</v>
      </c>
      <c r="V4371" s="463">
        <v>39317.208700000003</v>
      </c>
      <c r="W4371" s="716" t="e">
        <f t="shared" si="171"/>
        <v>#DIV/0!</v>
      </c>
      <c r="Z4371" s="739">
        <f t="shared" si="172"/>
        <v>22.05</v>
      </c>
    </row>
    <row r="4372" spans="1:26" s="365" customFormat="1" ht="12.65" customHeight="1">
      <c r="A4372" s="452" t="s">
        <v>105</v>
      </c>
      <c r="B4372" s="452" t="s">
        <v>1360</v>
      </c>
      <c r="C4372" s="453" t="s">
        <v>435</v>
      </c>
      <c r="D4372" s="454" t="s">
        <v>1373</v>
      </c>
      <c r="E4372" s="455" t="s">
        <v>1374</v>
      </c>
      <c r="F4372" s="454" t="s">
        <v>1341</v>
      </c>
      <c r="G4372" s="454" t="s">
        <v>1360</v>
      </c>
      <c r="H4372" s="454" t="s">
        <v>538</v>
      </c>
      <c r="I4372" s="453">
        <v>2024</v>
      </c>
      <c r="J4372" s="453">
        <v>4</v>
      </c>
      <c r="K4372" s="456">
        <v>45589</v>
      </c>
      <c r="L4372" s="457"/>
      <c r="M4372" s="458">
        <v>0.224</v>
      </c>
      <c r="N4372" s="458">
        <v>0.22489999999999999</v>
      </c>
      <c r="O4372" s="459">
        <v>8.9999999999999998E-4</v>
      </c>
      <c r="P4372" s="460">
        <v>0</v>
      </c>
      <c r="Q4372" s="453">
        <v>1</v>
      </c>
      <c r="R4372" s="458">
        <v>0.224</v>
      </c>
      <c r="S4372" s="464">
        <v>162000</v>
      </c>
      <c r="T4372" s="461">
        <v>734157</v>
      </c>
      <c r="U4372" s="462">
        <v>40000</v>
      </c>
      <c r="V4372" s="463">
        <v>39339.258699999998</v>
      </c>
      <c r="W4372" s="716" t="e">
        <f t="shared" si="171"/>
        <v>#DIV/0!</v>
      </c>
      <c r="Z4372" s="739">
        <f t="shared" si="172"/>
        <v>145.79999999999998</v>
      </c>
    </row>
    <row r="4373" spans="1:26" s="365" customFormat="1" ht="12.65" customHeight="1">
      <c r="A4373" s="452" t="s">
        <v>105</v>
      </c>
      <c r="B4373" s="452" t="s">
        <v>1360</v>
      </c>
      <c r="C4373" s="453" t="s">
        <v>435</v>
      </c>
      <c r="D4373" s="454" t="s">
        <v>1373</v>
      </c>
      <c r="E4373" s="455" t="s">
        <v>1374</v>
      </c>
      <c r="F4373" s="454" t="s">
        <v>1341</v>
      </c>
      <c r="G4373" s="454" t="s">
        <v>1360</v>
      </c>
      <c r="H4373" s="454" t="s">
        <v>538</v>
      </c>
      <c r="I4373" s="453">
        <v>2024</v>
      </c>
      <c r="J4373" s="453">
        <v>3</v>
      </c>
      <c r="K4373" s="456">
        <v>45589</v>
      </c>
      <c r="L4373" s="457"/>
      <c r="M4373" s="458">
        <v>0.224</v>
      </c>
      <c r="N4373" s="458">
        <v>0.22489999999999999</v>
      </c>
      <c r="O4373" s="459">
        <v>8.9999999999999998E-4</v>
      </c>
      <c r="P4373" s="460">
        <v>0</v>
      </c>
      <c r="Q4373" s="453">
        <v>1</v>
      </c>
      <c r="R4373" s="458">
        <v>0.224</v>
      </c>
      <c r="S4373" s="464">
        <v>96300</v>
      </c>
      <c r="T4373" s="461">
        <v>572157</v>
      </c>
      <c r="U4373" s="462">
        <v>40000</v>
      </c>
      <c r="V4373" s="463">
        <v>39485.058700000001</v>
      </c>
      <c r="W4373" s="716" t="e">
        <f t="shared" si="171"/>
        <v>#DIV/0!</v>
      </c>
      <c r="Z4373" s="739">
        <f t="shared" si="172"/>
        <v>86.67</v>
      </c>
    </row>
    <row r="4374" spans="1:26" s="365" customFormat="1" ht="12.65" customHeight="1">
      <c r="A4374" s="452" t="s">
        <v>105</v>
      </c>
      <c r="B4374" s="452" t="s">
        <v>1360</v>
      </c>
      <c r="C4374" s="453" t="s">
        <v>435</v>
      </c>
      <c r="D4374" s="454" t="s">
        <v>1373</v>
      </c>
      <c r="E4374" s="455" t="s">
        <v>1374</v>
      </c>
      <c r="F4374" s="454" t="s">
        <v>1341</v>
      </c>
      <c r="G4374" s="454" t="s">
        <v>1360</v>
      </c>
      <c r="H4374" s="454" t="s">
        <v>538</v>
      </c>
      <c r="I4374" s="453">
        <v>2024</v>
      </c>
      <c r="J4374" s="453">
        <v>2</v>
      </c>
      <c r="K4374" s="456">
        <v>45589</v>
      </c>
      <c r="L4374" s="457"/>
      <c r="M4374" s="458">
        <v>0.224</v>
      </c>
      <c r="N4374" s="458">
        <v>0.22489999999999999</v>
      </c>
      <c r="O4374" s="459">
        <v>8.9999999999999998E-4</v>
      </c>
      <c r="P4374" s="460">
        <v>0</v>
      </c>
      <c r="Q4374" s="453">
        <v>1</v>
      </c>
      <c r="R4374" s="458">
        <v>0.224</v>
      </c>
      <c r="S4374" s="464">
        <v>25000</v>
      </c>
      <c r="T4374" s="461">
        <v>475857</v>
      </c>
      <c r="U4374" s="462">
        <v>40000</v>
      </c>
      <c r="V4374" s="463">
        <v>39571.7287</v>
      </c>
      <c r="W4374" s="716" t="e">
        <f t="shared" si="171"/>
        <v>#DIV/0!</v>
      </c>
      <c r="Z4374" s="739">
        <f t="shared" si="172"/>
        <v>22.5</v>
      </c>
    </row>
    <row r="4375" spans="1:26" s="365" customFormat="1" ht="12.65" customHeight="1">
      <c r="A4375" s="452" t="s">
        <v>105</v>
      </c>
      <c r="B4375" s="452" t="s">
        <v>1360</v>
      </c>
      <c r="C4375" s="453" t="s">
        <v>435</v>
      </c>
      <c r="D4375" s="454" t="s">
        <v>1373</v>
      </c>
      <c r="E4375" s="455" t="s">
        <v>1374</v>
      </c>
      <c r="F4375" s="454" t="s">
        <v>1341</v>
      </c>
      <c r="G4375" s="454" t="s">
        <v>1360</v>
      </c>
      <c r="H4375" s="454" t="s">
        <v>538</v>
      </c>
      <c r="I4375" s="453">
        <v>2024</v>
      </c>
      <c r="J4375" s="453">
        <v>1</v>
      </c>
      <c r="K4375" s="456">
        <v>45589</v>
      </c>
      <c r="L4375" s="457"/>
      <c r="M4375" s="458">
        <v>0.224</v>
      </c>
      <c r="N4375" s="458">
        <v>0.22489999999999999</v>
      </c>
      <c r="O4375" s="459">
        <v>8.9999999999999998E-4</v>
      </c>
      <c r="P4375" s="460">
        <v>0</v>
      </c>
      <c r="Q4375" s="453">
        <v>1</v>
      </c>
      <c r="R4375" s="458">
        <v>0.224</v>
      </c>
      <c r="S4375" s="464">
        <v>79200</v>
      </c>
      <c r="T4375" s="461">
        <v>450857</v>
      </c>
      <c r="U4375" s="462">
        <v>40000</v>
      </c>
      <c r="V4375" s="463">
        <v>39594.2287</v>
      </c>
      <c r="W4375" s="716" t="e">
        <f t="shared" si="171"/>
        <v>#DIV/0!</v>
      </c>
      <c r="Z4375" s="739">
        <f t="shared" si="172"/>
        <v>71.28</v>
      </c>
    </row>
    <row r="4376" spans="1:26" s="365" customFormat="1" ht="12.65" customHeight="1">
      <c r="A4376" s="452" t="s">
        <v>105</v>
      </c>
      <c r="B4376" s="452" t="s">
        <v>1360</v>
      </c>
      <c r="C4376" s="453" t="s">
        <v>435</v>
      </c>
      <c r="D4376" s="454" t="s">
        <v>1373</v>
      </c>
      <c r="E4376" s="455" t="s">
        <v>1374</v>
      </c>
      <c r="F4376" s="454" t="s">
        <v>1341</v>
      </c>
      <c r="G4376" s="454" t="s">
        <v>1360</v>
      </c>
      <c r="H4376" s="454" t="s">
        <v>538</v>
      </c>
      <c r="I4376" s="453">
        <v>2023</v>
      </c>
      <c r="J4376" s="453">
        <v>12</v>
      </c>
      <c r="K4376" s="456">
        <v>45589</v>
      </c>
      <c r="L4376" s="457"/>
      <c r="M4376" s="458">
        <v>0.224</v>
      </c>
      <c r="N4376" s="458">
        <v>0.22489999999999999</v>
      </c>
      <c r="O4376" s="459">
        <v>8.9999999999999998E-4</v>
      </c>
      <c r="P4376" s="460">
        <v>0</v>
      </c>
      <c r="Q4376" s="453">
        <v>1</v>
      </c>
      <c r="R4376" s="458">
        <v>0.224</v>
      </c>
      <c r="S4376" s="464">
        <v>89000</v>
      </c>
      <c r="T4376" s="461">
        <v>371657</v>
      </c>
      <c r="U4376" s="462">
        <v>40000</v>
      </c>
      <c r="V4376" s="463">
        <v>39665.508699999998</v>
      </c>
      <c r="W4376" s="716" t="e">
        <f t="shared" si="171"/>
        <v>#DIV/0!</v>
      </c>
      <c r="Z4376" s="739">
        <f t="shared" si="172"/>
        <v>80.099999999999994</v>
      </c>
    </row>
    <row r="4377" spans="1:26" s="365" customFormat="1" ht="12.65" customHeight="1">
      <c r="A4377" s="452" t="s">
        <v>105</v>
      </c>
      <c r="B4377" s="452" t="s">
        <v>1360</v>
      </c>
      <c r="C4377" s="453" t="s">
        <v>435</v>
      </c>
      <c r="D4377" s="454" t="s">
        <v>1373</v>
      </c>
      <c r="E4377" s="455" t="s">
        <v>1374</v>
      </c>
      <c r="F4377" s="454" t="s">
        <v>1341</v>
      </c>
      <c r="G4377" s="454" t="s">
        <v>1360</v>
      </c>
      <c r="H4377" s="454" t="s">
        <v>538</v>
      </c>
      <c r="I4377" s="453">
        <v>2023</v>
      </c>
      <c r="J4377" s="453">
        <v>11</v>
      </c>
      <c r="K4377" s="456">
        <v>45589</v>
      </c>
      <c r="L4377" s="457"/>
      <c r="M4377" s="458">
        <v>0.224</v>
      </c>
      <c r="N4377" s="458">
        <v>0.22489999999999999</v>
      </c>
      <c r="O4377" s="459">
        <v>8.9999999999999998E-4</v>
      </c>
      <c r="P4377" s="460">
        <v>0</v>
      </c>
      <c r="Q4377" s="453">
        <v>1</v>
      </c>
      <c r="R4377" s="458">
        <v>0.224</v>
      </c>
      <c r="S4377" s="464">
        <v>21628</v>
      </c>
      <c r="T4377" s="461">
        <v>282657</v>
      </c>
      <c r="U4377" s="462">
        <v>40000</v>
      </c>
      <c r="V4377" s="463">
        <v>39745.608699999997</v>
      </c>
      <c r="W4377" s="716" t="e">
        <f t="shared" si="171"/>
        <v>#DIV/0!</v>
      </c>
      <c r="Z4377" s="739">
        <f t="shared" si="172"/>
        <v>19.465199999999999</v>
      </c>
    </row>
    <row r="4378" spans="1:26" s="365" customFormat="1" ht="12.65" customHeight="1">
      <c r="A4378" s="452" t="s">
        <v>105</v>
      </c>
      <c r="B4378" s="452" t="s">
        <v>1360</v>
      </c>
      <c r="C4378" s="453" t="s">
        <v>435</v>
      </c>
      <c r="D4378" s="454" t="s">
        <v>1373</v>
      </c>
      <c r="E4378" s="455" t="s">
        <v>1374</v>
      </c>
      <c r="F4378" s="454" t="s">
        <v>1341</v>
      </c>
      <c r="G4378" s="454" t="s">
        <v>1360</v>
      </c>
      <c r="H4378" s="454" t="s">
        <v>538</v>
      </c>
      <c r="I4378" s="453">
        <v>2023</v>
      </c>
      <c r="J4378" s="453">
        <v>10</v>
      </c>
      <c r="K4378" s="456">
        <v>45589</v>
      </c>
      <c r="L4378" s="457"/>
      <c r="M4378" s="458">
        <v>0.224</v>
      </c>
      <c r="N4378" s="458">
        <v>0.22489999999999999</v>
      </c>
      <c r="O4378" s="459">
        <v>8.9999999999999998E-4</v>
      </c>
      <c r="P4378" s="460">
        <v>0</v>
      </c>
      <c r="Q4378" s="453">
        <v>1</v>
      </c>
      <c r="R4378" s="458">
        <v>0.224</v>
      </c>
      <c r="S4378" s="464">
        <v>48400</v>
      </c>
      <c r="T4378" s="461">
        <v>261029</v>
      </c>
      <c r="U4378" s="462">
        <v>40000</v>
      </c>
      <c r="V4378" s="463">
        <v>39765.073900000003</v>
      </c>
      <c r="W4378" s="716" t="e">
        <f t="shared" si="171"/>
        <v>#DIV/0!</v>
      </c>
      <c r="Z4378" s="739">
        <f t="shared" si="172"/>
        <v>43.56</v>
      </c>
    </row>
    <row r="4379" spans="1:26" s="365" customFormat="1" ht="12.65" customHeight="1">
      <c r="A4379" s="452" t="s">
        <v>105</v>
      </c>
      <c r="B4379" s="452" t="s">
        <v>1360</v>
      </c>
      <c r="C4379" s="453" t="s">
        <v>435</v>
      </c>
      <c r="D4379" s="454" t="s">
        <v>1373</v>
      </c>
      <c r="E4379" s="455" t="s">
        <v>1374</v>
      </c>
      <c r="F4379" s="454" t="s">
        <v>1341</v>
      </c>
      <c r="G4379" s="454" t="s">
        <v>1360</v>
      </c>
      <c r="H4379" s="454" t="s">
        <v>538</v>
      </c>
      <c r="I4379" s="453">
        <v>2023</v>
      </c>
      <c r="J4379" s="453">
        <v>9</v>
      </c>
      <c r="K4379" s="456">
        <v>45589</v>
      </c>
      <c r="L4379" s="457"/>
      <c r="M4379" s="458">
        <v>0.224</v>
      </c>
      <c r="N4379" s="458">
        <v>0.22489999999999999</v>
      </c>
      <c r="O4379" s="459">
        <v>8.9999999999999998E-4</v>
      </c>
      <c r="P4379" s="460">
        <v>0</v>
      </c>
      <c r="Q4379" s="453">
        <v>1</v>
      </c>
      <c r="R4379" s="458">
        <v>0.224</v>
      </c>
      <c r="S4379" s="464">
        <v>30300</v>
      </c>
      <c r="T4379" s="461">
        <v>212629</v>
      </c>
      <c r="U4379" s="462">
        <v>40000</v>
      </c>
      <c r="V4379" s="463">
        <v>39808.633900000001</v>
      </c>
      <c r="W4379" s="716" t="e">
        <f t="shared" si="171"/>
        <v>#DIV/0!</v>
      </c>
      <c r="Z4379" s="739">
        <f t="shared" si="172"/>
        <v>27.27</v>
      </c>
    </row>
    <row r="4380" spans="1:26" s="365" customFormat="1" ht="12.65" customHeight="1">
      <c r="A4380" s="452" t="s">
        <v>105</v>
      </c>
      <c r="B4380" s="452" t="s">
        <v>1360</v>
      </c>
      <c r="C4380" s="453" t="s">
        <v>435</v>
      </c>
      <c r="D4380" s="454" t="s">
        <v>1373</v>
      </c>
      <c r="E4380" s="455" t="s">
        <v>1374</v>
      </c>
      <c r="F4380" s="454" t="s">
        <v>1341</v>
      </c>
      <c r="G4380" s="454" t="s">
        <v>1360</v>
      </c>
      <c r="H4380" s="454" t="s">
        <v>538</v>
      </c>
      <c r="I4380" s="453">
        <v>2023</v>
      </c>
      <c r="J4380" s="453">
        <v>8</v>
      </c>
      <c r="K4380" s="456">
        <v>45589</v>
      </c>
      <c r="L4380" s="457"/>
      <c r="M4380" s="458">
        <v>0.224</v>
      </c>
      <c r="N4380" s="458">
        <v>0.22489999999999999</v>
      </c>
      <c r="O4380" s="459">
        <v>8.9999999999999998E-4</v>
      </c>
      <c r="P4380" s="460">
        <v>0</v>
      </c>
      <c r="Q4380" s="453">
        <v>1</v>
      </c>
      <c r="R4380" s="458">
        <v>0.224</v>
      </c>
      <c r="S4380" s="464">
        <v>21156</v>
      </c>
      <c r="T4380" s="461">
        <v>182329</v>
      </c>
      <c r="U4380" s="462">
        <v>40000</v>
      </c>
      <c r="V4380" s="463">
        <v>39835.903899999998</v>
      </c>
      <c r="W4380" s="716" t="e">
        <f t="shared" si="171"/>
        <v>#DIV/0!</v>
      </c>
      <c r="Z4380" s="739">
        <f t="shared" si="172"/>
        <v>19.040399999999998</v>
      </c>
    </row>
    <row r="4381" spans="1:26" s="365" customFormat="1" ht="12.65" customHeight="1">
      <c r="A4381" s="452" t="s">
        <v>105</v>
      </c>
      <c r="B4381" s="452" t="s">
        <v>1360</v>
      </c>
      <c r="C4381" s="453" t="s">
        <v>435</v>
      </c>
      <c r="D4381" s="454" t="s">
        <v>1373</v>
      </c>
      <c r="E4381" s="455" t="s">
        <v>1374</v>
      </c>
      <c r="F4381" s="454" t="s">
        <v>1341</v>
      </c>
      <c r="G4381" s="454" t="s">
        <v>1360</v>
      </c>
      <c r="H4381" s="454" t="s">
        <v>538</v>
      </c>
      <c r="I4381" s="453">
        <v>2023</v>
      </c>
      <c r="J4381" s="453">
        <v>7</v>
      </c>
      <c r="K4381" s="456">
        <v>45589</v>
      </c>
      <c r="L4381" s="457"/>
      <c r="M4381" s="458">
        <v>0.224</v>
      </c>
      <c r="N4381" s="458">
        <v>0.22489999999999999</v>
      </c>
      <c r="O4381" s="459">
        <v>8.9999999999999998E-4</v>
      </c>
      <c r="P4381" s="460">
        <v>0</v>
      </c>
      <c r="Q4381" s="453">
        <v>1</v>
      </c>
      <c r="R4381" s="458">
        <v>0.224</v>
      </c>
      <c r="S4381" s="464">
        <v>0</v>
      </c>
      <c r="T4381" s="461">
        <v>161173</v>
      </c>
      <c r="U4381" s="462">
        <v>40000</v>
      </c>
      <c r="V4381" s="463">
        <v>39854.944300000003</v>
      </c>
      <c r="W4381" s="716" t="e">
        <f t="shared" si="171"/>
        <v>#DIV/0!</v>
      </c>
      <c r="Z4381" s="739">
        <f t="shared" si="172"/>
        <v>0</v>
      </c>
    </row>
    <row r="4382" spans="1:26" s="365" customFormat="1" ht="12.65" customHeight="1">
      <c r="A4382" s="452" t="s">
        <v>105</v>
      </c>
      <c r="B4382" s="452" t="s">
        <v>1360</v>
      </c>
      <c r="C4382" s="453" t="s">
        <v>435</v>
      </c>
      <c r="D4382" s="454" t="s">
        <v>1373</v>
      </c>
      <c r="E4382" s="455" t="s">
        <v>1374</v>
      </c>
      <c r="F4382" s="454" t="s">
        <v>1341</v>
      </c>
      <c r="G4382" s="454" t="s">
        <v>1360</v>
      </c>
      <c r="H4382" s="454" t="s">
        <v>538</v>
      </c>
      <c r="I4382" s="453">
        <v>2023</v>
      </c>
      <c r="J4382" s="453">
        <v>6</v>
      </c>
      <c r="K4382" s="456">
        <v>45589</v>
      </c>
      <c r="L4382" s="457"/>
      <c r="M4382" s="458">
        <v>0.224</v>
      </c>
      <c r="N4382" s="458">
        <v>0.22489999999999999</v>
      </c>
      <c r="O4382" s="459">
        <v>8.9999999999999998E-4</v>
      </c>
      <c r="P4382" s="460">
        <v>0</v>
      </c>
      <c r="Q4382" s="453">
        <v>1</v>
      </c>
      <c r="R4382" s="458">
        <v>0.224</v>
      </c>
      <c r="S4382" s="464">
        <v>0</v>
      </c>
      <c r="T4382" s="461">
        <v>161173</v>
      </c>
      <c r="U4382" s="462">
        <v>40000</v>
      </c>
      <c r="V4382" s="463">
        <v>39854.944300000003</v>
      </c>
      <c r="W4382" s="716" t="e">
        <f t="shared" si="171"/>
        <v>#DIV/0!</v>
      </c>
      <c r="Z4382" s="739">
        <f t="shared" si="172"/>
        <v>0</v>
      </c>
    </row>
    <row r="4383" spans="1:26" s="365" customFormat="1" ht="12.65" customHeight="1">
      <c r="A4383" s="452" t="s">
        <v>105</v>
      </c>
      <c r="B4383" s="452" t="s">
        <v>1360</v>
      </c>
      <c r="C4383" s="453" t="s">
        <v>435</v>
      </c>
      <c r="D4383" s="454" t="s">
        <v>1373</v>
      </c>
      <c r="E4383" s="455" t="s">
        <v>1374</v>
      </c>
      <c r="F4383" s="454" t="s">
        <v>1341</v>
      </c>
      <c r="G4383" s="454" t="s">
        <v>1360</v>
      </c>
      <c r="H4383" s="454" t="s">
        <v>538</v>
      </c>
      <c r="I4383" s="453">
        <v>2023</v>
      </c>
      <c r="J4383" s="453">
        <v>5</v>
      </c>
      <c r="K4383" s="456">
        <v>45589</v>
      </c>
      <c r="L4383" s="457"/>
      <c r="M4383" s="458">
        <v>0.224</v>
      </c>
      <c r="N4383" s="458">
        <v>0.22489999999999999</v>
      </c>
      <c r="O4383" s="459">
        <v>8.9999999999999998E-4</v>
      </c>
      <c r="P4383" s="460">
        <v>0</v>
      </c>
      <c r="Q4383" s="453">
        <v>1</v>
      </c>
      <c r="R4383" s="458">
        <v>0.224</v>
      </c>
      <c r="S4383" s="464">
        <v>80705</v>
      </c>
      <c r="T4383" s="461">
        <v>161173</v>
      </c>
      <c r="U4383" s="462">
        <v>40000</v>
      </c>
      <c r="V4383" s="463">
        <v>39854.944300000003</v>
      </c>
      <c r="W4383" s="716" t="e">
        <f t="shared" si="171"/>
        <v>#DIV/0!</v>
      </c>
      <c r="Z4383" s="739">
        <f t="shared" si="172"/>
        <v>72.634500000000003</v>
      </c>
    </row>
    <row r="4384" spans="1:26" s="365" customFormat="1" ht="12.65" customHeight="1">
      <c r="A4384" s="452" t="s">
        <v>105</v>
      </c>
      <c r="B4384" s="452" t="s">
        <v>1360</v>
      </c>
      <c r="C4384" s="453" t="s">
        <v>435</v>
      </c>
      <c r="D4384" s="454" t="s">
        <v>1373</v>
      </c>
      <c r="E4384" s="455" t="s">
        <v>1374</v>
      </c>
      <c r="F4384" s="454" t="s">
        <v>1341</v>
      </c>
      <c r="G4384" s="454" t="s">
        <v>1360</v>
      </c>
      <c r="H4384" s="454" t="s">
        <v>538</v>
      </c>
      <c r="I4384" s="453">
        <v>2023</v>
      </c>
      <c r="J4384" s="453">
        <v>4</v>
      </c>
      <c r="K4384" s="456">
        <v>45589</v>
      </c>
      <c r="L4384" s="457"/>
      <c r="M4384" s="458">
        <v>0.224</v>
      </c>
      <c r="N4384" s="458">
        <v>0.22489999999999999</v>
      </c>
      <c r="O4384" s="459">
        <v>8.9999999999999998E-4</v>
      </c>
      <c r="P4384" s="460">
        <v>0</v>
      </c>
      <c r="Q4384" s="453">
        <v>1</v>
      </c>
      <c r="R4384" s="458">
        <v>0.224</v>
      </c>
      <c r="S4384" s="464">
        <v>80468</v>
      </c>
      <c r="T4384" s="461">
        <v>80468</v>
      </c>
      <c r="U4384" s="462">
        <v>40000</v>
      </c>
      <c r="V4384" s="463">
        <v>39927.578800000003</v>
      </c>
      <c r="W4384" s="716" t="e">
        <f t="shared" si="171"/>
        <v>#DIV/0!</v>
      </c>
      <c r="Z4384" s="739">
        <f t="shared" si="172"/>
        <v>72.421199999999999</v>
      </c>
    </row>
    <row r="4385" spans="1:26" s="365" customFormat="1" ht="12.65" customHeight="1">
      <c r="A4385" s="452" t="s">
        <v>105</v>
      </c>
      <c r="B4385" s="452" t="s">
        <v>1360</v>
      </c>
      <c r="C4385" s="453" t="s">
        <v>435</v>
      </c>
      <c r="D4385" s="454" t="s">
        <v>1375</v>
      </c>
      <c r="E4385" s="455" t="s">
        <v>1376</v>
      </c>
      <c r="F4385" s="454" t="s">
        <v>1341</v>
      </c>
      <c r="G4385" s="454" t="s">
        <v>1360</v>
      </c>
      <c r="H4385" s="454" t="s">
        <v>538</v>
      </c>
      <c r="I4385" s="453">
        <v>2025</v>
      </c>
      <c r="J4385" s="453">
        <v>1</v>
      </c>
      <c r="K4385" s="456">
        <v>45698</v>
      </c>
      <c r="L4385" s="457"/>
      <c r="M4385" s="458">
        <v>3.5999999999999997E-2</v>
      </c>
      <c r="N4385" s="458">
        <v>3.6299999999999999E-2</v>
      </c>
      <c r="O4385" s="459">
        <v>2.9999999999999997E-4</v>
      </c>
      <c r="P4385" s="460">
        <v>0</v>
      </c>
      <c r="Q4385" s="453">
        <v>1</v>
      </c>
      <c r="R4385" s="458">
        <v>3.5999999999999997E-2</v>
      </c>
      <c r="S4385" s="464">
        <v>21000</v>
      </c>
      <c r="T4385" s="461">
        <v>881552</v>
      </c>
      <c r="U4385" s="462">
        <v>30000</v>
      </c>
      <c r="V4385" s="463">
        <v>29735.5344</v>
      </c>
      <c r="W4385" s="716" t="e">
        <f t="shared" si="171"/>
        <v>#DIV/0!</v>
      </c>
      <c r="Z4385" s="739">
        <f t="shared" si="172"/>
        <v>6.3</v>
      </c>
    </row>
    <row r="4386" spans="1:26" s="365" customFormat="1" ht="12.65" customHeight="1">
      <c r="A4386" s="452" t="s">
        <v>105</v>
      </c>
      <c r="B4386" s="452" t="s">
        <v>1360</v>
      </c>
      <c r="C4386" s="453" t="s">
        <v>435</v>
      </c>
      <c r="D4386" s="454" t="s">
        <v>1375</v>
      </c>
      <c r="E4386" s="455" t="s">
        <v>1376</v>
      </c>
      <c r="F4386" s="454" t="s">
        <v>1341</v>
      </c>
      <c r="G4386" s="454" t="s">
        <v>1360</v>
      </c>
      <c r="H4386" s="454" t="s">
        <v>538</v>
      </c>
      <c r="I4386" s="453">
        <v>2024</v>
      </c>
      <c r="J4386" s="453">
        <v>12</v>
      </c>
      <c r="K4386" s="456">
        <v>45666</v>
      </c>
      <c r="L4386" s="457"/>
      <c r="M4386" s="458">
        <v>3.5999999999999997E-2</v>
      </c>
      <c r="N4386" s="458">
        <v>3.6299999999999999E-2</v>
      </c>
      <c r="O4386" s="459">
        <v>2.9999999999999997E-4</v>
      </c>
      <c r="P4386" s="460">
        <v>0</v>
      </c>
      <c r="Q4386" s="453">
        <v>1</v>
      </c>
      <c r="R4386" s="458">
        <v>3.5999999999999997E-2</v>
      </c>
      <c r="S4386" s="464">
        <v>28000</v>
      </c>
      <c r="T4386" s="461">
        <v>860552</v>
      </c>
      <c r="U4386" s="462">
        <v>30000</v>
      </c>
      <c r="V4386" s="463">
        <v>29741.8344</v>
      </c>
      <c r="W4386" s="716" t="e">
        <f t="shared" si="171"/>
        <v>#DIV/0!</v>
      </c>
      <c r="Z4386" s="739">
        <f t="shared" si="172"/>
        <v>8.3999999999999986</v>
      </c>
    </row>
    <row r="4387" spans="1:26" s="365" customFormat="1" ht="12.65" customHeight="1">
      <c r="A4387" s="452" t="s">
        <v>105</v>
      </c>
      <c r="B4387" s="452" t="s">
        <v>1360</v>
      </c>
      <c r="C4387" s="453" t="s">
        <v>435</v>
      </c>
      <c r="D4387" s="454" t="s">
        <v>1375</v>
      </c>
      <c r="E4387" s="455" t="s">
        <v>1376</v>
      </c>
      <c r="F4387" s="454" t="s">
        <v>1341</v>
      </c>
      <c r="G4387" s="454" t="s">
        <v>1360</v>
      </c>
      <c r="H4387" s="454" t="s">
        <v>538</v>
      </c>
      <c r="I4387" s="453">
        <v>2024</v>
      </c>
      <c r="J4387" s="453">
        <v>11</v>
      </c>
      <c r="K4387" s="456">
        <v>45636</v>
      </c>
      <c r="L4387" s="457"/>
      <c r="M4387" s="458">
        <v>3.5999999999999997E-2</v>
      </c>
      <c r="N4387" s="458">
        <v>3.6299999999999999E-2</v>
      </c>
      <c r="O4387" s="459">
        <v>2.9999999999999997E-4</v>
      </c>
      <c r="P4387" s="460">
        <v>0</v>
      </c>
      <c r="Q4387" s="453">
        <v>1</v>
      </c>
      <c r="R4387" s="458">
        <v>3.5999999999999997E-2</v>
      </c>
      <c r="S4387" s="464">
        <v>9000</v>
      </c>
      <c r="T4387" s="461">
        <v>832552</v>
      </c>
      <c r="U4387" s="462">
        <v>30000</v>
      </c>
      <c r="V4387" s="463">
        <v>29750.234400000001</v>
      </c>
      <c r="W4387" s="716" t="e">
        <f t="shared" si="171"/>
        <v>#DIV/0!</v>
      </c>
      <c r="Z4387" s="739">
        <f t="shared" si="172"/>
        <v>2.6999999999999997</v>
      </c>
    </row>
    <row r="4388" spans="1:26" s="365" customFormat="1" ht="12.65" customHeight="1">
      <c r="A4388" s="452" t="s">
        <v>105</v>
      </c>
      <c r="B4388" s="452" t="s">
        <v>1360</v>
      </c>
      <c r="C4388" s="453" t="s">
        <v>435</v>
      </c>
      <c r="D4388" s="454" t="s">
        <v>1375</v>
      </c>
      <c r="E4388" s="455" t="s">
        <v>1376</v>
      </c>
      <c r="F4388" s="454" t="s">
        <v>1341</v>
      </c>
      <c r="G4388" s="454" t="s">
        <v>1360</v>
      </c>
      <c r="H4388" s="454" t="s">
        <v>538</v>
      </c>
      <c r="I4388" s="453">
        <v>2024</v>
      </c>
      <c r="J4388" s="453">
        <v>10</v>
      </c>
      <c r="K4388" s="456">
        <v>45603</v>
      </c>
      <c r="L4388" s="457"/>
      <c r="M4388" s="458">
        <v>3.5999999999999997E-2</v>
      </c>
      <c r="N4388" s="458">
        <v>3.6299999999999999E-2</v>
      </c>
      <c r="O4388" s="459">
        <v>2.9999999999999997E-4</v>
      </c>
      <c r="P4388" s="460">
        <v>0</v>
      </c>
      <c r="Q4388" s="453">
        <v>1</v>
      </c>
      <c r="R4388" s="458">
        <v>3.5999999999999997E-2</v>
      </c>
      <c r="S4388" s="464">
        <v>0</v>
      </c>
      <c r="T4388" s="461">
        <v>823552</v>
      </c>
      <c r="U4388" s="462">
        <v>30000</v>
      </c>
      <c r="V4388" s="463">
        <v>29752.934399999998</v>
      </c>
      <c r="W4388" s="716" t="e">
        <f t="shared" si="171"/>
        <v>#DIV/0!</v>
      </c>
      <c r="Z4388" s="739">
        <f t="shared" si="172"/>
        <v>0</v>
      </c>
    </row>
    <row r="4389" spans="1:26" s="365" customFormat="1" ht="12.65" customHeight="1">
      <c r="A4389" s="452" t="s">
        <v>105</v>
      </c>
      <c r="B4389" s="452" t="s">
        <v>1360</v>
      </c>
      <c r="C4389" s="453" t="s">
        <v>435</v>
      </c>
      <c r="D4389" s="454" t="s">
        <v>1375</v>
      </c>
      <c r="E4389" s="455" t="s">
        <v>1376</v>
      </c>
      <c r="F4389" s="454" t="s">
        <v>1341</v>
      </c>
      <c r="G4389" s="454" t="s">
        <v>1360</v>
      </c>
      <c r="H4389" s="454" t="s">
        <v>538</v>
      </c>
      <c r="I4389" s="453">
        <v>2024</v>
      </c>
      <c r="J4389" s="453">
        <v>9</v>
      </c>
      <c r="K4389" s="456">
        <v>45589</v>
      </c>
      <c r="L4389" s="457"/>
      <c r="M4389" s="458">
        <v>3.5999999999999997E-2</v>
      </c>
      <c r="N4389" s="458">
        <v>3.6299999999999999E-2</v>
      </c>
      <c r="O4389" s="459">
        <v>2.9999999999999997E-4</v>
      </c>
      <c r="P4389" s="460">
        <v>0</v>
      </c>
      <c r="Q4389" s="453">
        <v>1</v>
      </c>
      <c r="R4389" s="458">
        <v>3.5999999999999997E-2</v>
      </c>
      <c r="S4389" s="464">
        <v>17700</v>
      </c>
      <c r="T4389" s="461">
        <v>823552</v>
      </c>
      <c r="U4389" s="462">
        <v>30000</v>
      </c>
      <c r="V4389" s="463">
        <v>29752.934399999998</v>
      </c>
      <c r="W4389" s="716" t="e">
        <f t="shared" si="171"/>
        <v>#DIV/0!</v>
      </c>
      <c r="Z4389" s="739">
        <f t="shared" si="172"/>
        <v>5.31</v>
      </c>
    </row>
    <row r="4390" spans="1:26" s="365" customFormat="1" ht="12.65" customHeight="1">
      <c r="A4390" s="452" t="s">
        <v>105</v>
      </c>
      <c r="B4390" s="452" t="s">
        <v>1360</v>
      </c>
      <c r="C4390" s="453" t="s">
        <v>435</v>
      </c>
      <c r="D4390" s="454" t="s">
        <v>1375</v>
      </c>
      <c r="E4390" s="455" t="s">
        <v>1376</v>
      </c>
      <c r="F4390" s="454" t="s">
        <v>1341</v>
      </c>
      <c r="G4390" s="454" t="s">
        <v>1360</v>
      </c>
      <c r="H4390" s="454" t="s">
        <v>538</v>
      </c>
      <c r="I4390" s="453">
        <v>2024</v>
      </c>
      <c r="J4390" s="453">
        <v>8</v>
      </c>
      <c r="K4390" s="456">
        <v>45589</v>
      </c>
      <c r="L4390" s="457"/>
      <c r="M4390" s="458">
        <v>3.5999999999999997E-2</v>
      </c>
      <c r="N4390" s="458">
        <v>3.6299999999999999E-2</v>
      </c>
      <c r="O4390" s="459">
        <v>2.9999999999999997E-4</v>
      </c>
      <c r="P4390" s="460">
        <v>0</v>
      </c>
      <c r="Q4390" s="453">
        <v>1</v>
      </c>
      <c r="R4390" s="458">
        <v>3.5999999999999997E-2</v>
      </c>
      <c r="S4390" s="464">
        <v>41900</v>
      </c>
      <c r="T4390" s="461">
        <v>805852</v>
      </c>
      <c r="U4390" s="462">
        <v>30000</v>
      </c>
      <c r="V4390" s="463">
        <v>29758.2444</v>
      </c>
      <c r="W4390" s="716" t="e">
        <f t="shared" si="171"/>
        <v>#DIV/0!</v>
      </c>
      <c r="Z4390" s="739">
        <f t="shared" si="172"/>
        <v>12.569999999999999</v>
      </c>
    </row>
    <row r="4391" spans="1:26" s="365" customFormat="1" ht="12.65" customHeight="1">
      <c r="A4391" s="452" t="s">
        <v>105</v>
      </c>
      <c r="B4391" s="452" t="s">
        <v>1360</v>
      </c>
      <c r="C4391" s="453" t="s">
        <v>435</v>
      </c>
      <c r="D4391" s="454" t="s">
        <v>1375</v>
      </c>
      <c r="E4391" s="455" t="s">
        <v>1376</v>
      </c>
      <c r="F4391" s="454" t="s">
        <v>1341</v>
      </c>
      <c r="G4391" s="454" t="s">
        <v>1360</v>
      </c>
      <c r="H4391" s="454" t="s">
        <v>538</v>
      </c>
      <c r="I4391" s="453">
        <v>2024</v>
      </c>
      <c r="J4391" s="453">
        <v>7</v>
      </c>
      <c r="K4391" s="456">
        <v>45589</v>
      </c>
      <c r="L4391" s="457"/>
      <c r="M4391" s="458">
        <v>3.5999999999999997E-2</v>
      </c>
      <c r="N4391" s="458">
        <v>3.6299999999999999E-2</v>
      </c>
      <c r="O4391" s="459">
        <v>2.9999999999999997E-4</v>
      </c>
      <c r="P4391" s="460">
        <v>0</v>
      </c>
      <c r="Q4391" s="453">
        <v>1</v>
      </c>
      <c r="R4391" s="458">
        <v>3.5999999999999997E-2</v>
      </c>
      <c r="S4391" s="464">
        <v>7000</v>
      </c>
      <c r="T4391" s="461">
        <v>763952</v>
      </c>
      <c r="U4391" s="462">
        <v>30000</v>
      </c>
      <c r="V4391" s="463">
        <v>29770.814399999999</v>
      </c>
      <c r="W4391" s="716" t="e">
        <f t="shared" si="171"/>
        <v>#DIV/0!</v>
      </c>
      <c r="Z4391" s="739">
        <f t="shared" si="172"/>
        <v>2.0999999999999996</v>
      </c>
    </row>
    <row r="4392" spans="1:26" s="365" customFormat="1" ht="12.65" customHeight="1">
      <c r="A4392" s="452" t="s">
        <v>105</v>
      </c>
      <c r="B4392" s="452" t="s">
        <v>1360</v>
      </c>
      <c r="C4392" s="453" t="s">
        <v>435</v>
      </c>
      <c r="D4392" s="454" t="s">
        <v>1375</v>
      </c>
      <c r="E4392" s="455" t="s">
        <v>1376</v>
      </c>
      <c r="F4392" s="454" t="s">
        <v>1341</v>
      </c>
      <c r="G4392" s="454" t="s">
        <v>1360</v>
      </c>
      <c r="H4392" s="454" t="s">
        <v>538</v>
      </c>
      <c r="I4392" s="453">
        <v>2024</v>
      </c>
      <c r="J4392" s="453">
        <v>6</v>
      </c>
      <c r="K4392" s="456">
        <v>45589</v>
      </c>
      <c r="L4392" s="457"/>
      <c r="M4392" s="458">
        <v>3.5999999999999997E-2</v>
      </c>
      <c r="N4392" s="458">
        <v>3.6299999999999999E-2</v>
      </c>
      <c r="O4392" s="459">
        <v>2.9999999999999997E-4</v>
      </c>
      <c r="P4392" s="460">
        <v>0</v>
      </c>
      <c r="Q4392" s="453">
        <v>1</v>
      </c>
      <c r="R4392" s="458">
        <v>3.5999999999999997E-2</v>
      </c>
      <c r="S4392" s="464">
        <v>0</v>
      </c>
      <c r="T4392" s="461">
        <v>756952</v>
      </c>
      <c r="U4392" s="462">
        <v>30000</v>
      </c>
      <c r="V4392" s="463">
        <v>29772.914400000001</v>
      </c>
      <c r="W4392" s="716" t="e">
        <f t="shared" si="171"/>
        <v>#DIV/0!</v>
      </c>
      <c r="Z4392" s="739">
        <f t="shared" si="172"/>
        <v>0</v>
      </c>
    </row>
    <row r="4393" spans="1:26" s="365" customFormat="1" ht="12.65" customHeight="1">
      <c r="A4393" s="452" t="s">
        <v>105</v>
      </c>
      <c r="B4393" s="452" t="s">
        <v>1360</v>
      </c>
      <c r="C4393" s="453" t="s">
        <v>435</v>
      </c>
      <c r="D4393" s="454" t="s">
        <v>1375</v>
      </c>
      <c r="E4393" s="455" t="s">
        <v>1376</v>
      </c>
      <c r="F4393" s="454" t="s">
        <v>1341</v>
      </c>
      <c r="G4393" s="454" t="s">
        <v>1360</v>
      </c>
      <c r="H4393" s="454" t="s">
        <v>538</v>
      </c>
      <c r="I4393" s="453">
        <v>2024</v>
      </c>
      <c r="J4393" s="453">
        <v>5</v>
      </c>
      <c r="K4393" s="456">
        <v>45589</v>
      </c>
      <c r="L4393" s="457"/>
      <c r="M4393" s="458">
        <v>3.5999999999999997E-2</v>
      </c>
      <c r="N4393" s="458">
        <v>3.6299999999999999E-2</v>
      </c>
      <c r="O4393" s="459">
        <v>2.9999999999999997E-4</v>
      </c>
      <c r="P4393" s="460">
        <v>0</v>
      </c>
      <c r="Q4393" s="453">
        <v>1</v>
      </c>
      <c r="R4393" s="458">
        <v>3.5999999999999997E-2</v>
      </c>
      <c r="S4393" s="464">
        <v>24500</v>
      </c>
      <c r="T4393" s="461">
        <v>756952</v>
      </c>
      <c r="U4393" s="462">
        <v>30000</v>
      </c>
      <c r="V4393" s="463">
        <v>29772.914400000001</v>
      </c>
      <c r="W4393" s="716" t="e">
        <f t="shared" si="171"/>
        <v>#DIV/0!</v>
      </c>
      <c r="Z4393" s="739">
        <f t="shared" si="172"/>
        <v>7.35</v>
      </c>
    </row>
    <row r="4394" spans="1:26" s="365" customFormat="1" ht="12.65" customHeight="1">
      <c r="A4394" s="452" t="s">
        <v>105</v>
      </c>
      <c r="B4394" s="452" t="s">
        <v>1360</v>
      </c>
      <c r="C4394" s="453" t="s">
        <v>435</v>
      </c>
      <c r="D4394" s="454" t="s">
        <v>1375</v>
      </c>
      <c r="E4394" s="455" t="s">
        <v>1376</v>
      </c>
      <c r="F4394" s="454" t="s">
        <v>1341</v>
      </c>
      <c r="G4394" s="454" t="s">
        <v>1360</v>
      </c>
      <c r="H4394" s="454" t="s">
        <v>538</v>
      </c>
      <c r="I4394" s="453">
        <v>2024</v>
      </c>
      <c r="J4394" s="453">
        <v>4</v>
      </c>
      <c r="K4394" s="456">
        <v>45589</v>
      </c>
      <c r="L4394" s="457"/>
      <c r="M4394" s="458">
        <v>3.5999999999999997E-2</v>
      </c>
      <c r="N4394" s="458">
        <v>3.6299999999999999E-2</v>
      </c>
      <c r="O4394" s="459">
        <v>2.9999999999999997E-4</v>
      </c>
      <c r="P4394" s="460">
        <v>0</v>
      </c>
      <c r="Q4394" s="453">
        <v>1</v>
      </c>
      <c r="R4394" s="458">
        <v>3.5999999999999997E-2</v>
      </c>
      <c r="S4394" s="464">
        <v>162000</v>
      </c>
      <c r="T4394" s="461">
        <v>732452</v>
      </c>
      <c r="U4394" s="462">
        <v>30000</v>
      </c>
      <c r="V4394" s="463">
        <v>29780.2644</v>
      </c>
      <c r="W4394" s="716" t="e">
        <f t="shared" si="171"/>
        <v>#DIV/0!</v>
      </c>
      <c r="Z4394" s="739">
        <f t="shared" si="172"/>
        <v>48.599999999999994</v>
      </c>
    </row>
    <row r="4395" spans="1:26" s="365" customFormat="1" ht="12.65" customHeight="1">
      <c r="A4395" s="452" t="s">
        <v>105</v>
      </c>
      <c r="B4395" s="452" t="s">
        <v>1360</v>
      </c>
      <c r="C4395" s="453" t="s">
        <v>435</v>
      </c>
      <c r="D4395" s="454" t="s">
        <v>1375</v>
      </c>
      <c r="E4395" s="455" t="s">
        <v>1376</v>
      </c>
      <c r="F4395" s="454" t="s">
        <v>1341</v>
      </c>
      <c r="G4395" s="454" t="s">
        <v>1360</v>
      </c>
      <c r="H4395" s="454" t="s">
        <v>538</v>
      </c>
      <c r="I4395" s="453">
        <v>2024</v>
      </c>
      <c r="J4395" s="453">
        <v>3</v>
      </c>
      <c r="K4395" s="456">
        <v>45589</v>
      </c>
      <c r="L4395" s="457"/>
      <c r="M4395" s="458">
        <v>3.5999999999999997E-2</v>
      </c>
      <c r="N4395" s="458">
        <v>3.6299999999999999E-2</v>
      </c>
      <c r="O4395" s="459">
        <v>2.9999999999999997E-4</v>
      </c>
      <c r="P4395" s="460">
        <v>0</v>
      </c>
      <c r="Q4395" s="453">
        <v>1</v>
      </c>
      <c r="R4395" s="458">
        <v>3.5999999999999997E-2</v>
      </c>
      <c r="S4395" s="464">
        <v>95500</v>
      </c>
      <c r="T4395" s="461">
        <v>570452</v>
      </c>
      <c r="U4395" s="462">
        <v>30000</v>
      </c>
      <c r="V4395" s="463">
        <v>29828.864399999999</v>
      </c>
      <c r="W4395" s="716" t="e">
        <f t="shared" si="171"/>
        <v>#DIV/0!</v>
      </c>
      <c r="Z4395" s="739">
        <f t="shared" si="172"/>
        <v>28.65</v>
      </c>
    </row>
    <row r="4396" spans="1:26" s="365" customFormat="1" ht="12.65" customHeight="1">
      <c r="A4396" s="452" t="s">
        <v>105</v>
      </c>
      <c r="B4396" s="452" t="s">
        <v>1360</v>
      </c>
      <c r="C4396" s="453" t="s">
        <v>435</v>
      </c>
      <c r="D4396" s="454" t="s">
        <v>1375</v>
      </c>
      <c r="E4396" s="455" t="s">
        <v>1376</v>
      </c>
      <c r="F4396" s="454" t="s">
        <v>1341</v>
      </c>
      <c r="G4396" s="454" t="s">
        <v>1360</v>
      </c>
      <c r="H4396" s="454" t="s">
        <v>538</v>
      </c>
      <c r="I4396" s="453">
        <v>2024</v>
      </c>
      <c r="J4396" s="453">
        <v>2</v>
      </c>
      <c r="K4396" s="456">
        <v>45589</v>
      </c>
      <c r="L4396" s="457"/>
      <c r="M4396" s="458">
        <v>3.5999999999999997E-2</v>
      </c>
      <c r="N4396" s="458">
        <v>3.6299999999999999E-2</v>
      </c>
      <c r="O4396" s="459">
        <v>2.9999999999999997E-4</v>
      </c>
      <c r="P4396" s="460">
        <v>0</v>
      </c>
      <c r="Q4396" s="453">
        <v>1</v>
      </c>
      <c r="R4396" s="458">
        <v>3.5999999999999997E-2</v>
      </c>
      <c r="S4396" s="464">
        <v>25000</v>
      </c>
      <c r="T4396" s="461">
        <v>474952</v>
      </c>
      <c r="U4396" s="462">
        <v>30000</v>
      </c>
      <c r="V4396" s="463">
        <v>29857.5144</v>
      </c>
      <c r="W4396" s="716" t="e">
        <f t="shared" si="171"/>
        <v>#DIV/0!</v>
      </c>
      <c r="Z4396" s="739">
        <f t="shared" si="172"/>
        <v>7.4999999999999991</v>
      </c>
    </row>
    <row r="4397" spans="1:26" s="365" customFormat="1" ht="12.65" customHeight="1">
      <c r="A4397" s="452" t="s">
        <v>105</v>
      </c>
      <c r="B4397" s="452" t="s">
        <v>1360</v>
      </c>
      <c r="C4397" s="453" t="s">
        <v>435</v>
      </c>
      <c r="D4397" s="454" t="s">
        <v>1375</v>
      </c>
      <c r="E4397" s="455" t="s">
        <v>1376</v>
      </c>
      <c r="F4397" s="454" t="s">
        <v>1341</v>
      </c>
      <c r="G4397" s="454" t="s">
        <v>1360</v>
      </c>
      <c r="H4397" s="454" t="s">
        <v>538</v>
      </c>
      <c r="I4397" s="453">
        <v>2024</v>
      </c>
      <c r="J4397" s="453">
        <v>1</v>
      </c>
      <c r="K4397" s="456">
        <v>45589</v>
      </c>
      <c r="L4397" s="457"/>
      <c r="M4397" s="458">
        <v>3.5999999999999997E-2</v>
      </c>
      <c r="N4397" s="458">
        <v>3.6299999999999999E-2</v>
      </c>
      <c r="O4397" s="459">
        <v>2.9999999999999997E-4</v>
      </c>
      <c r="P4397" s="460">
        <v>0</v>
      </c>
      <c r="Q4397" s="453">
        <v>1</v>
      </c>
      <c r="R4397" s="458">
        <v>3.5999999999999997E-2</v>
      </c>
      <c r="S4397" s="464">
        <v>79000</v>
      </c>
      <c r="T4397" s="461">
        <v>449952</v>
      </c>
      <c r="U4397" s="462">
        <v>30000</v>
      </c>
      <c r="V4397" s="463">
        <v>29865.0144</v>
      </c>
      <c r="W4397" s="716" t="e">
        <f t="shared" si="171"/>
        <v>#DIV/0!</v>
      </c>
      <c r="Z4397" s="739">
        <f t="shared" si="172"/>
        <v>23.7</v>
      </c>
    </row>
    <row r="4398" spans="1:26" s="365" customFormat="1" ht="12.65" customHeight="1">
      <c r="A4398" s="452" t="s">
        <v>105</v>
      </c>
      <c r="B4398" s="452" t="s">
        <v>1360</v>
      </c>
      <c r="C4398" s="453" t="s">
        <v>435</v>
      </c>
      <c r="D4398" s="454" t="s">
        <v>1375</v>
      </c>
      <c r="E4398" s="455" t="s">
        <v>1376</v>
      </c>
      <c r="F4398" s="454" t="s">
        <v>1341</v>
      </c>
      <c r="G4398" s="454" t="s">
        <v>1360</v>
      </c>
      <c r="H4398" s="454" t="s">
        <v>538</v>
      </c>
      <c r="I4398" s="453">
        <v>2023</v>
      </c>
      <c r="J4398" s="453">
        <v>12</v>
      </c>
      <c r="K4398" s="456">
        <v>45589</v>
      </c>
      <c r="L4398" s="457"/>
      <c r="M4398" s="458">
        <v>3.5999999999999997E-2</v>
      </c>
      <c r="N4398" s="458">
        <v>3.6299999999999999E-2</v>
      </c>
      <c r="O4398" s="459">
        <v>2.9999999999999997E-4</v>
      </c>
      <c r="P4398" s="460">
        <v>0</v>
      </c>
      <c r="Q4398" s="453">
        <v>1</v>
      </c>
      <c r="R4398" s="458">
        <v>3.5999999999999997E-2</v>
      </c>
      <c r="S4398" s="464">
        <v>89305</v>
      </c>
      <c r="T4398" s="461">
        <v>370952</v>
      </c>
      <c r="U4398" s="462">
        <v>30000</v>
      </c>
      <c r="V4398" s="463">
        <v>29888.714400000001</v>
      </c>
      <c r="W4398" s="716" t="e">
        <f t="shared" si="171"/>
        <v>#DIV/0!</v>
      </c>
      <c r="Z4398" s="739">
        <f t="shared" si="172"/>
        <v>26.791499999999999</v>
      </c>
    </row>
    <row r="4399" spans="1:26" s="365" customFormat="1" ht="12.65" customHeight="1">
      <c r="A4399" s="452" t="s">
        <v>105</v>
      </c>
      <c r="B4399" s="452" t="s">
        <v>1360</v>
      </c>
      <c r="C4399" s="453" t="s">
        <v>435</v>
      </c>
      <c r="D4399" s="454" t="s">
        <v>1375</v>
      </c>
      <c r="E4399" s="455" t="s">
        <v>1376</v>
      </c>
      <c r="F4399" s="454" t="s">
        <v>1341</v>
      </c>
      <c r="G4399" s="454" t="s">
        <v>1360</v>
      </c>
      <c r="H4399" s="454" t="s">
        <v>538</v>
      </c>
      <c r="I4399" s="453">
        <v>2023</v>
      </c>
      <c r="J4399" s="453">
        <v>11</v>
      </c>
      <c r="K4399" s="456">
        <v>45589</v>
      </c>
      <c r="L4399" s="457"/>
      <c r="M4399" s="458">
        <v>3.5999999999999997E-2</v>
      </c>
      <c r="N4399" s="458">
        <v>3.6299999999999999E-2</v>
      </c>
      <c r="O4399" s="459">
        <v>2.9999999999999997E-4</v>
      </c>
      <c r="P4399" s="460">
        <v>0</v>
      </c>
      <c r="Q4399" s="453">
        <v>1</v>
      </c>
      <c r="R4399" s="458">
        <v>3.5999999999999997E-2</v>
      </c>
      <c r="S4399" s="464">
        <v>21533</v>
      </c>
      <c r="T4399" s="461">
        <v>281647</v>
      </c>
      <c r="U4399" s="462">
        <v>30000</v>
      </c>
      <c r="V4399" s="463">
        <v>29915.5059</v>
      </c>
      <c r="W4399" s="716" t="e">
        <f t="shared" si="171"/>
        <v>#DIV/0!</v>
      </c>
      <c r="Z4399" s="739">
        <f t="shared" si="172"/>
        <v>6.4598999999999993</v>
      </c>
    </row>
    <row r="4400" spans="1:26" s="365" customFormat="1" ht="12.65" customHeight="1">
      <c r="A4400" s="452" t="s">
        <v>105</v>
      </c>
      <c r="B4400" s="452" t="s">
        <v>1360</v>
      </c>
      <c r="C4400" s="453" t="s">
        <v>435</v>
      </c>
      <c r="D4400" s="454" t="s">
        <v>1375</v>
      </c>
      <c r="E4400" s="455" t="s">
        <v>1376</v>
      </c>
      <c r="F4400" s="454" t="s">
        <v>1341</v>
      </c>
      <c r="G4400" s="454" t="s">
        <v>1360</v>
      </c>
      <c r="H4400" s="454" t="s">
        <v>538</v>
      </c>
      <c r="I4400" s="453">
        <v>2023</v>
      </c>
      <c r="J4400" s="453">
        <v>10</v>
      </c>
      <c r="K4400" s="456">
        <v>45589</v>
      </c>
      <c r="L4400" s="457"/>
      <c r="M4400" s="458">
        <v>3.5999999999999997E-2</v>
      </c>
      <c r="N4400" s="458">
        <v>3.6299999999999999E-2</v>
      </c>
      <c r="O4400" s="459">
        <v>2.9999999999999997E-4</v>
      </c>
      <c r="P4400" s="460">
        <v>0</v>
      </c>
      <c r="Q4400" s="453">
        <v>1</v>
      </c>
      <c r="R4400" s="458">
        <v>3.5999999999999997E-2</v>
      </c>
      <c r="S4400" s="464">
        <v>48700</v>
      </c>
      <c r="T4400" s="461">
        <v>260114</v>
      </c>
      <c r="U4400" s="462">
        <v>30000</v>
      </c>
      <c r="V4400" s="463">
        <v>29921.965800000002</v>
      </c>
      <c r="W4400" s="716" t="e">
        <f t="shared" si="171"/>
        <v>#DIV/0!</v>
      </c>
      <c r="Z4400" s="739">
        <f t="shared" si="172"/>
        <v>14.61</v>
      </c>
    </row>
    <row r="4401" spans="1:26" s="365" customFormat="1" ht="12.65" customHeight="1">
      <c r="A4401" s="452" t="s">
        <v>105</v>
      </c>
      <c r="B4401" s="452" t="s">
        <v>1360</v>
      </c>
      <c r="C4401" s="453" t="s">
        <v>435</v>
      </c>
      <c r="D4401" s="454" t="s">
        <v>1375</v>
      </c>
      <c r="E4401" s="455" t="s">
        <v>1376</v>
      </c>
      <c r="F4401" s="454" t="s">
        <v>1341</v>
      </c>
      <c r="G4401" s="454" t="s">
        <v>1360</v>
      </c>
      <c r="H4401" s="454" t="s">
        <v>538</v>
      </c>
      <c r="I4401" s="453">
        <v>2023</v>
      </c>
      <c r="J4401" s="453">
        <v>9</v>
      </c>
      <c r="K4401" s="456">
        <v>45589</v>
      </c>
      <c r="L4401" s="457"/>
      <c r="M4401" s="458">
        <v>3.5999999999999997E-2</v>
      </c>
      <c r="N4401" s="458">
        <v>3.6299999999999999E-2</v>
      </c>
      <c r="O4401" s="459">
        <v>2.9999999999999997E-4</v>
      </c>
      <c r="P4401" s="460">
        <v>0</v>
      </c>
      <c r="Q4401" s="453">
        <v>1</v>
      </c>
      <c r="R4401" s="458">
        <v>3.5999999999999997E-2</v>
      </c>
      <c r="S4401" s="464">
        <v>31000</v>
      </c>
      <c r="T4401" s="461">
        <v>211414</v>
      </c>
      <c r="U4401" s="462">
        <v>30000</v>
      </c>
      <c r="V4401" s="463">
        <v>29936.575799999999</v>
      </c>
      <c r="W4401" s="716" t="e">
        <f t="shared" si="171"/>
        <v>#DIV/0!</v>
      </c>
      <c r="Z4401" s="739">
        <f t="shared" si="172"/>
        <v>9.2999999999999989</v>
      </c>
    </row>
    <row r="4402" spans="1:26" s="365" customFormat="1" ht="12.65" customHeight="1">
      <c r="A4402" s="452" t="s">
        <v>105</v>
      </c>
      <c r="B4402" s="452" t="s">
        <v>1360</v>
      </c>
      <c r="C4402" s="453" t="s">
        <v>435</v>
      </c>
      <c r="D4402" s="454" t="s">
        <v>1375</v>
      </c>
      <c r="E4402" s="455" t="s">
        <v>1376</v>
      </c>
      <c r="F4402" s="454" t="s">
        <v>1341</v>
      </c>
      <c r="G4402" s="454" t="s">
        <v>1360</v>
      </c>
      <c r="H4402" s="454" t="s">
        <v>538</v>
      </c>
      <c r="I4402" s="453">
        <v>2023</v>
      </c>
      <c r="J4402" s="453">
        <v>8</v>
      </c>
      <c r="K4402" s="456">
        <v>45589</v>
      </c>
      <c r="L4402" s="457"/>
      <c r="M4402" s="458">
        <v>3.5999999999999997E-2</v>
      </c>
      <c r="N4402" s="458">
        <v>3.6299999999999999E-2</v>
      </c>
      <c r="O4402" s="459">
        <v>2.9999999999999997E-4</v>
      </c>
      <c r="P4402" s="460">
        <v>0</v>
      </c>
      <c r="Q4402" s="453">
        <v>1</v>
      </c>
      <c r="R4402" s="458">
        <v>3.5999999999999997E-2</v>
      </c>
      <c r="S4402" s="464">
        <v>19286</v>
      </c>
      <c r="T4402" s="461">
        <v>180414</v>
      </c>
      <c r="U4402" s="462">
        <v>30000</v>
      </c>
      <c r="V4402" s="463">
        <v>29945.875800000002</v>
      </c>
      <c r="W4402" s="716" t="e">
        <f t="shared" si="171"/>
        <v>#DIV/0!</v>
      </c>
      <c r="Z4402" s="739">
        <f t="shared" si="172"/>
        <v>5.7857999999999992</v>
      </c>
    </row>
    <row r="4403" spans="1:26" s="365" customFormat="1" ht="12.65" customHeight="1">
      <c r="A4403" s="452" t="s">
        <v>105</v>
      </c>
      <c r="B4403" s="452" t="s">
        <v>1360</v>
      </c>
      <c r="C4403" s="453" t="s">
        <v>435</v>
      </c>
      <c r="D4403" s="454" t="s">
        <v>1375</v>
      </c>
      <c r="E4403" s="455" t="s">
        <v>1376</v>
      </c>
      <c r="F4403" s="454" t="s">
        <v>1341</v>
      </c>
      <c r="G4403" s="454" t="s">
        <v>1360</v>
      </c>
      <c r="H4403" s="454" t="s">
        <v>538</v>
      </c>
      <c r="I4403" s="453">
        <v>2023</v>
      </c>
      <c r="J4403" s="453">
        <v>7</v>
      </c>
      <c r="K4403" s="456">
        <v>45589</v>
      </c>
      <c r="L4403" s="457"/>
      <c r="M4403" s="458">
        <v>3.5999999999999997E-2</v>
      </c>
      <c r="N4403" s="458">
        <v>3.6299999999999999E-2</v>
      </c>
      <c r="O4403" s="459">
        <v>2.9999999999999997E-4</v>
      </c>
      <c r="P4403" s="460">
        <v>0</v>
      </c>
      <c r="Q4403" s="453">
        <v>1</v>
      </c>
      <c r="R4403" s="458">
        <v>3.5999999999999997E-2</v>
      </c>
      <c r="S4403" s="464">
        <v>0</v>
      </c>
      <c r="T4403" s="461">
        <v>161128</v>
      </c>
      <c r="U4403" s="462">
        <v>30000</v>
      </c>
      <c r="V4403" s="463">
        <v>29951.661599999999</v>
      </c>
      <c r="W4403" s="716" t="e">
        <f t="shared" si="171"/>
        <v>#DIV/0!</v>
      </c>
      <c r="Z4403" s="739">
        <f t="shared" si="172"/>
        <v>0</v>
      </c>
    </row>
    <row r="4404" spans="1:26" s="365" customFormat="1" ht="12.65" customHeight="1">
      <c r="A4404" s="452" t="s">
        <v>105</v>
      </c>
      <c r="B4404" s="452" t="s">
        <v>1360</v>
      </c>
      <c r="C4404" s="453" t="s">
        <v>435</v>
      </c>
      <c r="D4404" s="454" t="s">
        <v>1375</v>
      </c>
      <c r="E4404" s="455" t="s">
        <v>1376</v>
      </c>
      <c r="F4404" s="454" t="s">
        <v>1341</v>
      </c>
      <c r="G4404" s="454" t="s">
        <v>1360</v>
      </c>
      <c r="H4404" s="454" t="s">
        <v>538</v>
      </c>
      <c r="I4404" s="453">
        <v>2023</v>
      </c>
      <c r="J4404" s="453">
        <v>6</v>
      </c>
      <c r="K4404" s="456">
        <v>45589</v>
      </c>
      <c r="L4404" s="457"/>
      <c r="M4404" s="458">
        <v>3.5999999999999997E-2</v>
      </c>
      <c r="N4404" s="458">
        <v>3.6299999999999999E-2</v>
      </c>
      <c r="O4404" s="459">
        <v>2.9999999999999997E-4</v>
      </c>
      <c r="P4404" s="460">
        <v>0</v>
      </c>
      <c r="Q4404" s="453">
        <v>1</v>
      </c>
      <c r="R4404" s="458">
        <v>3.5999999999999997E-2</v>
      </c>
      <c r="S4404" s="464">
        <v>0</v>
      </c>
      <c r="T4404" s="461">
        <v>161128</v>
      </c>
      <c r="U4404" s="462">
        <v>30000</v>
      </c>
      <c r="V4404" s="463">
        <v>29951.661599999999</v>
      </c>
      <c r="W4404" s="716" t="e">
        <f t="shared" si="171"/>
        <v>#DIV/0!</v>
      </c>
      <c r="Z4404" s="739">
        <f t="shared" si="172"/>
        <v>0</v>
      </c>
    </row>
    <row r="4405" spans="1:26" s="365" customFormat="1" ht="12.65" customHeight="1">
      <c r="A4405" s="452" t="s">
        <v>105</v>
      </c>
      <c r="B4405" s="452" t="s">
        <v>1360</v>
      </c>
      <c r="C4405" s="453" t="s">
        <v>435</v>
      </c>
      <c r="D4405" s="454" t="s">
        <v>1375</v>
      </c>
      <c r="E4405" s="455" t="s">
        <v>1376</v>
      </c>
      <c r="F4405" s="454" t="s">
        <v>1341</v>
      </c>
      <c r="G4405" s="454" t="s">
        <v>1360</v>
      </c>
      <c r="H4405" s="454" t="s">
        <v>538</v>
      </c>
      <c r="I4405" s="453">
        <v>2023</v>
      </c>
      <c r="J4405" s="453">
        <v>5</v>
      </c>
      <c r="K4405" s="456">
        <v>45589</v>
      </c>
      <c r="L4405" s="457"/>
      <c r="M4405" s="458">
        <v>3.5999999999999997E-2</v>
      </c>
      <c r="N4405" s="458">
        <v>3.6299999999999999E-2</v>
      </c>
      <c r="O4405" s="459">
        <v>2.9999999999999997E-4</v>
      </c>
      <c r="P4405" s="460">
        <v>0</v>
      </c>
      <c r="Q4405" s="453">
        <v>1</v>
      </c>
      <c r="R4405" s="458">
        <v>3.5999999999999997E-2</v>
      </c>
      <c r="S4405" s="464">
        <v>51445</v>
      </c>
      <c r="T4405" s="461">
        <v>161128</v>
      </c>
      <c r="U4405" s="462">
        <v>30000</v>
      </c>
      <c r="V4405" s="463">
        <v>29951.661599999999</v>
      </c>
      <c r="W4405" s="716" t="e">
        <f t="shared" si="171"/>
        <v>#DIV/0!</v>
      </c>
      <c r="Z4405" s="739">
        <f t="shared" si="172"/>
        <v>15.433499999999999</v>
      </c>
    </row>
    <row r="4406" spans="1:26" s="365" customFormat="1" ht="12.65" customHeight="1">
      <c r="A4406" s="452" t="s">
        <v>105</v>
      </c>
      <c r="B4406" s="452" t="s">
        <v>1360</v>
      </c>
      <c r="C4406" s="453" t="s">
        <v>435</v>
      </c>
      <c r="D4406" s="454" t="s">
        <v>1375</v>
      </c>
      <c r="E4406" s="455" t="s">
        <v>1376</v>
      </c>
      <c r="F4406" s="454" t="s">
        <v>1341</v>
      </c>
      <c r="G4406" s="454" t="s">
        <v>1360</v>
      </c>
      <c r="H4406" s="454" t="s">
        <v>538</v>
      </c>
      <c r="I4406" s="453">
        <v>2023</v>
      </c>
      <c r="J4406" s="453">
        <v>4</v>
      </c>
      <c r="K4406" s="456">
        <v>45589</v>
      </c>
      <c r="L4406" s="457"/>
      <c r="M4406" s="458">
        <v>3.5999999999999997E-2</v>
      </c>
      <c r="N4406" s="458">
        <v>3.6299999999999999E-2</v>
      </c>
      <c r="O4406" s="459">
        <v>2.9999999999999997E-4</v>
      </c>
      <c r="P4406" s="460">
        <v>0</v>
      </c>
      <c r="Q4406" s="453">
        <v>1</v>
      </c>
      <c r="R4406" s="458">
        <v>3.5999999999999997E-2</v>
      </c>
      <c r="S4406" s="464">
        <v>109683</v>
      </c>
      <c r="T4406" s="461">
        <v>109683</v>
      </c>
      <c r="U4406" s="462">
        <v>30000</v>
      </c>
      <c r="V4406" s="463">
        <v>29967.095099999999</v>
      </c>
      <c r="W4406" s="716" t="e">
        <f t="shared" si="171"/>
        <v>#DIV/0!</v>
      </c>
      <c r="Z4406" s="739">
        <f t="shared" si="172"/>
        <v>32.904899999999998</v>
      </c>
    </row>
    <row r="4407" spans="1:26" s="733" customFormat="1" ht="12.65" customHeight="1">
      <c r="A4407" s="738" t="s">
        <v>279</v>
      </c>
      <c r="B4407" s="719" t="s">
        <v>117</v>
      </c>
      <c r="C4407" s="720" t="s">
        <v>1377</v>
      </c>
      <c r="D4407" s="721" t="s">
        <v>1378</v>
      </c>
      <c r="E4407" s="722" t="s">
        <v>1379</v>
      </c>
      <c r="F4407" s="721" t="s">
        <v>1341</v>
      </c>
      <c r="G4407" s="719" t="s">
        <v>117</v>
      </c>
      <c r="H4407" s="721" t="s">
        <v>457</v>
      </c>
      <c r="I4407" s="720">
        <v>2024</v>
      </c>
      <c r="J4407" s="720">
        <v>1</v>
      </c>
      <c r="K4407" s="723">
        <v>45617</v>
      </c>
      <c r="L4407" s="724"/>
      <c r="M4407" s="725">
        <v>0.13900000000000001</v>
      </c>
      <c r="N4407" s="725">
        <v>0.18529999999999999</v>
      </c>
      <c r="O4407" s="726">
        <v>4.6300000000000001E-2</v>
      </c>
      <c r="P4407" s="727">
        <v>0</v>
      </c>
      <c r="Q4407" s="720">
        <v>1</v>
      </c>
      <c r="R4407" s="725">
        <v>0.13900000000000001</v>
      </c>
      <c r="S4407" s="728">
        <v>317000</v>
      </c>
      <c r="T4407" s="729">
        <v>5633293</v>
      </c>
      <c r="U4407" s="730">
        <v>740000</v>
      </c>
      <c r="V4407" s="731">
        <v>479178.53409999999</v>
      </c>
      <c r="W4407" s="732" t="e">
        <f t="shared" si="171"/>
        <v>#DIV/0!</v>
      </c>
      <c r="Z4407" s="739">
        <f t="shared" si="172"/>
        <v>14677.1</v>
      </c>
    </row>
    <row r="4408" spans="1:26" s="733" customFormat="1" ht="12.65" customHeight="1">
      <c r="A4408" s="738" t="s">
        <v>279</v>
      </c>
      <c r="B4408" s="719" t="s">
        <v>117</v>
      </c>
      <c r="C4408" s="720" t="s">
        <v>1377</v>
      </c>
      <c r="D4408" s="721" t="s">
        <v>1378</v>
      </c>
      <c r="E4408" s="722" t="s">
        <v>1379</v>
      </c>
      <c r="F4408" s="721" t="s">
        <v>1341</v>
      </c>
      <c r="G4408" s="719" t="s">
        <v>117</v>
      </c>
      <c r="H4408" s="721" t="s">
        <v>457</v>
      </c>
      <c r="I4408" s="720">
        <v>2023</v>
      </c>
      <c r="J4408" s="720">
        <v>12</v>
      </c>
      <c r="K4408" s="723">
        <v>45617</v>
      </c>
      <c r="L4408" s="724"/>
      <c r="M4408" s="725">
        <v>0.13900000000000001</v>
      </c>
      <c r="N4408" s="725">
        <v>0.18529999999999999</v>
      </c>
      <c r="O4408" s="726">
        <v>4.6300000000000001E-2</v>
      </c>
      <c r="P4408" s="727">
        <v>0</v>
      </c>
      <c r="Q4408" s="720">
        <v>1</v>
      </c>
      <c r="R4408" s="725">
        <v>0.13900000000000001</v>
      </c>
      <c r="S4408" s="728">
        <v>388138</v>
      </c>
      <c r="T4408" s="729">
        <v>5316293</v>
      </c>
      <c r="U4408" s="730">
        <v>740000</v>
      </c>
      <c r="V4408" s="731">
        <v>493855.63410000002</v>
      </c>
      <c r="W4408" s="732" t="e">
        <f t="shared" si="171"/>
        <v>#DIV/0!</v>
      </c>
      <c r="Z4408" s="739">
        <f t="shared" si="172"/>
        <v>17970.789400000001</v>
      </c>
    </row>
    <row r="4409" spans="1:26" s="733" customFormat="1" ht="12.65" customHeight="1">
      <c r="A4409" s="738" t="s">
        <v>279</v>
      </c>
      <c r="B4409" s="719" t="s">
        <v>117</v>
      </c>
      <c r="C4409" s="720" t="s">
        <v>1377</v>
      </c>
      <c r="D4409" s="721" t="s">
        <v>1378</v>
      </c>
      <c r="E4409" s="722" t="s">
        <v>1379</v>
      </c>
      <c r="F4409" s="721" t="s">
        <v>1341</v>
      </c>
      <c r="G4409" s="719" t="s">
        <v>117</v>
      </c>
      <c r="H4409" s="721" t="s">
        <v>457</v>
      </c>
      <c r="I4409" s="720">
        <v>2023</v>
      </c>
      <c r="J4409" s="720">
        <v>11</v>
      </c>
      <c r="K4409" s="723">
        <v>45617</v>
      </c>
      <c r="L4409" s="724"/>
      <c r="M4409" s="725">
        <v>0.13900000000000001</v>
      </c>
      <c r="N4409" s="725">
        <v>0.18529999999999999</v>
      </c>
      <c r="O4409" s="726">
        <v>4.6300000000000001E-2</v>
      </c>
      <c r="P4409" s="727">
        <v>0</v>
      </c>
      <c r="Q4409" s="720">
        <v>1</v>
      </c>
      <c r="R4409" s="725">
        <v>0.13900000000000001</v>
      </c>
      <c r="S4409" s="728">
        <v>562597</v>
      </c>
      <c r="T4409" s="729">
        <v>4928155</v>
      </c>
      <c r="U4409" s="730">
        <v>740000</v>
      </c>
      <c r="V4409" s="731">
        <v>511826.42350000003</v>
      </c>
      <c r="W4409" s="732" t="e">
        <f t="shared" si="171"/>
        <v>#DIV/0!</v>
      </c>
      <c r="Z4409" s="739">
        <f t="shared" si="172"/>
        <v>26048.241099999999</v>
      </c>
    </row>
    <row r="4410" spans="1:26" s="733" customFormat="1" ht="12.65" customHeight="1">
      <c r="A4410" s="738" t="s">
        <v>279</v>
      </c>
      <c r="B4410" s="719" t="s">
        <v>117</v>
      </c>
      <c r="C4410" s="720" t="s">
        <v>1377</v>
      </c>
      <c r="D4410" s="721" t="s">
        <v>1378</v>
      </c>
      <c r="E4410" s="722" t="s">
        <v>1379</v>
      </c>
      <c r="F4410" s="721" t="s">
        <v>1341</v>
      </c>
      <c r="G4410" s="719" t="s">
        <v>117</v>
      </c>
      <c r="H4410" s="721" t="s">
        <v>457</v>
      </c>
      <c r="I4410" s="720">
        <v>2023</v>
      </c>
      <c r="J4410" s="720">
        <v>10</v>
      </c>
      <c r="K4410" s="723">
        <v>45617</v>
      </c>
      <c r="L4410" s="724"/>
      <c r="M4410" s="725">
        <v>0.13900000000000001</v>
      </c>
      <c r="N4410" s="725">
        <v>0.18529999999999999</v>
      </c>
      <c r="O4410" s="726">
        <v>4.6300000000000001E-2</v>
      </c>
      <c r="P4410" s="727">
        <v>0</v>
      </c>
      <c r="Q4410" s="720">
        <v>1</v>
      </c>
      <c r="R4410" s="725">
        <v>0.13900000000000001</v>
      </c>
      <c r="S4410" s="728">
        <v>457203</v>
      </c>
      <c r="T4410" s="729">
        <v>4365558</v>
      </c>
      <c r="U4410" s="730">
        <v>740000</v>
      </c>
      <c r="V4410" s="731">
        <v>537874.66460000002</v>
      </c>
      <c r="W4410" s="732" t="e">
        <f t="shared" si="171"/>
        <v>#DIV/0!</v>
      </c>
      <c r="Z4410" s="739">
        <f t="shared" si="172"/>
        <v>21168.498899999999</v>
      </c>
    </row>
    <row r="4411" spans="1:26" s="733" customFormat="1" ht="12.65" customHeight="1">
      <c r="A4411" s="738" t="s">
        <v>279</v>
      </c>
      <c r="B4411" s="719" t="s">
        <v>117</v>
      </c>
      <c r="C4411" s="720" t="s">
        <v>1377</v>
      </c>
      <c r="D4411" s="721" t="s">
        <v>1378</v>
      </c>
      <c r="E4411" s="722" t="s">
        <v>1379</v>
      </c>
      <c r="F4411" s="721" t="s">
        <v>1341</v>
      </c>
      <c r="G4411" s="719" t="s">
        <v>117</v>
      </c>
      <c r="H4411" s="721" t="s">
        <v>457</v>
      </c>
      <c r="I4411" s="720">
        <v>2023</v>
      </c>
      <c r="J4411" s="720">
        <v>9</v>
      </c>
      <c r="K4411" s="723">
        <v>45617</v>
      </c>
      <c r="L4411" s="724"/>
      <c r="M4411" s="725">
        <v>0.13900000000000001</v>
      </c>
      <c r="N4411" s="725">
        <v>0.18529999999999999</v>
      </c>
      <c r="O4411" s="726">
        <v>4.6300000000000001E-2</v>
      </c>
      <c r="P4411" s="727">
        <v>0</v>
      </c>
      <c r="Q4411" s="720">
        <v>1</v>
      </c>
      <c r="R4411" s="725">
        <v>0.13900000000000001</v>
      </c>
      <c r="S4411" s="728">
        <v>481635</v>
      </c>
      <c r="T4411" s="729">
        <v>3908355</v>
      </c>
      <c r="U4411" s="730">
        <v>740000</v>
      </c>
      <c r="V4411" s="731">
        <v>559043.16350000002</v>
      </c>
      <c r="W4411" s="732" t="e">
        <f t="shared" si="171"/>
        <v>#DIV/0!</v>
      </c>
      <c r="Z4411" s="739">
        <f t="shared" si="172"/>
        <v>22299.700499999999</v>
      </c>
    </row>
    <row r="4412" spans="1:26" s="733" customFormat="1" ht="12.65" customHeight="1">
      <c r="A4412" s="738" t="s">
        <v>279</v>
      </c>
      <c r="B4412" s="719" t="s">
        <v>117</v>
      </c>
      <c r="C4412" s="720" t="s">
        <v>1377</v>
      </c>
      <c r="D4412" s="721" t="s">
        <v>1378</v>
      </c>
      <c r="E4412" s="722" t="s">
        <v>1379</v>
      </c>
      <c r="F4412" s="721" t="s">
        <v>1341</v>
      </c>
      <c r="G4412" s="719" t="s">
        <v>117</v>
      </c>
      <c r="H4412" s="721" t="s">
        <v>457</v>
      </c>
      <c r="I4412" s="720">
        <v>2023</v>
      </c>
      <c r="J4412" s="720">
        <v>8</v>
      </c>
      <c r="K4412" s="723">
        <v>45617</v>
      </c>
      <c r="L4412" s="724"/>
      <c r="M4412" s="725">
        <v>0.13900000000000001</v>
      </c>
      <c r="N4412" s="725">
        <v>0.18529999999999999</v>
      </c>
      <c r="O4412" s="726">
        <v>4.6300000000000001E-2</v>
      </c>
      <c r="P4412" s="727">
        <v>0</v>
      </c>
      <c r="Q4412" s="720">
        <v>1</v>
      </c>
      <c r="R4412" s="725">
        <v>0.13900000000000001</v>
      </c>
      <c r="S4412" s="728">
        <v>656645</v>
      </c>
      <c r="T4412" s="729">
        <v>3426720</v>
      </c>
      <c r="U4412" s="730">
        <v>740000</v>
      </c>
      <c r="V4412" s="731">
        <v>581342.86400000006</v>
      </c>
      <c r="W4412" s="732" t="e">
        <f t="shared" si="171"/>
        <v>#DIV/0!</v>
      </c>
      <c r="Z4412" s="739">
        <f t="shared" si="172"/>
        <v>30402.663500000002</v>
      </c>
    </row>
    <row r="4413" spans="1:26" s="733" customFormat="1" ht="12.65" customHeight="1">
      <c r="A4413" s="738" t="s">
        <v>279</v>
      </c>
      <c r="B4413" s="719" t="s">
        <v>117</v>
      </c>
      <c r="C4413" s="720" t="s">
        <v>1377</v>
      </c>
      <c r="D4413" s="721" t="s">
        <v>1378</v>
      </c>
      <c r="E4413" s="722" t="s">
        <v>1379</v>
      </c>
      <c r="F4413" s="721" t="s">
        <v>1341</v>
      </c>
      <c r="G4413" s="719" t="s">
        <v>117</v>
      </c>
      <c r="H4413" s="721" t="s">
        <v>457</v>
      </c>
      <c r="I4413" s="720">
        <v>2023</v>
      </c>
      <c r="J4413" s="720">
        <v>7</v>
      </c>
      <c r="K4413" s="723">
        <v>45617</v>
      </c>
      <c r="L4413" s="724"/>
      <c r="M4413" s="725">
        <v>0.13900000000000001</v>
      </c>
      <c r="N4413" s="725">
        <v>0.18529999999999999</v>
      </c>
      <c r="O4413" s="726">
        <v>4.6300000000000001E-2</v>
      </c>
      <c r="P4413" s="727">
        <v>0</v>
      </c>
      <c r="Q4413" s="720">
        <v>1</v>
      </c>
      <c r="R4413" s="725">
        <v>0.13900000000000001</v>
      </c>
      <c r="S4413" s="728">
        <v>-105035</v>
      </c>
      <c r="T4413" s="729">
        <v>2770075</v>
      </c>
      <c r="U4413" s="730">
        <v>740000</v>
      </c>
      <c r="V4413" s="731">
        <v>611745.52749999997</v>
      </c>
      <c r="W4413" s="732" t="e">
        <f t="shared" si="171"/>
        <v>#DIV/0!</v>
      </c>
      <c r="Z4413" s="739">
        <f t="shared" si="172"/>
        <v>-4863.1205</v>
      </c>
    </row>
    <row r="4414" spans="1:26" s="733" customFormat="1" ht="12.65" customHeight="1">
      <c r="A4414" s="738" t="s">
        <v>279</v>
      </c>
      <c r="B4414" s="719" t="s">
        <v>117</v>
      </c>
      <c r="C4414" s="720" t="s">
        <v>1377</v>
      </c>
      <c r="D4414" s="721" t="s">
        <v>1378</v>
      </c>
      <c r="E4414" s="722" t="s">
        <v>1379</v>
      </c>
      <c r="F4414" s="721" t="s">
        <v>1341</v>
      </c>
      <c r="G4414" s="719" t="s">
        <v>117</v>
      </c>
      <c r="H4414" s="721" t="s">
        <v>457</v>
      </c>
      <c r="I4414" s="720">
        <v>2023</v>
      </c>
      <c r="J4414" s="720">
        <v>6</v>
      </c>
      <c r="K4414" s="723">
        <v>45617</v>
      </c>
      <c r="L4414" s="724"/>
      <c r="M4414" s="725">
        <v>0.13900000000000001</v>
      </c>
      <c r="N4414" s="725">
        <v>0.18529999999999999</v>
      </c>
      <c r="O4414" s="726">
        <v>4.6300000000000001E-2</v>
      </c>
      <c r="P4414" s="727">
        <v>0</v>
      </c>
      <c r="Q4414" s="720">
        <v>1</v>
      </c>
      <c r="R4414" s="725">
        <v>0.13900000000000001</v>
      </c>
      <c r="S4414" s="728">
        <v>1500870</v>
      </c>
      <c r="T4414" s="729">
        <v>2875110</v>
      </c>
      <c r="U4414" s="730">
        <v>740000</v>
      </c>
      <c r="V4414" s="731">
        <v>606882.40700000001</v>
      </c>
      <c r="W4414" s="732" t="e">
        <f t="shared" si="171"/>
        <v>#DIV/0!</v>
      </c>
      <c r="Z4414" s="739">
        <f t="shared" si="172"/>
        <v>69490.281000000003</v>
      </c>
    </row>
    <row r="4415" spans="1:26" s="733" customFormat="1" ht="12.65" customHeight="1">
      <c r="A4415" s="738" t="s">
        <v>279</v>
      </c>
      <c r="B4415" s="719" t="s">
        <v>117</v>
      </c>
      <c r="C4415" s="720" t="s">
        <v>1377</v>
      </c>
      <c r="D4415" s="721" t="s">
        <v>1378</v>
      </c>
      <c r="E4415" s="722" t="s">
        <v>1379</v>
      </c>
      <c r="F4415" s="721" t="s">
        <v>1341</v>
      </c>
      <c r="G4415" s="719" t="s">
        <v>117</v>
      </c>
      <c r="H4415" s="721" t="s">
        <v>457</v>
      </c>
      <c r="I4415" s="720">
        <v>2023</v>
      </c>
      <c r="J4415" s="720">
        <v>5</v>
      </c>
      <c r="K4415" s="723">
        <v>45617</v>
      </c>
      <c r="L4415" s="724"/>
      <c r="M4415" s="725">
        <v>0.13900000000000001</v>
      </c>
      <c r="N4415" s="725">
        <v>0.18529999999999999</v>
      </c>
      <c r="O4415" s="726">
        <v>4.6300000000000001E-2</v>
      </c>
      <c r="P4415" s="727">
        <v>0</v>
      </c>
      <c r="Q4415" s="720">
        <v>1</v>
      </c>
      <c r="R4415" s="725">
        <v>0.13900000000000001</v>
      </c>
      <c r="S4415" s="728">
        <v>330000</v>
      </c>
      <c r="T4415" s="729">
        <v>1374240</v>
      </c>
      <c r="U4415" s="730">
        <v>740000</v>
      </c>
      <c r="V4415" s="731">
        <v>676372.68799999997</v>
      </c>
      <c r="W4415" s="732" t="e">
        <f t="shared" si="171"/>
        <v>#DIV/0!</v>
      </c>
      <c r="Z4415" s="739">
        <f t="shared" si="172"/>
        <v>15279</v>
      </c>
    </row>
    <row r="4416" spans="1:26" s="733" customFormat="1" ht="12.65" customHeight="1">
      <c r="A4416" s="738" t="s">
        <v>279</v>
      </c>
      <c r="B4416" s="719" t="s">
        <v>117</v>
      </c>
      <c r="C4416" s="720" t="s">
        <v>1377</v>
      </c>
      <c r="D4416" s="721" t="s">
        <v>1378</v>
      </c>
      <c r="E4416" s="722" t="s">
        <v>1379</v>
      </c>
      <c r="F4416" s="721" t="s">
        <v>1341</v>
      </c>
      <c r="G4416" s="719" t="s">
        <v>117</v>
      </c>
      <c r="H4416" s="721" t="s">
        <v>457</v>
      </c>
      <c r="I4416" s="720">
        <v>2023</v>
      </c>
      <c r="J4416" s="720">
        <v>4</v>
      </c>
      <c r="K4416" s="723">
        <v>45617</v>
      </c>
      <c r="L4416" s="724"/>
      <c r="M4416" s="725">
        <v>0.13900000000000001</v>
      </c>
      <c r="N4416" s="725">
        <v>0.18529999999999999</v>
      </c>
      <c r="O4416" s="726">
        <v>4.6300000000000001E-2</v>
      </c>
      <c r="P4416" s="727">
        <v>0</v>
      </c>
      <c r="Q4416" s="720">
        <v>1</v>
      </c>
      <c r="R4416" s="725">
        <v>0.13900000000000001</v>
      </c>
      <c r="S4416" s="728">
        <v>1044240</v>
      </c>
      <c r="T4416" s="729">
        <v>1044240</v>
      </c>
      <c r="U4416" s="730">
        <v>740000</v>
      </c>
      <c r="V4416" s="731">
        <v>691651.68799999997</v>
      </c>
      <c r="W4416" s="732" t="e">
        <f t="shared" si="171"/>
        <v>#DIV/0!</v>
      </c>
      <c r="Z4416" s="739">
        <f t="shared" si="172"/>
        <v>48348.311999999998</v>
      </c>
    </row>
    <row r="4417" spans="1:26" s="365" customFormat="1" ht="12.65" customHeight="1">
      <c r="A4417" s="452" t="s">
        <v>279</v>
      </c>
      <c r="B4417" s="452" t="s">
        <v>42</v>
      </c>
      <c r="C4417" s="453" t="s">
        <v>554</v>
      </c>
      <c r="D4417" s="454" t="s">
        <v>1143</v>
      </c>
      <c r="E4417" s="455" t="s">
        <v>1136</v>
      </c>
      <c r="F4417" s="454" t="s">
        <v>1341</v>
      </c>
      <c r="G4417" s="454" t="s">
        <v>42</v>
      </c>
      <c r="H4417" s="454" t="s">
        <v>457</v>
      </c>
      <c r="I4417" s="453">
        <v>2025</v>
      </c>
      <c r="J4417" s="453">
        <v>1</v>
      </c>
      <c r="K4417" s="456">
        <v>45698</v>
      </c>
      <c r="L4417" s="457"/>
      <c r="M4417" s="458">
        <v>0.13900000000000001</v>
      </c>
      <c r="N4417" s="458">
        <v>0.15040000000000001</v>
      </c>
      <c r="O4417" s="459">
        <v>1.14E-2</v>
      </c>
      <c r="P4417" s="460">
        <v>0</v>
      </c>
      <c r="Q4417" s="453">
        <v>1</v>
      </c>
      <c r="R4417" s="458">
        <v>0.13900000000000001</v>
      </c>
      <c r="S4417" s="464">
        <v>5908188</v>
      </c>
      <c r="T4417" s="461">
        <v>99657853</v>
      </c>
      <c r="U4417" s="462">
        <v>1876601</v>
      </c>
      <c r="V4417" s="463">
        <v>175933.31580000021</v>
      </c>
      <c r="W4417" s="716" t="e">
        <f t="shared" si="171"/>
        <v>#DIV/0!</v>
      </c>
      <c r="Z4417" s="739">
        <f t="shared" si="172"/>
        <v>67353.343200000003</v>
      </c>
    </row>
    <row r="4418" spans="1:26" s="365" customFormat="1" ht="12.65" customHeight="1">
      <c r="A4418" s="452" t="s">
        <v>279</v>
      </c>
      <c r="B4418" s="452" t="s">
        <v>42</v>
      </c>
      <c r="C4418" s="453" t="s">
        <v>554</v>
      </c>
      <c r="D4418" s="454" t="s">
        <v>1143</v>
      </c>
      <c r="E4418" s="455" t="s">
        <v>1136</v>
      </c>
      <c r="F4418" s="454" t="s">
        <v>1341</v>
      </c>
      <c r="G4418" s="454" t="s">
        <v>42</v>
      </c>
      <c r="H4418" s="454" t="s">
        <v>457</v>
      </c>
      <c r="I4418" s="453">
        <v>2024</v>
      </c>
      <c r="J4418" s="453">
        <v>12</v>
      </c>
      <c r="K4418" s="456">
        <v>45666</v>
      </c>
      <c r="L4418" s="457"/>
      <c r="M4418" s="458">
        <v>0.13900000000000001</v>
      </c>
      <c r="N4418" s="458">
        <v>0.15040000000000001</v>
      </c>
      <c r="O4418" s="459">
        <v>1.14E-2</v>
      </c>
      <c r="P4418" s="460">
        <v>0</v>
      </c>
      <c r="Q4418" s="453">
        <v>1</v>
      </c>
      <c r="R4418" s="458">
        <v>0.13900000000000001</v>
      </c>
      <c r="S4418" s="464">
        <v>9600000</v>
      </c>
      <c r="T4418" s="461">
        <v>93749665</v>
      </c>
      <c r="U4418" s="462">
        <v>1876601</v>
      </c>
      <c r="V4418" s="463">
        <v>243286.65900000022</v>
      </c>
      <c r="W4418" s="716" t="e">
        <f t="shared" ref="W4418:W4481" si="173">V4418/$AB$1</f>
        <v>#DIV/0!</v>
      </c>
      <c r="Z4418" s="739">
        <f t="shared" si="172"/>
        <v>109440</v>
      </c>
    </row>
    <row r="4419" spans="1:26" s="365" customFormat="1" ht="12.65" customHeight="1">
      <c r="A4419" s="452" t="s">
        <v>279</v>
      </c>
      <c r="B4419" s="452" t="s">
        <v>42</v>
      </c>
      <c r="C4419" s="453" t="s">
        <v>554</v>
      </c>
      <c r="D4419" s="454" t="s">
        <v>1143</v>
      </c>
      <c r="E4419" s="455" t="s">
        <v>1136</v>
      </c>
      <c r="F4419" s="454" t="s">
        <v>1341</v>
      </c>
      <c r="G4419" s="454" t="s">
        <v>42</v>
      </c>
      <c r="H4419" s="454" t="s">
        <v>457</v>
      </c>
      <c r="I4419" s="453">
        <v>2024</v>
      </c>
      <c r="J4419" s="453">
        <v>11</v>
      </c>
      <c r="K4419" s="456">
        <v>45636</v>
      </c>
      <c r="L4419" s="457"/>
      <c r="M4419" s="458">
        <v>0.13900000000000001</v>
      </c>
      <c r="N4419" s="458">
        <v>0.15040000000000001</v>
      </c>
      <c r="O4419" s="459">
        <v>1.14E-2</v>
      </c>
      <c r="P4419" s="460">
        <v>0</v>
      </c>
      <c r="Q4419" s="453">
        <v>1</v>
      </c>
      <c r="R4419" s="458">
        <v>0.13900000000000001</v>
      </c>
      <c r="S4419" s="464">
        <v>7760000</v>
      </c>
      <c r="T4419" s="461">
        <v>84149665</v>
      </c>
      <c r="U4419" s="462">
        <v>1876601</v>
      </c>
      <c r="V4419" s="463">
        <v>352726.65900000022</v>
      </c>
      <c r="W4419" s="716" t="e">
        <f t="shared" si="173"/>
        <v>#DIV/0!</v>
      </c>
      <c r="Z4419" s="739">
        <f t="shared" ref="Z4419:Z4482" si="174">O4419*S4419</f>
        <v>88464</v>
      </c>
    </row>
    <row r="4420" spans="1:26" s="365" customFormat="1" ht="12.65" customHeight="1">
      <c r="A4420" s="452" t="s">
        <v>279</v>
      </c>
      <c r="B4420" s="452" t="s">
        <v>42</v>
      </c>
      <c r="C4420" s="453" t="s">
        <v>554</v>
      </c>
      <c r="D4420" s="454" t="s">
        <v>1143</v>
      </c>
      <c r="E4420" s="455" t="s">
        <v>1136</v>
      </c>
      <c r="F4420" s="454" t="s">
        <v>1341</v>
      </c>
      <c r="G4420" s="454" t="s">
        <v>42</v>
      </c>
      <c r="H4420" s="454" t="s">
        <v>457</v>
      </c>
      <c r="I4420" s="453">
        <v>2024</v>
      </c>
      <c r="J4420" s="453">
        <v>10</v>
      </c>
      <c r="K4420" s="456">
        <v>45617</v>
      </c>
      <c r="L4420" s="457"/>
      <c r="M4420" s="458">
        <v>0.13900000000000001</v>
      </c>
      <c r="N4420" s="458">
        <v>0.15040000000000001</v>
      </c>
      <c r="O4420" s="459">
        <v>1.14E-2</v>
      </c>
      <c r="P4420" s="460">
        <v>0</v>
      </c>
      <c r="Q4420" s="453">
        <v>1</v>
      </c>
      <c r="R4420" s="458">
        <v>0.13900000000000001</v>
      </c>
      <c r="S4420" s="464">
        <v>6591262</v>
      </c>
      <c r="T4420" s="461">
        <v>76389665</v>
      </c>
      <c r="U4420" s="462">
        <v>1876601</v>
      </c>
      <c r="V4420" s="463">
        <v>441190.65900000022</v>
      </c>
      <c r="W4420" s="716" t="e">
        <f t="shared" si="173"/>
        <v>#DIV/0!</v>
      </c>
      <c r="Z4420" s="739">
        <f t="shared" si="174"/>
        <v>75140.386800000007</v>
      </c>
    </row>
    <row r="4421" spans="1:26" s="365" customFormat="1" ht="12.65" customHeight="1">
      <c r="A4421" s="452" t="s">
        <v>279</v>
      </c>
      <c r="B4421" s="452" t="s">
        <v>42</v>
      </c>
      <c r="C4421" s="453" t="s">
        <v>554</v>
      </c>
      <c r="D4421" s="454" t="s">
        <v>1143</v>
      </c>
      <c r="E4421" s="455" t="s">
        <v>1136</v>
      </c>
      <c r="F4421" s="454" t="s">
        <v>1341</v>
      </c>
      <c r="G4421" s="454" t="s">
        <v>42</v>
      </c>
      <c r="H4421" s="454" t="s">
        <v>457</v>
      </c>
      <c r="I4421" s="453">
        <v>2024</v>
      </c>
      <c r="J4421" s="453">
        <v>9</v>
      </c>
      <c r="K4421" s="456">
        <v>45617</v>
      </c>
      <c r="L4421" s="457"/>
      <c r="M4421" s="458">
        <v>0.13900000000000001</v>
      </c>
      <c r="N4421" s="458">
        <v>0.15040000000000001</v>
      </c>
      <c r="O4421" s="459">
        <v>1.14E-2</v>
      </c>
      <c r="P4421" s="460">
        <v>0</v>
      </c>
      <c r="Q4421" s="453">
        <v>1</v>
      </c>
      <c r="R4421" s="458">
        <v>0.13900000000000001</v>
      </c>
      <c r="S4421" s="464">
        <v>11280000</v>
      </c>
      <c r="T4421" s="461">
        <v>69798403</v>
      </c>
      <c r="U4421" s="462">
        <v>1876601</v>
      </c>
      <c r="V4421" s="463">
        <v>516331.0458000002</v>
      </c>
      <c r="W4421" s="716" t="e">
        <f t="shared" si="173"/>
        <v>#DIV/0!</v>
      </c>
      <c r="Z4421" s="739">
        <f t="shared" si="174"/>
        <v>128592</v>
      </c>
    </row>
    <row r="4422" spans="1:26" s="365" customFormat="1" ht="12.65" customHeight="1">
      <c r="A4422" s="452" t="s">
        <v>279</v>
      </c>
      <c r="B4422" s="452" t="s">
        <v>42</v>
      </c>
      <c r="C4422" s="453" t="s">
        <v>554</v>
      </c>
      <c r="D4422" s="454" t="s">
        <v>1143</v>
      </c>
      <c r="E4422" s="455" t="s">
        <v>1136</v>
      </c>
      <c r="F4422" s="454" t="s">
        <v>1341</v>
      </c>
      <c r="G4422" s="454" t="s">
        <v>42</v>
      </c>
      <c r="H4422" s="454" t="s">
        <v>457</v>
      </c>
      <c r="I4422" s="453">
        <v>2024</v>
      </c>
      <c r="J4422" s="453">
        <v>8</v>
      </c>
      <c r="K4422" s="456">
        <v>45617</v>
      </c>
      <c r="L4422" s="457"/>
      <c r="M4422" s="458">
        <v>0.13900000000000001</v>
      </c>
      <c r="N4422" s="458">
        <v>0.15040000000000001</v>
      </c>
      <c r="O4422" s="459">
        <v>1.14E-2</v>
      </c>
      <c r="P4422" s="460">
        <v>0</v>
      </c>
      <c r="Q4422" s="453">
        <v>1</v>
      </c>
      <c r="R4422" s="458">
        <v>0.13900000000000001</v>
      </c>
      <c r="S4422" s="464">
        <v>15443003</v>
      </c>
      <c r="T4422" s="461">
        <v>58518403</v>
      </c>
      <c r="U4422" s="462">
        <v>1876601</v>
      </c>
      <c r="V4422" s="463">
        <v>644923.0458000002</v>
      </c>
      <c r="W4422" s="716" t="e">
        <f t="shared" si="173"/>
        <v>#DIV/0!</v>
      </c>
      <c r="Z4422" s="739">
        <f t="shared" si="174"/>
        <v>176050.23420000001</v>
      </c>
    </row>
    <row r="4423" spans="1:26" s="365" customFormat="1" ht="12.65" customHeight="1">
      <c r="A4423" s="452" t="s">
        <v>279</v>
      </c>
      <c r="B4423" s="452" t="s">
        <v>42</v>
      </c>
      <c r="C4423" s="453" t="s">
        <v>554</v>
      </c>
      <c r="D4423" s="454" t="s">
        <v>1143</v>
      </c>
      <c r="E4423" s="455" t="s">
        <v>1136</v>
      </c>
      <c r="F4423" s="454" t="s">
        <v>1341</v>
      </c>
      <c r="G4423" s="454" t="s">
        <v>42</v>
      </c>
      <c r="H4423" s="454" t="s">
        <v>457</v>
      </c>
      <c r="I4423" s="453">
        <v>2024</v>
      </c>
      <c r="J4423" s="453">
        <v>7</v>
      </c>
      <c r="K4423" s="456">
        <v>45617</v>
      </c>
      <c r="L4423" s="457"/>
      <c r="M4423" s="458">
        <v>0.13900000000000001</v>
      </c>
      <c r="N4423" s="458">
        <v>0.15040000000000001</v>
      </c>
      <c r="O4423" s="459">
        <v>1.14E-2</v>
      </c>
      <c r="P4423" s="460">
        <v>0</v>
      </c>
      <c r="Q4423" s="453">
        <v>1</v>
      </c>
      <c r="R4423" s="458">
        <v>0.13900000000000001</v>
      </c>
      <c r="S4423" s="464">
        <v>9669000</v>
      </c>
      <c r="T4423" s="461">
        <v>43075400</v>
      </c>
      <c r="U4423" s="462">
        <v>1876601</v>
      </c>
      <c r="V4423" s="463">
        <v>820973.28000000026</v>
      </c>
      <c r="W4423" s="716" t="e">
        <f t="shared" si="173"/>
        <v>#DIV/0!</v>
      </c>
      <c r="Z4423" s="739">
        <f t="shared" si="174"/>
        <v>110226.6</v>
      </c>
    </row>
    <row r="4424" spans="1:26" s="365" customFormat="1" ht="12.65" customHeight="1">
      <c r="A4424" s="452" t="s">
        <v>279</v>
      </c>
      <c r="B4424" s="452" t="s">
        <v>42</v>
      </c>
      <c r="C4424" s="453" t="s">
        <v>554</v>
      </c>
      <c r="D4424" s="454" t="s">
        <v>1143</v>
      </c>
      <c r="E4424" s="455" t="s">
        <v>1136</v>
      </c>
      <c r="F4424" s="454" t="s">
        <v>1341</v>
      </c>
      <c r="G4424" s="454" t="s">
        <v>42</v>
      </c>
      <c r="H4424" s="454" t="s">
        <v>457</v>
      </c>
      <c r="I4424" s="453">
        <v>2024</v>
      </c>
      <c r="J4424" s="453">
        <v>6</v>
      </c>
      <c r="K4424" s="456">
        <v>45617</v>
      </c>
      <c r="L4424" s="457"/>
      <c r="M4424" s="458">
        <v>0.13900000000000001</v>
      </c>
      <c r="N4424" s="458">
        <v>0.1673</v>
      </c>
      <c r="O4424" s="459">
        <v>2.8299999999999992E-2</v>
      </c>
      <c r="P4424" s="460">
        <v>0</v>
      </c>
      <c r="Q4424" s="453">
        <v>1</v>
      </c>
      <c r="R4424" s="458">
        <v>0.13900000000000001</v>
      </c>
      <c r="S4424" s="464">
        <v>12936000</v>
      </c>
      <c r="T4424" s="461">
        <v>33406400</v>
      </c>
      <c r="U4424" s="462">
        <v>1876601</v>
      </c>
      <c r="V4424" s="463">
        <v>931199.88000000024</v>
      </c>
      <c r="W4424" s="716" t="e">
        <f t="shared" si="173"/>
        <v>#DIV/0!</v>
      </c>
      <c r="Z4424" s="739">
        <f t="shared" si="174"/>
        <v>366088.79999999987</v>
      </c>
    </row>
    <row r="4425" spans="1:26" s="365" customFormat="1" ht="12.65" customHeight="1">
      <c r="A4425" s="452" t="s">
        <v>279</v>
      </c>
      <c r="B4425" s="452" t="s">
        <v>42</v>
      </c>
      <c r="C4425" s="453" t="s">
        <v>554</v>
      </c>
      <c r="D4425" s="454" t="s">
        <v>1143</v>
      </c>
      <c r="E4425" s="455" t="s">
        <v>1136</v>
      </c>
      <c r="F4425" s="454" t="s">
        <v>1341</v>
      </c>
      <c r="G4425" s="454" t="s">
        <v>42</v>
      </c>
      <c r="H4425" s="454" t="s">
        <v>457</v>
      </c>
      <c r="I4425" s="453">
        <v>2024</v>
      </c>
      <c r="J4425" s="453">
        <v>5</v>
      </c>
      <c r="K4425" s="456">
        <v>45617</v>
      </c>
      <c r="L4425" s="457"/>
      <c r="M4425" s="458">
        <v>0.13900000000000001</v>
      </c>
      <c r="N4425" s="458">
        <v>0.1673</v>
      </c>
      <c r="O4425" s="459">
        <v>2.8299999999999992E-2</v>
      </c>
      <c r="P4425" s="460">
        <v>0</v>
      </c>
      <c r="Q4425" s="453">
        <v>1</v>
      </c>
      <c r="R4425" s="458">
        <v>0.13900000000000001</v>
      </c>
      <c r="S4425" s="464">
        <v>11640400</v>
      </c>
      <c r="T4425" s="461">
        <v>20470400</v>
      </c>
      <c r="U4425" s="462">
        <v>1876601</v>
      </c>
      <c r="V4425" s="463">
        <v>1297288.6800000002</v>
      </c>
      <c r="W4425" s="716" t="e">
        <f t="shared" si="173"/>
        <v>#DIV/0!</v>
      </c>
      <c r="Z4425" s="739">
        <f t="shared" si="174"/>
        <v>329423.31999999989</v>
      </c>
    </row>
    <row r="4426" spans="1:26" s="365" customFormat="1" ht="12.65" customHeight="1">
      <c r="A4426" s="452" t="s">
        <v>279</v>
      </c>
      <c r="B4426" s="452" t="s">
        <v>42</v>
      </c>
      <c r="C4426" s="453" t="s">
        <v>554</v>
      </c>
      <c r="D4426" s="454" t="s">
        <v>1143</v>
      </c>
      <c r="E4426" s="455" t="s">
        <v>1136</v>
      </c>
      <c r="F4426" s="454" t="s">
        <v>1341</v>
      </c>
      <c r="G4426" s="454" t="s">
        <v>42</v>
      </c>
      <c r="H4426" s="454" t="s">
        <v>457</v>
      </c>
      <c r="I4426" s="453">
        <v>2024</v>
      </c>
      <c r="J4426" s="453">
        <v>4</v>
      </c>
      <c r="K4426" s="456">
        <v>45617</v>
      </c>
      <c r="L4426" s="457"/>
      <c r="M4426" s="458">
        <v>0.13900000000000001</v>
      </c>
      <c r="N4426" s="458">
        <v>0.1673</v>
      </c>
      <c r="O4426" s="459">
        <v>2.8299999999999992E-2</v>
      </c>
      <c r="P4426" s="460">
        <v>0</v>
      </c>
      <c r="Q4426" s="453">
        <v>1</v>
      </c>
      <c r="R4426" s="458">
        <v>0.13900000000000001</v>
      </c>
      <c r="S4426" s="464">
        <v>7848000</v>
      </c>
      <c r="T4426" s="461">
        <v>8830000</v>
      </c>
      <c r="U4426" s="462">
        <v>1876601</v>
      </c>
      <c r="V4426" s="463">
        <v>1626712</v>
      </c>
      <c r="W4426" s="716" t="e">
        <f t="shared" si="173"/>
        <v>#DIV/0!</v>
      </c>
      <c r="Z4426" s="739">
        <f t="shared" si="174"/>
        <v>222098.39999999994</v>
      </c>
    </row>
    <row r="4427" spans="1:26" s="365" customFormat="1" ht="12.65" customHeight="1">
      <c r="A4427" s="452" t="s">
        <v>279</v>
      </c>
      <c r="B4427" s="452" t="s">
        <v>42</v>
      </c>
      <c r="C4427" s="453" t="s">
        <v>554</v>
      </c>
      <c r="D4427" s="454" t="s">
        <v>1143</v>
      </c>
      <c r="E4427" s="455" t="s">
        <v>1136</v>
      </c>
      <c r="F4427" s="454" t="s">
        <v>1341</v>
      </c>
      <c r="G4427" s="454" t="s">
        <v>42</v>
      </c>
      <c r="H4427" s="454" t="s">
        <v>457</v>
      </c>
      <c r="I4427" s="453">
        <v>2024</v>
      </c>
      <c r="J4427" s="453">
        <v>3</v>
      </c>
      <c r="K4427" s="456">
        <v>45617</v>
      </c>
      <c r="L4427" s="457"/>
      <c r="M4427" s="458">
        <v>0.13900000000000001</v>
      </c>
      <c r="N4427" s="458">
        <v>0.1673</v>
      </c>
      <c r="O4427" s="459">
        <v>2.8299999999999992E-2</v>
      </c>
      <c r="P4427" s="460">
        <v>0</v>
      </c>
      <c r="Q4427" s="453">
        <v>1</v>
      </c>
      <c r="R4427" s="458">
        <v>0.13900000000000001</v>
      </c>
      <c r="S4427" s="464">
        <v>766000</v>
      </c>
      <c r="T4427" s="461">
        <v>982000</v>
      </c>
      <c r="U4427" s="462">
        <v>1876601</v>
      </c>
      <c r="V4427" s="463">
        <v>1848810.4</v>
      </c>
      <c r="W4427" s="716" t="e">
        <f t="shared" si="173"/>
        <v>#DIV/0!</v>
      </c>
      <c r="Z4427" s="739">
        <f t="shared" si="174"/>
        <v>21677.799999999992</v>
      </c>
    </row>
    <row r="4428" spans="1:26" s="365" customFormat="1" ht="12.65" customHeight="1">
      <c r="A4428" s="452" t="s">
        <v>279</v>
      </c>
      <c r="B4428" s="452" t="s">
        <v>42</v>
      </c>
      <c r="C4428" s="453" t="s">
        <v>554</v>
      </c>
      <c r="D4428" s="454" t="s">
        <v>1143</v>
      </c>
      <c r="E4428" s="455" t="s">
        <v>1136</v>
      </c>
      <c r="F4428" s="454" t="s">
        <v>1341</v>
      </c>
      <c r="G4428" s="454" t="s">
        <v>42</v>
      </c>
      <c r="H4428" s="454" t="s">
        <v>457</v>
      </c>
      <c r="I4428" s="453">
        <v>2024</v>
      </c>
      <c r="J4428" s="453">
        <v>2</v>
      </c>
      <c r="K4428" s="456">
        <v>45617</v>
      </c>
      <c r="L4428" s="457"/>
      <c r="M4428" s="458">
        <v>0.13900000000000001</v>
      </c>
      <c r="N4428" s="458">
        <v>0.1673</v>
      </c>
      <c r="O4428" s="459">
        <v>2.8299999999999992E-2</v>
      </c>
      <c r="P4428" s="460">
        <v>0</v>
      </c>
      <c r="Q4428" s="453">
        <v>1</v>
      </c>
      <c r="R4428" s="458">
        <v>0.13900000000000001</v>
      </c>
      <c r="S4428" s="464">
        <v>216000</v>
      </c>
      <c r="T4428" s="461">
        <v>216000</v>
      </c>
      <c r="U4428" s="462">
        <v>1876601</v>
      </c>
      <c r="V4428" s="463">
        <v>1870488.2</v>
      </c>
      <c r="W4428" s="716" t="e">
        <f t="shared" si="173"/>
        <v>#DIV/0!</v>
      </c>
      <c r="Z4428" s="739">
        <f t="shared" si="174"/>
        <v>6112.7999999999984</v>
      </c>
    </row>
    <row r="4429" spans="1:26" s="365" customFormat="1" ht="12.65" customHeight="1">
      <c r="A4429" s="284" t="s">
        <v>68</v>
      </c>
      <c r="B4429" s="452" t="s">
        <v>998</v>
      </c>
      <c r="C4429" s="453" t="s">
        <v>435</v>
      </c>
      <c r="D4429" s="454" t="s">
        <v>1380</v>
      </c>
      <c r="E4429" s="455" t="s">
        <v>1381</v>
      </c>
      <c r="F4429" s="454" t="s">
        <v>1341</v>
      </c>
      <c r="G4429" s="454" t="s">
        <v>998</v>
      </c>
      <c r="H4429" s="454" t="s">
        <v>538</v>
      </c>
      <c r="I4429" s="453">
        <v>2025</v>
      </c>
      <c r="J4429" s="453">
        <v>1</v>
      </c>
      <c r="K4429" s="456">
        <v>45698</v>
      </c>
      <c r="L4429" s="457"/>
      <c r="M4429" s="458">
        <v>6.1400000000000003E-2</v>
      </c>
      <c r="N4429" s="458">
        <v>8.4699999999999998E-2</v>
      </c>
      <c r="O4429" s="459">
        <v>0</v>
      </c>
      <c r="P4429" s="460">
        <v>0</v>
      </c>
      <c r="Q4429" s="453">
        <v>1</v>
      </c>
      <c r="R4429" s="458">
        <v>6.1400000000000003E-2</v>
      </c>
      <c r="S4429" s="464">
        <v>1542410</v>
      </c>
      <c r="T4429" s="461">
        <v>11304747</v>
      </c>
      <c r="U4429" s="462">
        <v>28000</v>
      </c>
      <c r="V4429" s="463">
        <v>0</v>
      </c>
      <c r="W4429" s="716" t="e">
        <f t="shared" si="173"/>
        <v>#DIV/0!</v>
      </c>
      <c r="Z4429" s="739">
        <f t="shared" si="174"/>
        <v>0</v>
      </c>
    </row>
    <row r="4430" spans="1:26" s="365" customFormat="1" ht="12.65" customHeight="1">
      <c r="A4430" s="284" t="s">
        <v>68</v>
      </c>
      <c r="B4430" s="452" t="s">
        <v>998</v>
      </c>
      <c r="C4430" s="453" t="s">
        <v>435</v>
      </c>
      <c r="D4430" s="454" t="s">
        <v>1380</v>
      </c>
      <c r="E4430" s="455" t="s">
        <v>1381</v>
      </c>
      <c r="F4430" s="454" t="s">
        <v>1341</v>
      </c>
      <c r="G4430" s="454" t="s">
        <v>998</v>
      </c>
      <c r="H4430" s="454" t="s">
        <v>538</v>
      </c>
      <c r="I4430" s="453">
        <v>2024</v>
      </c>
      <c r="J4430" s="453">
        <v>12</v>
      </c>
      <c r="K4430" s="456">
        <v>45666</v>
      </c>
      <c r="L4430" s="457"/>
      <c r="M4430" s="458">
        <v>6.1400000000000003E-2</v>
      </c>
      <c r="N4430" s="458">
        <v>8.4699999999999998E-2</v>
      </c>
      <c r="O4430" s="459">
        <v>0</v>
      </c>
      <c r="P4430" s="460">
        <v>0</v>
      </c>
      <c r="Q4430" s="453">
        <v>1</v>
      </c>
      <c r="R4430" s="458">
        <v>6.1400000000000003E-2</v>
      </c>
      <c r="S4430" s="464">
        <v>839187</v>
      </c>
      <c r="T4430" s="461">
        <v>9762337</v>
      </c>
      <c r="U4430" s="462">
        <v>28000</v>
      </c>
      <c r="V4430" s="463">
        <v>0</v>
      </c>
      <c r="W4430" s="716" t="e">
        <f t="shared" si="173"/>
        <v>#DIV/0!</v>
      </c>
      <c r="Z4430" s="739">
        <f t="shared" si="174"/>
        <v>0</v>
      </c>
    </row>
    <row r="4431" spans="1:26" s="365" customFormat="1" ht="12.65" customHeight="1">
      <c r="A4431" s="284" t="s">
        <v>68</v>
      </c>
      <c r="B4431" s="452" t="s">
        <v>998</v>
      </c>
      <c r="C4431" s="453" t="s">
        <v>435</v>
      </c>
      <c r="D4431" s="454" t="s">
        <v>1380</v>
      </c>
      <c r="E4431" s="455" t="s">
        <v>1381</v>
      </c>
      <c r="F4431" s="454" t="s">
        <v>1341</v>
      </c>
      <c r="G4431" s="454" t="s">
        <v>998</v>
      </c>
      <c r="H4431" s="454" t="s">
        <v>538</v>
      </c>
      <c r="I4431" s="453">
        <v>2024</v>
      </c>
      <c r="J4431" s="453">
        <v>11</v>
      </c>
      <c r="K4431" s="456">
        <v>45636</v>
      </c>
      <c r="L4431" s="457"/>
      <c r="M4431" s="458">
        <v>6.1400000000000003E-2</v>
      </c>
      <c r="N4431" s="458">
        <v>8.4699999999999998E-2</v>
      </c>
      <c r="O4431" s="459">
        <v>0</v>
      </c>
      <c r="P4431" s="460">
        <v>0</v>
      </c>
      <c r="Q4431" s="453">
        <v>1</v>
      </c>
      <c r="R4431" s="458">
        <v>6.1400000000000003E-2</v>
      </c>
      <c r="S4431" s="464">
        <v>831430</v>
      </c>
      <c r="T4431" s="461">
        <v>8923150</v>
      </c>
      <c r="U4431" s="462">
        <v>28000</v>
      </c>
      <c r="V4431" s="463">
        <v>0</v>
      </c>
      <c r="W4431" s="716" t="e">
        <f t="shared" si="173"/>
        <v>#DIV/0!</v>
      </c>
      <c r="Z4431" s="739">
        <f t="shared" si="174"/>
        <v>0</v>
      </c>
    </row>
    <row r="4432" spans="1:26" s="365" customFormat="1" ht="12.65" customHeight="1">
      <c r="A4432" s="284" t="s">
        <v>68</v>
      </c>
      <c r="B4432" s="452" t="s">
        <v>998</v>
      </c>
      <c r="C4432" s="453" t="s">
        <v>435</v>
      </c>
      <c r="D4432" s="454" t="s">
        <v>1380</v>
      </c>
      <c r="E4432" s="455" t="s">
        <v>1381</v>
      </c>
      <c r="F4432" s="454" t="s">
        <v>1341</v>
      </c>
      <c r="G4432" s="454" t="s">
        <v>998</v>
      </c>
      <c r="H4432" s="454" t="s">
        <v>538</v>
      </c>
      <c r="I4432" s="453">
        <v>2024</v>
      </c>
      <c r="J4432" s="453">
        <v>10</v>
      </c>
      <c r="K4432" s="456">
        <v>45603</v>
      </c>
      <c r="L4432" s="457"/>
      <c r="M4432" s="458">
        <v>6.1400000000000003E-2</v>
      </c>
      <c r="N4432" s="458">
        <v>8.4699999999999998E-2</v>
      </c>
      <c r="O4432" s="459">
        <v>0</v>
      </c>
      <c r="P4432" s="460">
        <v>0</v>
      </c>
      <c r="Q4432" s="453">
        <v>1</v>
      </c>
      <c r="R4432" s="458">
        <v>6.1400000000000003E-2</v>
      </c>
      <c r="S4432" s="464">
        <v>840500</v>
      </c>
      <c r="T4432" s="461">
        <v>8091720</v>
      </c>
      <c r="U4432" s="462">
        <v>28000</v>
      </c>
      <c r="V4432" s="463">
        <v>0</v>
      </c>
      <c r="W4432" s="716" t="e">
        <f t="shared" si="173"/>
        <v>#DIV/0!</v>
      </c>
      <c r="Z4432" s="739">
        <f t="shared" si="174"/>
        <v>0</v>
      </c>
    </row>
    <row r="4433" spans="1:26" s="365" customFormat="1" ht="12.65" customHeight="1">
      <c r="A4433" s="284" t="s">
        <v>68</v>
      </c>
      <c r="B4433" s="452" t="s">
        <v>998</v>
      </c>
      <c r="C4433" s="453" t="s">
        <v>435</v>
      </c>
      <c r="D4433" s="454" t="s">
        <v>1380</v>
      </c>
      <c r="E4433" s="455" t="s">
        <v>1381</v>
      </c>
      <c r="F4433" s="454" t="s">
        <v>1341</v>
      </c>
      <c r="G4433" s="454" t="s">
        <v>998</v>
      </c>
      <c r="H4433" s="454" t="s">
        <v>538</v>
      </c>
      <c r="I4433" s="453">
        <v>2024</v>
      </c>
      <c r="J4433" s="453">
        <v>9</v>
      </c>
      <c r="K4433" s="456">
        <v>45589</v>
      </c>
      <c r="L4433" s="457"/>
      <c r="M4433" s="458">
        <v>6.1400000000000003E-2</v>
      </c>
      <c r="N4433" s="458">
        <v>8.4699999999999998E-2</v>
      </c>
      <c r="O4433" s="459">
        <v>0</v>
      </c>
      <c r="P4433" s="460">
        <v>0</v>
      </c>
      <c r="Q4433" s="453">
        <v>1</v>
      </c>
      <c r="R4433" s="458">
        <v>6.1400000000000003E-2</v>
      </c>
      <c r="S4433" s="464">
        <v>2100000</v>
      </c>
      <c r="T4433" s="461">
        <v>7251220</v>
      </c>
      <c r="U4433" s="462">
        <v>28000</v>
      </c>
      <c r="V4433" s="463">
        <v>0</v>
      </c>
      <c r="W4433" s="716" t="e">
        <f t="shared" si="173"/>
        <v>#DIV/0!</v>
      </c>
      <c r="Z4433" s="739">
        <f t="shared" si="174"/>
        <v>0</v>
      </c>
    </row>
    <row r="4434" spans="1:26" s="365" customFormat="1" ht="12.65" customHeight="1">
      <c r="A4434" s="284" t="s">
        <v>68</v>
      </c>
      <c r="B4434" s="452" t="s">
        <v>998</v>
      </c>
      <c r="C4434" s="453" t="s">
        <v>435</v>
      </c>
      <c r="D4434" s="454" t="s">
        <v>1380</v>
      </c>
      <c r="E4434" s="455" t="s">
        <v>1381</v>
      </c>
      <c r="F4434" s="454" t="s">
        <v>1341</v>
      </c>
      <c r="G4434" s="454" t="s">
        <v>998</v>
      </c>
      <c r="H4434" s="454" t="s">
        <v>538</v>
      </c>
      <c r="I4434" s="453">
        <v>2024</v>
      </c>
      <c r="J4434" s="453">
        <v>8</v>
      </c>
      <c r="K4434" s="456">
        <v>45589</v>
      </c>
      <c r="L4434" s="457"/>
      <c r="M4434" s="458">
        <v>6.1400000000000003E-2</v>
      </c>
      <c r="N4434" s="458">
        <v>8.4699999999999998E-2</v>
      </c>
      <c r="O4434" s="459">
        <v>0</v>
      </c>
      <c r="P4434" s="460">
        <v>0</v>
      </c>
      <c r="Q4434" s="453">
        <v>1</v>
      </c>
      <c r="R4434" s="458">
        <v>6.1400000000000003E-2</v>
      </c>
      <c r="S4434" s="464">
        <v>2040000</v>
      </c>
      <c r="T4434" s="461">
        <v>5151220</v>
      </c>
      <c r="U4434" s="462">
        <v>28000</v>
      </c>
      <c r="V4434" s="463">
        <v>0</v>
      </c>
      <c r="W4434" s="716" t="e">
        <f t="shared" si="173"/>
        <v>#DIV/0!</v>
      </c>
      <c r="Z4434" s="739">
        <f t="shared" si="174"/>
        <v>0</v>
      </c>
    </row>
    <row r="4435" spans="1:26" s="365" customFormat="1" ht="12.65" customHeight="1">
      <c r="A4435" s="284" t="s">
        <v>68</v>
      </c>
      <c r="B4435" s="452" t="s">
        <v>998</v>
      </c>
      <c r="C4435" s="453" t="s">
        <v>435</v>
      </c>
      <c r="D4435" s="454" t="s">
        <v>1380</v>
      </c>
      <c r="E4435" s="455" t="s">
        <v>1381</v>
      </c>
      <c r="F4435" s="454" t="s">
        <v>1341</v>
      </c>
      <c r="G4435" s="454" t="s">
        <v>998</v>
      </c>
      <c r="H4435" s="454" t="s">
        <v>538</v>
      </c>
      <c r="I4435" s="453">
        <v>2024</v>
      </c>
      <c r="J4435" s="453">
        <v>7</v>
      </c>
      <c r="K4435" s="456">
        <v>45589</v>
      </c>
      <c r="L4435" s="457"/>
      <c r="M4435" s="458">
        <v>6.1400000000000003E-2</v>
      </c>
      <c r="N4435" s="458">
        <v>8.4699999999999998E-2</v>
      </c>
      <c r="O4435" s="459">
        <v>2.3300000000000001E-2</v>
      </c>
      <c r="P4435" s="460">
        <v>0</v>
      </c>
      <c r="Q4435" s="453">
        <v>1</v>
      </c>
      <c r="R4435" s="458">
        <v>6.1400000000000003E-2</v>
      </c>
      <c r="S4435" s="464">
        <v>465000</v>
      </c>
      <c r="T4435" s="461">
        <v>3111220</v>
      </c>
      <c r="U4435" s="462">
        <v>28000</v>
      </c>
      <c r="V4435" s="463">
        <v>-44491.426000000007</v>
      </c>
      <c r="W4435" s="716" t="e">
        <f t="shared" si="173"/>
        <v>#DIV/0!</v>
      </c>
      <c r="Z4435" s="739">
        <f t="shared" si="174"/>
        <v>10834.5</v>
      </c>
    </row>
    <row r="4436" spans="1:26" s="365" customFormat="1" ht="12.65" customHeight="1">
      <c r="A4436" s="284" t="s">
        <v>68</v>
      </c>
      <c r="B4436" s="452" t="s">
        <v>998</v>
      </c>
      <c r="C4436" s="453" t="s">
        <v>435</v>
      </c>
      <c r="D4436" s="454" t="s">
        <v>1380</v>
      </c>
      <c r="E4436" s="455" t="s">
        <v>1381</v>
      </c>
      <c r="F4436" s="454" t="s">
        <v>1341</v>
      </c>
      <c r="G4436" s="454" t="s">
        <v>998</v>
      </c>
      <c r="H4436" s="454" t="s">
        <v>538</v>
      </c>
      <c r="I4436" s="453">
        <v>2024</v>
      </c>
      <c r="J4436" s="453">
        <v>6</v>
      </c>
      <c r="K4436" s="456">
        <v>45589</v>
      </c>
      <c r="L4436" s="457"/>
      <c r="M4436" s="458">
        <v>6.1400000000000003E-2</v>
      </c>
      <c r="N4436" s="458">
        <v>8.4699999999999998E-2</v>
      </c>
      <c r="O4436" s="459">
        <v>2.3300000000000001E-2</v>
      </c>
      <c r="P4436" s="460">
        <v>0</v>
      </c>
      <c r="Q4436" s="453">
        <v>1</v>
      </c>
      <c r="R4436" s="458">
        <v>6.1400000000000003E-2</v>
      </c>
      <c r="S4436" s="464">
        <v>760000</v>
      </c>
      <c r="T4436" s="461">
        <v>2646220</v>
      </c>
      <c r="U4436" s="462">
        <v>28000</v>
      </c>
      <c r="V4436" s="463">
        <v>-33656.926000000007</v>
      </c>
      <c r="W4436" s="716" t="e">
        <f t="shared" si="173"/>
        <v>#DIV/0!</v>
      </c>
      <c r="Z4436" s="739">
        <f t="shared" si="174"/>
        <v>17708</v>
      </c>
    </row>
    <row r="4437" spans="1:26" s="365" customFormat="1" ht="12.65" customHeight="1">
      <c r="A4437" s="284" t="s">
        <v>68</v>
      </c>
      <c r="B4437" s="452" t="s">
        <v>998</v>
      </c>
      <c r="C4437" s="453" t="s">
        <v>435</v>
      </c>
      <c r="D4437" s="454" t="s">
        <v>1380</v>
      </c>
      <c r="E4437" s="455" t="s">
        <v>1381</v>
      </c>
      <c r="F4437" s="454" t="s">
        <v>1341</v>
      </c>
      <c r="G4437" s="454" t="s">
        <v>998</v>
      </c>
      <c r="H4437" s="454" t="s">
        <v>538</v>
      </c>
      <c r="I4437" s="453">
        <v>2024</v>
      </c>
      <c r="J4437" s="453">
        <v>5</v>
      </c>
      <c r="K4437" s="456">
        <v>45589</v>
      </c>
      <c r="L4437" s="457"/>
      <c r="M4437" s="458">
        <v>6.1400000000000003E-2</v>
      </c>
      <c r="N4437" s="458">
        <v>8.4699999999999998E-2</v>
      </c>
      <c r="O4437" s="459">
        <v>2.3300000000000001E-2</v>
      </c>
      <c r="P4437" s="460">
        <v>0</v>
      </c>
      <c r="Q4437" s="453">
        <v>1</v>
      </c>
      <c r="R4437" s="458">
        <v>6.1400000000000003E-2</v>
      </c>
      <c r="S4437" s="464">
        <v>1120000</v>
      </c>
      <c r="T4437" s="461">
        <v>1886220</v>
      </c>
      <c r="U4437" s="462">
        <v>28000</v>
      </c>
      <c r="V4437" s="463">
        <v>-15948.925999999999</v>
      </c>
      <c r="W4437" s="716" t="e">
        <f t="shared" si="173"/>
        <v>#DIV/0!</v>
      </c>
      <c r="Z4437" s="739">
        <f t="shared" si="174"/>
        <v>26096</v>
      </c>
    </row>
    <row r="4438" spans="1:26" s="365" customFormat="1" ht="12.65" customHeight="1">
      <c r="A4438" s="284" t="s">
        <v>68</v>
      </c>
      <c r="B4438" s="452" t="s">
        <v>998</v>
      </c>
      <c r="C4438" s="453" t="s">
        <v>435</v>
      </c>
      <c r="D4438" s="454" t="s">
        <v>1380</v>
      </c>
      <c r="E4438" s="455" t="s">
        <v>1381</v>
      </c>
      <c r="F4438" s="454" t="s">
        <v>1341</v>
      </c>
      <c r="G4438" s="454" t="s">
        <v>998</v>
      </c>
      <c r="H4438" s="454" t="s">
        <v>538</v>
      </c>
      <c r="I4438" s="453">
        <v>2024</v>
      </c>
      <c r="J4438" s="453">
        <v>4</v>
      </c>
      <c r="K4438" s="456">
        <v>45589</v>
      </c>
      <c r="L4438" s="457"/>
      <c r="M4438" s="458">
        <v>6.1400000000000003E-2</v>
      </c>
      <c r="N4438" s="458">
        <v>8.4699999999999998E-2</v>
      </c>
      <c r="O4438" s="459">
        <v>2.3300000000000001E-2</v>
      </c>
      <c r="P4438" s="460">
        <v>0</v>
      </c>
      <c r="Q4438" s="453">
        <v>1</v>
      </c>
      <c r="R4438" s="458">
        <v>6.1400000000000003E-2</v>
      </c>
      <c r="S4438" s="464">
        <v>545500</v>
      </c>
      <c r="T4438" s="461">
        <v>766220</v>
      </c>
      <c r="U4438" s="462">
        <v>28000</v>
      </c>
      <c r="V4438" s="463">
        <v>10147.074000000001</v>
      </c>
      <c r="W4438" s="716" t="e">
        <f t="shared" si="173"/>
        <v>#DIV/0!</v>
      </c>
      <c r="Z4438" s="739">
        <f t="shared" si="174"/>
        <v>12710.150000000001</v>
      </c>
    </row>
    <row r="4439" spans="1:26" s="365" customFormat="1" ht="12.65" customHeight="1">
      <c r="A4439" s="284" t="s">
        <v>68</v>
      </c>
      <c r="B4439" s="452" t="s">
        <v>998</v>
      </c>
      <c r="C4439" s="453" t="s">
        <v>435</v>
      </c>
      <c r="D4439" s="454" t="s">
        <v>1380</v>
      </c>
      <c r="E4439" s="455" t="s">
        <v>1381</v>
      </c>
      <c r="F4439" s="454" t="s">
        <v>1341</v>
      </c>
      <c r="G4439" s="454" t="s">
        <v>998</v>
      </c>
      <c r="H4439" s="454" t="s">
        <v>538</v>
      </c>
      <c r="I4439" s="453">
        <v>2024</v>
      </c>
      <c r="J4439" s="453">
        <v>3</v>
      </c>
      <c r="K4439" s="456">
        <v>45589</v>
      </c>
      <c r="L4439" s="457"/>
      <c r="M4439" s="458">
        <v>6.1400000000000003E-2</v>
      </c>
      <c r="N4439" s="458">
        <v>8.4699999999999998E-2</v>
      </c>
      <c r="O4439" s="459">
        <v>2.3300000000000001E-2</v>
      </c>
      <c r="P4439" s="460">
        <v>0</v>
      </c>
      <c r="Q4439" s="453">
        <v>1</v>
      </c>
      <c r="R4439" s="458">
        <v>6.1400000000000003E-2</v>
      </c>
      <c r="S4439" s="464">
        <v>5200</v>
      </c>
      <c r="T4439" s="461">
        <v>220720</v>
      </c>
      <c r="U4439" s="462">
        <v>28000</v>
      </c>
      <c r="V4439" s="463">
        <v>22857.224000000002</v>
      </c>
      <c r="W4439" s="716" t="e">
        <f t="shared" si="173"/>
        <v>#DIV/0!</v>
      </c>
      <c r="Z4439" s="739">
        <f t="shared" si="174"/>
        <v>121.16000000000001</v>
      </c>
    </row>
    <row r="4440" spans="1:26" s="365" customFormat="1" ht="12.65" customHeight="1">
      <c r="A4440" s="284" t="s">
        <v>68</v>
      </c>
      <c r="B4440" s="452" t="s">
        <v>998</v>
      </c>
      <c r="C4440" s="453" t="s">
        <v>435</v>
      </c>
      <c r="D4440" s="454" t="s">
        <v>1380</v>
      </c>
      <c r="E4440" s="455" t="s">
        <v>1381</v>
      </c>
      <c r="F4440" s="454" t="s">
        <v>1341</v>
      </c>
      <c r="G4440" s="454" t="s">
        <v>998</v>
      </c>
      <c r="H4440" s="454" t="s">
        <v>538</v>
      </c>
      <c r="I4440" s="453">
        <v>2024</v>
      </c>
      <c r="J4440" s="453">
        <v>2</v>
      </c>
      <c r="K4440" s="456">
        <v>45589</v>
      </c>
      <c r="L4440" s="457"/>
      <c r="M4440" s="458">
        <v>6.1400000000000003E-2</v>
      </c>
      <c r="N4440" s="458">
        <v>8.4699999999999998E-2</v>
      </c>
      <c r="O4440" s="459">
        <v>2.3300000000000001E-2</v>
      </c>
      <c r="P4440" s="460">
        <v>0</v>
      </c>
      <c r="Q4440" s="453">
        <v>1</v>
      </c>
      <c r="R4440" s="458">
        <v>6.1400000000000003E-2</v>
      </c>
      <c r="S4440" s="464">
        <v>4000</v>
      </c>
      <c r="T4440" s="461">
        <v>215520</v>
      </c>
      <c r="U4440" s="462">
        <v>28000</v>
      </c>
      <c r="V4440" s="463">
        <v>22978.383999999998</v>
      </c>
      <c r="W4440" s="716" t="e">
        <f t="shared" si="173"/>
        <v>#DIV/0!</v>
      </c>
      <c r="Z4440" s="739">
        <f t="shared" si="174"/>
        <v>93.2</v>
      </c>
    </row>
    <row r="4441" spans="1:26" s="365" customFormat="1" ht="12.65" customHeight="1">
      <c r="A4441" s="284" t="s">
        <v>68</v>
      </c>
      <c r="B4441" s="452" t="s">
        <v>998</v>
      </c>
      <c r="C4441" s="453" t="s">
        <v>435</v>
      </c>
      <c r="D4441" s="454" t="s">
        <v>1380</v>
      </c>
      <c r="E4441" s="455" t="s">
        <v>1381</v>
      </c>
      <c r="F4441" s="454" t="s">
        <v>1341</v>
      </c>
      <c r="G4441" s="454" t="s">
        <v>998</v>
      </c>
      <c r="H4441" s="454" t="s">
        <v>538</v>
      </c>
      <c r="I4441" s="453">
        <v>2024</v>
      </c>
      <c r="J4441" s="453">
        <v>1</v>
      </c>
      <c r="K4441" s="456">
        <v>45589</v>
      </c>
      <c r="L4441" s="457"/>
      <c r="M4441" s="458">
        <v>6.1400000000000003E-2</v>
      </c>
      <c r="N4441" s="458">
        <v>8.4699999999999998E-2</v>
      </c>
      <c r="O4441" s="459">
        <v>2.3300000000000001E-2</v>
      </c>
      <c r="P4441" s="460">
        <v>0</v>
      </c>
      <c r="Q4441" s="453">
        <v>1</v>
      </c>
      <c r="R4441" s="458">
        <v>6.1400000000000003E-2</v>
      </c>
      <c r="S4441" s="464">
        <v>211520</v>
      </c>
      <c r="T4441" s="461">
        <v>211520</v>
      </c>
      <c r="U4441" s="462">
        <v>28000</v>
      </c>
      <c r="V4441" s="463">
        <v>23071.583999999999</v>
      </c>
      <c r="W4441" s="716" t="e">
        <f t="shared" si="173"/>
        <v>#DIV/0!</v>
      </c>
      <c r="Z4441" s="739">
        <f t="shared" si="174"/>
        <v>4928.4160000000002</v>
      </c>
    </row>
    <row r="4442" spans="1:26" s="365" customFormat="1" ht="12.65" customHeight="1">
      <c r="A4442" s="284" t="s">
        <v>68</v>
      </c>
      <c r="B4442" s="452" t="s">
        <v>998</v>
      </c>
      <c r="C4442" s="453" t="s">
        <v>435</v>
      </c>
      <c r="D4442" s="454" t="s">
        <v>1382</v>
      </c>
      <c r="E4442" s="455" t="s">
        <v>1383</v>
      </c>
      <c r="F4442" s="454" t="s">
        <v>1341</v>
      </c>
      <c r="G4442" s="454" t="s">
        <v>998</v>
      </c>
      <c r="H4442" s="454" t="s">
        <v>538</v>
      </c>
      <c r="I4442" s="453">
        <v>2024</v>
      </c>
      <c r="J4442" s="453">
        <v>12</v>
      </c>
      <c r="K4442" s="456">
        <v>45666</v>
      </c>
      <c r="L4442" s="457"/>
      <c r="M4442" s="458">
        <v>3.8399999999999997E-2</v>
      </c>
      <c r="N4442" s="458">
        <v>4.7600000000000003E-2</v>
      </c>
      <c r="O4442" s="459">
        <v>9.2000000000000068E-3</v>
      </c>
      <c r="P4442" s="460">
        <v>0</v>
      </c>
      <c r="Q4442" s="453">
        <v>1</v>
      </c>
      <c r="R4442" s="458">
        <v>3.8399999999999997E-2</v>
      </c>
      <c r="S4442" s="464">
        <v>0</v>
      </c>
      <c r="T4442" s="461">
        <v>635420</v>
      </c>
      <c r="U4442" s="462">
        <v>11000</v>
      </c>
      <c r="V4442" s="463">
        <v>5154.1359999999959</v>
      </c>
      <c r="W4442" s="716" t="e">
        <f t="shared" si="173"/>
        <v>#DIV/0!</v>
      </c>
      <c r="Z4442" s="739">
        <f t="shared" si="174"/>
        <v>0</v>
      </c>
    </row>
    <row r="4443" spans="1:26" s="365" customFormat="1" ht="12.65" customHeight="1">
      <c r="A4443" s="284" t="s">
        <v>68</v>
      </c>
      <c r="B4443" s="452" t="s">
        <v>998</v>
      </c>
      <c r="C4443" s="453" t="s">
        <v>435</v>
      </c>
      <c r="D4443" s="454" t="s">
        <v>1382</v>
      </c>
      <c r="E4443" s="455" t="s">
        <v>1383</v>
      </c>
      <c r="F4443" s="454" t="s">
        <v>1341</v>
      </c>
      <c r="G4443" s="454" t="s">
        <v>998</v>
      </c>
      <c r="H4443" s="454" t="s">
        <v>538</v>
      </c>
      <c r="I4443" s="453">
        <v>2024</v>
      </c>
      <c r="J4443" s="453">
        <v>11</v>
      </c>
      <c r="K4443" s="456">
        <v>45636</v>
      </c>
      <c r="L4443" s="457"/>
      <c r="M4443" s="458">
        <v>3.8399999999999997E-2</v>
      </c>
      <c r="N4443" s="458">
        <v>4.7600000000000003E-2</v>
      </c>
      <c r="O4443" s="459">
        <v>9.2000000000000068E-3</v>
      </c>
      <c r="P4443" s="460">
        <v>0</v>
      </c>
      <c r="Q4443" s="453">
        <v>1</v>
      </c>
      <c r="R4443" s="458">
        <v>3.8399999999999997E-2</v>
      </c>
      <c r="S4443" s="464">
        <v>0</v>
      </c>
      <c r="T4443" s="461">
        <v>635420</v>
      </c>
      <c r="U4443" s="462">
        <v>11000</v>
      </c>
      <c r="V4443" s="463">
        <v>5154.1359999999959</v>
      </c>
      <c r="W4443" s="716" t="e">
        <f t="shared" si="173"/>
        <v>#DIV/0!</v>
      </c>
      <c r="Z4443" s="739">
        <f t="shared" si="174"/>
        <v>0</v>
      </c>
    </row>
    <row r="4444" spans="1:26" s="365" customFormat="1" ht="12.65" customHeight="1">
      <c r="A4444" s="284" t="s">
        <v>68</v>
      </c>
      <c r="B4444" s="452" t="s">
        <v>998</v>
      </c>
      <c r="C4444" s="453" t="s">
        <v>435</v>
      </c>
      <c r="D4444" s="454" t="s">
        <v>1382</v>
      </c>
      <c r="E4444" s="455" t="s">
        <v>1383</v>
      </c>
      <c r="F4444" s="454" t="s">
        <v>1341</v>
      </c>
      <c r="G4444" s="454" t="s">
        <v>998</v>
      </c>
      <c r="H4444" s="454" t="s">
        <v>538</v>
      </c>
      <c r="I4444" s="453">
        <v>2024</v>
      </c>
      <c r="J4444" s="453">
        <v>10</v>
      </c>
      <c r="K4444" s="456">
        <v>45603</v>
      </c>
      <c r="L4444" s="457"/>
      <c r="M4444" s="458">
        <v>3.8399999999999997E-2</v>
      </c>
      <c r="N4444" s="458">
        <v>4.7600000000000003E-2</v>
      </c>
      <c r="O4444" s="459">
        <v>9.2000000000000068E-3</v>
      </c>
      <c r="P4444" s="460">
        <v>0</v>
      </c>
      <c r="Q4444" s="453">
        <v>1</v>
      </c>
      <c r="R4444" s="458">
        <v>3.8399999999999997E-2</v>
      </c>
      <c r="S4444" s="464">
        <v>0</v>
      </c>
      <c r="T4444" s="461">
        <v>635420</v>
      </c>
      <c r="U4444" s="462">
        <v>11000</v>
      </c>
      <c r="V4444" s="463">
        <v>5154.1359999999959</v>
      </c>
      <c r="W4444" s="716" t="e">
        <f t="shared" si="173"/>
        <v>#DIV/0!</v>
      </c>
      <c r="Z4444" s="739">
        <f t="shared" si="174"/>
        <v>0</v>
      </c>
    </row>
    <row r="4445" spans="1:26" s="365" customFormat="1" ht="12.65" customHeight="1">
      <c r="A4445" s="284" t="s">
        <v>68</v>
      </c>
      <c r="B4445" s="452" t="s">
        <v>998</v>
      </c>
      <c r="C4445" s="453" t="s">
        <v>435</v>
      </c>
      <c r="D4445" s="454" t="s">
        <v>1382</v>
      </c>
      <c r="E4445" s="455" t="s">
        <v>1383</v>
      </c>
      <c r="F4445" s="454" t="s">
        <v>1341</v>
      </c>
      <c r="G4445" s="454" t="s">
        <v>998</v>
      </c>
      <c r="H4445" s="454" t="s">
        <v>538</v>
      </c>
      <c r="I4445" s="453">
        <v>2024</v>
      </c>
      <c r="J4445" s="453">
        <v>9</v>
      </c>
      <c r="K4445" s="456">
        <v>45589</v>
      </c>
      <c r="L4445" s="457"/>
      <c r="M4445" s="458">
        <v>3.8399999999999997E-2</v>
      </c>
      <c r="N4445" s="458">
        <v>4.7600000000000003E-2</v>
      </c>
      <c r="O4445" s="459">
        <v>9.2000000000000068E-3</v>
      </c>
      <c r="P4445" s="460">
        <v>0</v>
      </c>
      <c r="Q4445" s="453">
        <v>1</v>
      </c>
      <c r="R4445" s="458">
        <v>3.8399999999999997E-2</v>
      </c>
      <c r="S4445" s="464">
        <v>0</v>
      </c>
      <c r="T4445" s="461">
        <v>635420</v>
      </c>
      <c r="U4445" s="462">
        <v>11000</v>
      </c>
      <c r="V4445" s="463">
        <v>5154.1359999999959</v>
      </c>
      <c r="W4445" s="716" t="e">
        <f t="shared" si="173"/>
        <v>#DIV/0!</v>
      </c>
      <c r="Z4445" s="739">
        <f t="shared" si="174"/>
        <v>0</v>
      </c>
    </row>
    <row r="4446" spans="1:26" s="365" customFormat="1" ht="12.65" customHeight="1">
      <c r="A4446" s="284" t="s">
        <v>68</v>
      </c>
      <c r="B4446" s="452" t="s">
        <v>998</v>
      </c>
      <c r="C4446" s="453" t="s">
        <v>435</v>
      </c>
      <c r="D4446" s="454" t="s">
        <v>1382</v>
      </c>
      <c r="E4446" s="455" t="s">
        <v>1383</v>
      </c>
      <c r="F4446" s="454" t="s">
        <v>1341</v>
      </c>
      <c r="G4446" s="454" t="s">
        <v>998</v>
      </c>
      <c r="H4446" s="454" t="s">
        <v>538</v>
      </c>
      <c r="I4446" s="453">
        <v>2024</v>
      </c>
      <c r="J4446" s="453">
        <v>8</v>
      </c>
      <c r="K4446" s="456">
        <v>45589</v>
      </c>
      <c r="L4446" s="457"/>
      <c r="M4446" s="458">
        <v>3.8399999999999997E-2</v>
      </c>
      <c r="N4446" s="458">
        <v>4.7600000000000003E-2</v>
      </c>
      <c r="O4446" s="459">
        <v>9.2000000000000068E-3</v>
      </c>
      <c r="P4446" s="460">
        <v>0</v>
      </c>
      <c r="Q4446" s="453">
        <v>1</v>
      </c>
      <c r="R4446" s="458">
        <v>3.8399999999999997E-2</v>
      </c>
      <c r="S4446" s="464">
        <v>0</v>
      </c>
      <c r="T4446" s="461">
        <v>635420</v>
      </c>
      <c r="U4446" s="462">
        <v>11000</v>
      </c>
      <c r="V4446" s="463">
        <v>5154.1359999999959</v>
      </c>
      <c r="W4446" s="716" t="e">
        <f t="shared" si="173"/>
        <v>#DIV/0!</v>
      </c>
      <c r="Z4446" s="739">
        <f t="shared" si="174"/>
        <v>0</v>
      </c>
    </row>
    <row r="4447" spans="1:26" s="365" customFormat="1" ht="12.65" customHeight="1">
      <c r="A4447" s="284" t="s">
        <v>68</v>
      </c>
      <c r="B4447" s="452" t="s">
        <v>998</v>
      </c>
      <c r="C4447" s="453" t="s">
        <v>435</v>
      </c>
      <c r="D4447" s="454" t="s">
        <v>1382</v>
      </c>
      <c r="E4447" s="455" t="s">
        <v>1383</v>
      </c>
      <c r="F4447" s="454" t="s">
        <v>1341</v>
      </c>
      <c r="G4447" s="454" t="s">
        <v>998</v>
      </c>
      <c r="H4447" s="454" t="s">
        <v>538</v>
      </c>
      <c r="I4447" s="453">
        <v>2024</v>
      </c>
      <c r="J4447" s="453">
        <v>7</v>
      </c>
      <c r="K4447" s="456">
        <v>45589</v>
      </c>
      <c r="L4447" s="457"/>
      <c r="M4447" s="458">
        <v>3.8399999999999997E-2</v>
      </c>
      <c r="N4447" s="458">
        <v>4.7600000000000003E-2</v>
      </c>
      <c r="O4447" s="459">
        <v>9.2000000000000068E-3</v>
      </c>
      <c r="P4447" s="460">
        <v>0</v>
      </c>
      <c r="Q4447" s="453">
        <v>1</v>
      </c>
      <c r="R4447" s="458">
        <v>3.8399999999999997E-2</v>
      </c>
      <c r="S4447" s="464">
        <v>40000</v>
      </c>
      <c r="T4447" s="461">
        <v>635420</v>
      </c>
      <c r="U4447" s="462">
        <v>11000</v>
      </c>
      <c r="V4447" s="463">
        <v>5154.1359999999959</v>
      </c>
      <c r="W4447" s="716" t="e">
        <f t="shared" si="173"/>
        <v>#DIV/0!</v>
      </c>
      <c r="Z4447" s="739">
        <f t="shared" si="174"/>
        <v>368.00000000000028</v>
      </c>
    </row>
    <row r="4448" spans="1:26" s="365" customFormat="1" ht="12.65" customHeight="1">
      <c r="A4448" s="284" t="s">
        <v>68</v>
      </c>
      <c r="B4448" s="452" t="s">
        <v>998</v>
      </c>
      <c r="C4448" s="453" t="s">
        <v>435</v>
      </c>
      <c r="D4448" s="454" t="s">
        <v>1382</v>
      </c>
      <c r="E4448" s="455" t="s">
        <v>1383</v>
      </c>
      <c r="F4448" s="454" t="s">
        <v>1341</v>
      </c>
      <c r="G4448" s="454" t="s">
        <v>998</v>
      </c>
      <c r="H4448" s="454" t="s">
        <v>538</v>
      </c>
      <c r="I4448" s="453">
        <v>2024</v>
      </c>
      <c r="J4448" s="453">
        <v>6</v>
      </c>
      <c r="K4448" s="456">
        <v>45589</v>
      </c>
      <c r="L4448" s="457"/>
      <c r="M4448" s="458">
        <v>3.8399999999999997E-2</v>
      </c>
      <c r="N4448" s="458">
        <v>4.7600000000000003E-2</v>
      </c>
      <c r="O4448" s="459">
        <v>9.2000000000000068E-3</v>
      </c>
      <c r="P4448" s="460">
        <v>0</v>
      </c>
      <c r="Q4448" s="453">
        <v>1</v>
      </c>
      <c r="R4448" s="458">
        <v>3.8399999999999997E-2</v>
      </c>
      <c r="S4448" s="464">
        <v>66000</v>
      </c>
      <c r="T4448" s="461">
        <v>595420</v>
      </c>
      <c r="U4448" s="462">
        <v>11000</v>
      </c>
      <c r="V4448" s="463">
        <v>5522.1359999999959</v>
      </c>
      <c r="W4448" s="716" t="e">
        <f t="shared" si="173"/>
        <v>#DIV/0!</v>
      </c>
      <c r="Z4448" s="739">
        <f t="shared" si="174"/>
        <v>607.2000000000005</v>
      </c>
    </row>
    <row r="4449" spans="1:26" s="365" customFormat="1" ht="12.65" customHeight="1">
      <c r="A4449" s="284" t="s">
        <v>68</v>
      </c>
      <c r="B4449" s="452" t="s">
        <v>998</v>
      </c>
      <c r="C4449" s="453" t="s">
        <v>435</v>
      </c>
      <c r="D4449" s="454" t="s">
        <v>1382</v>
      </c>
      <c r="E4449" s="455" t="s">
        <v>1383</v>
      </c>
      <c r="F4449" s="454" t="s">
        <v>1341</v>
      </c>
      <c r="G4449" s="454" t="s">
        <v>998</v>
      </c>
      <c r="H4449" s="454" t="s">
        <v>538</v>
      </c>
      <c r="I4449" s="453">
        <v>2024</v>
      </c>
      <c r="J4449" s="453">
        <v>5</v>
      </c>
      <c r="K4449" s="456">
        <v>45589</v>
      </c>
      <c r="L4449" s="457"/>
      <c r="M4449" s="458">
        <v>3.8399999999999997E-2</v>
      </c>
      <c r="N4449" s="458">
        <v>4.7600000000000003E-2</v>
      </c>
      <c r="O4449" s="459">
        <v>9.2000000000000068E-3</v>
      </c>
      <c r="P4449" s="460">
        <v>0</v>
      </c>
      <c r="Q4449" s="453">
        <v>1</v>
      </c>
      <c r="R4449" s="458">
        <v>3.8399999999999997E-2</v>
      </c>
      <c r="S4449" s="464">
        <v>230000</v>
      </c>
      <c r="T4449" s="461">
        <v>529420</v>
      </c>
      <c r="U4449" s="462">
        <v>11000</v>
      </c>
      <c r="V4449" s="463">
        <v>6129.3359999999966</v>
      </c>
      <c r="W4449" s="716" t="e">
        <f t="shared" si="173"/>
        <v>#DIV/0!</v>
      </c>
      <c r="Z4449" s="739">
        <f t="shared" si="174"/>
        <v>2116.0000000000014</v>
      </c>
    </row>
    <row r="4450" spans="1:26" s="365" customFormat="1" ht="12.65" customHeight="1">
      <c r="A4450" s="284" t="s">
        <v>68</v>
      </c>
      <c r="B4450" s="452" t="s">
        <v>998</v>
      </c>
      <c r="C4450" s="453" t="s">
        <v>435</v>
      </c>
      <c r="D4450" s="454" t="s">
        <v>1382</v>
      </c>
      <c r="E4450" s="455" t="s">
        <v>1383</v>
      </c>
      <c r="F4450" s="454" t="s">
        <v>1341</v>
      </c>
      <c r="G4450" s="454" t="s">
        <v>998</v>
      </c>
      <c r="H4450" s="454" t="s">
        <v>538</v>
      </c>
      <c r="I4450" s="453">
        <v>2024</v>
      </c>
      <c r="J4450" s="453">
        <v>4</v>
      </c>
      <c r="K4450" s="456">
        <v>45589</v>
      </c>
      <c r="L4450" s="457"/>
      <c r="M4450" s="458">
        <v>3.8399999999999997E-2</v>
      </c>
      <c r="N4450" s="458">
        <v>4.7600000000000003E-2</v>
      </c>
      <c r="O4450" s="459">
        <v>9.2000000000000068E-3</v>
      </c>
      <c r="P4450" s="460">
        <v>0</v>
      </c>
      <c r="Q4450" s="453">
        <v>1</v>
      </c>
      <c r="R4450" s="458">
        <v>3.8399999999999997E-2</v>
      </c>
      <c r="S4450" s="464">
        <v>0</v>
      </c>
      <c r="T4450" s="461">
        <v>299420</v>
      </c>
      <c r="U4450" s="462">
        <v>11000</v>
      </c>
      <c r="V4450" s="463">
        <v>8245.3359999999975</v>
      </c>
      <c r="W4450" s="716" t="e">
        <f t="shared" si="173"/>
        <v>#DIV/0!</v>
      </c>
      <c r="Z4450" s="739">
        <f t="shared" si="174"/>
        <v>0</v>
      </c>
    </row>
    <row r="4451" spans="1:26" s="365" customFormat="1" ht="12.65" customHeight="1">
      <c r="A4451" s="284" t="s">
        <v>68</v>
      </c>
      <c r="B4451" s="452" t="s">
        <v>998</v>
      </c>
      <c r="C4451" s="453" t="s">
        <v>435</v>
      </c>
      <c r="D4451" s="454" t="s">
        <v>1382</v>
      </c>
      <c r="E4451" s="455" t="s">
        <v>1383</v>
      </c>
      <c r="F4451" s="454" t="s">
        <v>1341</v>
      </c>
      <c r="G4451" s="454" t="s">
        <v>998</v>
      </c>
      <c r="H4451" s="454" t="s">
        <v>538</v>
      </c>
      <c r="I4451" s="453">
        <v>2024</v>
      </c>
      <c r="J4451" s="453">
        <v>3</v>
      </c>
      <c r="K4451" s="456">
        <v>45589</v>
      </c>
      <c r="L4451" s="457"/>
      <c r="M4451" s="458">
        <v>3.8399999999999997E-2</v>
      </c>
      <c r="N4451" s="458">
        <v>4.7600000000000003E-2</v>
      </c>
      <c r="O4451" s="459">
        <v>9.2000000000000068E-3</v>
      </c>
      <c r="P4451" s="460">
        <v>0</v>
      </c>
      <c r="Q4451" s="453">
        <v>1</v>
      </c>
      <c r="R4451" s="458">
        <v>3.8399999999999997E-2</v>
      </c>
      <c r="S4451" s="464">
        <v>13700</v>
      </c>
      <c r="T4451" s="461">
        <v>299420</v>
      </c>
      <c r="U4451" s="462">
        <v>11000</v>
      </c>
      <c r="V4451" s="463">
        <v>8245.3359999999975</v>
      </c>
      <c r="W4451" s="716" t="e">
        <f t="shared" si="173"/>
        <v>#DIV/0!</v>
      </c>
      <c r="Z4451" s="739">
        <f t="shared" si="174"/>
        <v>126.04000000000009</v>
      </c>
    </row>
    <row r="4452" spans="1:26" s="365" customFormat="1" ht="12.65" customHeight="1">
      <c r="A4452" s="284" t="s">
        <v>68</v>
      </c>
      <c r="B4452" s="452" t="s">
        <v>998</v>
      </c>
      <c r="C4452" s="453" t="s">
        <v>435</v>
      </c>
      <c r="D4452" s="454" t="s">
        <v>1382</v>
      </c>
      <c r="E4452" s="455" t="s">
        <v>1383</v>
      </c>
      <c r="F4452" s="454" t="s">
        <v>1341</v>
      </c>
      <c r="G4452" s="454" t="s">
        <v>998</v>
      </c>
      <c r="H4452" s="454" t="s">
        <v>538</v>
      </c>
      <c r="I4452" s="453">
        <v>2024</v>
      </c>
      <c r="J4452" s="453">
        <v>2</v>
      </c>
      <c r="K4452" s="456">
        <v>45589</v>
      </c>
      <c r="L4452" s="457"/>
      <c r="M4452" s="458">
        <v>3.8399999999999997E-2</v>
      </c>
      <c r="N4452" s="458">
        <v>4.7600000000000003E-2</v>
      </c>
      <c r="O4452" s="459">
        <v>9.2000000000000068E-3</v>
      </c>
      <c r="P4452" s="460">
        <v>0</v>
      </c>
      <c r="Q4452" s="453">
        <v>1</v>
      </c>
      <c r="R4452" s="458">
        <v>3.8399999999999997E-2</v>
      </c>
      <c r="S4452" s="464">
        <v>0</v>
      </c>
      <c r="T4452" s="461">
        <v>285720</v>
      </c>
      <c r="U4452" s="462">
        <v>11000</v>
      </c>
      <c r="V4452" s="463">
        <v>8371.3759999999984</v>
      </c>
      <c r="W4452" s="716" t="e">
        <f t="shared" si="173"/>
        <v>#DIV/0!</v>
      </c>
      <c r="Z4452" s="739">
        <f t="shared" si="174"/>
        <v>0</v>
      </c>
    </row>
    <row r="4453" spans="1:26" s="365" customFormat="1" ht="12.65" customHeight="1">
      <c r="A4453" s="284" t="s">
        <v>68</v>
      </c>
      <c r="B4453" s="452" t="s">
        <v>998</v>
      </c>
      <c r="C4453" s="453" t="s">
        <v>435</v>
      </c>
      <c r="D4453" s="454" t="s">
        <v>1382</v>
      </c>
      <c r="E4453" s="455" t="s">
        <v>1383</v>
      </c>
      <c r="F4453" s="454" t="s">
        <v>1341</v>
      </c>
      <c r="G4453" s="454" t="s">
        <v>998</v>
      </c>
      <c r="H4453" s="454" t="s">
        <v>538</v>
      </c>
      <c r="I4453" s="453">
        <v>2024</v>
      </c>
      <c r="J4453" s="453">
        <v>1</v>
      </c>
      <c r="K4453" s="456">
        <v>45589</v>
      </c>
      <c r="L4453" s="457"/>
      <c r="M4453" s="458">
        <v>3.8399999999999997E-2</v>
      </c>
      <c r="N4453" s="458">
        <v>4.7600000000000003E-2</v>
      </c>
      <c r="O4453" s="459">
        <v>9.2000000000000068E-3</v>
      </c>
      <c r="P4453" s="460">
        <v>0</v>
      </c>
      <c r="Q4453" s="453">
        <v>1</v>
      </c>
      <c r="R4453" s="458">
        <v>3.8399999999999997E-2</v>
      </c>
      <c r="S4453" s="464">
        <v>285720</v>
      </c>
      <c r="T4453" s="461">
        <v>285720</v>
      </c>
      <c r="U4453" s="462">
        <v>11000</v>
      </c>
      <c r="V4453" s="463">
        <v>8371.3759999999984</v>
      </c>
      <c r="W4453" s="716" t="e">
        <f t="shared" si="173"/>
        <v>#DIV/0!</v>
      </c>
      <c r="Z4453" s="739">
        <f t="shared" si="174"/>
        <v>2628.6240000000021</v>
      </c>
    </row>
    <row r="4454" spans="1:26" s="365" customFormat="1" ht="12.65" customHeight="1">
      <c r="A4454" s="284" t="s">
        <v>68</v>
      </c>
      <c r="B4454" s="452" t="s">
        <v>998</v>
      </c>
      <c r="C4454" s="453" t="s">
        <v>435</v>
      </c>
      <c r="D4454" s="454" t="s">
        <v>1384</v>
      </c>
      <c r="E4454" s="455" t="s">
        <v>1385</v>
      </c>
      <c r="F4454" s="454" t="s">
        <v>1341</v>
      </c>
      <c r="G4454" s="454" t="s">
        <v>998</v>
      </c>
      <c r="H4454" s="454" t="s">
        <v>538</v>
      </c>
      <c r="I4454" s="453">
        <v>2024</v>
      </c>
      <c r="J4454" s="453">
        <v>12</v>
      </c>
      <c r="K4454" s="456">
        <v>45666</v>
      </c>
      <c r="L4454" s="457"/>
      <c r="M4454" s="458">
        <v>5.0500000000000003E-2</v>
      </c>
      <c r="N4454" s="458">
        <v>6.1800000000000001E-2</v>
      </c>
      <c r="O4454" s="459">
        <v>1.1299999999999998E-2</v>
      </c>
      <c r="P4454" s="460">
        <v>0</v>
      </c>
      <c r="Q4454" s="453">
        <v>1</v>
      </c>
      <c r="R4454" s="458">
        <v>5.0500000000000003E-2</v>
      </c>
      <c r="S4454" s="464">
        <v>0</v>
      </c>
      <c r="T4454" s="461">
        <v>637820</v>
      </c>
      <c r="U4454" s="462">
        <v>13500</v>
      </c>
      <c r="V4454" s="463">
        <v>6292.6340000000018</v>
      </c>
      <c r="W4454" s="716" t="e">
        <f t="shared" si="173"/>
        <v>#DIV/0!</v>
      </c>
      <c r="Z4454" s="739">
        <f t="shared" si="174"/>
        <v>0</v>
      </c>
    </row>
    <row r="4455" spans="1:26" s="365" customFormat="1" ht="12.65" customHeight="1">
      <c r="A4455" s="284" t="s">
        <v>68</v>
      </c>
      <c r="B4455" s="452" t="s">
        <v>998</v>
      </c>
      <c r="C4455" s="453" t="s">
        <v>435</v>
      </c>
      <c r="D4455" s="454" t="s">
        <v>1384</v>
      </c>
      <c r="E4455" s="455" t="s">
        <v>1385</v>
      </c>
      <c r="F4455" s="454" t="s">
        <v>1341</v>
      </c>
      <c r="G4455" s="454" t="s">
        <v>998</v>
      </c>
      <c r="H4455" s="454" t="s">
        <v>538</v>
      </c>
      <c r="I4455" s="453">
        <v>2024</v>
      </c>
      <c r="J4455" s="453">
        <v>11</v>
      </c>
      <c r="K4455" s="456">
        <v>45636</v>
      </c>
      <c r="L4455" s="457"/>
      <c r="M4455" s="458">
        <v>5.0500000000000003E-2</v>
      </c>
      <c r="N4455" s="458">
        <v>6.1800000000000001E-2</v>
      </c>
      <c r="O4455" s="459">
        <v>1.1299999999999998E-2</v>
      </c>
      <c r="P4455" s="460">
        <v>0</v>
      </c>
      <c r="Q4455" s="453">
        <v>1</v>
      </c>
      <c r="R4455" s="458">
        <v>5.0500000000000003E-2</v>
      </c>
      <c r="S4455" s="464">
        <v>0</v>
      </c>
      <c r="T4455" s="461">
        <v>637820</v>
      </c>
      <c r="U4455" s="462">
        <v>13500</v>
      </c>
      <c r="V4455" s="463">
        <v>6292.6340000000018</v>
      </c>
      <c r="W4455" s="716" t="e">
        <f t="shared" si="173"/>
        <v>#DIV/0!</v>
      </c>
      <c r="Z4455" s="739">
        <f t="shared" si="174"/>
        <v>0</v>
      </c>
    </row>
    <row r="4456" spans="1:26" s="365" customFormat="1" ht="12.65" customHeight="1">
      <c r="A4456" s="284" t="s">
        <v>68</v>
      </c>
      <c r="B4456" s="452" t="s">
        <v>998</v>
      </c>
      <c r="C4456" s="453" t="s">
        <v>435</v>
      </c>
      <c r="D4456" s="454" t="s">
        <v>1384</v>
      </c>
      <c r="E4456" s="455" t="s">
        <v>1385</v>
      </c>
      <c r="F4456" s="454" t="s">
        <v>1341</v>
      </c>
      <c r="G4456" s="454" t="s">
        <v>998</v>
      </c>
      <c r="H4456" s="454" t="s">
        <v>538</v>
      </c>
      <c r="I4456" s="453">
        <v>2024</v>
      </c>
      <c r="J4456" s="453">
        <v>10</v>
      </c>
      <c r="K4456" s="456">
        <v>45605</v>
      </c>
      <c r="L4456" s="457"/>
      <c r="M4456" s="458">
        <v>5.0500000000000003E-2</v>
      </c>
      <c r="N4456" s="458">
        <v>6.1800000000000001E-2</v>
      </c>
      <c r="O4456" s="459">
        <v>1.1299999999999998E-2</v>
      </c>
      <c r="P4456" s="460">
        <v>0</v>
      </c>
      <c r="Q4456" s="453">
        <v>1</v>
      </c>
      <c r="R4456" s="458">
        <v>5.0500000000000003E-2</v>
      </c>
      <c r="S4456" s="464">
        <v>0</v>
      </c>
      <c r="T4456" s="461">
        <v>637820</v>
      </c>
      <c r="U4456" s="462">
        <v>13500</v>
      </c>
      <c r="V4456" s="463">
        <v>6292.6340000000018</v>
      </c>
      <c r="W4456" s="716" t="e">
        <f t="shared" si="173"/>
        <v>#DIV/0!</v>
      </c>
      <c r="Z4456" s="739">
        <f t="shared" si="174"/>
        <v>0</v>
      </c>
    </row>
    <row r="4457" spans="1:26" s="365" customFormat="1" ht="12.65" customHeight="1">
      <c r="A4457" s="284" t="s">
        <v>68</v>
      </c>
      <c r="B4457" s="452" t="s">
        <v>998</v>
      </c>
      <c r="C4457" s="453" t="s">
        <v>435</v>
      </c>
      <c r="D4457" s="454" t="s">
        <v>1384</v>
      </c>
      <c r="E4457" s="455" t="s">
        <v>1385</v>
      </c>
      <c r="F4457" s="454" t="s">
        <v>1341</v>
      </c>
      <c r="G4457" s="454" t="s">
        <v>998</v>
      </c>
      <c r="H4457" s="454" t="s">
        <v>538</v>
      </c>
      <c r="I4457" s="453">
        <v>2024</v>
      </c>
      <c r="J4457" s="453">
        <v>9</v>
      </c>
      <c r="K4457" s="456">
        <v>45589</v>
      </c>
      <c r="L4457" s="457"/>
      <c r="M4457" s="458">
        <v>5.0500000000000003E-2</v>
      </c>
      <c r="N4457" s="458">
        <v>6.1800000000000001E-2</v>
      </c>
      <c r="O4457" s="459">
        <v>1.1299999999999998E-2</v>
      </c>
      <c r="P4457" s="460">
        <v>0</v>
      </c>
      <c r="Q4457" s="453">
        <v>1</v>
      </c>
      <c r="R4457" s="458">
        <v>5.0500000000000003E-2</v>
      </c>
      <c r="S4457" s="464">
        <v>0</v>
      </c>
      <c r="T4457" s="461">
        <v>637820</v>
      </c>
      <c r="U4457" s="462">
        <v>13500</v>
      </c>
      <c r="V4457" s="463">
        <v>6292.6340000000018</v>
      </c>
      <c r="W4457" s="716" t="e">
        <f t="shared" si="173"/>
        <v>#DIV/0!</v>
      </c>
      <c r="Z4457" s="739">
        <f t="shared" si="174"/>
        <v>0</v>
      </c>
    </row>
    <row r="4458" spans="1:26" s="365" customFormat="1" ht="12.65" customHeight="1">
      <c r="A4458" s="284" t="s">
        <v>68</v>
      </c>
      <c r="B4458" s="452" t="s">
        <v>998</v>
      </c>
      <c r="C4458" s="453" t="s">
        <v>435</v>
      </c>
      <c r="D4458" s="454" t="s">
        <v>1384</v>
      </c>
      <c r="E4458" s="455" t="s">
        <v>1385</v>
      </c>
      <c r="F4458" s="454" t="s">
        <v>1341</v>
      </c>
      <c r="G4458" s="454" t="s">
        <v>998</v>
      </c>
      <c r="H4458" s="454" t="s">
        <v>538</v>
      </c>
      <c r="I4458" s="453">
        <v>2024</v>
      </c>
      <c r="J4458" s="453">
        <v>8</v>
      </c>
      <c r="K4458" s="456">
        <v>45589</v>
      </c>
      <c r="L4458" s="457"/>
      <c r="M4458" s="458">
        <v>5.0500000000000003E-2</v>
      </c>
      <c r="N4458" s="458">
        <v>6.1800000000000001E-2</v>
      </c>
      <c r="O4458" s="459">
        <v>1.1299999999999998E-2</v>
      </c>
      <c r="P4458" s="460">
        <v>0</v>
      </c>
      <c r="Q4458" s="453">
        <v>1</v>
      </c>
      <c r="R4458" s="458">
        <v>5.0500000000000003E-2</v>
      </c>
      <c r="S4458" s="464">
        <v>0</v>
      </c>
      <c r="T4458" s="461">
        <v>637820</v>
      </c>
      <c r="U4458" s="462">
        <v>13500</v>
      </c>
      <c r="V4458" s="463">
        <v>6292.6340000000018</v>
      </c>
      <c r="W4458" s="716" t="e">
        <f t="shared" si="173"/>
        <v>#DIV/0!</v>
      </c>
      <c r="Z4458" s="739">
        <f t="shared" si="174"/>
        <v>0</v>
      </c>
    </row>
    <row r="4459" spans="1:26" s="365" customFormat="1" ht="12.65" customHeight="1">
      <c r="A4459" s="284" t="s">
        <v>68</v>
      </c>
      <c r="B4459" s="452" t="s">
        <v>998</v>
      </c>
      <c r="C4459" s="453" t="s">
        <v>435</v>
      </c>
      <c r="D4459" s="454" t="s">
        <v>1384</v>
      </c>
      <c r="E4459" s="455" t="s">
        <v>1385</v>
      </c>
      <c r="F4459" s="454" t="s">
        <v>1341</v>
      </c>
      <c r="G4459" s="454" t="s">
        <v>998</v>
      </c>
      <c r="H4459" s="454" t="s">
        <v>538</v>
      </c>
      <c r="I4459" s="453">
        <v>2024</v>
      </c>
      <c r="J4459" s="453">
        <v>7</v>
      </c>
      <c r="K4459" s="456">
        <v>45589</v>
      </c>
      <c r="L4459" s="457"/>
      <c r="M4459" s="458">
        <v>5.0500000000000003E-2</v>
      </c>
      <c r="N4459" s="458">
        <v>6.1800000000000001E-2</v>
      </c>
      <c r="O4459" s="459">
        <v>1.1299999999999998E-2</v>
      </c>
      <c r="P4459" s="460">
        <v>0</v>
      </c>
      <c r="Q4459" s="453">
        <v>1</v>
      </c>
      <c r="R4459" s="458">
        <v>5.0500000000000003E-2</v>
      </c>
      <c r="S4459" s="464">
        <v>40000</v>
      </c>
      <c r="T4459" s="461">
        <v>637820</v>
      </c>
      <c r="U4459" s="462">
        <v>13500</v>
      </c>
      <c r="V4459" s="463">
        <v>6292.6340000000018</v>
      </c>
      <c r="W4459" s="716" t="e">
        <f t="shared" si="173"/>
        <v>#DIV/0!</v>
      </c>
      <c r="Z4459" s="739">
        <f t="shared" si="174"/>
        <v>451.99999999999989</v>
      </c>
    </row>
    <row r="4460" spans="1:26" s="365" customFormat="1" ht="12.65" customHeight="1">
      <c r="A4460" s="284" t="s">
        <v>68</v>
      </c>
      <c r="B4460" s="452" t="s">
        <v>998</v>
      </c>
      <c r="C4460" s="453" t="s">
        <v>435</v>
      </c>
      <c r="D4460" s="454" t="s">
        <v>1384</v>
      </c>
      <c r="E4460" s="455" t="s">
        <v>1385</v>
      </c>
      <c r="F4460" s="454" t="s">
        <v>1341</v>
      </c>
      <c r="G4460" s="454" t="s">
        <v>998</v>
      </c>
      <c r="H4460" s="454" t="s">
        <v>538</v>
      </c>
      <c r="I4460" s="453">
        <v>2024</v>
      </c>
      <c r="J4460" s="453">
        <v>6</v>
      </c>
      <c r="K4460" s="456">
        <v>45589</v>
      </c>
      <c r="L4460" s="457"/>
      <c r="M4460" s="458">
        <v>5.0500000000000003E-2</v>
      </c>
      <c r="N4460" s="458">
        <v>6.1800000000000001E-2</v>
      </c>
      <c r="O4460" s="459">
        <v>1.1299999999999998E-2</v>
      </c>
      <c r="P4460" s="460">
        <v>0</v>
      </c>
      <c r="Q4460" s="453">
        <v>1</v>
      </c>
      <c r="R4460" s="458">
        <v>5.0500000000000003E-2</v>
      </c>
      <c r="S4460" s="464">
        <v>66000</v>
      </c>
      <c r="T4460" s="461">
        <v>597820</v>
      </c>
      <c r="U4460" s="462">
        <v>13500</v>
      </c>
      <c r="V4460" s="463">
        <v>6744.6340000000018</v>
      </c>
      <c r="W4460" s="716" t="e">
        <f t="shared" si="173"/>
        <v>#DIV/0!</v>
      </c>
      <c r="Z4460" s="739">
        <f t="shared" si="174"/>
        <v>745.79999999999984</v>
      </c>
    </row>
    <row r="4461" spans="1:26" s="365" customFormat="1" ht="12.65" customHeight="1">
      <c r="A4461" s="284" t="s">
        <v>68</v>
      </c>
      <c r="B4461" s="452" t="s">
        <v>998</v>
      </c>
      <c r="C4461" s="453" t="s">
        <v>435</v>
      </c>
      <c r="D4461" s="454" t="s">
        <v>1384</v>
      </c>
      <c r="E4461" s="455" t="s">
        <v>1385</v>
      </c>
      <c r="F4461" s="454" t="s">
        <v>1341</v>
      </c>
      <c r="G4461" s="454" t="s">
        <v>998</v>
      </c>
      <c r="H4461" s="454" t="s">
        <v>538</v>
      </c>
      <c r="I4461" s="453">
        <v>2024</v>
      </c>
      <c r="J4461" s="453">
        <v>5</v>
      </c>
      <c r="K4461" s="456">
        <v>45589</v>
      </c>
      <c r="L4461" s="457"/>
      <c r="M4461" s="458">
        <v>5.0500000000000003E-2</v>
      </c>
      <c r="N4461" s="458">
        <v>6.1800000000000001E-2</v>
      </c>
      <c r="O4461" s="459">
        <v>1.1299999999999998E-2</v>
      </c>
      <c r="P4461" s="460">
        <v>0</v>
      </c>
      <c r="Q4461" s="453">
        <v>1</v>
      </c>
      <c r="R4461" s="458">
        <v>5.0500000000000003E-2</v>
      </c>
      <c r="S4461" s="464">
        <v>230000</v>
      </c>
      <c r="T4461" s="461">
        <v>531820</v>
      </c>
      <c r="U4461" s="462">
        <v>13500</v>
      </c>
      <c r="V4461" s="463">
        <v>7490.4340000000011</v>
      </c>
      <c r="W4461" s="716" t="e">
        <f t="shared" si="173"/>
        <v>#DIV/0!</v>
      </c>
      <c r="Z4461" s="739">
        <f t="shared" si="174"/>
        <v>2598.9999999999995</v>
      </c>
    </row>
    <row r="4462" spans="1:26" s="365" customFormat="1" ht="12.65" customHeight="1">
      <c r="A4462" s="284" t="s">
        <v>68</v>
      </c>
      <c r="B4462" s="452" t="s">
        <v>998</v>
      </c>
      <c r="C4462" s="453" t="s">
        <v>435</v>
      </c>
      <c r="D4462" s="454" t="s">
        <v>1384</v>
      </c>
      <c r="E4462" s="455" t="s">
        <v>1385</v>
      </c>
      <c r="F4462" s="454" t="s">
        <v>1341</v>
      </c>
      <c r="G4462" s="454" t="s">
        <v>998</v>
      </c>
      <c r="H4462" s="454" t="s">
        <v>538</v>
      </c>
      <c r="I4462" s="453">
        <v>2024</v>
      </c>
      <c r="J4462" s="453">
        <v>4</v>
      </c>
      <c r="K4462" s="456">
        <v>45589</v>
      </c>
      <c r="L4462" s="457"/>
      <c r="M4462" s="458">
        <v>5.0500000000000003E-2</v>
      </c>
      <c r="N4462" s="458">
        <v>6.1800000000000001E-2</v>
      </c>
      <c r="O4462" s="459">
        <v>1.1299999999999998E-2</v>
      </c>
      <c r="P4462" s="460">
        <v>0</v>
      </c>
      <c r="Q4462" s="453">
        <v>1</v>
      </c>
      <c r="R4462" s="458">
        <v>5.0500000000000003E-2</v>
      </c>
      <c r="S4462" s="464">
        <v>0</v>
      </c>
      <c r="T4462" s="461">
        <v>301820</v>
      </c>
      <c r="U4462" s="462">
        <v>13500</v>
      </c>
      <c r="V4462" s="463">
        <v>10089.434000000001</v>
      </c>
      <c r="W4462" s="716" t="e">
        <f t="shared" si="173"/>
        <v>#DIV/0!</v>
      </c>
      <c r="Z4462" s="739">
        <f t="shared" si="174"/>
        <v>0</v>
      </c>
    </row>
    <row r="4463" spans="1:26" s="365" customFormat="1" ht="12.65" customHeight="1">
      <c r="A4463" s="284" t="s">
        <v>68</v>
      </c>
      <c r="B4463" s="452" t="s">
        <v>998</v>
      </c>
      <c r="C4463" s="453" t="s">
        <v>435</v>
      </c>
      <c r="D4463" s="454" t="s">
        <v>1384</v>
      </c>
      <c r="E4463" s="455" t="s">
        <v>1385</v>
      </c>
      <c r="F4463" s="454" t="s">
        <v>1341</v>
      </c>
      <c r="G4463" s="454" t="s">
        <v>998</v>
      </c>
      <c r="H4463" s="454" t="s">
        <v>538</v>
      </c>
      <c r="I4463" s="453">
        <v>2024</v>
      </c>
      <c r="J4463" s="453">
        <v>3</v>
      </c>
      <c r="K4463" s="456">
        <v>45589</v>
      </c>
      <c r="L4463" s="457"/>
      <c r="M4463" s="458">
        <v>5.0500000000000003E-2</v>
      </c>
      <c r="N4463" s="458">
        <v>6.1800000000000001E-2</v>
      </c>
      <c r="O4463" s="459">
        <v>1.1299999999999998E-2</v>
      </c>
      <c r="P4463" s="460">
        <v>0</v>
      </c>
      <c r="Q4463" s="453">
        <v>1</v>
      </c>
      <c r="R4463" s="458">
        <v>5.0500000000000003E-2</v>
      </c>
      <c r="S4463" s="464">
        <v>16100</v>
      </c>
      <c r="T4463" s="461">
        <v>301820</v>
      </c>
      <c r="U4463" s="462">
        <v>13500</v>
      </c>
      <c r="V4463" s="463">
        <v>10089.434000000001</v>
      </c>
      <c r="W4463" s="716" t="e">
        <f t="shared" si="173"/>
        <v>#DIV/0!</v>
      </c>
      <c r="Z4463" s="739">
        <f t="shared" si="174"/>
        <v>181.92999999999995</v>
      </c>
    </row>
    <row r="4464" spans="1:26" s="365" customFormat="1" ht="12.65" customHeight="1">
      <c r="A4464" s="284" t="s">
        <v>68</v>
      </c>
      <c r="B4464" s="452" t="s">
        <v>998</v>
      </c>
      <c r="C4464" s="453" t="s">
        <v>435</v>
      </c>
      <c r="D4464" s="454" t="s">
        <v>1384</v>
      </c>
      <c r="E4464" s="455" t="s">
        <v>1385</v>
      </c>
      <c r="F4464" s="454" t="s">
        <v>1341</v>
      </c>
      <c r="G4464" s="454" t="s">
        <v>998</v>
      </c>
      <c r="H4464" s="454" t="s">
        <v>538</v>
      </c>
      <c r="I4464" s="453">
        <v>2024</v>
      </c>
      <c r="J4464" s="453">
        <v>2</v>
      </c>
      <c r="K4464" s="456">
        <v>45589</v>
      </c>
      <c r="L4464" s="457"/>
      <c r="M4464" s="458">
        <v>5.0500000000000003E-2</v>
      </c>
      <c r="N4464" s="458">
        <v>6.1800000000000001E-2</v>
      </c>
      <c r="O4464" s="459">
        <v>1.1299999999999998E-2</v>
      </c>
      <c r="P4464" s="460">
        <v>0</v>
      </c>
      <c r="Q4464" s="453">
        <v>1</v>
      </c>
      <c r="R4464" s="458">
        <v>5.0500000000000003E-2</v>
      </c>
      <c r="S4464" s="464">
        <v>0</v>
      </c>
      <c r="T4464" s="461">
        <v>285720</v>
      </c>
      <c r="U4464" s="462">
        <v>13500</v>
      </c>
      <c r="V4464" s="463">
        <v>10271.364000000001</v>
      </c>
      <c r="W4464" s="716" t="e">
        <f t="shared" si="173"/>
        <v>#DIV/0!</v>
      </c>
      <c r="Z4464" s="739">
        <f t="shared" si="174"/>
        <v>0</v>
      </c>
    </row>
    <row r="4465" spans="1:26" s="365" customFormat="1" ht="12.65" customHeight="1">
      <c r="A4465" s="284" t="s">
        <v>68</v>
      </c>
      <c r="B4465" s="452" t="s">
        <v>998</v>
      </c>
      <c r="C4465" s="453" t="s">
        <v>435</v>
      </c>
      <c r="D4465" s="454" t="s">
        <v>1384</v>
      </c>
      <c r="E4465" s="455" t="s">
        <v>1385</v>
      </c>
      <c r="F4465" s="454" t="s">
        <v>1341</v>
      </c>
      <c r="G4465" s="454" t="s">
        <v>998</v>
      </c>
      <c r="H4465" s="454" t="s">
        <v>538</v>
      </c>
      <c r="I4465" s="453">
        <v>2024</v>
      </c>
      <c r="J4465" s="453">
        <v>1</v>
      </c>
      <c r="K4465" s="456">
        <v>45589</v>
      </c>
      <c r="L4465" s="457"/>
      <c r="M4465" s="458">
        <v>5.0500000000000003E-2</v>
      </c>
      <c r="N4465" s="458">
        <v>6.1800000000000001E-2</v>
      </c>
      <c r="O4465" s="459">
        <v>1.1299999999999998E-2</v>
      </c>
      <c r="P4465" s="460">
        <v>0</v>
      </c>
      <c r="Q4465" s="453">
        <v>1</v>
      </c>
      <c r="R4465" s="458">
        <v>5.0500000000000003E-2</v>
      </c>
      <c r="S4465" s="464">
        <v>285720</v>
      </c>
      <c r="T4465" s="461">
        <v>285720</v>
      </c>
      <c r="U4465" s="462">
        <v>13500</v>
      </c>
      <c r="V4465" s="463">
        <v>10271.364000000001</v>
      </c>
      <c r="W4465" s="716" t="e">
        <f t="shared" si="173"/>
        <v>#DIV/0!</v>
      </c>
      <c r="Z4465" s="739">
        <f t="shared" si="174"/>
        <v>3228.6359999999995</v>
      </c>
    </row>
    <row r="4466" spans="1:26" s="365" customFormat="1" ht="12.65" customHeight="1">
      <c r="A4466" s="284" t="s">
        <v>68</v>
      </c>
      <c r="B4466" s="452" t="s">
        <v>998</v>
      </c>
      <c r="C4466" s="453" t="s">
        <v>435</v>
      </c>
      <c r="D4466" s="454" t="s">
        <v>1386</v>
      </c>
      <c r="E4466" s="455" t="s">
        <v>1387</v>
      </c>
      <c r="F4466" s="454" t="s">
        <v>1341</v>
      </c>
      <c r="G4466" s="454" t="s">
        <v>998</v>
      </c>
      <c r="H4466" s="454" t="s">
        <v>538</v>
      </c>
      <c r="I4466" s="453">
        <v>2024</v>
      </c>
      <c r="J4466" s="453">
        <v>12</v>
      </c>
      <c r="K4466" s="456">
        <v>45605</v>
      </c>
      <c r="L4466" s="457"/>
      <c r="M4466" s="458">
        <v>2.1899999999999999E-2</v>
      </c>
      <c r="N4466" s="458">
        <v>2.9399999999999999E-2</v>
      </c>
      <c r="O4466" s="459">
        <v>7.4999999999999997E-3</v>
      </c>
      <c r="P4466" s="460">
        <v>0</v>
      </c>
      <c r="Q4466" s="453">
        <v>1</v>
      </c>
      <c r="R4466" s="458">
        <v>2.1899999999999999E-2</v>
      </c>
      <c r="S4466" s="464">
        <v>0</v>
      </c>
      <c r="T4466" s="461">
        <v>635420</v>
      </c>
      <c r="U4466" s="462">
        <v>9000</v>
      </c>
      <c r="V4466" s="463">
        <v>4234.3500000000004</v>
      </c>
      <c r="W4466" s="716" t="e">
        <f t="shared" si="173"/>
        <v>#DIV/0!</v>
      </c>
      <c r="Z4466" s="739">
        <f t="shared" si="174"/>
        <v>0</v>
      </c>
    </row>
    <row r="4467" spans="1:26" s="365" customFormat="1" ht="12.65" customHeight="1">
      <c r="A4467" s="284" t="s">
        <v>68</v>
      </c>
      <c r="B4467" s="452" t="s">
        <v>998</v>
      </c>
      <c r="C4467" s="453" t="s">
        <v>435</v>
      </c>
      <c r="D4467" s="454" t="s">
        <v>1386</v>
      </c>
      <c r="E4467" s="455" t="s">
        <v>1387</v>
      </c>
      <c r="F4467" s="454" t="s">
        <v>1341</v>
      </c>
      <c r="G4467" s="454" t="s">
        <v>998</v>
      </c>
      <c r="H4467" s="454" t="s">
        <v>538</v>
      </c>
      <c r="I4467" s="453">
        <v>2024</v>
      </c>
      <c r="J4467" s="453">
        <v>11</v>
      </c>
      <c r="K4467" s="456">
        <v>45636</v>
      </c>
      <c r="L4467" s="457"/>
      <c r="M4467" s="458">
        <v>2.1899999999999999E-2</v>
      </c>
      <c r="N4467" s="458">
        <v>2.9399999999999999E-2</v>
      </c>
      <c r="O4467" s="459">
        <v>7.4999999999999997E-3</v>
      </c>
      <c r="P4467" s="460">
        <v>0</v>
      </c>
      <c r="Q4467" s="453">
        <v>1</v>
      </c>
      <c r="R4467" s="458">
        <v>2.1899999999999999E-2</v>
      </c>
      <c r="S4467" s="464">
        <v>0</v>
      </c>
      <c r="T4467" s="461">
        <v>635420</v>
      </c>
      <c r="U4467" s="462">
        <v>9000</v>
      </c>
      <c r="V4467" s="463">
        <v>4234.3500000000004</v>
      </c>
      <c r="W4467" s="716" t="e">
        <f t="shared" si="173"/>
        <v>#DIV/0!</v>
      </c>
      <c r="Z4467" s="739">
        <f t="shared" si="174"/>
        <v>0</v>
      </c>
    </row>
    <row r="4468" spans="1:26" s="365" customFormat="1" ht="12.65" customHeight="1">
      <c r="A4468" s="284" t="s">
        <v>68</v>
      </c>
      <c r="B4468" s="452" t="s">
        <v>998</v>
      </c>
      <c r="C4468" s="453" t="s">
        <v>435</v>
      </c>
      <c r="D4468" s="454" t="s">
        <v>1386</v>
      </c>
      <c r="E4468" s="455" t="s">
        <v>1387</v>
      </c>
      <c r="F4468" s="454" t="s">
        <v>1341</v>
      </c>
      <c r="G4468" s="454" t="s">
        <v>998</v>
      </c>
      <c r="H4468" s="454" t="s">
        <v>538</v>
      </c>
      <c r="I4468" s="453">
        <v>2024</v>
      </c>
      <c r="J4468" s="453">
        <v>10</v>
      </c>
      <c r="K4468" s="456">
        <v>45605</v>
      </c>
      <c r="L4468" s="457"/>
      <c r="M4468" s="458">
        <v>2.1899999999999999E-2</v>
      </c>
      <c r="N4468" s="458">
        <v>2.9399999999999999E-2</v>
      </c>
      <c r="O4468" s="459">
        <v>7.4999999999999997E-3</v>
      </c>
      <c r="P4468" s="460">
        <v>0</v>
      </c>
      <c r="Q4468" s="453">
        <v>1</v>
      </c>
      <c r="R4468" s="458">
        <v>2.1899999999999999E-2</v>
      </c>
      <c r="S4468" s="464">
        <v>0</v>
      </c>
      <c r="T4468" s="461">
        <v>635420</v>
      </c>
      <c r="U4468" s="462">
        <v>9000</v>
      </c>
      <c r="V4468" s="463">
        <v>4234.3500000000004</v>
      </c>
      <c r="W4468" s="716" t="e">
        <f t="shared" si="173"/>
        <v>#DIV/0!</v>
      </c>
      <c r="Z4468" s="739">
        <f t="shared" si="174"/>
        <v>0</v>
      </c>
    </row>
    <row r="4469" spans="1:26" s="365" customFormat="1" ht="12.65" customHeight="1">
      <c r="A4469" s="284" t="s">
        <v>68</v>
      </c>
      <c r="B4469" s="452" t="s">
        <v>998</v>
      </c>
      <c r="C4469" s="453" t="s">
        <v>435</v>
      </c>
      <c r="D4469" s="454" t="s">
        <v>1386</v>
      </c>
      <c r="E4469" s="455" t="s">
        <v>1387</v>
      </c>
      <c r="F4469" s="454" t="s">
        <v>1341</v>
      </c>
      <c r="G4469" s="454" t="s">
        <v>998</v>
      </c>
      <c r="H4469" s="454" t="s">
        <v>538</v>
      </c>
      <c r="I4469" s="453">
        <v>2024</v>
      </c>
      <c r="J4469" s="453">
        <v>9</v>
      </c>
      <c r="K4469" s="456">
        <v>45589</v>
      </c>
      <c r="L4469" s="457"/>
      <c r="M4469" s="458">
        <v>2.1899999999999999E-2</v>
      </c>
      <c r="N4469" s="458">
        <v>2.9399999999999999E-2</v>
      </c>
      <c r="O4469" s="459">
        <v>7.4999999999999997E-3</v>
      </c>
      <c r="P4469" s="460">
        <v>0</v>
      </c>
      <c r="Q4469" s="453">
        <v>1</v>
      </c>
      <c r="R4469" s="458">
        <v>2.1899999999999999E-2</v>
      </c>
      <c r="S4469" s="464">
        <v>0</v>
      </c>
      <c r="T4469" s="461">
        <v>635420</v>
      </c>
      <c r="U4469" s="462">
        <v>9000</v>
      </c>
      <c r="V4469" s="463">
        <v>4234.3500000000004</v>
      </c>
      <c r="W4469" s="716" t="e">
        <f t="shared" si="173"/>
        <v>#DIV/0!</v>
      </c>
      <c r="Z4469" s="739">
        <f t="shared" si="174"/>
        <v>0</v>
      </c>
    </row>
    <row r="4470" spans="1:26" s="365" customFormat="1" ht="12.65" customHeight="1">
      <c r="A4470" s="284" t="s">
        <v>68</v>
      </c>
      <c r="B4470" s="452" t="s">
        <v>998</v>
      </c>
      <c r="C4470" s="453" t="s">
        <v>435</v>
      </c>
      <c r="D4470" s="454" t="s">
        <v>1386</v>
      </c>
      <c r="E4470" s="455" t="s">
        <v>1387</v>
      </c>
      <c r="F4470" s="454" t="s">
        <v>1341</v>
      </c>
      <c r="G4470" s="454" t="s">
        <v>998</v>
      </c>
      <c r="H4470" s="454" t="s">
        <v>538</v>
      </c>
      <c r="I4470" s="453">
        <v>2024</v>
      </c>
      <c r="J4470" s="453">
        <v>8</v>
      </c>
      <c r="K4470" s="456">
        <v>45589</v>
      </c>
      <c r="L4470" s="457"/>
      <c r="M4470" s="458">
        <v>2.1899999999999999E-2</v>
      </c>
      <c r="N4470" s="458">
        <v>2.9399999999999999E-2</v>
      </c>
      <c r="O4470" s="459">
        <v>7.4999999999999997E-3</v>
      </c>
      <c r="P4470" s="460">
        <v>0</v>
      </c>
      <c r="Q4470" s="453">
        <v>1</v>
      </c>
      <c r="R4470" s="458">
        <v>2.1899999999999999E-2</v>
      </c>
      <c r="S4470" s="464">
        <v>0</v>
      </c>
      <c r="T4470" s="461">
        <v>635420</v>
      </c>
      <c r="U4470" s="462">
        <v>9000</v>
      </c>
      <c r="V4470" s="463">
        <v>4234.3500000000004</v>
      </c>
      <c r="W4470" s="716" t="e">
        <f t="shared" si="173"/>
        <v>#DIV/0!</v>
      </c>
      <c r="Z4470" s="739">
        <f t="shared" si="174"/>
        <v>0</v>
      </c>
    </row>
    <row r="4471" spans="1:26" s="365" customFormat="1" ht="12.65" customHeight="1">
      <c r="A4471" s="284" t="s">
        <v>68</v>
      </c>
      <c r="B4471" s="452" t="s">
        <v>998</v>
      </c>
      <c r="C4471" s="453" t="s">
        <v>435</v>
      </c>
      <c r="D4471" s="454" t="s">
        <v>1386</v>
      </c>
      <c r="E4471" s="455" t="s">
        <v>1387</v>
      </c>
      <c r="F4471" s="454" t="s">
        <v>1341</v>
      </c>
      <c r="G4471" s="454" t="s">
        <v>998</v>
      </c>
      <c r="H4471" s="454" t="s">
        <v>538</v>
      </c>
      <c r="I4471" s="453">
        <v>2024</v>
      </c>
      <c r="J4471" s="453">
        <v>7</v>
      </c>
      <c r="K4471" s="456">
        <v>45589</v>
      </c>
      <c r="L4471" s="457"/>
      <c r="M4471" s="458">
        <v>2.1899999999999999E-2</v>
      </c>
      <c r="N4471" s="458">
        <v>2.9399999999999999E-2</v>
      </c>
      <c r="O4471" s="459">
        <v>7.4999999999999997E-3</v>
      </c>
      <c r="P4471" s="460">
        <v>0</v>
      </c>
      <c r="Q4471" s="453">
        <v>1</v>
      </c>
      <c r="R4471" s="458">
        <v>2.1899999999999999E-2</v>
      </c>
      <c r="S4471" s="464">
        <v>40000</v>
      </c>
      <c r="T4471" s="461">
        <v>635420</v>
      </c>
      <c r="U4471" s="462">
        <v>9000</v>
      </c>
      <c r="V4471" s="463">
        <v>4234.3500000000004</v>
      </c>
      <c r="W4471" s="716" t="e">
        <f t="shared" si="173"/>
        <v>#DIV/0!</v>
      </c>
      <c r="Z4471" s="739">
        <f t="shared" si="174"/>
        <v>300</v>
      </c>
    </row>
    <row r="4472" spans="1:26" s="365" customFormat="1" ht="12.65" customHeight="1">
      <c r="A4472" s="284" t="s">
        <v>68</v>
      </c>
      <c r="B4472" s="452" t="s">
        <v>998</v>
      </c>
      <c r="C4472" s="453" t="s">
        <v>435</v>
      </c>
      <c r="D4472" s="454" t="s">
        <v>1386</v>
      </c>
      <c r="E4472" s="455" t="s">
        <v>1387</v>
      </c>
      <c r="F4472" s="454" t="s">
        <v>1341</v>
      </c>
      <c r="G4472" s="454" t="s">
        <v>998</v>
      </c>
      <c r="H4472" s="454" t="s">
        <v>538</v>
      </c>
      <c r="I4472" s="453">
        <v>2024</v>
      </c>
      <c r="J4472" s="453">
        <v>6</v>
      </c>
      <c r="K4472" s="456">
        <v>45589</v>
      </c>
      <c r="L4472" s="457"/>
      <c r="M4472" s="458">
        <v>2.1899999999999999E-2</v>
      </c>
      <c r="N4472" s="458">
        <v>2.9399999999999999E-2</v>
      </c>
      <c r="O4472" s="459">
        <v>7.4999999999999997E-3</v>
      </c>
      <c r="P4472" s="460">
        <v>0</v>
      </c>
      <c r="Q4472" s="453">
        <v>1</v>
      </c>
      <c r="R4472" s="458">
        <v>2.1899999999999999E-2</v>
      </c>
      <c r="S4472" s="464">
        <v>66000</v>
      </c>
      <c r="T4472" s="461">
        <v>595420</v>
      </c>
      <c r="U4472" s="462">
        <v>9000</v>
      </c>
      <c r="V4472" s="463">
        <v>4534.3500000000004</v>
      </c>
      <c r="W4472" s="716" t="e">
        <f t="shared" si="173"/>
        <v>#DIV/0!</v>
      </c>
      <c r="Z4472" s="739">
        <f t="shared" si="174"/>
        <v>495</v>
      </c>
    </row>
    <row r="4473" spans="1:26" s="365" customFormat="1" ht="12.65" customHeight="1">
      <c r="A4473" s="284" t="s">
        <v>68</v>
      </c>
      <c r="B4473" s="452" t="s">
        <v>998</v>
      </c>
      <c r="C4473" s="453" t="s">
        <v>435</v>
      </c>
      <c r="D4473" s="454" t="s">
        <v>1386</v>
      </c>
      <c r="E4473" s="455" t="s">
        <v>1387</v>
      </c>
      <c r="F4473" s="454" t="s">
        <v>1341</v>
      </c>
      <c r="G4473" s="454" t="s">
        <v>998</v>
      </c>
      <c r="H4473" s="454" t="s">
        <v>538</v>
      </c>
      <c r="I4473" s="453">
        <v>2024</v>
      </c>
      <c r="J4473" s="453">
        <v>5</v>
      </c>
      <c r="K4473" s="456">
        <v>45589</v>
      </c>
      <c r="L4473" s="457"/>
      <c r="M4473" s="458">
        <v>2.1899999999999999E-2</v>
      </c>
      <c r="N4473" s="458">
        <v>2.9399999999999999E-2</v>
      </c>
      <c r="O4473" s="459">
        <v>7.4999999999999997E-3</v>
      </c>
      <c r="P4473" s="460">
        <v>0</v>
      </c>
      <c r="Q4473" s="453">
        <v>1</v>
      </c>
      <c r="R4473" s="458">
        <v>2.1899999999999999E-2</v>
      </c>
      <c r="S4473" s="464">
        <v>230000</v>
      </c>
      <c r="T4473" s="461">
        <v>529420</v>
      </c>
      <c r="U4473" s="462">
        <v>9000</v>
      </c>
      <c r="V4473" s="463">
        <v>5029.3500000000004</v>
      </c>
      <c r="W4473" s="716" t="e">
        <f t="shared" si="173"/>
        <v>#DIV/0!</v>
      </c>
      <c r="Z4473" s="739">
        <f t="shared" si="174"/>
        <v>1725</v>
      </c>
    </row>
    <row r="4474" spans="1:26" s="365" customFormat="1" ht="12.65" customHeight="1">
      <c r="A4474" s="284" t="s">
        <v>68</v>
      </c>
      <c r="B4474" s="452" t="s">
        <v>998</v>
      </c>
      <c r="C4474" s="453" t="s">
        <v>435</v>
      </c>
      <c r="D4474" s="454" t="s">
        <v>1386</v>
      </c>
      <c r="E4474" s="455" t="s">
        <v>1387</v>
      </c>
      <c r="F4474" s="454" t="s">
        <v>1341</v>
      </c>
      <c r="G4474" s="454" t="s">
        <v>998</v>
      </c>
      <c r="H4474" s="454" t="s">
        <v>538</v>
      </c>
      <c r="I4474" s="453">
        <v>2024</v>
      </c>
      <c r="J4474" s="453">
        <v>4</v>
      </c>
      <c r="K4474" s="456">
        <v>45589</v>
      </c>
      <c r="L4474" s="457"/>
      <c r="M4474" s="458">
        <v>2.1899999999999999E-2</v>
      </c>
      <c r="N4474" s="458">
        <v>2.9399999999999999E-2</v>
      </c>
      <c r="O4474" s="459">
        <v>7.4999999999999997E-3</v>
      </c>
      <c r="P4474" s="460">
        <v>0</v>
      </c>
      <c r="Q4474" s="453">
        <v>1</v>
      </c>
      <c r="R4474" s="458">
        <v>2.1899999999999999E-2</v>
      </c>
      <c r="S4474" s="464">
        <v>0</v>
      </c>
      <c r="T4474" s="461">
        <v>299420</v>
      </c>
      <c r="U4474" s="462">
        <v>9000</v>
      </c>
      <c r="V4474" s="463">
        <v>6754.35</v>
      </c>
      <c r="W4474" s="716" t="e">
        <f t="shared" si="173"/>
        <v>#DIV/0!</v>
      </c>
      <c r="Z4474" s="739">
        <f t="shared" si="174"/>
        <v>0</v>
      </c>
    </row>
    <row r="4475" spans="1:26" s="365" customFormat="1" ht="12.65" customHeight="1">
      <c r="A4475" s="284" t="s">
        <v>68</v>
      </c>
      <c r="B4475" s="452" t="s">
        <v>998</v>
      </c>
      <c r="C4475" s="453" t="s">
        <v>435</v>
      </c>
      <c r="D4475" s="454" t="s">
        <v>1386</v>
      </c>
      <c r="E4475" s="455" t="s">
        <v>1387</v>
      </c>
      <c r="F4475" s="454" t="s">
        <v>1341</v>
      </c>
      <c r="G4475" s="454" t="s">
        <v>998</v>
      </c>
      <c r="H4475" s="454" t="s">
        <v>538</v>
      </c>
      <c r="I4475" s="453">
        <v>2024</v>
      </c>
      <c r="J4475" s="453">
        <v>3</v>
      </c>
      <c r="K4475" s="456">
        <v>45589</v>
      </c>
      <c r="L4475" s="457"/>
      <c r="M4475" s="458">
        <v>2.1899999999999999E-2</v>
      </c>
      <c r="N4475" s="458">
        <v>2.9399999999999999E-2</v>
      </c>
      <c r="O4475" s="459">
        <v>7.4999999999999997E-3</v>
      </c>
      <c r="P4475" s="460">
        <v>0</v>
      </c>
      <c r="Q4475" s="453">
        <v>1</v>
      </c>
      <c r="R4475" s="458">
        <v>2.1899999999999999E-2</v>
      </c>
      <c r="S4475" s="464">
        <v>13700</v>
      </c>
      <c r="T4475" s="461">
        <v>299420</v>
      </c>
      <c r="U4475" s="462">
        <v>9000</v>
      </c>
      <c r="V4475" s="463">
        <v>6754.35</v>
      </c>
      <c r="W4475" s="716" t="e">
        <f t="shared" si="173"/>
        <v>#DIV/0!</v>
      </c>
      <c r="Z4475" s="739">
        <f t="shared" si="174"/>
        <v>102.75</v>
      </c>
    </row>
    <row r="4476" spans="1:26" s="365" customFormat="1" ht="12.65" customHeight="1">
      <c r="A4476" s="284" t="s">
        <v>68</v>
      </c>
      <c r="B4476" s="452" t="s">
        <v>998</v>
      </c>
      <c r="C4476" s="453" t="s">
        <v>435</v>
      </c>
      <c r="D4476" s="454" t="s">
        <v>1386</v>
      </c>
      <c r="E4476" s="455" t="s">
        <v>1387</v>
      </c>
      <c r="F4476" s="454" t="s">
        <v>1341</v>
      </c>
      <c r="G4476" s="454" t="s">
        <v>998</v>
      </c>
      <c r="H4476" s="454" t="s">
        <v>538</v>
      </c>
      <c r="I4476" s="453">
        <v>2024</v>
      </c>
      <c r="J4476" s="453">
        <v>2</v>
      </c>
      <c r="K4476" s="456">
        <v>45589</v>
      </c>
      <c r="L4476" s="457"/>
      <c r="M4476" s="458">
        <v>2.1899999999999999E-2</v>
      </c>
      <c r="N4476" s="458">
        <v>2.9399999999999999E-2</v>
      </c>
      <c r="O4476" s="459">
        <v>7.4999999999999997E-3</v>
      </c>
      <c r="P4476" s="460">
        <v>0</v>
      </c>
      <c r="Q4476" s="453">
        <v>1</v>
      </c>
      <c r="R4476" s="458">
        <v>2.1899999999999999E-2</v>
      </c>
      <c r="S4476" s="464">
        <v>0</v>
      </c>
      <c r="T4476" s="461">
        <v>285720</v>
      </c>
      <c r="U4476" s="462">
        <v>9000</v>
      </c>
      <c r="V4476" s="463">
        <v>6857.1</v>
      </c>
      <c r="W4476" s="716" t="e">
        <f t="shared" si="173"/>
        <v>#DIV/0!</v>
      </c>
      <c r="Z4476" s="739">
        <f t="shared" si="174"/>
        <v>0</v>
      </c>
    </row>
    <row r="4477" spans="1:26" s="365" customFormat="1" ht="12.65" customHeight="1">
      <c r="A4477" s="284" t="s">
        <v>68</v>
      </c>
      <c r="B4477" s="452" t="s">
        <v>998</v>
      </c>
      <c r="C4477" s="453" t="s">
        <v>435</v>
      </c>
      <c r="D4477" s="454" t="s">
        <v>1386</v>
      </c>
      <c r="E4477" s="455" t="s">
        <v>1387</v>
      </c>
      <c r="F4477" s="454" t="s">
        <v>1341</v>
      </c>
      <c r="G4477" s="454" t="s">
        <v>998</v>
      </c>
      <c r="H4477" s="454" t="s">
        <v>538</v>
      </c>
      <c r="I4477" s="453">
        <v>2024</v>
      </c>
      <c r="J4477" s="453">
        <v>1</v>
      </c>
      <c r="K4477" s="456">
        <v>45589</v>
      </c>
      <c r="L4477" s="457"/>
      <c r="M4477" s="458">
        <v>2.1899999999999999E-2</v>
      </c>
      <c r="N4477" s="458">
        <v>2.9399999999999999E-2</v>
      </c>
      <c r="O4477" s="459">
        <v>7.4999999999999997E-3</v>
      </c>
      <c r="P4477" s="460">
        <v>0</v>
      </c>
      <c r="Q4477" s="453">
        <v>1</v>
      </c>
      <c r="R4477" s="458">
        <v>2.1899999999999999E-2</v>
      </c>
      <c r="S4477" s="464">
        <v>285720</v>
      </c>
      <c r="T4477" s="461">
        <v>285720</v>
      </c>
      <c r="U4477" s="462">
        <v>9000</v>
      </c>
      <c r="V4477" s="463">
        <v>6857.1</v>
      </c>
      <c r="W4477" s="716" t="e">
        <f t="shared" si="173"/>
        <v>#DIV/0!</v>
      </c>
      <c r="Z4477" s="739">
        <f t="shared" si="174"/>
        <v>2142.9</v>
      </c>
    </row>
    <row r="4478" spans="1:26" s="365" customFormat="1" ht="12.65" customHeight="1">
      <c r="A4478" s="452" t="s">
        <v>67</v>
      </c>
      <c r="B4478" s="452" t="s">
        <v>1388</v>
      </c>
      <c r="C4478" s="453" t="s">
        <v>449</v>
      </c>
      <c r="D4478" s="454" t="s">
        <v>1389</v>
      </c>
      <c r="E4478" s="455" t="s">
        <v>1390</v>
      </c>
      <c r="F4478" s="454" t="s">
        <v>1341</v>
      </c>
      <c r="G4478" s="454" t="s">
        <v>1388</v>
      </c>
      <c r="H4478" s="454" t="s">
        <v>538</v>
      </c>
      <c r="I4478" s="453">
        <v>2024</v>
      </c>
      <c r="J4478" s="453">
        <v>12</v>
      </c>
      <c r="K4478" s="456">
        <v>45666</v>
      </c>
      <c r="L4478" s="457"/>
      <c r="M4478" s="458">
        <v>8.4199999999999997E-2</v>
      </c>
      <c r="N4478" s="458">
        <v>8.4757326661713095E-2</v>
      </c>
      <c r="O4478" s="459">
        <v>5.5732666171309786E-4</v>
      </c>
      <c r="P4478" s="460">
        <v>0</v>
      </c>
      <c r="Q4478" s="453">
        <v>1</v>
      </c>
      <c r="R4478" s="458">
        <v>8.4199999999999997E-2</v>
      </c>
      <c r="S4478" s="464">
        <v>0</v>
      </c>
      <c r="T4478" s="461">
        <v>12718461</v>
      </c>
      <c r="U4478" s="462">
        <v>9300</v>
      </c>
      <c r="V4478" s="463">
        <v>2211.6625887417713</v>
      </c>
      <c r="W4478" s="716" t="e">
        <f t="shared" si="173"/>
        <v>#DIV/0!</v>
      </c>
      <c r="Z4478" s="739">
        <f t="shared" si="174"/>
        <v>0</v>
      </c>
    </row>
    <row r="4479" spans="1:26" s="365" customFormat="1" ht="12.65" customHeight="1">
      <c r="A4479" s="452" t="s">
        <v>67</v>
      </c>
      <c r="B4479" s="452" t="s">
        <v>1388</v>
      </c>
      <c r="C4479" s="453" t="s">
        <v>449</v>
      </c>
      <c r="D4479" s="454" t="s">
        <v>1389</v>
      </c>
      <c r="E4479" s="455" t="s">
        <v>1390</v>
      </c>
      <c r="F4479" s="454" t="s">
        <v>1341</v>
      </c>
      <c r="G4479" s="454" t="s">
        <v>1388</v>
      </c>
      <c r="H4479" s="454" t="s">
        <v>538</v>
      </c>
      <c r="I4479" s="453">
        <v>2024</v>
      </c>
      <c r="J4479" s="453">
        <v>11</v>
      </c>
      <c r="K4479" s="456">
        <v>45636</v>
      </c>
      <c r="L4479" s="457"/>
      <c r="M4479" s="458">
        <v>8.4199999999999997E-2</v>
      </c>
      <c r="N4479" s="458">
        <v>8.4757326661713095E-2</v>
      </c>
      <c r="O4479" s="459">
        <v>5.5732666171309786E-4</v>
      </c>
      <c r="P4479" s="460">
        <v>0</v>
      </c>
      <c r="Q4479" s="453">
        <v>1</v>
      </c>
      <c r="R4479" s="458">
        <v>8.4199999999999997E-2</v>
      </c>
      <c r="S4479" s="464">
        <v>0</v>
      </c>
      <c r="T4479" s="461">
        <v>12718461</v>
      </c>
      <c r="U4479" s="462">
        <v>9300</v>
      </c>
      <c r="V4479" s="463">
        <v>2211.6625887417713</v>
      </c>
      <c r="W4479" s="716" t="e">
        <f t="shared" si="173"/>
        <v>#DIV/0!</v>
      </c>
      <c r="Z4479" s="739">
        <f t="shared" si="174"/>
        <v>0</v>
      </c>
    </row>
    <row r="4480" spans="1:26" s="365" customFormat="1" ht="12.65" customHeight="1">
      <c r="A4480" s="452" t="s">
        <v>67</v>
      </c>
      <c r="B4480" s="452" t="s">
        <v>1388</v>
      </c>
      <c r="C4480" s="453" t="s">
        <v>449</v>
      </c>
      <c r="D4480" s="454" t="s">
        <v>1389</v>
      </c>
      <c r="E4480" s="455" t="s">
        <v>1390</v>
      </c>
      <c r="F4480" s="454" t="s">
        <v>1341</v>
      </c>
      <c r="G4480" s="454" t="s">
        <v>1388</v>
      </c>
      <c r="H4480" s="454" t="s">
        <v>538</v>
      </c>
      <c r="I4480" s="453">
        <v>2024</v>
      </c>
      <c r="J4480" s="453">
        <v>10</v>
      </c>
      <c r="K4480" s="456">
        <v>45605</v>
      </c>
      <c r="L4480" s="457"/>
      <c r="M4480" s="458">
        <v>8.4199999999999997E-2</v>
      </c>
      <c r="N4480" s="458">
        <v>8.4757326661713095E-2</v>
      </c>
      <c r="O4480" s="459">
        <v>5.5732666171309786E-4</v>
      </c>
      <c r="P4480" s="460">
        <v>0</v>
      </c>
      <c r="Q4480" s="453">
        <v>1</v>
      </c>
      <c r="R4480" s="458">
        <v>8.4199999999999997E-2</v>
      </c>
      <c r="S4480" s="464">
        <v>20000</v>
      </c>
      <c r="T4480" s="461">
        <v>12718461</v>
      </c>
      <c r="U4480" s="462">
        <v>9300</v>
      </c>
      <c r="V4480" s="463">
        <v>2211.6625887417713</v>
      </c>
      <c r="W4480" s="716" t="e">
        <f t="shared" si="173"/>
        <v>#DIV/0!</v>
      </c>
      <c r="Z4480" s="739">
        <f t="shared" si="174"/>
        <v>11.146533234261957</v>
      </c>
    </row>
    <row r="4481" spans="1:26" s="365" customFormat="1" ht="12.65" customHeight="1">
      <c r="A4481" s="452" t="s">
        <v>67</v>
      </c>
      <c r="B4481" s="452" t="s">
        <v>1388</v>
      </c>
      <c r="C4481" s="453" t="s">
        <v>449</v>
      </c>
      <c r="D4481" s="454" t="s">
        <v>1389</v>
      </c>
      <c r="E4481" s="455" t="s">
        <v>1390</v>
      </c>
      <c r="F4481" s="454" t="s">
        <v>1341</v>
      </c>
      <c r="G4481" s="454" t="s">
        <v>1388</v>
      </c>
      <c r="H4481" s="454" t="s">
        <v>538</v>
      </c>
      <c r="I4481" s="453">
        <v>2024</v>
      </c>
      <c r="J4481" s="453">
        <v>9</v>
      </c>
      <c r="K4481" s="456">
        <v>45589</v>
      </c>
      <c r="L4481" s="457"/>
      <c r="M4481" s="458">
        <v>8.4199999999999997E-2</v>
      </c>
      <c r="N4481" s="458">
        <v>8.4757326661713095E-2</v>
      </c>
      <c r="O4481" s="459">
        <v>5.5732666171309786E-4</v>
      </c>
      <c r="P4481" s="460">
        <v>0</v>
      </c>
      <c r="Q4481" s="453">
        <v>1</v>
      </c>
      <c r="R4481" s="458">
        <v>8.4199999999999997E-2</v>
      </c>
      <c r="S4481" s="464">
        <v>140000</v>
      </c>
      <c r="T4481" s="461">
        <v>12698461</v>
      </c>
      <c r="U4481" s="462">
        <v>9300</v>
      </c>
      <c r="V4481" s="463">
        <v>2222.8091219760336</v>
      </c>
      <c r="W4481" s="716" t="e">
        <f t="shared" si="173"/>
        <v>#DIV/0!</v>
      </c>
      <c r="Z4481" s="739">
        <f t="shared" si="174"/>
        <v>78.025732639833706</v>
      </c>
    </row>
    <row r="4482" spans="1:26" s="365" customFormat="1" ht="12.65" customHeight="1">
      <c r="A4482" s="452" t="s">
        <v>67</v>
      </c>
      <c r="B4482" s="452" t="s">
        <v>1388</v>
      </c>
      <c r="C4482" s="453" t="s">
        <v>449</v>
      </c>
      <c r="D4482" s="454" t="s">
        <v>1389</v>
      </c>
      <c r="E4482" s="455" t="s">
        <v>1390</v>
      </c>
      <c r="F4482" s="454" t="s">
        <v>1341</v>
      </c>
      <c r="G4482" s="454" t="s">
        <v>1388</v>
      </c>
      <c r="H4482" s="454" t="s">
        <v>538</v>
      </c>
      <c r="I4482" s="453">
        <v>2024</v>
      </c>
      <c r="J4482" s="453">
        <v>8</v>
      </c>
      <c r="K4482" s="456">
        <v>45589</v>
      </c>
      <c r="L4482" s="457"/>
      <c r="M4482" s="458">
        <v>8.4199999999999997E-2</v>
      </c>
      <c r="N4482" s="458">
        <v>8.4757326661713095E-2</v>
      </c>
      <c r="O4482" s="459">
        <v>5.5732666171309786E-4</v>
      </c>
      <c r="P4482" s="460">
        <v>0</v>
      </c>
      <c r="Q4482" s="453">
        <v>1</v>
      </c>
      <c r="R4482" s="458">
        <v>8.4199999999999997E-2</v>
      </c>
      <c r="S4482" s="464">
        <v>151888</v>
      </c>
      <c r="T4482" s="461">
        <v>12558461</v>
      </c>
      <c r="U4482" s="462">
        <v>9300</v>
      </c>
      <c r="V4482" s="463">
        <v>2300.8348546158677</v>
      </c>
      <c r="W4482" s="716" t="e">
        <f t="shared" ref="W4482:W4545" si="175">V4482/$AB$1</f>
        <v>#DIV/0!</v>
      </c>
      <c r="Z4482" s="739">
        <f t="shared" si="174"/>
        <v>84.651231994279001</v>
      </c>
    </row>
    <row r="4483" spans="1:26" s="365" customFormat="1" ht="12.65" customHeight="1">
      <c r="A4483" s="452" t="s">
        <v>67</v>
      </c>
      <c r="B4483" s="452" t="s">
        <v>1388</v>
      </c>
      <c r="C4483" s="453" t="s">
        <v>449</v>
      </c>
      <c r="D4483" s="454" t="s">
        <v>1389</v>
      </c>
      <c r="E4483" s="455" t="s">
        <v>1390</v>
      </c>
      <c r="F4483" s="454" t="s">
        <v>1341</v>
      </c>
      <c r="G4483" s="454" t="s">
        <v>1388</v>
      </c>
      <c r="H4483" s="454" t="s">
        <v>538</v>
      </c>
      <c r="I4483" s="453">
        <v>2024</v>
      </c>
      <c r="J4483" s="453">
        <v>7</v>
      </c>
      <c r="K4483" s="456">
        <v>45589</v>
      </c>
      <c r="L4483" s="457"/>
      <c r="M4483" s="458">
        <v>8.4199999999999997E-2</v>
      </c>
      <c r="N4483" s="458">
        <v>8.4757326661713095E-2</v>
      </c>
      <c r="O4483" s="459">
        <v>5.5732666171309786E-4</v>
      </c>
      <c r="P4483" s="460">
        <v>0</v>
      </c>
      <c r="Q4483" s="453">
        <v>1</v>
      </c>
      <c r="R4483" s="458">
        <v>8.4199999999999997E-2</v>
      </c>
      <c r="S4483" s="464">
        <v>0</v>
      </c>
      <c r="T4483" s="461">
        <v>12406573</v>
      </c>
      <c r="U4483" s="462">
        <v>9300</v>
      </c>
      <c r="V4483" s="463">
        <v>2385.4860866101462</v>
      </c>
      <c r="W4483" s="716" t="e">
        <f t="shared" si="175"/>
        <v>#DIV/0!</v>
      </c>
      <c r="Z4483" s="739">
        <f t="shared" ref="Z4483:Z4546" si="176">O4483*S4483</f>
        <v>0</v>
      </c>
    </row>
    <row r="4484" spans="1:26" s="365" customFormat="1" ht="12.65" customHeight="1">
      <c r="A4484" s="452" t="s">
        <v>67</v>
      </c>
      <c r="B4484" s="452" t="s">
        <v>1388</v>
      </c>
      <c r="C4484" s="453" t="s">
        <v>449</v>
      </c>
      <c r="D4484" s="454" t="s">
        <v>1389</v>
      </c>
      <c r="E4484" s="455" t="s">
        <v>1390</v>
      </c>
      <c r="F4484" s="454" t="s">
        <v>1341</v>
      </c>
      <c r="G4484" s="454" t="s">
        <v>1388</v>
      </c>
      <c r="H4484" s="454" t="s">
        <v>538</v>
      </c>
      <c r="I4484" s="453">
        <v>2024</v>
      </c>
      <c r="J4484" s="453">
        <v>6</v>
      </c>
      <c r="K4484" s="456">
        <v>45589</v>
      </c>
      <c r="L4484" s="457"/>
      <c r="M4484" s="458">
        <v>8.4199999999999997E-2</v>
      </c>
      <c r="N4484" s="458">
        <v>8.4757326661713095E-2</v>
      </c>
      <c r="O4484" s="459">
        <v>5.5732666171309786E-4</v>
      </c>
      <c r="P4484" s="460">
        <v>0</v>
      </c>
      <c r="Q4484" s="453">
        <v>1</v>
      </c>
      <c r="R4484" s="458">
        <v>8.4199999999999997E-2</v>
      </c>
      <c r="S4484" s="464">
        <v>90000</v>
      </c>
      <c r="T4484" s="461">
        <v>12406573</v>
      </c>
      <c r="U4484" s="462">
        <v>9300</v>
      </c>
      <c r="V4484" s="463">
        <v>2385.4860866101462</v>
      </c>
      <c r="W4484" s="716" t="e">
        <f t="shared" si="175"/>
        <v>#DIV/0!</v>
      </c>
      <c r="Z4484" s="739">
        <f t="shared" si="176"/>
        <v>50.159399554178805</v>
      </c>
    </row>
    <row r="4485" spans="1:26" s="365" customFormat="1" ht="12.65" customHeight="1">
      <c r="A4485" s="452" t="s">
        <v>67</v>
      </c>
      <c r="B4485" s="452" t="s">
        <v>1388</v>
      </c>
      <c r="C4485" s="453" t="s">
        <v>449</v>
      </c>
      <c r="D4485" s="454" t="s">
        <v>1389</v>
      </c>
      <c r="E4485" s="455" t="s">
        <v>1390</v>
      </c>
      <c r="F4485" s="454" t="s">
        <v>1341</v>
      </c>
      <c r="G4485" s="454" t="s">
        <v>1388</v>
      </c>
      <c r="H4485" s="454" t="s">
        <v>538</v>
      </c>
      <c r="I4485" s="453">
        <v>2024</v>
      </c>
      <c r="J4485" s="453">
        <v>5</v>
      </c>
      <c r="K4485" s="456">
        <v>45589</v>
      </c>
      <c r="L4485" s="457"/>
      <c r="M4485" s="458">
        <v>8.4199999999999997E-2</v>
      </c>
      <c r="N4485" s="458">
        <v>8.4757326661713095E-2</v>
      </c>
      <c r="O4485" s="459">
        <v>5.5732666171309786E-4</v>
      </c>
      <c r="P4485" s="460">
        <v>0</v>
      </c>
      <c r="Q4485" s="453">
        <v>1</v>
      </c>
      <c r="R4485" s="458">
        <v>8.4199999999999997E-2</v>
      </c>
      <c r="S4485" s="464">
        <v>56544</v>
      </c>
      <c r="T4485" s="461">
        <v>12316573</v>
      </c>
      <c r="U4485" s="462">
        <v>9300</v>
      </c>
      <c r="V4485" s="463">
        <v>2435.6454861643251</v>
      </c>
      <c r="W4485" s="716" t="e">
        <f t="shared" si="175"/>
        <v>#DIV/0!</v>
      </c>
      <c r="Z4485" s="739">
        <f t="shared" si="176"/>
        <v>31.513478759905404</v>
      </c>
    </row>
    <row r="4486" spans="1:26" s="365" customFormat="1" ht="12.65" customHeight="1">
      <c r="A4486" s="452" t="s">
        <v>67</v>
      </c>
      <c r="B4486" s="452" t="s">
        <v>1388</v>
      </c>
      <c r="C4486" s="453" t="s">
        <v>449</v>
      </c>
      <c r="D4486" s="454" t="s">
        <v>1389</v>
      </c>
      <c r="E4486" s="455" t="s">
        <v>1390</v>
      </c>
      <c r="F4486" s="454" t="s">
        <v>1341</v>
      </c>
      <c r="G4486" s="454" t="s">
        <v>1388</v>
      </c>
      <c r="H4486" s="454" t="s">
        <v>538</v>
      </c>
      <c r="I4486" s="453">
        <v>2024</v>
      </c>
      <c r="J4486" s="453">
        <v>4</v>
      </c>
      <c r="K4486" s="456">
        <v>45589</v>
      </c>
      <c r="L4486" s="457"/>
      <c r="M4486" s="458">
        <v>8.4199999999999997E-2</v>
      </c>
      <c r="N4486" s="458">
        <v>8.4757326661713095E-2</v>
      </c>
      <c r="O4486" s="459">
        <v>5.5732666171309786E-4</v>
      </c>
      <c r="P4486" s="460">
        <v>0</v>
      </c>
      <c r="Q4486" s="453">
        <v>1</v>
      </c>
      <c r="R4486" s="458">
        <v>8.4199999999999997E-2</v>
      </c>
      <c r="S4486" s="464">
        <v>663164</v>
      </c>
      <c r="T4486" s="461">
        <v>12260029</v>
      </c>
      <c r="U4486" s="462">
        <v>9300</v>
      </c>
      <c r="V4486" s="463">
        <v>2467.1589649242305</v>
      </c>
      <c r="W4486" s="716" t="e">
        <f t="shared" si="175"/>
        <v>#DIV/0!</v>
      </c>
      <c r="Z4486" s="739">
        <f t="shared" si="176"/>
        <v>369.59897828830481</v>
      </c>
    </row>
    <row r="4487" spans="1:26" s="365" customFormat="1" ht="12.65" customHeight="1">
      <c r="A4487" s="452" t="s">
        <v>67</v>
      </c>
      <c r="B4487" s="452" t="s">
        <v>1388</v>
      </c>
      <c r="C4487" s="453" t="s">
        <v>449</v>
      </c>
      <c r="D4487" s="454" t="s">
        <v>1389</v>
      </c>
      <c r="E4487" s="455" t="s">
        <v>1390</v>
      </c>
      <c r="F4487" s="454" t="s">
        <v>1341</v>
      </c>
      <c r="G4487" s="454" t="s">
        <v>1388</v>
      </c>
      <c r="H4487" s="454" t="s">
        <v>538</v>
      </c>
      <c r="I4487" s="453">
        <v>2024</v>
      </c>
      <c r="J4487" s="453">
        <v>3</v>
      </c>
      <c r="K4487" s="456">
        <v>45589</v>
      </c>
      <c r="L4487" s="457"/>
      <c r="M4487" s="458">
        <v>8.4199999999999997E-2</v>
      </c>
      <c r="N4487" s="458">
        <v>8.4757326661713095E-2</v>
      </c>
      <c r="O4487" s="459">
        <v>5.5732666171309786E-4</v>
      </c>
      <c r="P4487" s="460">
        <v>0</v>
      </c>
      <c r="Q4487" s="453">
        <v>1</v>
      </c>
      <c r="R4487" s="458">
        <v>8.4199999999999997E-2</v>
      </c>
      <c r="S4487" s="464">
        <v>339000</v>
      </c>
      <c r="T4487" s="461">
        <v>11596865</v>
      </c>
      <c r="U4487" s="462">
        <v>9300</v>
      </c>
      <c r="V4487" s="463">
        <v>2836.7579432125358</v>
      </c>
      <c r="W4487" s="716" t="e">
        <f t="shared" si="175"/>
        <v>#DIV/0!</v>
      </c>
      <c r="Z4487" s="739">
        <f t="shared" si="176"/>
        <v>188.93373832074016</v>
      </c>
    </row>
    <row r="4488" spans="1:26" s="365" customFormat="1" ht="12.65" customHeight="1">
      <c r="A4488" s="452" t="s">
        <v>67</v>
      </c>
      <c r="B4488" s="452" t="s">
        <v>1388</v>
      </c>
      <c r="C4488" s="453" t="s">
        <v>449</v>
      </c>
      <c r="D4488" s="454" t="s">
        <v>1389</v>
      </c>
      <c r="E4488" s="455" t="s">
        <v>1390</v>
      </c>
      <c r="F4488" s="454" t="s">
        <v>1341</v>
      </c>
      <c r="G4488" s="454" t="s">
        <v>1388</v>
      </c>
      <c r="H4488" s="454" t="s">
        <v>538</v>
      </c>
      <c r="I4488" s="453">
        <v>2024</v>
      </c>
      <c r="J4488" s="453">
        <v>2</v>
      </c>
      <c r="K4488" s="456">
        <v>45589</v>
      </c>
      <c r="L4488" s="457"/>
      <c r="M4488" s="458">
        <v>8.4199999999999997E-2</v>
      </c>
      <c r="N4488" s="458">
        <v>8.4757326661713095E-2</v>
      </c>
      <c r="O4488" s="459">
        <v>5.5732666171309786E-4</v>
      </c>
      <c r="P4488" s="460">
        <v>0</v>
      </c>
      <c r="Q4488" s="453">
        <v>1</v>
      </c>
      <c r="R4488" s="458">
        <v>8.4199999999999997E-2</v>
      </c>
      <c r="S4488" s="464">
        <v>112500</v>
      </c>
      <c r="T4488" s="461">
        <v>11257865</v>
      </c>
      <c r="U4488" s="462">
        <v>9300</v>
      </c>
      <c r="V4488" s="463">
        <v>3025.6916815332752</v>
      </c>
      <c r="W4488" s="716" t="e">
        <f t="shared" si="175"/>
        <v>#DIV/0!</v>
      </c>
      <c r="Z4488" s="739">
        <f t="shared" si="176"/>
        <v>62.699249442723506</v>
      </c>
    </row>
    <row r="4489" spans="1:26" s="365" customFormat="1" ht="12.65" customHeight="1">
      <c r="A4489" s="452" t="s">
        <v>67</v>
      </c>
      <c r="B4489" s="452" t="s">
        <v>1388</v>
      </c>
      <c r="C4489" s="453" t="s">
        <v>449</v>
      </c>
      <c r="D4489" s="454" t="s">
        <v>1389</v>
      </c>
      <c r="E4489" s="455" t="s">
        <v>1390</v>
      </c>
      <c r="F4489" s="454" t="s">
        <v>1341</v>
      </c>
      <c r="G4489" s="454" t="s">
        <v>1388</v>
      </c>
      <c r="H4489" s="454" t="s">
        <v>538</v>
      </c>
      <c r="I4489" s="453">
        <v>2024</v>
      </c>
      <c r="J4489" s="453">
        <v>1</v>
      </c>
      <c r="K4489" s="456">
        <v>45589</v>
      </c>
      <c r="L4489" s="457"/>
      <c r="M4489" s="458">
        <v>8.4199999999999997E-2</v>
      </c>
      <c r="N4489" s="458">
        <v>8.4757326661713095E-2</v>
      </c>
      <c r="O4489" s="459">
        <v>5.5732666171309786E-4</v>
      </c>
      <c r="P4489" s="460">
        <v>0</v>
      </c>
      <c r="Q4489" s="453">
        <v>1</v>
      </c>
      <c r="R4489" s="458">
        <v>8.4199999999999997E-2</v>
      </c>
      <c r="S4489" s="464">
        <v>198170</v>
      </c>
      <c r="T4489" s="461">
        <v>11145365</v>
      </c>
      <c r="U4489" s="462">
        <v>9300</v>
      </c>
      <c r="V4489" s="463">
        <v>3088.3909309759993</v>
      </c>
      <c r="W4489" s="716" t="e">
        <f t="shared" si="175"/>
        <v>#DIV/0!</v>
      </c>
      <c r="Z4489" s="739">
        <f t="shared" si="176"/>
        <v>110.4454245516846</v>
      </c>
    </row>
    <row r="4490" spans="1:26" s="365" customFormat="1" ht="12.65" customHeight="1">
      <c r="A4490" s="452" t="s">
        <v>67</v>
      </c>
      <c r="B4490" s="452" t="s">
        <v>1388</v>
      </c>
      <c r="C4490" s="453" t="s">
        <v>449</v>
      </c>
      <c r="D4490" s="454" t="s">
        <v>1389</v>
      </c>
      <c r="E4490" s="455" t="s">
        <v>1390</v>
      </c>
      <c r="F4490" s="454" t="s">
        <v>1341</v>
      </c>
      <c r="G4490" s="454" t="s">
        <v>1388</v>
      </c>
      <c r="H4490" s="454" t="s">
        <v>538</v>
      </c>
      <c r="I4490" s="453">
        <v>2023</v>
      </c>
      <c r="J4490" s="453">
        <v>12</v>
      </c>
      <c r="K4490" s="456">
        <v>45589</v>
      </c>
      <c r="L4490" s="457"/>
      <c r="M4490" s="458">
        <v>8.4199999999999997E-2</v>
      </c>
      <c r="N4490" s="458">
        <v>8.4757326661713095E-2</v>
      </c>
      <c r="O4490" s="459">
        <v>5.5732666171309786E-4</v>
      </c>
      <c r="P4490" s="460">
        <v>0</v>
      </c>
      <c r="Q4490" s="453">
        <v>1</v>
      </c>
      <c r="R4490" s="458">
        <v>8.4199999999999997E-2</v>
      </c>
      <c r="S4490" s="464">
        <v>31950</v>
      </c>
      <c r="T4490" s="461">
        <v>10947195</v>
      </c>
      <c r="U4490" s="462">
        <v>9300</v>
      </c>
      <c r="V4490" s="463">
        <v>3198.8363555276837</v>
      </c>
      <c r="W4490" s="716" t="e">
        <f t="shared" si="175"/>
        <v>#DIV/0!</v>
      </c>
      <c r="Z4490" s="739">
        <f t="shared" si="176"/>
        <v>17.806586841733477</v>
      </c>
    </row>
    <row r="4491" spans="1:26" s="365" customFormat="1" ht="12.65" customHeight="1">
      <c r="A4491" s="452" t="s">
        <v>67</v>
      </c>
      <c r="B4491" s="452" t="s">
        <v>1388</v>
      </c>
      <c r="C4491" s="453" t="s">
        <v>449</v>
      </c>
      <c r="D4491" s="454" t="s">
        <v>1389</v>
      </c>
      <c r="E4491" s="455" t="s">
        <v>1390</v>
      </c>
      <c r="F4491" s="454" t="s">
        <v>1341</v>
      </c>
      <c r="G4491" s="454" t="s">
        <v>1388</v>
      </c>
      <c r="H4491" s="454" t="s">
        <v>538</v>
      </c>
      <c r="I4491" s="453">
        <v>2023</v>
      </c>
      <c r="J4491" s="453">
        <v>11</v>
      </c>
      <c r="K4491" s="456">
        <v>45589</v>
      </c>
      <c r="L4491" s="457"/>
      <c r="M4491" s="458">
        <v>8.4199999999999997E-2</v>
      </c>
      <c r="N4491" s="458">
        <v>8.4757326661713095E-2</v>
      </c>
      <c r="O4491" s="459">
        <v>5.5732666171309786E-4</v>
      </c>
      <c r="P4491" s="460">
        <v>0</v>
      </c>
      <c r="Q4491" s="453">
        <v>1</v>
      </c>
      <c r="R4491" s="458">
        <v>8.4199999999999997E-2</v>
      </c>
      <c r="S4491" s="464">
        <v>350314</v>
      </c>
      <c r="T4491" s="461">
        <v>10915245</v>
      </c>
      <c r="U4491" s="462">
        <v>9300</v>
      </c>
      <c r="V4491" s="463">
        <v>3216.6429423694171</v>
      </c>
      <c r="W4491" s="716" t="e">
        <f t="shared" si="175"/>
        <v>#DIV/0!</v>
      </c>
      <c r="Z4491" s="739">
        <f t="shared" si="176"/>
        <v>195.23933217136215</v>
      </c>
    </row>
    <row r="4492" spans="1:26" s="365" customFormat="1" ht="12.65" customHeight="1">
      <c r="A4492" s="452" t="s">
        <v>67</v>
      </c>
      <c r="B4492" s="452" t="s">
        <v>1388</v>
      </c>
      <c r="C4492" s="453" t="s">
        <v>449</v>
      </c>
      <c r="D4492" s="454" t="s">
        <v>1389</v>
      </c>
      <c r="E4492" s="455" t="s">
        <v>1390</v>
      </c>
      <c r="F4492" s="454" t="s">
        <v>1341</v>
      </c>
      <c r="G4492" s="454" t="s">
        <v>1388</v>
      </c>
      <c r="H4492" s="454" t="s">
        <v>538</v>
      </c>
      <c r="I4492" s="453">
        <v>2023</v>
      </c>
      <c r="J4492" s="453">
        <v>10</v>
      </c>
      <c r="K4492" s="456">
        <v>45589</v>
      </c>
      <c r="L4492" s="457"/>
      <c r="M4492" s="458">
        <v>8.4199999999999997E-2</v>
      </c>
      <c r="N4492" s="458">
        <v>8.4757326661713095E-2</v>
      </c>
      <c r="O4492" s="459">
        <v>5.5732666171309786E-4</v>
      </c>
      <c r="P4492" s="460">
        <v>0</v>
      </c>
      <c r="Q4492" s="453">
        <v>1</v>
      </c>
      <c r="R4492" s="458">
        <v>8.4199999999999997E-2</v>
      </c>
      <c r="S4492" s="464">
        <v>85500</v>
      </c>
      <c r="T4492" s="461">
        <v>10564931</v>
      </c>
      <c r="U4492" s="462">
        <v>9300</v>
      </c>
      <c r="V4492" s="463">
        <v>3411.8822745407797</v>
      </c>
      <c r="W4492" s="716" t="e">
        <f t="shared" si="175"/>
        <v>#DIV/0!</v>
      </c>
      <c r="Z4492" s="739">
        <f t="shared" si="176"/>
        <v>47.651429576469866</v>
      </c>
    </row>
    <row r="4493" spans="1:26" s="365" customFormat="1" ht="12.65" customHeight="1">
      <c r="A4493" s="452" t="s">
        <v>67</v>
      </c>
      <c r="B4493" s="452" t="s">
        <v>1388</v>
      </c>
      <c r="C4493" s="453" t="s">
        <v>449</v>
      </c>
      <c r="D4493" s="454" t="s">
        <v>1389</v>
      </c>
      <c r="E4493" s="455" t="s">
        <v>1390</v>
      </c>
      <c r="F4493" s="454" t="s">
        <v>1341</v>
      </c>
      <c r="G4493" s="454" t="s">
        <v>1388</v>
      </c>
      <c r="H4493" s="454" t="s">
        <v>538</v>
      </c>
      <c r="I4493" s="453">
        <v>2023</v>
      </c>
      <c r="J4493" s="453">
        <v>9</v>
      </c>
      <c r="K4493" s="456">
        <v>45589</v>
      </c>
      <c r="L4493" s="457"/>
      <c r="M4493" s="458">
        <v>8.4199999999999997E-2</v>
      </c>
      <c r="N4493" s="458">
        <v>8.4757326661713095E-2</v>
      </c>
      <c r="O4493" s="459">
        <v>5.5732666171309786E-4</v>
      </c>
      <c r="P4493" s="460">
        <v>0</v>
      </c>
      <c r="Q4493" s="453">
        <v>1</v>
      </c>
      <c r="R4493" s="458">
        <v>8.4199999999999997E-2</v>
      </c>
      <c r="S4493" s="464">
        <v>861411</v>
      </c>
      <c r="T4493" s="461">
        <v>10479431</v>
      </c>
      <c r="U4493" s="462">
        <v>9300</v>
      </c>
      <c r="V4493" s="463">
        <v>3459.5337041172488</v>
      </c>
      <c r="W4493" s="716" t="e">
        <f t="shared" si="175"/>
        <v>#DIV/0!</v>
      </c>
      <c r="Z4493" s="739">
        <f t="shared" si="176"/>
        <v>480.08731699294134</v>
      </c>
    </row>
    <row r="4494" spans="1:26" s="365" customFormat="1" ht="12.65" customHeight="1">
      <c r="A4494" s="452" t="s">
        <v>67</v>
      </c>
      <c r="B4494" s="452" t="s">
        <v>1388</v>
      </c>
      <c r="C4494" s="453" t="s">
        <v>449</v>
      </c>
      <c r="D4494" s="454" t="s">
        <v>1389</v>
      </c>
      <c r="E4494" s="455" t="s">
        <v>1390</v>
      </c>
      <c r="F4494" s="454" t="s">
        <v>1341</v>
      </c>
      <c r="G4494" s="454" t="s">
        <v>1388</v>
      </c>
      <c r="H4494" s="454" t="s">
        <v>538</v>
      </c>
      <c r="I4494" s="453">
        <v>2023</v>
      </c>
      <c r="J4494" s="453">
        <v>8</v>
      </c>
      <c r="K4494" s="456">
        <v>45589</v>
      </c>
      <c r="L4494" s="457"/>
      <c r="M4494" s="458">
        <v>8.4199999999999997E-2</v>
      </c>
      <c r="N4494" s="458">
        <v>8.4757326661713095E-2</v>
      </c>
      <c r="O4494" s="459">
        <v>5.5732666171309786E-4</v>
      </c>
      <c r="P4494" s="460">
        <v>0</v>
      </c>
      <c r="Q4494" s="453">
        <v>1</v>
      </c>
      <c r="R4494" s="458">
        <v>8.4199999999999997E-2</v>
      </c>
      <c r="S4494" s="464">
        <v>209200</v>
      </c>
      <c r="T4494" s="461">
        <v>9618020</v>
      </c>
      <c r="U4494" s="462">
        <v>9300</v>
      </c>
      <c r="V4494" s="463">
        <v>3939.6210211101907</v>
      </c>
      <c r="W4494" s="716" t="e">
        <f t="shared" si="175"/>
        <v>#DIV/0!</v>
      </c>
      <c r="Z4494" s="739">
        <f t="shared" si="176"/>
        <v>116.59273763038007</v>
      </c>
    </row>
    <row r="4495" spans="1:26" s="365" customFormat="1" ht="12.65" customHeight="1">
      <c r="A4495" s="452" t="s">
        <v>67</v>
      </c>
      <c r="B4495" s="452" t="s">
        <v>1388</v>
      </c>
      <c r="C4495" s="453" t="s">
        <v>449</v>
      </c>
      <c r="D4495" s="454" t="s">
        <v>1389</v>
      </c>
      <c r="E4495" s="455" t="s">
        <v>1390</v>
      </c>
      <c r="F4495" s="454" t="s">
        <v>1341</v>
      </c>
      <c r="G4495" s="454" t="s">
        <v>1388</v>
      </c>
      <c r="H4495" s="454" t="s">
        <v>538</v>
      </c>
      <c r="I4495" s="453">
        <v>2023</v>
      </c>
      <c r="J4495" s="453">
        <v>7</v>
      </c>
      <c r="K4495" s="456">
        <v>45589</v>
      </c>
      <c r="L4495" s="457"/>
      <c r="M4495" s="458">
        <v>8.4199999999999997E-2</v>
      </c>
      <c r="N4495" s="458">
        <v>8.4757326661713095E-2</v>
      </c>
      <c r="O4495" s="459">
        <v>5.5732666171309786E-4</v>
      </c>
      <c r="P4495" s="460">
        <v>0</v>
      </c>
      <c r="Q4495" s="453">
        <v>1</v>
      </c>
      <c r="R4495" s="458">
        <v>8.4199999999999997E-2</v>
      </c>
      <c r="S4495" s="464">
        <v>573700</v>
      </c>
      <c r="T4495" s="461">
        <v>9408820</v>
      </c>
      <c r="U4495" s="462">
        <v>9300</v>
      </c>
      <c r="V4495" s="463">
        <v>4056.2137587405705</v>
      </c>
      <c r="W4495" s="716" t="e">
        <f t="shared" si="175"/>
        <v>#DIV/0!</v>
      </c>
      <c r="Z4495" s="739">
        <f t="shared" si="176"/>
        <v>319.73830582480423</v>
      </c>
    </row>
    <row r="4496" spans="1:26" s="365" customFormat="1" ht="12.65" customHeight="1">
      <c r="A4496" s="452" t="s">
        <v>67</v>
      </c>
      <c r="B4496" s="452" t="s">
        <v>1388</v>
      </c>
      <c r="C4496" s="453" t="s">
        <v>449</v>
      </c>
      <c r="D4496" s="454" t="s">
        <v>1389</v>
      </c>
      <c r="E4496" s="455" t="s">
        <v>1390</v>
      </c>
      <c r="F4496" s="454" t="s">
        <v>1341</v>
      </c>
      <c r="G4496" s="454" t="s">
        <v>1388</v>
      </c>
      <c r="H4496" s="454" t="s">
        <v>538</v>
      </c>
      <c r="I4496" s="453">
        <v>2023</v>
      </c>
      <c r="J4496" s="453">
        <v>6</v>
      </c>
      <c r="K4496" s="456">
        <v>45589</v>
      </c>
      <c r="L4496" s="457"/>
      <c r="M4496" s="458">
        <v>8.4199999999999997E-2</v>
      </c>
      <c r="N4496" s="458">
        <v>8.4757326661713095E-2</v>
      </c>
      <c r="O4496" s="459">
        <v>5.5732666171309786E-4</v>
      </c>
      <c r="P4496" s="460">
        <v>0</v>
      </c>
      <c r="Q4496" s="453">
        <v>1</v>
      </c>
      <c r="R4496" s="458">
        <v>8.4199999999999997E-2</v>
      </c>
      <c r="S4496" s="464">
        <v>311800</v>
      </c>
      <c r="T4496" s="461">
        <v>8835120</v>
      </c>
      <c r="U4496" s="462">
        <v>9300</v>
      </c>
      <c r="V4496" s="463">
        <v>4375.9520645653747</v>
      </c>
      <c r="W4496" s="716" t="e">
        <f t="shared" si="175"/>
        <v>#DIV/0!</v>
      </c>
      <c r="Z4496" s="739">
        <f t="shared" si="176"/>
        <v>173.77445312214391</v>
      </c>
    </row>
    <row r="4497" spans="1:26" s="365" customFormat="1" ht="12.65" customHeight="1">
      <c r="A4497" s="452" t="s">
        <v>67</v>
      </c>
      <c r="B4497" s="452" t="s">
        <v>1388</v>
      </c>
      <c r="C4497" s="453" t="s">
        <v>449</v>
      </c>
      <c r="D4497" s="454" t="s">
        <v>1389</v>
      </c>
      <c r="E4497" s="455" t="s">
        <v>1390</v>
      </c>
      <c r="F4497" s="454" t="s">
        <v>1341</v>
      </c>
      <c r="G4497" s="454" t="s">
        <v>1388</v>
      </c>
      <c r="H4497" s="454" t="s">
        <v>538</v>
      </c>
      <c r="I4497" s="453">
        <v>2023</v>
      </c>
      <c r="J4497" s="453">
        <v>5</v>
      </c>
      <c r="K4497" s="456">
        <v>45589</v>
      </c>
      <c r="L4497" s="457"/>
      <c r="M4497" s="458">
        <v>8.4199999999999997E-2</v>
      </c>
      <c r="N4497" s="458">
        <v>8.4757326661713095E-2</v>
      </c>
      <c r="O4497" s="459">
        <v>5.5732666171309786E-4</v>
      </c>
      <c r="P4497" s="460">
        <v>0</v>
      </c>
      <c r="Q4497" s="453">
        <v>1</v>
      </c>
      <c r="R4497" s="458">
        <v>8.4199999999999997E-2</v>
      </c>
      <c r="S4497" s="464">
        <v>472200</v>
      </c>
      <c r="T4497" s="461">
        <v>8523320</v>
      </c>
      <c r="U4497" s="462">
        <v>9300</v>
      </c>
      <c r="V4497" s="463">
        <v>4549.7265176875189</v>
      </c>
      <c r="W4497" s="716" t="e">
        <f t="shared" si="175"/>
        <v>#DIV/0!</v>
      </c>
      <c r="Z4497" s="739">
        <f t="shared" si="176"/>
        <v>263.16964966092479</v>
      </c>
    </row>
    <row r="4498" spans="1:26" s="365" customFormat="1" ht="12.65" customHeight="1">
      <c r="A4498" s="452" t="s">
        <v>67</v>
      </c>
      <c r="B4498" s="452" t="s">
        <v>1388</v>
      </c>
      <c r="C4498" s="453" t="s">
        <v>449</v>
      </c>
      <c r="D4498" s="454" t="s">
        <v>1389</v>
      </c>
      <c r="E4498" s="455" t="s">
        <v>1390</v>
      </c>
      <c r="F4498" s="454" t="s">
        <v>1341</v>
      </c>
      <c r="G4498" s="454" t="s">
        <v>1388</v>
      </c>
      <c r="H4498" s="454" t="s">
        <v>538</v>
      </c>
      <c r="I4498" s="453">
        <v>2023</v>
      </c>
      <c r="J4498" s="453">
        <v>4</v>
      </c>
      <c r="K4498" s="456">
        <v>45589</v>
      </c>
      <c r="L4498" s="457"/>
      <c r="M4498" s="458">
        <v>8.4199999999999997E-2</v>
      </c>
      <c r="N4498" s="458">
        <v>8.4757326661713095E-2</v>
      </c>
      <c r="O4498" s="459">
        <v>5.5732666171309786E-4</v>
      </c>
      <c r="P4498" s="460">
        <v>0</v>
      </c>
      <c r="Q4498" s="453">
        <v>1</v>
      </c>
      <c r="R4498" s="458">
        <v>8.4199999999999997E-2</v>
      </c>
      <c r="S4498" s="464">
        <v>350000</v>
      </c>
      <c r="T4498" s="461">
        <v>8051120</v>
      </c>
      <c r="U4498" s="462">
        <v>9300</v>
      </c>
      <c r="V4498" s="463">
        <v>4812.8961673484437</v>
      </c>
      <c r="W4498" s="716" t="e">
        <f t="shared" si="175"/>
        <v>#DIV/0!</v>
      </c>
      <c r="Z4498" s="739">
        <f t="shared" si="176"/>
        <v>195.06433159958425</v>
      </c>
    </row>
    <row r="4499" spans="1:26" s="365" customFormat="1" ht="12.65" customHeight="1">
      <c r="A4499" s="452" t="s">
        <v>67</v>
      </c>
      <c r="B4499" s="452" t="s">
        <v>1388</v>
      </c>
      <c r="C4499" s="453" t="s">
        <v>449</v>
      </c>
      <c r="D4499" s="454" t="s">
        <v>1389</v>
      </c>
      <c r="E4499" s="455" t="s">
        <v>1390</v>
      </c>
      <c r="F4499" s="454" t="s">
        <v>1341</v>
      </c>
      <c r="G4499" s="454" t="s">
        <v>1388</v>
      </c>
      <c r="H4499" s="454" t="s">
        <v>538</v>
      </c>
      <c r="I4499" s="453">
        <v>2023</v>
      </c>
      <c r="J4499" s="453">
        <v>3</v>
      </c>
      <c r="K4499" s="456">
        <v>45589</v>
      </c>
      <c r="L4499" s="457"/>
      <c r="M4499" s="458">
        <v>8.4199999999999997E-2</v>
      </c>
      <c r="N4499" s="458">
        <v>8.4757326661713095E-2</v>
      </c>
      <c r="O4499" s="459">
        <v>5.5732666171309786E-4</v>
      </c>
      <c r="P4499" s="460">
        <v>0</v>
      </c>
      <c r="Q4499" s="453">
        <v>1</v>
      </c>
      <c r="R4499" s="458">
        <v>8.4199999999999997E-2</v>
      </c>
      <c r="S4499" s="464">
        <v>780700</v>
      </c>
      <c r="T4499" s="461">
        <v>7701120</v>
      </c>
      <c r="U4499" s="462">
        <v>9300</v>
      </c>
      <c r="V4499" s="463">
        <v>5007.9604989480276</v>
      </c>
      <c r="W4499" s="716" t="e">
        <f t="shared" si="175"/>
        <v>#DIV/0!</v>
      </c>
      <c r="Z4499" s="739">
        <f t="shared" si="176"/>
        <v>435.10492479941547</v>
      </c>
    </row>
    <row r="4500" spans="1:26" s="365" customFormat="1" ht="12.65" customHeight="1">
      <c r="A4500" s="452" t="s">
        <v>67</v>
      </c>
      <c r="B4500" s="452" t="s">
        <v>1388</v>
      </c>
      <c r="C4500" s="453" t="s">
        <v>449</v>
      </c>
      <c r="D4500" s="454" t="s">
        <v>1389</v>
      </c>
      <c r="E4500" s="455" t="s">
        <v>1390</v>
      </c>
      <c r="F4500" s="454" t="s">
        <v>1341</v>
      </c>
      <c r="G4500" s="454" t="s">
        <v>1388</v>
      </c>
      <c r="H4500" s="454" t="s">
        <v>538</v>
      </c>
      <c r="I4500" s="453">
        <v>2023</v>
      </c>
      <c r="J4500" s="453">
        <v>2</v>
      </c>
      <c r="K4500" s="456">
        <v>45589</v>
      </c>
      <c r="L4500" s="457"/>
      <c r="M4500" s="458">
        <v>8.4199999999999997E-2</v>
      </c>
      <c r="N4500" s="458">
        <v>8.4757326661713095E-2</v>
      </c>
      <c r="O4500" s="459">
        <v>5.5732666171309786E-4</v>
      </c>
      <c r="P4500" s="460">
        <v>0</v>
      </c>
      <c r="Q4500" s="453">
        <v>1</v>
      </c>
      <c r="R4500" s="458">
        <v>8.4199999999999997E-2</v>
      </c>
      <c r="S4500" s="464">
        <v>713420</v>
      </c>
      <c r="T4500" s="461">
        <v>6920420</v>
      </c>
      <c r="U4500" s="462">
        <v>9300</v>
      </c>
      <c r="V4500" s="463">
        <v>5443.0654237474428</v>
      </c>
      <c r="W4500" s="716" t="e">
        <f t="shared" si="175"/>
        <v>#DIV/0!</v>
      </c>
      <c r="Z4500" s="739">
        <f t="shared" si="176"/>
        <v>397.60798699935827</v>
      </c>
    </row>
    <row r="4501" spans="1:26" s="365" customFormat="1" ht="12.65" customHeight="1">
      <c r="A4501" s="452" t="s">
        <v>67</v>
      </c>
      <c r="B4501" s="452" t="s">
        <v>1388</v>
      </c>
      <c r="C4501" s="453" t="s">
        <v>449</v>
      </c>
      <c r="D4501" s="454" t="s">
        <v>1389</v>
      </c>
      <c r="E4501" s="455" t="s">
        <v>1390</v>
      </c>
      <c r="F4501" s="454" t="s">
        <v>1341</v>
      </c>
      <c r="G4501" s="454" t="s">
        <v>1388</v>
      </c>
      <c r="H4501" s="454" t="s">
        <v>538</v>
      </c>
      <c r="I4501" s="453">
        <v>2023</v>
      </c>
      <c r="J4501" s="453">
        <v>1</v>
      </c>
      <c r="K4501" s="456">
        <v>45589</v>
      </c>
      <c r="L4501" s="457"/>
      <c r="M4501" s="458">
        <v>8.4199999999999997E-2</v>
      </c>
      <c r="N4501" s="458">
        <v>8.4757326661713095E-2</v>
      </c>
      <c r="O4501" s="459">
        <v>5.5732666171309786E-4</v>
      </c>
      <c r="P4501" s="460">
        <v>0</v>
      </c>
      <c r="Q4501" s="453">
        <v>1</v>
      </c>
      <c r="R4501" s="458">
        <v>8.4199999999999997E-2</v>
      </c>
      <c r="S4501" s="464">
        <v>2790000</v>
      </c>
      <c r="T4501" s="461">
        <v>6207000</v>
      </c>
      <c r="U4501" s="462">
        <v>9300</v>
      </c>
      <c r="V4501" s="463">
        <v>5840.6734107468019</v>
      </c>
      <c r="W4501" s="716" t="e">
        <f t="shared" si="175"/>
        <v>#DIV/0!</v>
      </c>
      <c r="Z4501" s="739">
        <f t="shared" si="176"/>
        <v>1554.9413861795431</v>
      </c>
    </row>
    <row r="4502" spans="1:26" s="365" customFormat="1" ht="12.65" customHeight="1">
      <c r="A4502" s="452" t="s">
        <v>67</v>
      </c>
      <c r="B4502" s="452" t="s">
        <v>1388</v>
      </c>
      <c r="C4502" s="453" t="s">
        <v>449</v>
      </c>
      <c r="D4502" s="454" t="s">
        <v>1389</v>
      </c>
      <c r="E4502" s="455" t="s">
        <v>1390</v>
      </c>
      <c r="F4502" s="454" t="s">
        <v>1341</v>
      </c>
      <c r="G4502" s="454" t="s">
        <v>1388</v>
      </c>
      <c r="H4502" s="454" t="s">
        <v>538</v>
      </c>
      <c r="I4502" s="453">
        <v>2022</v>
      </c>
      <c r="J4502" s="453">
        <v>12</v>
      </c>
      <c r="K4502" s="456">
        <v>45589</v>
      </c>
      <c r="L4502" s="457"/>
      <c r="M4502" s="458">
        <v>8.4199999999999997E-2</v>
      </c>
      <c r="N4502" s="458">
        <v>8.4757326661713095E-2</v>
      </c>
      <c r="O4502" s="459">
        <v>5.5732666171309786E-4</v>
      </c>
      <c r="P4502" s="460">
        <v>0</v>
      </c>
      <c r="Q4502" s="453">
        <v>1</v>
      </c>
      <c r="R4502" s="458">
        <v>8.4199999999999997E-2</v>
      </c>
      <c r="S4502" s="464">
        <v>1990000</v>
      </c>
      <c r="T4502" s="461">
        <v>3417000</v>
      </c>
      <c r="U4502" s="462">
        <v>9300</v>
      </c>
      <c r="V4502" s="463">
        <v>7395.6147969263448</v>
      </c>
      <c r="W4502" s="716" t="e">
        <f t="shared" si="175"/>
        <v>#DIV/0!</v>
      </c>
      <c r="Z4502" s="739">
        <f t="shared" si="176"/>
        <v>1109.0800568090647</v>
      </c>
    </row>
    <row r="4503" spans="1:26" s="365" customFormat="1" ht="12.65" customHeight="1">
      <c r="A4503" s="452" t="s">
        <v>67</v>
      </c>
      <c r="B4503" s="452" t="s">
        <v>1388</v>
      </c>
      <c r="C4503" s="453" t="s">
        <v>449</v>
      </c>
      <c r="D4503" s="454" t="s">
        <v>1389</v>
      </c>
      <c r="E4503" s="455" t="s">
        <v>1390</v>
      </c>
      <c r="F4503" s="454" t="s">
        <v>1341</v>
      </c>
      <c r="G4503" s="454" t="s">
        <v>1388</v>
      </c>
      <c r="H4503" s="454" t="s">
        <v>538</v>
      </c>
      <c r="I4503" s="453">
        <v>2022</v>
      </c>
      <c r="J4503" s="453">
        <v>11</v>
      </c>
      <c r="K4503" s="456">
        <v>45589</v>
      </c>
      <c r="L4503" s="457"/>
      <c r="M4503" s="458">
        <v>8.4199999999999997E-2</v>
      </c>
      <c r="N4503" s="458">
        <v>8.4757326661713095E-2</v>
      </c>
      <c r="O4503" s="459">
        <v>5.5732666171309786E-4</v>
      </c>
      <c r="P4503" s="460">
        <v>0</v>
      </c>
      <c r="Q4503" s="453">
        <v>1</v>
      </c>
      <c r="R4503" s="458">
        <v>8.4199999999999997E-2</v>
      </c>
      <c r="S4503" s="464">
        <v>1427000</v>
      </c>
      <c r="T4503" s="461">
        <v>1427000</v>
      </c>
      <c r="U4503" s="462">
        <v>9300</v>
      </c>
      <c r="V4503" s="463">
        <v>8504.6948537354092</v>
      </c>
      <c r="W4503" s="716" t="e">
        <f t="shared" si="175"/>
        <v>#DIV/0!</v>
      </c>
      <c r="Z4503" s="739">
        <f t="shared" si="176"/>
        <v>795.30514626459069</v>
      </c>
    </row>
    <row r="4504" spans="1:26" s="365" customFormat="1" ht="12.65" customHeight="1">
      <c r="A4504" s="452" t="s">
        <v>67</v>
      </c>
      <c r="B4504" s="452" t="s">
        <v>1388</v>
      </c>
      <c r="C4504" s="453" t="s">
        <v>449</v>
      </c>
      <c r="D4504" s="454" t="s">
        <v>1391</v>
      </c>
      <c r="E4504" s="455" t="s">
        <v>1392</v>
      </c>
      <c r="F4504" s="454" t="s">
        <v>1341</v>
      </c>
      <c r="G4504" s="454" t="s">
        <v>1388</v>
      </c>
      <c r="H4504" s="454" t="s">
        <v>538</v>
      </c>
      <c r="I4504" s="453">
        <v>2024</v>
      </c>
      <c r="J4504" s="453">
        <v>12</v>
      </c>
      <c r="K4504" s="456">
        <v>45666</v>
      </c>
      <c r="L4504" s="457"/>
      <c r="M4504" s="458">
        <v>7.3200000000000001E-2</v>
      </c>
      <c r="N4504" s="458">
        <v>7.3706525242518098E-2</v>
      </c>
      <c r="O4504" s="459">
        <v>5.0652524251809661E-4</v>
      </c>
      <c r="P4504" s="460">
        <v>0</v>
      </c>
      <c r="Q4504" s="453">
        <v>1</v>
      </c>
      <c r="R4504" s="458">
        <v>7.3200000000000001E-2</v>
      </c>
      <c r="S4504" s="464">
        <v>0</v>
      </c>
      <c r="T4504" s="461">
        <v>12722057</v>
      </c>
      <c r="U4504" s="462">
        <v>43238</v>
      </c>
      <c r="V4504" s="463">
        <v>36793.956992745952</v>
      </c>
      <c r="W4504" s="716" t="e">
        <f t="shared" si="175"/>
        <v>#DIV/0!</v>
      </c>
      <c r="Z4504" s="739">
        <f t="shared" si="176"/>
        <v>0</v>
      </c>
    </row>
    <row r="4505" spans="1:26" s="365" customFormat="1" ht="12.65" customHeight="1">
      <c r="A4505" s="452" t="s">
        <v>67</v>
      </c>
      <c r="B4505" s="452" t="s">
        <v>1388</v>
      </c>
      <c r="C4505" s="453" t="s">
        <v>449</v>
      </c>
      <c r="D4505" s="454" t="s">
        <v>1391</v>
      </c>
      <c r="E4505" s="455" t="s">
        <v>1392</v>
      </c>
      <c r="F4505" s="454" t="s">
        <v>1341</v>
      </c>
      <c r="G4505" s="454" t="s">
        <v>1388</v>
      </c>
      <c r="H4505" s="454" t="s">
        <v>538</v>
      </c>
      <c r="I4505" s="453">
        <v>2024</v>
      </c>
      <c r="J4505" s="453">
        <v>11</v>
      </c>
      <c r="K4505" s="456">
        <v>45636</v>
      </c>
      <c r="L4505" s="457"/>
      <c r="M4505" s="458">
        <v>7.3200000000000001E-2</v>
      </c>
      <c r="N4505" s="458">
        <v>7.3706525242518098E-2</v>
      </c>
      <c r="O4505" s="459">
        <v>5.0652524251809661E-4</v>
      </c>
      <c r="P4505" s="460">
        <v>0</v>
      </c>
      <c r="Q4505" s="453">
        <v>1</v>
      </c>
      <c r="R4505" s="458">
        <v>7.3200000000000001E-2</v>
      </c>
      <c r="S4505" s="464">
        <v>0</v>
      </c>
      <c r="T4505" s="461">
        <v>12722057</v>
      </c>
      <c r="U4505" s="462">
        <v>43238</v>
      </c>
      <c r="V4505" s="463">
        <v>36793.956992745952</v>
      </c>
      <c r="W4505" s="716" t="e">
        <f t="shared" si="175"/>
        <v>#DIV/0!</v>
      </c>
      <c r="Z4505" s="739">
        <f t="shared" si="176"/>
        <v>0</v>
      </c>
    </row>
    <row r="4506" spans="1:26" s="365" customFormat="1" ht="12.65" customHeight="1">
      <c r="A4506" s="452" t="s">
        <v>67</v>
      </c>
      <c r="B4506" s="452" t="s">
        <v>1388</v>
      </c>
      <c r="C4506" s="453" t="s">
        <v>449</v>
      </c>
      <c r="D4506" s="454" t="s">
        <v>1391</v>
      </c>
      <c r="E4506" s="455" t="s">
        <v>1392</v>
      </c>
      <c r="F4506" s="454" t="s">
        <v>1341</v>
      </c>
      <c r="G4506" s="454" t="s">
        <v>1388</v>
      </c>
      <c r="H4506" s="454" t="s">
        <v>538</v>
      </c>
      <c r="I4506" s="453">
        <v>2024</v>
      </c>
      <c r="J4506" s="453">
        <v>10</v>
      </c>
      <c r="K4506" s="456">
        <v>45605</v>
      </c>
      <c r="L4506" s="457"/>
      <c r="M4506" s="458">
        <v>7.3200000000000001E-2</v>
      </c>
      <c r="N4506" s="458">
        <v>7.3706525242518098E-2</v>
      </c>
      <c r="O4506" s="459">
        <v>5.0652524251809661E-4</v>
      </c>
      <c r="P4506" s="460">
        <v>0</v>
      </c>
      <c r="Q4506" s="453">
        <v>1</v>
      </c>
      <c r="R4506" s="458">
        <v>7.3200000000000001E-2</v>
      </c>
      <c r="S4506" s="464">
        <v>20000</v>
      </c>
      <c r="T4506" s="461">
        <v>12722057</v>
      </c>
      <c r="U4506" s="462">
        <v>43238</v>
      </c>
      <c r="V4506" s="463">
        <v>36793.956992745952</v>
      </c>
      <c r="W4506" s="716" t="e">
        <f t="shared" si="175"/>
        <v>#DIV/0!</v>
      </c>
      <c r="Z4506" s="739">
        <f t="shared" si="176"/>
        <v>10.130504850361932</v>
      </c>
    </row>
    <row r="4507" spans="1:26" s="365" customFormat="1" ht="12.65" customHeight="1">
      <c r="A4507" s="452" t="s">
        <v>67</v>
      </c>
      <c r="B4507" s="452" t="s">
        <v>1388</v>
      </c>
      <c r="C4507" s="453" t="s">
        <v>449</v>
      </c>
      <c r="D4507" s="454" t="s">
        <v>1391</v>
      </c>
      <c r="E4507" s="455" t="s">
        <v>1392</v>
      </c>
      <c r="F4507" s="454" t="s">
        <v>1341</v>
      </c>
      <c r="G4507" s="454" t="s">
        <v>1388</v>
      </c>
      <c r="H4507" s="454" t="s">
        <v>538</v>
      </c>
      <c r="I4507" s="453">
        <v>2024</v>
      </c>
      <c r="J4507" s="453">
        <v>9</v>
      </c>
      <c r="K4507" s="456">
        <v>45589</v>
      </c>
      <c r="L4507" s="457"/>
      <c r="M4507" s="458">
        <v>7.3200000000000001E-2</v>
      </c>
      <c r="N4507" s="458">
        <v>7.3706525242518098E-2</v>
      </c>
      <c r="O4507" s="459">
        <v>5.0652524251809661E-4</v>
      </c>
      <c r="P4507" s="460">
        <v>0</v>
      </c>
      <c r="Q4507" s="453">
        <v>1</v>
      </c>
      <c r="R4507" s="458">
        <v>7.3200000000000001E-2</v>
      </c>
      <c r="S4507" s="464">
        <v>140000</v>
      </c>
      <c r="T4507" s="461">
        <v>12702057</v>
      </c>
      <c r="U4507" s="462">
        <v>43238</v>
      </c>
      <c r="V4507" s="463">
        <v>36804.087497596316</v>
      </c>
      <c r="W4507" s="716" t="e">
        <f t="shared" si="175"/>
        <v>#DIV/0!</v>
      </c>
      <c r="Z4507" s="739">
        <f t="shared" si="176"/>
        <v>70.913533952533527</v>
      </c>
    </row>
    <row r="4508" spans="1:26" s="365" customFormat="1" ht="12.65" customHeight="1">
      <c r="A4508" s="452" t="s">
        <v>67</v>
      </c>
      <c r="B4508" s="452" t="s">
        <v>1388</v>
      </c>
      <c r="C4508" s="453" t="s">
        <v>449</v>
      </c>
      <c r="D4508" s="454" t="s">
        <v>1391</v>
      </c>
      <c r="E4508" s="455" t="s">
        <v>1392</v>
      </c>
      <c r="F4508" s="454" t="s">
        <v>1341</v>
      </c>
      <c r="G4508" s="454" t="s">
        <v>1388</v>
      </c>
      <c r="H4508" s="454" t="s">
        <v>538</v>
      </c>
      <c r="I4508" s="453">
        <v>2024</v>
      </c>
      <c r="J4508" s="453">
        <v>8</v>
      </c>
      <c r="K4508" s="456">
        <v>45589</v>
      </c>
      <c r="L4508" s="457"/>
      <c r="M4508" s="458">
        <v>7.3200000000000001E-2</v>
      </c>
      <c r="N4508" s="458">
        <v>7.3706525242518098E-2</v>
      </c>
      <c r="O4508" s="459">
        <v>5.0652524251809661E-4</v>
      </c>
      <c r="P4508" s="460">
        <v>0</v>
      </c>
      <c r="Q4508" s="453">
        <v>1</v>
      </c>
      <c r="R4508" s="458">
        <v>7.3200000000000001E-2</v>
      </c>
      <c r="S4508" s="464">
        <v>140388</v>
      </c>
      <c r="T4508" s="461">
        <v>12562057</v>
      </c>
      <c r="U4508" s="462">
        <v>43238</v>
      </c>
      <c r="V4508" s="463">
        <v>36875.001031548847</v>
      </c>
      <c r="W4508" s="716" t="e">
        <f t="shared" si="175"/>
        <v>#DIV/0!</v>
      </c>
      <c r="Z4508" s="739">
        <f t="shared" si="176"/>
        <v>71.110065746630553</v>
      </c>
    </row>
    <row r="4509" spans="1:26" s="365" customFormat="1" ht="12.65" customHeight="1">
      <c r="A4509" s="452" t="s">
        <v>67</v>
      </c>
      <c r="B4509" s="452" t="s">
        <v>1388</v>
      </c>
      <c r="C4509" s="453" t="s">
        <v>449</v>
      </c>
      <c r="D4509" s="454" t="s">
        <v>1391</v>
      </c>
      <c r="E4509" s="455" t="s">
        <v>1392</v>
      </c>
      <c r="F4509" s="454" t="s">
        <v>1341</v>
      </c>
      <c r="G4509" s="454" t="s">
        <v>1388</v>
      </c>
      <c r="H4509" s="454" t="s">
        <v>538</v>
      </c>
      <c r="I4509" s="453">
        <v>2024</v>
      </c>
      <c r="J4509" s="453">
        <v>7</v>
      </c>
      <c r="K4509" s="456">
        <v>45589</v>
      </c>
      <c r="L4509" s="457"/>
      <c r="M4509" s="458">
        <v>7.3200000000000001E-2</v>
      </c>
      <c r="N4509" s="458">
        <v>7.3706525242518098E-2</v>
      </c>
      <c r="O4509" s="459">
        <v>5.0652524251809661E-4</v>
      </c>
      <c r="P4509" s="460">
        <v>0</v>
      </c>
      <c r="Q4509" s="453">
        <v>1</v>
      </c>
      <c r="R4509" s="458">
        <v>7.3200000000000001E-2</v>
      </c>
      <c r="S4509" s="464">
        <v>0</v>
      </c>
      <c r="T4509" s="461">
        <v>12421669</v>
      </c>
      <c r="U4509" s="462">
        <v>43238</v>
      </c>
      <c r="V4509" s="463">
        <v>36946.111097295478</v>
      </c>
      <c r="W4509" s="716" t="e">
        <f t="shared" si="175"/>
        <v>#DIV/0!</v>
      </c>
      <c r="Z4509" s="739">
        <f t="shared" si="176"/>
        <v>0</v>
      </c>
    </row>
    <row r="4510" spans="1:26" s="365" customFormat="1" ht="12.65" customHeight="1">
      <c r="A4510" s="452" t="s">
        <v>67</v>
      </c>
      <c r="B4510" s="452" t="s">
        <v>1388</v>
      </c>
      <c r="C4510" s="453" t="s">
        <v>449</v>
      </c>
      <c r="D4510" s="454" t="s">
        <v>1391</v>
      </c>
      <c r="E4510" s="455" t="s">
        <v>1392</v>
      </c>
      <c r="F4510" s="454" t="s">
        <v>1341</v>
      </c>
      <c r="G4510" s="454" t="s">
        <v>1388</v>
      </c>
      <c r="H4510" s="454" t="s">
        <v>538</v>
      </c>
      <c r="I4510" s="453">
        <v>2024</v>
      </c>
      <c r="J4510" s="453">
        <v>6</v>
      </c>
      <c r="K4510" s="456">
        <v>45589</v>
      </c>
      <c r="L4510" s="457"/>
      <c r="M4510" s="458">
        <v>7.3200000000000001E-2</v>
      </c>
      <c r="N4510" s="458">
        <v>7.3706525242518098E-2</v>
      </c>
      <c r="O4510" s="459">
        <v>5.0652524251809661E-4</v>
      </c>
      <c r="P4510" s="460">
        <v>0</v>
      </c>
      <c r="Q4510" s="453">
        <v>1</v>
      </c>
      <c r="R4510" s="458">
        <v>7.3200000000000001E-2</v>
      </c>
      <c r="S4510" s="464">
        <v>70000</v>
      </c>
      <c r="T4510" s="461">
        <v>12421669</v>
      </c>
      <c r="U4510" s="462">
        <v>43238</v>
      </c>
      <c r="V4510" s="463">
        <v>36946.111097295478</v>
      </c>
      <c r="W4510" s="716" t="e">
        <f t="shared" si="175"/>
        <v>#DIV/0!</v>
      </c>
      <c r="Z4510" s="739">
        <f t="shared" si="176"/>
        <v>35.456766976266763</v>
      </c>
    </row>
    <row r="4511" spans="1:26" s="365" customFormat="1" ht="12.65" customHeight="1">
      <c r="A4511" s="452" t="s">
        <v>67</v>
      </c>
      <c r="B4511" s="452" t="s">
        <v>1388</v>
      </c>
      <c r="C4511" s="453" t="s">
        <v>449</v>
      </c>
      <c r="D4511" s="454" t="s">
        <v>1391</v>
      </c>
      <c r="E4511" s="455" t="s">
        <v>1392</v>
      </c>
      <c r="F4511" s="454" t="s">
        <v>1341</v>
      </c>
      <c r="G4511" s="454" t="s">
        <v>1388</v>
      </c>
      <c r="H4511" s="454" t="s">
        <v>538</v>
      </c>
      <c r="I4511" s="453">
        <v>2024</v>
      </c>
      <c r="J4511" s="453">
        <v>5</v>
      </c>
      <c r="K4511" s="456">
        <v>45589</v>
      </c>
      <c r="L4511" s="457"/>
      <c r="M4511" s="458">
        <v>7.3200000000000001E-2</v>
      </c>
      <c r="N4511" s="458">
        <v>7.3706525242518098E-2</v>
      </c>
      <c r="O4511" s="459">
        <v>5.0652524251809661E-4</v>
      </c>
      <c r="P4511" s="460">
        <v>0</v>
      </c>
      <c r="Q4511" s="453">
        <v>1</v>
      </c>
      <c r="R4511" s="458">
        <v>7.3200000000000001E-2</v>
      </c>
      <c r="S4511" s="464">
        <v>55476</v>
      </c>
      <c r="T4511" s="461">
        <v>12351669</v>
      </c>
      <c r="U4511" s="462">
        <v>43238</v>
      </c>
      <c r="V4511" s="463">
        <v>36981.567864271747</v>
      </c>
      <c r="W4511" s="716" t="e">
        <f t="shared" si="175"/>
        <v>#DIV/0!</v>
      </c>
      <c r="Z4511" s="739">
        <f t="shared" si="176"/>
        <v>28.099994353933926</v>
      </c>
    </row>
    <row r="4512" spans="1:26" s="365" customFormat="1" ht="12.65" customHeight="1">
      <c r="A4512" s="452" t="s">
        <v>67</v>
      </c>
      <c r="B4512" s="452" t="s">
        <v>1388</v>
      </c>
      <c r="C4512" s="453" t="s">
        <v>449</v>
      </c>
      <c r="D4512" s="454" t="s">
        <v>1391</v>
      </c>
      <c r="E4512" s="455" t="s">
        <v>1392</v>
      </c>
      <c r="F4512" s="454" t="s">
        <v>1341</v>
      </c>
      <c r="G4512" s="454" t="s">
        <v>1388</v>
      </c>
      <c r="H4512" s="454" t="s">
        <v>538</v>
      </c>
      <c r="I4512" s="453">
        <v>2024</v>
      </c>
      <c r="J4512" s="453">
        <v>4</v>
      </c>
      <c r="K4512" s="456">
        <v>45589</v>
      </c>
      <c r="L4512" s="457"/>
      <c r="M4512" s="458">
        <v>7.3200000000000001E-2</v>
      </c>
      <c r="N4512" s="458">
        <v>7.3706525242518098E-2</v>
      </c>
      <c r="O4512" s="459">
        <v>5.0652524251809661E-4</v>
      </c>
      <c r="P4512" s="460">
        <v>0</v>
      </c>
      <c r="Q4512" s="453">
        <v>1</v>
      </c>
      <c r="R4512" s="458">
        <v>7.3200000000000001E-2</v>
      </c>
      <c r="S4512" s="464">
        <v>662129</v>
      </c>
      <c r="T4512" s="461">
        <v>12296193</v>
      </c>
      <c r="U4512" s="462">
        <v>43238</v>
      </c>
      <c r="V4512" s="463">
        <v>37009.667858625675</v>
      </c>
      <c r="W4512" s="716" t="e">
        <f t="shared" si="175"/>
        <v>#DIV/0!</v>
      </c>
      <c r="Z4512" s="739">
        <f t="shared" si="176"/>
        <v>335.38505230326479</v>
      </c>
    </row>
    <row r="4513" spans="1:26" s="365" customFormat="1" ht="12.65" customHeight="1">
      <c r="A4513" s="452" t="s">
        <v>67</v>
      </c>
      <c r="B4513" s="452" t="s">
        <v>1388</v>
      </c>
      <c r="C4513" s="453" t="s">
        <v>449</v>
      </c>
      <c r="D4513" s="454" t="s">
        <v>1391</v>
      </c>
      <c r="E4513" s="455" t="s">
        <v>1392</v>
      </c>
      <c r="F4513" s="454" t="s">
        <v>1341</v>
      </c>
      <c r="G4513" s="454" t="s">
        <v>1388</v>
      </c>
      <c r="H4513" s="454" t="s">
        <v>538</v>
      </c>
      <c r="I4513" s="453">
        <v>2024</v>
      </c>
      <c r="J4513" s="453">
        <v>3</v>
      </c>
      <c r="K4513" s="456">
        <v>45589</v>
      </c>
      <c r="L4513" s="457"/>
      <c r="M4513" s="458">
        <v>7.3200000000000001E-2</v>
      </c>
      <c r="N4513" s="458">
        <v>7.3706525242518098E-2</v>
      </c>
      <c r="O4513" s="459">
        <v>5.0652524251809661E-4</v>
      </c>
      <c r="P4513" s="460">
        <v>0</v>
      </c>
      <c r="Q4513" s="453">
        <v>1</v>
      </c>
      <c r="R4513" s="458">
        <v>7.3200000000000001E-2</v>
      </c>
      <c r="S4513" s="464">
        <v>339000</v>
      </c>
      <c r="T4513" s="461">
        <v>11634064</v>
      </c>
      <c r="U4513" s="462">
        <v>43238</v>
      </c>
      <c r="V4513" s="463">
        <v>37345.052910928942</v>
      </c>
      <c r="W4513" s="716" t="e">
        <f t="shared" si="175"/>
        <v>#DIV/0!</v>
      </c>
      <c r="Z4513" s="739">
        <f t="shared" si="176"/>
        <v>171.71205721363475</v>
      </c>
    </row>
    <row r="4514" spans="1:26" s="365" customFormat="1" ht="12.65" customHeight="1">
      <c r="A4514" s="452" t="s">
        <v>67</v>
      </c>
      <c r="B4514" s="452" t="s">
        <v>1388</v>
      </c>
      <c r="C4514" s="453" t="s">
        <v>449</v>
      </c>
      <c r="D4514" s="454" t="s">
        <v>1391</v>
      </c>
      <c r="E4514" s="455" t="s">
        <v>1392</v>
      </c>
      <c r="F4514" s="454" t="s">
        <v>1341</v>
      </c>
      <c r="G4514" s="454" t="s">
        <v>1388</v>
      </c>
      <c r="H4514" s="454" t="s">
        <v>538</v>
      </c>
      <c r="I4514" s="453">
        <v>2024</v>
      </c>
      <c r="J4514" s="453">
        <v>2</v>
      </c>
      <c r="K4514" s="456">
        <v>45589</v>
      </c>
      <c r="L4514" s="457"/>
      <c r="M4514" s="458">
        <v>7.3200000000000001E-2</v>
      </c>
      <c r="N4514" s="458">
        <v>7.3706525242518098E-2</v>
      </c>
      <c r="O4514" s="459">
        <v>5.0652524251809661E-4</v>
      </c>
      <c r="P4514" s="460">
        <v>0</v>
      </c>
      <c r="Q4514" s="453">
        <v>1</v>
      </c>
      <c r="R4514" s="458">
        <v>7.3200000000000001E-2</v>
      </c>
      <c r="S4514" s="464">
        <v>112500</v>
      </c>
      <c r="T4514" s="461">
        <v>11295064</v>
      </c>
      <c r="U4514" s="462">
        <v>43238</v>
      </c>
      <c r="V4514" s="463">
        <v>37516.764968142576</v>
      </c>
      <c r="W4514" s="716" t="e">
        <f t="shared" si="175"/>
        <v>#DIV/0!</v>
      </c>
      <c r="Z4514" s="739">
        <f t="shared" si="176"/>
        <v>56.984089783285867</v>
      </c>
    </row>
    <row r="4515" spans="1:26" s="365" customFormat="1" ht="12.65" customHeight="1">
      <c r="A4515" s="452" t="s">
        <v>67</v>
      </c>
      <c r="B4515" s="452" t="s">
        <v>1388</v>
      </c>
      <c r="C4515" s="453" t="s">
        <v>449</v>
      </c>
      <c r="D4515" s="454" t="s">
        <v>1391</v>
      </c>
      <c r="E4515" s="455" t="s">
        <v>1392</v>
      </c>
      <c r="F4515" s="454" t="s">
        <v>1341</v>
      </c>
      <c r="G4515" s="454" t="s">
        <v>1388</v>
      </c>
      <c r="H4515" s="454" t="s">
        <v>538</v>
      </c>
      <c r="I4515" s="453">
        <v>2024</v>
      </c>
      <c r="J4515" s="453">
        <v>1</v>
      </c>
      <c r="K4515" s="456">
        <v>45589</v>
      </c>
      <c r="L4515" s="457"/>
      <c r="M4515" s="458">
        <v>7.3200000000000001E-2</v>
      </c>
      <c r="N4515" s="458">
        <v>7.3706525242518098E-2</v>
      </c>
      <c r="O4515" s="459">
        <v>5.0652524251809661E-4</v>
      </c>
      <c r="P4515" s="460">
        <v>0</v>
      </c>
      <c r="Q4515" s="453">
        <v>1</v>
      </c>
      <c r="R4515" s="458">
        <v>7.3200000000000001E-2</v>
      </c>
      <c r="S4515" s="464">
        <v>201019</v>
      </c>
      <c r="T4515" s="461">
        <v>11182564</v>
      </c>
      <c r="U4515" s="462">
        <v>43238</v>
      </c>
      <c r="V4515" s="463">
        <v>37573.749057925867</v>
      </c>
      <c r="W4515" s="716" t="e">
        <f t="shared" si="175"/>
        <v>#DIV/0!</v>
      </c>
      <c r="Z4515" s="739">
        <f t="shared" si="176"/>
        <v>101.82119772574526</v>
      </c>
    </row>
    <row r="4516" spans="1:26" s="365" customFormat="1" ht="12.65" customHeight="1">
      <c r="A4516" s="452" t="s">
        <v>67</v>
      </c>
      <c r="B4516" s="452" t="s">
        <v>1388</v>
      </c>
      <c r="C4516" s="453" t="s">
        <v>449</v>
      </c>
      <c r="D4516" s="454" t="s">
        <v>1391</v>
      </c>
      <c r="E4516" s="455" t="s">
        <v>1392</v>
      </c>
      <c r="F4516" s="454" t="s">
        <v>1341</v>
      </c>
      <c r="G4516" s="454" t="s">
        <v>1388</v>
      </c>
      <c r="H4516" s="454" t="s">
        <v>538</v>
      </c>
      <c r="I4516" s="453">
        <v>2023</v>
      </c>
      <c r="J4516" s="453">
        <v>12</v>
      </c>
      <c r="K4516" s="456">
        <v>45589</v>
      </c>
      <c r="L4516" s="457"/>
      <c r="M4516" s="458">
        <v>7.3200000000000001E-2</v>
      </c>
      <c r="N4516" s="458">
        <v>7.3706525242518098E-2</v>
      </c>
      <c r="O4516" s="459">
        <v>5.0652524251809661E-4</v>
      </c>
      <c r="P4516" s="460">
        <v>0</v>
      </c>
      <c r="Q4516" s="453">
        <v>1</v>
      </c>
      <c r="R4516" s="458">
        <v>7.3200000000000001E-2</v>
      </c>
      <c r="S4516" s="464">
        <v>31500</v>
      </c>
      <c r="T4516" s="461">
        <v>10981545</v>
      </c>
      <c r="U4516" s="462">
        <v>43238</v>
      </c>
      <c r="V4516" s="463">
        <v>37675.570255651612</v>
      </c>
      <c r="W4516" s="716" t="e">
        <f t="shared" si="175"/>
        <v>#DIV/0!</v>
      </c>
      <c r="Z4516" s="739">
        <f t="shared" si="176"/>
        <v>15.955545139320042</v>
      </c>
    </row>
    <row r="4517" spans="1:26" s="365" customFormat="1" ht="12.65" customHeight="1">
      <c r="A4517" s="452" t="s">
        <v>67</v>
      </c>
      <c r="B4517" s="452" t="s">
        <v>1388</v>
      </c>
      <c r="C4517" s="453" t="s">
        <v>449</v>
      </c>
      <c r="D4517" s="454" t="s">
        <v>1391</v>
      </c>
      <c r="E4517" s="455" t="s">
        <v>1392</v>
      </c>
      <c r="F4517" s="454" t="s">
        <v>1341</v>
      </c>
      <c r="G4517" s="454" t="s">
        <v>1388</v>
      </c>
      <c r="H4517" s="454" t="s">
        <v>538</v>
      </c>
      <c r="I4517" s="453">
        <v>2023</v>
      </c>
      <c r="J4517" s="453">
        <v>11</v>
      </c>
      <c r="K4517" s="456">
        <v>45589</v>
      </c>
      <c r="L4517" s="457"/>
      <c r="M4517" s="458">
        <v>7.3200000000000001E-2</v>
      </c>
      <c r="N4517" s="458">
        <v>7.3706525242518098E-2</v>
      </c>
      <c r="O4517" s="459">
        <v>5.0652524251809661E-4</v>
      </c>
      <c r="P4517" s="460">
        <v>0</v>
      </c>
      <c r="Q4517" s="453">
        <v>1</v>
      </c>
      <c r="R4517" s="458">
        <v>7.3200000000000001E-2</v>
      </c>
      <c r="S4517" s="464">
        <v>345814</v>
      </c>
      <c r="T4517" s="461">
        <v>10950045</v>
      </c>
      <c r="U4517" s="462">
        <v>43238</v>
      </c>
      <c r="V4517" s="463">
        <v>37691.525800790929</v>
      </c>
      <c r="W4517" s="716" t="e">
        <f t="shared" si="175"/>
        <v>#DIV/0!</v>
      </c>
      <c r="Z4517" s="739">
        <f t="shared" si="176"/>
        <v>175.16352021615307</v>
      </c>
    </row>
    <row r="4518" spans="1:26" s="365" customFormat="1" ht="12.65" customHeight="1">
      <c r="A4518" s="452" t="s">
        <v>67</v>
      </c>
      <c r="B4518" s="452" t="s">
        <v>1388</v>
      </c>
      <c r="C4518" s="453" t="s">
        <v>449</v>
      </c>
      <c r="D4518" s="454" t="s">
        <v>1391</v>
      </c>
      <c r="E4518" s="455" t="s">
        <v>1392</v>
      </c>
      <c r="F4518" s="454" t="s">
        <v>1341</v>
      </c>
      <c r="G4518" s="454" t="s">
        <v>1388</v>
      </c>
      <c r="H4518" s="454" t="s">
        <v>538</v>
      </c>
      <c r="I4518" s="453">
        <v>2023</v>
      </c>
      <c r="J4518" s="453">
        <v>10</v>
      </c>
      <c r="K4518" s="456">
        <v>45589</v>
      </c>
      <c r="L4518" s="457"/>
      <c r="M4518" s="458">
        <v>7.3200000000000001E-2</v>
      </c>
      <c r="N4518" s="458">
        <v>7.3706525242518098E-2</v>
      </c>
      <c r="O4518" s="459">
        <v>5.0652524251809661E-4</v>
      </c>
      <c r="P4518" s="460">
        <v>0</v>
      </c>
      <c r="Q4518" s="453">
        <v>1</v>
      </c>
      <c r="R4518" s="458">
        <v>7.3200000000000001E-2</v>
      </c>
      <c r="S4518" s="464">
        <v>85500</v>
      </c>
      <c r="T4518" s="461">
        <v>10604231</v>
      </c>
      <c r="U4518" s="462">
        <v>43238</v>
      </c>
      <c r="V4518" s="463">
        <v>37866.689321007085</v>
      </c>
      <c r="W4518" s="716" t="e">
        <f t="shared" si="175"/>
        <v>#DIV/0!</v>
      </c>
      <c r="Z4518" s="739">
        <f t="shared" si="176"/>
        <v>43.307908235297262</v>
      </c>
    </row>
    <row r="4519" spans="1:26" s="365" customFormat="1" ht="12.65" customHeight="1">
      <c r="A4519" s="452" t="s">
        <v>67</v>
      </c>
      <c r="B4519" s="452" t="s">
        <v>1388</v>
      </c>
      <c r="C4519" s="453" t="s">
        <v>449</v>
      </c>
      <c r="D4519" s="454" t="s">
        <v>1391</v>
      </c>
      <c r="E4519" s="455" t="s">
        <v>1392</v>
      </c>
      <c r="F4519" s="454" t="s">
        <v>1341</v>
      </c>
      <c r="G4519" s="454" t="s">
        <v>1388</v>
      </c>
      <c r="H4519" s="454" t="s">
        <v>538</v>
      </c>
      <c r="I4519" s="453">
        <v>2023</v>
      </c>
      <c r="J4519" s="453">
        <v>9</v>
      </c>
      <c r="K4519" s="456">
        <v>45589</v>
      </c>
      <c r="L4519" s="457"/>
      <c r="M4519" s="458">
        <v>7.3200000000000001E-2</v>
      </c>
      <c r="N4519" s="458">
        <v>7.3706525242518098E-2</v>
      </c>
      <c r="O4519" s="459">
        <v>5.0652524251809661E-4</v>
      </c>
      <c r="P4519" s="460">
        <v>0</v>
      </c>
      <c r="Q4519" s="453">
        <v>1</v>
      </c>
      <c r="R4519" s="458">
        <v>7.3200000000000001E-2</v>
      </c>
      <c r="S4519" s="464">
        <v>769421</v>
      </c>
      <c r="T4519" s="461">
        <v>10518731</v>
      </c>
      <c r="U4519" s="462">
        <v>43238</v>
      </c>
      <c r="V4519" s="463">
        <v>37909.997229242377</v>
      </c>
      <c r="W4519" s="716" t="e">
        <f t="shared" si="175"/>
        <v>#DIV/0!</v>
      </c>
      <c r="Z4519" s="739">
        <f t="shared" si="176"/>
        <v>389.73115862351642</v>
      </c>
    </row>
    <row r="4520" spans="1:26" s="365" customFormat="1" ht="12.65" customHeight="1">
      <c r="A4520" s="452" t="s">
        <v>67</v>
      </c>
      <c r="B4520" s="452" t="s">
        <v>1388</v>
      </c>
      <c r="C4520" s="453" t="s">
        <v>449</v>
      </c>
      <c r="D4520" s="454" t="s">
        <v>1391</v>
      </c>
      <c r="E4520" s="455" t="s">
        <v>1392</v>
      </c>
      <c r="F4520" s="454" t="s">
        <v>1341</v>
      </c>
      <c r="G4520" s="454" t="s">
        <v>1388</v>
      </c>
      <c r="H4520" s="454" t="s">
        <v>538</v>
      </c>
      <c r="I4520" s="453">
        <v>2023</v>
      </c>
      <c r="J4520" s="453">
        <v>8</v>
      </c>
      <c r="K4520" s="456">
        <v>45589</v>
      </c>
      <c r="L4520" s="457"/>
      <c r="M4520" s="458">
        <v>7.3200000000000001E-2</v>
      </c>
      <c r="N4520" s="458">
        <v>7.3706525242518098E-2</v>
      </c>
      <c r="O4520" s="459">
        <v>5.0652524251809661E-4</v>
      </c>
      <c r="P4520" s="460">
        <v>0</v>
      </c>
      <c r="Q4520" s="453">
        <v>1</v>
      </c>
      <c r="R4520" s="458">
        <v>7.3200000000000001E-2</v>
      </c>
      <c r="S4520" s="464">
        <v>220300</v>
      </c>
      <c r="T4520" s="461">
        <v>9749310</v>
      </c>
      <c r="U4520" s="462">
        <v>43238</v>
      </c>
      <c r="V4520" s="463">
        <v>38299.728387865893</v>
      </c>
      <c r="W4520" s="716" t="e">
        <f t="shared" si="175"/>
        <v>#DIV/0!</v>
      </c>
      <c r="Z4520" s="739">
        <f t="shared" si="176"/>
        <v>111.58751092673668</v>
      </c>
    </row>
    <row r="4521" spans="1:26" s="365" customFormat="1" ht="12.65" customHeight="1">
      <c r="A4521" s="452" t="s">
        <v>67</v>
      </c>
      <c r="B4521" s="452" t="s">
        <v>1388</v>
      </c>
      <c r="C4521" s="453" t="s">
        <v>449</v>
      </c>
      <c r="D4521" s="454" t="s">
        <v>1391</v>
      </c>
      <c r="E4521" s="455" t="s">
        <v>1392</v>
      </c>
      <c r="F4521" s="454" t="s">
        <v>1341</v>
      </c>
      <c r="G4521" s="454" t="s">
        <v>1388</v>
      </c>
      <c r="H4521" s="454" t="s">
        <v>538</v>
      </c>
      <c r="I4521" s="453">
        <v>2023</v>
      </c>
      <c r="J4521" s="453">
        <v>7</v>
      </c>
      <c r="K4521" s="456">
        <v>45589</v>
      </c>
      <c r="L4521" s="457"/>
      <c r="M4521" s="458">
        <v>7.3200000000000001E-2</v>
      </c>
      <c r="N4521" s="458">
        <v>7.3706525242518098E-2</v>
      </c>
      <c r="O4521" s="459">
        <v>5.0652524251809661E-4</v>
      </c>
      <c r="P4521" s="460">
        <v>0</v>
      </c>
      <c r="Q4521" s="453">
        <v>1</v>
      </c>
      <c r="R4521" s="458">
        <v>7.3200000000000001E-2</v>
      </c>
      <c r="S4521" s="464">
        <v>764500</v>
      </c>
      <c r="T4521" s="461">
        <v>9529010</v>
      </c>
      <c r="U4521" s="462">
        <v>43238</v>
      </c>
      <c r="V4521" s="463">
        <v>38411.315898792629</v>
      </c>
      <c r="W4521" s="716" t="e">
        <f t="shared" si="175"/>
        <v>#DIV/0!</v>
      </c>
      <c r="Z4521" s="739">
        <f t="shared" si="176"/>
        <v>387.23854790508483</v>
      </c>
    </row>
    <row r="4522" spans="1:26" s="365" customFormat="1" ht="12.65" customHeight="1">
      <c r="A4522" s="452" t="s">
        <v>67</v>
      </c>
      <c r="B4522" s="452" t="s">
        <v>1388</v>
      </c>
      <c r="C4522" s="453" t="s">
        <v>449</v>
      </c>
      <c r="D4522" s="454" t="s">
        <v>1391</v>
      </c>
      <c r="E4522" s="455" t="s">
        <v>1392</v>
      </c>
      <c r="F4522" s="454" t="s">
        <v>1341</v>
      </c>
      <c r="G4522" s="454" t="s">
        <v>1388</v>
      </c>
      <c r="H4522" s="454" t="s">
        <v>538</v>
      </c>
      <c r="I4522" s="453">
        <v>2023</v>
      </c>
      <c r="J4522" s="453">
        <v>6</v>
      </c>
      <c r="K4522" s="456">
        <v>45589</v>
      </c>
      <c r="L4522" s="457"/>
      <c r="M4522" s="458">
        <v>7.3200000000000001E-2</v>
      </c>
      <c r="N4522" s="458">
        <v>7.3706525242518098E-2</v>
      </c>
      <c r="O4522" s="459">
        <v>5.0652524251809661E-4</v>
      </c>
      <c r="P4522" s="460">
        <v>0</v>
      </c>
      <c r="Q4522" s="453">
        <v>1</v>
      </c>
      <c r="R4522" s="458">
        <v>7.3200000000000001E-2</v>
      </c>
      <c r="S4522" s="464">
        <v>340300</v>
      </c>
      <c r="T4522" s="461">
        <v>8764510</v>
      </c>
      <c r="U4522" s="462">
        <v>43238</v>
      </c>
      <c r="V4522" s="463">
        <v>38798.554446697715</v>
      </c>
      <c r="W4522" s="716" t="e">
        <f t="shared" si="175"/>
        <v>#DIV/0!</v>
      </c>
      <c r="Z4522" s="739">
        <f t="shared" si="176"/>
        <v>172.37054002890827</v>
      </c>
    </row>
    <row r="4523" spans="1:26" s="365" customFormat="1" ht="12.65" customHeight="1">
      <c r="A4523" s="452" t="s">
        <v>67</v>
      </c>
      <c r="B4523" s="452" t="s">
        <v>1388</v>
      </c>
      <c r="C4523" s="453" t="s">
        <v>449</v>
      </c>
      <c r="D4523" s="454" t="s">
        <v>1391</v>
      </c>
      <c r="E4523" s="455" t="s">
        <v>1392</v>
      </c>
      <c r="F4523" s="454" t="s">
        <v>1341</v>
      </c>
      <c r="G4523" s="454" t="s">
        <v>1388</v>
      </c>
      <c r="H4523" s="454" t="s">
        <v>538</v>
      </c>
      <c r="I4523" s="453">
        <v>2023</v>
      </c>
      <c r="J4523" s="453">
        <v>5</v>
      </c>
      <c r="K4523" s="456">
        <v>45589</v>
      </c>
      <c r="L4523" s="457"/>
      <c r="M4523" s="458">
        <v>7.3200000000000001E-2</v>
      </c>
      <c r="N4523" s="458">
        <v>7.3706525242518098E-2</v>
      </c>
      <c r="O4523" s="459">
        <v>5.0652524251809661E-4</v>
      </c>
      <c r="P4523" s="460">
        <v>0</v>
      </c>
      <c r="Q4523" s="453">
        <v>1</v>
      </c>
      <c r="R4523" s="458">
        <v>7.3200000000000001E-2</v>
      </c>
      <c r="S4523" s="464">
        <v>430400</v>
      </c>
      <c r="T4523" s="461">
        <v>8424210</v>
      </c>
      <c r="U4523" s="462">
        <v>43238</v>
      </c>
      <c r="V4523" s="463">
        <v>38970.924986726626</v>
      </c>
      <c r="W4523" s="716" t="e">
        <f t="shared" si="175"/>
        <v>#DIV/0!</v>
      </c>
      <c r="Z4523" s="739">
        <f t="shared" si="176"/>
        <v>218.00846437978879</v>
      </c>
    </row>
    <row r="4524" spans="1:26" s="365" customFormat="1" ht="12.65" customHeight="1">
      <c r="A4524" s="452" t="s">
        <v>67</v>
      </c>
      <c r="B4524" s="452" t="s">
        <v>1388</v>
      </c>
      <c r="C4524" s="453" t="s">
        <v>449</v>
      </c>
      <c r="D4524" s="454" t="s">
        <v>1391</v>
      </c>
      <c r="E4524" s="455" t="s">
        <v>1392</v>
      </c>
      <c r="F4524" s="454" t="s">
        <v>1341</v>
      </c>
      <c r="G4524" s="454" t="s">
        <v>1388</v>
      </c>
      <c r="H4524" s="454" t="s">
        <v>538</v>
      </c>
      <c r="I4524" s="453">
        <v>2023</v>
      </c>
      <c r="J4524" s="453">
        <v>4</v>
      </c>
      <c r="K4524" s="456">
        <v>45589</v>
      </c>
      <c r="L4524" s="457"/>
      <c r="M4524" s="458">
        <v>7.3200000000000001E-2</v>
      </c>
      <c r="N4524" s="458">
        <v>7.3706525242518098E-2</v>
      </c>
      <c r="O4524" s="459">
        <v>5.0652524251809661E-4</v>
      </c>
      <c r="P4524" s="460">
        <v>0</v>
      </c>
      <c r="Q4524" s="453">
        <v>1</v>
      </c>
      <c r="R4524" s="458">
        <v>7.3200000000000001E-2</v>
      </c>
      <c r="S4524" s="464">
        <v>330000</v>
      </c>
      <c r="T4524" s="461">
        <v>7993810</v>
      </c>
      <c r="U4524" s="462">
        <v>43238</v>
      </c>
      <c r="V4524" s="463">
        <v>39188.933451106415</v>
      </c>
      <c r="W4524" s="716" t="e">
        <f t="shared" si="175"/>
        <v>#DIV/0!</v>
      </c>
      <c r="Z4524" s="739">
        <f t="shared" si="176"/>
        <v>167.15333003097189</v>
      </c>
    </row>
    <row r="4525" spans="1:26" s="365" customFormat="1" ht="12.65" customHeight="1">
      <c r="A4525" s="452" t="s">
        <v>67</v>
      </c>
      <c r="B4525" s="452" t="s">
        <v>1388</v>
      </c>
      <c r="C4525" s="453" t="s">
        <v>449</v>
      </c>
      <c r="D4525" s="454" t="s">
        <v>1391</v>
      </c>
      <c r="E4525" s="455" t="s">
        <v>1392</v>
      </c>
      <c r="F4525" s="454" t="s">
        <v>1341</v>
      </c>
      <c r="G4525" s="454" t="s">
        <v>1388</v>
      </c>
      <c r="H4525" s="454" t="s">
        <v>538</v>
      </c>
      <c r="I4525" s="453">
        <v>2023</v>
      </c>
      <c r="J4525" s="453">
        <v>3</v>
      </c>
      <c r="K4525" s="456">
        <v>45589</v>
      </c>
      <c r="L4525" s="457"/>
      <c r="M4525" s="458">
        <v>7.3200000000000001E-2</v>
      </c>
      <c r="N4525" s="458">
        <v>7.3706525242518098E-2</v>
      </c>
      <c r="O4525" s="459">
        <v>5.0652524251809661E-4</v>
      </c>
      <c r="P4525" s="460">
        <v>0</v>
      </c>
      <c r="Q4525" s="453">
        <v>1</v>
      </c>
      <c r="R4525" s="458">
        <v>7.3200000000000001E-2</v>
      </c>
      <c r="S4525" s="464">
        <v>818100</v>
      </c>
      <c r="T4525" s="461">
        <v>7663810</v>
      </c>
      <c r="U4525" s="462">
        <v>43238</v>
      </c>
      <c r="V4525" s="463">
        <v>39356.086781137383</v>
      </c>
      <c r="W4525" s="716" t="e">
        <f t="shared" si="175"/>
        <v>#DIV/0!</v>
      </c>
      <c r="Z4525" s="739">
        <f t="shared" si="176"/>
        <v>414.38830090405486</v>
      </c>
    </row>
    <row r="4526" spans="1:26" s="365" customFormat="1" ht="12.65" customHeight="1">
      <c r="A4526" s="452" t="s">
        <v>67</v>
      </c>
      <c r="B4526" s="452" t="s">
        <v>1388</v>
      </c>
      <c r="C4526" s="453" t="s">
        <v>449</v>
      </c>
      <c r="D4526" s="454" t="s">
        <v>1391</v>
      </c>
      <c r="E4526" s="455" t="s">
        <v>1392</v>
      </c>
      <c r="F4526" s="454" t="s">
        <v>1341</v>
      </c>
      <c r="G4526" s="454" t="s">
        <v>1388</v>
      </c>
      <c r="H4526" s="454" t="s">
        <v>538</v>
      </c>
      <c r="I4526" s="453">
        <v>2023</v>
      </c>
      <c r="J4526" s="453">
        <v>2</v>
      </c>
      <c r="K4526" s="456">
        <v>45589</v>
      </c>
      <c r="L4526" s="457"/>
      <c r="M4526" s="458">
        <v>7.3200000000000001E-2</v>
      </c>
      <c r="N4526" s="458">
        <v>7.3706525242518098E-2</v>
      </c>
      <c r="O4526" s="459">
        <v>5.0652524251809661E-4</v>
      </c>
      <c r="P4526" s="460">
        <v>0</v>
      </c>
      <c r="Q4526" s="453">
        <v>1</v>
      </c>
      <c r="R4526" s="458">
        <v>7.3200000000000001E-2</v>
      </c>
      <c r="S4526" s="464">
        <v>645710</v>
      </c>
      <c r="T4526" s="461">
        <v>6845710</v>
      </c>
      <c r="U4526" s="462">
        <v>43238</v>
      </c>
      <c r="V4526" s="463">
        <v>39770.475082041441</v>
      </c>
      <c r="W4526" s="716" t="e">
        <f t="shared" si="175"/>
        <v>#DIV/0!</v>
      </c>
      <c r="Z4526" s="739">
        <f t="shared" si="176"/>
        <v>327.06841434636016</v>
      </c>
    </row>
    <row r="4527" spans="1:26" s="365" customFormat="1" ht="12.65" customHeight="1">
      <c r="A4527" s="452" t="s">
        <v>67</v>
      </c>
      <c r="B4527" s="452" t="s">
        <v>1388</v>
      </c>
      <c r="C4527" s="453" t="s">
        <v>449</v>
      </c>
      <c r="D4527" s="454" t="s">
        <v>1391</v>
      </c>
      <c r="E4527" s="455" t="s">
        <v>1392</v>
      </c>
      <c r="F4527" s="454" t="s">
        <v>1341</v>
      </c>
      <c r="G4527" s="454" t="s">
        <v>1388</v>
      </c>
      <c r="H4527" s="454" t="s">
        <v>538</v>
      </c>
      <c r="I4527" s="453">
        <v>2023</v>
      </c>
      <c r="J4527" s="453">
        <v>1</v>
      </c>
      <c r="K4527" s="456">
        <v>45589</v>
      </c>
      <c r="L4527" s="457"/>
      <c r="M4527" s="458">
        <v>7.3200000000000001E-2</v>
      </c>
      <c r="N4527" s="458">
        <v>7.3706525242518098E-2</v>
      </c>
      <c r="O4527" s="459">
        <v>5.0652524251809661E-4</v>
      </c>
      <c r="P4527" s="460">
        <v>0</v>
      </c>
      <c r="Q4527" s="453">
        <v>1</v>
      </c>
      <c r="R4527" s="458">
        <v>7.3200000000000001E-2</v>
      </c>
      <c r="S4527" s="464">
        <v>2790000</v>
      </c>
      <c r="T4527" s="461">
        <v>6200000</v>
      </c>
      <c r="U4527" s="462">
        <v>43238</v>
      </c>
      <c r="V4527" s="463">
        <v>40097.5434963878</v>
      </c>
      <c r="W4527" s="716" t="e">
        <f t="shared" si="175"/>
        <v>#DIV/0!</v>
      </c>
      <c r="Z4527" s="739">
        <f t="shared" si="176"/>
        <v>1413.2054266254895</v>
      </c>
    </row>
    <row r="4528" spans="1:26" s="365" customFormat="1" ht="12.65" customHeight="1">
      <c r="A4528" s="452" t="s">
        <v>67</v>
      </c>
      <c r="B4528" s="452" t="s">
        <v>1388</v>
      </c>
      <c r="C4528" s="453" t="s">
        <v>449</v>
      </c>
      <c r="D4528" s="454" t="s">
        <v>1391</v>
      </c>
      <c r="E4528" s="455" t="s">
        <v>1392</v>
      </c>
      <c r="F4528" s="454" t="s">
        <v>1341</v>
      </c>
      <c r="G4528" s="454" t="s">
        <v>1388</v>
      </c>
      <c r="H4528" s="454" t="s">
        <v>538</v>
      </c>
      <c r="I4528" s="453">
        <v>2022</v>
      </c>
      <c r="J4528" s="453">
        <v>12</v>
      </c>
      <c r="K4528" s="456">
        <v>45589</v>
      </c>
      <c r="L4528" s="457"/>
      <c r="M4528" s="458">
        <v>7.3200000000000001E-2</v>
      </c>
      <c r="N4528" s="458">
        <v>7.3706525242518098E-2</v>
      </c>
      <c r="O4528" s="459">
        <v>5.0652524251809661E-4</v>
      </c>
      <c r="P4528" s="460">
        <v>0</v>
      </c>
      <c r="Q4528" s="453">
        <v>1</v>
      </c>
      <c r="R4528" s="458">
        <v>7.3200000000000001E-2</v>
      </c>
      <c r="S4528" s="464">
        <v>1990000</v>
      </c>
      <c r="T4528" s="461">
        <v>3410000</v>
      </c>
      <c r="U4528" s="462">
        <v>43238</v>
      </c>
      <c r="V4528" s="463">
        <v>41510.748923013292</v>
      </c>
      <c r="W4528" s="716" t="e">
        <f t="shared" si="175"/>
        <v>#DIV/0!</v>
      </c>
      <c r="Z4528" s="739">
        <f t="shared" si="176"/>
        <v>1007.9852326110123</v>
      </c>
    </row>
    <row r="4529" spans="1:26" s="365" customFormat="1" ht="12.65" customHeight="1">
      <c r="A4529" s="452" t="s">
        <v>67</v>
      </c>
      <c r="B4529" s="452" t="s">
        <v>1388</v>
      </c>
      <c r="C4529" s="453" t="s">
        <v>449</v>
      </c>
      <c r="D4529" s="454" t="s">
        <v>1391</v>
      </c>
      <c r="E4529" s="455" t="s">
        <v>1392</v>
      </c>
      <c r="F4529" s="454" t="s">
        <v>1341</v>
      </c>
      <c r="G4529" s="454" t="s">
        <v>1388</v>
      </c>
      <c r="H4529" s="454" t="s">
        <v>538</v>
      </c>
      <c r="I4529" s="453">
        <v>2022</v>
      </c>
      <c r="J4529" s="453">
        <v>11</v>
      </c>
      <c r="K4529" s="456">
        <v>45589</v>
      </c>
      <c r="L4529" s="457"/>
      <c r="M4529" s="458">
        <v>7.3200000000000001E-2</v>
      </c>
      <c r="N4529" s="458">
        <v>7.3706525242518098E-2</v>
      </c>
      <c r="O4529" s="459">
        <v>5.0652524251809661E-4</v>
      </c>
      <c r="P4529" s="460">
        <v>0</v>
      </c>
      <c r="Q4529" s="453">
        <v>1</v>
      </c>
      <c r="R4529" s="458">
        <v>7.3200000000000001E-2</v>
      </c>
      <c r="S4529" s="464">
        <v>1420000</v>
      </c>
      <c r="T4529" s="461">
        <v>1420000</v>
      </c>
      <c r="U4529" s="462">
        <v>43238</v>
      </c>
      <c r="V4529" s="463">
        <v>42518.734155624305</v>
      </c>
      <c r="W4529" s="716" t="e">
        <f t="shared" si="175"/>
        <v>#DIV/0!</v>
      </c>
      <c r="Z4529" s="739">
        <f t="shared" si="176"/>
        <v>719.26584437569716</v>
      </c>
    </row>
    <row r="4530" spans="1:26" s="365" customFormat="1" ht="12.65" customHeight="1">
      <c r="A4530" s="452" t="s">
        <v>67</v>
      </c>
      <c r="B4530" s="452" t="s">
        <v>1388</v>
      </c>
      <c r="C4530" s="453" t="s">
        <v>449</v>
      </c>
      <c r="D4530" s="454" t="s">
        <v>1393</v>
      </c>
      <c r="E4530" s="455" t="s">
        <v>1394</v>
      </c>
      <c r="F4530" s="454" t="s">
        <v>1341</v>
      </c>
      <c r="G4530" s="454" t="s">
        <v>1388</v>
      </c>
      <c r="H4530" s="454" t="s">
        <v>538</v>
      </c>
      <c r="I4530" s="453">
        <v>2024</v>
      </c>
      <c r="J4530" s="453">
        <v>12</v>
      </c>
      <c r="K4530" s="456">
        <v>45666</v>
      </c>
      <c r="L4530" s="457"/>
      <c r="M4530" s="458">
        <v>8.4199999999999997E-2</v>
      </c>
      <c r="N4530" s="458">
        <v>8.6039462865220601E-2</v>
      </c>
      <c r="O4530" s="459">
        <v>1.8394628652206035E-3</v>
      </c>
      <c r="P4530" s="460">
        <v>0</v>
      </c>
      <c r="Q4530" s="453">
        <v>1</v>
      </c>
      <c r="R4530" s="458">
        <v>8.4199999999999997E-2</v>
      </c>
      <c r="S4530" s="464">
        <v>0</v>
      </c>
      <c r="T4530" s="461">
        <v>12629905</v>
      </c>
      <c r="U4530" s="462">
        <v>37100</v>
      </c>
      <c r="V4530" s="463">
        <v>13867.758761235975</v>
      </c>
      <c r="W4530" s="716" t="e">
        <f t="shared" si="175"/>
        <v>#DIV/0!</v>
      </c>
      <c r="Z4530" s="739">
        <f t="shared" si="176"/>
        <v>0</v>
      </c>
    </row>
    <row r="4531" spans="1:26" s="365" customFormat="1" ht="12.65" customHeight="1">
      <c r="A4531" s="452" t="s">
        <v>67</v>
      </c>
      <c r="B4531" s="452" t="s">
        <v>1388</v>
      </c>
      <c r="C4531" s="453" t="s">
        <v>449</v>
      </c>
      <c r="D4531" s="454" t="s">
        <v>1393</v>
      </c>
      <c r="E4531" s="455" t="s">
        <v>1394</v>
      </c>
      <c r="F4531" s="454" t="s">
        <v>1341</v>
      </c>
      <c r="G4531" s="454" t="s">
        <v>1388</v>
      </c>
      <c r="H4531" s="454" t="s">
        <v>538</v>
      </c>
      <c r="I4531" s="453">
        <v>2024</v>
      </c>
      <c r="J4531" s="453">
        <v>11</v>
      </c>
      <c r="K4531" s="456">
        <v>45636</v>
      </c>
      <c r="L4531" s="457"/>
      <c r="M4531" s="458">
        <v>8.4199999999999997E-2</v>
      </c>
      <c r="N4531" s="458">
        <v>8.6039462865220601E-2</v>
      </c>
      <c r="O4531" s="459">
        <v>1.8394628652206035E-3</v>
      </c>
      <c r="P4531" s="460">
        <v>0</v>
      </c>
      <c r="Q4531" s="453">
        <v>1</v>
      </c>
      <c r="R4531" s="458">
        <v>8.4199999999999997E-2</v>
      </c>
      <c r="S4531" s="464">
        <v>0</v>
      </c>
      <c r="T4531" s="461">
        <v>12629905</v>
      </c>
      <c r="U4531" s="462">
        <v>37100</v>
      </c>
      <c r="V4531" s="463">
        <v>13867.758761235975</v>
      </c>
      <c r="W4531" s="716" t="e">
        <f t="shared" si="175"/>
        <v>#DIV/0!</v>
      </c>
      <c r="Z4531" s="739">
        <f t="shared" si="176"/>
        <v>0</v>
      </c>
    </row>
    <row r="4532" spans="1:26" s="365" customFormat="1" ht="12.65" customHeight="1">
      <c r="A4532" s="452" t="s">
        <v>67</v>
      </c>
      <c r="B4532" s="452" t="s">
        <v>1388</v>
      </c>
      <c r="C4532" s="453" t="s">
        <v>449</v>
      </c>
      <c r="D4532" s="454" t="s">
        <v>1393</v>
      </c>
      <c r="E4532" s="455" t="s">
        <v>1394</v>
      </c>
      <c r="F4532" s="454" t="s">
        <v>1341</v>
      </c>
      <c r="G4532" s="454" t="s">
        <v>1388</v>
      </c>
      <c r="H4532" s="454" t="s">
        <v>538</v>
      </c>
      <c r="I4532" s="453">
        <v>2024</v>
      </c>
      <c r="J4532" s="453">
        <v>10</v>
      </c>
      <c r="K4532" s="456">
        <v>45603</v>
      </c>
      <c r="L4532" s="457"/>
      <c r="M4532" s="458">
        <v>8.4199999999999997E-2</v>
      </c>
      <c r="N4532" s="458">
        <v>8.6039462865220601E-2</v>
      </c>
      <c r="O4532" s="459">
        <v>1.8394628652206035E-3</v>
      </c>
      <c r="P4532" s="460">
        <v>0</v>
      </c>
      <c r="Q4532" s="453">
        <v>1</v>
      </c>
      <c r="R4532" s="458">
        <v>8.4199999999999997E-2</v>
      </c>
      <c r="S4532" s="464">
        <v>20000</v>
      </c>
      <c r="T4532" s="461">
        <v>12629905</v>
      </c>
      <c r="U4532" s="462">
        <v>37100</v>
      </c>
      <c r="V4532" s="463">
        <v>13867.758761235975</v>
      </c>
      <c r="W4532" s="716" t="e">
        <f t="shared" si="175"/>
        <v>#DIV/0!</v>
      </c>
      <c r="Z4532" s="739">
        <f t="shared" si="176"/>
        <v>36.789257304412068</v>
      </c>
    </row>
    <row r="4533" spans="1:26" s="365" customFormat="1" ht="12.65" customHeight="1">
      <c r="A4533" s="452" t="s">
        <v>67</v>
      </c>
      <c r="B4533" s="452" t="s">
        <v>1388</v>
      </c>
      <c r="C4533" s="453" t="s">
        <v>449</v>
      </c>
      <c r="D4533" s="454" t="s">
        <v>1393</v>
      </c>
      <c r="E4533" s="455" t="s">
        <v>1394</v>
      </c>
      <c r="F4533" s="454" t="s">
        <v>1341</v>
      </c>
      <c r="G4533" s="454" t="s">
        <v>1388</v>
      </c>
      <c r="H4533" s="454" t="s">
        <v>538</v>
      </c>
      <c r="I4533" s="453">
        <v>2024</v>
      </c>
      <c r="J4533" s="453">
        <v>9</v>
      </c>
      <c r="K4533" s="456">
        <v>45589</v>
      </c>
      <c r="L4533" s="457"/>
      <c r="M4533" s="458">
        <v>8.4199999999999997E-2</v>
      </c>
      <c r="N4533" s="458">
        <v>8.6039462865220601E-2</v>
      </c>
      <c r="O4533" s="459">
        <v>1.8394628652206035E-3</v>
      </c>
      <c r="P4533" s="460">
        <v>0</v>
      </c>
      <c r="Q4533" s="453">
        <v>1</v>
      </c>
      <c r="R4533" s="458">
        <v>8.4199999999999997E-2</v>
      </c>
      <c r="S4533" s="464">
        <v>140000</v>
      </c>
      <c r="T4533" s="461">
        <v>12609905</v>
      </c>
      <c r="U4533" s="462">
        <v>37100</v>
      </c>
      <c r="V4533" s="463">
        <v>13904.548018540387</v>
      </c>
      <c r="W4533" s="716" t="e">
        <f t="shared" si="175"/>
        <v>#DIV/0!</v>
      </c>
      <c r="Z4533" s="739">
        <f t="shared" si="176"/>
        <v>257.5248011308845</v>
      </c>
    </row>
    <row r="4534" spans="1:26" s="365" customFormat="1" ht="12.65" customHeight="1">
      <c r="A4534" s="452" t="s">
        <v>67</v>
      </c>
      <c r="B4534" s="452" t="s">
        <v>1388</v>
      </c>
      <c r="C4534" s="453" t="s">
        <v>449</v>
      </c>
      <c r="D4534" s="454" t="s">
        <v>1393</v>
      </c>
      <c r="E4534" s="455" t="s">
        <v>1394</v>
      </c>
      <c r="F4534" s="454" t="s">
        <v>1341</v>
      </c>
      <c r="G4534" s="454" t="s">
        <v>1388</v>
      </c>
      <c r="H4534" s="454" t="s">
        <v>538</v>
      </c>
      <c r="I4534" s="453">
        <v>2024</v>
      </c>
      <c r="J4534" s="453">
        <v>8</v>
      </c>
      <c r="K4534" s="456">
        <v>45589</v>
      </c>
      <c r="L4534" s="457"/>
      <c r="M4534" s="458">
        <v>8.4199999999999997E-2</v>
      </c>
      <c r="N4534" s="458">
        <v>8.6039462865220601E-2</v>
      </c>
      <c r="O4534" s="459">
        <v>1.8394628652206035E-3</v>
      </c>
      <c r="P4534" s="460">
        <v>0</v>
      </c>
      <c r="Q4534" s="453">
        <v>1</v>
      </c>
      <c r="R4534" s="458">
        <v>8.4199999999999997E-2</v>
      </c>
      <c r="S4534" s="464">
        <v>162888</v>
      </c>
      <c r="T4534" s="461">
        <v>12469905</v>
      </c>
      <c r="U4534" s="462">
        <v>37100</v>
      </c>
      <c r="V4534" s="463">
        <v>14162.07281967127</v>
      </c>
      <c r="W4534" s="716" t="e">
        <f t="shared" si="175"/>
        <v>#DIV/0!</v>
      </c>
      <c r="Z4534" s="739">
        <f t="shared" si="176"/>
        <v>299.62642719005368</v>
      </c>
    </row>
    <row r="4535" spans="1:26" s="365" customFormat="1" ht="12.65" customHeight="1">
      <c r="A4535" s="452" t="s">
        <v>67</v>
      </c>
      <c r="B4535" s="452" t="s">
        <v>1388</v>
      </c>
      <c r="C4535" s="453" t="s">
        <v>449</v>
      </c>
      <c r="D4535" s="454" t="s">
        <v>1393</v>
      </c>
      <c r="E4535" s="455" t="s">
        <v>1394</v>
      </c>
      <c r="F4535" s="454" t="s">
        <v>1341</v>
      </c>
      <c r="G4535" s="454" t="s">
        <v>1388</v>
      </c>
      <c r="H4535" s="454" t="s">
        <v>538</v>
      </c>
      <c r="I4535" s="453">
        <v>2024</v>
      </c>
      <c r="J4535" s="453">
        <v>7</v>
      </c>
      <c r="K4535" s="456">
        <v>45589</v>
      </c>
      <c r="L4535" s="457"/>
      <c r="M4535" s="458">
        <v>8.4199999999999997E-2</v>
      </c>
      <c r="N4535" s="458">
        <v>8.6039462865220601E-2</v>
      </c>
      <c r="O4535" s="459">
        <v>1.8394628652206035E-3</v>
      </c>
      <c r="P4535" s="460">
        <v>0</v>
      </c>
      <c r="Q4535" s="453">
        <v>1</v>
      </c>
      <c r="R4535" s="458">
        <v>8.4199999999999997E-2</v>
      </c>
      <c r="S4535" s="464">
        <v>0</v>
      </c>
      <c r="T4535" s="461">
        <v>12307017</v>
      </c>
      <c r="U4535" s="462">
        <v>37100</v>
      </c>
      <c r="V4535" s="463">
        <v>14461.699246861324</v>
      </c>
      <c r="W4535" s="716" t="e">
        <f t="shared" si="175"/>
        <v>#DIV/0!</v>
      </c>
      <c r="Z4535" s="739">
        <f t="shared" si="176"/>
        <v>0</v>
      </c>
    </row>
    <row r="4536" spans="1:26" s="365" customFormat="1" ht="12.65" customHeight="1">
      <c r="A4536" s="452" t="s">
        <v>67</v>
      </c>
      <c r="B4536" s="452" t="s">
        <v>1388</v>
      </c>
      <c r="C4536" s="453" t="s">
        <v>449</v>
      </c>
      <c r="D4536" s="454" t="s">
        <v>1393</v>
      </c>
      <c r="E4536" s="455" t="s">
        <v>1394</v>
      </c>
      <c r="F4536" s="454" t="s">
        <v>1341</v>
      </c>
      <c r="G4536" s="454" t="s">
        <v>1388</v>
      </c>
      <c r="H4536" s="454" t="s">
        <v>538</v>
      </c>
      <c r="I4536" s="453">
        <v>2024</v>
      </c>
      <c r="J4536" s="453">
        <v>6</v>
      </c>
      <c r="K4536" s="456">
        <v>45589</v>
      </c>
      <c r="L4536" s="457"/>
      <c r="M4536" s="458">
        <v>8.4199999999999997E-2</v>
      </c>
      <c r="N4536" s="458">
        <v>8.6039462865220601E-2</v>
      </c>
      <c r="O4536" s="459">
        <v>1.8394628652206035E-3</v>
      </c>
      <c r="P4536" s="460">
        <v>0</v>
      </c>
      <c r="Q4536" s="453">
        <v>1</v>
      </c>
      <c r="R4536" s="458">
        <v>8.4199999999999997E-2</v>
      </c>
      <c r="S4536" s="464">
        <v>70000</v>
      </c>
      <c r="T4536" s="461">
        <v>12307017</v>
      </c>
      <c r="U4536" s="462">
        <v>37100</v>
      </c>
      <c r="V4536" s="463">
        <v>14461.699246861324</v>
      </c>
      <c r="W4536" s="716" t="e">
        <f t="shared" si="175"/>
        <v>#DIV/0!</v>
      </c>
      <c r="Z4536" s="739">
        <f t="shared" si="176"/>
        <v>128.76240056544225</v>
      </c>
    </row>
    <row r="4537" spans="1:26" s="365" customFormat="1" ht="12.65" customHeight="1">
      <c r="A4537" s="452" t="s">
        <v>67</v>
      </c>
      <c r="B4537" s="452" t="s">
        <v>1388</v>
      </c>
      <c r="C4537" s="453" t="s">
        <v>449</v>
      </c>
      <c r="D4537" s="454" t="s">
        <v>1393</v>
      </c>
      <c r="E4537" s="455" t="s">
        <v>1394</v>
      </c>
      <c r="F4537" s="454" t="s">
        <v>1341</v>
      </c>
      <c r="G4537" s="454" t="s">
        <v>1388</v>
      </c>
      <c r="H4537" s="454" t="s">
        <v>538</v>
      </c>
      <c r="I4537" s="453">
        <v>2024</v>
      </c>
      <c r="J4537" s="453">
        <v>5</v>
      </c>
      <c r="K4537" s="456">
        <v>45589</v>
      </c>
      <c r="L4537" s="457"/>
      <c r="M4537" s="458">
        <v>8.4199999999999997E-2</v>
      </c>
      <c r="N4537" s="458">
        <v>8.6039462865220601E-2</v>
      </c>
      <c r="O4537" s="459">
        <v>1.8394628652206035E-3</v>
      </c>
      <c r="P4537" s="460">
        <v>0</v>
      </c>
      <c r="Q4537" s="453">
        <v>1</v>
      </c>
      <c r="R4537" s="458">
        <v>8.4199999999999997E-2</v>
      </c>
      <c r="S4537" s="464">
        <v>55494</v>
      </c>
      <c r="T4537" s="461">
        <v>12237017</v>
      </c>
      <c r="U4537" s="462">
        <v>37100</v>
      </c>
      <c r="V4537" s="463">
        <v>14590.461647426764</v>
      </c>
      <c r="W4537" s="716" t="e">
        <f t="shared" si="175"/>
        <v>#DIV/0!</v>
      </c>
      <c r="Z4537" s="739">
        <f t="shared" si="176"/>
        <v>102.07915224255217</v>
      </c>
    </row>
    <row r="4538" spans="1:26" s="365" customFormat="1" ht="12.65" customHeight="1">
      <c r="A4538" s="452" t="s">
        <v>67</v>
      </c>
      <c r="B4538" s="452" t="s">
        <v>1388</v>
      </c>
      <c r="C4538" s="453" t="s">
        <v>449</v>
      </c>
      <c r="D4538" s="454" t="s">
        <v>1393</v>
      </c>
      <c r="E4538" s="455" t="s">
        <v>1394</v>
      </c>
      <c r="F4538" s="454" t="s">
        <v>1341</v>
      </c>
      <c r="G4538" s="454" t="s">
        <v>1388</v>
      </c>
      <c r="H4538" s="454" t="s">
        <v>538</v>
      </c>
      <c r="I4538" s="453">
        <v>2024</v>
      </c>
      <c r="J4538" s="453">
        <v>4</v>
      </c>
      <c r="K4538" s="456">
        <v>45589</v>
      </c>
      <c r="L4538" s="457"/>
      <c r="M4538" s="458">
        <v>8.4199999999999997E-2</v>
      </c>
      <c r="N4538" s="458">
        <v>8.6039462865220601E-2</v>
      </c>
      <c r="O4538" s="459">
        <v>1.8394628652206035E-3</v>
      </c>
      <c r="P4538" s="460">
        <v>0</v>
      </c>
      <c r="Q4538" s="453">
        <v>1</v>
      </c>
      <c r="R4538" s="458">
        <v>8.4199999999999997E-2</v>
      </c>
      <c r="S4538" s="464">
        <v>662164</v>
      </c>
      <c r="T4538" s="461">
        <v>12181523</v>
      </c>
      <c r="U4538" s="462">
        <v>37100</v>
      </c>
      <c r="V4538" s="463">
        <v>14692.540799669317</v>
      </c>
      <c r="W4538" s="716" t="e">
        <f t="shared" si="175"/>
        <v>#DIV/0!</v>
      </c>
      <c r="Z4538" s="739">
        <f t="shared" si="176"/>
        <v>1218.0260886859357</v>
      </c>
    </row>
    <row r="4539" spans="1:26" s="365" customFormat="1" ht="12.65" customHeight="1">
      <c r="A4539" s="452" t="s">
        <v>67</v>
      </c>
      <c r="B4539" s="452" t="s">
        <v>1388</v>
      </c>
      <c r="C4539" s="453" t="s">
        <v>449</v>
      </c>
      <c r="D4539" s="454" t="s">
        <v>1393</v>
      </c>
      <c r="E4539" s="455" t="s">
        <v>1394</v>
      </c>
      <c r="F4539" s="454" t="s">
        <v>1341</v>
      </c>
      <c r="G4539" s="454" t="s">
        <v>1388</v>
      </c>
      <c r="H4539" s="454" t="s">
        <v>538</v>
      </c>
      <c r="I4539" s="453">
        <v>2024</v>
      </c>
      <c r="J4539" s="453">
        <v>3</v>
      </c>
      <c r="K4539" s="456">
        <v>45589</v>
      </c>
      <c r="L4539" s="457"/>
      <c r="M4539" s="458">
        <v>8.4199999999999997E-2</v>
      </c>
      <c r="N4539" s="458">
        <v>8.6039462865220601E-2</v>
      </c>
      <c r="O4539" s="459">
        <v>1.8394628652206035E-3</v>
      </c>
      <c r="P4539" s="460">
        <v>0</v>
      </c>
      <c r="Q4539" s="453">
        <v>1</v>
      </c>
      <c r="R4539" s="458">
        <v>8.4199999999999997E-2</v>
      </c>
      <c r="S4539" s="464">
        <v>339000</v>
      </c>
      <c r="T4539" s="461">
        <v>11519359</v>
      </c>
      <c r="U4539" s="462">
        <v>37100</v>
      </c>
      <c r="V4539" s="463">
        <v>15910.566888355253</v>
      </c>
      <c r="W4539" s="716" t="e">
        <f t="shared" si="175"/>
        <v>#DIV/0!</v>
      </c>
      <c r="Z4539" s="739">
        <f t="shared" si="176"/>
        <v>623.57791130978455</v>
      </c>
    </row>
    <row r="4540" spans="1:26" s="365" customFormat="1" ht="12.65" customHeight="1">
      <c r="A4540" s="452" t="s">
        <v>67</v>
      </c>
      <c r="B4540" s="452" t="s">
        <v>1388</v>
      </c>
      <c r="C4540" s="453" t="s">
        <v>449</v>
      </c>
      <c r="D4540" s="454" t="s">
        <v>1393</v>
      </c>
      <c r="E4540" s="455" t="s">
        <v>1394</v>
      </c>
      <c r="F4540" s="454" t="s">
        <v>1341</v>
      </c>
      <c r="G4540" s="454" t="s">
        <v>1388</v>
      </c>
      <c r="H4540" s="454" t="s">
        <v>538</v>
      </c>
      <c r="I4540" s="453">
        <v>2024</v>
      </c>
      <c r="J4540" s="453">
        <v>2</v>
      </c>
      <c r="K4540" s="456">
        <v>45589</v>
      </c>
      <c r="L4540" s="457"/>
      <c r="M4540" s="458">
        <v>8.4199999999999997E-2</v>
      </c>
      <c r="N4540" s="458">
        <v>8.6039462865220601E-2</v>
      </c>
      <c r="O4540" s="459">
        <v>1.8394628652206035E-3</v>
      </c>
      <c r="P4540" s="460">
        <v>0</v>
      </c>
      <c r="Q4540" s="453">
        <v>1</v>
      </c>
      <c r="R4540" s="458">
        <v>8.4199999999999997E-2</v>
      </c>
      <c r="S4540" s="464">
        <v>112500</v>
      </c>
      <c r="T4540" s="461">
        <v>11180359</v>
      </c>
      <c r="U4540" s="462">
        <v>37100</v>
      </c>
      <c r="V4540" s="463">
        <v>16534.144799665039</v>
      </c>
      <c r="W4540" s="716" t="e">
        <f t="shared" si="175"/>
        <v>#DIV/0!</v>
      </c>
      <c r="Z4540" s="739">
        <f t="shared" si="176"/>
        <v>206.93957233731788</v>
      </c>
    </row>
    <row r="4541" spans="1:26" s="365" customFormat="1" ht="12.65" customHeight="1">
      <c r="A4541" s="452" t="s">
        <v>67</v>
      </c>
      <c r="B4541" s="452" t="s">
        <v>1388</v>
      </c>
      <c r="C4541" s="453" t="s">
        <v>449</v>
      </c>
      <c r="D4541" s="454" t="s">
        <v>1393</v>
      </c>
      <c r="E4541" s="455" t="s">
        <v>1394</v>
      </c>
      <c r="F4541" s="454" t="s">
        <v>1341</v>
      </c>
      <c r="G4541" s="454" t="s">
        <v>1388</v>
      </c>
      <c r="H4541" s="454" t="s">
        <v>538</v>
      </c>
      <c r="I4541" s="453">
        <v>2024</v>
      </c>
      <c r="J4541" s="453">
        <v>1</v>
      </c>
      <c r="K4541" s="456">
        <v>45589</v>
      </c>
      <c r="L4541" s="457"/>
      <c r="M4541" s="458">
        <v>8.4199999999999997E-2</v>
      </c>
      <c r="N4541" s="458">
        <v>8.6039462865220601E-2</v>
      </c>
      <c r="O4541" s="459">
        <v>1.8394628652206035E-3</v>
      </c>
      <c r="P4541" s="460">
        <v>0</v>
      </c>
      <c r="Q4541" s="453">
        <v>1</v>
      </c>
      <c r="R4541" s="458">
        <v>8.4199999999999997E-2</v>
      </c>
      <c r="S4541" s="464">
        <v>197720</v>
      </c>
      <c r="T4541" s="461">
        <v>11067859</v>
      </c>
      <c r="U4541" s="462">
        <v>37100</v>
      </c>
      <c r="V4541" s="463">
        <v>16741.084372002355</v>
      </c>
      <c r="W4541" s="716" t="e">
        <f t="shared" si="175"/>
        <v>#DIV/0!</v>
      </c>
      <c r="Z4541" s="739">
        <f t="shared" si="176"/>
        <v>363.69859771141773</v>
      </c>
    </row>
    <row r="4542" spans="1:26" s="365" customFormat="1" ht="12.65" customHeight="1">
      <c r="A4542" s="452" t="s">
        <v>67</v>
      </c>
      <c r="B4542" s="452" t="s">
        <v>1388</v>
      </c>
      <c r="C4542" s="453" t="s">
        <v>449</v>
      </c>
      <c r="D4542" s="454" t="s">
        <v>1393</v>
      </c>
      <c r="E4542" s="455" t="s">
        <v>1394</v>
      </c>
      <c r="F4542" s="454" t="s">
        <v>1341</v>
      </c>
      <c r="G4542" s="454" t="s">
        <v>1388</v>
      </c>
      <c r="H4542" s="454" t="s">
        <v>538</v>
      </c>
      <c r="I4542" s="453">
        <v>2023</v>
      </c>
      <c r="J4542" s="453">
        <v>12</v>
      </c>
      <c r="K4542" s="456">
        <v>45589</v>
      </c>
      <c r="L4542" s="457"/>
      <c r="M4542" s="458">
        <v>8.4199999999999997E-2</v>
      </c>
      <c r="N4542" s="458">
        <v>8.6039462865220601E-2</v>
      </c>
      <c r="O4542" s="459">
        <v>1.8394628652206035E-3</v>
      </c>
      <c r="P4542" s="460">
        <v>0</v>
      </c>
      <c r="Q4542" s="453">
        <v>1</v>
      </c>
      <c r="R4542" s="458">
        <v>8.4199999999999997E-2</v>
      </c>
      <c r="S4542" s="464">
        <v>36000</v>
      </c>
      <c r="T4542" s="461">
        <v>10870139</v>
      </c>
      <c r="U4542" s="462">
        <v>37100</v>
      </c>
      <c r="V4542" s="463">
        <v>17104.782969713775</v>
      </c>
      <c r="W4542" s="716" t="e">
        <f t="shared" si="175"/>
        <v>#DIV/0!</v>
      </c>
      <c r="Z4542" s="739">
        <f t="shared" si="176"/>
        <v>66.220663147941721</v>
      </c>
    </row>
    <row r="4543" spans="1:26" s="365" customFormat="1" ht="12.65" customHeight="1">
      <c r="A4543" s="452" t="s">
        <v>67</v>
      </c>
      <c r="B4543" s="452" t="s">
        <v>1388</v>
      </c>
      <c r="C4543" s="453" t="s">
        <v>449</v>
      </c>
      <c r="D4543" s="454" t="s">
        <v>1393</v>
      </c>
      <c r="E4543" s="455" t="s">
        <v>1394</v>
      </c>
      <c r="F4543" s="454" t="s">
        <v>1341</v>
      </c>
      <c r="G4543" s="454" t="s">
        <v>1388</v>
      </c>
      <c r="H4543" s="454" t="s">
        <v>538</v>
      </c>
      <c r="I4543" s="453">
        <v>2023</v>
      </c>
      <c r="J4543" s="453">
        <v>11</v>
      </c>
      <c r="K4543" s="456">
        <v>45589</v>
      </c>
      <c r="L4543" s="457"/>
      <c r="M4543" s="458">
        <v>8.4199999999999997E-2</v>
      </c>
      <c r="N4543" s="458">
        <v>8.6039462865220601E-2</v>
      </c>
      <c r="O4543" s="459">
        <v>1.8394628652206035E-3</v>
      </c>
      <c r="P4543" s="460">
        <v>0</v>
      </c>
      <c r="Q4543" s="453">
        <v>1</v>
      </c>
      <c r="R4543" s="458">
        <v>8.4199999999999997E-2</v>
      </c>
      <c r="S4543" s="464">
        <v>345814</v>
      </c>
      <c r="T4543" s="461">
        <v>10834139</v>
      </c>
      <c r="U4543" s="462">
        <v>37100</v>
      </c>
      <c r="V4543" s="463">
        <v>17171.003632861717</v>
      </c>
      <c r="W4543" s="716" t="e">
        <f t="shared" si="175"/>
        <v>#DIV/0!</v>
      </c>
      <c r="Z4543" s="739">
        <f t="shared" si="176"/>
        <v>636.1120112733978</v>
      </c>
    </row>
    <row r="4544" spans="1:26" s="365" customFormat="1" ht="12.65" customHeight="1">
      <c r="A4544" s="452" t="s">
        <v>67</v>
      </c>
      <c r="B4544" s="452" t="s">
        <v>1388</v>
      </c>
      <c r="C4544" s="453" t="s">
        <v>449</v>
      </c>
      <c r="D4544" s="454" t="s">
        <v>1393</v>
      </c>
      <c r="E4544" s="455" t="s">
        <v>1394</v>
      </c>
      <c r="F4544" s="454" t="s">
        <v>1341</v>
      </c>
      <c r="G4544" s="454" t="s">
        <v>1388</v>
      </c>
      <c r="H4544" s="454" t="s">
        <v>538</v>
      </c>
      <c r="I4544" s="453">
        <v>2023</v>
      </c>
      <c r="J4544" s="453">
        <v>10</v>
      </c>
      <c r="K4544" s="456">
        <v>45589</v>
      </c>
      <c r="L4544" s="457"/>
      <c r="M4544" s="458">
        <v>8.4199999999999997E-2</v>
      </c>
      <c r="N4544" s="458">
        <v>8.6039462865220601E-2</v>
      </c>
      <c r="O4544" s="459">
        <v>1.8394628652206035E-3</v>
      </c>
      <c r="P4544" s="460">
        <v>0</v>
      </c>
      <c r="Q4544" s="453">
        <v>1</v>
      </c>
      <c r="R4544" s="458">
        <v>8.4199999999999997E-2</v>
      </c>
      <c r="S4544" s="464">
        <v>85500</v>
      </c>
      <c r="T4544" s="461">
        <v>10488325</v>
      </c>
      <c r="U4544" s="462">
        <v>37100</v>
      </c>
      <c r="V4544" s="463">
        <v>17807.115644135112</v>
      </c>
      <c r="W4544" s="716" t="e">
        <f t="shared" si="175"/>
        <v>#DIV/0!</v>
      </c>
      <c r="Z4544" s="739">
        <f t="shared" si="176"/>
        <v>157.27407497636159</v>
      </c>
    </row>
    <row r="4545" spans="1:26" s="365" customFormat="1" ht="12.65" customHeight="1">
      <c r="A4545" s="452" t="s">
        <v>67</v>
      </c>
      <c r="B4545" s="452" t="s">
        <v>1388</v>
      </c>
      <c r="C4545" s="453" t="s">
        <v>449</v>
      </c>
      <c r="D4545" s="454" t="s">
        <v>1393</v>
      </c>
      <c r="E4545" s="455" t="s">
        <v>1394</v>
      </c>
      <c r="F4545" s="454" t="s">
        <v>1341</v>
      </c>
      <c r="G4545" s="454" t="s">
        <v>1388</v>
      </c>
      <c r="H4545" s="454" t="s">
        <v>538</v>
      </c>
      <c r="I4545" s="453">
        <v>2023</v>
      </c>
      <c r="J4545" s="453">
        <v>9</v>
      </c>
      <c r="K4545" s="456">
        <v>45589</v>
      </c>
      <c r="L4545" s="457"/>
      <c r="M4545" s="458">
        <v>8.4199999999999997E-2</v>
      </c>
      <c r="N4545" s="458">
        <v>8.6039462865220601E-2</v>
      </c>
      <c r="O4545" s="459">
        <v>1.8394628652206035E-3</v>
      </c>
      <c r="P4545" s="460">
        <v>0</v>
      </c>
      <c r="Q4545" s="453">
        <v>1</v>
      </c>
      <c r="R4545" s="458">
        <v>8.4199999999999997E-2</v>
      </c>
      <c r="S4545" s="464">
        <v>820955</v>
      </c>
      <c r="T4545" s="461">
        <v>10402825</v>
      </c>
      <c r="U4545" s="462">
        <v>37100</v>
      </c>
      <c r="V4545" s="463">
        <v>17964.389719111474</v>
      </c>
      <c r="W4545" s="716" t="e">
        <f t="shared" si="175"/>
        <v>#DIV/0!</v>
      </c>
      <c r="Z4545" s="739">
        <f t="shared" si="176"/>
        <v>1510.1162365171806</v>
      </c>
    </row>
    <row r="4546" spans="1:26" s="365" customFormat="1" ht="12.65" customHeight="1">
      <c r="A4546" s="452" t="s">
        <v>67</v>
      </c>
      <c r="B4546" s="452" t="s">
        <v>1388</v>
      </c>
      <c r="C4546" s="453" t="s">
        <v>449</v>
      </c>
      <c r="D4546" s="454" t="s">
        <v>1393</v>
      </c>
      <c r="E4546" s="455" t="s">
        <v>1394</v>
      </c>
      <c r="F4546" s="454" t="s">
        <v>1341</v>
      </c>
      <c r="G4546" s="454" t="s">
        <v>1388</v>
      </c>
      <c r="H4546" s="454" t="s">
        <v>538</v>
      </c>
      <c r="I4546" s="453">
        <v>2023</v>
      </c>
      <c r="J4546" s="453">
        <v>8</v>
      </c>
      <c r="K4546" s="456">
        <v>45589</v>
      </c>
      <c r="L4546" s="457"/>
      <c r="M4546" s="458">
        <v>8.4199999999999997E-2</v>
      </c>
      <c r="N4546" s="458">
        <v>8.6039462865220601E-2</v>
      </c>
      <c r="O4546" s="459">
        <v>1.8394628652206035E-3</v>
      </c>
      <c r="P4546" s="460">
        <v>0</v>
      </c>
      <c r="Q4546" s="453">
        <v>1</v>
      </c>
      <c r="R4546" s="458">
        <v>8.4199999999999997E-2</v>
      </c>
      <c r="S4546" s="464">
        <v>209200</v>
      </c>
      <c r="T4546" s="461">
        <v>9581870</v>
      </c>
      <c r="U4546" s="462">
        <v>37100</v>
      </c>
      <c r="V4546" s="463">
        <v>19474.505955628654</v>
      </c>
      <c r="W4546" s="716" t="e">
        <f t="shared" ref="W4546:W4609" si="177">V4546/$AB$1</f>
        <v>#DIV/0!</v>
      </c>
      <c r="Z4546" s="739">
        <f t="shared" si="176"/>
        <v>384.81563140415028</v>
      </c>
    </row>
    <row r="4547" spans="1:26" s="365" customFormat="1" ht="12.65" customHeight="1">
      <c r="A4547" s="452" t="s">
        <v>67</v>
      </c>
      <c r="B4547" s="452" t="s">
        <v>1388</v>
      </c>
      <c r="C4547" s="453" t="s">
        <v>449</v>
      </c>
      <c r="D4547" s="454" t="s">
        <v>1393</v>
      </c>
      <c r="E4547" s="455" t="s">
        <v>1394</v>
      </c>
      <c r="F4547" s="454" t="s">
        <v>1341</v>
      </c>
      <c r="G4547" s="454" t="s">
        <v>1388</v>
      </c>
      <c r="H4547" s="454" t="s">
        <v>538</v>
      </c>
      <c r="I4547" s="453">
        <v>2023</v>
      </c>
      <c r="J4547" s="453">
        <v>7</v>
      </c>
      <c r="K4547" s="456">
        <v>45589</v>
      </c>
      <c r="L4547" s="457"/>
      <c r="M4547" s="458">
        <v>8.4199999999999997E-2</v>
      </c>
      <c r="N4547" s="458">
        <v>8.6039462865220601E-2</v>
      </c>
      <c r="O4547" s="459">
        <v>1.8394628652206035E-3</v>
      </c>
      <c r="P4547" s="460">
        <v>0</v>
      </c>
      <c r="Q4547" s="453">
        <v>1</v>
      </c>
      <c r="R4547" s="458">
        <v>8.4199999999999997E-2</v>
      </c>
      <c r="S4547" s="464">
        <v>573700</v>
      </c>
      <c r="T4547" s="461">
        <v>9372670</v>
      </c>
      <c r="U4547" s="462">
        <v>37100</v>
      </c>
      <c r="V4547" s="463">
        <v>19859.321587032806</v>
      </c>
      <c r="W4547" s="716" t="e">
        <f t="shared" si="177"/>
        <v>#DIV/0!</v>
      </c>
      <c r="Z4547" s="739">
        <f t="shared" ref="Z4547:Z4610" si="178">O4547*S4547</f>
        <v>1055.2998457770602</v>
      </c>
    </row>
    <row r="4548" spans="1:26" s="365" customFormat="1" ht="12.65" customHeight="1">
      <c r="A4548" s="452" t="s">
        <v>67</v>
      </c>
      <c r="B4548" s="452" t="s">
        <v>1388</v>
      </c>
      <c r="C4548" s="453" t="s">
        <v>449</v>
      </c>
      <c r="D4548" s="454" t="s">
        <v>1393</v>
      </c>
      <c r="E4548" s="455" t="s">
        <v>1394</v>
      </c>
      <c r="F4548" s="454" t="s">
        <v>1341</v>
      </c>
      <c r="G4548" s="454" t="s">
        <v>1388</v>
      </c>
      <c r="H4548" s="454" t="s">
        <v>538</v>
      </c>
      <c r="I4548" s="453">
        <v>2023</v>
      </c>
      <c r="J4548" s="453">
        <v>6</v>
      </c>
      <c r="K4548" s="456">
        <v>45589</v>
      </c>
      <c r="L4548" s="457"/>
      <c r="M4548" s="458">
        <v>8.4199999999999997E-2</v>
      </c>
      <c r="N4548" s="458">
        <v>8.6039462865220601E-2</v>
      </c>
      <c r="O4548" s="459">
        <v>1.8394628652206035E-3</v>
      </c>
      <c r="P4548" s="460">
        <v>0</v>
      </c>
      <c r="Q4548" s="453">
        <v>1</v>
      </c>
      <c r="R4548" s="458">
        <v>8.4199999999999997E-2</v>
      </c>
      <c r="S4548" s="464">
        <v>343600</v>
      </c>
      <c r="T4548" s="461">
        <v>8798970</v>
      </c>
      <c r="U4548" s="462">
        <v>37100</v>
      </c>
      <c r="V4548" s="463">
        <v>20914.621432809865</v>
      </c>
      <c r="W4548" s="716" t="e">
        <f t="shared" si="177"/>
        <v>#DIV/0!</v>
      </c>
      <c r="Z4548" s="739">
        <f t="shared" si="178"/>
        <v>632.0394404897994</v>
      </c>
    </row>
    <row r="4549" spans="1:26" s="365" customFormat="1" ht="12.65" customHeight="1">
      <c r="A4549" s="452" t="s">
        <v>67</v>
      </c>
      <c r="B4549" s="452" t="s">
        <v>1388</v>
      </c>
      <c r="C4549" s="453" t="s">
        <v>449</v>
      </c>
      <c r="D4549" s="454" t="s">
        <v>1393</v>
      </c>
      <c r="E4549" s="455" t="s">
        <v>1394</v>
      </c>
      <c r="F4549" s="454" t="s">
        <v>1341</v>
      </c>
      <c r="G4549" s="454" t="s">
        <v>1388</v>
      </c>
      <c r="H4549" s="454" t="s">
        <v>538</v>
      </c>
      <c r="I4549" s="453">
        <v>2023</v>
      </c>
      <c r="J4549" s="453">
        <v>5</v>
      </c>
      <c r="K4549" s="456">
        <v>45589</v>
      </c>
      <c r="L4549" s="457"/>
      <c r="M4549" s="458">
        <v>8.4199999999999997E-2</v>
      </c>
      <c r="N4549" s="458">
        <v>8.6039462865220601E-2</v>
      </c>
      <c r="O4549" s="459">
        <v>1.8394628652206035E-3</v>
      </c>
      <c r="P4549" s="460">
        <v>0</v>
      </c>
      <c r="Q4549" s="453">
        <v>1</v>
      </c>
      <c r="R4549" s="458">
        <v>8.4199999999999997E-2</v>
      </c>
      <c r="S4549" s="464">
        <v>422400</v>
      </c>
      <c r="T4549" s="461">
        <v>8455370</v>
      </c>
      <c r="U4549" s="462">
        <v>37100</v>
      </c>
      <c r="V4549" s="463">
        <v>21546.660873299665</v>
      </c>
      <c r="W4549" s="716" t="e">
        <f t="shared" si="177"/>
        <v>#DIV/0!</v>
      </c>
      <c r="Z4549" s="739">
        <f t="shared" si="178"/>
        <v>776.98911426918289</v>
      </c>
    </row>
    <row r="4550" spans="1:26" s="365" customFormat="1" ht="12.65" customHeight="1">
      <c r="A4550" s="452" t="s">
        <v>67</v>
      </c>
      <c r="B4550" s="452" t="s">
        <v>1388</v>
      </c>
      <c r="C4550" s="453" t="s">
        <v>449</v>
      </c>
      <c r="D4550" s="454" t="s">
        <v>1393</v>
      </c>
      <c r="E4550" s="455" t="s">
        <v>1394</v>
      </c>
      <c r="F4550" s="454" t="s">
        <v>1341</v>
      </c>
      <c r="G4550" s="454" t="s">
        <v>1388</v>
      </c>
      <c r="H4550" s="454" t="s">
        <v>538</v>
      </c>
      <c r="I4550" s="453">
        <v>2023</v>
      </c>
      <c r="J4550" s="453">
        <v>4</v>
      </c>
      <c r="K4550" s="456">
        <v>45589</v>
      </c>
      <c r="L4550" s="457"/>
      <c r="M4550" s="458">
        <v>8.4199999999999997E-2</v>
      </c>
      <c r="N4550" s="458">
        <v>8.6039462865220601E-2</v>
      </c>
      <c r="O4550" s="459">
        <v>1.8394628652206035E-3</v>
      </c>
      <c r="P4550" s="460">
        <v>0</v>
      </c>
      <c r="Q4550" s="453">
        <v>1</v>
      </c>
      <c r="R4550" s="458">
        <v>8.4199999999999997E-2</v>
      </c>
      <c r="S4550" s="464">
        <v>429300</v>
      </c>
      <c r="T4550" s="461">
        <v>8032970</v>
      </c>
      <c r="U4550" s="462">
        <v>37100</v>
      </c>
      <c r="V4550" s="463">
        <v>22323.649987568846</v>
      </c>
      <c r="W4550" s="716" t="e">
        <f t="shared" si="177"/>
        <v>#DIV/0!</v>
      </c>
      <c r="Z4550" s="739">
        <f t="shared" si="178"/>
        <v>789.68140803920505</v>
      </c>
    </row>
    <row r="4551" spans="1:26" s="365" customFormat="1" ht="12.65" customHeight="1">
      <c r="A4551" s="452" t="s">
        <v>67</v>
      </c>
      <c r="B4551" s="452" t="s">
        <v>1388</v>
      </c>
      <c r="C4551" s="453" t="s">
        <v>449</v>
      </c>
      <c r="D4551" s="454" t="s">
        <v>1393</v>
      </c>
      <c r="E4551" s="455" t="s">
        <v>1394</v>
      </c>
      <c r="F4551" s="454" t="s">
        <v>1341</v>
      </c>
      <c r="G4551" s="454" t="s">
        <v>1388</v>
      </c>
      <c r="H4551" s="454" t="s">
        <v>538</v>
      </c>
      <c r="I4551" s="453">
        <v>2023</v>
      </c>
      <c r="J4551" s="453">
        <v>3</v>
      </c>
      <c r="K4551" s="456">
        <v>45589</v>
      </c>
      <c r="L4551" s="457"/>
      <c r="M4551" s="458">
        <v>8.4199999999999997E-2</v>
      </c>
      <c r="N4551" s="458">
        <v>8.6039462865220601E-2</v>
      </c>
      <c r="O4551" s="459">
        <v>1.8394628652206035E-3</v>
      </c>
      <c r="P4551" s="460">
        <v>0</v>
      </c>
      <c r="Q4551" s="453">
        <v>1</v>
      </c>
      <c r="R4551" s="458">
        <v>8.4199999999999997E-2</v>
      </c>
      <c r="S4551" s="464">
        <v>765400</v>
      </c>
      <c r="T4551" s="461">
        <v>7603670</v>
      </c>
      <c r="U4551" s="462">
        <v>37100</v>
      </c>
      <c r="V4551" s="463">
        <v>23113.331395608053</v>
      </c>
      <c r="W4551" s="716" t="e">
        <f t="shared" si="177"/>
        <v>#DIV/0!</v>
      </c>
      <c r="Z4551" s="739">
        <f t="shared" si="178"/>
        <v>1407.9248770398499</v>
      </c>
    </row>
    <row r="4552" spans="1:26" s="365" customFormat="1" ht="12.65" customHeight="1">
      <c r="A4552" s="452" t="s">
        <v>67</v>
      </c>
      <c r="B4552" s="452" t="s">
        <v>1388</v>
      </c>
      <c r="C4552" s="453" t="s">
        <v>449</v>
      </c>
      <c r="D4552" s="454" t="s">
        <v>1393</v>
      </c>
      <c r="E4552" s="455" t="s">
        <v>1394</v>
      </c>
      <c r="F4552" s="454" t="s">
        <v>1341</v>
      </c>
      <c r="G4552" s="454" t="s">
        <v>1388</v>
      </c>
      <c r="H4552" s="454" t="s">
        <v>538</v>
      </c>
      <c r="I4552" s="453">
        <v>2023</v>
      </c>
      <c r="J4552" s="453">
        <v>2</v>
      </c>
      <c r="K4552" s="456">
        <v>45589</v>
      </c>
      <c r="L4552" s="457"/>
      <c r="M4552" s="458">
        <v>8.4199999999999997E-2</v>
      </c>
      <c r="N4552" s="458">
        <v>8.6039462865220601E-2</v>
      </c>
      <c r="O4552" s="459">
        <v>1.8394628652206035E-3</v>
      </c>
      <c r="P4552" s="460">
        <v>0</v>
      </c>
      <c r="Q4552" s="453">
        <v>1</v>
      </c>
      <c r="R4552" s="458">
        <v>8.4199999999999997E-2</v>
      </c>
      <c r="S4552" s="464">
        <v>631270</v>
      </c>
      <c r="T4552" s="461">
        <v>6838270</v>
      </c>
      <c r="U4552" s="462">
        <v>37100</v>
      </c>
      <c r="V4552" s="463">
        <v>24521.256272647901</v>
      </c>
      <c r="W4552" s="716" t="e">
        <f t="shared" si="177"/>
        <v>#DIV/0!</v>
      </c>
      <c r="Z4552" s="739">
        <f t="shared" si="178"/>
        <v>1161.1977229278104</v>
      </c>
    </row>
    <row r="4553" spans="1:26" s="365" customFormat="1" ht="12.65" customHeight="1">
      <c r="A4553" s="452" t="s">
        <v>67</v>
      </c>
      <c r="B4553" s="452" t="s">
        <v>1388</v>
      </c>
      <c r="C4553" s="453" t="s">
        <v>449</v>
      </c>
      <c r="D4553" s="454" t="s">
        <v>1393</v>
      </c>
      <c r="E4553" s="455" t="s">
        <v>1394</v>
      </c>
      <c r="F4553" s="454" t="s">
        <v>1341</v>
      </c>
      <c r="G4553" s="454" t="s">
        <v>1388</v>
      </c>
      <c r="H4553" s="454" t="s">
        <v>538</v>
      </c>
      <c r="I4553" s="453">
        <v>2023</v>
      </c>
      <c r="J4553" s="453">
        <v>1</v>
      </c>
      <c r="K4553" s="456">
        <v>45589</v>
      </c>
      <c r="L4553" s="457"/>
      <c r="M4553" s="458">
        <v>8.4199999999999997E-2</v>
      </c>
      <c r="N4553" s="458">
        <v>8.6039462865220601E-2</v>
      </c>
      <c r="O4553" s="459">
        <v>1.8394628652206035E-3</v>
      </c>
      <c r="P4553" s="460">
        <v>0</v>
      </c>
      <c r="Q4553" s="453">
        <v>1</v>
      </c>
      <c r="R4553" s="458">
        <v>8.4199999999999997E-2</v>
      </c>
      <c r="S4553" s="464">
        <v>2790000</v>
      </c>
      <c r="T4553" s="461">
        <v>6207000</v>
      </c>
      <c r="U4553" s="462">
        <v>37100</v>
      </c>
      <c r="V4553" s="463">
        <v>25682.453995575714</v>
      </c>
      <c r="W4553" s="716" t="e">
        <f t="shared" si="177"/>
        <v>#DIV/0!</v>
      </c>
      <c r="Z4553" s="739">
        <f t="shared" si="178"/>
        <v>5132.101393965484</v>
      </c>
    </row>
    <row r="4554" spans="1:26" s="365" customFormat="1" ht="12.65" customHeight="1">
      <c r="A4554" s="452" t="s">
        <v>67</v>
      </c>
      <c r="B4554" s="452" t="s">
        <v>1388</v>
      </c>
      <c r="C4554" s="453" t="s">
        <v>449</v>
      </c>
      <c r="D4554" s="454" t="s">
        <v>1393</v>
      </c>
      <c r="E4554" s="455" t="s">
        <v>1394</v>
      </c>
      <c r="F4554" s="454" t="s">
        <v>1341</v>
      </c>
      <c r="G4554" s="454" t="s">
        <v>1388</v>
      </c>
      <c r="H4554" s="454" t="s">
        <v>538</v>
      </c>
      <c r="I4554" s="453">
        <v>2022</v>
      </c>
      <c r="J4554" s="453">
        <v>12</v>
      </c>
      <c r="K4554" s="456">
        <v>45589</v>
      </c>
      <c r="L4554" s="457"/>
      <c r="M4554" s="458">
        <v>8.4199999999999997E-2</v>
      </c>
      <c r="N4554" s="458">
        <v>8.6039462865220601E-2</v>
      </c>
      <c r="O4554" s="459">
        <v>1.8394628652206035E-3</v>
      </c>
      <c r="P4554" s="460">
        <v>0</v>
      </c>
      <c r="Q4554" s="453">
        <v>1</v>
      </c>
      <c r="R4554" s="458">
        <v>8.4199999999999997E-2</v>
      </c>
      <c r="S4554" s="464">
        <v>1990000</v>
      </c>
      <c r="T4554" s="461">
        <v>3417000</v>
      </c>
      <c r="U4554" s="462">
        <v>37100</v>
      </c>
      <c r="V4554" s="463">
        <v>30814.555389541198</v>
      </c>
      <c r="W4554" s="716" t="e">
        <f t="shared" si="177"/>
        <v>#DIV/0!</v>
      </c>
      <c r="Z4554" s="739">
        <f t="shared" si="178"/>
        <v>3660.5311017890012</v>
      </c>
    </row>
    <row r="4555" spans="1:26" s="365" customFormat="1" ht="12.65" customHeight="1">
      <c r="A4555" s="452" t="s">
        <v>67</v>
      </c>
      <c r="B4555" s="452" t="s">
        <v>1388</v>
      </c>
      <c r="C4555" s="453" t="s">
        <v>449</v>
      </c>
      <c r="D4555" s="454" t="s">
        <v>1393</v>
      </c>
      <c r="E4555" s="455" t="s">
        <v>1394</v>
      </c>
      <c r="F4555" s="454" t="s">
        <v>1341</v>
      </c>
      <c r="G4555" s="454" t="s">
        <v>1388</v>
      </c>
      <c r="H4555" s="454" t="s">
        <v>538</v>
      </c>
      <c r="I4555" s="453">
        <v>2022</v>
      </c>
      <c r="J4555" s="453">
        <v>11</v>
      </c>
      <c r="K4555" s="456">
        <v>45589</v>
      </c>
      <c r="L4555" s="457"/>
      <c r="M4555" s="458">
        <v>8.4199999999999997E-2</v>
      </c>
      <c r="N4555" s="458">
        <v>8.6039462865220601E-2</v>
      </c>
      <c r="O4555" s="459">
        <v>1.8394628652206035E-3</v>
      </c>
      <c r="P4555" s="460">
        <v>0</v>
      </c>
      <c r="Q4555" s="453">
        <v>1</v>
      </c>
      <c r="R4555" s="458">
        <v>8.4199999999999997E-2</v>
      </c>
      <c r="S4555" s="464">
        <v>1427000</v>
      </c>
      <c r="T4555" s="461">
        <v>1427000</v>
      </c>
      <c r="U4555" s="462">
        <v>37100</v>
      </c>
      <c r="V4555" s="463">
        <v>34475.086491330199</v>
      </c>
      <c r="W4555" s="716" t="e">
        <f t="shared" si="177"/>
        <v>#DIV/0!</v>
      </c>
      <c r="Z4555" s="739">
        <f t="shared" si="178"/>
        <v>2624.9135086698011</v>
      </c>
    </row>
    <row r="4556" spans="1:26" s="365" customFormat="1" ht="12.65" customHeight="1">
      <c r="A4556" s="452" t="s">
        <v>67</v>
      </c>
      <c r="B4556" s="452" t="s">
        <v>1388</v>
      </c>
      <c r="C4556" s="453" t="s">
        <v>449</v>
      </c>
      <c r="D4556" s="454" t="s">
        <v>1395</v>
      </c>
      <c r="E4556" s="455" t="s">
        <v>1396</v>
      </c>
      <c r="F4556" s="454" t="s">
        <v>1341</v>
      </c>
      <c r="G4556" s="454" t="s">
        <v>1388</v>
      </c>
      <c r="H4556" s="454" t="s">
        <v>538</v>
      </c>
      <c r="I4556" s="453">
        <v>2024</v>
      </c>
      <c r="J4556" s="453">
        <v>12</v>
      </c>
      <c r="K4556" s="456">
        <v>45666</v>
      </c>
      <c r="L4556" s="457"/>
      <c r="M4556" s="458">
        <v>0.03</v>
      </c>
      <c r="N4556" s="458">
        <v>3.02147905494685E-2</v>
      </c>
      <c r="O4556" s="459">
        <v>2.1479054946850137E-4</v>
      </c>
      <c r="P4556" s="460">
        <v>0</v>
      </c>
      <c r="Q4556" s="453">
        <v>1</v>
      </c>
      <c r="R4556" s="458">
        <v>0.03</v>
      </c>
      <c r="S4556" s="464">
        <v>0</v>
      </c>
      <c r="T4556" s="461">
        <v>12550763</v>
      </c>
      <c r="U4556" s="462">
        <v>9000</v>
      </c>
      <c r="V4556" s="463">
        <v>6304.2147189810639</v>
      </c>
      <c r="W4556" s="716" t="e">
        <f t="shared" si="177"/>
        <v>#DIV/0!</v>
      </c>
      <c r="Z4556" s="739">
        <f t="shared" si="178"/>
        <v>0</v>
      </c>
    </row>
    <row r="4557" spans="1:26" s="365" customFormat="1" ht="12.65" customHeight="1">
      <c r="A4557" s="452" t="s">
        <v>67</v>
      </c>
      <c r="B4557" s="452" t="s">
        <v>1388</v>
      </c>
      <c r="C4557" s="453" t="s">
        <v>449</v>
      </c>
      <c r="D4557" s="454" t="s">
        <v>1395</v>
      </c>
      <c r="E4557" s="455" t="s">
        <v>1396</v>
      </c>
      <c r="F4557" s="454" t="s">
        <v>1341</v>
      </c>
      <c r="G4557" s="454" t="s">
        <v>1388</v>
      </c>
      <c r="H4557" s="454" t="s">
        <v>538</v>
      </c>
      <c r="I4557" s="453">
        <v>2024</v>
      </c>
      <c r="J4557" s="453">
        <v>11</v>
      </c>
      <c r="K4557" s="456">
        <v>45636</v>
      </c>
      <c r="L4557" s="457"/>
      <c r="M4557" s="458">
        <v>0.03</v>
      </c>
      <c r="N4557" s="458">
        <v>3.02147905494685E-2</v>
      </c>
      <c r="O4557" s="459">
        <v>2.1479054946850137E-4</v>
      </c>
      <c r="P4557" s="460">
        <v>0</v>
      </c>
      <c r="Q4557" s="453">
        <v>1</v>
      </c>
      <c r="R4557" s="458">
        <v>0.03</v>
      </c>
      <c r="S4557" s="464">
        <v>0</v>
      </c>
      <c r="T4557" s="461">
        <v>12550763</v>
      </c>
      <c r="U4557" s="462">
        <v>9000</v>
      </c>
      <c r="V4557" s="463">
        <v>6304.2147189810639</v>
      </c>
      <c r="W4557" s="716" t="e">
        <f t="shared" si="177"/>
        <v>#DIV/0!</v>
      </c>
      <c r="Z4557" s="739">
        <f t="shared" si="178"/>
        <v>0</v>
      </c>
    </row>
    <row r="4558" spans="1:26" s="365" customFormat="1" ht="12.65" customHeight="1">
      <c r="A4558" s="452" t="s">
        <v>67</v>
      </c>
      <c r="B4558" s="452" t="s">
        <v>1388</v>
      </c>
      <c r="C4558" s="453" t="s">
        <v>449</v>
      </c>
      <c r="D4558" s="454" t="s">
        <v>1395</v>
      </c>
      <c r="E4558" s="455" t="s">
        <v>1396</v>
      </c>
      <c r="F4558" s="454" t="s">
        <v>1341</v>
      </c>
      <c r="G4558" s="454" t="s">
        <v>1388</v>
      </c>
      <c r="H4558" s="454" t="s">
        <v>538</v>
      </c>
      <c r="I4558" s="453">
        <v>2024</v>
      </c>
      <c r="J4558" s="453">
        <v>10</v>
      </c>
      <c r="K4558" s="456">
        <v>45603</v>
      </c>
      <c r="L4558" s="457"/>
      <c r="M4558" s="458">
        <v>0.03</v>
      </c>
      <c r="N4558" s="458">
        <v>3.02147905494685E-2</v>
      </c>
      <c r="O4558" s="459">
        <v>2.1479054946850137E-4</v>
      </c>
      <c r="P4558" s="460">
        <v>0</v>
      </c>
      <c r="Q4558" s="453">
        <v>1</v>
      </c>
      <c r="R4558" s="458">
        <v>0.03</v>
      </c>
      <c r="S4558" s="464">
        <v>20000</v>
      </c>
      <c r="T4558" s="461">
        <v>12550763</v>
      </c>
      <c r="U4558" s="462">
        <v>9000</v>
      </c>
      <c r="V4558" s="463">
        <v>6304.2147189810639</v>
      </c>
      <c r="W4558" s="716" t="e">
        <f t="shared" si="177"/>
        <v>#DIV/0!</v>
      </c>
      <c r="Z4558" s="739">
        <f t="shared" si="178"/>
        <v>4.2958109893700271</v>
      </c>
    </row>
    <row r="4559" spans="1:26" s="365" customFormat="1" ht="12.65" customHeight="1">
      <c r="A4559" s="452" t="s">
        <v>67</v>
      </c>
      <c r="B4559" s="452" t="s">
        <v>1388</v>
      </c>
      <c r="C4559" s="453" t="s">
        <v>449</v>
      </c>
      <c r="D4559" s="454" t="s">
        <v>1395</v>
      </c>
      <c r="E4559" s="455" t="s">
        <v>1396</v>
      </c>
      <c r="F4559" s="454" t="s">
        <v>1341</v>
      </c>
      <c r="G4559" s="454" t="s">
        <v>1388</v>
      </c>
      <c r="H4559" s="454" t="s">
        <v>538</v>
      </c>
      <c r="I4559" s="453">
        <v>2024</v>
      </c>
      <c r="J4559" s="453">
        <v>9</v>
      </c>
      <c r="K4559" s="456">
        <v>45589</v>
      </c>
      <c r="L4559" s="457"/>
      <c r="M4559" s="458">
        <v>0.03</v>
      </c>
      <c r="N4559" s="458">
        <v>3.02147905494685E-2</v>
      </c>
      <c r="O4559" s="459">
        <v>2.1479054946850137E-4</v>
      </c>
      <c r="P4559" s="460">
        <v>0</v>
      </c>
      <c r="Q4559" s="453">
        <v>1</v>
      </c>
      <c r="R4559" s="458">
        <v>0.03</v>
      </c>
      <c r="S4559" s="464">
        <v>140000</v>
      </c>
      <c r="T4559" s="461">
        <v>12530763</v>
      </c>
      <c r="U4559" s="462">
        <v>9000</v>
      </c>
      <c r="V4559" s="463">
        <v>6308.5105299704337</v>
      </c>
      <c r="W4559" s="716" t="e">
        <f t="shared" si="177"/>
        <v>#DIV/0!</v>
      </c>
      <c r="Z4559" s="739">
        <f t="shared" si="178"/>
        <v>30.070676925590192</v>
      </c>
    </row>
    <row r="4560" spans="1:26" s="365" customFormat="1" ht="12.65" customHeight="1">
      <c r="A4560" s="452" t="s">
        <v>67</v>
      </c>
      <c r="B4560" s="452" t="s">
        <v>1388</v>
      </c>
      <c r="C4560" s="453" t="s">
        <v>449</v>
      </c>
      <c r="D4560" s="454" t="s">
        <v>1395</v>
      </c>
      <c r="E4560" s="455" t="s">
        <v>1396</v>
      </c>
      <c r="F4560" s="454" t="s">
        <v>1341</v>
      </c>
      <c r="G4560" s="454" t="s">
        <v>1388</v>
      </c>
      <c r="H4560" s="454" t="s">
        <v>538</v>
      </c>
      <c r="I4560" s="453">
        <v>2024</v>
      </c>
      <c r="J4560" s="453">
        <v>8</v>
      </c>
      <c r="K4560" s="456">
        <v>45589</v>
      </c>
      <c r="L4560" s="457"/>
      <c r="M4560" s="458">
        <v>0.03</v>
      </c>
      <c r="N4560" s="458">
        <v>3.02147905494685E-2</v>
      </c>
      <c r="O4560" s="459">
        <v>2.1479054946850137E-4</v>
      </c>
      <c r="P4560" s="460">
        <v>0</v>
      </c>
      <c r="Q4560" s="453">
        <v>1</v>
      </c>
      <c r="R4560" s="458">
        <v>0.03</v>
      </c>
      <c r="S4560" s="464">
        <v>161388</v>
      </c>
      <c r="T4560" s="461">
        <v>12390763</v>
      </c>
      <c r="U4560" s="462">
        <v>9000</v>
      </c>
      <c r="V4560" s="463">
        <v>6338.581206896024</v>
      </c>
      <c r="W4560" s="716" t="e">
        <f t="shared" si="177"/>
        <v>#DIV/0!</v>
      </c>
      <c r="Z4560" s="739">
        <f t="shared" si="178"/>
        <v>34.664617197622498</v>
      </c>
    </row>
    <row r="4561" spans="1:26" s="365" customFormat="1" ht="12.65" customHeight="1">
      <c r="A4561" s="452" t="s">
        <v>67</v>
      </c>
      <c r="B4561" s="452" t="s">
        <v>1388</v>
      </c>
      <c r="C4561" s="453" t="s">
        <v>449</v>
      </c>
      <c r="D4561" s="454" t="s">
        <v>1395</v>
      </c>
      <c r="E4561" s="455" t="s">
        <v>1396</v>
      </c>
      <c r="F4561" s="454" t="s">
        <v>1341</v>
      </c>
      <c r="G4561" s="454" t="s">
        <v>1388</v>
      </c>
      <c r="H4561" s="454" t="s">
        <v>538</v>
      </c>
      <c r="I4561" s="453">
        <v>2024</v>
      </c>
      <c r="J4561" s="453">
        <v>7</v>
      </c>
      <c r="K4561" s="456">
        <v>45589</v>
      </c>
      <c r="L4561" s="457"/>
      <c r="M4561" s="458">
        <v>0.03</v>
      </c>
      <c r="N4561" s="458">
        <v>3.02147905494685E-2</v>
      </c>
      <c r="O4561" s="459">
        <v>2.1479054946850137E-4</v>
      </c>
      <c r="P4561" s="460">
        <v>0</v>
      </c>
      <c r="Q4561" s="453">
        <v>1</v>
      </c>
      <c r="R4561" s="458">
        <v>0.03</v>
      </c>
      <c r="S4561" s="464">
        <v>0</v>
      </c>
      <c r="T4561" s="461">
        <v>12229375</v>
      </c>
      <c r="U4561" s="462">
        <v>9000</v>
      </c>
      <c r="V4561" s="463">
        <v>6373.2458240936467</v>
      </c>
      <c r="W4561" s="716" t="e">
        <f t="shared" si="177"/>
        <v>#DIV/0!</v>
      </c>
      <c r="Z4561" s="739">
        <f t="shared" si="178"/>
        <v>0</v>
      </c>
    </row>
    <row r="4562" spans="1:26" s="365" customFormat="1" ht="12.65" customHeight="1">
      <c r="A4562" s="452" t="s">
        <v>67</v>
      </c>
      <c r="B4562" s="452" t="s">
        <v>1388</v>
      </c>
      <c r="C4562" s="453" t="s">
        <v>449</v>
      </c>
      <c r="D4562" s="454" t="s">
        <v>1395</v>
      </c>
      <c r="E4562" s="455" t="s">
        <v>1396</v>
      </c>
      <c r="F4562" s="454" t="s">
        <v>1341</v>
      </c>
      <c r="G4562" s="454" t="s">
        <v>1388</v>
      </c>
      <c r="H4562" s="454" t="s">
        <v>538</v>
      </c>
      <c r="I4562" s="453">
        <v>2024</v>
      </c>
      <c r="J4562" s="453">
        <v>6</v>
      </c>
      <c r="K4562" s="456">
        <v>45589</v>
      </c>
      <c r="L4562" s="457"/>
      <c r="M4562" s="458">
        <v>0.03</v>
      </c>
      <c r="N4562" s="458">
        <v>3.02147905494685E-2</v>
      </c>
      <c r="O4562" s="459">
        <v>2.1479054946850137E-4</v>
      </c>
      <c r="P4562" s="460">
        <v>0</v>
      </c>
      <c r="Q4562" s="453">
        <v>1</v>
      </c>
      <c r="R4562" s="458">
        <v>0.03</v>
      </c>
      <c r="S4562" s="464">
        <v>70000</v>
      </c>
      <c r="T4562" s="461">
        <v>12229375</v>
      </c>
      <c r="U4562" s="462">
        <v>9000</v>
      </c>
      <c r="V4562" s="463">
        <v>6373.2458240936467</v>
      </c>
      <c r="W4562" s="716" t="e">
        <f t="shared" si="177"/>
        <v>#DIV/0!</v>
      </c>
      <c r="Z4562" s="739">
        <f t="shared" si="178"/>
        <v>15.035338462795096</v>
      </c>
    </row>
    <row r="4563" spans="1:26" s="365" customFormat="1" ht="12.65" customHeight="1">
      <c r="A4563" s="452" t="s">
        <v>67</v>
      </c>
      <c r="B4563" s="452" t="s">
        <v>1388</v>
      </c>
      <c r="C4563" s="453" t="s">
        <v>449</v>
      </c>
      <c r="D4563" s="454" t="s">
        <v>1395</v>
      </c>
      <c r="E4563" s="455" t="s">
        <v>1396</v>
      </c>
      <c r="F4563" s="454" t="s">
        <v>1341</v>
      </c>
      <c r="G4563" s="454" t="s">
        <v>1388</v>
      </c>
      <c r="H4563" s="454" t="s">
        <v>538</v>
      </c>
      <c r="I4563" s="453">
        <v>2024</v>
      </c>
      <c r="J4563" s="453">
        <v>5</v>
      </c>
      <c r="K4563" s="456">
        <v>45589</v>
      </c>
      <c r="L4563" s="457"/>
      <c r="M4563" s="458">
        <v>0.03</v>
      </c>
      <c r="N4563" s="458">
        <v>3.02147905494685E-2</v>
      </c>
      <c r="O4563" s="459">
        <v>2.1479054946850137E-4</v>
      </c>
      <c r="P4563" s="460">
        <v>0</v>
      </c>
      <c r="Q4563" s="453">
        <v>1</v>
      </c>
      <c r="R4563" s="458">
        <v>0.03</v>
      </c>
      <c r="S4563" s="464">
        <v>55476</v>
      </c>
      <c r="T4563" s="461">
        <v>12159375</v>
      </c>
      <c r="U4563" s="462">
        <v>9000</v>
      </c>
      <c r="V4563" s="463">
        <v>6388.2811625564409</v>
      </c>
      <c r="W4563" s="716" t="e">
        <f t="shared" si="177"/>
        <v>#DIV/0!</v>
      </c>
      <c r="Z4563" s="739">
        <f t="shared" si="178"/>
        <v>11.915720522314583</v>
      </c>
    </row>
    <row r="4564" spans="1:26" s="365" customFormat="1" ht="12.65" customHeight="1">
      <c r="A4564" s="452" t="s">
        <v>67</v>
      </c>
      <c r="B4564" s="452" t="s">
        <v>1388</v>
      </c>
      <c r="C4564" s="453" t="s">
        <v>449</v>
      </c>
      <c r="D4564" s="454" t="s">
        <v>1395</v>
      </c>
      <c r="E4564" s="455" t="s">
        <v>1396</v>
      </c>
      <c r="F4564" s="454" t="s">
        <v>1341</v>
      </c>
      <c r="G4564" s="454" t="s">
        <v>1388</v>
      </c>
      <c r="H4564" s="454" t="s">
        <v>538</v>
      </c>
      <c r="I4564" s="453">
        <v>2024</v>
      </c>
      <c r="J4564" s="453">
        <v>4</v>
      </c>
      <c r="K4564" s="456">
        <v>45589</v>
      </c>
      <c r="L4564" s="457"/>
      <c r="M4564" s="458">
        <v>0.03</v>
      </c>
      <c r="N4564" s="458">
        <v>3.02147905494685E-2</v>
      </c>
      <c r="O4564" s="459">
        <v>2.1479054946850137E-4</v>
      </c>
      <c r="P4564" s="460">
        <v>0</v>
      </c>
      <c r="Q4564" s="453">
        <v>1</v>
      </c>
      <c r="R4564" s="458">
        <v>0.03</v>
      </c>
      <c r="S4564" s="464">
        <v>662129</v>
      </c>
      <c r="T4564" s="461">
        <v>12103899</v>
      </c>
      <c r="U4564" s="462">
        <v>9000</v>
      </c>
      <c r="V4564" s="463">
        <v>6400.1968830787555</v>
      </c>
      <c r="W4564" s="716" t="e">
        <f t="shared" si="177"/>
        <v>#DIV/0!</v>
      </c>
      <c r="Z4564" s="739">
        <f t="shared" si="178"/>
        <v>142.21905172902936</v>
      </c>
    </row>
    <row r="4565" spans="1:26" s="365" customFormat="1" ht="12.65" customHeight="1">
      <c r="A4565" s="452" t="s">
        <v>67</v>
      </c>
      <c r="B4565" s="452" t="s">
        <v>1388</v>
      </c>
      <c r="C4565" s="453" t="s">
        <v>449</v>
      </c>
      <c r="D4565" s="454" t="s">
        <v>1395</v>
      </c>
      <c r="E4565" s="455" t="s">
        <v>1396</v>
      </c>
      <c r="F4565" s="454" t="s">
        <v>1341</v>
      </c>
      <c r="G4565" s="454" t="s">
        <v>1388</v>
      </c>
      <c r="H4565" s="454" t="s">
        <v>538</v>
      </c>
      <c r="I4565" s="453">
        <v>2024</v>
      </c>
      <c r="J4565" s="453">
        <v>3</v>
      </c>
      <c r="K4565" s="456">
        <v>45589</v>
      </c>
      <c r="L4565" s="457"/>
      <c r="M4565" s="458">
        <v>0.03</v>
      </c>
      <c r="N4565" s="458">
        <v>3.02147905494685E-2</v>
      </c>
      <c r="O4565" s="459">
        <v>2.1479054946850137E-4</v>
      </c>
      <c r="P4565" s="460">
        <v>0</v>
      </c>
      <c r="Q4565" s="453">
        <v>1</v>
      </c>
      <c r="R4565" s="458">
        <v>0.03</v>
      </c>
      <c r="S4565" s="464">
        <v>339000</v>
      </c>
      <c r="T4565" s="461">
        <v>11441770</v>
      </c>
      <c r="U4565" s="462">
        <v>9000</v>
      </c>
      <c r="V4565" s="463">
        <v>6542.4159348077847</v>
      </c>
      <c r="W4565" s="716" t="e">
        <f t="shared" si="177"/>
        <v>#DIV/0!</v>
      </c>
      <c r="Z4565" s="739">
        <f t="shared" si="178"/>
        <v>72.81399626982197</v>
      </c>
    </row>
    <row r="4566" spans="1:26" s="365" customFormat="1" ht="12.65" customHeight="1">
      <c r="A4566" s="452" t="s">
        <v>67</v>
      </c>
      <c r="B4566" s="452" t="s">
        <v>1388</v>
      </c>
      <c r="C4566" s="453" t="s">
        <v>449</v>
      </c>
      <c r="D4566" s="454" t="s">
        <v>1395</v>
      </c>
      <c r="E4566" s="455" t="s">
        <v>1396</v>
      </c>
      <c r="F4566" s="454" t="s">
        <v>1341</v>
      </c>
      <c r="G4566" s="454" t="s">
        <v>1388</v>
      </c>
      <c r="H4566" s="454" t="s">
        <v>538</v>
      </c>
      <c r="I4566" s="453">
        <v>2024</v>
      </c>
      <c r="J4566" s="453">
        <v>2</v>
      </c>
      <c r="K4566" s="456">
        <v>45589</v>
      </c>
      <c r="L4566" s="457"/>
      <c r="M4566" s="458">
        <v>0.03</v>
      </c>
      <c r="N4566" s="458">
        <v>3.02147905494685E-2</v>
      </c>
      <c r="O4566" s="459">
        <v>2.1479054946850137E-4</v>
      </c>
      <c r="P4566" s="460">
        <v>0</v>
      </c>
      <c r="Q4566" s="453">
        <v>1</v>
      </c>
      <c r="R4566" s="458">
        <v>0.03</v>
      </c>
      <c r="S4566" s="464">
        <v>112500</v>
      </c>
      <c r="T4566" s="461">
        <v>11102770</v>
      </c>
      <c r="U4566" s="462">
        <v>9000</v>
      </c>
      <c r="V4566" s="463">
        <v>6615.229931077607</v>
      </c>
      <c r="W4566" s="716" t="e">
        <f t="shared" si="177"/>
        <v>#DIV/0!</v>
      </c>
      <c r="Z4566" s="739">
        <f t="shared" si="178"/>
        <v>24.163936815206405</v>
      </c>
    </row>
    <row r="4567" spans="1:26" s="365" customFormat="1" ht="12.65" customHeight="1">
      <c r="A4567" s="452" t="s">
        <v>67</v>
      </c>
      <c r="B4567" s="452" t="s">
        <v>1388</v>
      </c>
      <c r="C4567" s="453" t="s">
        <v>449</v>
      </c>
      <c r="D4567" s="454" t="s">
        <v>1395</v>
      </c>
      <c r="E4567" s="455" t="s">
        <v>1396</v>
      </c>
      <c r="F4567" s="454" t="s">
        <v>1341</v>
      </c>
      <c r="G4567" s="454" t="s">
        <v>1388</v>
      </c>
      <c r="H4567" s="454" t="s">
        <v>538</v>
      </c>
      <c r="I4567" s="453">
        <v>2024</v>
      </c>
      <c r="J4567" s="453">
        <v>1</v>
      </c>
      <c r="K4567" s="456">
        <v>45589</v>
      </c>
      <c r="L4567" s="457"/>
      <c r="M4567" s="458">
        <v>0.03</v>
      </c>
      <c r="N4567" s="458">
        <v>3.02147905494685E-2</v>
      </c>
      <c r="O4567" s="459">
        <v>2.1479054946850137E-4</v>
      </c>
      <c r="P4567" s="460">
        <v>0</v>
      </c>
      <c r="Q4567" s="453">
        <v>1</v>
      </c>
      <c r="R4567" s="458">
        <v>0.03</v>
      </c>
      <c r="S4567" s="464">
        <v>201033</v>
      </c>
      <c r="T4567" s="461">
        <v>10990270</v>
      </c>
      <c r="U4567" s="462">
        <v>9000</v>
      </c>
      <c r="V4567" s="463">
        <v>6639.3938678928134</v>
      </c>
      <c r="W4567" s="716" t="e">
        <f t="shared" si="177"/>
        <v>#DIV/0!</v>
      </c>
      <c r="Z4567" s="739">
        <f t="shared" si="178"/>
        <v>43.179988531301234</v>
      </c>
    </row>
    <row r="4568" spans="1:26" s="365" customFormat="1" ht="12.65" customHeight="1">
      <c r="A4568" s="452" t="s">
        <v>67</v>
      </c>
      <c r="B4568" s="452" t="s">
        <v>1388</v>
      </c>
      <c r="C4568" s="453" t="s">
        <v>449</v>
      </c>
      <c r="D4568" s="454" t="s">
        <v>1395</v>
      </c>
      <c r="E4568" s="455" t="s">
        <v>1396</v>
      </c>
      <c r="F4568" s="454" t="s">
        <v>1341</v>
      </c>
      <c r="G4568" s="454" t="s">
        <v>1388</v>
      </c>
      <c r="H4568" s="454" t="s">
        <v>538</v>
      </c>
      <c r="I4568" s="453">
        <v>2023</v>
      </c>
      <c r="J4568" s="453">
        <v>12</v>
      </c>
      <c r="K4568" s="456">
        <v>45589</v>
      </c>
      <c r="L4568" s="457"/>
      <c r="M4568" s="458">
        <v>0.03</v>
      </c>
      <c r="N4568" s="458">
        <v>3.02147905494685E-2</v>
      </c>
      <c r="O4568" s="459">
        <v>2.1479054946850137E-4</v>
      </c>
      <c r="P4568" s="460">
        <v>0</v>
      </c>
      <c r="Q4568" s="453">
        <v>1</v>
      </c>
      <c r="R4568" s="458">
        <v>0.03</v>
      </c>
      <c r="S4568" s="464">
        <v>31500</v>
      </c>
      <c r="T4568" s="461">
        <v>10789237</v>
      </c>
      <c r="U4568" s="462">
        <v>9000</v>
      </c>
      <c r="V4568" s="463">
        <v>6682.5738564241146</v>
      </c>
      <c r="W4568" s="716" t="e">
        <f t="shared" si="177"/>
        <v>#DIV/0!</v>
      </c>
      <c r="Z4568" s="739">
        <f t="shared" si="178"/>
        <v>6.7659023082577932</v>
      </c>
    </row>
    <row r="4569" spans="1:26" s="365" customFormat="1" ht="12.65" customHeight="1">
      <c r="A4569" s="452" t="s">
        <v>67</v>
      </c>
      <c r="B4569" s="452" t="s">
        <v>1388</v>
      </c>
      <c r="C4569" s="453" t="s">
        <v>449</v>
      </c>
      <c r="D4569" s="454" t="s">
        <v>1395</v>
      </c>
      <c r="E4569" s="455" t="s">
        <v>1396</v>
      </c>
      <c r="F4569" s="454" t="s">
        <v>1341</v>
      </c>
      <c r="G4569" s="454" t="s">
        <v>1388</v>
      </c>
      <c r="H4569" s="454" t="s">
        <v>538</v>
      </c>
      <c r="I4569" s="453">
        <v>2023</v>
      </c>
      <c r="J4569" s="453">
        <v>11</v>
      </c>
      <c r="K4569" s="456">
        <v>45589</v>
      </c>
      <c r="L4569" s="457"/>
      <c r="M4569" s="458">
        <v>0.03</v>
      </c>
      <c r="N4569" s="458">
        <v>3.02147905494685E-2</v>
      </c>
      <c r="O4569" s="459">
        <v>2.1479054946850137E-4</v>
      </c>
      <c r="P4569" s="460">
        <v>0</v>
      </c>
      <c r="Q4569" s="453">
        <v>1</v>
      </c>
      <c r="R4569" s="458">
        <v>0.03</v>
      </c>
      <c r="S4569" s="464">
        <v>345814</v>
      </c>
      <c r="T4569" s="461">
        <v>10757737</v>
      </c>
      <c r="U4569" s="462">
        <v>9000</v>
      </c>
      <c r="V4569" s="463">
        <v>6689.3397587323725</v>
      </c>
      <c r="W4569" s="716" t="e">
        <f t="shared" si="177"/>
        <v>#DIV/0!</v>
      </c>
      <c r="Z4569" s="739">
        <f t="shared" si="178"/>
        <v>74.277579073900341</v>
      </c>
    </row>
    <row r="4570" spans="1:26" s="365" customFormat="1" ht="12.65" customHeight="1">
      <c r="A4570" s="452" t="s">
        <v>67</v>
      </c>
      <c r="B4570" s="452" t="s">
        <v>1388</v>
      </c>
      <c r="C4570" s="453" t="s">
        <v>449</v>
      </c>
      <c r="D4570" s="454" t="s">
        <v>1395</v>
      </c>
      <c r="E4570" s="455" t="s">
        <v>1396</v>
      </c>
      <c r="F4570" s="454" t="s">
        <v>1341</v>
      </c>
      <c r="G4570" s="454" t="s">
        <v>1388</v>
      </c>
      <c r="H4570" s="454" t="s">
        <v>538</v>
      </c>
      <c r="I4570" s="453">
        <v>2023</v>
      </c>
      <c r="J4570" s="453">
        <v>10</v>
      </c>
      <c r="K4570" s="456">
        <v>45589</v>
      </c>
      <c r="L4570" s="457"/>
      <c r="M4570" s="458">
        <v>0.03</v>
      </c>
      <c r="N4570" s="458">
        <v>3.02147905494685E-2</v>
      </c>
      <c r="O4570" s="459">
        <v>2.1479054946850137E-4</v>
      </c>
      <c r="P4570" s="460">
        <v>0</v>
      </c>
      <c r="Q4570" s="453">
        <v>1</v>
      </c>
      <c r="R4570" s="458">
        <v>0.03</v>
      </c>
      <c r="S4570" s="464">
        <v>85500</v>
      </c>
      <c r="T4570" s="461">
        <v>10411923</v>
      </c>
      <c r="U4570" s="462">
        <v>9000</v>
      </c>
      <c r="V4570" s="463">
        <v>6763.6173378062722</v>
      </c>
      <c r="W4570" s="716" t="e">
        <f t="shared" si="177"/>
        <v>#DIV/0!</v>
      </c>
      <c r="Z4570" s="739">
        <f t="shared" si="178"/>
        <v>18.364591979556867</v>
      </c>
    </row>
    <row r="4571" spans="1:26" s="365" customFormat="1" ht="12.65" customHeight="1">
      <c r="A4571" s="452" t="s">
        <v>67</v>
      </c>
      <c r="B4571" s="452" t="s">
        <v>1388</v>
      </c>
      <c r="C4571" s="453" t="s">
        <v>449</v>
      </c>
      <c r="D4571" s="454" t="s">
        <v>1395</v>
      </c>
      <c r="E4571" s="455" t="s">
        <v>1396</v>
      </c>
      <c r="F4571" s="454" t="s">
        <v>1341</v>
      </c>
      <c r="G4571" s="454" t="s">
        <v>1388</v>
      </c>
      <c r="H4571" s="454" t="s">
        <v>538</v>
      </c>
      <c r="I4571" s="453">
        <v>2023</v>
      </c>
      <c r="J4571" s="453">
        <v>9</v>
      </c>
      <c r="K4571" s="456">
        <v>45589</v>
      </c>
      <c r="L4571" s="457"/>
      <c r="M4571" s="458">
        <v>0.03</v>
      </c>
      <c r="N4571" s="458">
        <v>3.02147905494685E-2</v>
      </c>
      <c r="O4571" s="459">
        <v>2.1479054946850137E-4</v>
      </c>
      <c r="P4571" s="460">
        <v>0</v>
      </c>
      <c r="Q4571" s="453">
        <v>1</v>
      </c>
      <c r="R4571" s="458">
        <v>0.03</v>
      </c>
      <c r="S4571" s="464">
        <v>741623</v>
      </c>
      <c r="T4571" s="461">
        <v>10326423</v>
      </c>
      <c r="U4571" s="462">
        <v>9000</v>
      </c>
      <c r="V4571" s="463">
        <v>6781.9819297858303</v>
      </c>
      <c r="W4571" s="716" t="e">
        <f t="shared" si="177"/>
        <v>#DIV/0!</v>
      </c>
      <c r="Z4571" s="739">
        <f t="shared" si="178"/>
        <v>159.29361166847841</v>
      </c>
    </row>
    <row r="4572" spans="1:26" s="365" customFormat="1" ht="12.65" customHeight="1">
      <c r="A4572" s="452" t="s">
        <v>67</v>
      </c>
      <c r="B4572" s="452" t="s">
        <v>1388</v>
      </c>
      <c r="C4572" s="453" t="s">
        <v>449</v>
      </c>
      <c r="D4572" s="454" t="s">
        <v>1395</v>
      </c>
      <c r="E4572" s="455" t="s">
        <v>1396</v>
      </c>
      <c r="F4572" s="454" t="s">
        <v>1341</v>
      </c>
      <c r="G4572" s="454" t="s">
        <v>1388</v>
      </c>
      <c r="H4572" s="454" t="s">
        <v>538</v>
      </c>
      <c r="I4572" s="453">
        <v>2023</v>
      </c>
      <c r="J4572" s="453">
        <v>8</v>
      </c>
      <c r="K4572" s="456">
        <v>45589</v>
      </c>
      <c r="L4572" s="457"/>
      <c r="M4572" s="458">
        <v>0.03</v>
      </c>
      <c r="N4572" s="458">
        <v>3.02147905494685E-2</v>
      </c>
      <c r="O4572" s="459">
        <v>2.1479054946850137E-4</v>
      </c>
      <c r="P4572" s="460">
        <v>0</v>
      </c>
      <c r="Q4572" s="453">
        <v>1</v>
      </c>
      <c r="R4572" s="458">
        <v>0.03</v>
      </c>
      <c r="S4572" s="464">
        <v>220300</v>
      </c>
      <c r="T4572" s="461">
        <v>9584800</v>
      </c>
      <c r="U4572" s="462">
        <v>9000</v>
      </c>
      <c r="V4572" s="463">
        <v>6941.275541454308</v>
      </c>
      <c r="W4572" s="716" t="e">
        <f t="shared" si="177"/>
        <v>#DIV/0!</v>
      </c>
      <c r="Z4572" s="739">
        <f t="shared" si="178"/>
        <v>47.318358047910856</v>
      </c>
    </row>
    <row r="4573" spans="1:26" s="365" customFormat="1" ht="12.65" customHeight="1">
      <c r="A4573" s="452" t="s">
        <v>67</v>
      </c>
      <c r="B4573" s="452" t="s">
        <v>1388</v>
      </c>
      <c r="C4573" s="453" t="s">
        <v>449</v>
      </c>
      <c r="D4573" s="454" t="s">
        <v>1395</v>
      </c>
      <c r="E4573" s="455" t="s">
        <v>1396</v>
      </c>
      <c r="F4573" s="454" t="s">
        <v>1341</v>
      </c>
      <c r="G4573" s="454" t="s">
        <v>1388</v>
      </c>
      <c r="H4573" s="454" t="s">
        <v>538</v>
      </c>
      <c r="I4573" s="453">
        <v>2023</v>
      </c>
      <c r="J4573" s="453">
        <v>7</v>
      </c>
      <c r="K4573" s="456">
        <v>45589</v>
      </c>
      <c r="L4573" s="457"/>
      <c r="M4573" s="458">
        <v>0.03</v>
      </c>
      <c r="N4573" s="458">
        <v>3.02147905494685E-2</v>
      </c>
      <c r="O4573" s="459">
        <v>2.1479054946850137E-4</v>
      </c>
      <c r="P4573" s="460">
        <v>0</v>
      </c>
      <c r="Q4573" s="453">
        <v>1</v>
      </c>
      <c r="R4573" s="458">
        <v>0.03</v>
      </c>
      <c r="S4573" s="464">
        <v>613900</v>
      </c>
      <c r="T4573" s="461">
        <v>9364500</v>
      </c>
      <c r="U4573" s="462">
        <v>9000</v>
      </c>
      <c r="V4573" s="463">
        <v>6988.5938995022188</v>
      </c>
      <c r="W4573" s="716" t="e">
        <f t="shared" si="177"/>
        <v>#DIV/0!</v>
      </c>
      <c r="Z4573" s="739">
        <f t="shared" si="178"/>
        <v>131.859918318713</v>
      </c>
    </row>
    <row r="4574" spans="1:26" s="365" customFormat="1" ht="12.65" customHeight="1">
      <c r="A4574" s="452" t="s">
        <v>67</v>
      </c>
      <c r="B4574" s="452" t="s">
        <v>1388</v>
      </c>
      <c r="C4574" s="453" t="s">
        <v>449</v>
      </c>
      <c r="D4574" s="454" t="s">
        <v>1395</v>
      </c>
      <c r="E4574" s="455" t="s">
        <v>1396</v>
      </c>
      <c r="F4574" s="454" t="s">
        <v>1341</v>
      </c>
      <c r="G4574" s="454" t="s">
        <v>1388</v>
      </c>
      <c r="H4574" s="454" t="s">
        <v>538</v>
      </c>
      <c r="I4574" s="453">
        <v>2023</v>
      </c>
      <c r="J4574" s="453">
        <v>6</v>
      </c>
      <c r="K4574" s="456">
        <v>45589</v>
      </c>
      <c r="L4574" s="457"/>
      <c r="M4574" s="458">
        <v>0.03</v>
      </c>
      <c r="N4574" s="458">
        <v>3.02147905494685E-2</v>
      </c>
      <c r="O4574" s="459">
        <v>2.1479054946850137E-4</v>
      </c>
      <c r="P4574" s="460">
        <v>0</v>
      </c>
      <c r="Q4574" s="453">
        <v>1</v>
      </c>
      <c r="R4574" s="458">
        <v>0.03</v>
      </c>
      <c r="S4574" s="464">
        <v>374200</v>
      </c>
      <c r="T4574" s="461">
        <v>8750600</v>
      </c>
      <c r="U4574" s="462">
        <v>9000</v>
      </c>
      <c r="V4574" s="463">
        <v>7120.4538178209314</v>
      </c>
      <c r="W4574" s="716" t="e">
        <f t="shared" si="177"/>
        <v>#DIV/0!</v>
      </c>
      <c r="Z4574" s="739">
        <f t="shared" si="178"/>
        <v>80.374623611113208</v>
      </c>
    </row>
    <row r="4575" spans="1:26" s="365" customFormat="1" ht="12.65" customHeight="1">
      <c r="A4575" s="452" t="s">
        <v>67</v>
      </c>
      <c r="B4575" s="452" t="s">
        <v>1388</v>
      </c>
      <c r="C4575" s="453" t="s">
        <v>449</v>
      </c>
      <c r="D4575" s="454" t="s">
        <v>1395</v>
      </c>
      <c r="E4575" s="455" t="s">
        <v>1396</v>
      </c>
      <c r="F4575" s="454" t="s">
        <v>1341</v>
      </c>
      <c r="G4575" s="454" t="s">
        <v>1388</v>
      </c>
      <c r="H4575" s="454" t="s">
        <v>538</v>
      </c>
      <c r="I4575" s="453">
        <v>2023</v>
      </c>
      <c r="J4575" s="453">
        <v>5</v>
      </c>
      <c r="K4575" s="456">
        <v>45589</v>
      </c>
      <c r="L4575" s="457"/>
      <c r="M4575" s="458">
        <v>0.03</v>
      </c>
      <c r="N4575" s="458">
        <v>3.02147905494685E-2</v>
      </c>
      <c r="O4575" s="459">
        <v>2.1479054946850137E-4</v>
      </c>
      <c r="P4575" s="460">
        <v>0</v>
      </c>
      <c r="Q4575" s="453">
        <v>1</v>
      </c>
      <c r="R4575" s="458">
        <v>0.03</v>
      </c>
      <c r="S4575" s="464">
        <v>451700</v>
      </c>
      <c r="T4575" s="461">
        <v>8376400</v>
      </c>
      <c r="U4575" s="462">
        <v>9000</v>
      </c>
      <c r="V4575" s="463">
        <v>7200.8284414320451</v>
      </c>
      <c r="W4575" s="716" t="e">
        <f t="shared" si="177"/>
        <v>#DIV/0!</v>
      </c>
      <c r="Z4575" s="739">
        <f t="shared" si="178"/>
        <v>97.020891194922072</v>
      </c>
    </row>
    <row r="4576" spans="1:26" s="365" customFormat="1" ht="12.65" customHeight="1">
      <c r="A4576" s="452" t="s">
        <v>67</v>
      </c>
      <c r="B4576" s="452" t="s">
        <v>1388</v>
      </c>
      <c r="C4576" s="453" t="s">
        <v>449</v>
      </c>
      <c r="D4576" s="454" t="s">
        <v>1395</v>
      </c>
      <c r="E4576" s="455" t="s">
        <v>1396</v>
      </c>
      <c r="F4576" s="454" t="s">
        <v>1341</v>
      </c>
      <c r="G4576" s="454" t="s">
        <v>1388</v>
      </c>
      <c r="H4576" s="454" t="s">
        <v>538</v>
      </c>
      <c r="I4576" s="453">
        <v>2023</v>
      </c>
      <c r="J4576" s="453">
        <v>4</v>
      </c>
      <c r="K4576" s="456">
        <v>45589</v>
      </c>
      <c r="L4576" s="457"/>
      <c r="M4576" s="458">
        <v>0.03</v>
      </c>
      <c r="N4576" s="458">
        <v>3.02147905494685E-2</v>
      </c>
      <c r="O4576" s="459">
        <v>2.1479054946850137E-4</v>
      </c>
      <c r="P4576" s="460">
        <v>0</v>
      </c>
      <c r="Q4576" s="453">
        <v>1</v>
      </c>
      <c r="R4576" s="458">
        <v>0.03</v>
      </c>
      <c r="S4576" s="464">
        <v>310000</v>
      </c>
      <c r="T4576" s="461">
        <v>7924700</v>
      </c>
      <c r="U4576" s="462">
        <v>9000</v>
      </c>
      <c r="V4576" s="463">
        <v>7297.8493326269672</v>
      </c>
      <c r="W4576" s="716" t="e">
        <f t="shared" si="177"/>
        <v>#DIV/0!</v>
      </c>
      <c r="Z4576" s="739">
        <f t="shared" si="178"/>
        <v>66.585070335235429</v>
      </c>
    </row>
    <row r="4577" spans="1:26" s="365" customFormat="1" ht="12.65" customHeight="1">
      <c r="A4577" s="452" t="s">
        <v>67</v>
      </c>
      <c r="B4577" s="452" t="s">
        <v>1388</v>
      </c>
      <c r="C4577" s="453" t="s">
        <v>449</v>
      </c>
      <c r="D4577" s="454" t="s">
        <v>1395</v>
      </c>
      <c r="E4577" s="455" t="s">
        <v>1396</v>
      </c>
      <c r="F4577" s="454" t="s">
        <v>1341</v>
      </c>
      <c r="G4577" s="454" t="s">
        <v>1388</v>
      </c>
      <c r="H4577" s="454" t="s">
        <v>538</v>
      </c>
      <c r="I4577" s="453">
        <v>2023</v>
      </c>
      <c r="J4577" s="453">
        <v>3</v>
      </c>
      <c r="K4577" s="456">
        <v>45589</v>
      </c>
      <c r="L4577" s="457"/>
      <c r="M4577" s="458">
        <v>0.03</v>
      </c>
      <c r="N4577" s="458">
        <v>3.02147905494685E-2</v>
      </c>
      <c r="O4577" s="459">
        <v>2.1479054946850137E-4</v>
      </c>
      <c r="P4577" s="460">
        <v>0</v>
      </c>
      <c r="Q4577" s="453">
        <v>1</v>
      </c>
      <c r="R4577" s="458">
        <v>0.03</v>
      </c>
      <c r="S4577" s="464">
        <v>755000</v>
      </c>
      <c r="T4577" s="461">
        <v>7614700</v>
      </c>
      <c r="U4577" s="462">
        <v>9000</v>
      </c>
      <c r="V4577" s="463">
        <v>7364.4344029622025</v>
      </c>
      <c r="W4577" s="716" t="e">
        <f t="shared" si="177"/>
        <v>#DIV/0!</v>
      </c>
      <c r="Z4577" s="739">
        <f t="shared" si="178"/>
        <v>162.16686484871855</v>
      </c>
    </row>
    <row r="4578" spans="1:26" s="365" customFormat="1" ht="12.65" customHeight="1">
      <c r="A4578" s="452" t="s">
        <v>67</v>
      </c>
      <c r="B4578" s="452" t="s">
        <v>1388</v>
      </c>
      <c r="C4578" s="453" t="s">
        <v>449</v>
      </c>
      <c r="D4578" s="454" t="s">
        <v>1395</v>
      </c>
      <c r="E4578" s="455" t="s">
        <v>1396</v>
      </c>
      <c r="F4578" s="454" t="s">
        <v>1341</v>
      </c>
      <c r="G4578" s="454" t="s">
        <v>1388</v>
      </c>
      <c r="H4578" s="454" t="s">
        <v>538</v>
      </c>
      <c r="I4578" s="453">
        <v>2023</v>
      </c>
      <c r="J4578" s="453">
        <v>2</v>
      </c>
      <c r="K4578" s="456">
        <v>45589</v>
      </c>
      <c r="L4578" s="457"/>
      <c r="M4578" s="458">
        <v>0.03</v>
      </c>
      <c r="N4578" s="458">
        <v>3.02147905494685E-2</v>
      </c>
      <c r="O4578" s="459">
        <v>2.1479054946850137E-4</v>
      </c>
      <c r="P4578" s="460">
        <v>0</v>
      </c>
      <c r="Q4578" s="453">
        <v>1</v>
      </c>
      <c r="R4578" s="458">
        <v>0.03</v>
      </c>
      <c r="S4578" s="464">
        <v>649100</v>
      </c>
      <c r="T4578" s="461">
        <v>6859700</v>
      </c>
      <c r="U4578" s="462">
        <v>9000</v>
      </c>
      <c r="V4578" s="463">
        <v>7526.6012678109209</v>
      </c>
      <c r="W4578" s="716" t="e">
        <f t="shared" si="177"/>
        <v>#DIV/0!</v>
      </c>
      <c r="Z4578" s="739">
        <f t="shared" si="178"/>
        <v>139.42054566000425</v>
      </c>
    </row>
    <row r="4579" spans="1:26" s="365" customFormat="1" ht="12.65" customHeight="1">
      <c r="A4579" s="452" t="s">
        <v>67</v>
      </c>
      <c r="B4579" s="452" t="s">
        <v>1388</v>
      </c>
      <c r="C4579" s="453" t="s">
        <v>449</v>
      </c>
      <c r="D4579" s="454" t="s">
        <v>1395</v>
      </c>
      <c r="E4579" s="455" t="s">
        <v>1396</v>
      </c>
      <c r="F4579" s="454" t="s">
        <v>1341</v>
      </c>
      <c r="G4579" s="454" t="s">
        <v>1388</v>
      </c>
      <c r="H4579" s="454" t="s">
        <v>538</v>
      </c>
      <c r="I4579" s="453">
        <v>2023</v>
      </c>
      <c r="J4579" s="453">
        <v>1</v>
      </c>
      <c r="K4579" s="456">
        <v>45589</v>
      </c>
      <c r="L4579" s="457"/>
      <c r="M4579" s="458">
        <v>0.03</v>
      </c>
      <c r="N4579" s="458">
        <v>3.02147905494685E-2</v>
      </c>
      <c r="O4579" s="459">
        <v>2.1479054946850137E-4</v>
      </c>
      <c r="P4579" s="460">
        <v>0</v>
      </c>
      <c r="Q4579" s="453">
        <v>1</v>
      </c>
      <c r="R4579" s="458">
        <v>0.03</v>
      </c>
      <c r="S4579" s="464">
        <v>2794100</v>
      </c>
      <c r="T4579" s="461">
        <v>6210600</v>
      </c>
      <c r="U4579" s="462">
        <v>9000</v>
      </c>
      <c r="V4579" s="463">
        <v>7666.0218134709248</v>
      </c>
      <c r="W4579" s="716" t="e">
        <f t="shared" si="177"/>
        <v>#DIV/0!</v>
      </c>
      <c r="Z4579" s="739">
        <f t="shared" si="178"/>
        <v>600.14627426993968</v>
      </c>
    </row>
    <row r="4580" spans="1:26" s="365" customFormat="1" ht="12.65" customHeight="1">
      <c r="A4580" s="452" t="s">
        <v>67</v>
      </c>
      <c r="B4580" s="452" t="s">
        <v>1388</v>
      </c>
      <c r="C4580" s="453" t="s">
        <v>449</v>
      </c>
      <c r="D4580" s="454" t="s">
        <v>1395</v>
      </c>
      <c r="E4580" s="455" t="s">
        <v>1396</v>
      </c>
      <c r="F4580" s="454" t="s">
        <v>1341</v>
      </c>
      <c r="G4580" s="454" t="s">
        <v>1388</v>
      </c>
      <c r="H4580" s="454" t="s">
        <v>538</v>
      </c>
      <c r="I4580" s="453">
        <v>2022</v>
      </c>
      <c r="J4580" s="453">
        <v>12</v>
      </c>
      <c r="K4580" s="456">
        <v>45589</v>
      </c>
      <c r="L4580" s="457"/>
      <c r="M4580" s="458">
        <v>0.03</v>
      </c>
      <c r="N4580" s="458">
        <v>3.02147905494685E-2</v>
      </c>
      <c r="O4580" s="459">
        <v>2.1479054946850137E-4</v>
      </c>
      <c r="P4580" s="460">
        <v>0</v>
      </c>
      <c r="Q4580" s="453">
        <v>1</v>
      </c>
      <c r="R4580" s="458">
        <v>0.03</v>
      </c>
      <c r="S4580" s="464">
        <v>1996500</v>
      </c>
      <c r="T4580" s="461">
        <v>3416500</v>
      </c>
      <c r="U4580" s="462">
        <v>9000</v>
      </c>
      <c r="V4580" s="463">
        <v>8266.1680877408653</v>
      </c>
      <c r="W4580" s="716" t="e">
        <f t="shared" si="177"/>
        <v>#DIV/0!</v>
      </c>
      <c r="Z4580" s="739">
        <f t="shared" si="178"/>
        <v>428.829332013863</v>
      </c>
    </row>
    <row r="4581" spans="1:26" s="365" customFormat="1" ht="12.65" customHeight="1">
      <c r="A4581" s="452" t="s">
        <v>67</v>
      </c>
      <c r="B4581" s="452" t="s">
        <v>1388</v>
      </c>
      <c r="C4581" s="453" t="s">
        <v>449</v>
      </c>
      <c r="D4581" s="454" t="s">
        <v>1395</v>
      </c>
      <c r="E4581" s="455" t="s">
        <v>1396</v>
      </c>
      <c r="F4581" s="454" t="s">
        <v>1341</v>
      </c>
      <c r="G4581" s="454" t="s">
        <v>1388</v>
      </c>
      <c r="H4581" s="454" t="s">
        <v>538</v>
      </c>
      <c r="I4581" s="453">
        <v>2022</v>
      </c>
      <c r="J4581" s="453">
        <v>11</v>
      </c>
      <c r="K4581" s="456">
        <v>45589</v>
      </c>
      <c r="L4581" s="457"/>
      <c r="M4581" s="458">
        <v>0.03</v>
      </c>
      <c r="N4581" s="458">
        <v>3.02147905494685E-2</v>
      </c>
      <c r="O4581" s="459">
        <v>2.1479054946850137E-4</v>
      </c>
      <c r="P4581" s="460">
        <v>0</v>
      </c>
      <c r="Q4581" s="453">
        <v>1</v>
      </c>
      <c r="R4581" s="458">
        <v>0.03</v>
      </c>
      <c r="S4581" s="464">
        <v>1420000</v>
      </c>
      <c r="T4581" s="461">
        <v>1420000</v>
      </c>
      <c r="U4581" s="462">
        <v>9000</v>
      </c>
      <c r="V4581" s="463">
        <v>8694.9974197547272</v>
      </c>
      <c r="W4581" s="716" t="e">
        <f t="shared" si="177"/>
        <v>#DIV/0!</v>
      </c>
      <c r="Z4581" s="739">
        <f t="shared" si="178"/>
        <v>305.00258024527193</v>
      </c>
    </row>
    <row r="4582" spans="1:26" s="365" customFormat="1" ht="12.65" customHeight="1">
      <c r="A4582" s="452" t="s">
        <v>67</v>
      </c>
      <c r="B4582" s="452" t="s">
        <v>1388</v>
      </c>
      <c r="C4582" s="453" t="s">
        <v>449</v>
      </c>
      <c r="D4582" s="454" t="s">
        <v>1397</v>
      </c>
      <c r="E4582" s="455" t="s">
        <v>1398</v>
      </c>
      <c r="F4582" s="454" t="s">
        <v>1341</v>
      </c>
      <c r="G4582" s="454" t="s">
        <v>1388</v>
      </c>
      <c r="H4582" s="454" t="s">
        <v>538</v>
      </c>
      <c r="I4582" s="453">
        <v>2024</v>
      </c>
      <c r="J4582" s="453">
        <v>12</v>
      </c>
      <c r="K4582" s="456">
        <v>45666</v>
      </c>
      <c r="L4582" s="457"/>
      <c r="M4582" s="458">
        <v>8.4199999999999997E-2</v>
      </c>
      <c r="N4582" s="458">
        <v>8.4724608836907106E-2</v>
      </c>
      <c r="O4582" s="459">
        <v>5.2460883690710891E-4</v>
      </c>
      <c r="P4582" s="460">
        <v>0</v>
      </c>
      <c r="Q4582" s="453">
        <v>1</v>
      </c>
      <c r="R4582" s="458">
        <v>8.4199999999999997E-2</v>
      </c>
      <c r="S4582" s="464">
        <v>0</v>
      </c>
      <c r="T4582" s="461">
        <v>12022137</v>
      </c>
      <c r="U4582" s="462">
        <v>6700</v>
      </c>
      <c r="V4582" s="463">
        <v>393.0806912920807</v>
      </c>
      <c r="W4582" s="716" t="e">
        <f t="shared" si="177"/>
        <v>#DIV/0!</v>
      </c>
      <c r="Z4582" s="739">
        <f t="shared" si="178"/>
        <v>0</v>
      </c>
    </row>
    <row r="4583" spans="1:26" s="365" customFormat="1" ht="12.65" customHeight="1">
      <c r="A4583" s="452" t="s">
        <v>67</v>
      </c>
      <c r="B4583" s="452" t="s">
        <v>1388</v>
      </c>
      <c r="C4583" s="453" t="s">
        <v>449</v>
      </c>
      <c r="D4583" s="454" t="s">
        <v>1397</v>
      </c>
      <c r="E4583" s="455" t="s">
        <v>1398</v>
      </c>
      <c r="F4583" s="454" t="s">
        <v>1341</v>
      </c>
      <c r="G4583" s="454" t="s">
        <v>1388</v>
      </c>
      <c r="H4583" s="454" t="s">
        <v>538</v>
      </c>
      <c r="I4583" s="453">
        <v>2024</v>
      </c>
      <c r="J4583" s="453">
        <v>11</v>
      </c>
      <c r="K4583" s="456">
        <v>45636</v>
      </c>
      <c r="L4583" s="457"/>
      <c r="M4583" s="458">
        <v>8.4199999999999997E-2</v>
      </c>
      <c r="N4583" s="458">
        <v>8.4724608836907106E-2</v>
      </c>
      <c r="O4583" s="459">
        <v>5.2460883690710891E-4</v>
      </c>
      <c r="P4583" s="460">
        <v>0</v>
      </c>
      <c r="Q4583" s="453">
        <v>1</v>
      </c>
      <c r="R4583" s="458">
        <v>8.4199999999999997E-2</v>
      </c>
      <c r="S4583" s="464">
        <v>0</v>
      </c>
      <c r="T4583" s="461">
        <v>12022137</v>
      </c>
      <c r="U4583" s="462">
        <v>6700</v>
      </c>
      <c r="V4583" s="463">
        <v>393.0806912920807</v>
      </c>
      <c r="W4583" s="716" t="e">
        <f t="shared" si="177"/>
        <v>#DIV/0!</v>
      </c>
      <c r="Z4583" s="739">
        <f t="shared" si="178"/>
        <v>0</v>
      </c>
    </row>
    <row r="4584" spans="1:26" s="365" customFormat="1" ht="12.65" customHeight="1">
      <c r="A4584" s="452" t="s">
        <v>67</v>
      </c>
      <c r="B4584" s="452" t="s">
        <v>1388</v>
      </c>
      <c r="C4584" s="453" t="s">
        <v>449</v>
      </c>
      <c r="D4584" s="454" t="s">
        <v>1397</v>
      </c>
      <c r="E4584" s="455" t="s">
        <v>1398</v>
      </c>
      <c r="F4584" s="454" t="s">
        <v>1341</v>
      </c>
      <c r="G4584" s="454" t="s">
        <v>1388</v>
      </c>
      <c r="H4584" s="454" t="s">
        <v>538</v>
      </c>
      <c r="I4584" s="453">
        <v>2024</v>
      </c>
      <c r="J4584" s="453">
        <v>10</v>
      </c>
      <c r="K4584" s="456">
        <v>45605</v>
      </c>
      <c r="L4584" s="457"/>
      <c r="M4584" s="458">
        <v>8.4199999999999997E-2</v>
      </c>
      <c r="N4584" s="458">
        <v>8.4724608836907106E-2</v>
      </c>
      <c r="O4584" s="459">
        <v>5.2460883690710891E-4</v>
      </c>
      <c r="P4584" s="460">
        <v>0</v>
      </c>
      <c r="Q4584" s="453">
        <v>1</v>
      </c>
      <c r="R4584" s="458">
        <v>8.4199999999999997E-2</v>
      </c>
      <c r="S4584" s="464">
        <v>20000</v>
      </c>
      <c r="T4584" s="461">
        <v>12022137</v>
      </c>
      <c r="U4584" s="462">
        <v>6700</v>
      </c>
      <c r="V4584" s="463">
        <v>393.0806912920807</v>
      </c>
      <c r="W4584" s="716" t="e">
        <f t="shared" si="177"/>
        <v>#DIV/0!</v>
      </c>
      <c r="Z4584" s="739">
        <f t="shared" si="178"/>
        <v>10.492176738142177</v>
      </c>
    </row>
    <row r="4585" spans="1:26" s="365" customFormat="1" ht="12.65" customHeight="1">
      <c r="A4585" s="452" t="s">
        <v>67</v>
      </c>
      <c r="B4585" s="452" t="s">
        <v>1388</v>
      </c>
      <c r="C4585" s="453" t="s">
        <v>449</v>
      </c>
      <c r="D4585" s="454" t="s">
        <v>1397</v>
      </c>
      <c r="E4585" s="455" t="s">
        <v>1398</v>
      </c>
      <c r="F4585" s="454" t="s">
        <v>1341</v>
      </c>
      <c r="G4585" s="454" t="s">
        <v>1388</v>
      </c>
      <c r="H4585" s="454" t="s">
        <v>538</v>
      </c>
      <c r="I4585" s="453">
        <v>2024</v>
      </c>
      <c r="J4585" s="453">
        <v>9</v>
      </c>
      <c r="K4585" s="456">
        <v>45589</v>
      </c>
      <c r="L4585" s="457"/>
      <c r="M4585" s="458">
        <v>8.4199999999999997E-2</v>
      </c>
      <c r="N4585" s="458">
        <v>8.4724608836907106E-2</v>
      </c>
      <c r="O4585" s="459">
        <v>5.2460883690710891E-4</v>
      </c>
      <c r="P4585" s="460">
        <v>0</v>
      </c>
      <c r="Q4585" s="453">
        <v>1</v>
      </c>
      <c r="R4585" s="458">
        <v>8.4199999999999997E-2</v>
      </c>
      <c r="S4585" s="464">
        <v>140000</v>
      </c>
      <c r="T4585" s="461">
        <v>12002137</v>
      </c>
      <c r="U4585" s="462">
        <v>6700</v>
      </c>
      <c r="V4585" s="463">
        <v>403.57286803022271</v>
      </c>
      <c r="W4585" s="716" t="e">
        <f t="shared" si="177"/>
        <v>#DIV/0!</v>
      </c>
      <c r="Z4585" s="739">
        <f t="shared" si="178"/>
        <v>73.445237166995241</v>
      </c>
    </row>
    <row r="4586" spans="1:26" s="365" customFormat="1" ht="12.65" customHeight="1">
      <c r="A4586" s="452" t="s">
        <v>67</v>
      </c>
      <c r="B4586" s="452" t="s">
        <v>1388</v>
      </c>
      <c r="C4586" s="453" t="s">
        <v>449</v>
      </c>
      <c r="D4586" s="454" t="s">
        <v>1397</v>
      </c>
      <c r="E4586" s="455" t="s">
        <v>1398</v>
      </c>
      <c r="F4586" s="454" t="s">
        <v>1341</v>
      </c>
      <c r="G4586" s="454" t="s">
        <v>1388</v>
      </c>
      <c r="H4586" s="454" t="s">
        <v>538</v>
      </c>
      <c r="I4586" s="453">
        <v>2024</v>
      </c>
      <c r="J4586" s="453">
        <v>8</v>
      </c>
      <c r="K4586" s="456">
        <v>45589</v>
      </c>
      <c r="L4586" s="457"/>
      <c r="M4586" s="458">
        <v>8.4199999999999997E-2</v>
      </c>
      <c r="N4586" s="458">
        <v>8.4724608836907106E-2</v>
      </c>
      <c r="O4586" s="459">
        <v>5.2460883690710891E-4</v>
      </c>
      <c r="P4586" s="460">
        <v>0</v>
      </c>
      <c r="Q4586" s="453">
        <v>1</v>
      </c>
      <c r="R4586" s="458">
        <v>8.4199999999999997E-2</v>
      </c>
      <c r="S4586" s="464">
        <v>138638</v>
      </c>
      <c r="T4586" s="461">
        <v>11862137</v>
      </c>
      <c r="U4586" s="462">
        <v>6700</v>
      </c>
      <c r="V4586" s="463">
        <v>477.01810519721766</v>
      </c>
      <c r="W4586" s="716" t="e">
        <f t="shared" si="177"/>
        <v>#DIV/0!</v>
      </c>
      <c r="Z4586" s="739">
        <f t="shared" si="178"/>
        <v>72.730719931127766</v>
      </c>
    </row>
    <row r="4587" spans="1:26" s="365" customFormat="1" ht="12.65" customHeight="1">
      <c r="A4587" s="452" t="s">
        <v>67</v>
      </c>
      <c r="B4587" s="452" t="s">
        <v>1388</v>
      </c>
      <c r="C4587" s="453" t="s">
        <v>449</v>
      </c>
      <c r="D4587" s="454" t="s">
        <v>1397</v>
      </c>
      <c r="E4587" s="455" t="s">
        <v>1398</v>
      </c>
      <c r="F4587" s="454" t="s">
        <v>1341</v>
      </c>
      <c r="G4587" s="454" t="s">
        <v>1388</v>
      </c>
      <c r="H4587" s="454" t="s">
        <v>538</v>
      </c>
      <c r="I4587" s="453">
        <v>2024</v>
      </c>
      <c r="J4587" s="453">
        <v>7</v>
      </c>
      <c r="K4587" s="456">
        <v>45589</v>
      </c>
      <c r="L4587" s="457"/>
      <c r="M4587" s="458">
        <v>8.4199999999999997E-2</v>
      </c>
      <c r="N4587" s="458">
        <v>8.4724608836907106E-2</v>
      </c>
      <c r="O4587" s="459">
        <v>5.2460883690710891E-4</v>
      </c>
      <c r="P4587" s="460">
        <v>0</v>
      </c>
      <c r="Q4587" s="453">
        <v>1</v>
      </c>
      <c r="R4587" s="458">
        <v>8.4199999999999997E-2</v>
      </c>
      <c r="S4587" s="464">
        <v>0</v>
      </c>
      <c r="T4587" s="461">
        <v>11723499</v>
      </c>
      <c r="U4587" s="462">
        <v>6700</v>
      </c>
      <c r="V4587" s="463">
        <v>549.74882512834574</v>
      </c>
      <c r="W4587" s="716" t="e">
        <f t="shared" si="177"/>
        <v>#DIV/0!</v>
      </c>
      <c r="Z4587" s="739">
        <f t="shared" si="178"/>
        <v>0</v>
      </c>
    </row>
    <row r="4588" spans="1:26" s="365" customFormat="1" ht="12.65" customHeight="1">
      <c r="A4588" s="452" t="s">
        <v>67</v>
      </c>
      <c r="B4588" s="452" t="s">
        <v>1388</v>
      </c>
      <c r="C4588" s="453" t="s">
        <v>449</v>
      </c>
      <c r="D4588" s="454" t="s">
        <v>1397</v>
      </c>
      <c r="E4588" s="455" t="s">
        <v>1398</v>
      </c>
      <c r="F4588" s="454" t="s">
        <v>1341</v>
      </c>
      <c r="G4588" s="454" t="s">
        <v>1388</v>
      </c>
      <c r="H4588" s="454" t="s">
        <v>538</v>
      </c>
      <c r="I4588" s="453">
        <v>2024</v>
      </c>
      <c r="J4588" s="453">
        <v>6</v>
      </c>
      <c r="K4588" s="456">
        <v>45589</v>
      </c>
      <c r="L4588" s="457"/>
      <c r="M4588" s="458">
        <v>8.4199999999999997E-2</v>
      </c>
      <c r="N4588" s="458">
        <v>8.4724608836907106E-2</v>
      </c>
      <c r="O4588" s="459">
        <v>5.2460883690710891E-4</v>
      </c>
      <c r="P4588" s="460">
        <v>0</v>
      </c>
      <c r="Q4588" s="453">
        <v>1</v>
      </c>
      <c r="R4588" s="458">
        <v>8.4199999999999997E-2</v>
      </c>
      <c r="S4588" s="464">
        <v>70000</v>
      </c>
      <c r="T4588" s="461">
        <v>11723499</v>
      </c>
      <c r="U4588" s="462">
        <v>6700</v>
      </c>
      <c r="V4588" s="463">
        <v>549.74882512834574</v>
      </c>
      <c r="W4588" s="716" t="e">
        <f t="shared" si="177"/>
        <v>#DIV/0!</v>
      </c>
      <c r="Z4588" s="739">
        <f t="shared" si="178"/>
        <v>36.722618583497621</v>
      </c>
    </row>
    <row r="4589" spans="1:26" s="365" customFormat="1" ht="12.65" customHeight="1">
      <c r="A4589" s="452" t="s">
        <v>67</v>
      </c>
      <c r="B4589" s="452" t="s">
        <v>1388</v>
      </c>
      <c r="C4589" s="453" t="s">
        <v>449</v>
      </c>
      <c r="D4589" s="454" t="s">
        <v>1397</v>
      </c>
      <c r="E4589" s="455" t="s">
        <v>1398</v>
      </c>
      <c r="F4589" s="454" t="s">
        <v>1341</v>
      </c>
      <c r="G4589" s="454" t="s">
        <v>1388</v>
      </c>
      <c r="H4589" s="454" t="s">
        <v>538</v>
      </c>
      <c r="I4589" s="453">
        <v>2024</v>
      </c>
      <c r="J4589" s="453">
        <v>5</v>
      </c>
      <c r="K4589" s="456">
        <v>45589</v>
      </c>
      <c r="L4589" s="457"/>
      <c r="M4589" s="458">
        <v>8.4199999999999997E-2</v>
      </c>
      <c r="N4589" s="458">
        <v>8.4724608836907106E-2</v>
      </c>
      <c r="O4589" s="459">
        <v>5.2460883690710891E-4</v>
      </c>
      <c r="P4589" s="460">
        <v>0</v>
      </c>
      <c r="Q4589" s="453">
        <v>1</v>
      </c>
      <c r="R4589" s="458">
        <v>8.4199999999999997E-2</v>
      </c>
      <c r="S4589" s="464">
        <v>55476</v>
      </c>
      <c r="T4589" s="461">
        <v>11653499</v>
      </c>
      <c r="U4589" s="462">
        <v>6700</v>
      </c>
      <c r="V4589" s="463">
        <v>586.47144371184277</v>
      </c>
      <c r="W4589" s="716" t="e">
        <f t="shared" si="177"/>
        <v>#DIV/0!</v>
      </c>
      <c r="Z4589" s="739">
        <f t="shared" si="178"/>
        <v>29.103199836258774</v>
      </c>
    </row>
    <row r="4590" spans="1:26" s="365" customFormat="1" ht="12.65" customHeight="1">
      <c r="A4590" s="452" t="s">
        <v>67</v>
      </c>
      <c r="B4590" s="452" t="s">
        <v>1388</v>
      </c>
      <c r="C4590" s="453" t="s">
        <v>449</v>
      </c>
      <c r="D4590" s="454" t="s">
        <v>1397</v>
      </c>
      <c r="E4590" s="455" t="s">
        <v>1398</v>
      </c>
      <c r="F4590" s="454" t="s">
        <v>1341</v>
      </c>
      <c r="G4590" s="454" t="s">
        <v>1388</v>
      </c>
      <c r="H4590" s="454" t="s">
        <v>538</v>
      </c>
      <c r="I4590" s="453">
        <v>2024</v>
      </c>
      <c r="J4590" s="453">
        <v>4</v>
      </c>
      <c r="K4590" s="456">
        <v>45589</v>
      </c>
      <c r="L4590" s="457"/>
      <c r="M4590" s="458">
        <v>8.4199999999999997E-2</v>
      </c>
      <c r="N4590" s="458">
        <v>8.4724608836907106E-2</v>
      </c>
      <c r="O4590" s="459">
        <v>5.2460883690710891E-4</v>
      </c>
      <c r="P4590" s="460">
        <v>0</v>
      </c>
      <c r="Q4590" s="453">
        <v>1</v>
      </c>
      <c r="R4590" s="458">
        <v>8.4199999999999997E-2</v>
      </c>
      <c r="S4590" s="464">
        <v>662129</v>
      </c>
      <c r="T4590" s="461">
        <v>11598023</v>
      </c>
      <c r="U4590" s="462">
        <v>6700</v>
      </c>
      <c r="V4590" s="463">
        <v>615.57464354810236</v>
      </c>
      <c r="W4590" s="716" t="e">
        <f t="shared" si="177"/>
        <v>#DIV/0!</v>
      </c>
      <c r="Z4590" s="739">
        <f t="shared" si="178"/>
        <v>347.35872457246711</v>
      </c>
    </row>
    <row r="4591" spans="1:26" s="365" customFormat="1" ht="12.65" customHeight="1">
      <c r="A4591" s="452" t="s">
        <v>67</v>
      </c>
      <c r="B4591" s="452" t="s">
        <v>1388</v>
      </c>
      <c r="C4591" s="453" t="s">
        <v>449</v>
      </c>
      <c r="D4591" s="454" t="s">
        <v>1397</v>
      </c>
      <c r="E4591" s="455" t="s">
        <v>1398</v>
      </c>
      <c r="F4591" s="454" t="s">
        <v>1341</v>
      </c>
      <c r="G4591" s="454" t="s">
        <v>1388</v>
      </c>
      <c r="H4591" s="454" t="s">
        <v>538</v>
      </c>
      <c r="I4591" s="453">
        <v>2024</v>
      </c>
      <c r="J4591" s="453">
        <v>3</v>
      </c>
      <c r="K4591" s="456">
        <v>45589</v>
      </c>
      <c r="L4591" s="457"/>
      <c r="M4591" s="458">
        <v>8.4199999999999997E-2</v>
      </c>
      <c r="N4591" s="458">
        <v>8.4724608836907106E-2</v>
      </c>
      <c r="O4591" s="459">
        <v>5.2460883690710891E-4</v>
      </c>
      <c r="P4591" s="460">
        <v>0</v>
      </c>
      <c r="Q4591" s="453">
        <v>1</v>
      </c>
      <c r="R4591" s="458">
        <v>8.4199999999999997E-2</v>
      </c>
      <c r="S4591" s="464">
        <v>339000</v>
      </c>
      <c r="T4591" s="461">
        <v>10935894</v>
      </c>
      <c r="U4591" s="462">
        <v>6700</v>
      </c>
      <c r="V4591" s="463">
        <v>962.93336812056896</v>
      </c>
      <c r="W4591" s="716" t="e">
        <f t="shared" si="177"/>
        <v>#DIV/0!</v>
      </c>
      <c r="Z4591" s="739">
        <f t="shared" si="178"/>
        <v>177.84239571150991</v>
      </c>
    </row>
    <row r="4592" spans="1:26" s="365" customFormat="1" ht="12.65" customHeight="1">
      <c r="A4592" s="452" t="s">
        <v>67</v>
      </c>
      <c r="B4592" s="452" t="s">
        <v>1388</v>
      </c>
      <c r="C4592" s="453" t="s">
        <v>449</v>
      </c>
      <c r="D4592" s="454" t="s">
        <v>1397</v>
      </c>
      <c r="E4592" s="455" t="s">
        <v>1398</v>
      </c>
      <c r="F4592" s="454" t="s">
        <v>1341</v>
      </c>
      <c r="G4592" s="454" t="s">
        <v>1388</v>
      </c>
      <c r="H4592" s="454" t="s">
        <v>538</v>
      </c>
      <c r="I4592" s="453">
        <v>2024</v>
      </c>
      <c r="J4592" s="453">
        <v>2</v>
      </c>
      <c r="K4592" s="456">
        <v>45589</v>
      </c>
      <c r="L4592" s="457"/>
      <c r="M4592" s="458">
        <v>8.4199999999999997E-2</v>
      </c>
      <c r="N4592" s="458">
        <v>8.4724608836907106E-2</v>
      </c>
      <c r="O4592" s="459">
        <v>5.2460883690710891E-4</v>
      </c>
      <c r="P4592" s="460">
        <v>0</v>
      </c>
      <c r="Q4592" s="453">
        <v>1</v>
      </c>
      <c r="R4592" s="458">
        <v>8.4199999999999997E-2</v>
      </c>
      <c r="S4592" s="464">
        <v>112500</v>
      </c>
      <c r="T4592" s="461">
        <v>10596894</v>
      </c>
      <c r="U4592" s="462">
        <v>6700</v>
      </c>
      <c r="V4592" s="463">
        <v>1140.7757638320791</v>
      </c>
      <c r="W4592" s="716" t="e">
        <f t="shared" si="177"/>
        <v>#DIV/0!</v>
      </c>
      <c r="Z4592" s="739">
        <f t="shared" si="178"/>
        <v>59.018494152049755</v>
      </c>
    </row>
    <row r="4593" spans="1:29" s="365" customFormat="1" ht="12.65" customHeight="1">
      <c r="A4593" s="452" t="s">
        <v>67</v>
      </c>
      <c r="B4593" s="452" t="s">
        <v>1388</v>
      </c>
      <c r="C4593" s="453" t="s">
        <v>449</v>
      </c>
      <c r="D4593" s="454" t="s">
        <v>1397</v>
      </c>
      <c r="E4593" s="455" t="s">
        <v>1398</v>
      </c>
      <c r="F4593" s="454" t="s">
        <v>1341</v>
      </c>
      <c r="G4593" s="454" t="s">
        <v>1388</v>
      </c>
      <c r="H4593" s="454" t="s">
        <v>538</v>
      </c>
      <c r="I4593" s="453">
        <v>2024</v>
      </c>
      <c r="J4593" s="453">
        <v>1</v>
      </c>
      <c r="K4593" s="456">
        <v>45589</v>
      </c>
      <c r="L4593" s="457"/>
      <c r="M4593" s="458">
        <v>8.4199999999999997E-2</v>
      </c>
      <c r="N4593" s="458">
        <v>8.4724608836907106E-2</v>
      </c>
      <c r="O4593" s="459">
        <v>5.2460883690710891E-4</v>
      </c>
      <c r="P4593" s="460">
        <v>0</v>
      </c>
      <c r="Q4593" s="453">
        <v>1</v>
      </c>
      <c r="R4593" s="458">
        <v>8.4199999999999997E-2</v>
      </c>
      <c r="S4593" s="464">
        <v>180783</v>
      </c>
      <c r="T4593" s="461">
        <v>10484394</v>
      </c>
      <c r="U4593" s="462">
        <v>6700</v>
      </c>
      <c r="V4593" s="463">
        <v>1199.7942579841292</v>
      </c>
      <c r="W4593" s="716" t="e">
        <f t="shared" si="177"/>
        <v>#DIV/0!</v>
      </c>
      <c r="Z4593" s="739">
        <f t="shared" si="178"/>
        <v>94.840359362577871</v>
      </c>
    </row>
    <row r="4594" spans="1:29" s="365" customFormat="1" ht="12.65" customHeight="1">
      <c r="A4594" s="452" t="s">
        <v>67</v>
      </c>
      <c r="B4594" s="452" t="s">
        <v>1388</v>
      </c>
      <c r="C4594" s="453" t="s">
        <v>449</v>
      </c>
      <c r="D4594" s="454" t="s">
        <v>1397</v>
      </c>
      <c r="E4594" s="455" t="s">
        <v>1398</v>
      </c>
      <c r="F4594" s="454" t="s">
        <v>1341</v>
      </c>
      <c r="G4594" s="454" t="s">
        <v>1388</v>
      </c>
      <c r="H4594" s="454" t="s">
        <v>538</v>
      </c>
      <c r="I4594" s="453">
        <v>2023</v>
      </c>
      <c r="J4594" s="453">
        <v>12</v>
      </c>
      <c r="K4594" s="456">
        <v>45589</v>
      </c>
      <c r="L4594" s="457"/>
      <c r="M4594" s="458">
        <v>8.4199999999999997E-2</v>
      </c>
      <c r="N4594" s="458">
        <v>8.4724608836907106E-2</v>
      </c>
      <c r="O4594" s="459">
        <v>5.2460883690710891E-4</v>
      </c>
      <c r="P4594" s="460">
        <v>0</v>
      </c>
      <c r="Q4594" s="453">
        <v>1</v>
      </c>
      <c r="R4594" s="458">
        <v>8.4199999999999997E-2</v>
      </c>
      <c r="S4594" s="464">
        <v>31500</v>
      </c>
      <c r="T4594" s="461">
        <v>10303611</v>
      </c>
      <c r="U4594" s="462">
        <v>6700</v>
      </c>
      <c r="V4594" s="463">
        <v>1294.6346173467064</v>
      </c>
      <c r="W4594" s="716" t="e">
        <f t="shared" si="177"/>
        <v>#DIV/0!</v>
      </c>
      <c r="Z4594" s="739">
        <f t="shared" si="178"/>
        <v>16.525178362573932</v>
      </c>
    </row>
    <row r="4595" spans="1:29" s="365" customFormat="1" ht="12.65" customHeight="1">
      <c r="A4595" s="452" t="s">
        <v>67</v>
      </c>
      <c r="B4595" s="452" t="s">
        <v>1388</v>
      </c>
      <c r="C4595" s="453" t="s">
        <v>449</v>
      </c>
      <c r="D4595" s="454" t="s">
        <v>1397</v>
      </c>
      <c r="E4595" s="455" t="s">
        <v>1398</v>
      </c>
      <c r="F4595" s="454" t="s">
        <v>1341</v>
      </c>
      <c r="G4595" s="454" t="s">
        <v>1388</v>
      </c>
      <c r="H4595" s="454" t="s">
        <v>538</v>
      </c>
      <c r="I4595" s="453">
        <v>2023</v>
      </c>
      <c r="J4595" s="453">
        <v>11</v>
      </c>
      <c r="K4595" s="456">
        <v>45589</v>
      </c>
      <c r="L4595" s="457"/>
      <c r="M4595" s="458">
        <v>8.4199999999999997E-2</v>
      </c>
      <c r="N4595" s="458">
        <v>8.4724608836907106E-2</v>
      </c>
      <c r="O4595" s="459">
        <v>5.2460883690710891E-4</v>
      </c>
      <c r="P4595" s="460">
        <v>0</v>
      </c>
      <c r="Q4595" s="453">
        <v>1</v>
      </c>
      <c r="R4595" s="458">
        <v>8.4199999999999997E-2</v>
      </c>
      <c r="S4595" s="464">
        <v>345814</v>
      </c>
      <c r="T4595" s="461">
        <v>10272111</v>
      </c>
      <c r="U4595" s="462">
        <v>6700</v>
      </c>
      <c r="V4595" s="463">
        <v>1311.1597957092808</v>
      </c>
      <c r="W4595" s="716" t="e">
        <f t="shared" si="177"/>
        <v>#DIV/0!</v>
      </c>
      <c r="Z4595" s="739">
        <f t="shared" si="178"/>
        <v>181.41708032619496</v>
      </c>
    </row>
    <row r="4596" spans="1:29" s="365" customFormat="1" ht="12.65" customHeight="1">
      <c r="A4596" s="452" t="s">
        <v>67</v>
      </c>
      <c r="B4596" s="452" t="s">
        <v>1388</v>
      </c>
      <c r="C4596" s="453" t="s">
        <v>449</v>
      </c>
      <c r="D4596" s="454" t="s">
        <v>1397</v>
      </c>
      <c r="E4596" s="455" t="s">
        <v>1398</v>
      </c>
      <c r="F4596" s="454" t="s">
        <v>1341</v>
      </c>
      <c r="G4596" s="454" t="s">
        <v>1388</v>
      </c>
      <c r="H4596" s="454" t="s">
        <v>538</v>
      </c>
      <c r="I4596" s="453">
        <v>2023</v>
      </c>
      <c r="J4596" s="453">
        <v>10</v>
      </c>
      <c r="K4596" s="456">
        <v>45589</v>
      </c>
      <c r="L4596" s="457"/>
      <c r="M4596" s="458">
        <v>8.4199999999999997E-2</v>
      </c>
      <c r="N4596" s="458">
        <v>8.4724608836907106E-2</v>
      </c>
      <c r="O4596" s="459">
        <v>5.2460883690710891E-4</v>
      </c>
      <c r="P4596" s="460">
        <v>0</v>
      </c>
      <c r="Q4596" s="453">
        <v>1</v>
      </c>
      <c r="R4596" s="458">
        <v>8.4199999999999997E-2</v>
      </c>
      <c r="S4596" s="464">
        <v>85500</v>
      </c>
      <c r="T4596" s="461">
        <v>9926297</v>
      </c>
      <c r="U4596" s="462">
        <v>6700</v>
      </c>
      <c r="V4596" s="463">
        <v>1492.5768760354758</v>
      </c>
      <c r="W4596" s="716" t="e">
        <f t="shared" si="177"/>
        <v>#DIV/0!</v>
      </c>
      <c r="Z4596" s="739">
        <f t="shared" si="178"/>
        <v>44.854055555557814</v>
      </c>
    </row>
    <row r="4597" spans="1:29" s="365" customFormat="1" ht="12.65" customHeight="1">
      <c r="A4597" s="452" t="s">
        <v>67</v>
      </c>
      <c r="B4597" s="452" t="s">
        <v>1388</v>
      </c>
      <c r="C4597" s="453" t="s">
        <v>449</v>
      </c>
      <c r="D4597" s="454" t="s">
        <v>1397</v>
      </c>
      <c r="E4597" s="455" t="s">
        <v>1398</v>
      </c>
      <c r="F4597" s="454" t="s">
        <v>1341</v>
      </c>
      <c r="G4597" s="454" t="s">
        <v>1388</v>
      </c>
      <c r="H4597" s="454" t="s">
        <v>538</v>
      </c>
      <c r="I4597" s="453">
        <v>2023</v>
      </c>
      <c r="J4597" s="453">
        <v>9</v>
      </c>
      <c r="K4597" s="456">
        <v>45589</v>
      </c>
      <c r="L4597" s="457"/>
      <c r="M4597" s="458">
        <v>8.4199999999999997E-2</v>
      </c>
      <c r="N4597" s="458">
        <v>8.4724608836907106E-2</v>
      </c>
      <c r="O4597" s="459">
        <v>5.2460883690710891E-4</v>
      </c>
      <c r="P4597" s="460">
        <v>0</v>
      </c>
      <c r="Q4597" s="453">
        <v>1</v>
      </c>
      <c r="R4597" s="458">
        <v>8.4199999999999997E-2</v>
      </c>
      <c r="S4597" s="464">
        <v>721257</v>
      </c>
      <c r="T4597" s="461">
        <v>9840797</v>
      </c>
      <c r="U4597" s="462">
        <v>6700</v>
      </c>
      <c r="V4597" s="463">
        <v>1537.4309315910332</v>
      </c>
      <c r="W4597" s="716" t="e">
        <f t="shared" si="177"/>
        <v>#DIV/0!</v>
      </c>
      <c r="Z4597" s="739">
        <f t="shared" si="178"/>
        <v>378.37779588111067</v>
      </c>
    </row>
    <row r="4598" spans="1:29" s="365" customFormat="1" ht="12.65" customHeight="1">
      <c r="A4598" s="452" t="s">
        <v>67</v>
      </c>
      <c r="B4598" s="452" t="s">
        <v>1388</v>
      </c>
      <c r="C4598" s="453" t="s">
        <v>449</v>
      </c>
      <c r="D4598" s="454" t="s">
        <v>1397</v>
      </c>
      <c r="E4598" s="455" t="s">
        <v>1398</v>
      </c>
      <c r="F4598" s="454" t="s">
        <v>1341</v>
      </c>
      <c r="G4598" s="454" t="s">
        <v>1388</v>
      </c>
      <c r="H4598" s="454" t="s">
        <v>538</v>
      </c>
      <c r="I4598" s="453">
        <v>2023</v>
      </c>
      <c r="J4598" s="453">
        <v>8</v>
      </c>
      <c r="K4598" s="456">
        <v>45589</v>
      </c>
      <c r="L4598" s="457"/>
      <c r="M4598" s="458">
        <v>8.4199999999999997E-2</v>
      </c>
      <c r="N4598" s="458">
        <v>8.4724608836907106E-2</v>
      </c>
      <c r="O4598" s="459">
        <v>5.2460883690710891E-4</v>
      </c>
      <c r="P4598" s="460">
        <v>0</v>
      </c>
      <c r="Q4598" s="453">
        <v>1</v>
      </c>
      <c r="R4598" s="458">
        <v>8.4199999999999997E-2</v>
      </c>
      <c r="S4598" s="464">
        <v>220300</v>
      </c>
      <c r="T4598" s="461">
        <v>9119540</v>
      </c>
      <c r="U4598" s="462">
        <v>6700</v>
      </c>
      <c r="V4598" s="463">
        <v>1915.8087274721438</v>
      </c>
      <c r="W4598" s="716" t="e">
        <f t="shared" si="177"/>
        <v>#DIV/0!</v>
      </c>
      <c r="Z4598" s="739">
        <f t="shared" si="178"/>
        <v>115.57132677063609</v>
      </c>
    </row>
    <row r="4599" spans="1:29" s="365" customFormat="1" ht="12.65" customHeight="1">
      <c r="A4599" s="452" t="s">
        <v>67</v>
      </c>
      <c r="B4599" s="452" t="s">
        <v>1388</v>
      </c>
      <c r="C4599" s="453" t="s">
        <v>449</v>
      </c>
      <c r="D4599" s="454" t="s">
        <v>1397</v>
      </c>
      <c r="E4599" s="455" t="s">
        <v>1398</v>
      </c>
      <c r="F4599" s="454" t="s">
        <v>1341</v>
      </c>
      <c r="G4599" s="454" t="s">
        <v>1388</v>
      </c>
      <c r="H4599" s="454" t="s">
        <v>538</v>
      </c>
      <c r="I4599" s="453">
        <v>2023</v>
      </c>
      <c r="J4599" s="453">
        <v>7</v>
      </c>
      <c r="K4599" s="456">
        <v>45589</v>
      </c>
      <c r="L4599" s="457"/>
      <c r="M4599" s="458">
        <v>8.4199999999999997E-2</v>
      </c>
      <c r="N4599" s="458">
        <v>8.4724608836907106E-2</v>
      </c>
      <c r="O4599" s="459">
        <v>5.2460883690710891E-4</v>
      </c>
      <c r="P4599" s="460">
        <v>0</v>
      </c>
      <c r="Q4599" s="453">
        <v>1</v>
      </c>
      <c r="R4599" s="458">
        <v>8.4199999999999997E-2</v>
      </c>
      <c r="S4599" s="464">
        <v>619500</v>
      </c>
      <c r="T4599" s="461">
        <v>8899240</v>
      </c>
      <c r="U4599" s="462">
        <v>6700</v>
      </c>
      <c r="V4599" s="463">
        <v>2031.3800542427798</v>
      </c>
      <c r="W4599" s="716" t="e">
        <f t="shared" si="177"/>
        <v>#DIV/0!</v>
      </c>
      <c r="Z4599" s="739">
        <f t="shared" si="178"/>
        <v>324.99517446395396</v>
      </c>
    </row>
    <row r="4600" spans="1:29" s="365" customFormat="1" ht="12.65" customHeight="1">
      <c r="A4600" s="452" t="s">
        <v>67</v>
      </c>
      <c r="B4600" s="452" t="s">
        <v>1388</v>
      </c>
      <c r="C4600" s="453" t="s">
        <v>449</v>
      </c>
      <c r="D4600" s="454" t="s">
        <v>1397</v>
      </c>
      <c r="E4600" s="455" t="s">
        <v>1398</v>
      </c>
      <c r="F4600" s="454" t="s">
        <v>1341</v>
      </c>
      <c r="G4600" s="454" t="s">
        <v>1388</v>
      </c>
      <c r="H4600" s="454" t="s">
        <v>538</v>
      </c>
      <c r="I4600" s="453">
        <v>2023</v>
      </c>
      <c r="J4600" s="453">
        <v>6</v>
      </c>
      <c r="K4600" s="456">
        <v>45589</v>
      </c>
      <c r="L4600" s="457"/>
      <c r="M4600" s="458">
        <v>8.4199999999999997E-2</v>
      </c>
      <c r="N4600" s="458">
        <v>8.4724608836907106E-2</v>
      </c>
      <c r="O4600" s="459">
        <v>5.2460883690710891E-4</v>
      </c>
      <c r="P4600" s="460">
        <v>0</v>
      </c>
      <c r="Q4600" s="453">
        <v>1</v>
      </c>
      <c r="R4600" s="458">
        <v>8.4199999999999997E-2</v>
      </c>
      <c r="S4600" s="464">
        <v>338900</v>
      </c>
      <c r="T4600" s="461">
        <v>8279740</v>
      </c>
      <c r="U4600" s="462">
        <v>6700</v>
      </c>
      <c r="V4600" s="463">
        <v>2356.3752287067337</v>
      </c>
      <c r="W4600" s="716" t="e">
        <f t="shared" si="177"/>
        <v>#DIV/0!</v>
      </c>
      <c r="Z4600" s="739">
        <f t="shared" si="178"/>
        <v>177.78993482781922</v>
      </c>
    </row>
    <row r="4601" spans="1:29" s="365" customFormat="1" ht="12.65" customHeight="1">
      <c r="A4601" s="452" t="s">
        <v>67</v>
      </c>
      <c r="B4601" s="452" t="s">
        <v>1388</v>
      </c>
      <c r="C4601" s="453" t="s">
        <v>449</v>
      </c>
      <c r="D4601" s="454" t="s">
        <v>1397</v>
      </c>
      <c r="E4601" s="455" t="s">
        <v>1398</v>
      </c>
      <c r="F4601" s="454" t="s">
        <v>1341</v>
      </c>
      <c r="G4601" s="454" t="s">
        <v>1388</v>
      </c>
      <c r="H4601" s="454" t="s">
        <v>538</v>
      </c>
      <c r="I4601" s="453">
        <v>2023</v>
      </c>
      <c r="J4601" s="453">
        <v>5</v>
      </c>
      <c r="K4601" s="456">
        <v>45589</v>
      </c>
      <c r="L4601" s="457"/>
      <c r="M4601" s="458">
        <v>8.4199999999999997E-2</v>
      </c>
      <c r="N4601" s="458">
        <v>8.4724608836907106E-2</v>
      </c>
      <c r="O4601" s="459">
        <v>5.2460883690710891E-4</v>
      </c>
      <c r="P4601" s="460">
        <v>0</v>
      </c>
      <c r="Q4601" s="453">
        <v>1</v>
      </c>
      <c r="R4601" s="458">
        <v>8.4199999999999997E-2</v>
      </c>
      <c r="S4601" s="464">
        <v>416000</v>
      </c>
      <c r="T4601" s="461">
        <v>7940840</v>
      </c>
      <c r="U4601" s="462">
        <v>6700</v>
      </c>
      <c r="V4601" s="463">
        <v>2534.1651635345534</v>
      </c>
      <c r="W4601" s="716" t="e">
        <f t="shared" si="177"/>
        <v>#DIV/0!</v>
      </c>
      <c r="Z4601" s="739">
        <f t="shared" si="178"/>
        <v>218.2372761533573</v>
      </c>
    </row>
    <row r="4602" spans="1:29" s="365" customFormat="1" ht="12.65" customHeight="1">
      <c r="A4602" s="452" t="s">
        <v>67</v>
      </c>
      <c r="B4602" s="452" t="s">
        <v>1388</v>
      </c>
      <c r="C4602" s="453" t="s">
        <v>449</v>
      </c>
      <c r="D4602" s="454" t="s">
        <v>1397</v>
      </c>
      <c r="E4602" s="455" t="s">
        <v>1398</v>
      </c>
      <c r="F4602" s="454" t="s">
        <v>1341</v>
      </c>
      <c r="G4602" s="454" t="s">
        <v>1388</v>
      </c>
      <c r="H4602" s="454" t="s">
        <v>538</v>
      </c>
      <c r="I4602" s="453">
        <v>2023</v>
      </c>
      <c r="J4602" s="453">
        <v>4</v>
      </c>
      <c r="K4602" s="456">
        <v>45589</v>
      </c>
      <c r="L4602" s="457"/>
      <c r="M4602" s="458">
        <v>8.4199999999999997E-2</v>
      </c>
      <c r="N4602" s="458">
        <v>8.4724608836907106E-2</v>
      </c>
      <c r="O4602" s="459">
        <v>5.2460883690710891E-4</v>
      </c>
      <c r="P4602" s="460">
        <v>0</v>
      </c>
      <c r="Q4602" s="453">
        <v>1</v>
      </c>
      <c r="R4602" s="458">
        <v>8.4199999999999997E-2</v>
      </c>
      <c r="S4602" s="464">
        <v>376300</v>
      </c>
      <c r="T4602" s="461">
        <v>7524840</v>
      </c>
      <c r="U4602" s="462">
        <v>6700</v>
      </c>
      <c r="V4602" s="463">
        <v>2752.4024396879104</v>
      </c>
      <c r="W4602" s="716" t="e">
        <f t="shared" si="177"/>
        <v>#DIV/0!</v>
      </c>
      <c r="Z4602" s="739">
        <f t="shared" si="178"/>
        <v>197.41030532814509</v>
      </c>
    </row>
    <row r="4603" spans="1:29" s="365" customFormat="1" ht="12.65" customHeight="1">
      <c r="A4603" s="452" t="s">
        <v>67</v>
      </c>
      <c r="B4603" s="452" t="s">
        <v>1388</v>
      </c>
      <c r="C4603" s="453" t="s">
        <v>449</v>
      </c>
      <c r="D4603" s="454" t="s">
        <v>1397</v>
      </c>
      <c r="E4603" s="455" t="s">
        <v>1398</v>
      </c>
      <c r="F4603" s="454" t="s">
        <v>1341</v>
      </c>
      <c r="G4603" s="454" t="s">
        <v>1388</v>
      </c>
      <c r="H4603" s="454" t="s">
        <v>538</v>
      </c>
      <c r="I4603" s="453">
        <v>2023</v>
      </c>
      <c r="J4603" s="453">
        <v>3</v>
      </c>
      <c r="K4603" s="456">
        <v>45589</v>
      </c>
      <c r="L4603" s="457"/>
      <c r="M4603" s="458">
        <v>8.4199999999999997E-2</v>
      </c>
      <c r="N4603" s="458">
        <v>8.4724608836907106E-2</v>
      </c>
      <c r="O4603" s="459">
        <v>5.2460883690710891E-4</v>
      </c>
      <c r="P4603" s="460">
        <v>0</v>
      </c>
      <c r="Q4603" s="453">
        <v>1</v>
      </c>
      <c r="R4603" s="458">
        <v>8.4199999999999997E-2</v>
      </c>
      <c r="S4603" s="464">
        <v>570800</v>
      </c>
      <c r="T4603" s="461">
        <v>7148540</v>
      </c>
      <c r="U4603" s="462">
        <v>6700</v>
      </c>
      <c r="V4603" s="463">
        <v>2949.8127450160555</v>
      </c>
      <c r="W4603" s="716" t="e">
        <f t="shared" si="177"/>
        <v>#DIV/0!</v>
      </c>
      <c r="Z4603" s="739">
        <f t="shared" si="178"/>
        <v>299.44672410657779</v>
      </c>
    </row>
    <row r="4604" spans="1:29" s="365" customFormat="1" ht="12.65" customHeight="1">
      <c r="A4604" s="452" t="s">
        <v>67</v>
      </c>
      <c r="B4604" s="452" t="s">
        <v>1388</v>
      </c>
      <c r="C4604" s="453" t="s">
        <v>449</v>
      </c>
      <c r="D4604" s="454" t="s">
        <v>1397</v>
      </c>
      <c r="E4604" s="455" t="s">
        <v>1398</v>
      </c>
      <c r="F4604" s="454" t="s">
        <v>1341</v>
      </c>
      <c r="G4604" s="454" t="s">
        <v>1388</v>
      </c>
      <c r="H4604" s="454" t="s">
        <v>538</v>
      </c>
      <c r="I4604" s="453">
        <v>2023</v>
      </c>
      <c r="J4604" s="453">
        <v>2</v>
      </c>
      <c r="K4604" s="456">
        <v>45589</v>
      </c>
      <c r="L4604" s="457"/>
      <c r="M4604" s="458">
        <v>8.4199999999999997E-2</v>
      </c>
      <c r="N4604" s="458">
        <v>8.4724608836907106E-2</v>
      </c>
      <c r="O4604" s="459">
        <v>5.2460883690710891E-4</v>
      </c>
      <c r="P4604" s="460">
        <v>0</v>
      </c>
      <c r="Q4604" s="453">
        <v>1</v>
      </c>
      <c r="R4604" s="458">
        <v>8.4199999999999997E-2</v>
      </c>
      <c r="S4604" s="464">
        <v>381100</v>
      </c>
      <c r="T4604" s="461">
        <v>6577740</v>
      </c>
      <c r="U4604" s="462">
        <v>6700</v>
      </c>
      <c r="V4604" s="463">
        <v>3249.2594691226336</v>
      </c>
      <c r="W4604" s="716" t="e">
        <f t="shared" si="177"/>
        <v>#DIV/0!</v>
      </c>
      <c r="Z4604" s="739">
        <f t="shared" si="178"/>
        <v>199.92842774529922</v>
      </c>
    </row>
    <row r="4605" spans="1:29" s="365" customFormat="1" ht="12.65" customHeight="1">
      <c r="A4605" s="452" t="s">
        <v>67</v>
      </c>
      <c r="B4605" s="452" t="s">
        <v>1388</v>
      </c>
      <c r="C4605" s="453" t="s">
        <v>449</v>
      </c>
      <c r="D4605" s="454" t="s">
        <v>1397</v>
      </c>
      <c r="E4605" s="455" t="s">
        <v>1398</v>
      </c>
      <c r="F4605" s="454" t="s">
        <v>1341</v>
      </c>
      <c r="G4605" s="454" t="s">
        <v>1388</v>
      </c>
      <c r="H4605" s="454" t="s">
        <v>538</v>
      </c>
      <c r="I4605" s="453">
        <v>2023</v>
      </c>
      <c r="J4605" s="453">
        <v>1</v>
      </c>
      <c r="K4605" s="456">
        <v>45589</v>
      </c>
      <c r="L4605" s="457"/>
      <c r="M4605" s="458">
        <v>8.4199999999999997E-2</v>
      </c>
      <c r="N4605" s="458">
        <v>8.4724608836907106E-2</v>
      </c>
      <c r="O4605" s="459">
        <v>5.2460883690710891E-4</v>
      </c>
      <c r="P4605" s="460">
        <v>0</v>
      </c>
      <c r="Q4605" s="453">
        <v>1</v>
      </c>
      <c r="R4605" s="458">
        <v>8.4199999999999997E-2</v>
      </c>
      <c r="S4605" s="464">
        <v>2779170</v>
      </c>
      <c r="T4605" s="461">
        <v>6196640</v>
      </c>
      <c r="U4605" s="462">
        <v>6700</v>
      </c>
      <c r="V4605" s="463">
        <v>3449.1878968679325</v>
      </c>
      <c r="W4605" s="716" t="e">
        <f t="shared" si="177"/>
        <v>#DIV/0!</v>
      </c>
      <c r="Z4605" s="739">
        <f t="shared" si="178"/>
        <v>1457.9771412671298</v>
      </c>
    </row>
    <row r="4606" spans="1:29" s="365" customFormat="1" ht="12.65" customHeight="1">
      <c r="A4606" s="452" t="s">
        <v>67</v>
      </c>
      <c r="B4606" s="452" t="s">
        <v>1388</v>
      </c>
      <c r="C4606" s="453" t="s">
        <v>449</v>
      </c>
      <c r="D4606" s="454" t="s">
        <v>1397</v>
      </c>
      <c r="E4606" s="455" t="s">
        <v>1398</v>
      </c>
      <c r="F4606" s="454" t="s">
        <v>1341</v>
      </c>
      <c r="G4606" s="454" t="s">
        <v>1388</v>
      </c>
      <c r="H4606" s="454" t="s">
        <v>538</v>
      </c>
      <c r="I4606" s="453">
        <v>2022</v>
      </c>
      <c r="J4606" s="453">
        <v>12</v>
      </c>
      <c r="K4606" s="456">
        <v>45589</v>
      </c>
      <c r="L4606" s="457"/>
      <c r="M4606" s="458">
        <v>8.4199999999999997E-2</v>
      </c>
      <c r="N4606" s="458">
        <v>8.4724608836907106E-2</v>
      </c>
      <c r="O4606" s="459">
        <v>5.2460883690710891E-4</v>
      </c>
      <c r="P4606" s="460">
        <v>0</v>
      </c>
      <c r="Q4606" s="453">
        <v>1</v>
      </c>
      <c r="R4606" s="458">
        <v>8.4199999999999997E-2</v>
      </c>
      <c r="S4606" s="464">
        <v>1993470</v>
      </c>
      <c r="T4606" s="461">
        <v>3417470</v>
      </c>
      <c r="U4606" s="462">
        <v>6700</v>
      </c>
      <c r="V4606" s="463">
        <v>4907.1650381350628</v>
      </c>
      <c r="W4606" s="716" t="e">
        <f t="shared" si="177"/>
        <v>#DIV/0!</v>
      </c>
      <c r="Z4606" s="739">
        <f t="shared" si="178"/>
        <v>1045.7919781092144</v>
      </c>
    </row>
    <row r="4607" spans="1:29" s="365" customFormat="1" ht="12.65" customHeight="1">
      <c r="A4607" s="452" t="s">
        <v>67</v>
      </c>
      <c r="B4607" s="452" t="s">
        <v>1388</v>
      </c>
      <c r="C4607" s="453" t="s">
        <v>449</v>
      </c>
      <c r="D4607" s="454" t="s">
        <v>1397</v>
      </c>
      <c r="E4607" s="455" t="s">
        <v>1398</v>
      </c>
      <c r="F4607" s="454" t="s">
        <v>1341</v>
      </c>
      <c r="G4607" s="454" t="s">
        <v>1388</v>
      </c>
      <c r="H4607" s="454" t="s">
        <v>538</v>
      </c>
      <c r="I4607" s="453">
        <v>2022</v>
      </c>
      <c r="J4607" s="453">
        <v>11</v>
      </c>
      <c r="K4607" s="456">
        <v>45589</v>
      </c>
      <c r="L4607" s="457"/>
      <c r="M4607" s="458">
        <v>8.4199999999999997E-2</v>
      </c>
      <c r="N4607" s="458">
        <v>8.4724608836907106E-2</v>
      </c>
      <c r="O4607" s="459">
        <v>5.2460883690710891E-4</v>
      </c>
      <c r="P4607" s="460">
        <v>0</v>
      </c>
      <c r="Q4607" s="453">
        <v>1</v>
      </c>
      <c r="R4607" s="458">
        <v>8.4199999999999997E-2</v>
      </c>
      <c r="S4607" s="464">
        <v>1424000</v>
      </c>
      <c r="T4607" s="461">
        <v>1424000</v>
      </c>
      <c r="U4607" s="462">
        <v>6700</v>
      </c>
      <c r="V4607" s="463">
        <v>5952.9570162442769</v>
      </c>
      <c r="W4607" s="716" t="e">
        <f t="shared" si="177"/>
        <v>#DIV/0!</v>
      </c>
      <c r="Z4607" s="739">
        <f t="shared" si="178"/>
        <v>747.04298375572307</v>
      </c>
    </row>
    <row r="4608" spans="1:29" s="365" customFormat="1" ht="12.65" customHeight="1">
      <c r="A4608" s="452" t="s">
        <v>39</v>
      </c>
      <c r="B4608" s="452" t="s">
        <v>1399</v>
      </c>
      <c r="C4608" s="453" t="s">
        <v>554</v>
      </c>
      <c r="D4608" s="454" t="s">
        <v>1400</v>
      </c>
      <c r="E4608" s="455" t="s">
        <v>1401</v>
      </c>
      <c r="F4608" s="454" t="s">
        <v>1402</v>
      </c>
      <c r="G4608" s="454" t="s">
        <v>1403</v>
      </c>
      <c r="H4608" s="454" t="s">
        <v>439</v>
      </c>
      <c r="I4608" s="453">
        <v>2023</v>
      </c>
      <c r="J4608" s="453">
        <v>1</v>
      </c>
      <c r="K4608" s="456">
        <v>45608</v>
      </c>
      <c r="L4608" s="457"/>
      <c r="M4608" s="458">
        <v>0.28260000000000002</v>
      </c>
      <c r="N4608" s="458">
        <v>0.30880000000000002</v>
      </c>
      <c r="O4608" s="468">
        <v>2.6200000000000001E-2</v>
      </c>
      <c r="P4608" s="460">
        <v>0</v>
      </c>
      <c r="Q4608" s="453">
        <v>1</v>
      </c>
      <c r="R4608" s="458">
        <v>0.28260000000000002</v>
      </c>
      <c r="S4608" s="464">
        <v>9004203</v>
      </c>
      <c r="T4608" s="461">
        <v>4766436</v>
      </c>
      <c r="U4608" s="469">
        <v>9824000</v>
      </c>
      <c r="V4608" s="470">
        <v>9699119.3768000007</v>
      </c>
      <c r="W4608" s="716" t="e">
        <f t="shared" si="177"/>
        <v>#DIV/0!</v>
      </c>
      <c r="Z4608" s="739">
        <f t="shared" si="178"/>
        <v>235910.11860000002</v>
      </c>
      <c r="AB4608" s="365">
        <f t="shared" ref="AB4608:AB4659" si="179">O4608*S4608</f>
        <v>235910.11860000002</v>
      </c>
      <c r="AC4608" s="365">
        <f t="shared" ref="AC4608:AC4659" si="180">O4608*S4608</f>
        <v>235910.11860000002</v>
      </c>
    </row>
    <row r="4609" spans="1:29" s="365" customFormat="1" ht="12.65" customHeight="1">
      <c r="A4609" s="452" t="s">
        <v>39</v>
      </c>
      <c r="B4609" s="452" t="s">
        <v>1399</v>
      </c>
      <c r="C4609" s="453" t="s">
        <v>554</v>
      </c>
      <c r="D4609" s="454" t="s">
        <v>1400</v>
      </c>
      <c r="E4609" s="455" t="s">
        <v>1401</v>
      </c>
      <c r="F4609" s="454" t="s">
        <v>1402</v>
      </c>
      <c r="G4609" s="454" t="s">
        <v>1403</v>
      </c>
      <c r="H4609" s="454" t="s">
        <v>439</v>
      </c>
      <c r="I4609" s="453">
        <v>2023</v>
      </c>
      <c r="J4609" s="453">
        <v>2</v>
      </c>
      <c r="K4609" s="456">
        <v>45608</v>
      </c>
      <c r="L4609" s="457"/>
      <c r="M4609" s="458">
        <v>0.28260000000000002</v>
      </c>
      <c r="N4609" s="458">
        <v>0.30880000000000002</v>
      </c>
      <c r="O4609" s="468">
        <v>2.6200000000000001E-2</v>
      </c>
      <c r="P4609" s="460">
        <v>0</v>
      </c>
      <c r="Q4609" s="453">
        <v>1</v>
      </c>
      <c r="R4609" s="458">
        <v>0.28260000000000002</v>
      </c>
      <c r="S4609" s="464">
        <v>9004203</v>
      </c>
      <c r="T4609" s="461">
        <v>6345225</v>
      </c>
      <c r="U4609" s="469">
        <v>9824000</v>
      </c>
      <c r="V4609" s="470">
        <v>9657755.1050000004</v>
      </c>
      <c r="W4609" s="716" t="e">
        <f t="shared" si="177"/>
        <v>#DIV/0!</v>
      </c>
      <c r="Z4609" s="739">
        <f t="shared" si="178"/>
        <v>235910.11860000002</v>
      </c>
      <c r="AB4609" s="365">
        <f t="shared" si="179"/>
        <v>235910.11860000002</v>
      </c>
      <c r="AC4609" s="365">
        <f t="shared" si="180"/>
        <v>235910.11860000002</v>
      </c>
    </row>
    <row r="4610" spans="1:29" s="365" customFormat="1" ht="12.65" customHeight="1">
      <c r="A4610" s="452" t="s">
        <v>39</v>
      </c>
      <c r="B4610" s="452" t="s">
        <v>1399</v>
      </c>
      <c r="C4610" s="453" t="s">
        <v>554</v>
      </c>
      <c r="D4610" s="454" t="s">
        <v>1400</v>
      </c>
      <c r="E4610" s="455" t="s">
        <v>1401</v>
      </c>
      <c r="F4610" s="454" t="s">
        <v>1402</v>
      </c>
      <c r="G4610" s="454" t="s">
        <v>1403</v>
      </c>
      <c r="H4610" s="454" t="s">
        <v>439</v>
      </c>
      <c r="I4610" s="453">
        <v>2023</v>
      </c>
      <c r="J4610" s="453">
        <v>3</v>
      </c>
      <c r="K4610" s="456">
        <v>45608</v>
      </c>
      <c r="L4610" s="457"/>
      <c r="M4610" s="458">
        <v>0.28260000000000002</v>
      </c>
      <c r="N4610" s="458">
        <v>0.30880000000000002</v>
      </c>
      <c r="O4610" s="468">
        <v>2.6200000000000001E-2</v>
      </c>
      <c r="P4610" s="460">
        <v>0</v>
      </c>
      <c r="Q4610" s="453">
        <v>1</v>
      </c>
      <c r="R4610" s="458">
        <v>0.28260000000000002</v>
      </c>
      <c r="S4610" s="464">
        <v>9004203</v>
      </c>
      <c r="T4610" s="461">
        <v>9259561</v>
      </c>
      <c r="U4610" s="469">
        <v>9824000</v>
      </c>
      <c r="V4610" s="470">
        <v>9581399.5018000007</v>
      </c>
      <c r="W4610" s="716" t="e">
        <f t="shared" ref="W4610:W4673" si="181">V4610/$AB$1</f>
        <v>#DIV/0!</v>
      </c>
      <c r="Z4610" s="739">
        <f t="shared" si="178"/>
        <v>235910.11860000002</v>
      </c>
      <c r="AB4610" s="365">
        <f t="shared" si="179"/>
        <v>235910.11860000002</v>
      </c>
      <c r="AC4610" s="365">
        <f t="shared" si="180"/>
        <v>235910.11860000002</v>
      </c>
    </row>
    <row r="4611" spans="1:29" s="365" customFormat="1" ht="12.65" customHeight="1">
      <c r="A4611" s="452" t="s">
        <v>39</v>
      </c>
      <c r="B4611" s="452" t="s">
        <v>1399</v>
      </c>
      <c r="C4611" s="453" t="s">
        <v>554</v>
      </c>
      <c r="D4611" s="454" t="s">
        <v>1400</v>
      </c>
      <c r="E4611" s="455" t="s">
        <v>1401</v>
      </c>
      <c r="F4611" s="454" t="s">
        <v>1402</v>
      </c>
      <c r="G4611" s="454" t="s">
        <v>1403</v>
      </c>
      <c r="H4611" s="454" t="s">
        <v>439</v>
      </c>
      <c r="I4611" s="453">
        <v>2023</v>
      </c>
      <c r="J4611" s="453">
        <v>4</v>
      </c>
      <c r="K4611" s="456">
        <v>45608</v>
      </c>
      <c r="L4611" s="457"/>
      <c r="M4611" s="458">
        <v>0.28260000000000002</v>
      </c>
      <c r="N4611" s="458">
        <v>0.30880000000000002</v>
      </c>
      <c r="O4611" s="468">
        <v>2.6200000000000001E-2</v>
      </c>
      <c r="P4611" s="460">
        <v>0</v>
      </c>
      <c r="Q4611" s="453">
        <v>1</v>
      </c>
      <c r="R4611" s="458">
        <v>0.28260000000000002</v>
      </c>
      <c r="S4611" s="464">
        <v>9004203</v>
      </c>
      <c r="T4611" s="461">
        <v>5549491</v>
      </c>
      <c r="U4611" s="469">
        <v>9824000</v>
      </c>
      <c r="V4611" s="470">
        <v>9678603.3357999995</v>
      </c>
      <c r="W4611" s="716" t="e">
        <f t="shared" si="181"/>
        <v>#DIV/0!</v>
      </c>
      <c r="Z4611" s="739">
        <f t="shared" ref="Z4611:Z4674" si="182">O4611*S4611</f>
        <v>235910.11860000002</v>
      </c>
      <c r="AB4611" s="365">
        <f t="shared" si="179"/>
        <v>235910.11860000002</v>
      </c>
      <c r="AC4611" s="365">
        <f t="shared" si="180"/>
        <v>235910.11860000002</v>
      </c>
    </row>
    <row r="4612" spans="1:29" s="365" customFormat="1" ht="12.65" customHeight="1">
      <c r="A4612" s="452" t="s">
        <v>39</v>
      </c>
      <c r="B4612" s="452" t="s">
        <v>1399</v>
      </c>
      <c r="C4612" s="453" t="s">
        <v>554</v>
      </c>
      <c r="D4612" s="454" t="s">
        <v>1400</v>
      </c>
      <c r="E4612" s="455" t="s">
        <v>1401</v>
      </c>
      <c r="F4612" s="454" t="s">
        <v>1402</v>
      </c>
      <c r="G4612" s="454" t="s">
        <v>1403</v>
      </c>
      <c r="H4612" s="454" t="s">
        <v>439</v>
      </c>
      <c r="I4612" s="453">
        <v>2023</v>
      </c>
      <c r="J4612" s="453">
        <v>5</v>
      </c>
      <c r="K4612" s="456">
        <v>45608</v>
      </c>
      <c r="L4612" s="457"/>
      <c r="M4612" s="458">
        <v>0.28260000000000002</v>
      </c>
      <c r="N4612" s="458">
        <v>0.30880000000000002</v>
      </c>
      <c r="O4612" s="468">
        <v>2.6200000000000001E-2</v>
      </c>
      <c r="P4612" s="460">
        <v>0</v>
      </c>
      <c r="Q4612" s="453">
        <v>1</v>
      </c>
      <c r="R4612" s="458">
        <v>0.28260000000000002</v>
      </c>
      <c r="S4612" s="464">
        <v>9004203</v>
      </c>
      <c r="T4612" s="461">
        <v>4331636</v>
      </c>
      <c r="U4612" s="469">
        <v>9824000</v>
      </c>
      <c r="V4612" s="470">
        <v>9710511.1368000004</v>
      </c>
      <c r="W4612" s="716" t="e">
        <f t="shared" si="181"/>
        <v>#DIV/0!</v>
      </c>
      <c r="Z4612" s="739">
        <f t="shared" si="182"/>
        <v>235910.11860000002</v>
      </c>
      <c r="AB4612" s="365">
        <f t="shared" si="179"/>
        <v>235910.11860000002</v>
      </c>
      <c r="AC4612" s="365">
        <f t="shared" si="180"/>
        <v>235910.11860000002</v>
      </c>
    </row>
    <row r="4613" spans="1:29" s="365" customFormat="1" ht="12.65" customHeight="1">
      <c r="A4613" s="452" t="s">
        <v>39</v>
      </c>
      <c r="B4613" s="452" t="s">
        <v>1399</v>
      </c>
      <c r="C4613" s="453" t="s">
        <v>554</v>
      </c>
      <c r="D4613" s="454" t="s">
        <v>1400</v>
      </c>
      <c r="E4613" s="455" t="s">
        <v>1401</v>
      </c>
      <c r="F4613" s="454" t="s">
        <v>1402</v>
      </c>
      <c r="G4613" s="454" t="s">
        <v>1403</v>
      </c>
      <c r="H4613" s="454" t="s">
        <v>439</v>
      </c>
      <c r="I4613" s="453">
        <v>2023</v>
      </c>
      <c r="J4613" s="453">
        <v>6</v>
      </c>
      <c r="K4613" s="456">
        <v>45608</v>
      </c>
      <c r="L4613" s="457"/>
      <c r="M4613" s="458">
        <v>0.28260000000000002</v>
      </c>
      <c r="N4613" s="458">
        <v>0.30880000000000002</v>
      </c>
      <c r="O4613" s="468">
        <v>2.6200000000000001E-2</v>
      </c>
      <c r="P4613" s="460">
        <v>0</v>
      </c>
      <c r="Q4613" s="453">
        <v>1</v>
      </c>
      <c r="R4613" s="458">
        <v>0.28260000000000002</v>
      </c>
      <c r="S4613" s="464">
        <v>9004203</v>
      </c>
      <c r="T4613" s="461">
        <v>8405801</v>
      </c>
      <c r="U4613" s="469">
        <v>9824000</v>
      </c>
      <c r="V4613" s="470">
        <v>9603768.0138000008</v>
      </c>
      <c r="W4613" s="716" t="e">
        <f t="shared" si="181"/>
        <v>#DIV/0!</v>
      </c>
      <c r="Z4613" s="739">
        <f t="shared" si="182"/>
        <v>235910.11860000002</v>
      </c>
      <c r="AB4613" s="365">
        <f t="shared" si="179"/>
        <v>235910.11860000002</v>
      </c>
      <c r="AC4613" s="365">
        <f t="shared" si="180"/>
        <v>235910.11860000002</v>
      </c>
    </row>
    <row r="4614" spans="1:29" s="365" customFormat="1" ht="12.65" customHeight="1">
      <c r="A4614" s="452" t="s">
        <v>39</v>
      </c>
      <c r="B4614" s="452" t="s">
        <v>1399</v>
      </c>
      <c r="C4614" s="453" t="s">
        <v>554</v>
      </c>
      <c r="D4614" s="454" t="s">
        <v>1400</v>
      </c>
      <c r="E4614" s="455" t="s">
        <v>1401</v>
      </c>
      <c r="F4614" s="454" t="s">
        <v>1402</v>
      </c>
      <c r="G4614" s="454" t="s">
        <v>1403</v>
      </c>
      <c r="H4614" s="454" t="s">
        <v>439</v>
      </c>
      <c r="I4614" s="453">
        <v>2023</v>
      </c>
      <c r="J4614" s="453">
        <v>7</v>
      </c>
      <c r="K4614" s="456">
        <v>45608</v>
      </c>
      <c r="L4614" s="457"/>
      <c r="M4614" s="458">
        <v>0.28260000000000002</v>
      </c>
      <c r="N4614" s="458">
        <v>0.30880000000000002</v>
      </c>
      <c r="O4614" s="468">
        <v>2.6200000000000001E-2</v>
      </c>
      <c r="P4614" s="460">
        <v>0</v>
      </c>
      <c r="Q4614" s="453">
        <v>1</v>
      </c>
      <c r="R4614" s="458">
        <v>0.28260000000000002</v>
      </c>
      <c r="S4614" s="464">
        <v>9004203</v>
      </c>
      <c r="T4614" s="461">
        <v>6748591</v>
      </c>
      <c r="U4614" s="469">
        <v>9824000</v>
      </c>
      <c r="V4614" s="470">
        <v>9647186.9157999996</v>
      </c>
      <c r="W4614" s="716" t="e">
        <f t="shared" si="181"/>
        <v>#DIV/0!</v>
      </c>
      <c r="Z4614" s="739">
        <f t="shared" si="182"/>
        <v>235910.11860000002</v>
      </c>
      <c r="AB4614" s="365">
        <f t="shared" si="179"/>
        <v>235910.11860000002</v>
      </c>
      <c r="AC4614" s="365">
        <f t="shared" si="180"/>
        <v>235910.11860000002</v>
      </c>
    </row>
    <row r="4615" spans="1:29" s="365" customFormat="1" ht="12.65" customHeight="1">
      <c r="A4615" s="452" t="s">
        <v>39</v>
      </c>
      <c r="B4615" s="452" t="s">
        <v>1399</v>
      </c>
      <c r="C4615" s="453" t="s">
        <v>554</v>
      </c>
      <c r="D4615" s="454" t="s">
        <v>1400</v>
      </c>
      <c r="E4615" s="455" t="s">
        <v>1401</v>
      </c>
      <c r="F4615" s="454" t="s">
        <v>1402</v>
      </c>
      <c r="G4615" s="454" t="s">
        <v>1403</v>
      </c>
      <c r="H4615" s="454" t="s">
        <v>439</v>
      </c>
      <c r="I4615" s="453">
        <v>2023</v>
      </c>
      <c r="J4615" s="453">
        <v>8</v>
      </c>
      <c r="K4615" s="456">
        <v>45608</v>
      </c>
      <c r="L4615" s="457"/>
      <c r="M4615" s="458">
        <v>0.28260000000000002</v>
      </c>
      <c r="N4615" s="458">
        <v>0.30880000000000002</v>
      </c>
      <c r="O4615" s="468">
        <v>2.6200000000000001E-2</v>
      </c>
      <c r="P4615" s="460">
        <v>0</v>
      </c>
      <c r="Q4615" s="453">
        <v>1</v>
      </c>
      <c r="R4615" s="458">
        <v>0.28260000000000002</v>
      </c>
      <c r="S4615" s="464">
        <v>9004203</v>
      </c>
      <c r="T4615" s="461">
        <v>7449452</v>
      </c>
      <c r="U4615" s="469">
        <v>9824000</v>
      </c>
      <c r="V4615" s="470">
        <v>9628824.3575999998</v>
      </c>
      <c r="W4615" s="716" t="e">
        <f t="shared" si="181"/>
        <v>#DIV/0!</v>
      </c>
      <c r="Z4615" s="739">
        <f t="shared" si="182"/>
        <v>235910.11860000002</v>
      </c>
      <c r="AB4615" s="365">
        <f t="shared" si="179"/>
        <v>235910.11860000002</v>
      </c>
      <c r="AC4615" s="365">
        <f t="shared" si="180"/>
        <v>235910.11860000002</v>
      </c>
    </row>
    <row r="4616" spans="1:29" s="365" customFormat="1" ht="12.65" customHeight="1">
      <c r="A4616" s="452" t="s">
        <v>39</v>
      </c>
      <c r="B4616" s="452" t="s">
        <v>1399</v>
      </c>
      <c r="C4616" s="453" t="s">
        <v>554</v>
      </c>
      <c r="D4616" s="454" t="s">
        <v>1400</v>
      </c>
      <c r="E4616" s="455" t="s">
        <v>1401</v>
      </c>
      <c r="F4616" s="454" t="s">
        <v>1402</v>
      </c>
      <c r="G4616" s="454" t="s">
        <v>1403</v>
      </c>
      <c r="H4616" s="454" t="s">
        <v>439</v>
      </c>
      <c r="I4616" s="453">
        <v>2023</v>
      </c>
      <c r="J4616" s="453">
        <v>9</v>
      </c>
      <c r="K4616" s="456">
        <v>45608</v>
      </c>
      <c r="L4616" s="457"/>
      <c r="M4616" s="458">
        <v>0.28260000000000002</v>
      </c>
      <c r="N4616" s="458">
        <v>0.30880000000000002</v>
      </c>
      <c r="O4616" s="468">
        <v>2.6200000000000001E-2</v>
      </c>
      <c r="P4616" s="460">
        <v>0</v>
      </c>
      <c r="Q4616" s="453">
        <v>1</v>
      </c>
      <c r="R4616" s="458">
        <v>0.28260000000000002</v>
      </c>
      <c r="S4616" s="464">
        <v>9004203</v>
      </c>
      <c r="T4616" s="461">
        <v>10255037</v>
      </c>
      <c r="U4616" s="469">
        <v>9824000</v>
      </c>
      <c r="V4616" s="470">
        <v>9555318.0306000002</v>
      </c>
      <c r="W4616" s="716" t="e">
        <f t="shared" si="181"/>
        <v>#DIV/0!</v>
      </c>
      <c r="Z4616" s="739">
        <f t="shared" si="182"/>
        <v>235910.11860000002</v>
      </c>
      <c r="AB4616" s="365">
        <f t="shared" si="179"/>
        <v>235910.11860000002</v>
      </c>
      <c r="AC4616" s="365">
        <f t="shared" si="180"/>
        <v>235910.11860000002</v>
      </c>
    </row>
    <row r="4617" spans="1:29" s="365" customFormat="1" ht="12.65" customHeight="1">
      <c r="A4617" s="452" t="s">
        <v>39</v>
      </c>
      <c r="B4617" s="452" t="s">
        <v>1399</v>
      </c>
      <c r="C4617" s="453" t="s">
        <v>554</v>
      </c>
      <c r="D4617" s="454" t="s">
        <v>1400</v>
      </c>
      <c r="E4617" s="455" t="s">
        <v>1401</v>
      </c>
      <c r="F4617" s="454" t="s">
        <v>1402</v>
      </c>
      <c r="G4617" s="454" t="s">
        <v>1403</v>
      </c>
      <c r="H4617" s="454" t="s">
        <v>439</v>
      </c>
      <c r="I4617" s="453">
        <v>2023</v>
      </c>
      <c r="J4617" s="453">
        <v>10</v>
      </c>
      <c r="K4617" s="456">
        <v>45608</v>
      </c>
      <c r="L4617" s="457"/>
      <c r="M4617" s="458">
        <v>0.28260000000000002</v>
      </c>
      <c r="N4617" s="458">
        <v>0.30880000000000002</v>
      </c>
      <c r="O4617" s="468">
        <v>2.6200000000000001E-2</v>
      </c>
      <c r="P4617" s="460">
        <v>0</v>
      </c>
      <c r="Q4617" s="453">
        <v>1</v>
      </c>
      <c r="R4617" s="458">
        <v>0.28260000000000002</v>
      </c>
      <c r="S4617" s="464">
        <v>9004203</v>
      </c>
      <c r="T4617" s="461">
        <v>6439689</v>
      </c>
      <c r="U4617" s="469">
        <v>9824000</v>
      </c>
      <c r="V4617" s="470">
        <v>9655280.1481999997</v>
      </c>
      <c r="W4617" s="716" t="e">
        <f t="shared" si="181"/>
        <v>#DIV/0!</v>
      </c>
      <c r="Z4617" s="739">
        <f t="shared" si="182"/>
        <v>235910.11860000002</v>
      </c>
      <c r="AB4617" s="365">
        <f t="shared" si="179"/>
        <v>235910.11860000002</v>
      </c>
      <c r="AC4617" s="365">
        <f t="shared" si="180"/>
        <v>235910.11860000002</v>
      </c>
    </row>
    <row r="4618" spans="1:29" s="365" customFormat="1" ht="12.65" customHeight="1">
      <c r="A4618" s="452" t="s">
        <v>39</v>
      </c>
      <c r="B4618" s="452" t="s">
        <v>1399</v>
      </c>
      <c r="C4618" s="453" t="s">
        <v>554</v>
      </c>
      <c r="D4618" s="454" t="s">
        <v>1400</v>
      </c>
      <c r="E4618" s="455" t="s">
        <v>1401</v>
      </c>
      <c r="F4618" s="454" t="s">
        <v>1402</v>
      </c>
      <c r="G4618" s="454" t="s">
        <v>1403</v>
      </c>
      <c r="H4618" s="454" t="s">
        <v>439</v>
      </c>
      <c r="I4618" s="453">
        <v>2023</v>
      </c>
      <c r="J4618" s="453">
        <v>11</v>
      </c>
      <c r="K4618" s="456">
        <v>45608</v>
      </c>
      <c r="L4618" s="457"/>
      <c r="M4618" s="458">
        <v>0.28260000000000002</v>
      </c>
      <c r="N4618" s="458">
        <v>0.30880000000000002</v>
      </c>
      <c r="O4618" s="468">
        <v>2.6200000000000001E-2</v>
      </c>
      <c r="P4618" s="460">
        <v>0</v>
      </c>
      <c r="Q4618" s="453">
        <v>1</v>
      </c>
      <c r="R4618" s="458">
        <v>0.28260000000000002</v>
      </c>
      <c r="S4618" s="464">
        <v>9004203</v>
      </c>
      <c r="T4618" s="461">
        <v>4577797</v>
      </c>
      <c r="U4618" s="469">
        <v>9824000</v>
      </c>
      <c r="V4618" s="470">
        <v>9704061.7185999993</v>
      </c>
      <c r="W4618" s="716" t="e">
        <f t="shared" si="181"/>
        <v>#DIV/0!</v>
      </c>
      <c r="Z4618" s="739">
        <f t="shared" si="182"/>
        <v>235910.11860000002</v>
      </c>
      <c r="AB4618" s="365">
        <f t="shared" si="179"/>
        <v>235910.11860000002</v>
      </c>
      <c r="AC4618" s="365">
        <f t="shared" si="180"/>
        <v>235910.11860000002</v>
      </c>
    </row>
    <row r="4619" spans="1:29" s="365" customFormat="1" ht="12.65" customHeight="1">
      <c r="A4619" s="452" t="s">
        <v>39</v>
      </c>
      <c r="B4619" s="452" t="s">
        <v>1399</v>
      </c>
      <c r="C4619" s="453" t="s">
        <v>554</v>
      </c>
      <c r="D4619" s="454" t="s">
        <v>1400</v>
      </c>
      <c r="E4619" s="455" t="s">
        <v>1401</v>
      </c>
      <c r="F4619" s="454" t="s">
        <v>1402</v>
      </c>
      <c r="G4619" s="454" t="s">
        <v>1403</v>
      </c>
      <c r="H4619" s="454" t="s">
        <v>439</v>
      </c>
      <c r="I4619" s="453">
        <v>2023</v>
      </c>
      <c r="J4619" s="453">
        <v>12</v>
      </c>
      <c r="K4619" s="456">
        <v>45608</v>
      </c>
      <c r="L4619" s="457"/>
      <c r="M4619" s="458">
        <v>0.28260000000000002</v>
      </c>
      <c r="N4619" s="458">
        <v>0.30880000000000002</v>
      </c>
      <c r="O4619" s="468">
        <v>2.6200000000000001E-2</v>
      </c>
      <c r="P4619" s="460">
        <v>0</v>
      </c>
      <c r="Q4619" s="453">
        <v>1</v>
      </c>
      <c r="R4619" s="458">
        <v>0.28260000000000002</v>
      </c>
      <c r="S4619" s="464">
        <v>9004203</v>
      </c>
      <c r="T4619" s="461">
        <v>4550628</v>
      </c>
      <c r="U4619" s="469">
        <v>9824000</v>
      </c>
      <c r="V4619" s="470">
        <v>9704773.5463999994</v>
      </c>
      <c r="W4619" s="716" t="e">
        <f t="shared" si="181"/>
        <v>#DIV/0!</v>
      </c>
      <c r="Z4619" s="739">
        <f t="shared" si="182"/>
        <v>235910.11860000002</v>
      </c>
      <c r="AB4619" s="365">
        <f t="shared" si="179"/>
        <v>235910.11860000002</v>
      </c>
      <c r="AC4619" s="365">
        <f t="shared" si="180"/>
        <v>235910.11860000002</v>
      </c>
    </row>
    <row r="4620" spans="1:29" s="365" customFormat="1" ht="12.65" customHeight="1">
      <c r="A4620" s="452" t="s">
        <v>39</v>
      </c>
      <c r="B4620" s="452" t="s">
        <v>707</v>
      </c>
      <c r="C4620" s="453" t="s">
        <v>554</v>
      </c>
      <c r="D4620" s="454" t="s">
        <v>1404</v>
      </c>
      <c r="E4620" s="455" t="s">
        <v>1405</v>
      </c>
      <c r="F4620" s="454" t="s">
        <v>1402</v>
      </c>
      <c r="G4620" s="454" t="s">
        <v>1403</v>
      </c>
      <c r="H4620" s="454" t="s">
        <v>439</v>
      </c>
      <c r="I4620" s="453">
        <v>2023</v>
      </c>
      <c r="J4620" s="453">
        <v>1</v>
      </c>
      <c r="K4620" s="456">
        <v>45608</v>
      </c>
      <c r="L4620" s="457"/>
      <c r="M4620" s="458">
        <v>0.1016</v>
      </c>
      <c r="N4620" s="458">
        <v>0.1278</v>
      </c>
      <c r="O4620" s="468">
        <v>2.6200000000000001E-2</v>
      </c>
      <c r="P4620" s="460">
        <v>0</v>
      </c>
      <c r="Q4620" s="453">
        <v>1</v>
      </c>
      <c r="R4620" s="458">
        <v>0.1016</v>
      </c>
      <c r="S4620" s="464">
        <v>3210672</v>
      </c>
      <c r="T4620" s="461">
        <v>3210672</v>
      </c>
      <c r="U4620" s="469">
        <v>4280500</v>
      </c>
      <c r="V4620" s="470">
        <v>4196380.3936000001</v>
      </c>
      <c r="W4620" s="716" t="e">
        <f t="shared" si="181"/>
        <v>#DIV/0!</v>
      </c>
      <c r="Z4620" s="739">
        <f t="shared" si="182"/>
        <v>84119.606400000004</v>
      </c>
      <c r="AB4620" s="365">
        <f t="shared" si="179"/>
        <v>84119.606400000004</v>
      </c>
      <c r="AC4620" s="365">
        <f t="shared" si="180"/>
        <v>84119.606400000004</v>
      </c>
    </row>
    <row r="4621" spans="1:29" s="365" customFormat="1" ht="12.65" customHeight="1">
      <c r="A4621" s="452" t="s">
        <v>39</v>
      </c>
      <c r="B4621" s="452" t="s">
        <v>707</v>
      </c>
      <c r="C4621" s="453" t="s">
        <v>554</v>
      </c>
      <c r="D4621" s="454" t="s">
        <v>1404</v>
      </c>
      <c r="E4621" s="455" t="s">
        <v>1405</v>
      </c>
      <c r="F4621" s="454" t="s">
        <v>1402</v>
      </c>
      <c r="G4621" s="454" t="s">
        <v>1403</v>
      </c>
      <c r="H4621" s="454" t="s">
        <v>439</v>
      </c>
      <c r="I4621" s="453">
        <v>2023</v>
      </c>
      <c r="J4621" s="453">
        <v>2</v>
      </c>
      <c r="K4621" s="456">
        <v>45608</v>
      </c>
      <c r="L4621" s="457"/>
      <c r="M4621" s="458">
        <v>0.1016</v>
      </c>
      <c r="N4621" s="458">
        <v>0.1278</v>
      </c>
      <c r="O4621" s="468">
        <v>2.6200000000000001E-2</v>
      </c>
      <c r="P4621" s="460">
        <v>0</v>
      </c>
      <c r="Q4621" s="453">
        <v>1</v>
      </c>
      <c r="R4621" s="458">
        <v>0.1016</v>
      </c>
      <c r="S4621" s="464">
        <v>8007415</v>
      </c>
      <c r="T4621" s="461">
        <v>11218087</v>
      </c>
      <c r="U4621" s="469">
        <v>4280500</v>
      </c>
      <c r="V4621" s="470">
        <v>3986586.1206</v>
      </c>
      <c r="W4621" s="716" t="e">
        <f t="shared" si="181"/>
        <v>#DIV/0!</v>
      </c>
      <c r="Z4621" s="739">
        <f t="shared" si="182"/>
        <v>209794.27300000002</v>
      </c>
      <c r="AB4621" s="365">
        <f t="shared" si="179"/>
        <v>209794.27300000002</v>
      </c>
      <c r="AC4621" s="365">
        <f t="shared" si="180"/>
        <v>209794.27300000002</v>
      </c>
    </row>
    <row r="4622" spans="1:29" s="365" customFormat="1" ht="12.65" customHeight="1">
      <c r="A4622" s="452" t="s">
        <v>39</v>
      </c>
      <c r="B4622" s="452" t="s">
        <v>707</v>
      </c>
      <c r="C4622" s="453" t="s">
        <v>554</v>
      </c>
      <c r="D4622" s="454" t="s">
        <v>1404</v>
      </c>
      <c r="E4622" s="455" t="s">
        <v>1405</v>
      </c>
      <c r="F4622" s="454" t="s">
        <v>1402</v>
      </c>
      <c r="G4622" s="454" t="s">
        <v>1403</v>
      </c>
      <c r="H4622" s="454" t="s">
        <v>439</v>
      </c>
      <c r="I4622" s="453">
        <v>2023</v>
      </c>
      <c r="J4622" s="453">
        <v>3</v>
      </c>
      <c r="K4622" s="456">
        <v>45608</v>
      </c>
      <c r="L4622" s="457"/>
      <c r="M4622" s="458">
        <v>0.1016</v>
      </c>
      <c r="N4622" s="458">
        <v>0.1278</v>
      </c>
      <c r="O4622" s="468">
        <v>2.6200000000000001E-2</v>
      </c>
      <c r="P4622" s="460">
        <v>0</v>
      </c>
      <c r="Q4622" s="453">
        <v>1</v>
      </c>
      <c r="R4622" s="458">
        <v>0.1016</v>
      </c>
      <c r="S4622" s="464">
        <v>9786609</v>
      </c>
      <c r="T4622" s="461">
        <v>21004696</v>
      </c>
      <c r="U4622" s="469">
        <v>4280500</v>
      </c>
      <c r="V4622" s="470">
        <v>3730176.9648000002</v>
      </c>
      <c r="W4622" s="716" t="e">
        <f t="shared" si="181"/>
        <v>#DIV/0!</v>
      </c>
      <c r="Z4622" s="739">
        <f t="shared" si="182"/>
        <v>256409.15580000001</v>
      </c>
      <c r="AB4622" s="365">
        <f t="shared" si="179"/>
        <v>256409.15580000001</v>
      </c>
      <c r="AC4622" s="365">
        <f t="shared" si="180"/>
        <v>256409.15580000001</v>
      </c>
    </row>
    <row r="4623" spans="1:29" s="365" customFormat="1" ht="12.65" customHeight="1">
      <c r="A4623" s="452" t="s">
        <v>39</v>
      </c>
      <c r="B4623" s="452" t="s">
        <v>707</v>
      </c>
      <c r="C4623" s="453" t="s">
        <v>554</v>
      </c>
      <c r="D4623" s="454" t="s">
        <v>1404</v>
      </c>
      <c r="E4623" s="455" t="s">
        <v>1405</v>
      </c>
      <c r="F4623" s="454" t="s">
        <v>1402</v>
      </c>
      <c r="G4623" s="454" t="s">
        <v>1403</v>
      </c>
      <c r="H4623" s="454" t="s">
        <v>439</v>
      </c>
      <c r="I4623" s="453">
        <v>2023</v>
      </c>
      <c r="J4623" s="453">
        <v>4</v>
      </c>
      <c r="K4623" s="456">
        <v>45608</v>
      </c>
      <c r="L4623" s="457"/>
      <c r="M4623" s="458">
        <v>0.1016</v>
      </c>
      <c r="N4623" s="458">
        <v>0.1278</v>
      </c>
      <c r="O4623" s="468">
        <v>2.6200000000000001E-2</v>
      </c>
      <c r="P4623" s="460">
        <v>0</v>
      </c>
      <c r="Q4623" s="453">
        <v>1</v>
      </c>
      <c r="R4623" s="458">
        <v>0.1016</v>
      </c>
      <c r="S4623" s="464">
        <v>5329652</v>
      </c>
      <c r="T4623" s="461">
        <v>26334348</v>
      </c>
      <c r="U4623" s="469">
        <v>4280500</v>
      </c>
      <c r="V4623" s="470">
        <v>3590540.0823999997</v>
      </c>
      <c r="W4623" s="716" t="e">
        <f t="shared" si="181"/>
        <v>#DIV/0!</v>
      </c>
      <c r="Z4623" s="739">
        <f t="shared" si="182"/>
        <v>139636.8824</v>
      </c>
      <c r="AB4623" s="365">
        <f t="shared" si="179"/>
        <v>139636.8824</v>
      </c>
      <c r="AC4623" s="365">
        <f t="shared" si="180"/>
        <v>139636.8824</v>
      </c>
    </row>
    <row r="4624" spans="1:29" s="365" customFormat="1" ht="12.65" customHeight="1">
      <c r="A4624" s="452" t="s">
        <v>39</v>
      </c>
      <c r="B4624" s="452" t="s">
        <v>707</v>
      </c>
      <c r="C4624" s="453" t="s">
        <v>554</v>
      </c>
      <c r="D4624" s="454" t="s">
        <v>1404</v>
      </c>
      <c r="E4624" s="455" t="s">
        <v>1405</v>
      </c>
      <c r="F4624" s="454" t="s">
        <v>1402</v>
      </c>
      <c r="G4624" s="454" t="s">
        <v>1403</v>
      </c>
      <c r="H4624" s="454" t="s">
        <v>439</v>
      </c>
      <c r="I4624" s="453">
        <v>2023</v>
      </c>
      <c r="J4624" s="453">
        <v>5</v>
      </c>
      <c r="K4624" s="456">
        <v>45608</v>
      </c>
      <c r="L4624" s="457"/>
      <c r="M4624" s="458">
        <v>0.1016</v>
      </c>
      <c r="N4624" s="458">
        <v>0.1278</v>
      </c>
      <c r="O4624" s="468">
        <v>2.6200000000000001E-2</v>
      </c>
      <c r="P4624" s="460">
        <v>0</v>
      </c>
      <c r="Q4624" s="453">
        <v>1</v>
      </c>
      <c r="R4624" s="458">
        <v>0.1016</v>
      </c>
      <c r="S4624" s="464">
        <v>4032132</v>
      </c>
      <c r="T4624" s="461">
        <v>30366480</v>
      </c>
      <c r="U4624" s="469">
        <v>4280500</v>
      </c>
      <c r="V4624" s="470">
        <v>3484898.2239999999</v>
      </c>
      <c r="W4624" s="716" t="e">
        <f t="shared" si="181"/>
        <v>#DIV/0!</v>
      </c>
      <c r="Z4624" s="739">
        <f t="shared" si="182"/>
        <v>105641.8584</v>
      </c>
      <c r="AB4624" s="365">
        <f t="shared" si="179"/>
        <v>105641.8584</v>
      </c>
      <c r="AC4624" s="365">
        <f t="shared" si="180"/>
        <v>105641.8584</v>
      </c>
    </row>
    <row r="4625" spans="1:29" s="365" customFormat="1" ht="12.65" customHeight="1">
      <c r="A4625" s="452" t="s">
        <v>39</v>
      </c>
      <c r="B4625" s="452" t="s">
        <v>707</v>
      </c>
      <c r="C4625" s="453" t="s">
        <v>554</v>
      </c>
      <c r="D4625" s="454" t="s">
        <v>1404</v>
      </c>
      <c r="E4625" s="455" t="s">
        <v>1405</v>
      </c>
      <c r="F4625" s="454" t="s">
        <v>1402</v>
      </c>
      <c r="G4625" s="454" t="s">
        <v>1403</v>
      </c>
      <c r="H4625" s="454" t="s">
        <v>439</v>
      </c>
      <c r="I4625" s="453">
        <v>2023</v>
      </c>
      <c r="J4625" s="453">
        <v>6</v>
      </c>
      <c r="K4625" s="456">
        <v>45608</v>
      </c>
      <c r="L4625" s="457"/>
      <c r="M4625" s="458">
        <v>0.1016</v>
      </c>
      <c r="N4625" s="458">
        <v>0.1278</v>
      </c>
      <c r="O4625" s="468">
        <v>2.6200000000000001E-2</v>
      </c>
      <c r="P4625" s="460">
        <v>0</v>
      </c>
      <c r="Q4625" s="453">
        <v>1</v>
      </c>
      <c r="R4625" s="458">
        <v>0.1016</v>
      </c>
      <c r="S4625" s="464">
        <v>7598859</v>
      </c>
      <c r="T4625" s="461">
        <v>37965339</v>
      </c>
      <c r="U4625" s="469">
        <v>4280500</v>
      </c>
      <c r="V4625" s="470">
        <v>3285808.1181999999</v>
      </c>
      <c r="W4625" s="716" t="e">
        <f t="shared" si="181"/>
        <v>#DIV/0!</v>
      </c>
      <c r="Z4625" s="739">
        <f t="shared" si="182"/>
        <v>199090.10580000002</v>
      </c>
      <c r="AB4625" s="365">
        <f t="shared" si="179"/>
        <v>199090.10580000002</v>
      </c>
      <c r="AC4625" s="365">
        <f t="shared" si="180"/>
        <v>199090.10580000002</v>
      </c>
    </row>
    <row r="4626" spans="1:29" s="365" customFormat="1" ht="12.65" customHeight="1">
      <c r="A4626" s="452" t="s">
        <v>39</v>
      </c>
      <c r="B4626" s="452" t="s">
        <v>707</v>
      </c>
      <c r="C4626" s="453" t="s">
        <v>554</v>
      </c>
      <c r="D4626" s="454" t="s">
        <v>1404</v>
      </c>
      <c r="E4626" s="455" t="s">
        <v>1405</v>
      </c>
      <c r="F4626" s="454" t="s">
        <v>1402</v>
      </c>
      <c r="G4626" s="454" t="s">
        <v>1403</v>
      </c>
      <c r="H4626" s="454" t="s">
        <v>439</v>
      </c>
      <c r="I4626" s="453">
        <v>2023</v>
      </c>
      <c r="J4626" s="453">
        <v>7</v>
      </c>
      <c r="K4626" s="456">
        <v>45608</v>
      </c>
      <c r="L4626" s="457"/>
      <c r="M4626" s="458">
        <v>0.1016</v>
      </c>
      <c r="N4626" s="458">
        <v>0.1278</v>
      </c>
      <c r="O4626" s="468">
        <v>2.6200000000000001E-2</v>
      </c>
      <c r="P4626" s="460">
        <v>0</v>
      </c>
      <c r="Q4626" s="453">
        <v>1</v>
      </c>
      <c r="R4626" s="458">
        <v>0.1016</v>
      </c>
      <c r="S4626" s="464">
        <v>5367834</v>
      </c>
      <c r="T4626" s="461">
        <v>43333173</v>
      </c>
      <c r="U4626" s="469">
        <v>4280500</v>
      </c>
      <c r="V4626" s="470">
        <v>3145170.8673999999</v>
      </c>
      <c r="W4626" s="716" t="e">
        <f t="shared" si="181"/>
        <v>#DIV/0!</v>
      </c>
      <c r="Z4626" s="739">
        <f t="shared" si="182"/>
        <v>140637.25080000001</v>
      </c>
      <c r="AB4626" s="365">
        <f t="shared" si="179"/>
        <v>140637.25080000001</v>
      </c>
      <c r="AC4626" s="365">
        <f t="shared" si="180"/>
        <v>140637.25080000001</v>
      </c>
    </row>
    <row r="4627" spans="1:29" s="365" customFormat="1" ht="12.65" customHeight="1">
      <c r="A4627" s="452" t="s">
        <v>39</v>
      </c>
      <c r="B4627" s="452" t="s">
        <v>707</v>
      </c>
      <c r="C4627" s="453" t="s">
        <v>554</v>
      </c>
      <c r="D4627" s="454" t="s">
        <v>1404</v>
      </c>
      <c r="E4627" s="455" t="s">
        <v>1405</v>
      </c>
      <c r="F4627" s="454" t="s">
        <v>1402</v>
      </c>
      <c r="G4627" s="454" t="s">
        <v>1403</v>
      </c>
      <c r="H4627" s="454" t="s">
        <v>439</v>
      </c>
      <c r="I4627" s="453">
        <v>2023</v>
      </c>
      <c r="J4627" s="453">
        <v>8</v>
      </c>
      <c r="K4627" s="456">
        <v>45608</v>
      </c>
      <c r="L4627" s="457"/>
      <c r="M4627" s="458">
        <v>0.1016</v>
      </c>
      <c r="N4627" s="458">
        <v>0.1278</v>
      </c>
      <c r="O4627" s="468">
        <v>2.6200000000000001E-2</v>
      </c>
      <c r="P4627" s="460">
        <v>0</v>
      </c>
      <c r="Q4627" s="453">
        <v>1</v>
      </c>
      <c r="R4627" s="458">
        <v>0.1016</v>
      </c>
      <c r="S4627" s="464">
        <v>7028049</v>
      </c>
      <c r="T4627" s="461">
        <v>50361222</v>
      </c>
      <c r="U4627" s="469">
        <v>4280500</v>
      </c>
      <c r="V4627" s="470">
        <v>2961035.9835999999</v>
      </c>
      <c r="W4627" s="716" t="e">
        <f t="shared" si="181"/>
        <v>#DIV/0!</v>
      </c>
      <c r="Z4627" s="739">
        <f t="shared" si="182"/>
        <v>184134.88380000001</v>
      </c>
      <c r="AB4627" s="365">
        <f t="shared" si="179"/>
        <v>184134.88380000001</v>
      </c>
      <c r="AC4627" s="365">
        <f t="shared" si="180"/>
        <v>184134.88380000001</v>
      </c>
    </row>
    <row r="4628" spans="1:29" s="365" customFormat="1" ht="12.65" customHeight="1">
      <c r="A4628" s="452" t="s">
        <v>39</v>
      </c>
      <c r="B4628" s="452" t="s">
        <v>707</v>
      </c>
      <c r="C4628" s="453" t="s">
        <v>554</v>
      </c>
      <c r="D4628" s="454" t="s">
        <v>1404</v>
      </c>
      <c r="E4628" s="455" t="s">
        <v>1405</v>
      </c>
      <c r="F4628" s="454" t="s">
        <v>1402</v>
      </c>
      <c r="G4628" s="454" t="s">
        <v>1403</v>
      </c>
      <c r="H4628" s="454" t="s">
        <v>439</v>
      </c>
      <c r="I4628" s="453">
        <v>2023</v>
      </c>
      <c r="J4628" s="453">
        <v>9</v>
      </c>
      <c r="K4628" s="456">
        <v>45608</v>
      </c>
      <c r="L4628" s="457"/>
      <c r="M4628" s="458">
        <v>0.1016</v>
      </c>
      <c r="N4628" s="458">
        <v>0.1278</v>
      </c>
      <c r="O4628" s="468">
        <v>2.6200000000000001E-2</v>
      </c>
      <c r="P4628" s="460">
        <v>0</v>
      </c>
      <c r="Q4628" s="453">
        <v>1</v>
      </c>
      <c r="R4628" s="458">
        <v>0.1016</v>
      </c>
      <c r="S4628" s="464">
        <v>7982506</v>
      </c>
      <c r="T4628" s="461">
        <v>58343728</v>
      </c>
      <c r="U4628" s="469">
        <v>4280500</v>
      </c>
      <c r="V4628" s="470">
        <v>2751894.3263999997</v>
      </c>
      <c r="W4628" s="716" t="e">
        <f t="shared" si="181"/>
        <v>#DIV/0!</v>
      </c>
      <c r="Z4628" s="739">
        <f t="shared" si="182"/>
        <v>209141.65720000002</v>
      </c>
      <c r="AB4628" s="365">
        <f t="shared" si="179"/>
        <v>209141.65720000002</v>
      </c>
      <c r="AC4628" s="365">
        <f t="shared" si="180"/>
        <v>209141.65720000002</v>
      </c>
    </row>
    <row r="4629" spans="1:29" s="365" customFormat="1" ht="12.65" customHeight="1">
      <c r="A4629" s="452" t="s">
        <v>39</v>
      </c>
      <c r="B4629" s="452" t="s">
        <v>707</v>
      </c>
      <c r="C4629" s="453" t="s">
        <v>554</v>
      </c>
      <c r="D4629" s="454" t="s">
        <v>1404</v>
      </c>
      <c r="E4629" s="455" t="s">
        <v>1405</v>
      </c>
      <c r="F4629" s="454" t="s">
        <v>1402</v>
      </c>
      <c r="G4629" s="454" t="s">
        <v>1403</v>
      </c>
      <c r="H4629" s="454" t="s">
        <v>439</v>
      </c>
      <c r="I4629" s="453">
        <v>2023</v>
      </c>
      <c r="J4629" s="453">
        <v>10</v>
      </c>
      <c r="K4629" s="456">
        <v>45608</v>
      </c>
      <c r="L4629" s="457"/>
      <c r="M4629" s="458">
        <v>0.1016</v>
      </c>
      <c r="N4629" s="458">
        <v>0.1278</v>
      </c>
      <c r="O4629" s="468">
        <v>2.6200000000000001E-2</v>
      </c>
      <c r="P4629" s="460">
        <v>0</v>
      </c>
      <c r="Q4629" s="453">
        <v>1</v>
      </c>
      <c r="R4629" s="458">
        <v>0.1016</v>
      </c>
      <c r="S4629" s="464">
        <v>8155996</v>
      </c>
      <c r="T4629" s="461">
        <v>66499724</v>
      </c>
      <c r="U4629" s="469">
        <v>4280500</v>
      </c>
      <c r="V4629" s="470">
        <v>2538207.2312000003</v>
      </c>
      <c r="W4629" s="716" t="e">
        <f t="shared" si="181"/>
        <v>#DIV/0!</v>
      </c>
      <c r="Z4629" s="739">
        <f t="shared" si="182"/>
        <v>213687.09520000001</v>
      </c>
      <c r="AB4629" s="365">
        <f t="shared" si="179"/>
        <v>213687.09520000001</v>
      </c>
      <c r="AC4629" s="365">
        <f t="shared" si="180"/>
        <v>213687.09520000001</v>
      </c>
    </row>
    <row r="4630" spans="1:29" s="365" customFormat="1" ht="12.65" customHeight="1">
      <c r="A4630" s="452" t="s">
        <v>39</v>
      </c>
      <c r="B4630" s="452" t="s">
        <v>707</v>
      </c>
      <c r="C4630" s="453" t="s">
        <v>554</v>
      </c>
      <c r="D4630" s="454" t="s">
        <v>1404</v>
      </c>
      <c r="E4630" s="455" t="s">
        <v>1405</v>
      </c>
      <c r="F4630" s="454" t="s">
        <v>1402</v>
      </c>
      <c r="G4630" s="454" t="s">
        <v>1403</v>
      </c>
      <c r="H4630" s="454" t="s">
        <v>439</v>
      </c>
      <c r="I4630" s="453">
        <v>2023</v>
      </c>
      <c r="J4630" s="453">
        <v>11</v>
      </c>
      <c r="K4630" s="456">
        <v>45608</v>
      </c>
      <c r="L4630" s="457"/>
      <c r="M4630" s="458">
        <v>0.1016</v>
      </c>
      <c r="N4630" s="458">
        <v>0.1278</v>
      </c>
      <c r="O4630" s="468">
        <v>2.6200000000000001E-2</v>
      </c>
      <c r="P4630" s="460">
        <v>0</v>
      </c>
      <c r="Q4630" s="453">
        <v>1</v>
      </c>
      <c r="R4630" s="458">
        <v>0.1016</v>
      </c>
      <c r="S4630" s="464">
        <v>5224675</v>
      </c>
      <c r="T4630" s="461">
        <v>71724399</v>
      </c>
      <c r="U4630" s="469">
        <v>4280500</v>
      </c>
      <c r="V4630" s="470">
        <v>2401320.7461999999</v>
      </c>
      <c r="W4630" s="716" t="e">
        <f t="shared" si="181"/>
        <v>#DIV/0!</v>
      </c>
      <c r="Z4630" s="739">
        <f t="shared" si="182"/>
        <v>136886.48500000002</v>
      </c>
      <c r="AB4630" s="365">
        <f t="shared" si="179"/>
        <v>136886.48500000002</v>
      </c>
      <c r="AC4630" s="365">
        <f t="shared" si="180"/>
        <v>136886.48500000002</v>
      </c>
    </row>
    <row r="4631" spans="1:29" s="365" customFormat="1" ht="12.65" customHeight="1">
      <c r="A4631" s="452" t="s">
        <v>39</v>
      </c>
      <c r="B4631" s="452" t="s">
        <v>707</v>
      </c>
      <c r="C4631" s="453" t="s">
        <v>554</v>
      </c>
      <c r="D4631" s="454" t="s">
        <v>1404</v>
      </c>
      <c r="E4631" s="455" t="s">
        <v>1405</v>
      </c>
      <c r="F4631" s="454" t="s">
        <v>1402</v>
      </c>
      <c r="G4631" s="454" t="s">
        <v>1403</v>
      </c>
      <c r="H4631" s="454" t="s">
        <v>439</v>
      </c>
      <c r="I4631" s="453">
        <v>2023</v>
      </c>
      <c r="J4631" s="453">
        <v>12</v>
      </c>
      <c r="K4631" s="456">
        <v>45608</v>
      </c>
      <c r="L4631" s="457"/>
      <c r="M4631" s="458">
        <v>0.1016</v>
      </c>
      <c r="N4631" s="458">
        <v>0.1278</v>
      </c>
      <c r="O4631" s="468">
        <v>2.6200000000000001E-2</v>
      </c>
      <c r="P4631" s="460">
        <v>0</v>
      </c>
      <c r="Q4631" s="453">
        <v>1</v>
      </c>
      <c r="R4631" s="458">
        <v>0.1016</v>
      </c>
      <c r="S4631" s="464">
        <v>4423894</v>
      </c>
      <c r="T4631" s="461">
        <v>76148293</v>
      </c>
      <c r="U4631" s="469">
        <v>4280500</v>
      </c>
      <c r="V4631" s="470">
        <v>2285414.7234</v>
      </c>
      <c r="W4631" s="716" t="e">
        <f t="shared" si="181"/>
        <v>#DIV/0!</v>
      </c>
      <c r="Z4631" s="739">
        <f t="shared" si="182"/>
        <v>115906.02280000001</v>
      </c>
      <c r="AB4631" s="365">
        <f t="shared" si="179"/>
        <v>115906.02280000001</v>
      </c>
      <c r="AC4631" s="365">
        <f t="shared" si="180"/>
        <v>115906.02280000001</v>
      </c>
    </row>
    <row r="4632" spans="1:29" s="365" customFormat="1" ht="12.65" customHeight="1">
      <c r="A4632" s="452" t="s">
        <v>39</v>
      </c>
      <c r="B4632" s="452" t="s">
        <v>707</v>
      </c>
      <c r="C4632" s="453" t="s">
        <v>554</v>
      </c>
      <c r="D4632" s="454" t="s">
        <v>1406</v>
      </c>
      <c r="E4632" s="455" t="s">
        <v>1407</v>
      </c>
      <c r="F4632" s="454" t="s">
        <v>1402</v>
      </c>
      <c r="G4632" s="454" t="s">
        <v>1403</v>
      </c>
      <c r="H4632" s="454" t="s">
        <v>439</v>
      </c>
      <c r="I4632" s="453">
        <v>2023</v>
      </c>
      <c r="J4632" s="453">
        <v>1</v>
      </c>
      <c r="K4632" s="456">
        <v>45608</v>
      </c>
      <c r="L4632" s="457"/>
      <c r="M4632" s="458">
        <v>9.9199999999999997E-2</v>
      </c>
      <c r="N4632" s="458">
        <v>0.12540000000000001</v>
      </c>
      <c r="O4632" s="468">
        <v>2.6200000000000001E-2</v>
      </c>
      <c r="P4632" s="460">
        <v>0</v>
      </c>
      <c r="Q4632" s="453">
        <v>1</v>
      </c>
      <c r="R4632" s="458">
        <v>9.9199999999999997E-2</v>
      </c>
      <c r="S4632" s="464">
        <v>2827472</v>
      </c>
      <c r="T4632" s="461">
        <v>2827472</v>
      </c>
      <c r="U4632" s="469">
        <v>4592000</v>
      </c>
      <c r="V4632" s="470">
        <v>4517920.2335999999</v>
      </c>
      <c r="W4632" s="716" t="e">
        <f t="shared" si="181"/>
        <v>#DIV/0!</v>
      </c>
      <c r="Z4632" s="739">
        <f t="shared" si="182"/>
        <v>74079.766400000008</v>
      </c>
      <c r="AB4632" s="365">
        <f t="shared" si="179"/>
        <v>74079.766400000008</v>
      </c>
      <c r="AC4632" s="365">
        <f t="shared" si="180"/>
        <v>74079.766400000008</v>
      </c>
    </row>
    <row r="4633" spans="1:29" s="365" customFormat="1" ht="12.65" customHeight="1">
      <c r="A4633" s="452" t="s">
        <v>39</v>
      </c>
      <c r="B4633" s="452" t="s">
        <v>707</v>
      </c>
      <c r="C4633" s="453" t="s">
        <v>554</v>
      </c>
      <c r="D4633" s="454" t="s">
        <v>1406</v>
      </c>
      <c r="E4633" s="455" t="s">
        <v>1407</v>
      </c>
      <c r="F4633" s="454" t="s">
        <v>1402</v>
      </c>
      <c r="G4633" s="454" t="s">
        <v>1403</v>
      </c>
      <c r="H4633" s="454" t="s">
        <v>439</v>
      </c>
      <c r="I4633" s="453">
        <v>2023</v>
      </c>
      <c r="J4633" s="453">
        <v>2</v>
      </c>
      <c r="K4633" s="456">
        <v>45608</v>
      </c>
      <c r="L4633" s="457"/>
      <c r="M4633" s="458">
        <v>9.9199999999999997E-2</v>
      </c>
      <c r="N4633" s="458">
        <v>0.12540000000000001</v>
      </c>
      <c r="O4633" s="468">
        <v>2.6200000000000001E-2</v>
      </c>
      <c r="P4633" s="460">
        <v>0</v>
      </c>
      <c r="Q4633" s="453">
        <v>1</v>
      </c>
      <c r="R4633" s="458">
        <v>9.9199999999999997E-2</v>
      </c>
      <c r="S4633" s="464">
        <v>7984355</v>
      </c>
      <c r="T4633" s="461">
        <v>10811827</v>
      </c>
      <c r="U4633" s="469">
        <v>4592000</v>
      </c>
      <c r="V4633" s="470">
        <v>4308730.1326000001</v>
      </c>
      <c r="W4633" s="716" t="e">
        <f t="shared" si="181"/>
        <v>#DIV/0!</v>
      </c>
      <c r="Z4633" s="739">
        <f t="shared" si="182"/>
        <v>209190.101</v>
      </c>
      <c r="AB4633" s="365">
        <f t="shared" si="179"/>
        <v>209190.101</v>
      </c>
      <c r="AC4633" s="365">
        <f t="shared" si="180"/>
        <v>209190.101</v>
      </c>
    </row>
    <row r="4634" spans="1:29" s="365" customFormat="1" ht="12.65" customHeight="1">
      <c r="A4634" s="452" t="s">
        <v>39</v>
      </c>
      <c r="B4634" s="452" t="s">
        <v>707</v>
      </c>
      <c r="C4634" s="453" t="s">
        <v>554</v>
      </c>
      <c r="D4634" s="454" t="s">
        <v>1406</v>
      </c>
      <c r="E4634" s="455" t="s">
        <v>1407</v>
      </c>
      <c r="F4634" s="454" t="s">
        <v>1402</v>
      </c>
      <c r="G4634" s="454" t="s">
        <v>1403</v>
      </c>
      <c r="H4634" s="454" t="s">
        <v>439</v>
      </c>
      <c r="I4634" s="453">
        <v>2023</v>
      </c>
      <c r="J4634" s="453">
        <v>3</v>
      </c>
      <c r="K4634" s="456">
        <v>45608</v>
      </c>
      <c r="L4634" s="457"/>
      <c r="M4634" s="458">
        <v>9.9199999999999997E-2</v>
      </c>
      <c r="N4634" s="458">
        <v>0.12540000000000001</v>
      </c>
      <c r="O4634" s="468">
        <v>2.6200000000000001E-2</v>
      </c>
      <c r="P4634" s="460">
        <v>0</v>
      </c>
      <c r="Q4634" s="453">
        <v>1</v>
      </c>
      <c r="R4634" s="458">
        <v>9.9199999999999997E-2</v>
      </c>
      <c r="S4634" s="464">
        <v>9744460</v>
      </c>
      <c r="T4634" s="461">
        <v>20556287</v>
      </c>
      <c r="U4634" s="469">
        <v>4592000</v>
      </c>
      <c r="V4634" s="470">
        <v>4053425.2806000002</v>
      </c>
      <c r="W4634" s="716" t="e">
        <f t="shared" si="181"/>
        <v>#DIV/0!</v>
      </c>
      <c r="Z4634" s="739">
        <f t="shared" si="182"/>
        <v>255304.85200000001</v>
      </c>
      <c r="AB4634" s="365">
        <f t="shared" si="179"/>
        <v>255304.85200000001</v>
      </c>
      <c r="AC4634" s="365">
        <f t="shared" si="180"/>
        <v>255304.85200000001</v>
      </c>
    </row>
    <row r="4635" spans="1:29" s="365" customFormat="1" ht="12.65" customHeight="1">
      <c r="A4635" s="452" t="s">
        <v>39</v>
      </c>
      <c r="B4635" s="452" t="s">
        <v>707</v>
      </c>
      <c r="C4635" s="453" t="s">
        <v>554</v>
      </c>
      <c r="D4635" s="454" t="s">
        <v>1406</v>
      </c>
      <c r="E4635" s="455" t="s">
        <v>1407</v>
      </c>
      <c r="F4635" s="454" t="s">
        <v>1402</v>
      </c>
      <c r="G4635" s="454" t="s">
        <v>1403</v>
      </c>
      <c r="H4635" s="454" t="s">
        <v>439</v>
      </c>
      <c r="I4635" s="453">
        <v>2023</v>
      </c>
      <c r="J4635" s="453">
        <v>4</v>
      </c>
      <c r="K4635" s="456">
        <v>45608</v>
      </c>
      <c r="L4635" s="457"/>
      <c r="M4635" s="458">
        <v>9.9199999999999997E-2</v>
      </c>
      <c r="N4635" s="458">
        <v>0.12540000000000001</v>
      </c>
      <c r="O4635" s="468">
        <v>2.6200000000000001E-2</v>
      </c>
      <c r="P4635" s="460">
        <v>0</v>
      </c>
      <c r="Q4635" s="453">
        <v>1</v>
      </c>
      <c r="R4635" s="458">
        <v>9.9199999999999997E-2</v>
      </c>
      <c r="S4635" s="464">
        <v>5679481</v>
      </c>
      <c r="T4635" s="461">
        <v>26235768</v>
      </c>
      <c r="U4635" s="469">
        <v>4592000</v>
      </c>
      <c r="V4635" s="470">
        <v>3904622.8783999998</v>
      </c>
      <c r="W4635" s="716" t="e">
        <f t="shared" si="181"/>
        <v>#DIV/0!</v>
      </c>
      <c r="Z4635" s="739">
        <f t="shared" si="182"/>
        <v>148802.40220000001</v>
      </c>
      <c r="AB4635" s="365">
        <f t="shared" si="179"/>
        <v>148802.40220000001</v>
      </c>
      <c r="AC4635" s="365">
        <f t="shared" si="180"/>
        <v>148802.40220000001</v>
      </c>
    </row>
    <row r="4636" spans="1:29" s="365" customFormat="1" ht="12.65" customHeight="1">
      <c r="A4636" s="452" t="s">
        <v>39</v>
      </c>
      <c r="B4636" s="452" t="s">
        <v>707</v>
      </c>
      <c r="C4636" s="453" t="s">
        <v>554</v>
      </c>
      <c r="D4636" s="454" t="s">
        <v>1406</v>
      </c>
      <c r="E4636" s="455" t="s">
        <v>1407</v>
      </c>
      <c r="F4636" s="454" t="s">
        <v>1402</v>
      </c>
      <c r="G4636" s="454" t="s">
        <v>1403</v>
      </c>
      <c r="H4636" s="454" t="s">
        <v>439</v>
      </c>
      <c r="I4636" s="453">
        <v>2023</v>
      </c>
      <c r="J4636" s="453">
        <v>5</v>
      </c>
      <c r="K4636" s="456">
        <v>45608</v>
      </c>
      <c r="L4636" s="457"/>
      <c r="M4636" s="458">
        <v>9.9199999999999997E-2</v>
      </c>
      <c r="N4636" s="458">
        <v>0.12540000000000001</v>
      </c>
      <c r="O4636" s="468">
        <v>2.6200000000000001E-2</v>
      </c>
      <c r="P4636" s="460">
        <v>0</v>
      </c>
      <c r="Q4636" s="453">
        <v>1</v>
      </c>
      <c r="R4636" s="458">
        <v>9.9199999999999997E-2</v>
      </c>
      <c r="S4636" s="464">
        <v>4037004</v>
      </c>
      <c r="T4636" s="461">
        <v>30272772</v>
      </c>
      <c r="U4636" s="469">
        <v>4592000</v>
      </c>
      <c r="V4636" s="470">
        <v>3798853.3736</v>
      </c>
      <c r="W4636" s="716" t="e">
        <f t="shared" si="181"/>
        <v>#DIV/0!</v>
      </c>
      <c r="Z4636" s="739">
        <f t="shared" si="182"/>
        <v>105769.50480000001</v>
      </c>
      <c r="AB4636" s="365">
        <f t="shared" si="179"/>
        <v>105769.50480000001</v>
      </c>
      <c r="AC4636" s="365">
        <f t="shared" si="180"/>
        <v>105769.50480000001</v>
      </c>
    </row>
    <row r="4637" spans="1:29" s="365" customFormat="1" ht="12.65" customHeight="1">
      <c r="A4637" s="452" t="s">
        <v>39</v>
      </c>
      <c r="B4637" s="452" t="s">
        <v>707</v>
      </c>
      <c r="C4637" s="453" t="s">
        <v>554</v>
      </c>
      <c r="D4637" s="454" t="s">
        <v>1406</v>
      </c>
      <c r="E4637" s="455" t="s">
        <v>1407</v>
      </c>
      <c r="F4637" s="454" t="s">
        <v>1402</v>
      </c>
      <c r="G4637" s="454" t="s">
        <v>1403</v>
      </c>
      <c r="H4637" s="454" t="s">
        <v>439</v>
      </c>
      <c r="I4637" s="453">
        <v>2023</v>
      </c>
      <c r="J4637" s="453">
        <v>6</v>
      </c>
      <c r="K4637" s="456">
        <v>45608</v>
      </c>
      <c r="L4637" s="457"/>
      <c r="M4637" s="458">
        <v>9.9199999999999997E-2</v>
      </c>
      <c r="N4637" s="458">
        <v>0.12540000000000001</v>
      </c>
      <c r="O4637" s="468">
        <v>2.6200000000000001E-2</v>
      </c>
      <c r="P4637" s="460">
        <v>0</v>
      </c>
      <c r="Q4637" s="453">
        <v>1</v>
      </c>
      <c r="R4637" s="458">
        <v>9.9199999999999997E-2</v>
      </c>
      <c r="S4637" s="464">
        <v>8069876</v>
      </c>
      <c r="T4637" s="461">
        <v>38342648</v>
      </c>
      <c r="U4637" s="469">
        <v>4592000</v>
      </c>
      <c r="V4637" s="470">
        <v>3587422.6223999998</v>
      </c>
      <c r="W4637" s="716" t="e">
        <f t="shared" si="181"/>
        <v>#DIV/0!</v>
      </c>
      <c r="Z4637" s="739">
        <f t="shared" si="182"/>
        <v>211430.7512</v>
      </c>
      <c r="AB4637" s="365">
        <f t="shared" si="179"/>
        <v>211430.7512</v>
      </c>
      <c r="AC4637" s="365">
        <f t="shared" si="180"/>
        <v>211430.7512</v>
      </c>
    </row>
    <row r="4638" spans="1:29" s="365" customFormat="1" ht="12.65" customHeight="1">
      <c r="A4638" s="452" t="s">
        <v>39</v>
      </c>
      <c r="B4638" s="452" t="s">
        <v>707</v>
      </c>
      <c r="C4638" s="453" t="s">
        <v>554</v>
      </c>
      <c r="D4638" s="454" t="s">
        <v>1406</v>
      </c>
      <c r="E4638" s="455" t="s">
        <v>1407</v>
      </c>
      <c r="F4638" s="454" t="s">
        <v>1402</v>
      </c>
      <c r="G4638" s="454" t="s">
        <v>1403</v>
      </c>
      <c r="H4638" s="454" t="s">
        <v>439</v>
      </c>
      <c r="I4638" s="453">
        <v>2023</v>
      </c>
      <c r="J4638" s="453">
        <v>7</v>
      </c>
      <c r="K4638" s="456">
        <v>45608</v>
      </c>
      <c r="L4638" s="457"/>
      <c r="M4638" s="458">
        <v>9.9199999999999997E-2</v>
      </c>
      <c r="N4638" s="458">
        <v>0.12540000000000001</v>
      </c>
      <c r="O4638" s="468">
        <v>2.6200000000000001E-2</v>
      </c>
      <c r="P4638" s="460">
        <v>0</v>
      </c>
      <c r="Q4638" s="453">
        <v>1</v>
      </c>
      <c r="R4638" s="458">
        <v>9.9199999999999997E-2</v>
      </c>
      <c r="S4638" s="464">
        <v>5303778</v>
      </c>
      <c r="T4638" s="461">
        <v>43646426</v>
      </c>
      <c r="U4638" s="469">
        <v>4592000</v>
      </c>
      <c r="V4638" s="470">
        <v>3448463.6387999998</v>
      </c>
      <c r="W4638" s="716" t="e">
        <f t="shared" si="181"/>
        <v>#DIV/0!</v>
      </c>
      <c r="Z4638" s="739">
        <f t="shared" si="182"/>
        <v>138958.98360000001</v>
      </c>
      <c r="AB4638" s="365">
        <f t="shared" si="179"/>
        <v>138958.98360000001</v>
      </c>
      <c r="AC4638" s="365">
        <f t="shared" si="180"/>
        <v>138958.98360000001</v>
      </c>
    </row>
    <row r="4639" spans="1:29" s="365" customFormat="1" ht="12.65" customHeight="1">
      <c r="A4639" s="452" t="s">
        <v>39</v>
      </c>
      <c r="B4639" s="452" t="s">
        <v>707</v>
      </c>
      <c r="C4639" s="453" t="s">
        <v>554</v>
      </c>
      <c r="D4639" s="454" t="s">
        <v>1406</v>
      </c>
      <c r="E4639" s="455" t="s">
        <v>1407</v>
      </c>
      <c r="F4639" s="454" t="s">
        <v>1402</v>
      </c>
      <c r="G4639" s="454" t="s">
        <v>1403</v>
      </c>
      <c r="H4639" s="454" t="s">
        <v>439</v>
      </c>
      <c r="I4639" s="453">
        <v>2023</v>
      </c>
      <c r="J4639" s="453">
        <v>8</v>
      </c>
      <c r="K4639" s="456">
        <v>45608</v>
      </c>
      <c r="L4639" s="457"/>
      <c r="M4639" s="458">
        <v>9.9199999999999997E-2</v>
      </c>
      <c r="N4639" s="458">
        <v>0.12540000000000001</v>
      </c>
      <c r="O4639" s="468">
        <v>2.6200000000000001E-2</v>
      </c>
      <c r="P4639" s="460">
        <v>0</v>
      </c>
      <c r="Q4639" s="453">
        <v>1</v>
      </c>
      <c r="R4639" s="458">
        <v>9.9199999999999997E-2</v>
      </c>
      <c r="S4639" s="464">
        <v>7120813</v>
      </c>
      <c r="T4639" s="461">
        <v>50767239</v>
      </c>
      <c r="U4639" s="469">
        <v>4592000</v>
      </c>
      <c r="V4639" s="470">
        <v>3261898.3382000001</v>
      </c>
      <c r="W4639" s="716" t="e">
        <f t="shared" si="181"/>
        <v>#DIV/0!</v>
      </c>
      <c r="Z4639" s="739">
        <f t="shared" si="182"/>
        <v>186565.30060000002</v>
      </c>
      <c r="AB4639" s="365">
        <f t="shared" si="179"/>
        <v>186565.30060000002</v>
      </c>
      <c r="AC4639" s="365">
        <f t="shared" si="180"/>
        <v>186565.30060000002</v>
      </c>
    </row>
    <row r="4640" spans="1:29" s="365" customFormat="1" ht="12.65" customHeight="1">
      <c r="A4640" s="452" t="s">
        <v>39</v>
      </c>
      <c r="B4640" s="452" t="s">
        <v>707</v>
      </c>
      <c r="C4640" s="453" t="s">
        <v>554</v>
      </c>
      <c r="D4640" s="454" t="s">
        <v>1406</v>
      </c>
      <c r="E4640" s="455" t="s">
        <v>1407</v>
      </c>
      <c r="F4640" s="454" t="s">
        <v>1402</v>
      </c>
      <c r="G4640" s="454" t="s">
        <v>1403</v>
      </c>
      <c r="H4640" s="454" t="s">
        <v>439</v>
      </c>
      <c r="I4640" s="453">
        <v>2023</v>
      </c>
      <c r="J4640" s="453">
        <v>9</v>
      </c>
      <c r="K4640" s="456">
        <v>45608</v>
      </c>
      <c r="L4640" s="457"/>
      <c r="M4640" s="458">
        <v>9.9199999999999997E-2</v>
      </c>
      <c r="N4640" s="458">
        <v>0.12540000000000001</v>
      </c>
      <c r="O4640" s="468">
        <v>2.6200000000000001E-2</v>
      </c>
      <c r="P4640" s="460">
        <v>0</v>
      </c>
      <c r="Q4640" s="453">
        <v>1</v>
      </c>
      <c r="R4640" s="458">
        <v>9.9199999999999997E-2</v>
      </c>
      <c r="S4640" s="464">
        <v>8336511</v>
      </c>
      <c r="T4640" s="461">
        <v>59103750</v>
      </c>
      <c r="U4640" s="469">
        <v>4592000</v>
      </c>
      <c r="V4640" s="470">
        <v>3043481.75</v>
      </c>
      <c r="W4640" s="716" t="e">
        <f t="shared" si="181"/>
        <v>#DIV/0!</v>
      </c>
      <c r="Z4640" s="739">
        <f t="shared" si="182"/>
        <v>218416.5882</v>
      </c>
      <c r="AB4640" s="365">
        <f t="shared" si="179"/>
        <v>218416.5882</v>
      </c>
      <c r="AC4640" s="365">
        <f t="shared" si="180"/>
        <v>218416.5882</v>
      </c>
    </row>
    <row r="4641" spans="1:29" s="365" customFormat="1" ht="12.65" customHeight="1">
      <c r="A4641" s="452" t="s">
        <v>39</v>
      </c>
      <c r="B4641" s="452" t="s">
        <v>707</v>
      </c>
      <c r="C4641" s="453" t="s">
        <v>554</v>
      </c>
      <c r="D4641" s="454" t="s">
        <v>1406</v>
      </c>
      <c r="E4641" s="455" t="s">
        <v>1407</v>
      </c>
      <c r="F4641" s="454" t="s">
        <v>1402</v>
      </c>
      <c r="G4641" s="454" t="s">
        <v>1403</v>
      </c>
      <c r="H4641" s="454" t="s">
        <v>439</v>
      </c>
      <c r="I4641" s="453">
        <v>2023</v>
      </c>
      <c r="J4641" s="453">
        <v>10</v>
      </c>
      <c r="K4641" s="456">
        <v>45608</v>
      </c>
      <c r="L4641" s="457"/>
      <c r="M4641" s="458">
        <v>9.9199999999999997E-2</v>
      </c>
      <c r="N4641" s="458">
        <v>0.12540000000000001</v>
      </c>
      <c r="O4641" s="468">
        <v>2.6200000000000001E-2</v>
      </c>
      <c r="P4641" s="460">
        <v>0</v>
      </c>
      <c r="Q4641" s="453">
        <v>1</v>
      </c>
      <c r="R4641" s="458">
        <v>9.9199999999999997E-2</v>
      </c>
      <c r="S4641" s="464">
        <v>8188512</v>
      </c>
      <c r="T4641" s="461">
        <v>67292262</v>
      </c>
      <c r="U4641" s="469">
        <v>4592000</v>
      </c>
      <c r="V4641" s="470">
        <v>2828942.7356000002</v>
      </c>
      <c r="W4641" s="716" t="e">
        <f t="shared" si="181"/>
        <v>#DIV/0!</v>
      </c>
      <c r="Z4641" s="739">
        <f t="shared" si="182"/>
        <v>214539.01440000001</v>
      </c>
      <c r="AB4641" s="365">
        <f t="shared" si="179"/>
        <v>214539.01440000001</v>
      </c>
      <c r="AC4641" s="365">
        <f t="shared" si="180"/>
        <v>214539.01440000001</v>
      </c>
    </row>
    <row r="4642" spans="1:29" s="365" customFormat="1" ht="12.65" customHeight="1">
      <c r="A4642" s="452" t="s">
        <v>39</v>
      </c>
      <c r="B4642" s="452" t="s">
        <v>707</v>
      </c>
      <c r="C4642" s="453" t="s">
        <v>554</v>
      </c>
      <c r="D4642" s="454" t="s">
        <v>1406</v>
      </c>
      <c r="E4642" s="455" t="s">
        <v>1407</v>
      </c>
      <c r="F4642" s="454" t="s">
        <v>1402</v>
      </c>
      <c r="G4642" s="454" t="s">
        <v>1403</v>
      </c>
      <c r="H4642" s="454" t="s">
        <v>439</v>
      </c>
      <c r="I4642" s="453">
        <v>2023</v>
      </c>
      <c r="J4642" s="453">
        <v>11</v>
      </c>
      <c r="K4642" s="456">
        <v>45608</v>
      </c>
      <c r="L4642" s="457"/>
      <c r="M4642" s="458">
        <v>9.9199999999999997E-2</v>
      </c>
      <c r="N4642" s="458">
        <v>0.12540000000000001</v>
      </c>
      <c r="O4642" s="468">
        <v>2.6200000000000001E-2</v>
      </c>
      <c r="P4642" s="460">
        <v>0</v>
      </c>
      <c r="Q4642" s="453">
        <v>1</v>
      </c>
      <c r="R4642" s="458">
        <v>9.9199999999999997E-2</v>
      </c>
      <c r="S4642" s="464">
        <v>5990206</v>
      </c>
      <c r="T4642" s="461">
        <v>73282468</v>
      </c>
      <c r="U4642" s="469">
        <v>4592000</v>
      </c>
      <c r="V4642" s="470">
        <v>2671999.3383999998</v>
      </c>
      <c r="W4642" s="716" t="e">
        <f t="shared" si="181"/>
        <v>#DIV/0!</v>
      </c>
      <c r="Z4642" s="739">
        <f t="shared" si="182"/>
        <v>156943.39720000001</v>
      </c>
      <c r="AB4642" s="365">
        <f t="shared" si="179"/>
        <v>156943.39720000001</v>
      </c>
      <c r="AC4642" s="365">
        <f t="shared" si="180"/>
        <v>156943.39720000001</v>
      </c>
    </row>
    <row r="4643" spans="1:29" s="365" customFormat="1" ht="12.65" customHeight="1">
      <c r="A4643" s="452" t="s">
        <v>39</v>
      </c>
      <c r="B4643" s="452" t="s">
        <v>707</v>
      </c>
      <c r="C4643" s="453" t="s">
        <v>554</v>
      </c>
      <c r="D4643" s="454" t="s">
        <v>1406</v>
      </c>
      <c r="E4643" s="455" t="s">
        <v>1407</v>
      </c>
      <c r="F4643" s="454" t="s">
        <v>1402</v>
      </c>
      <c r="G4643" s="454" t="s">
        <v>1403</v>
      </c>
      <c r="H4643" s="454" t="s">
        <v>439</v>
      </c>
      <c r="I4643" s="453">
        <v>2023</v>
      </c>
      <c r="J4643" s="453">
        <v>12</v>
      </c>
      <c r="K4643" s="456">
        <v>45608</v>
      </c>
      <c r="L4643" s="457"/>
      <c r="M4643" s="458">
        <v>9.9199999999999997E-2</v>
      </c>
      <c r="N4643" s="458">
        <v>0.12540000000000001</v>
      </c>
      <c r="O4643" s="468">
        <v>2.6200000000000001E-2</v>
      </c>
      <c r="P4643" s="460">
        <v>0</v>
      </c>
      <c r="Q4643" s="453">
        <v>1</v>
      </c>
      <c r="R4643" s="458">
        <v>9.9199999999999997E-2</v>
      </c>
      <c r="S4643" s="464">
        <v>4892881</v>
      </c>
      <c r="T4643" s="461">
        <v>78175349</v>
      </c>
      <c r="U4643" s="469">
        <v>4592000</v>
      </c>
      <c r="V4643" s="470">
        <v>2543805.8561999998</v>
      </c>
      <c r="W4643" s="716" t="e">
        <f t="shared" si="181"/>
        <v>#DIV/0!</v>
      </c>
      <c r="Z4643" s="739">
        <f t="shared" si="182"/>
        <v>128193.4822</v>
      </c>
      <c r="AB4643" s="365">
        <f t="shared" si="179"/>
        <v>128193.4822</v>
      </c>
      <c r="AC4643" s="365">
        <f t="shared" si="180"/>
        <v>128193.4822</v>
      </c>
    </row>
    <row r="4644" spans="1:29" s="365" customFormat="1" ht="12.65" customHeight="1">
      <c r="A4644" s="452" t="s">
        <v>39</v>
      </c>
      <c r="B4644" s="452" t="s">
        <v>707</v>
      </c>
      <c r="C4644" s="453" t="s">
        <v>554</v>
      </c>
      <c r="D4644" s="454" t="s">
        <v>1408</v>
      </c>
      <c r="E4644" s="455" t="s">
        <v>1409</v>
      </c>
      <c r="F4644" s="454" t="s">
        <v>1402</v>
      </c>
      <c r="G4644" s="454" t="s">
        <v>1403</v>
      </c>
      <c r="H4644" s="454" t="s">
        <v>439</v>
      </c>
      <c r="I4644" s="453">
        <v>2023</v>
      </c>
      <c r="J4644" s="453">
        <v>1</v>
      </c>
      <c r="K4644" s="456">
        <v>45608</v>
      </c>
      <c r="L4644" s="457"/>
      <c r="M4644" s="458">
        <v>0.1105</v>
      </c>
      <c r="N4644" s="458">
        <v>0.13669999999999999</v>
      </c>
      <c r="O4644" s="468">
        <v>2.6200000000000001E-2</v>
      </c>
      <c r="P4644" s="460">
        <v>0</v>
      </c>
      <c r="Q4644" s="453">
        <v>1</v>
      </c>
      <c r="R4644" s="458">
        <v>0.1105</v>
      </c>
      <c r="S4644" s="464">
        <v>3482417</v>
      </c>
      <c r="T4644" s="461">
        <v>3482417</v>
      </c>
      <c r="U4644" s="469">
        <v>4830000</v>
      </c>
      <c r="V4644" s="470">
        <v>4738760.6745999996</v>
      </c>
      <c r="W4644" s="716" t="e">
        <f t="shared" si="181"/>
        <v>#DIV/0!</v>
      </c>
      <c r="Z4644" s="739">
        <f t="shared" si="182"/>
        <v>91239.325400000002</v>
      </c>
      <c r="AB4644" s="365">
        <f t="shared" si="179"/>
        <v>91239.325400000002</v>
      </c>
      <c r="AC4644" s="365">
        <f t="shared" si="180"/>
        <v>91239.325400000002</v>
      </c>
    </row>
    <row r="4645" spans="1:29" s="365" customFormat="1" ht="12.65" customHeight="1">
      <c r="A4645" s="452" t="s">
        <v>39</v>
      </c>
      <c r="B4645" s="452" t="s">
        <v>707</v>
      </c>
      <c r="C4645" s="453" t="s">
        <v>554</v>
      </c>
      <c r="D4645" s="454" t="s">
        <v>1408</v>
      </c>
      <c r="E4645" s="455" t="s">
        <v>1409</v>
      </c>
      <c r="F4645" s="454" t="s">
        <v>1402</v>
      </c>
      <c r="G4645" s="454" t="s">
        <v>1403</v>
      </c>
      <c r="H4645" s="454" t="s">
        <v>439</v>
      </c>
      <c r="I4645" s="453">
        <v>2023</v>
      </c>
      <c r="J4645" s="453">
        <v>2</v>
      </c>
      <c r="K4645" s="456">
        <v>45608</v>
      </c>
      <c r="L4645" s="457"/>
      <c r="M4645" s="458">
        <v>0.1105</v>
      </c>
      <c r="N4645" s="458">
        <v>0.13669999999999999</v>
      </c>
      <c r="O4645" s="468">
        <v>2.6200000000000001E-2</v>
      </c>
      <c r="P4645" s="460">
        <v>0</v>
      </c>
      <c r="Q4645" s="453">
        <v>1</v>
      </c>
      <c r="R4645" s="458">
        <v>0.1105</v>
      </c>
      <c r="S4645" s="464">
        <v>7844142</v>
      </c>
      <c r="T4645" s="461">
        <v>11326559</v>
      </c>
      <c r="U4645" s="469">
        <v>4830000</v>
      </c>
      <c r="V4645" s="470">
        <v>4533244.1541999998</v>
      </c>
      <c r="W4645" s="716" t="e">
        <f t="shared" si="181"/>
        <v>#DIV/0!</v>
      </c>
      <c r="Z4645" s="739">
        <f t="shared" si="182"/>
        <v>205516.52040000001</v>
      </c>
      <c r="AB4645" s="365">
        <f t="shared" si="179"/>
        <v>205516.52040000001</v>
      </c>
      <c r="AC4645" s="365">
        <f t="shared" si="180"/>
        <v>205516.52040000001</v>
      </c>
    </row>
    <row r="4646" spans="1:29" s="365" customFormat="1" ht="12.65" customHeight="1">
      <c r="A4646" s="452" t="s">
        <v>39</v>
      </c>
      <c r="B4646" s="452" t="s">
        <v>707</v>
      </c>
      <c r="C4646" s="453" t="s">
        <v>554</v>
      </c>
      <c r="D4646" s="454" t="s">
        <v>1408</v>
      </c>
      <c r="E4646" s="455" t="s">
        <v>1409</v>
      </c>
      <c r="F4646" s="454" t="s">
        <v>1402</v>
      </c>
      <c r="G4646" s="454" t="s">
        <v>1403</v>
      </c>
      <c r="H4646" s="454" t="s">
        <v>439</v>
      </c>
      <c r="I4646" s="453">
        <v>2023</v>
      </c>
      <c r="J4646" s="453">
        <v>3</v>
      </c>
      <c r="K4646" s="456">
        <v>45608</v>
      </c>
      <c r="L4646" s="457"/>
      <c r="M4646" s="458">
        <v>0.1105</v>
      </c>
      <c r="N4646" s="458">
        <v>0.13669999999999999</v>
      </c>
      <c r="O4646" s="468">
        <v>2.6200000000000001E-2</v>
      </c>
      <c r="P4646" s="460">
        <v>0</v>
      </c>
      <c r="Q4646" s="453">
        <v>1</v>
      </c>
      <c r="R4646" s="458">
        <v>0.1105</v>
      </c>
      <c r="S4646" s="464">
        <v>9741311</v>
      </c>
      <c r="T4646" s="461">
        <v>21067870</v>
      </c>
      <c r="U4646" s="469">
        <v>4830000</v>
      </c>
      <c r="V4646" s="470">
        <v>4278021.8059999999</v>
      </c>
      <c r="W4646" s="716" t="e">
        <f t="shared" si="181"/>
        <v>#DIV/0!</v>
      </c>
      <c r="Z4646" s="739">
        <f t="shared" si="182"/>
        <v>255222.34820000001</v>
      </c>
      <c r="AB4646" s="365">
        <f t="shared" si="179"/>
        <v>255222.34820000001</v>
      </c>
      <c r="AC4646" s="365">
        <f t="shared" si="180"/>
        <v>255222.34820000001</v>
      </c>
    </row>
    <row r="4647" spans="1:29" s="365" customFormat="1" ht="12.65" customHeight="1">
      <c r="A4647" s="452" t="s">
        <v>39</v>
      </c>
      <c r="B4647" s="452" t="s">
        <v>707</v>
      </c>
      <c r="C4647" s="453" t="s">
        <v>554</v>
      </c>
      <c r="D4647" s="454" t="s">
        <v>1408</v>
      </c>
      <c r="E4647" s="455" t="s">
        <v>1409</v>
      </c>
      <c r="F4647" s="454" t="s">
        <v>1402</v>
      </c>
      <c r="G4647" s="454" t="s">
        <v>1403</v>
      </c>
      <c r="H4647" s="454" t="s">
        <v>439</v>
      </c>
      <c r="I4647" s="453">
        <v>2023</v>
      </c>
      <c r="J4647" s="453">
        <v>4</v>
      </c>
      <c r="K4647" s="456">
        <v>45608</v>
      </c>
      <c r="L4647" s="457"/>
      <c r="M4647" s="458">
        <v>0.1105</v>
      </c>
      <c r="N4647" s="458">
        <v>0.13669999999999999</v>
      </c>
      <c r="O4647" s="468">
        <v>2.6200000000000001E-2</v>
      </c>
      <c r="P4647" s="460">
        <v>0</v>
      </c>
      <c r="Q4647" s="453">
        <v>1</v>
      </c>
      <c r="R4647" s="458">
        <v>0.1105</v>
      </c>
      <c r="S4647" s="464">
        <v>5714812</v>
      </c>
      <c r="T4647" s="461">
        <v>26782682</v>
      </c>
      <c r="U4647" s="469">
        <v>4830000</v>
      </c>
      <c r="V4647" s="470">
        <v>4128293.7316000001</v>
      </c>
      <c r="W4647" s="716" t="e">
        <f t="shared" si="181"/>
        <v>#DIV/0!</v>
      </c>
      <c r="Z4647" s="739">
        <f t="shared" si="182"/>
        <v>149728.07440000001</v>
      </c>
      <c r="AB4647" s="365">
        <f t="shared" si="179"/>
        <v>149728.07440000001</v>
      </c>
      <c r="AC4647" s="365">
        <f t="shared" si="180"/>
        <v>149728.07440000001</v>
      </c>
    </row>
    <row r="4648" spans="1:29" s="365" customFormat="1" ht="12.65" customHeight="1">
      <c r="A4648" s="452" t="s">
        <v>39</v>
      </c>
      <c r="B4648" s="452" t="s">
        <v>707</v>
      </c>
      <c r="C4648" s="453" t="s">
        <v>554</v>
      </c>
      <c r="D4648" s="454" t="s">
        <v>1408</v>
      </c>
      <c r="E4648" s="455" t="s">
        <v>1409</v>
      </c>
      <c r="F4648" s="454" t="s">
        <v>1402</v>
      </c>
      <c r="G4648" s="454" t="s">
        <v>1403</v>
      </c>
      <c r="H4648" s="454" t="s">
        <v>439</v>
      </c>
      <c r="I4648" s="453">
        <v>2023</v>
      </c>
      <c r="J4648" s="453">
        <v>5</v>
      </c>
      <c r="K4648" s="456">
        <v>45608</v>
      </c>
      <c r="L4648" s="457"/>
      <c r="M4648" s="458">
        <v>0.1105</v>
      </c>
      <c r="N4648" s="458">
        <v>0.13669999999999999</v>
      </c>
      <c r="O4648" s="468">
        <v>2.6200000000000001E-2</v>
      </c>
      <c r="P4648" s="460">
        <v>0</v>
      </c>
      <c r="Q4648" s="453">
        <v>1</v>
      </c>
      <c r="R4648" s="458">
        <v>0.1105</v>
      </c>
      <c r="S4648" s="464">
        <v>4037004</v>
      </c>
      <c r="T4648" s="461">
        <v>30819686</v>
      </c>
      <c r="U4648" s="469">
        <v>4830000</v>
      </c>
      <c r="V4648" s="470">
        <v>4022524.2267999998</v>
      </c>
      <c r="W4648" s="716" t="e">
        <f t="shared" si="181"/>
        <v>#DIV/0!</v>
      </c>
      <c r="Z4648" s="739">
        <f t="shared" si="182"/>
        <v>105769.50480000001</v>
      </c>
      <c r="AB4648" s="365">
        <f t="shared" si="179"/>
        <v>105769.50480000001</v>
      </c>
      <c r="AC4648" s="365">
        <f t="shared" si="180"/>
        <v>105769.50480000001</v>
      </c>
    </row>
    <row r="4649" spans="1:29" s="365" customFormat="1" ht="12.65" customHeight="1">
      <c r="A4649" s="452" t="s">
        <v>39</v>
      </c>
      <c r="B4649" s="452" t="s">
        <v>707</v>
      </c>
      <c r="C4649" s="453" t="s">
        <v>554</v>
      </c>
      <c r="D4649" s="454" t="s">
        <v>1408</v>
      </c>
      <c r="E4649" s="455" t="s">
        <v>1409</v>
      </c>
      <c r="F4649" s="454" t="s">
        <v>1402</v>
      </c>
      <c r="G4649" s="454" t="s">
        <v>1403</v>
      </c>
      <c r="H4649" s="454" t="s">
        <v>439</v>
      </c>
      <c r="I4649" s="453">
        <v>2023</v>
      </c>
      <c r="J4649" s="453">
        <v>6</v>
      </c>
      <c r="K4649" s="456">
        <v>45608</v>
      </c>
      <c r="L4649" s="457"/>
      <c r="M4649" s="458">
        <v>0.1105</v>
      </c>
      <c r="N4649" s="458">
        <v>0.13669999999999999</v>
      </c>
      <c r="O4649" s="468">
        <v>2.6200000000000001E-2</v>
      </c>
      <c r="P4649" s="460">
        <v>0</v>
      </c>
      <c r="Q4649" s="453">
        <v>1</v>
      </c>
      <c r="R4649" s="458">
        <v>0.1105</v>
      </c>
      <c r="S4649" s="464">
        <v>7641423</v>
      </c>
      <c r="T4649" s="461">
        <v>38461109</v>
      </c>
      <c r="U4649" s="469">
        <v>4830000</v>
      </c>
      <c r="V4649" s="470">
        <v>3822318.9441999998</v>
      </c>
      <c r="W4649" s="716" t="e">
        <f t="shared" si="181"/>
        <v>#DIV/0!</v>
      </c>
      <c r="Z4649" s="739">
        <f t="shared" si="182"/>
        <v>200205.28260000001</v>
      </c>
      <c r="AB4649" s="365">
        <f t="shared" si="179"/>
        <v>200205.28260000001</v>
      </c>
      <c r="AC4649" s="365">
        <f t="shared" si="180"/>
        <v>200205.28260000001</v>
      </c>
    </row>
    <row r="4650" spans="1:29" s="365" customFormat="1" ht="12.65" customHeight="1">
      <c r="A4650" s="452" t="s">
        <v>39</v>
      </c>
      <c r="B4650" s="452" t="s">
        <v>707</v>
      </c>
      <c r="C4650" s="453" t="s">
        <v>554</v>
      </c>
      <c r="D4650" s="454" t="s">
        <v>1408</v>
      </c>
      <c r="E4650" s="455" t="s">
        <v>1409</v>
      </c>
      <c r="F4650" s="454" t="s">
        <v>1402</v>
      </c>
      <c r="G4650" s="454" t="s">
        <v>1403</v>
      </c>
      <c r="H4650" s="454" t="s">
        <v>439</v>
      </c>
      <c r="I4650" s="453">
        <v>2023</v>
      </c>
      <c r="J4650" s="453">
        <v>7</v>
      </c>
      <c r="K4650" s="456">
        <v>45608</v>
      </c>
      <c r="L4650" s="457"/>
      <c r="M4650" s="458">
        <v>0.1105</v>
      </c>
      <c r="N4650" s="458">
        <v>0.13669999999999999</v>
      </c>
      <c r="O4650" s="468">
        <v>2.6200000000000001E-2</v>
      </c>
      <c r="P4650" s="460">
        <v>0</v>
      </c>
      <c r="Q4650" s="453">
        <v>1</v>
      </c>
      <c r="R4650" s="458">
        <v>0.1105</v>
      </c>
      <c r="S4650" s="464">
        <v>5410841</v>
      </c>
      <c r="T4650" s="461">
        <v>43871950</v>
      </c>
      <c r="U4650" s="469">
        <v>4830000</v>
      </c>
      <c r="V4650" s="470">
        <v>3680554.91</v>
      </c>
      <c r="W4650" s="716" t="e">
        <f t="shared" si="181"/>
        <v>#DIV/0!</v>
      </c>
      <c r="Z4650" s="739">
        <f t="shared" si="182"/>
        <v>141764.03419999999</v>
      </c>
      <c r="AB4650" s="365">
        <f t="shared" si="179"/>
        <v>141764.03419999999</v>
      </c>
      <c r="AC4650" s="365">
        <f t="shared" si="180"/>
        <v>141764.03419999999</v>
      </c>
    </row>
    <row r="4651" spans="1:29" s="365" customFormat="1" ht="12.65" customHeight="1">
      <c r="A4651" s="452" t="s">
        <v>39</v>
      </c>
      <c r="B4651" s="452" t="s">
        <v>707</v>
      </c>
      <c r="C4651" s="453" t="s">
        <v>554</v>
      </c>
      <c r="D4651" s="454" t="s">
        <v>1408</v>
      </c>
      <c r="E4651" s="455" t="s">
        <v>1409</v>
      </c>
      <c r="F4651" s="454" t="s">
        <v>1402</v>
      </c>
      <c r="G4651" s="454" t="s">
        <v>1403</v>
      </c>
      <c r="H4651" s="454" t="s">
        <v>439</v>
      </c>
      <c r="I4651" s="453">
        <v>2023</v>
      </c>
      <c r="J4651" s="453">
        <v>8</v>
      </c>
      <c r="K4651" s="456">
        <v>45608</v>
      </c>
      <c r="L4651" s="457"/>
      <c r="M4651" s="458">
        <v>0.1105</v>
      </c>
      <c r="N4651" s="458">
        <v>0.13669999999999999</v>
      </c>
      <c r="O4651" s="468">
        <v>2.6200000000000001E-2</v>
      </c>
      <c r="P4651" s="460">
        <v>0</v>
      </c>
      <c r="Q4651" s="453">
        <v>1</v>
      </c>
      <c r="R4651" s="458">
        <v>0.1105</v>
      </c>
      <c r="S4651" s="464">
        <v>7793386</v>
      </c>
      <c r="T4651" s="461">
        <v>51665336</v>
      </c>
      <c r="U4651" s="469">
        <v>4830000</v>
      </c>
      <c r="V4651" s="470">
        <v>3476368.1968</v>
      </c>
      <c r="W4651" s="716" t="e">
        <f t="shared" si="181"/>
        <v>#DIV/0!</v>
      </c>
      <c r="Z4651" s="739">
        <f t="shared" si="182"/>
        <v>204186.7132</v>
      </c>
      <c r="AB4651" s="365">
        <f t="shared" si="179"/>
        <v>204186.7132</v>
      </c>
      <c r="AC4651" s="365">
        <f t="shared" si="180"/>
        <v>204186.7132</v>
      </c>
    </row>
    <row r="4652" spans="1:29" s="365" customFormat="1" ht="12.65" customHeight="1">
      <c r="A4652" s="452" t="s">
        <v>39</v>
      </c>
      <c r="B4652" s="452" t="s">
        <v>707</v>
      </c>
      <c r="C4652" s="453" t="s">
        <v>554</v>
      </c>
      <c r="D4652" s="454" t="s">
        <v>1408</v>
      </c>
      <c r="E4652" s="455" t="s">
        <v>1409</v>
      </c>
      <c r="F4652" s="454" t="s">
        <v>1402</v>
      </c>
      <c r="G4652" s="454" t="s">
        <v>1403</v>
      </c>
      <c r="H4652" s="454" t="s">
        <v>439</v>
      </c>
      <c r="I4652" s="453">
        <v>2023</v>
      </c>
      <c r="J4652" s="453">
        <v>9</v>
      </c>
      <c r="K4652" s="456">
        <v>45608</v>
      </c>
      <c r="L4652" s="457"/>
      <c r="M4652" s="458">
        <v>0.1105</v>
      </c>
      <c r="N4652" s="458">
        <v>0.13669999999999999</v>
      </c>
      <c r="O4652" s="468">
        <v>2.6200000000000001E-2</v>
      </c>
      <c r="P4652" s="460">
        <v>0</v>
      </c>
      <c r="Q4652" s="453">
        <v>1</v>
      </c>
      <c r="R4652" s="458">
        <v>0.1105</v>
      </c>
      <c r="S4652" s="464">
        <v>8796751</v>
      </c>
      <c r="T4652" s="461">
        <v>60462087</v>
      </c>
      <c r="U4652" s="469">
        <v>4830000</v>
      </c>
      <c r="V4652" s="470">
        <v>3245893.3206000002</v>
      </c>
      <c r="W4652" s="716" t="e">
        <f t="shared" si="181"/>
        <v>#DIV/0!</v>
      </c>
      <c r="Z4652" s="739">
        <f t="shared" si="182"/>
        <v>230474.8762</v>
      </c>
      <c r="AB4652" s="365">
        <f t="shared" si="179"/>
        <v>230474.8762</v>
      </c>
      <c r="AC4652" s="365">
        <f t="shared" si="180"/>
        <v>230474.8762</v>
      </c>
    </row>
    <row r="4653" spans="1:29" s="365" customFormat="1" ht="12.65" customHeight="1">
      <c r="A4653" s="452" t="s">
        <v>39</v>
      </c>
      <c r="B4653" s="452" t="s">
        <v>707</v>
      </c>
      <c r="C4653" s="453" t="s">
        <v>554</v>
      </c>
      <c r="D4653" s="454" t="s">
        <v>1408</v>
      </c>
      <c r="E4653" s="455" t="s">
        <v>1409</v>
      </c>
      <c r="F4653" s="454" t="s">
        <v>1402</v>
      </c>
      <c r="G4653" s="454" t="s">
        <v>1403</v>
      </c>
      <c r="H4653" s="454" t="s">
        <v>439</v>
      </c>
      <c r="I4653" s="453">
        <v>2023</v>
      </c>
      <c r="J4653" s="453">
        <v>10</v>
      </c>
      <c r="K4653" s="456">
        <v>45608</v>
      </c>
      <c r="L4653" s="457"/>
      <c r="M4653" s="458">
        <v>0.1105</v>
      </c>
      <c r="N4653" s="458">
        <v>0.13669999999999999</v>
      </c>
      <c r="O4653" s="468">
        <v>2.6200000000000001E-2</v>
      </c>
      <c r="P4653" s="460">
        <v>0</v>
      </c>
      <c r="Q4653" s="453">
        <v>1</v>
      </c>
      <c r="R4653" s="458">
        <v>0.1105</v>
      </c>
      <c r="S4653" s="464">
        <v>8020914</v>
      </c>
      <c r="T4653" s="461">
        <v>68483001</v>
      </c>
      <c r="U4653" s="469">
        <v>4830000</v>
      </c>
      <c r="V4653" s="470">
        <v>3035745.3738000002</v>
      </c>
      <c r="W4653" s="716" t="e">
        <f t="shared" si="181"/>
        <v>#DIV/0!</v>
      </c>
      <c r="Z4653" s="739">
        <f t="shared" si="182"/>
        <v>210147.94680000001</v>
      </c>
      <c r="AB4653" s="365">
        <f t="shared" si="179"/>
        <v>210147.94680000001</v>
      </c>
      <c r="AC4653" s="365">
        <f t="shared" si="180"/>
        <v>210147.94680000001</v>
      </c>
    </row>
    <row r="4654" spans="1:29" s="365" customFormat="1" ht="12.65" customHeight="1">
      <c r="A4654" s="452" t="s">
        <v>39</v>
      </c>
      <c r="B4654" s="452" t="s">
        <v>707</v>
      </c>
      <c r="C4654" s="453" t="s">
        <v>554</v>
      </c>
      <c r="D4654" s="454" t="s">
        <v>1408</v>
      </c>
      <c r="E4654" s="455" t="s">
        <v>1409</v>
      </c>
      <c r="F4654" s="454" t="s">
        <v>1402</v>
      </c>
      <c r="G4654" s="454" t="s">
        <v>1403</v>
      </c>
      <c r="H4654" s="454" t="s">
        <v>439</v>
      </c>
      <c r="I4654" s="453">
        <v>2023</v>
      </c>
      <c r="J4654" s="453">
        <v>11</v>
      </c>
      <c r="K4654" s="456">
        <v>45608</v>
      </c>
      <c r="L4654" s="457"/>
      <c r="M4654" s="458">
        <v>0.1105</v>
      </c>
      <c r="N4654" s="458">
        <v>0.13669999999999999</v>
      </c>
      <c r="O4654" s="468">
        <v>2.6200000000000001E-2</v>
      </c>
      <c r="P4654" s="460">
        <v>0</v>
      </c>
      <c r="Q4654" s="453">
        <v>1</v>
      </c>
      <c r="R4654" s="458">
        <v>0.1105</v>
      </c>
      <c r="S4654" s="464">
        <v>5523107</v>
      </c>
      <c r="T4654" s="461">
        <v>74006108</v>
      </c>
      <c r="U4654" s="469">
        <v>4830000</v>
      </c>
      <c r="V4654" s="470">
        <v>2891039.9704</v>
      </c>
      <c r="W4654" s="716" t="e">
        <f t="shared" si="181"/>
        <v>#DIV/0!</v>
      </c>
      <c r="Z4654" s="739">
        <f t="shared" si="182"/>
        <v>144705.40340000001</v>
      </c>
      <c r="AB4654" s="365">
        <f t="shared" si="179"/>
        <v>144705.40340000001</v>
      </c>
      <c r="AC4654" s="365">
        <f t="shared" si="180"/>
        <v>144705.40340000001</v>
      </c>
    </row>
    <row r="4655" spans="1:29" s="365" customFormat="1" ht="12.65" customHeight="1">
      <c r="A4655" s="452" t="s">
        <v>39</v>
      </c>
      <c r="B4655" s="452" t="s">
        <v>707</v>
      </c>
      <c r="C4655" s="453" t="s">
        <v>554</v>
      </c>
      <c r="D4655" s="454" t="s">
        <v>1408</v>
      </c>
      <c r="E4655" s="455" t="s">
        <v>1409</v>
      </c>
      <c r="F4655" s="454" t="s">
        <v>1402</v>
      </c>
      <c r="G4655" s="454" t="s">
        <v>1403</v>
      </c>
      <c r="H4655" s="454" t="s">
        <v>439</v>
      </c>
      <c r="I4655" s="453">
        <v>2023</v>
      </c>
      <c r="J4655" s="453">
        <v>12</v>
      </c>
      <c r="K4655" s="456">
        <v>45608</v>
      </c>
      <c r="L4655" s="457"/>
      <c r="M4655" s="458">
        <v>0.1105</v>
      </c>
      <c r="N4655" s="458">
        <v>0.13669999999999999</v>
      </c>
      <c r="O4655" s="468">
        <v>2.6200000000000001E-2</v>
      </c>
      <c r="P4655" s="460">
        <v>0</v>
      </c>
      <c r="Q4655" s="453">
        <v>1</v>
      </c>
      <c r="R4655" s="458">
        <v>0.1105</v>
      </c>
      <c r="S4655" s="464">
        <v>4920881</v>
      </c>
      <c r="T4655" s="461">
        <v>78926989</v>
      </c>
      <c r="U4655" s="469">
        <v>4830000</v>
      </c>
      <c r="V4655" s="470">
        <v>2762112.8881999999</v>
      </c>
      <c r="W4655" s="716" t="e">
        <f t="shared" si="181"/>
        <v>#DIV/0!</v>
      </c>
      <c r="Z4655" s="739">
        <f t="shared" si="182"/>
        <v>128927.0822</v>
      </c>
      <c r="AB4655" s="365">
        <f t="shared" si="179"/>
        <v>128927.0822</v>
      </c>
      <c r="AC4655" s="365">
        <f t="shared" si="180"/>
        <v>128927.0822</v>
      </c>
    </row>
    <row r="4656" spans="1:29" s="365" customFormat="1" ht="12.65" customHeight="1">
      <c r="A4656" s="452" t="s">
        <v>39</v>
      </c>
      <c r="B4656" s="452" t="s">
        <v>1399</v>
      </c>
      <c r="C4656" s="453" t="s">
        <v>554</v>
      </c>
      <c r="D4656" s="454" t="s">
        <v>1400</v>
      </c>
      <c r="E4656" s="455" t="s">
        <v>1401</v>
      </c>
      <c r="F4656" s="454" t="s">
        <v>1402</v>
      </c>
      <c r="G4656" s="454" t="s">
        <v>1403</v>
      </c>
      <c r="H4656" s="454" t="s">
        <v>439</v>
      </c>
      <c r="I4656" s="453">
        <v>2024</v>
      </c>
      <c r="J4656" s="453">
        <v>1</v>
      </c>
      <c r="K4656" s="456">
        <v>45608</v>
      </c>
      <c r="L4656" s="457"/>
      <c r="M4656" s="458">
        <v>0.28260000000000002</v>
      </c>
      <c r="N4656" s="458">
        <v>0.30880000000000002</v>
      </c>
      <c r="O4656" s="468">
        <v>2.6200000000000001E-2</v>
      </c>
      <c r="P4656" s="460">
        <v>0</v>
      </c>
      <c r="Q4656" s="453">
        <v>1</v>
      </c>
      <c r="R4656" s="458">
        <v>0.28260000000000002</v>
      </c>
      <c r="S4656" s="464">
        <v>9004203</v>
      </c>
      <c r="T4656" s="461">
        <v>245452427</v>
      </c>
      <c r="U4656" s="469">
        <v>9824000</v>
      </c>
      <c r="V4656" s="470">
        <v>3393146.4125999995</v>
      </c>
      <c r="W4656" s="716" t="e">
        <f t="shared" si="181"/>
        <v>#DIV/0!</v>
      </c>
      <c r="Z4656" s="739">
        <f t="shared" si="182"/>
        <v>235910.11860000002</v>
      </c>
      <c r="AB4656" s="365">
        <f t="shared" si="179"/>
        <v>235910.11860000002</v>
      </c>
      <c r="AC4656" s="365">
        <f t="shared" si="180"/>
        <v>235910.11860000002</v>
      </c>
    </row>
    <row r="4657" spans="1:29" s="365" customFormat="1" ht="12.65" customHeight="1">
      <c r="A4657" s="452" t="s">
        <v>39</v>
      </c>
      <c r="B4657" s="452" t="s">
        <v>707</v>
      </c>
      <c r="C4657" s="453" t="s">
        <v>554</v>
      </c>
      <c r="D4657" s="454" t="s">
        <v>1404</v>
      </c>
      <c r="E4657" s="455" t="s">
        <v>1405</v>
      </c>
      <c r="F4657" s="454" t="s">
        <v>1402</v>
      </c>
      <c r="G4657" s="454" t="s">
        <v>1403</v>
      </c>
      <c r="H4657" s="454" t="s">
        <v>439</v>
      </c>
      <c r="I4657" s="453">
        <v>2024</v>
      </c>
      <c r="J4657" s="453">
        <v>1</v>
      </c>
      <c r="K4657" s="456">
        <v>45608</v>
      </c>
      <c r="L4657" s="457"/>
      <c r="M4657" s="458">
        <v>0.1016</v>
      </c>
      <c r="N4657" s="458">
        <v>0.1278</v>
      </c>
      <c r="O4657" s="468">
        <v>2.6200000000000001E-2</v>
      </c>
      <c r="P4657" s="460">
        <v>0</v>
      </c>
      <c r="Q4657" s="453">
        <v>1</v>
      </c>
      <c r="R4657" s="458">
        <v>0.1016</v>
      </c>
      <c r="S4657" s="464">
        <v>7353494</v>
      </c>
      <c r="T4657" s="461">
        <v>235847044</v>
      </c>
      <c r="U4657" s="469">
        <v>4280500</v>
      </c>
      <c r="V4657" s="470">
        <v>-1898692.5528000006</v>
      </c>
      <c r="W4657" s="716" t="e">
        <f t="shared" si="181"/>
        <v>#DIV/0!</v>
      </c>
      <c r="Z4657" s="739">
        <f t="shared" si="182"/>
        <v>192661.5428</v>
      </c>
      <c r="AB4657" s="365">
        <f t="shared" si="179"/>
        <v>192661.5428</v>
      </c>
      <c r="AC4657" s="365">
        <f t="shared" si="180"/>
        <v>192661.5428</v>
      </c>
    </row>
    <row r="4658" spans="1:29" s="365" customFormat="1" ht="12.65" customHeight="1">
      <c r="A4658" s="452" t="s">
        <v>39</v>
      </c>
      <c r="B4658" s="452" t="s">
        <v>707</v>
      </c>
      <c r="C4658" s="453" t="s">
        <v>554</v>
      </c>
      <c r="D4658" s="454" t="s">
        <v>1406</v>
      </c>
      <c r="E4658" s="455" t="s">
        <v>1407</v>
      </c>
      <c r="F4658" s="454" t="s">
        <v>1402</v>
      </c>
      <c r="G4658" s="454" t="s">
        <v>1403</v>
      </c>
      <c r="H4658" s="454" t="s">
        <v>439</v>
      </c>
      <c r="I4658" s="453">
        <v>2024</v>
      </c>
      <c r="J4658" s="453">
        <v>1</v>
      </c>
      <c r="K4658" s="456">
        <v>45608</v>
      </c>
      <c r="L4658" s="457"/>
      <c r="M4658" s="458">
        <v>9.9199999999999997E-2</v>
      </c>
      <c r="N4658" s="458">
        <v>0.12540000000000001</v>
      </c>
      <c r="O4658" s="468">
        <v>2.6200000000000001E-2</v>
      </c>
      <c r="P4658" s="460">
        <v>0</v>
      </c>
      <c r="Q4658" s="453">
        <v>1</v>
      </c>
      <c r="R4658" s="458">
        <v>9.9199999999999997E-2</v>
      </c>
      <c r="S4658" s="464">
        <v>6975968</v>
      </c>
      <c r="T4658" s="461">
        <v>239947931</v>
      </c>
      <c r="U4658" s="469">
        <v>4592000</v>
      </c>
      <c r="V4658" s="470">
        <v>-1694635.7922</v>
      </c>
      <c r="W4658" s="716" t="e">
        <f t="shared" si="181"/>
        <v>#DIV/0!</v>
      </c>
      <c r="Z4658" s="739">
        <f t="shared" si="182"/>
        <v>182770.3616</v>
      </c>
      <c r="AB4658" s="365">
        <f t="shared" si="179"/>
        <v>182770.3616</v>
      </c>
      <c r="AC4658" s="365">
        <f t="shared" si="180"/>
        <v>182770.3616</v>
      </c>
    </row>
    <row r="4659" spans="1:29" s="365" customFormat="1" ht="12.65" customHeight="1">
      <c r="A4659" s="452" t="s">
        <v>39</v>
      </c>
      <c r="B4659" s="452" t="s">
        <v>707</v>
      </c>
      <c r="C4659" s="453" t="s">
        <v>554</v>
      </c>
      <c r="D4659" s="454" t="s">
        <v>1408</v>
      </c>
      <c r="E4659" s="455" t="s">
        <v>1409</v>
      </c>
      <c r="F4659" s="454" t="s">
        <v>1402</v>
      </c>
      <c r="G4659" s="454" t="s">
        <v>1403</v>
      </c>
      <c r="H4659" s="454" t="s">
        <v>439</v>
      </c>
      <c r="I4659" s="453">
        <v>2024</v>
      </c>
      <c r="J4659" s="453">
        <v>1</v>
      </c>
      <c r="K4659" s="456">
        <v>45608</v>
      </c>
      <c r="L4659" s="457"/>
      <c r="M4659" s="458">
        <v>0.1105</v>
      </c>
      <c r="N4659" s="458">
        <v>0.13669999999999999</v>
      </c>
      <c r="O4659" s="468">
        <v>2.6200000000000001E-2</v>
      </c>
      <c r="P4659" s="460">
        <v>0</v>
      </c>
      <c r="Q4659" s="453">
        <v>1</v>
      </c>
      <c r="R4659" s="458">
        <v>0.1105</v>
      </c>
      <c r="S4659" s="464">
        <v>6989168</v>
      </c>
      <c r="T4659" s="461">
        <v>241124340</v>
      </c>
      <c r="U4659" s="469">
        <v>4830000</v>
      </c>
      <c r="V4659" s="470">
        <v>-1487457.7080000006</v>
      </c>
      <c r="W4659" s="716" t="e">
        <f t="shared" si="181"/>
        <v>#DIV/0!</v>
      </c>
      <c r="Z4659" s="739">
        <f t="shared" si="182"/>
        <v>183116.2016</v>
      </c>
      <c r="AB4659" s="365">
        <f t="shared" si="179"/>
        <v>183116.2016</v>
      </c>
      <c r="AC4659" s="365">
        <f t="shared" si="180"/>
        <v>183116.2016</v>
      </c>
    </row>
    <row r="4660" spans="1:29" s="365" customFormat="1" ht="12.65" customHeight="1">
      <c r="A4660" s="325" t="s">
        <v>66</v>
      </c>
      <c r="B4660" s="452" t="s">
        <v>985</v>
      </c>
      <c r="C4660" s="453" t="s">
        <v>449</v>
      </c>
      <c r="D4660" s="454" t="s">
        <v>1410</v>
      </c>
      <c r="E4660" s="455" t="s">
        <v>987</v>
      </c>
      <c r="F4660" s="454" t="s">
        <v>1402</v>
      </c>
      <c r="G4660" s="454" t="s">
        <v>1403</v>
      </c>
      <c r="H4660" s="454" t="s">
        <v>439</v>
      </c>
      <c r="I4660" s="453">
        <v>2023</v>
      </c>
      <c r="J4660" s="453">
        <v>5</v>
      </c>
      <c r="K4660" s="456">
        <v>45608</v>
      </c>
      <c r="L4660" s="457"/>
      <c r="M4660" s="458">
        <v>0.28620000000000001</v>
      </c>
      <c r="N4660" s="458">
        <v>0.31727334999999995</v>
      </c>
      <c r="O4660" s="468">
        <v>3.1099999999999999E-2</v>
      </c>
      <c r="P4660" s="460">
        <v>0</v>
      </c>
      <c r="Q4660" s="453">
        <v>1</v>
      </c>
      <c r="R4660" s="458">
        <v>0.28620000000000001</v>
      </c>
      <c r="S4660" s="464">
        <v>3381520</v>
      </c>
      <c r="T4660" s="461">
        <v>3381520</v>
      </c>
      <c r="U4660" s="469">
        <v>5970000</v>
      </c>
      <c r="V4660" s="470">
        <v>5864834.7280000001</v>
      </c>
      <c r="W4660" s="716" t="e">
        <f t="shared" si="181"/>
        <v>#DIV/0!</v>
      </c>
      <c r="Z4660" s="739">
        <f t="shared" si="182"/>
        <v>105165.272</v>
      </c>
    </row>
    <row r="4661" spans="1:29" s="365" customFormat="1" ht="12.65" customHeight="1">
      <c r="A4661" s="325" t="s">
        <v>66</v>
      </c>
      <c r="B4661" s="452" t="s">
        <v>985</v>
      </c>
      <c r="C4661" s="453" t="s">
        <v>449</v>
      </c>
      <c r="D4661" s="454" t="s">
        <v>1410</v>
      </c>
      <c r="E4661" s="455" t="s">
        <v>987</v>
      </c>
      <c r="F4661" s="454" t="s">
        <v>1402</v>
      </c>
      <c r="G4661" s="454" t="s">
        <v>1403</v>
      </c>
      <c r="H4661" s="454" t="s">
        <v>439</v>
      </c>
      <c r="I4661" s="453">
        <v>2023</v>
      </c>
      <c r="J4661" s="453">
        <v>6</v>
      </c>
      <c r="K4661" s="456">
        <v>45608</v>
      </c>
      <c r="L4661" s="457"/>
      <c r="M4661" s="458">
        <v>0.28620000000000001</v>
      </c>
      <c r="N4661" s="458">
        <v>0.31727334999999995</v>
      </c>
      <c r="O4661" s="468">
        <v>3.1099999999999999E-2</v>
      </c>
      <c r="P4661" s="460">
        <v>0</v>
      </c>
      <c r="Q4661" s="453">
        <v>1</v>
      </c>
      <c r="R4661" s="458">
        <v>0.28620000000000001</v>
      </c>
      <c r="S4661" s="464">
        <v>7751040</v>
      </c>
      <c r="T4661" s="461">
        <v>11132560</v>
      </c>
      <c r="U4661" s="469">
        <v>5970000</v>
      </c>
      <c r="V4661" s="470">
        <v>5623777.3839999996</v>
      </c>
      <c r="W4661" s="716" t="e">
        <f t="shared" si="181"/>
        <v>#DIV/0!</v>
      </c>
      <c r="Z4661" s="739">
        <f t="shared" si="182"/>
        <v>241057.34399999998</v>
      </c>
    </row>
    <row r="4662" spans="1:29" s="365" customFormat="1" ht="12.65" customHeight="1">
      <c r="A4662" s="325" t="s">
        <v>66</v>
      </c>
      <c r="B4662" s="452" t="s">
        <v>985</v>
      </c>
      <c r="C4662" s="453" t="s">
        <v>449</v>
      </c>
      <c r="D4662" s="454" t="s">
        <v>1410</v>
      </c>
      <c r="E4662" s="455" t="s">
        <v>987</v>
      </c>
      <c r="F4662" s="454" t="s">
        <v>1402</v>
      </c>
      <c r="G4662" s="454" t="s">
        <v>1403</v>
      </c>
      <c r="H4662" s="454" t="s">
        <v>439</v>
      </c>
      <c r="I4662" s="453">
        <v>2023</v>
      </c>
      <c r="J4662" s="453">
        <v>7</v>
      </c>
      <c r="K4662" s="456">
        <v>45608</v>
      </c>
      <c r="L4662" s="457"/>
      <c r="M4662" s="458">
        <v>0.28620000000000001</v>
      </c>
      <c r="N4662" s="458">
        <v>0.31727334999999995</v>
      </c>
      <c r="O4662" s="468">
        <v>3.1099999999999999E-2</v>
      </c>
      <c r="P4662" s="460">
        <v>0</v>
      </c>
      <c r="Q4662" s="453">
        <v>1</v>
      </c>
      <c r="R4662" s="458">
        <v>0.28620000000000001</v>
      </c>
      <c r="S4662" s="464">
        <v>9518640</v>
      </c>
      <c r="T4662" s="461">
        <v>20651200</v>
      </c>
      <c r="U4662" s="469">
        <v>5970000</v>
      </c>
      <c r="V4662" s="470">
        <v>5327747.68</v>
      </c>
      <c r="W4662" s="716" t="e">
        <f t="shared" si="181"/>
        <v>#DIV/0!</v>
      </c>
      <c r="Z4662" s="739">
        <f t="shared" si="182"/>
        <v>296029.70399999997</v>
      </c>
    </row>
    <row r="4663" spans="1:29" s="365" customFormat="1" ht="12.65" customHeight="1">
      <c r="A4663" s="325" t="s">
        <v>66</v>
      </c>
      <c r="B4663" s="452" t="s">
        <v>985</v>
      </c>
      <c r="C4663" s="453" t="s">
        <v>449</v>
      </c>
      <c r="D4663" s="454" t="s">
        <v>1410</v>
      </c>
      <c r="E4663" s="455" t="s">
        <v>987</v>
      </c>
      <c r="F4663" s="454" t="s">
        <v>1402</v>
      </c>
      <c r="G4663" s="454">
        <v>0</v>
      </c>
      <c r="H4663" s="454" t="s">
        <v>439</v>
      </c>
      <c r="I4663" s="453">
        <v>2023</v>
      </c>
      <c r="J4663" s="453">
        <v>8</v>
      </c>
      <c r="K4663" s="456">
        <v>45608</v>
      </c>
      <c r="L4663" s="457"/>
      <c r="M4663" s="458">
        <v>0.28620000000000001</v>
      </c>
      <c r="N4663" s="458">
        <v>0.31727334999999995</v>
      </c>
      <c r="O4663" s="468">
        <v>3.1099999999999999E-2</v>
      </c>
      <c r="P4663" s="460">
        <v>0</v>
      </c>
      <c r="Q4663" s="453">
        <v>1</v>
      </c>
      <c r="R4663" s="458">
        <v>0.28620000000000001</v>
      </c>
      <c r="S4663" s="464">
        <v>10942560</v>
      </c>
      <c r="T4663" s="461">
        <v>31593760</v>
      </c>
      <c r="U4663" s="469">
        <v>5970000</v>
      </c>
      <c r="V4663" s="470">
        <v>4987434.0640000002</v>
      </c>
      <c r="W4663" s="716" t="e">
        <f t="shared" si="181"/>
        <v>#DIV/0!</v>
      </c>
      <c r="Z4663" s="739">
        <f t="shared" si="182"/>
        <v>340313.61599999998</v>
      </c>
    </row>
    <row r="4664" spans="1:29" s="365" customFormat="1" ht="12.65" customHeight="1">
      <c r="A4664" s="325" t="s">
        <v>66</v>
      </c>
      <c r="B4664" s="452" t="s">
        <v>985</v>
      </c>
      <c r="C4664" s="453" t="s">
        <v>449</v>
      </c>
      <c r="D4664" s="454" t="s">
        <v>1410</v>
      </c>
      <c r="E4664" s="455" t="s">
        <v>987</v>
      </c>
      <c r="F4664" s="454" t="s">
        <v>1402</v>
      </c>
      <c r="G4664" s="454" t="s">
        <v>1403</v>
      </c>
      <c r="H4664" s="454" t="s">
        <v>439</v>
      </c>
      <c r="I4664" s="453">
        <v>2023</v>
      </c>
      <c r="J4664" s="453">
        <v>9</v>
      </c>
      <c r="K4664" s="456">
        <v>45608</v>
      </c>
      <c r="L4664" s="457"/>
      <c r="M4664" s="458">
        <v>0.28620000000000001</v>
      </c>
      <c r="N4664" s="458">
        <v>0.31727334999999995</v>
      </c>
      <c r="O4664" s="468">
        <v>3.1099999999999999E-2</v>
      </c>
      <c r="P4664" s="460">
        <v>0</v>
      </c>
      <c r="Q4664" s="453">
        <v>1</v>
      </c>
      <c r="R4664" s="458">
        <v>0.28620000000000001</v>
      </c>
      <c r="S4664" s="464">
        <v>5074921</v>
      </c>
      <c r="T4664" s="461">
        <v>36668681</v>
      </c>
      <c r="U4664" s="469">
        <v>5970000</v>
      </c>
      <c r="V4664" s="470">
        <v>4829604.0208999999</v>
      </c>
      <c r="W4664" s="716" t="e">
        <f t="shared" si="181"/>
        <v>#DIV/0!</v>
      </c>
      <c r="Z4664" s="739">
        <f t="shared" si="182"/>
        <v>157830.04310000001</v>
      </c>
    </row>
    <row r="4665" spans="1:29" s="365" customFormat="1" ht="12.65" customHeight="1">
      <c r="A4665" s="325" t="s">
        <v>66</v>
      </c>
      <c r="B4665" s="452" t="s">
        <v>985</v>
      </c>
      <c r="C4665" s="453" t="s">
        <v>449</v>
      </c>
      <c r="D4665" s="454" t="s">
        <v>1410</v>
      </c>
      <c r="E4665" s="455" t="s">
        <v>987</v>
      </c>
      <c r="F4665" s="454" t="s">
        <v>1402</v>
      </c>
      <c r="G4665" s="454" t="s">
        <v>1403</v>
      </c>
      <c r="H4665" s="454" t="s">
        <v>439</v>
      </c>
      <c r="I4665" s="453">
        <v>2023</v>
      </c>
      <c r="J4665" s="453">
        <v>10</v>
      </c>
      <c r="K4665" s="456">
        <v>45608</v>
      </c>
      <c r="L4665" s="457"/>
      <c r="M4665" s="458">
        <v>0.28620000000000001</v>
      </c>
      <c r="N4665" s="458">
        <v>0.31727334999999995</v>
      </c>
      <c r="O4665" s="468">
        <v>3.1099999999999999E-2</v>
      </c>
      <c r="P4665" s="460">
        <v>0</v>
      </c>
      <c r="Q4665" s="453">
        <v>1</v>
      </c>
      <c r="R4665" s="458">
        <v>0.28620000000000001</v>
      </c>
      <c r="S4665" s="464">
        <v>2976480</v>
      </c>
      <c r="T4665" s="461">
        <v>39645161</v>
      </c>
      <c r="U4665" s="469">
        <v>5970000</v>
      </c>
      <c r="V4665" s="470">
        <v>4737035.4929</v>
      </c>
      <c r="W4665" s="716" t="e">
        <f t="shared" si="181"/>
        <v>#DIV/0!</v>
      </c>
      <c r="Z4665" s="739">
        <f t="shared" si="182"/>
        <v>92568.527999999991</v>
      </c>
    </row>
    <row r="4666" spans="1:29" s="365" customFormat="1" ht="12.65" customHeight="1">
      <c r="A4666" s="325" t="s">
        <v>66</v>
      </c>
      <c r="B4666" s="452" t="s">
        <v>985</v>
      </c>
      <c r="C4666" s="453" t="s">
        <v>449</v>
      </c>
      <c r="D4666" s="454" t="s">
        <v>1410</v>
      </c>
      <c r="E4666" s="455" t="s">
        <v>987</v>
      </c>
      <c r="F4666" s="454" t="s">
        <v>1402</v>
      </c>
      <c r="G4666" s="454" t="s">
        <v>1403</v>
      </c>
      <c r="H4666" s="454" t="s">
        <v>439</v>
      </c>
      <c r="I4666" s="453">
        <v>2023</v>
      </c>
      <c r="J4666" s="453">
        <v>11</v>
      </c>
      <c r="K4666" s="456">
        <v>45608</v>
      </c>
      <c r="L4666" s="457"/>
      <c r="M4666" s="458">
        <v>0.28620000000000001</v>
      </c>
      <c r="N4666" s="458">
        <v>0.31727334999999995</v>
      </c>
      <c r="O4666" s="468">
        <v>3.1099999999999999E-2</v>
      </c>
      <c r="P4666" s="460">
        <v>0</v>
      </c>
      <c r="Q4666" s="453">
        <v>1</v>
      </c>
      <c r="R4666" s="458">
        <v>0.28620000000000001</v>
      </c>
      <c r="S4666" s="464">
        <v>1569581</v>
      </c>
      <c r="T4666" s="461">
        <v>41214742</v>
      </c>
      <c r="U4666" s="469">
        <v>5970000</v>
      </c>
      <c r="V4666" s="470">
        <v>4688221.5238000005</v>
      </c>
      <c r="W4666" s="716" t="e">
        <f t="shared" si="181"/>
        <v>#DIV/0!</v>
      </c>
      <c r="Z4666" s="739">
        <f t="shared" si="182"/>
        <v>48813.969100000002</v>
      </c>
    </row>
    <row r="4667" spans="1:29" s="365" customFormat="1" ht="12.65" customHeight="1">
      <c r="A4667" s="325" t="s">
        <v>66</v>
      </c>
      <c r="B4667" s="452" t="s">
        <v>985</v>
      </c>
      <c r="C4667" s="453" t="s">
        <v>449</v>
      </c>
      <c r="D4667" s="454" t="s">
        <v>1410</v>
      </c>
      <c r="E4667" s="455" t="s">
        <v>987</v>
      </c>
      <c r="F4667" s="454" t="s">
        <v>1402</v>
      </c>
      <c r="G4667" s="454" t="s">
        <v>1403</v>
      </c>
      <c r="H4667" s="454" t="s">
        <v>439</v>
      </c>
      <c r="I4667" s="453">
        <v>2023</v>
      </c>
      <c r="J4667" s="453">
        <v>12</v>
      </c>
      <c r="K4667" s="456">
        <v>45608</v>
      </c>
      <c r="L4667" s="457"/>
      <c r="M4667" s="458">
        <v>0.28620000000000001</v>
      </c>
      <c r="N4667" s="458">
        <v>0.31727334999999995</v>
      </c>
      <c r="O4667" s="468">
        <v>3.1099999999999999E-2</v>
      </c>
      <c r="P4667" s="460">
        <v>0</v>
      </c>
      <c r="Q4667" s="453">
        <v>1</v>
      </c>
      <c r="R4667" s="458">
        <v>0.28620000000000001</v>
      </c>
      <c r="S4667" s="464">
        <v>549985</v>
      </c>
      <c r="T4667" s="461">
        <v>41764727</v>
      </c>
      <c r="U4667" s="469">
        <v>5970000</v>
      </c>
      <c r="V4667" s="470">
        <v>4671116.9902999997</v>
      </c>
      <c r="W4667" s="716" t="e">
        <f t="shared" si="181"/>
        <v>#DIV/0!</v>
      </c>
      <c r="Z4667" s="739">
        <f t="shared" si="182"/>
        <v>17104.533499999998</v>
      </c>
    </row>
    <row r="4668" spans="1:29" s="365" customFormat="1" ht="12.65" customHeight="1">
      <c r="A4668" s="325" t="s">
        <v>66</v>
      </c>
      <c r="B4668" s="452" t="s">
        <v>985</v>
      </c>
      <c r="C4668" s="453" t="s">
        <v>449</v>
      </c>
      <c r="D4668" s="454" t="s">
        <v>1411</v>
      </c>
      <c r="E4668" s="455" t="s">
        <v>991</v>
      </c>
      <c r="F4668" s="454" t="s">
        <v>1402</v>
      </c>
      <c r="G4668" s="454" t="s">
        <v>1403</v>
      </c>
      <c r="H4668" s="454" t="s">
        <v>439</v>
      </c>
      <c r="I4668" s="453">
        <v>2023</v>
      </c>
      <c r="J4668" s="453">
        <v>5</v>
      </c>
      <c r="K4668" s="456">
        <v>45608</v>
      </c>
      <c r="L4668" s="457"/>
      <c r="M4668" s="458">
        <v>4.5900000000000003E-2</v>
      </c>
      <c r="N4668" s="458">
        <v>5.6375000000000001E-2</v>
      </c>
      <c r="O4668" s="468">
        <v>1.0500000000000001E-2</v>
      </c>
      <c r="P4668" s="460">
        <v>0</v>
      </c>
      <c r="Q4668" s="453">
        <v>1</v>
      </c>
      <c r="R4668" s="458">
        <v>4.5900000000000003E-2</v>
      </c>
      <c r="S4668" s="464">
        <v>2739500</v>
      </c>
      <c r="T4668" s="461">
        <v>2739500</v>
      </c>
      <c r="U4668" s="469">
        <v>2514000</v>
      </c>
      <c r="V4668" s="470">
        <v>2485235.25</v>
      </c>
      <c r="W4668" s="716" t="e">
        <f t="shared" si="181"/>
        <v>#DIV/0!</v>
      </c>
      <c r="Z4668" s="739">
        <f t="shared" si="182"/>
        <v>28764.75</v>
      </c>
    </row>
    <row r="4669" spans="1:29" s="365" customFormat="1" ht="12.65" customHeight="1">
      <c r="A4669" s="325" t="s">
        <v>66</v>
      </c>
      <c r="B4669" s="452" t="s">
        <v>985</v>
      </c>
      <c r="C4669" s="453" t="s">
        <v>449</v>
      </c>
      <c r="D4669" s="454" t="s">
        <v>1411</v>
      </c>
      <c r="E4669" s="455" t="s">
        <v>991</v>
      </c>
      <c r="F4669" s="454" t="s">
        <v>1402</v>
      </c>
      <c r="G4669" s="454" t="s">
        <v>1403</v>
      </c>
      <c r="H4669" s="454" t="s">
        <v>439</v>
      </c>
      <c r="I4669" s="453">
        <v>2023</v>
      </c>
      <c r="J4669" s="453">
        <v>6</v>
      </c>
      <c r="K4669" s="456">
        <v>45608</v>
      </c>
      <c r="L4669" s="457"/>
      <c r="M4669" s="458">
        <v>4.5900000000000003E-2</v>
      </c>
      <c r="N4669" s="458">
        <v>5.6375000000000001E-2</v>
      </c>
      <c r="O4669" s="468">
        <v>1.0500000000000001E-2</v>
      </c>
      <c r="P4669" s="460">
        <v>0</v>
      </c>
      <c r="Q4669" s="453">
        <v>1</v>
      </c>
      <c r="R4669" s="458">
        <v>4.5900000000000003E-2</v>
      </c>
      <c r="S4669" s="464">
        <v>5757500</v>
      </c>
      <c r="T4669" s="461">
        <v>8497000</v>
      </c>
      <c r="U4669" s="469">
        <v>2514000</v>
      </c>
      <c r="V4669" s="470">
        <v>2424781.5</v>
      </c>
      <c r="W4669" s="716" t="e">
        <f t="shared" si="181"/>
        <v>#DIV/0!</v>
      </c>
      <c r="Z4669" s="739">
        <f t="shared" si="182"/>
        <v>60453.750000000007</v>
      </c>
    </row>
    <row r="4670" spans="1:29" s="365" customFormat="1" ht="12.65" customHeight="1">
      <c r="A4670" s="325" t="s">
        <v>66</v>
      </c>
      <c r="B4670" s="452" t="s">
        <v>985</v>
      </c>
      <c r="C4670" s="453" t="s">
        <v>449</v>
      </c>
      <c r="D4670" s="454" t="s">
        <v>1411</v>
      </c>
      <c r="E4670" s="455" t="s">
        <v>991</v>
      </c>
      <c r="F4670" s="454" t="s">
        <v>1402</v>
      </c>
      <c r="G4670" s="454" t="s">
        <v>1403</v>
      </c>
      <c r="H4670" s="454" t="s">
        <v>439</v>
      </c>
      <c r="I4670" s="453">
        <v>2023</v>
      </c>
      <c r="J4670" s="453">
        <v>7</v>
      </c>
      <c r="K4670" s="456">
        <v>45608</v>
      </c>
      <c r="L4670" s="457"/>
      <c r="M4670" s="458">
        <v>4.5900000000000003E-2</v>
      </c>
      <c r="N4670" s="458">
        <v>5.6375000000000001E-2</v>
      </c>
      <c r="O4670" s="468">
        <v>1.0500000000000001E-2</v>
      </c>
      <c r="P4670" s="460">
        <v>0</v>
      </c>
      <c r="Q4670" s="453">
        <v>1</v>
      </c>
      <c r="R4670" s="458">
        <v>4.5900000000000003E-2</v>
      </c>
      <c r="S4670" s="464">
        <v>12143000</v>
      </c>
      <c r="T4670" s="461">
        <v>20640000</v>
      </c>
      <c r="U4670" s="469">
        <v>2514000</v>
      </c>
      <c r="V4670" s="470">
        <v>2297280</v>
      </c>
      <c r="W4670" s="716" t="e">
        <f t="shared" si="181"/>
        <v>#DIV/0!</v>
      </c>
      <c r="Z4670" s="739">
        <f t="shared" si="182"/>
        <v>127501.50000000001</v>
      </c>
    </row>
    <row r="4671" spans="1:29" s="365" customFormat="1" ht="12.65" customHeight="1">
      <c r="A4671" s="325" t="s">
        <v>66</v>
      </c>
      <c r="B4671" s="452" t="s">
        <v>985</v>
      </c>
      <c r="C4671" s="453" t="s">
        <v>449</v>
      </c>
      <c r="D4671" s="454" t="s">
        <v>1411</v>
      </c>
      <c r="E4671" s="455" t="s">
        <v>991</v>
      </c>
      <c r="F4671" s="454" t="s">
        <v>1402</v>
      </c>
      <c r="G4671" s="454" t="s">
        <v>1403</v>
      </c>
      <c r="H4671" s="454" t="s">
        <v>439</v>
      </c>
      <c r="I4671" s="453">
        <v>2023</v>
      </c>
      <c r="J4671" s="453">
        <v>8</v>
      </c>
      <c r="K4671" s="456">
        <v>45608</v>
      </c>
      <c r="L4671" s="457"/>
      <c r="M4671" s="458">
        <v>4.5900000000000003E-2</v>
      </c>
      <c r="N4671" s="458">
        <v>5.6375000000000001E-2</v>
      </c>
      <c r="O4671" s="468">
        <v>1.0500000000000001E-2</v>
      </c>
      <c r="P4671" s="460">
        <v>0</v>
      </c>
      <c r="Q4671" s="453">
        <v>1</v>
      </c>
      <c r="R4671" s="458">
        <v>4.5900000000000003E-2</v>
      </c>
      <c r="S4671" s="464">
        <v>11184500</v>
      </c>
      <c r="T4671" s="461">
        <v>31824500</v>
      </c>
      <c r="U4671" s="469">
        <v>2514000</v>
      </c>
      <c r="V4671" s="470">
        <v>2179842.75</v>
      </c>
      <c r="W4671" s="716" t="e">
        <f t="shared" si="181"/>
        <v>#DIV/0!</v>
      </c>
      <c r="Z4671" s="739">
        <f t="shared" si="182"/>
        <v>117437.25000000001</v>
      </c>
    </row>
    <row r="4672" spans="1:29" s="365" customFormat="1" ht="12.65" customHeight="1">
      <c r="A4672" s="325" t="s">
        <v>66</v>
      </c>
      <c r="B4672" s="452" t="s">
        <v>985</v>
      </c>
      <c r="C4672" s="453" t="s">
        <v>449</v>
      </c>
      <c r="D4672" s="454" t="s">
        <v>1411</v>
      </c>
      <c r="E4672" s="455" t="s">
        <v>991</v>
      </c>
      <c r="F4672" s="454" t="s">
        <v>1402</v>
      </c>
      <c r="G4672" s="454" t="s">
        <v>1403</v>
      </c>
      <c r="H4672" s="454" t="s">
        <v>439</v>
      </c>
      <c r="I4672" s="453">
        <v>2023</v>
      </c>
      <c r="J4672" s="453">
        <v>9</v>
      </c>
      <c r="K4672" s="456">
        <v>45608</v>
      </c>
      <c r="L4672" s="457"/>
      <c r="M4672" s="458">
        <v>4.5900000000000003E-2</v>
      </c>
      <c r="N4672" s="458">
        <v>5.6375000000000001E-2</v>
      </c>
      <c r="O4672" s="468">
        <v>1.0500000000000001E-2</v>
      </c>
      <c r="P4672" s="460">
        <v>0</v>
      </c>
      <c r="Q4672" s="453">
        <v>1</v>
      </c>
      <c r="R4672" s="458">
        <v>4.5900000000000003E-2</v>
      </c>
      <c r="S4672" s="464">
        <v>6641150</v>
      </c>
      <c r="T4672" s="461">
        <v>38465650</v>
      </c>
      <c r="U4672" s="469">
        <v>2514000</v>
      </c>
      <c r="V4672" s="470">
        <v>2110110.6749999998</v>
      </c>
      <c r="W4672" s="716" t="e">
        <f t="shared" si="181"/>
        <v>#DIV/0!</v>
      </c>
      <c r="Z4672" s="739">
        <f t="shared" si="182"/>
        <v>69732.074999999997</v>
      </c>
    </row>
    <row r="4673" spans="1:26" s="365" customFormat="1" ht="12.65" customHeight="1">
      <c r="A4673" s="325" t="s">
        <v>66</v>
      </c>
      <c r="B4673" s="452" t="s">
        <v>985</v>
      </c>
      <c r="C4673" s="453" t="s">
        <v>449</v>
      </c>
      <c r="D4673" s="454" t="s">
        <v>1411</v>
      </c>
      <c r="E4673" s="455" t="s">
        <v>991</v>
      </c>
      <c r="F4673" s="454" t="s">
        <v>1402</v>
      </c>
      <c r="G4673" s="454" t="s">
        <v>1403</v>
      </c>
      <c r="H4673" s="454" t="s">
        <v>439</v>
      </c>
      <c r="I4673" s="453">
        <v>2023</v>
      </c>
      <c r="J4673" s="453">
        <v>10</v>
      </c>
      <c r="K4673" s="456">
        <v>45608</v>
      </c>
      <c r="L4673" s="457"/>
      <c r="M4673" s="458">
        <v>4.5900000000000003E-2</v>
      </c>
      <c r="N4673" s="458">
        <v>5.6375000000000001E-2</v>
      </c>
      <c r="O4673" s="468">
        <v>1.0500000000000001E-2</v>
      </c>
      <c r="P4673" s="460">
        <v>0</v>
      </c>
      <c r="Q4673" s="453">
        <v>1</v>
      </c>
      <c r="R4673" s="458">
        <v>4.5900000000000003E-2</v>
      </c>
      <c r="S4673" s="464">
        <v>3270000</v>
      </c>
      <c r="T4673" s="461">
        <v>41735650</v>
      </c>
      <c r="U4673" s="469">
        <v>2514000</v>
      </c>
      <c r="V4673" s="470">
        <v>2075775.675</v>
      </c>
      <c r="W4673" s="716" t="e">
        <f t="shared" si="181"/>
        <v>#DIV/0!</v>
      </c>
      <c r="Z4673" s="739">
        <f t="shared" si="182"/>
        <v>34335</v>
      </c>
    </row>
    <row r="4674" spans="1:26" s="365" customFormat="1" ht="12.65" customHeight="1">
      <c r="A4674" s="325" t="s">
        <v>66</v>
      </c>
      <c r="B4674" s="452" t="s">
        <v>985</v>
      </c>
      <c r="C4674" s="453" t="s">
        <v>449</v>
      </c>
      <c r="D4674" s="454" t="s">
        <v>1411</v>
      </c>
      <c r="E4674" s="455" t="s">
        <v>991</v>
      </c>
      <c r="F4674" s="454" t="s">
        <v>1402</v>
      </c>
      <c r="G4674" s="454" t="s">
        <v>1403</v>
      </c>
      <c r="H4674" s="454" t="s">
        <v>439</v>
      </c>
      <c r="I4674" s="453">
        <v>2023</v>
      </c>
      <c r="J4674" s="453">
        <v>11</v>
      </c>
      <c r="K4674" s="456">
        <v>45608</v>
      </c>
      <c r="L4674" s="457"/>
      <c r="M4674" s="458">
        <v>4.5900000000000003E-2</v>
      </c>
      <c r="N4674" s="458">
        <v>5.6375000000000001E-2</v>
      </c>
      <c r="O4674" s="468">
        <v>1.0500000000000001E-2</v>
      </c>
      <c r="P4674" s="460">
        <v>0</v>
      </c>
      <c r="Q4674" s="453">
        <v>1</v>
      </c>
      <c r="R4674" s="458">
        <v>4.5900000000000003E-2</v>
      </c>
      <c r="S4674" s="464">
        <v>1330705</v>
      </c>
      <c r="T4674" s="461">
        <v>43066355</v>
      </c>
      <c r="U4674" s="469">
        <v>2514000</v>
      </c>
      <c r="V4674" s="470">
        <v>2061803.2725</v>
      </c>
      <c r="W4674" s="716" t="e">
        <f t="shared" ref="W4674:W4737" si="183">V4674/$AB$1</f>
        <v>#DIV/0!</v>
      </c>
      <c r="Z4674" s="739">
        <f t="shared" si="182"/>
        <v>13972.4025</v>
      </c>
    </row>
    <row r="4675" spans="1:26" s="365" customFormat="1" ht="12.65" customHeight="1">
      <c r="A4675" s="325" t="s">
        <v>66</v>
      </c>
      <c r="B4675" s="452" t="s">
        <v>985</v>
      </c>
      <c r="C4675" s="453" t="s">
        <v>449</v>
      </c>
      <c r="D4675" s="454" t="s">
        <v>1411</v>
      </c>
      <c r="E4675" s="455" t="s">
        <v>991</v>
      </c>
      <c r="F4675" s="454" t="s">
        <v>1402</v>
      </c>
      <c r="G4675" s="454" t="s">
        <v>1403</v>
      </c>
      <c r="H4675" s="454" t="s">
        <v>439</v>
      </c>
      <c r="I4675" s="453">
        <v>2023</v>
      </c>
      <c r="J4675" s="453">
        <v>12</v>
      </c>
      <c r="K4675" s="456">
        <v>45608</v>
      </c>
      <c r="L4675" s="457"/>
      <c r="M4675" s="458">
        <v>4.5900000000000003E-2</v>
      </c>
      <c r="N4675" s="458">
        <v>5.6375000000000001E-2</v>
      </c>
      <c r="O4675" s="468">
        <v>1.0500000000000001E-2</v>
      </c>
      <c r="P4675" s="460">
        <v>0</v>
      </c>
      <c r="Q4675" s="453">
        <v>1</v>
      </c>
      <c r="R4675" s="458">
        <v>4.5900000000000003E-2</v>
      </c>
      <c r="S4675" s="464">
        <v>365736</v>
      </c>
      <c r="T4675" s="461">
        <v>43432091</v>
      </c>
      <c r="U4675" s="469">
        <v>2514000</v>
      </c>
      <c r="V4675" s="470">
        <v>2057963.0444999998</v>
      </c>
      <c r="W4675" s="716" t="e">
        <f t="shared" si="183"/>
        <v>#DIV/0!</v>
      </c>
      <c r="Z4675" s="739">
        <f t="shared" ref="Z4675:Z4738" si="184">O4675*S4675</f>
        <v>3840.2280000000001</v>
      </c>
    </row>
    <row r="4676" spans="1:26" s="365" customFormat="1" ht="12.65" customHeight="1">
      <c r="A4676" s="325" t="s">
        <v>66</v>
      </c>
      <c r="B4676" s="452" t="s">
        <v>985</v>
      </c>
      <c r="C4676" s="453" t="s">
        <v>449</v>
      </c>
      <c r="D4676" s="454" t="s">
        <v>1412</v>
      </c>
      <c r="E4676" s="455" t="s">
        <v>993</v>
      </c>
      <c r="F4676" s="454" t="s">
        <v>1402</v>
      </c>
      <c r="G4676" s="454" t="s">
        <v>1403</v>
      </c>
      <c r="H4676" s="454" t="s">
        <v>439</v>
      </c>
      <c r="I4676" s="453">
        <v>2023</v>
      </c>
      <c r="J4676" s="453">
        <v>5</v>
      </c>
      <c r="K4676" s="456">
        <v>45608</v>
      </c>
      <c r="L4676" s="457"/>
      <c r="M4676" s="458">
        <v>6.8099999999999994E-2</v>
      </c>
      <c r="N4676" s="458">
        <v>8.0466666666666659E-2</v>
      </c>
      <c r="O4676" s="468">
        <v>1.24E-2</v>
      </c>
      <c r="P4676" s="460">
        <v>0</v>
      </c>
      <c r="Q4676" s="453">
        <v>1</v>
      </c>
      <c r="R4676" s="458">
        <v>6.8099999999999994E-2</v>
      </c>
      <c r="S4676" s="464">
        <v>3619600</v>
      </c>
      <c r="T4676" s="461">
        <v>3619600</v>
      </c>
      <c r="U4676" s="469">
        <v>2968000</v>
      </c>
      <c r="V4676" s="470">
        <v>2923116.96</v>
      </c>
      <c r="W4676" s="716" t="e">
        <f t="shared" si="183"/>
        <v>#DIV/0!</v>
      </c>
      <c r="Z4676" s="739">
        <f t="shared" si="184"/>
        <v>44883.040000000001</v>
      </c>
    </row>
    <row r="4677" spans="1:26" s="365" customFormat="1" ht="12.65" customHeight="1">
      <c r="A4677" s="325" t="s">
        <v>66</v>
      </c>
      <c r="B4677" s="452" t="s">
        <v>985</v>
      </c>
      <c r="C4677" s="453" t="s">
        <v>449</v>
      </c>
      <c r="D4677" s="454" t="s">
        <v>1412</v>
      </c>
      <c r="E4677" s="455" t="s">
        <v>993</v>
      </c>
      <c r="F4677" s="454" t="s">
        <v>1402</v>
      </c>
      <c r="G4677" s="454" t="s">
        <v>1403</v>
      </c>
      <c r="H4677" s="454" t="s">
        <v>439</v>
      </c>
      <c r="I4677" s="453">
        <v>2023</v>
      </c>
      <c r="J4677" s="453">
        <v>6</v>
      </c>
      <c r="K4677" s="456">
        <v>45608</v>
      </c>
      <c r="L4677" s="457"/>
      <c r="M4677" s="458">
        <v>6.8099999999999994E-2</v>
      </c>
      <c r="N4677" s="458">
        <v>8.0466666666666659E-2</v>
      </c>
      <c r="O4677" s="468">
        <v>1.24E-2</v>
      </c>
      <c r="P4677" s="460">
        <v>0</v>
      </c>
      <c r="Q4677" s="453">
        <v>1</v>
      </c>
      <c r="R4677" s="458">
        <v>6.8099999999999994E-2</v>
      </c>
      <c r="S4677" s="464">
        <v>7401600</v>
      </c>
      <c r="T4677" s="461">
        <v>11021200</v>
      </c>
      <c r="U4677" s="469">
        <v>2968000</v>
      </c>
      <c r="V4677" s="470">
        <v>2831337.12</v>
      </c>
      <c r="W4677" s="716" t="e">
        <f t="shared" si="183"/>
        <v>#DIV/0!</v>
      </c>
      <c r="Z4677" s="739">
        <f t="shared" si="184"/>
        <v>91779.839999999997</v>
      </c>
    </row>
    <row r="4678" spans="1:26" s="365" customFormat="1" ht="12.65" customHeight="1">
      <c r="A4678" s="325" t="s">
        <v>66</v>
      </c>
      <c r="B4678" s="452" t="s">
        <v>985</v>
      </c>
      <c r="C4678" s="453" t="s">
        <v>449</v>
      </c>
      <c r="D4678" s="454" t="s">
        <v>1412</v>
      </c>
      <c r="E4678" s="455" t="s">
        <v>993</v>
      </c>
      <c r="F4678" s="454" t="s">
        <v>1402</v>
      </c>
      <c r="G4678" s="454" t="s">
        <v>1403</v>
      </c>
      <c r="H4678" s="454" t="s">
        <v>439</v>
      </c>
      <c r="I4678" s="453">
        <v>2023</v>
      </c>
      <c r="J4678" s="453">
        <v>7</v>
      </c>
      <c r="K4678" s="456">
        <v>45608</v>
      </c>
      <c r="L4678" s="457"/>
      <c r="M4678" s="458">
        <v>6.8099999999999994E-2</v>
      </c>
      <c r="N4678" s="458">
        <v>8.0466666666666659E-2</v>
      </c>
      <c r="O4678" s="468">
        <v>1.24E-2</v>
      </c>
      <c r="P4678" s="460">
        <v>0</v>
      </c>
      <c r="Q4678" s="453">
        <v>1</v>
      </c>
      <c r="R4678" s="458">
        <v>6.8099999999999994E-2</v>
      </c>
      <c r="S4678" s="464">
        <v>10387200</v>
      </c>
      <c r="T4678" s="461">
        <v>21408400</v>
      </c>
      <c r="U4678" s="469">
        <v>2968000</v>
      </c>
      <c r="V4678" s="470">
        <v>2702535.84</v>
      </c>
      <c r="W4678" s="716" t="e">
        <f t="shared" si="183"/>
        <v>#DIV/0!</v>
      </c>
      <c r="Z4678" s="739">
        <f t="shared" si="184"/>
        <v>128801.28</v>
      </c>
    </row>
    <row r="4679" spans="1:26" s="365" customFormat="1" ht="12.65" customHeight="1">
      <c r="A4679" s="325" t="s">
        <v>66</v>
      </c>
      <c r="B4679" s="452" t="s">
        <v>985</v>
      </c>
      <c r="C4679" s="453" t="s">
        <v>449</v>
      </c>
      <c r="D4679" s="454" t="s">
        <v>1412</v>
      </c>
      <c r="E4679" s="455" t="s">
        <v>993</v>
      </c>
      <c r="F4679" s="454" t="s">
        <v>1402</v>
      </c>
      <c r="G4679" s="454" t="s">
        <v>1403</v>
      </c>
      <c r="H4679" s="454" t="s">
        <v>439</v>
      </c>
      <c r="I4679" s="453">
        <v>2023</v>
      </c>
      <c r="J4679" s="453">
        <v>8</v>
      </c>
      <c r="K4679" s="456">
        <v>45608</v>
      </c>
      <c r="L4679" s="457"/>
      <c r="M4679" s="458">
        <v>6.8099999999999994E-2</v>
      </c>
      <c r="N4679" s="458">
        <v>8.0466666666666659E-2</v>
      </c>
      <c r="O4679" s="468">
        <v>1.24E-2</v>
      </c>
      <c r="P4679" s="460">
        <v>0</v>
      </c>
      <c r="Q4679" s="453">
        <v>1</v>
      </c>
      <c r="R4679" s="458">
        <v>6.8099999999999994E-2</v>
      </c>
      <c r="S4679" s="464">
        <v>10821600</v>
      </c>
      <c r="T4679" s="461">
        <v>32230000</v>
      </c>
      <c r="U4679" s="469">
        <v>2968000</v>
      </c>
      <c r="V4679" s="470">
        <v>2568348</v>
      </c>
      <c r="W4679" s="716" t="e">
        <f t="shared" si="183"/>
        <v>#DIV/0!</v>
      </c>
      <c r="Z4679" s="739">
        <f t="shared" si="184"/>
        <v>134187.84</v>
      </c>
    </row>
    <row r="4680" spans="1:26" s="365" customFormat="1" ht="12.65" customHeight="1">
      <c r="A4680" s="325" t="s">
        <v>66</v>
      </c>
      <c r="B4680" s="452" t="s">
        <v>985</v>
      </c>
      <c r="C4680" s="453" t="s">
        <v>449</v>
      </c>
      <c r="D4680" s="454" t="s">
        <v>1412</v>
      </c>
      <c r="E4680" s="455" t="s">
        <v>993</v>
      </c>
      <c r="F4680" s="454" t="s">
        <v>1402</v>
      </c>
      <c r="G4680" s="454" t="s">
        <v>1403</v>
      </c>
      <c r="H4680" s="454" t="s">
        <v>439</v>
      </c>
      <c r="I4680" s="453">
        <v>2023</v>
      </c>
      <c r="J4680" s="453">
        <v>9</v>
      </c>
      <c r="K4680" s="456">
        <v>45608</v>
      </c>
      <c r="L4680" s="457"/>
      <c r="M4680" s="458">
        <v>6.8099999999999994E-2</v>
      </c>
      <c r="N4680" s="458">
        <v>8.0466666666666659E-2</v>
      </c>
      <c r="O4680" s="468">
        <v>1.24E-2</v>
      </c>
      <c r="P4680" s="460">
        <v>0</v>
      </c>
      <c r="Q4680" s="453">
        <v>1</v>
      </c>
      <c r="R4680" s="458">
        <v>6.8099999999999994E-2</v>
      </c>
      <c r="S4680" s="464">
        <v>6935070</v>
      </c>
      <c r="T4680" s="461">
        <v>39165070</v>
      </c>
      <c r="U4680" s="469">
        <v>2968000</v>
      </c>
      <c r="V4680" s="470">
        <v>2482353.1320000002</v>
      </c>
      <c r="W4680" s="716" t="e">
        <f t="shared" si="183"/>
        <v>#DIV/0!</v>
      </c>
      <c r="Z4680" s="739">
        <f t="shared" si="184"/>
        <v>85994.868000000002</v>
      </c>
    </row>
    <row r="4681" spans="1:26" s="365" customFormat="1" ht="12.65" customHeight="1">
      <c r="A4681" s="325" t="s">
        <v>66</v>
      </c>
      <c r="B4681" s="452" t="s">
        <v>985</v>
      </c>
      <c r="C4681" s="453" t="s">
        <v>449</v>
      </c>
      <c r="D4681" s="454" t="s">
        <v>1412</v>
      </c>
      <c r="E4681" s="455" t="s">
        <v>993</v>
      </c>
      <c r="F4681" s="454" t="s">
        <v>1402</v>
      </c>
      <c r="G4681" s="454" t="s">
        <v>1403</v>
      </c>
      <c r="H4681" s="454" t="s">
        <v>439</v>
      </c>
      <c r="I4681" s="453">
        <v>2023</v>
      </c>
      <c r="J4681" s="453">
        <v>10</v>
      </c>
      <c r="K4681" s="456">
        <v>45608</v>
      </c>
      <c r="L4681" s="457"/>
      <c r="M4681" s="458">
        <v>6.8099999999999994E-2</v>
      </c>
      <c r="N4681" s="458">
        <v>8.0466666666666659E-2</v>
      </c>
      <c r="O4681" s="468">
        <v>1.24E-2</v>
      </c>
      <c r="P4681" s="460">
        <v>0</v>
      </c>
      <c r="Q4681" s="453">
        <v>1</v>
      </c>
      <c r="R4681" s="458">
        <v>6.8099999999999994E-2</v>
      </c>
      <c r="S4681" s="464">
        <v>2700000</v>
      </c>
      <c r="T4681" s="461">
        <v>41865070</v>
      </c>
      <c r="U4681" s="469">
        <v>2968000</v>
      </c>
      <c r="V4681" s="470">
        <v>2448873.1320000002</v>
      </c>
      <c r="W4681" s="716" t="e">
        <f t="shared" si="183"/>
        <v>#DIV/0!</v>
      </c>
      <c r="Z4681" s="739">
        <f t="shared" si="184"/>
        <v>33480</v>
      </c>
    </row>
    <row r="4682" spans="1:26" s="365" customFormat="1" ht="12.65" customHeight="1">
      <c r="A4682" s="325" t="s">
        <v>66</v>
      </c>
      <c r="B4682" s="452" t="s">
        <v>985</v>
      </c>
      <c r="C4682" s="453" t="s">
        <v>449</v>
      </c>
      <c r="D4682" s="454" t="s">
        <v>1412</v>
      </c>
      <c r="E4682" s="455" t="s">
        <v>993</v>
      </c>
      <c r="F4682" s="454" t="s">
        <v>1402</v>
      </c>
      <c r="G4682" s="454" t="s">
        <v>1403</v>
      </c>
      <c r="H4682" s="454" t="s">
        <v>439</v>
      </c>
      <c r="I4682" s="453">
        <v>2023</v>
      </c>
      <c r="J4682" s="453">
        <v>11</v>
      </c>
      <c r="K4682" s="456">
        <v>45608</v>
      </c>
      <c r="L4682" s="457"/>
      <c r="M4682" s="458">
        <v>6.8099999999999994E-2</v>
      </c>
      <c r="N4682" s="458">
        <v>8.0466666666666659E-2</v>
      </c>
      <c r="O4682" s="468">
        <v>1.24E-2</v>
      </c>
      <c r="P4682" s="460">
        <v>0</v>
      </c>
      <c r="Q4682" s="453">
        <v>1</v>
      </c>
      <c r="R4682" s="458">
        <v>6.8099999999999994E-2</v>
      </c>
      <c r="S4682" s="464">
        <v>1117447</v>
      </c>
      <c r="T4682" s="461">
        <v>42982517</v>
      </c>
      <c r="U4682" s="469">
        <v>2968000</v>
      </c>
      <c r="V4682" s="470">
        <v>2435016.7892</v>
      </c>
      <c r="W4682" s="716" t="e">
        <f t="shared" si="183"/>
        <v>#DIV/0!</v>
      </c>
      <c r="Z4682" s="739">
        <f t="shared" si="184"/>
        <v>13856.3428</v>
      </c>
    </row>
    <row r="4683" spans="1:26" s="365" customFormat="1" ht="12.65" customHeight="1">
      <c r="A4683" s="325" t="s">
        <v>66</v>
      </c>
      <c r="B4683" s="452" t="s">
        <v>985</v>
      </c>
      <c r="C4683" s="453" t="s">
        <v>449</v>
      </c>
      <c r="D4683" s="454" t="s">
        <v>1412</v>
      </c>
      <c r="E4683" s="455" t="s">
        <v>993</v>
      </c>
      <c r="F4683" s="454" t="s">
        <v>1402</v>
      </c>
      <c r="G4683" s="454" t="s">
        <v>1403</v>
      </c>
      <c r="H4683" s="454" t="s">
        <v>439</v>
      </c>
      <c r="I4683" s="453">
        <v>2023</v>
      </c>
      <c r="J4683" s="453">
        <v>12</v>
      </c>
      <c r="K4683" s="456">
        <v>45608</v>
      </c>
      <c r="L4683" s="457"/>
      <c r="M4683" s="458">
        <v>6.8099999999999994E-2</v>
      </c>
      <c r="N4683" s="458">
        <v>8.0466666666666659E-2</v>
      </c>
      <c r="O4683" s="468">
        <v>1.24E-2</v>
      </c>
      <c r="P4683" s="460">
        <v>0</v>
      </c>
      <c r="Q4683" s="453">
        <v>1</v>
      </c>
      <c r="R4683" s="458">
        <v>6.8099999999999994E-2</v>
      </c>
      <c r="S4683" s="464">
        <v>334253</v>
      </c>
      <c r="T4683" s="461">
        <v>43316770</v>
      </c>
      <c r="U4683" s="469">
        <v>2968000</v>
      </c>
      <c r="V4683" s="470">
        <v>2430872.0520000001</v>
      </c>
      <c r="W4683" s="716" t="e">
        <f t="shared" si="183"/>
        <v>#DIV/0!</v>
      </c>
      <c r="Z4683" s="739">
        <f t="shared" si="184"/>
        <v>4144.7371999999996</v>
      </c>
    </row>
    <row r="4684" spans="1:26" s="365" customFormat="1" ht="12.65" customHeight="1">
      <c r="A4684" s="325" t="s">
        <v>66</v>
      </c>
      <c r="B4684" s="452" t="s">
        <v>985</v>
      </c>
      <c r="C4684" s="453" t="s">
        <v>449</v>
      </c>
      <c r="D4684" s="454" t="s">
        <v>1413</v>
      </c>
      <c r="E4684" s="455" t="s">
        <v>995</v>
      </c>
      <c r="F4684" s="454" t="s">
        <v>1402</v>
      </c>
      <c r="G4684" s="454" t="s">
        <v>1403</v>
      </c>
      <c r="H4684" s="454" t="s">
        <v>439</v>
      </c>
      <c r="I4684" s="453">
        <v>2023</v>
      </c>
      <c r="J4684" s="453">
        <v>5</v>
      </c>
      <c r="K4684" s="456">
        <v>45608</v>
      </c>
      <c r="L4684" s="457"/>
      <c r="M4684" s="458">
        <v>7.0999999999999994E-2</v>
      </c>
      <c r="N4684" s="458">
        <v>8.5166666666666654E-2</v>
      </c>
      <c r="O4684" s="468">
        <v>1.4200000000000001E-2</v>
      </c>
      <c r="P4684" s="460">
        <v>0</v>
      </c>
      <c r="Q4684" s="453">
        <v>1</v>
      </c>
      <c r="R4684" s="458">
        <v>7.0999999999999994E-2</v>
      </c>
      <c r="S4684" s="464">
        <v>3516400</v>
      </c>
      <c r="T4684" s="461">
        <v>3516400</v>
      </c>
      <c r="U4684" s="469">
        <v>3400000</v>
      </c>
      <c r="V4684" s="470">
        <v>3350067.12</v>
      </c>
      <c r="W4684" s="716" t="e">
        <f t="shared" si="183"/>
        <v>#DIV/0!</v>
      </c>
      <c r="Z4684" s="739">
        <f t="shared" si="184"/>
        <v>49932.880000000005</v>
      </c>
    </row>
    <row r="4685" spans="1:26" s="365" customFormat="1" ht="12.65" customHeight="1">
      <c r="A4685" s="325" t="s">
        <v>66</v>
      </c>
      <c r="B4685" s="452" t="s">
        <v>985</v>
      </c>
      <c r="C4685" s="453" t="s">
        <v>449</v>
      </c>
      <c r="D4685" s="454" t="s">
        <v>1413</v>
      </c>
      <c r="E4685" s="455" t="s">
        <v>995</v>
      </c>
      <c r="F4685" s="454" t="s">
        <v>1402</v>
      </c>
      <c r="G4685" s="454" t="s">
        <v>1403</v>
      </c>
      <c r="H4685" s="454" t="s">
        <v>439</v>
      </c>
      <c r="I4685" s="453">
        <v>2023</v>
      </c>
      <c r="J4685" s="453">
        <v>6</v>
      </c>
      <c r="K4685" s="456">
        <v>45608</v>
      </c>
      <c r="L4685" s="457"/>
      <c r="M4685" s="458">
        <v>7.0999999999999994E-2</v>
      </c>
      <c r="N4685" s="458">
        <v>8.5166666666666654E-2</v>
      </c>
      <c r="O4685" s="468">
        <v>1.4200000000000001E-2</v>
      </c>
      <c r="P4685" s="460">
        <v>0</v>
      </c>
      <c r="Q4685" s="453">
        <v>1</v>
      </c>
      <c r="R4685" s="458">
        <v>7.0999999999999994E-2</v>
      </c>
      <c r="S4685" s="464">
        <v>7393200</v>
      </c>
      <c r="T4685" s="461">
        <v>10909600</v>
      </c>
      <c r="U4685" s="469">
        <v>3400000</v>
      </c>
      <c r="V4685" s="470">
        <v>3245083.68</v>
      </c>
      <c r="W4685" s="716" t="e">
        <f t="shared" si="183"/>
        <v>#DIV/0!</v>
      </c>
      <c r="Z4685" s="739">
        <f t="shared" si="184"/>
        <v>104983.44</v>
      </c>
    </row>
    <row r="4686" spans="1:26" s="365" customFormat="1" ht="12.65" customHeight="1">
      <c r="A4686" s="325" t="s">
        <v>66</v>
      </c>
      <c r="B4686" s="452" t="s">
        <v>985</v>
      </c>
      <c r="C4686" s="453" t="s">
        <v>449</v>
      </c>
      <c r="D4686" s="454" t="s">
        <v>1413</v>
      </c>
      <c r="E4686" s="455" t="s">
        <v>995</v>
      </c>
      <c r="F4686" s="454" t="s">
        <v>1402</v>
      </c>
      <c r="G4686" s="454" t="s">
        <v>1403</v>
      </c>
      <c r="H4686" s="454" t="s">
        <v>439</v>
      </c>
      <c r="I4686" s="453">
        <v>2023</v>
      </c>
      <c r="J4686" s="453">
        <v>7</v>
      </c>
      <c r="K4686" s="456">
        <v>45608</v>
      </c>
      <c r="L4686" s="457"/>
      <c r="M4686" s="458">
        <v>7.0999999999999994E-2</v>
      </c>
      <c r="N4686" s="458">
        <v>8.5166666666666654E-2</v>
      </c>
      <c r="O4686" s="468">
        <v>1.4200000000000001E-2</v>
      </c>
      <c r="P4686" s="460">
        <v>0</v>
      </c>
      <c r="Q4686" s="453">
        <v>1</v>
      </c>
      <c r="R4686" s="458">
        <v>7.0999999999999994E-2</v>
      </c>
      <c r="S4686" s="464">
        <v>10713600</v>
      </c>
      <c r="T4686" s="461">
        <v>21623200</v>
      </c>
      <c r="U4686" s="469">
        <v>3400000</v>
      </c>
      <c r="V4686" s="470">
        <v>3092950.56</v>
      </c>
      <c r="W4686" s="716" t="e">
        <f t="shared" si="183"/>
        <v>#DIV/0!</v>
      </c>
      <c r="Z4686" s="739">
        <f t="shared" si="184"/>
        <v>152133.12</v>
      </c>
    </row>
    <row r="4687" spans="1:26" s="365" customFormat="1" ht="12.65" customHeight="1">
      <c r="A4687" s="325" t="s">
        <v>66</v>
      </c>
      <c r="B4687" s="452" t="s">
        <v>985</v>
      </c>
      <c r="C4687" s="453" t="s">
        <v>449</v>
      </c>
      <c r="D4687" s="454" t="s">
        <v>1413</v>
      </c>
      <c r="E4687" s="455" t="s">
        <v>995</v>
      </c>
      <c r="F4687" s="454" t="s">
        <v>1402</v>
      </c>
      <c r="G4687" s="454" t="s">
        <v>1403</v>
      </c>
      <c r="H4687" s="454" t="s">
        <v>439</v>
      </c>
      <c r="I4687" s="453">
        <v>2023</v>
      </c>
      <c r="J4687" s="453">
        <v>8</v>
      </c>
      <c r="K4687" s="456">
        <v>45608</v>
      </c>
      <c r="L4687" s="457"/>
      <c r="M4687" s="458">
        <v>7.0999999999999994E-2</v>
      </c>
      <c r="N4687" s="458">
        <v>8.5166666666666654E-2</v>
      </c>
      <c r="O4687" s="468">
        <v>1.4200000000000001E-2</v>
      </c>
      <c r="P4687" s="460">
        <v>0</v>
      </c>
      <c r="Q4687" s="453">
        <v>1</v>
      </c>
      <c r="R4687" s="458">
        <v>7.0999999999999994E-2</v>
      </c>
      <c r="S4687" s="464">
        <v>12074400</v>
      </c>
      <c r="T4687" s="461">
        <v>33697600</v>
      </c>
      <c r="U4687" s="469">
        <v>3400000</v>
      </c>
      <c r="V4687" s="470">
        <v>2921494.08</v>
      </c>
      <c r="W4687" s="716" t="e">
        <f t="shared" si="183"/>
        <v>#DIV/0!</v>
      </c>
      <c r="Z4687" s="739">
        <f t="shared" si="184"/>
        <v>171456.48</v>
      </c>
    </row>
    <row r="4688" spans="1:26" s="365" customFormat="1" ht="12.65" customHeight="1">
      <c r="A4688" s="325" t="s">
        <v>66</v>
      </c>
      <c r="B4688" s="452" t="s">
        <v>985</v>
      </c>
      <c r="C4688" s="453" t="s">
        <v>449</v>
      </c>
      <c r="D4688" s="454" t="s">
        <v>1413</v>
      </c>
      <c r="E4688" s="455" t="s">
        <v>995</v>
      </c>
      <c r="F4688" s="454" t="s">
        <v>1402</v>
      </c>
      <c r="G4688" s="454" t="s">
        <v>1403</v>
      </c>
      <c r="H4688" s="454" t="s">
        <v>439</v>
      </c>
      <c r="I4688" s="453">
        <v>2023</v>
      </c>
      <c r="J4688" s="453">
        <v>9</v>
      </c>
      <c r="K4688" s="456">
        <v>45608</v>
      </c>
      <c r="L4688" s="457"/>
      <c r="M4688" s="458">
        <v>7.0999999999999994E-2</v>
      </c>
      <c r="N4688" s="458">
        <v>8.5166666666666654E-2</v>
      </c>
      <c r="O4688" s="468">
        <v>1.4200000000000001E-2</v>
      </c>
      <c r="P4688" s="460">
        <v>0</v>
      </c>
      <c r="Q4688" s="453">
        <v>1</v>
      </c>
      <c r="R4688" s="458">
        <v>7.0999999999999994E-2</v>
      </c>
      <c r="S4688" s="464">
        <v>11640784</v>
      </c>
      <c r="T4688" s="461">
        <v>45338384</v>
      </c>
      <c r="U4688" s="469">
        <v>3400000</v>
      </c>
      <c r="V4688" s="470">
        <v>2756194.9471999998</v>
      </c>
      <c r="W4688" s="716" t="e">
        <f t="shared" si="183"/>
        <v>#DIV/0!</v>
      </c>
      <c r="Z4688" s="739">
        <f t="shared" si="184"/>
        <v>165299.13280000002</v>
      </c>
    </row>
    <row r="4689" spans="1:26" s="365" customFormat="1" ht="12.65" customHeight="1">
      <c r="A4689" s="325" t="s">
        <v>66</v>
      </c>
      <c r="B4689" s="452" t="s">
        <v>985</v>
      </c>
      <c r="C4689" s="453" t="s">
        <v>449</v>
      </c>
      <c r="D4689" s="454" t="s">
        <v>1413</v>
      </c>
      <c r="E4689" s="455" t="s">
        <v>995</v>
      </c>
      <c r="F4689" s="454" t="s">
        <v>1402</v>
      </c>
      <c r="G4689" s="454" t="s">
        <v>1403</v>
      </c>
      <c r="H4689" s="454" t="s">
        <v>439</v>
      </c>
      <c r="I4689" s="453">
        <v>2023</v>
      </c>
      <c r="J4689" s="453">
        <v>10</v>
      </c>
      <c r="K4689" s="456">
        <v>45608</v>
      </c>
      <c r="L4689" s="457"/>
      <c r="M4689" s="458">
        <v>7.0999999999999994E-2</v>
      </c>
      <c r="N4689" s="458">
        <v>8.5166666666666654E-2</v>
      </c>
      <c r="O4689" s="468">
        <v>1.4200000000000001E-2</v>
      </c>
      <c r="P4689" s="460">
        <v>0</v>
      </c>
      <c r="Q4689" s="453">
        <v>1</v>
      </c>
      <c r="R4689" s="458">
        <v>7.0999999999999994E-2</v>
      </c>
      <c r="S4689" s="464">
        <v>7524000</v>
      </c>
      <c r="T4689" s="461">
        <v>52862384</v>
      </c>
      <c r="U4689" s="469">
        <v>3400000</v>
      </c>
      <c r="V4689" s="470">
        <v>2649354.1472</v>
      </c>
      <c r="W4689" s="716" t="e">
        <f t="shared" si="183"/>
        <v>#DIV/0!</v>
      </c>
      <c r="Z4689" s="739">
        <f t="shared" si="184"/>
        <v>106840.8</v>
      </c>
    </row>
    <row r="4690" spans="1:26" s="365" customFormat="1" ht="12.65" customHeight="1">
      <c r="A4690" s="325" t="s">
        <v>66</v>
      </c>
      <c r="B4690" s="452" t="s">
        <v>985</v>
      </c>
      <c r="C4690" s="453" t="s">
        <v>449</v>
      </c>
      <c r="D4690" s="454" t="s">
        <v>1413</v>
      </c>
      <c r="E4690" s="455" t="s">
        <v>995</v>
      </c>
      <c r="F4690" s="454" t="s">
        <v>1402</v>
      </c>
      <c r="G4690" s="454" t="s">
        <v>1403</v>
      </c>
      <c r="H4690" s="454" t="s">
        <v>439</v>
      </c>
      <c r="I4690" s="453">
        <v>2023</v>
      </c>
      <c r="J4690" s="453">
        <v>11</v>
      </c>
      <c r="K4690" s="456">
        <v>45608</v>
      </c>
      <c r="L4690" s="457"/>
      <c r="M4690" s="458">
        <v>7.0999999999999994E-2</v>
      </c>
      <c r="N4690" s="458">
        <v>8.5166666666666654E-2</v>
      </c>
      <c r="O4690" s="468">
        <v>1.4200000000000001E-2</v>
      </c>
      <c r="P4690" s="460">
        <v>0</v>
      </c>
      <c r="Q4690" s="453">
        <v>1</v>
      </c>
      <c r="R4690" s="458">
        <v>7.0999999999999994E-2</v>
      </c>
      <c r="S4690" s="464">
        <v>3597384</v>
      </c>
      <c r="T4690" s="461">
        <v>56459768</v>
      </c>
      <c r="U4690" s="469">
        <v>3400000</v>
      </c>
      <c r="V4690" s="470">
        <v>2598271.2944</v>
      </c>
      <c r="W4690" s="716" t="e">
        <f t="shared" si="183"/>
        <v>#DIV/0!</v>
      </c>
      <c r="Z4690" s="739">
        <f t="shared" si="184"/>
        <v>51082.852800000001</v>
      </c>
    </row>
    <row r="4691" spans="1:26" s="365" customFormat="1" ht="12.65" customHeight="1">
      <c r="A4691" s="325" t="s">
        <v>66</v>
      </c>
      <c r="B4691" s="452" t="s">
        <v>985</v>
      </c>
      <c r="C4691" s="453" t="s">
        <v>449</v>
      </c>
      <c r="D4691" s="454" t="s">
        <v>1413</v>
      </c>
      <c r="E4691" s="455" t="s">
        <v>995</v>
      </c>
      <c r="F4691" s="454" t="s">
        <v>1402</v>
      </c>
      <c r="G4691" s="454" t="s">
        <v>1403</v>
      </c>
      <c r="H4691" s="454" t="s">
        <v>439</v>
      </c>
      <c r="I4691" s="453">
        <v>2023</v>
      </c>
      <c r="J4691" s="453">
        <v>12</v>
      </c>
      <c r="K4691" s="456">
        <v>45608</v>
      </c>
      <c r="L4691" s="457"/>
      <c r="M4691" s="458">
        <v>7.0999999999999994E-2</v>
      </c>
      <c r="N4691" s="458">
        <v>8.5166666666666654E-2</v>
      </c>
      <c r="O4691" s="468">
        <v>1.4200000000000001E-2</v>
      </c>
      <c r="P4691" s="460">
        <v>0</v>
      </c>
      <c r="Q4691" s="453">
        <v>1</v>
      </c>
      <c r="R4691" s="458">
        <v>7.0999999999999994E-2</v>
      </c>
      <c r="S4691" s="464">
        <v>588032</v>
      </c>
      <c r="T4691" s="461">
        <v>57047800</v>
      </c>
      <c r="U4691" s="469">
        <v>3400000</v>
      </c>
      <c r="V4691" s="470">
        <v>2589921.2400000002</v>
      </c>
      <c r="W4691" s="716" t="e">
        <f t="shared" si="183"/>
        <v>#DIV/0!</v>
      </c>
      <c r="Z4691" s="739">
        <f t="shared" si="184"/>
        <v>8350.0544000000009</v>
      </c>
    </row>
    <row r="4692" spans="1:26" s="365" customFormat="1" ht="12.65" customHeight="1">
      <c r="A4692" s="325" t="s">
        <v>66</v>
      </c>
      <c r="B4692" s="452" t="s">
        <v>985</v>
      </c>
      <c r="C4692" s="453" t="s">
        <v>449</v>
      </c>
      <c r="D4692" s="454" t="s">
        <v>1414</v>
      </c>
      <c r="E4692" s="455" t="s">
        <v>1415</v>
      </c>
      <c r="F4692" s="454" t="s">
        <v>1402</v>
      </c>
      <c r="G4692" s="454" t="s">
        <v>1403</v>
      </c>
      <c r="H4692" s="454" t="s">
        <v>439</v>
      </c>
      <c r="I4692" s="453">
        <v>2024</v>
      </c>
      <c r="J4692" s="453">
        <v>1</v>
      </c>
      <c r="K4692" s="456">
        <v>45608</v>
      </c>
      <c r="L4692" s="457"/>
      <c r="M4692" s="458">
        <v>4.1200000000000001E-2</v>
      </c>
      <c r="N4692" s="458">
        <v>5.2658333333333335E-2</v>
      </c>
      <c r="O4692" s="468">
        <v>1.15E-2</v>
      </c>
      <c r="P4692" s="460">
        <v>0</v>
      </c>
      <c r="Q4692" s="453">
        <v>1</v>
      </c>
      <c r="R4692" s="458">
        <v>4.1200000000000001E-2</v>
      </c>
      <c r="S4692" s="464">
        <v>3715000</v>
      </c>
      <c r="T4692" s="461">
        <v>3715000</v>
      </c>
      <c r="U4692" s="469">
        <v>1650000</v>
      </c>
      <c r="V4692" s="470">
        <v>1607277.5</v>
      </c>
      <c r="W4692" s="716" t="e">
        <f t="shared" si="183"/>
        <v>#DIV/0!</v>
      </c>
      <c r="Z4692" s="739">
        <f t="shared" si="184"/>
        <v>42722.5</v>
      </c>
    </row>
    <row r="4693" spans="1:26" s="365" customFormat="1" ht="12.65" customHeight="1">
      <c r="A4693" s="325" t="s">
        <v>66</v>
      </c>
      <c r="B4693" s="452" t="s">
        <v>985</v>
      </c>
      <c r="C4693" s="453" t="s">
        <v>449</v>
      </c>
      <c r="D4693" s="454" t="s">
        <v>1414</v>
      </c>
      <c r="E4693" s="455" t="s">
        <v>1415</v>
      </c>
      <c r="F4693" s="454" t="s">
        <v>1402</v>
      </c>
      <c r="G4693" s="454" t="s">
        <v>1403</v>
      </c>
      <c r="H4693" s="454" t="s">
        <v>439</v>
      </c>
      <c r="I4693" s="453">
        <v>2024</v>
      </c>
      <c r="J4693" s="453">
        <v>1</v>
      </c>
      <c r="K4693" s="456">
        <v>45608</v>
      </c>
      <c r="L4693" s="457"/>
      <c r="M4693" s="458">
        <v>4.1200000000000001E-2</v>
      </c>
      <c r="N4693" s="458">
        <v>5.2658333333333335E-2</v>
      </c>
      <c r="O4693" s="468">
        <v>1.15E-2</v>
      </c>
      <c r="P4693" s="460">
        <v>0</v>
      </c>
      <c r="Q4693" s="453">
        <v>1</v>
      </c>
      <c r="R4693" s="458">
        <v>4.1200000000000001E-2</v>
      </c>
      <c r="S4693" s="464">
        <v>7790000</v>
      </c>
      <c r="T4693" s="461">
        <v>11505000</v>
      </c>
      <c r="U4693" s="469">
        <v>1650000</v>
      </c>
      <c r="V4693" s="470">
        <v>1517692.5</v>
      </c>
      <c r="W4693" s="716" t="e">
        <f t="shared" si="183"/>
        <v>#DIV/0!</v>
      </c>
      <c r="Z4693" s="739">
        <f t="shared" si="184"/>
        <v>89585</v>
      </c>
    </row>
    <row r="4694" spans="1:26" s="365" customFormat="1" ht="12.65" customHeight="1">
      <c r="A4694" s="325" t="s">
        <v>66</v>
      </c>
      <c r="B4694" s="452" t="s">
        <v>985</v>
      </c>
      <c r="C4694" s="453" t="s">
        <v>449</v>
      </c>
      <c r="D4694" s="454" t="s">
        <v>1414</v>
      </c>
      <c r="E4694" s="455" t="s">
        <v>1415</v>
      </c>
      <c r="F4694" s="454" t="s">
        <v>1402</v>
      </c>
      <c r="G4694" s="454" t="s">
        <v>1403</v>
      </c>
      <c r="H4694" s="454" t="s">
        <v>439</v>
      </c>
      <c r="I4694" s="453">
        <v>2024</v>
      </c>
      <c r="J4694" s="453">
        <v>1</v>
      </c>
      <c r="K4694" s="456">
        <v>45608</v>
      </c>
      <c r="L4694" s="457"/>
      <c r="M4694" s="458">
        <v>4.1200000000000001E-2</v>
      </c>
      <c r="N4694" s="458">
        <v>5.2658333333333335E-2</v>
      </c>
      <c r="O4694" s="468">
        <v>1.15E-2</v>
      </c>
      <c r="P4694" s="460">
        <v>0</v>
      </c>
      <c r="Q4694" s="453">
        <v>1</v>
      </c>
      <c r="R4694" s="458">
        <v>4.1200000000000001E-2</v>
      </c>
      <c r="S4694" s="464">
        <v>8965000</v>
      </c>
      <c r="T4694" s="461">
        <v>20470000</v>
      </c>
      <c r="U4694" s="469">
        <v>1650000</v>
      </c>
      <c r="V4694" s="470">
        <v>1414595</v>
      </c>
      <c r="W4694" s="716" t="e">
        <f t="shared" si="183"/>
        <v>#DIV/0!</v>
      </c>
      <c r="Z4694" s="739">
        <f t="shared" si="184"/>
        <v>103097.5</v>
      </c>
    </row>
    <row r="4695" spans="1:26" s="365" customFormat="1" ht="12.65" customHeight="1">
      <c r="A4695" s="325" t="s">
        <v>66</v>
      </c>
      <c r="B4695" s="452" t="s">
        <v>985</v>
      </c>
      <c r="C4695" s="453" t="s">
        <v>449</v>
      </c>
      <c r="D4695" s="454" t="s">
        <v>1414</v>
      </c>
      <c r="E4695" s="455" t="s">
        <v>1415</v>
      </c>
      <c r="F4695" s="454" t="s">
        <v>1402</v>
      </c>
      <c r="G4695" s="454" t="s">
        <v>1403</v>
      </c>
      <c r="H4695" s="454" t="s">
        <v>439</v>
      </c>
      <c r="I4695" s="453">
        <v>2024</v>
      </c>
      <c r="J4695" s="453">
        <v>1</v>
      </c>
      <c r="K4695" s="456">
        <v>45608</v>
      </c>
      <c r="L4695" s="457"/>
      <c r="M4695" s="458">
        <v>4.1200000000000001E-2</v>
      </c>
      <c r="N4695" s="458">
        <v>5.2658333333333335E-2</v>
      </c>
      <c r="O4695" s="468">
        <v>1.15E-2</v>
      </c>
      <c r="P4695" s="460">
        <v>0</v>
      </c>
      <c r="Q4695" s="453">
        <v>1</v>
      </c>
      <c r="R4695" s="458">
        <v>4.1200000000000001E-2</v>
      </c>
      <c r="S4695" s="464">
        <v>3270000</v>
      </c>
      <c r="T4695" s="461">
        <v>23740000</v>
      </c>
      <c r="U4695" s="469">
        <v>1650000</v>
      </c>
      <c r="V4695" s="470">
        <v>1376990</v>
      </c>
      <c r="W4695" s="716" t="e">
        <f t="shared" si="183"/>
        <v>#DIV/0!</v>
      </c>
      <c r="Z4695" s="739">
        <f t="shared" si="184"/>
        <v>37605</v>
      </c>
    </row>
    <row r="4696" spans="1:26" s="365" customFormat="1" ht="12.65" customHeight="1">
      <c r="A4696" s="325" t="s">
        <v>66</v>
      </c>
      <c r="B4696" s="452" t="s">
        <v>985</v>
      </c>
      <c r="C4696" s="453" t="s">
        <v>449</v>
      </c>
      <c r="D4696" s="454" t="s">
        <v>1414</v>
      </c>
      <c r="E4696" s="455" t="s">
        <v>1415</v>
      </c>
      <c r="F4696" s="454" t="s">
        <v>1402</v>
      </c>
      <c r="G4696" s="454" t="s">
        <v>1403</v>
      </c>
      <c r="H4696" s="454" t="s">
        <v>439</v>
      </c>
      <c r="I4696" s="453">
        <v>2024</v>
      </c>
      <c r="J4696" s="453">
        <v>1</v>
      </c>
      <c r="K4696" s="456">
        <v>45608</v>
      </c>
      <c r="L4696" s="457"/>
      <c r="M4696" s="458">
        <v>4.1200000000000001E-2</v>
      </c>
      <c r="N4696" s="458">
        <v>5.2658333333333335E-2</v>
      </c>
      <c r="O4696" s="468">
        <v>1.15E-2</v>
      </c>
      <c r="P4696" s="460">
        <v>0</v>
      </c>
      <c r="Q4696" s="453">
        <v>1</v>
      </c>
      <c r="R4696" s="458">
        <v>4.1200000000000001E-2</v>
      </c>
      <c r="S4696" s="464">
        <v>2224500</v>
      </c>
      <c r="T4696" s="461">
        <v>25964500</v>
      </c>
      <c r="U4696" s="469">
        <v>1650000</v>
      </c>
      <c r="V4696" s="470">
        <v>1351408.25</v>
      </c>
      <c r="W4696" s="716" t="e">
        <f t="shared" si="183"/>
        <v>#DIV/0!</v>
      </c>
      <c r="Z4696" s="739">
        <f t="shared" si="184"/>
        <v>25581.75</v>
      </c>
    </row>
    <row r="4697" spans="1:26" s="365" customFormat="1" ht="12.65" customHeight="1">
      <c r="A4697" s="325" t="s">
        <v>66</v>
      </c>
      <c r="B4697" s="452" t="s">
        <v>985</v>
      </c>
      <c r="C4697" s="453" t="s">
        <v>449</v>
      </c>
      <c r="D4697" s="454" t="s">
        <v>1414</v>
      </c>
      <c r="E4697" s="455" t="s">
        <v>1415</v>
      </c>
      <c r="F4697" s="454" t="s">
        <v>1402</v>
      </c>
      <c r="G4697" s="454" t="s">
        <v>1403</v>
      </c>
      <c r="H4697" s="454" t="s">
        <v>439</v>
      </c>
      <c r="I4697" s="453">
        <v>2024</v>
      </c>
      <c r="J4697" s="453">
        <v>1</v>
      </c>
      <c r="K4697" s="456">
        <v>45608</v>
      </c>
      <c r="L4697" s="457"/>
      <c r="M4697" s="458">
        <v>4.1200000000000001E-2</v>
      </c>
      <c r="N4697" s="458">
        <v>5.2658333333333335E-2</v>
      </c>
      <c r="O4697" s="468">
        <v>1.15E-2</v>
      </c>
      <c r="P4697" s="460">
        <v>0</v>
      </c>
      <c r="Q4697" s="453">
        <v>1</v>
      </c>
      <c r="R4697" s="458">
        <v>4.1200000000000001E-2</v>
      </c>
      <c r="S4697" s="464">
        <v>1255406</v>
      </c>
      <c r="T4697" s="461">
        <v>27219906</v>
      </c>
      <c r="U4697" s="469">
        <v>1650000</v>
      </c>
      <c r="V4697" s="470">
        <v>1336971.081</v>
      </c>
      <c r="W4697" s="716" t="e">
        <f t="shared" si="183"/>
        <v>#DIV/0!</v>
      </c>
      <c r="Z4697" s="739">
        <f t="shared" si="184"/>
        <v>14437.169</v>
      </c>
    </row>
    <row r="4698" spans="1:26" s="365" customFormat="1" ht="12.65" customHeight="1">
      <c r="A4698" s="325" t="s">
        <v>66</v>
      </c>
      <c r="B4698" s="452" t="s">
        <v>985</v>
      </c>
      <c r="C4698" s="453" t="s">
        <v>449</v>
      </c>
      <c r="D4698" s="454" t="s">
        <v>1414</v>
      </c>
      <c r="E4698" s="455" t="s">
        <v>1415</v>
      </c>
      <c r="F4698" s="454" t="s">
        <v>1402</v>
      </c>
      <c r="G4698" s="454" t="s">
        <v>1403</v>
      </c>
      <c r="H4698" s="454" t="s">
        <v>439</v>
      </c>
      <c r="I4698" s="453">
        <v>2024</v>
      </c>
      <c r="J4698" s="453">
        <v>1</v>
      </c>
      <c r="K4698" s="456">
        <v>45608</v>
      </c>
      <c r="L4698" s="457"/>
      <c r="M4698" s="458">
        <v>4.1200000000000001E-2</v>
      </c>
      <c r="N4698" s="458">
        <v>5.2658333333333335E-2</v>
      </c>
      <c r="O4698" s="468">
        <v>1.15E-2</v>
      </c>
      <c r="P4698" s="460">
        <v>0</v>
      </c>
      <c r="Q4698" s="453">
        <v>1</v>
      </c>
      <c r="R4698" s="458">
        <v>4.1200000000000001E-2</v>
      </c>
      <c r="S4698" s="464">
        <v>1255980</v>
      </c>
      <c r="T4698" s="461">
        <v>28475886</v>
      </c>
      <c r="U4698" s="469">
        <v>1650000</v>
      </c>
      <c r="V4698" s="470">
        <v>1322527.311</v>
      </c>
      <c r="W4698" s="716" t="e">
        <f t="shared" si="183"/>
        <v>#DIV/0!</v>
      </c>
      <c r="Z4698" s="739">
        <f t="shared" si="184"/>
        <v>14443.77</v>
      </c>
    </row>
    <row r="4699" spans="1:26" s="365" customFormat="1" ht="12.65" customHeight="1">
      <c r="A4699" s="325" t="s">
        <v>66</v>
      </c>
      <c r="B4699" s="452" t="s">
        <v>985</v>
      </c>
      <c r="C4699" s="453" t="s">
        <v>449</v>
      </c>
      <c r="D4699" s="454" t="s">
        <v>1414</v>
      </c>
      <c r="E4699" s="455" t="s">
        <v>1415</v>
      </c>
      <c r="F4699" s="454" t="s">
        <v>1402</v>
      </c>
      <c r="G4699" s="454" t="s">
        <v>1403</v>
      </c>
      <c r="H4699" s="454" t="s">
        <v>439</v>
      </c>
      <c r="I4699" s="453">
        <v>2024</v>
      </c>
      <c r="J4699" s="453">
        <v>1</v>
      </c>
      <c r="K4699" s="456">
        <v>45608</v>
      </c>
      <c r="L4699" s="457"/>
      <c r="M4699" s="458">
        <v>4.1200000000000001E-2</v>
      </c>
      <c r="N4699" s="458">
        <v>5.2658333333333335E-2</v>
      </c>
      <c r="O4699" s="468">
        <v>1.15E-2</v>
      </c>
      <c r="P4699" s="460">
        <v>0</v>
      </c>
      <c r="Q4699" s="453">
        <v>1</v>
      </c>
      <c r="R4699" s="458">
        <v>4.1200000000000001E-2</v>
      </c>
      <c r="S4699" s="464">
        <v>375304</v>
      </c>
      <c r="T4699" s="461">
        <v>28851190</v>
      </c>
      <c r="U4699" s="469">
        <v>1650000</v>
      </c>
      <c r="V4699" s="470">
        <v>1318211.3149999999</v>
      </c>
      <c r="W4699" s="716" t="e">
        <f t="shared" si="183"/>
        <v>#DIV/0!</v>
      </c>
      <c r="Z4699" s="739">
        <f t="shared" si="184"/>
        <v>4315.9960000000001</v>
      </c>
    </row>
    <row r="4700" spans="1:26" s="365" customFormat="1" ht="12.65" customHeight="1">
      <c r="A4700" s="325" t="s">
        <v>66</v>
      </c>
      <c r="B4700" s="452" t="s">
        <v>985</v>
      </c>
      <c r="C4700" s="453" t="s">
        <v>449</v>
      </c>
      <c r="D4700" s="454" t="s">
        <v>1410</v>
      </c>
      <c r="E4700" s="455" t="s">
        <v>987</v>
      </c>
      <c r="F4700" s="454" t="s">
        <v>1402</v>
      </c>
      <c r="G4700" s="454" t="s">
        <v>1403</v>
      </c>
      <c r="H4700" s="454" t="s">
        <v>439</v>
      </c>
      <c r="I4700" s="453">
        <v>2024</v>
      </c>
      <c r="J4700" s="453">
        <v>1</v>
      </c>
      <c r="K4700" s="456">
        <v>45608</v>
      </c>
      <c r="L4700" s="457"/>
      <c r="M4700" s="458">
        <v>0.28620000000000001</v>
      </c>
      <c r="N4700" s="458">
        <v>0.31727334999999995</v>
      </c>
      <c r="O4700" s="468">
        <v>3.1099999999999999E-2</v>
      </c>
      <c r="P4700" s="460">
        <v>0</v>
      </c>
      <c r="Q4700" s="453">
        <v>1</v>
      </c>
      <c r="R4700" s="458">
        <v>0.28620000000000001</v>
      </c>
      <c r="S4700" s="464">
        <v>1359969</v>
      </c>
      <c r="T4700" s="461">
        <v>43124696</v>
      </c>
      <c r="U4700" s="469">
        <v>5970000</v>
      </c>
      <c r="V4700" s="470">
        <v>4628821.9544000002</v>
      </c>
      <c r="W4700" s="716" t="e">
        <f t="shared" si="183"/>
        <v>#DIV/0!</v>
      </c>
      <c r="Z4700" s="739">
        <f t="shared" si="184"/>
        <v>42295.035899999995</v>
      </c>
    </row>
    <row r="4701" spans="1:26" s="365" customFormat="1" ht="12.65" customHeight="1">
      <c r="A4701" s="325" t="s">
        <v>66</v>
      </c>
      <c r="B4701" s="452" t="s">
        <v>985</v>
      </c>
      <c r="C4701" s="453" t="s">
        <v>449</v>
      </c>
      <c r="D4701" s="454" t="s">
        <v>1411</v>
      </c>
      <c r="E4701" s="455" t="s">
        <v>991</v>
      </c>
      <c r="F4701" s="454" t="s">
        <v>1402</v>
      </c>
      <c r="G4701" s="454" t="s">
        <v>1403</v>
      </c>
      <c r="H4701" s="454" t="s">
        <v>439</v>
      </c>
      <c r="I4701" s="453">
        <v>2024</v>
      </c>
      <c r="J4701" s="453">
        <v>1</v>
      </c>
      <c r="K4701" s="456">
        <v>45608</v>
      </c>
      <c r="L4701" s="457"/>
      <c r="M4701" s="458">
        <v>4.5900000000000003E-2</v>
      </c>
      <c r="N4701" s="458">
        <v>5.6375000000000001E-2</v>
      </c>
      <c r="O4701" s="468">
        <v>1.0500000000000001E-2</v>
      </c>
      <c r="P4701" s="460">
        <v>0</v>
      </c>
      <c r="Q4701" s="453">
        <v>1</v>
      </c>
      <c r="R4701" s="458">
        <v>4.5900000000000003E-2</v>
      </c>
      <c r="S4701" s="464">
        <v>860582</v>
      </c>
      <c r="T4701" s="461">
        <v>44292673</v>
      </c>
      <c r="U4701" s="469">
        <v>2514000</v>
      </c>
      <c r="V4701" s="470">
        <v>2048926.9335</v>
      </c>
      <c r="W4701" s="716" t="e">
        <f t="shared" si="183"/>
        <v>#DIV/0!</v>
      </c>
      <c r="Z4701" s="739">
        <f t="shared" si="184"/>
        <v>9036.1110000000008</v>
      </c>
    </row>
    <row r="4702" spans="1:26" s="365" customFormat="1" ht="12.65" customHeight="1">
      <c r="A4702" s="325" t="s">
        <v>66</v>
      </c>
      <c r="B4702" s="452" t="s">
        <v>985</v>
      </c>
      <c r="C4702" s="453" t="s">
        <v>449</v>
      </c>
      <c r="D4702" s="454" t="s">
        <v>1412</v>
      </c>
      <c r="E4702" s="455" t="s">
        <v>993</v>
      </c>
      <c r="F4702" s="454" t="s">
        <v>1402</v>
      </c>
      <c r="G4702" s="454" t="s">
        <v>1403</v>
      </c>
      <c r="H4702" s="454" t="s">
        <v>439</v>
      </c>
      <c r="I4702" s="453">
        <v>2024</v>
      </c>
      <c r="J4702" s="453">
        <v>1</v>
      </c>
      <c r="K4702" s="456">
        <v>45608</v>
      </c>
      <c r="L4702" s="457"/>
      <c r="M4702" s="458">
        <v>6.8099999999999994E-2</v>
      </c>
      <c r="N4702" s="458">
        <v>8.0466666666666659E-2</v>
      </c>
      <c r="O4702" s="468">
        <v>1.24E-2</v>
      </c>
      <c r="P4702" s="460">
        <v>0</v>
      </c>
      <c r="Q4702" s="453">
        <v>1</v>
      </c>
      <c r="R4702" s="458">
        <v>6.8099999999999994E-2</v>
      </c>
      <c r="S4702" s="464">
        <v>939243</v>
      </c>
      <c r="T4702" s="461">
        <v>44256013</v>
      </c>
      <c r="U4702" s="469">
        <v>2968000</v>
      </c>
      <c r="V4702" s="470">
        <v>2419225.4388000001</v>
      </c>
      <c r="W4702" s="716" t="e">
        <f t="shared" si="183"/>
        <v>#DIV/0!</v>
      </c>
      <c r="Z4702" s="739">
        <f t="shared" si="184"/>
        <v>11646.6132</v>
      </c>
    </row>
    <row r="4703" spans="1:26" s="365" customFormat="1" ht="12.65" customHeight="1">
      <c r="A4703" s="325" t="s">
        <v>66</v>
      </c>
      <c r="B4703" s="452" t="s">
        <v>985</v>
      </c>
      <c r="C4703" s="453" t="s">
        <v>449</v>
      </c>
      <c r="D4703" s="454" t="s">
        <v>1413</v>
      </c>
      <c r="E4703" s="455" t="s">
        <v>995</v>
      </c>
      <c r="F4703" s="454" t="s">
        <v>1402</v>
      </c>
      <c r="G4703" s="454" t="s">
        <v>1403</v>
      </c>
      <c r="H4703" s="454" t="s">
        <v>439</v>
      </c>
      <c r="I4703" s="453">
        <v>2024</v>
      </c>
      <c r="J4703" s="453">
        <v>1</v>
      </c>
      <c r="K4703" s="456">
        <v>45608</v>
      </c>
      <c r="L4703" s="457"/>
      <c r="M4703" s="458">
        <v>7.0999999999999994E-2</v>
      </c>
      <c r="N4703" s="458">
        <v>8.5166666666666654E-2</v>
      </c>
      <c r="O4703" s="468">
        <v>1.4200000000000001E-2</v>
      </c>
      <c r="P4703" s="460">
        <v>0</v>
      </c>
      <c r="Q4703" s="453">
        <v>1</v>
      </c>
      <c r="R4703" s="458">
        <v>7.0999999999999994E-2</v>
      </c>
      <c r="S4703" s="464">
        <v>1641220</v>
      </c>
      <c r="T4703" s="461">
        <v>58689020</v>
      </c>
      <c r="U4703" s="469">
        <v>3400000</v>
      </c>
      <c r="V4703" s="470">
        <v>2566615.9160000002</v>
      </c>
      <c r="W4703" s="716" t="e">
        <f t="shared" si="183"/>
        <v>#DIV/0!</v>
      </c>
      <c r="Z4703" s="739">
        <f t="shared" si="184"/>
        <v>23305.324000000001</v>
      </c>
    </row>
    <row r="4704" spans="1:26" s="365" customFormat="1" ht="12.65" customHeight="1">
      <c r="A4704" s="325" t="s">
        <v>66</v>
      </c>
      <c r="B4704" s="452" t="s">
        <v>985</v>
      </c>
      <c r="C4704" s="453" t="s">
        <v>449</v>
      </c>
      <c r="D4704" s="454" t="s">
        <v>1414</v>
      </c>
      <c r="E4704" s="455" t="s">
        <v>1415</v>
      </c>
      <c r="F4704" s="454" t="s">
        <v>1402</v>
      </c>
      <c r="G4704" s="454" t="s">
        <v>1403</v>
      </c>
      <c r="H4704" s="454" t="s">
        <v>439</v>
      </c>
      <c r="I4704" s="453">
        <v>2024</v>
      </c>
      <c r="J4704" s="453">
        <v>1</v>
      </c>
      <c r="K4704" s="456">
        <v>45608</v>
      </c>
      <c r="L4704" s="457"/>
      <c r="M4704" s="458">
        <v>4.1200000000000001E-2</v>
      </c>
      <c r="N4704" s="458">
        <v>5.2658333333333335E-2</v>
      </c>
      <c r="O4704" s="468">
        <v>1.15E-2</v>
      </c>
      <c r="P4704" s="460">
        <v>0</v>
      </c>
      <c r="Q4704" s="453">
        <v>1</v>
      </c>
      <c r="R4704" s="458">
        <v>4.1200000000000001E-2</v>
      </c>
      <c r="S4704" s="464">
        <v>1425085</v>
      </c>
      <c r="T4704" s="461">
        <v>30276275</v>
      </c>
      <c r="U4704" s="469">
        <v>1650000</v>
      </c>
      <c r="V4704" s="470">
        <v>1301822.8374999999</v>
      </c>
      <c r="W4704" s="716" t="e">
        <f t="shared" si="183"/>
        <v>#DIV/0!</v>
      </c>
      <c r="Z4704" s="739">
        <f t="shared" si="184"/>
        <v>16388.477500000001</v>
      </c>
    </row>
    <row r="4705" spans="1:26" s="365" customFormat="1" ht="12.65" customHeight="1">
      <c r="A4705" s="452" t="s">
        <v>67</v>
      </c>
      <c r="B4705" s="452" t="s">
        <v>1388</v>
      </c>
      <c r="C4705" s="453" t="s">
        <v>449</v>
      </c>
      <c r="D4705" s="454" t="s">
        <v>1416</v>
      </c>
      <c r="E4705" s="455" t="s">
        <v>1417</v>
      </c>
      <c r="F4705" s="454" t="s">
        <v>1402</v>
      </c>
      <c r="G4705" s="454" t="s">
        <v>1403</v>
      </c>
      <c r="H4705" s="454" t="s">
        <v>439</v>
      </c>
      <c r="I4705" s="453">
        <v>2023</v>
      </c>
      <c r="J4705" s="453">
        <v>1</v>
      </c>
      <c r="K4705" s="456">
        <v>45608</v>
      </c>
      <c r="L4705" s="457"/>
      <c r="M4705" s="458">
        <v>0.5</v>
      </c>
      <c r="N4705" s="458">
        <v>0.56640000000000001</v>
      </c>
      <c r="O4705" s="468">
        <v>6.6400000000000001E-2</v>
      </c>
      <c r="P4705" s="460">
        <v>0</v>
      </c>
      <c r="Q4705" s="453">
        <v>1</v>
      </c>
      <c r="R4705" s="458">
        <v>0.5</v>
      </c>
      <c r="S4705" s="464">
        <v>0</v>
      </c>
      <c r="T4705" s="461">
        <v>0</v>
      </c>
      <c r="U4705" s="469">
        <v>830000</v>
      </c>
      <c r="V4705" s="470">
        <v>830000</v>
      </c>
      <c r="W4705" s="716" t="e">
        <f t="shared" si="183"/>
        <v>#DIV/0!</v>
      </c>
      <c r="Z4705" s="739">
        <f t="shared" si="184"/>
        <v>0</v>
      </c>
    </row>
    <row r="4706" spans="1:26" s="365" customFormat="1" ht="12.65" customHeight="1">
      <c r="A4706" s="452" t="s">
        <v>67</v>
      </c>
      <c r="B4706" s="452" t="s">
        <v>1388</v>
      </c>
      <c r="C4706" s="453" t="s">
        <v>449</v>
      </c>
      <c r="D4706" s="454" t="s">
        <v>1416</v>
      </c>
      <c r="E4706" s="455" t="s">
        <v>1417</v>
      </c>
      <c r="F4706" s="454" t="s">
        <v>1402</v>
      </c>
      <c r="G4706" s="454" t="s">
        <v>1403</v>
      </c>
      <c r="H4706" s="454" t="s">
        <v>439</v>
      </c>
      <c r="I4706" s="453">
        <v>2023</v>
      </c>
      <c r="J4706" s="453">
        <v>2</v>
      </c>
      <c r="K4706" s="456">
        <v>45608</v>
      </c>
      <c r="L4706" s="457"/>
      <c r="M4706" s="458">
        <v>0.5</v>
      </c>
      <c r="N4706" s="458">
        <v>0.56640000000000001</v>
      </c>
      <c r="O4706" s="468">
        <v>6.6400000000000001E-2</v>
      </c>
      <c r="P4706" s="460">
        <v>0</v>
      </c>
      <c r="Q4706" s="453">
        <v>1</v>
      </c>
      <c r="R4706" s="458">
        <v>0.5</v>
      </c>
      <c r="S4706" s="464">
        <v>101412</v>
      </c>
      <c r="T4706" s="461">
        <v>101412</v>
      </c>
      <c r="U4706" s="469">
        <v>830000</v>
      </c>
      <c r="V4706" s="470">
        <v>823266.24320000003</v>
      </c>
      <c r="W4706" s="716" t="e">
        <f t="shared" si="183"/>
        <v>#DIV/0!</v>
      </c>
      <c r="Z4706" s="739">
        <f t="shared" si="184"/>
        <v>6733.7568000000001</v>
      </c>
    </row>
    <row r="4707" spans="1:26" s="365" customFormat="1" ht="12.65" customHeight="1">
      <c r="A4707" s="452" t="s">
        <v>67</v>
      </c>
      <c r="B4707" s="452" t="s">
        <v>1388</v>
      </c>
      <c r="C4707" s="453" t="s">
        <v>449</v>
      </c>
      <c r="D4707" s="454" t="s">
        <v>1416</v>
      </c>
      <c r="E4707" s="455" t="s">
        <v>1417</v>
      </c>
      <c r="F4707" s="454" t="s">
        <v>1402</v>
      </c>
      <c r="G4707" s="454" t="s">
        <v>1403</v>
      </c>
      <c r="H4707" s="454" t="s">
        <v>439</v>
      </c>
      <c r="I4707" s="453">
        <v>2023</v>
      </c>
      <c r="J4707" s="453">
        <v>3</v>
      </c>
      <c r="K4707" s="456">
        <v>45608</v>
      </c>
      <c r="L4707" s="457"/>
      <c r="M4707" s="458">
        <v>0.5</v>
      </c>
      <c r="N4707" s="458">
        <v>0.56640000000000001</v>
      </c>
      <c r="O4707" s="468">
        <v>6.6400000000000001E-2</v>
      </c>
      <c r="P4707" s="460">
        <v>0</v>
      </c>
      <c r="Q4707" s="453">
        <v>1</v>
      </c>
      <c r="R4707" s="458">
        <v>0.5</v>
      </c>
      <c r="S4707" s="464">
        <v>282143</v>
      </c>
      <c r="T4707" s="461">
        <v>383555</v>
      </c>
      <c r="U4707" s="469">
        <v>830000</v>
      </c>
      <c r="V4707" s="470">
        <v>804531.94799999997</v>
      </c>
      <c r="W4707" s="716" t="e">
        <f t="shared" si="183"/>
        <v>#DIV/0!</v>
      </c>
      <c r="Z4707" s="739">
        <f t="shared" si="184"/>
        <v>18734.2952</v>
      </c>
    </row>
    <row r="4708" spans="1:26" s="365" customFormat="1" ht="12.65" customHeight="1">
      <c r="A4708" s="452" t="s">
        <v>67</v>
      </c>
      <c r="B4708" s="452" t="s">
        <v>1388</v>
      </c>
      <c r="C4708" s="453" t="s">
        <v>449</v>
      </c>
      <c r="D4708" s="454" t="s">
        <v>1416</v>
      </c>
      <c r="E4708" s="455" t="s">
        <v>1417</v>
      </c>
      <c r="F4708" s="454" t="s">
        <v>1402</v>
      </c>
      <c r="G4708" s="454" t="s">
        <v>1403</v>
      </c>
      <c r="H4708" s="454" t="s">
        <v>439</v>
      </c>
      <c r="I4708" s="453">
        <v>2023</v>
      </c>
      <c r="J4708" s="453">
        <v>4</v>
      </c>
      <c r="K4708" s="456">
        <v>45608</v>
      </c>
      <c r="L4708" s="457"/>
      <c r="M4708" s="458">
        <v>0.5</v>
      </c>
      <c r="N4708" s="458">
        <v>0.56640000000000001</v>
      </c>
      <c r="O4708" s="468">
        <v>6.6400000000000001E-2</v>
      </c>
      <c r="P4708" s="460">
        <v>0</v>
      </c>
      <c r="Q4708" s="453">
        <v>1</v>
      </c>
      <c r="R4708" s="458">
        <v>0.5</v>
      </c>
      <c r="S4708" s="464">
        <v>284141</v>
      </c>
      <c r="T4708" s="461">
        <v>667696</v>
      </c>
      <c r="U4708" s="469">
        <v>830000</v>
      </c>
      <c r="V4708" s="470">
        <v>785664.98560000001</v>
      </c>
      <c r="W4708" s="716" t="e">
        <f t="shared" si="183"/>
        <v>#DIV/0!</v>
      </c>
      <c r="Z4708" s="739">
        <f t="shared" si="184"/>
        <v>18866.9624</v>
      </c>
    </row>
    <row r="4709" spans="1:26" s="365" customFormat="1" ht="12.65" customHeight="1">
      <c r="A4709" s="452" t="s">
        <v>67</v>
      </c>
      <c r="B4709" s="452" t="s">
        <v>1388</v>
      </c>
      <c r="C4709" s="453" t="s">
        <v>449</v>
      </c>
      <c r="D4709" s="454" t="s">
        <v>1416</v>
      </c>
      <c r="E4709" s="455" t="s">
        <v>1417</v>
      </c>
      <c r="F4709" s="454" t="s">
        <v>1402</v>
      </c>
      <c r="G4709" s="454" t="s">
        <v>1403</v>
      </c>
      <c r="H4709" s="454" t="s">
        <v>439</v>
      </c>
      <c r="I4709" s="453">
        <v>2023</v>
      </c>
      <c r="J4709" s="453">
        <v>5</v>
      </c>
      <c r="K4709" s="456">
        <v>45608</v>
      </c>
      <c r="L4709" s="457"/>
      <c r="M4709" s="458">
        <v>0.5</v>
      </c>
      <c r="N4709" s="458">
        <v>0.56640000000000001</v>
      </c>
      <c r="O4709" s="468">
        <v>6.6400000000000001E-2</v>
      </c>
      <c r="P4709" s="460">
        <v>0</v>
      </c>
      <c r="Q4709" s="453">
        <v>1</v>
      </c>
      <c r="R4709" s="458">
        <v>0.5</v>
      </c>
      <c r="S4709" s="464">
        <v>476172</v>
      </c>
      <c r="T4709" s="461">
        <v>1143868</v>
      </c>
      <c r="U4709" s="469">
        <v>830000</v>
      </c>
      <c r="V4709" s="470">
        <v>754047.16480000003</v>
      </c>
      <c r="W4709" s="716" t="e">
        <f t="shared" si="183"/>
        <v>#DIV/0!</v>
      </c>
      <c r="Z4709" s="739">
        <f t="shared" si="184"/>
        <v>31617.820800000001</v>
      </c>
    </row>
    <row r="4710" spans="1:26" s="365" customFormat="1" ht="12.65" customHeight="1">
      <c r="A4710" s="452" t="s">
        <v>67</v>
      </c>
      <c r="B4710" s="452" t="s">
        <v>1388</v>
      </c>
      <c r="C4710" s="453" t="s">
        <v>449</v>
      </c>
      <c r="D4710" s="454" t="s">
        <v>1416</v>
      </c>
      <c r="E4710" s="455" t="s">
        <v>1417</v>
      </c>
      <c r="F4710" s="454" t="s">
        <v>1402</v>
      </c>
      <c r="G4710" s="454" t="s">
        <v>1403</v>
      </c>
      <c r="H4710" s="454" t="s">
        <v>439</v>
      </c>
      <c r="I4710" s="453">
        <v>2023</v>
      </c>
      <c r="J4710" s="453">
        <v>6</v>
      </c>
      <c r="K4710" s="456">
        <v>45608</v>
      </c>
      <c r="L4710" s="457"/>
      <c r="M4710" s="458">
        <v>0.5</v>
      </c>
      <c r="N4710" s="458">
        <v>0.56640000000000001</v>
      </c>
      <c r="O4710" s="468">
        <v>6.6400000000000001E-2</v>
      </c>
      <c r="P4710" s="460">
        <v>0</v>
      </c>
      <c r="Q4710" s="453">
        <v>1</v>
      </c>
      <c r="R4710" s="458">
        <v>0.5</v>
      </c>
      <c r="S4710" s="464">
        <v>389260</v>
      </c>
      <c r="T4710" s="461">
        <v>1533128</v>
      </c>
      <c r="U4710" s="469">
        <v>830000</v>
      </c>
      <c r="V4710" s="470">
        <v>728200.30079999997</v>
      </c>
      <c r="W4710" s="716" t="e">
        <f t="shared" si="183"/>
        <v>#DIV/0!</v>
      </c>
      <c r="Z4710" s="739">
        <f t="shared" si="184"/>
        <v>25846.864000000001</v>
      </c>
    </row>
    <row r="4711" spans="1:26" s="365" customFormat="1" ht="12.65" customHeight="1">
      <c r="A4711" s="452" t="s">
        <v>67</v>
      </c>
      <c r="B4711" s="452" t="s">
        <v>1388</v>
      </c>
      <c r="C4711" s="453" t="s">
        <v>449</v>
      </c>
      <c r="D4711" s="454" t="s">
        <v>1416</v>
      </c>
      <c r="E4711" s="455" t="s">
        <v>1417</v>
      </c>
      <c r="F4711" s="454" t="s">
        <v>1402</v>
      </c>
      <c r="G4711" s="454" t="s">
        <v>1403</v>
      </c>
      <c r="H4711" s="454" t="s">
        <v>439</v>
      </c>
      <c r="I4711" s="453">
        <v>2023</v>
      </c>
      <c r="J4711" s="453">
        <v>7</v>
      </c>
      <c r="K4711" s="456">
        <v>45608</v>
      </c>
      <c r="L4711" s="457"/>
      <c r="M4711" s="458">
        <v>0.5</v>
      </c>
      <c r="N4711" s="458">
        <v>0.56640000000000001</v>
      </c>
      <c r="O4711" s="468">
        <v>6.6400000000000001E-2</v>
      </c>
      <c r="P4711" s="460">
        <v>0</v>
      </c>
      <c r="Q4711" s="453">
        <v>1</v>
      </c>
      <c r="R4711" s="458">
        <v>0.5</v>
      </c>
      <c r="S4711" s="464">
        <v>474148</v>
      </c>
      <c r="T4711" s="461">
        <v>2007276</v>
      </c>
      <c r="U4711" s="469">
        <v>830000</v>
      </c>
      <c r="V4711" s="470">
        <v>696716.87360000005</v>
      </c>
      <c r="W4711" s="716" t="e">
        <f t="shared" si="183"/>
        <v>#DIV/0!</v>
      </c>
      <c r="Z4711" s="739">
        <f t="shared" si="184"/>
        <v>31483.427200000002</v>
      </c>
    </row>
    <row r="4712" spans="1:26" s="365" customFormat="1" ht="12.65" customHeight="1">
      <c r="A4712" s="452" t="s">
        <v>67</v>
      </c>
      <c r="B4712" s="452" t="s">
        <v>1388</v>
      </c>
      <c r="C4712" s="453" t="s">
        <v>449</v>
      </c>
      <c r="D4712" s="454" t="s">
        <v>1416</v>
      </c>
      <c r="E4712" s="455" t="s">
        <v>1417</v>
      </c>
      <c r="F4712" s="454" t="s">
        <v>1402</v>
      </c>
      <c r="G4712" s="454" t="s">
        <v>1403</v>
      </c>
      <c r="H4712" s="454" t="s">
        <v>439</v>
      </c>
      <c r="I4712" s="453">
        <v>2023</v>
      </c>
      <c r="J4712" s="453">
        <v>8</v>
      </c>
      <c r="K4712" s="456">
        <v>45608</v>
      </c>
      <c r="L4712" s="457"/>
      <c r="M4712" s="458">
        <v>0.5</v>
      </c>
      <c r="N4712" s="458">
        <v>0.56640000000000001</v>
      </c>
      <c r="O4712" s="468">
        <v>6.6400000000000001E-2</v>
      </c>
      <c r="P4712" s="460">
        <v>0</v>
      </c>
      <c r="Q4712" s="453">
        <v>1</v>
      </c>
      <c r="R4712" s="458">
        <v>0.5</v>
      </c>
      <c r="S4712" s="464">
        <v>376289</v>
      </c>
      <c r="T4712" s="461">
        <v>2383565</v>
      </c>
      <c r="U4712" s="469">
        <v>830000</v>
      </c>
      <c r="V4712" s="470">
        <v>671731.28399999999</v>
      </c>
      <c r="W4712" s="716" t="e">
        <f t="shared" si="183"/>
        <v>#DIV/0!</v>
      </c>
      <c r="Z4712" s="739">
        <f t="shared" si="184"/>
        <v>24985.589599999999</v>
      </c>
    </row>
    <row r="4713" spans="1:26" s="365" customFormat="1" ht="12.65" customHeight="1">
      <c r="A4713" s="452" t="s">
        <v>67</v>
      </c>
      <c r="B4713" s="452" t="s">
        <v>1388</v>
      </c>
      <c r="C4713" s="453" t="s">
        <v>449</v>
      </c>
      <c r="D4713" s="454" t="s">
        <v>1416</v>
      </c>
      <c r="E4713" s="455" t="s">
        <v>1417</v>
      </c>
      <c r="F4713" s="454" t="s">
        <v>1402</v>
      </c>
      <c r="G4713" s="454" t="s">
        <v>1403</v>
      </c>
      <c r="H4713" s="454" t="s">
        <v>439</v>
      </c>
      <c r="I4713" s="453">
        <v>2023</v>
      </c>
      <c r="J4713" s="453">
        <v>9</v>
      </c>
      <c r="K4713" s="456">
        <v>45608</v>
      </c>
      <c r="L4713" s="457"/>
      <c r="M4713" s="458">
        <v>0.5</v>
      </c>
      <c r="N4713" s="458">
        <v>0.56640000000000001</v>
      </c>
      <c r="O4713" s="468">
        <v>6.6400000000000001E-2</v>
      </c>
      <c r="P4713" s="460">
        <v>0</v>
      </c>
      <c r="Q4713" s="453">
        <v>1</v>
      </c>
      <c r="R4713" s="458">
        <v>0.5</v>
      </c>
      <c r="S4713" s="464">
        <v>332973</v>
      </c>
      <c r="T4713" s="461">
        <v>2716538</v>
      </c>
      <c r="U4713" s="469">
        <v>830000</v>
      </c>
      <c r="V4713" s="470">
        <v>649621.87679999997</v>
      </c>
      <c r="W4713" s="716" t="e">
        <f t="shared" si="183"/>
        <v>#DIV/0!</v>
      </c>
      <c r="Z4713" s="739">
        <f t="shared" si="184"/>
        <v>22109.407200000001</v>
      </c>
    </row>
    <row r="4714" spans="1:26" s="365" customFormat="1" ht="12.65" customHeight="1">
      <c r="A4714" s="452" t="s">
        <v>67</v>
      </c>
      <c r="B4714" s="452" t="s">
        <v>1388</v>
      </c>
      <c r="C4714" s="453" t="s">
        <v>449</v>
      </c>
      <c r="D4714" s="454" t="s">
        <v>1416</v>
      </c>
      <c r="E4714" s="455" t="s">
        <v>1417</v>
      </c>
      <c r="F4714" s="454" t="s">
        <v>1402</v>
      </c>
      <c r="G4714" s="454" t="s">
        <v>1403</v>
      </c>
      <c r="H4714" s="454" t="s">
        <v>439</v>
      </c>
      <c r="I4714" s="453">
        <v>2023</v>
      </c>
      <c r="J4714" s="453">
        <v>10</v>
      </c>
      <c r="K4714" s="456">
        <v>45608</v>
      </c>
      <c r="L4714" s="457"/>
      <c r="M4714" s="458">
        <v>0.5</v>
      </c>
      <c r="N4714" s="458">
        <v>0.56640000000000001</v>
      </c>
      <c r="O4714" s="468">
        <v>6.6400000000000001E-2</v>
      </c>
      <c r="P4714" s="460">
        <v>0</v>
      </c>
      <c r="Q4714" s="453">
        <v>1</v>
      </c>
      <c r="R4714" s="458">
        <v>0.5</v>
      </c>
      <c r="S4714" s="464">
        <v>173016</v>
      </c>
      <c r="T4714" s="461">
        <v>2889554</v>
      </c>
      <c r="U4714" s="469">
        <v>830000</v>
      </c>
      <c r="V4714" s="470">
        <v>638133.61439999996</v>
      </c>
      <c r="W4714" s="716" t="e">
        <f t="shared" si="183"/>
        <v>#DIV/0!</v>
      </c>
      <c r="Z4714" s="739">
        <f t="shared" si="184"/>
        <v>11488.2624</v>
      </c>
    </row>
    <row r="4715" spans="1:26" s="365" customFormat="1" ht="12.65" customHeight="1">
      <c r="A4715" s="452" t="s">
        <v>67</v>
      </c>
      <c r="B4715" s="452" t="s">
        <v>1388</v>
      </c>
      <c r="C4715" s="453" t="s">
        <v>449</v>
      </c>
      <c r="D4715" s="454" t="s">
        <v>1416</v>
      </c>
      <c r="E4715" s="455" t="s">
        <v>1417</v>
      </c>
      <c r="F4715" s="454" t="s">
        <v>1402</v>
      </c>
      <c r="G4715" s="454" t="s">
        <v>1403</v>
      </c>
      <c r="H4715" s="454" t="s">
        <v>439</v>
      </c>
      <c r="I4715" s="453">
        <v>2023</v>
      </c>
      <c r="J4715" s="453">
        <v>11</v>
      </c>
      <c r="K4715" s="456">
        <v>45608</v>
      </c>
      <c r="L4715" s="457"/>
      <c r="M4715" s="458">
        <v>0.5</v>
      </c>
      <c r="N4715" s="458">
        <v>0.56640000000000001</v>
      </c>
      <c r="O4715" s="468">
        <v>6.6400000000000001E-2</v>
      </c>
      <c r="P4715" s="460">
        <v>0</v>
      </c>
      <c r="Q4715" s="453">
        <v>1</v>
      </c>
      <c r="R4715" s="458">
        <v>0.5</v>
      </c>
      <c r="S4715" s="464">
        <v>191160</v>
      </c>
      <c r="T4715" s="461">
        <v>3080714</v>
      </c>
      <c r="U4715" s="469">
        <v>830000</v>
      </c>
      <c r="V4715" s="470">
        <v>625440.59039999999</v>
      </c>
      <c r="W4715" s="716" t="e">
        <f t="shared" si="183"/>
        <v>#DIV/0!</v>
      </c>
      <c r="Z4715" s="739">
        <f t="shared" si="184"/>
        <v>12693.023999999999</v>
      </c>
    </row>
    <row r="4716" spans="1:26" s="365" customFormat="1" ht="12.65" customHeight="1">
      <c r="A4716" s="452" t="s">
        <v>67</v>
      </c>
      <c r="B4716" s="452" t="s">
        <v>1388</v>
      </c>
      <c r="C4716" s="453" t="s">
        <v>449</v>
      </c>
      <c r="D4716" s="454" t="s">
        <v>1416</v>
      </c>
      <c r="E4716" s="455" t="s">
        <v>1417</v>
      </c>
      <c r="F4716" s="454" t="s">
        <v>1402</v>
      </c>
      <c r="G4716" s="454" t="s">
        <v>1403</v>
      </c>
      <c r="H4716" s="454" t="s">
        <v>439</v>
      </c>
      <c r="I4716" s="453">
        <v>2023</v>
      </c>
      <c r="J4716" s="453">
        <v>12</v>
      </c>
      <c r="K4716" s="456">
        <v>45608</v>
      </c>
      <c r="L4716" s="457"/>
      <c r="M4716" s="458">
        <v>0.5</v>
      </c>
      <c r="N4716" s="458">
        <v>0.56640000000000001</v>
      </c>
      <c r="O4716" s="468">
        <v>6.6400000000000001E-2</v>
      </c>
      <c r="P4716" s="460">
        <v>0</v>
      </c>
      <c r="Q4716" s="453">
        <v>1</v>
      </c>
      <c r="R4716" s="458">
        <v>0.5</v>
      </c>
      <c r="S4716" s="464">
        <v>255312</v>
      </c>
      <c r="T4716" s="461">
        <v>3336026</v>
      </c>
      <c r="U4716" s="469">
        <v>830000</v>
      </c>
      <c r="V4716" s="470">
        <v>608487.87360000005</v>
      </c>
      <c r="W4716" s="716" t="e">
        <f t="shared" si="183"/>
        <v>#DIV/0!</v>
      </c>
      <c r="Z4716" s="739">
        <f t="shared" si="184"/>
        <v>16952.716800000002</v>
      </c>
    </row>
    <row r="4717" spans="1:26" s="365" customFormat="1" ht="12.65" customHeight="1">
      <c r="A4717" s="452" t="s">
        <v>67</v>
      </c>
      <c r="B4717" s="452" t="s">
        <v>1388</v>
      </c>
      <c r="C4717" s="453" t="s">
        <v>449</v>
      </c>
      <c r="D4717" s="454" t="s">
        <v>1418</v>
      </c>
      <c r="E4717" s="455" t="s">
        <v>1419</v>
      </c>
      <c r="F4717" s="454" t="s">
        <v>1402</v>
      </c>
      <c r="G4717" s="454" t="s">
        <v>1403</v>
      </c>
      <c r="H4717" s="454" t="s">
        <v>439</v>
      </c>
      <c r="I4717" s="453">
        <v>2023</v>
      </c>
      <c r="J4717" s="453">
        <v>1</v>
      </c>
      <c r="K4717" s="456">
        <v>45608</v>
      </c>
      <c r="L4717" s="457"/>
      <c r="M4717" s="458">
        <v>8.4000000000000005E-2</v>
      </c>
      <c r="N4717" s="458">
        <v>0.1157</v>
      </c>
      <c r="O4717" s="468">
        <v>3.1699999999999999E-2</v>
      </c>
      <c r="P4717" s="460">
        <v>0</v>
      </c>
      <c r="Q4717" s="453">
        <v>1</v>
      </c>
      <c r="R4717" s="458">
        <v>8.4000000000000005E-2</v>
      </c>
      <c r="S4717" s="464">
        <v>386735</v>
      </c>
      <c r="T4717" s="461">
        <v>386735</v>
      </c>
      <c r="U4717" s="469">
        <v>396100</v>
      </c>
      <c r="V4717" s="470">
        <v>383840.50050000002</v>
      </c>
      <c r="W4717" s="716" t="e">
        <f t="shared" si="183"/>
        <v>#DIV/0!</v>
      </c>
      <c r="Z4717" s="739">
        <f t="shared" si="184"/>
        <v>12259.4995</v>
      </c>
    </row>
    <row r="4718" spans="1:26" s="365" customFormat="1" ht="12.65" customHeight="1">
      <c r="A4718" s="452" t="s">
        <v>67</v>
      </c>
      <c r="B4718" s="452" t="s">
        <v>1388</v>
      </c>
      <c r="C4718" s="453" t="s">
        <v>449</v>
      </c>
      <c r="D4718" s="454" t="s">
        <v>1418</v>
      </c>
      <c r="E4718" s="455" t="s">
        <v>1419</v>
      </c>
      <c r="F4718" s="454" t="s">
        <v>1402</v>
      </c>
      <c r="G4718" s="454" t="s">
        <v>1403</v>
      </c>
      <c r="H4718" s="454" t="s">
        <v>439</v>
      </c>
      <c r="I4718" s="453">
        <v>2023</v>
      </c>
      <c r="J4718" s="453">
        <v>2</v>
      </c>
      <c r="K4718" s="456">
        <v>45608</v>
      </c>
      <c r="L4718" s="457"/>
      <c r="M4718" s="458">
        <v>8.4000000000000005E-2</v>
      </c>
      <c r="N4718" s="458">
        <v>0.1157</v>
      </c>
      <c r="O4718" s="468">
        <v>3.1699999999999999E-2</v>
      </c>
      <c r="P4718" s="460">
        <v>0</v>
      </c>
      <c r="Q4718" s="453">
        <v>1</v>
      </c>
      <c r="R4718" s="458">
        <v>8.4000000000000005E-2</v>
      </c>
      <c r="S4718" s="464">
        <v>401904</v>
      </c>
      <c r="T4718" s="461">
        <v>788639</v>
      </c>
      <c r="U4718" s="469">
        <v>396100</v>
      </c>
      <c r="V4718" s="470">
        <v>371100.14370000002</v>
      </c>
      <c r="W4718" s="716" t="e">
        <f t="shared" si="183"/>
        <v>#DIV/0!</v>
      </c>
      <c r="Z4718" s="739">
        <f t="shared" si="184"/>
        <v>12740.3568</v>
      </c>
    </row>
    <row r="4719" spans="1:26" s="365" customFormat="1" ht="12.65" customHeight="1">
      <c r="A4719" s="452" t="s">
        <v>67</v>
      </c>
      <c r="B4719" s="452" t="s">
        <v>1388</v>
      </c>
      <c r="C4719" s="453" t="s">
        <v>449</v>
      </c>
      <c r="D4719" s="454" t="s">
        <v>1418</v>
      </c>
      <c r="E4719" s="455" t="s">
        <v>1419</v>
      </c>
      <c r="F4719" s="454" t="s">
        <v>1402</v>
      </c>
      <c r="G4719" s="454" t="s">
        <v>1403</v>
      </c>
      <c r="H4719" s="454" t="s">
        <v>439</v>
      </c>
      <c r="I4719" s="453">
        <v>2023</v>
      </c>
      <c r="J4719" s="453">
        <v>3</v>
      </c>
      <c r="K4719" s="456">
        <v>45608</v>
      </c>
      <c r="L4719" s="457"/>
      <c r="M4719" s="458">
        <v>8.4000000000000005E-2</v>
      </c>
      <c r="N4719" s="458">
        <v>0.1157</v>
      </c>
      <c r="O4719" s="468">
        <v>3.1699999999999999E-2</v>
      </c>
      <c r="P4719" s="460">
        <v>0</v>
      </c>
      <c r="Q4719" s="453">
        <v>1</v>
      </c>
      <c r="R4719" s="458">
        <v>8.4000000000000005E-2</v>
      </c>
      <c r="S4719" s="464">
        <v>819568</v>
      </c>
      <c r="T4719" s="461">
        <v>1608207</v>
      </c>
      <c r="U4719" s="469">
        <v>396100</v>
      </c>
      <c r="V4719" s="470">
        <v>345119.83809999999</v>
      </c>
      <c r="W4719" s="716" t="e">
        <f t="shared" si="183"/>
        <v>#DIV/0!</v>
      </c>
      <c r="Z4719" s="739">
        <f t="shared" si="184"/>
        <v>25980.3056</v>
      </c>
    </row>
    <row r="4720" spans="1:26" s="365" customFormat="1" ht="12.65" customHeight="1">
      <c r="A4720" s="452" t="s">
        <v>67</v>
      </c>
      <c r="B4720" s="452" t="s">
        <v>1388</v>
      </c>
      <c r="C4720" s="453" t="s">
        <v>449</v>
      </c>
      <c r="D4720" s="454" t="s">
        <v>1418</v>
      </c>
      <c r="E4720" s="455" t="s">
        <v>1419</v>
      </c>
      <c r="F4720" s="454" t="s">
        <v>1402</v>
      </c>
      <c r="G4720" s="454" t="s">
        <v>1403</v>
      </c>
      <c r="H4720" s="454" t="s">
        <v>439</v>
      </c>
      <c r="I4720" s="453">
        <v>2023</v>
      </c>
      <c r="J4720" s="453">
        <v>4</v>
      </c>
      <c r="K4720" s="456">
        <v>45608</v>
      </c>
      <c r="L4720" s="457"/>
      <c r="M4720" s="458">
        <v>8.4000000000000005E-2</v>
      </c>
      <c r="N4720" s="458">
        <v>0.1157</v>
      </c>
      <c r="O4720" s="468">
        <v>3.1699999999999999E-2</v>
      </c>
      <c r="P4720" s="460">
        <v>0</v>
      </c>
      <c r="Q4720" s="453">
        <v>1</v>
      </c>
      <c r="R4720" s="458">
        <v>8.4000000000000005E-2</v>
      </c>
      <c r="S4720" s="464">
        <v>95889</v>
      </c>
      <c r="T4720" s="461">
        <v>1704096</v>
      </c>
      <c r="U4720" s="469">
        <v>396100</v>
      </c>
      <c r="V4720" s="470">
        <v>342080.1568</v>
      </c>
      <c r="W4720" s="716" t="e">
        <f t="shared" si="183"/>
        <v>#DIV/0!</v>
      </c>
      <c r="Z4720" s="739">
        <f t="shared" si="184"/>
        <v>3039.6812999999997</v>
      </c>
    </row>
    <row r="4721" spans="1:26" s="365" customFormat="1" ht="12.65" customHeight="1">
      <c r="A4721" s="452" t="s">
        <v>67</v>
      </c>
      <c r="B4721" s="452" t="s">
        <v>1388</v>
      </c>
      <c r="C4721" s="453" t="s">
        <v>449</v>
      </c>
      <c r="D4721" s="454" t="s">
        <v>1418</v>
      </c>
      <c r="E4721" s="455" t="s">
        <v>1419</v>
      </c>
      <c r="F4721" s="454" t="s">
        <v>1402</v>
      </c>
      <c r="G4721" s="454" t="s">
        <v>1403</v>
      </c>
      <c r="H4721" s="454" t="s">
        <v>439</v>
      </c>
      <c r="I4721" s="453">
        <v>2023</v>
      </c>
      <c r="J4721" s="453">
        <v>5</v>
      </c>
      <c r="K4721" s="456">
        <v>45608</v>
      </c>
      <c r="L4721" s="457"/>
      <c r="M4721" s="458">
        <v>8.4000000000000005E-2</v>
      </c>
      <c r="N4721" s="458">
        <v>0.1157</v>
      </c>
      <c r="O4721" s="468">
        <v>3.1699999999999999E-2</v>
      </c>
      <c r="P4721" s="460">
        <v>0</v>
      </c>
      <c r="Q4721" s="453">
        <v>1</v>
      </c>
      <c r="R4721" s="458">
        <v>8.4000000000000005E-2</v>
      </c>
      <c r="S4721" s="464">
        <v>431006</v>
      </c>
      <c r="T4721" s="461">
        <v>2135102</v>
      </c>
      <c r="U4721" s="469">
        <v>396100</v>
      </c>
      <c r="V4721" s="470">
        <v>328417.26659999997</v>
      </c>
      <c r="W4721" s="716" t="e">
        <f t="shared" si="183"/>
        <v>#DIV/0!</v>
      </c>
      <c r="Z4721" s="739">
        <f t="shared" si="184"/>
        <v>13662.8902</v>
      </c>
    </row>
    <row r="4722" spans="1:26" s="365" customFormat="1" ht="12.65" customHeight="1">
      <c r="A4722" s="452" t="s">
        <v>67</v>
      </c>
      <c r="B4722" s="452" t="s">
        <v>1388</v>
      </c>
      <c r="C4722" s="453" t="s">
        <v>449</v>
      </c>
      <c r="D4722" s="454" t="s">
        <v>1418</v>
      </c>
      <c r="E4722" s="455" t="s">
        <v>1419</v>
      </c>
      <c r="F4722" s="454" t="s">
        <v>1402</v>
      </c>
      <c r="G4722" s="454" t="s">
        <v>1403</v>
      </c>
      <c r="H4722" s="454" t="s">
        <v>439</v>
      </c>
      <c r="I4722" s="453">
        <v>2023</v>
      </c>
      <c r="J4722" s="453">
        <v>6</v>
      </c>
      <c r="K4722" s="456">
        <v>45608</v>
      </c>
      <c r="L4722" s="457"/>
      <c r="M4722" s="458">
        <v>8.4000000000000005E-2</v>
      </c>
      <c r="N4722" s="458">
        <v>0.1157</v>
      </c>
      <c r="O4722" s="468">
        <v>3.1699999999999999E-2</v>
      </c>
      <c r="P4722" s="460">
        <v>0</v>
      </c>
      <c r="Q4722" s="453">
        <v>1</v>
      </c>
      <c r="R4722" s="458">
        <v>8.4000000000000005E-2</v>
      </c>
      <c r="S4722" s="464">
        <v>425600</v>
      </c>
      <c r="T4722" s="461">
        <v>2560702</v>
      </c>
      <c r="U4722" s="469">
        <v>396100</v>
      </c>
      <c r="V4722" s="470">
        <v>314925.74660000001</v>
      </c>
      <c r="W4722" s="716" t="e">
        <f t="shared" si="183"/>
        <v>#DIV/0!</v>
      </c>
      <c r="Z4722" s="739">
        <f t="shared" si="184"/>
        <v>13491.52</v>
      </c>
    </row>
    <row r="4723" spans="1:26" s="365" customFormat="1" ht="12.65" customHeight="1">
      <c r="A4723" s="452" t="s">
        <v>67</v>
      </c>
      <c r="B4723" s="452" t="s">
        <v>1388</v>
      </c>
      <c r="C4723" s="453" t="s">
        <v>449</v>
      </c>
      <c r="D4723" s="454" t="s">
        <v>1418</v>
      </c>
      <c r="E4723" s="455" t="s">
        <v>1419</v>
      </c>
      <c r="F4723" s="454" t="s">
        <v>1402</v>
      </c>
      <c r="G4723" s="454" t="s">
        <v>1403</v>
      </c>
      <c r="H4723" s="454" t="s">
        <v>439</v>
      </c>
      <c r="I4723" s="453">
        <v>2023</v>
      </c>
      <c r="J4723" s="453">
        <v>7</v>
      </c>
      <c r="K4723" s="456">
        <v>45608</v>
      </c>
      <c r="L4723" s="457"/>
      <c r="M4723" s="458">
        <v>8.4000000000000005E-2</v>
      </c>
      <c r="N4723" s="458">
        <v>0.1157</v>
      </c>
      <c r="O4723" s="468">
        <v>3.1699999999999999E-2</v>
      </c>
      <c r="P4723" s="460">
        <v>0</v>
      </c>
      <c r="Q4723" s="453">
        <v>1</v>
      </c>
      <c r="R4723" s="458">
        <v>8.4000000000000005E-2</v>
      </c>
      <c r="S4723" s="464">
        <v>580459</v>
      </c>
      <c r="T4723" s="461">
        <v>3141161</v>
      </c>
      <c r="U4723" s="469">
        <v>396100</v>
      </c>
      <c r="V4723" s="470">
        <v>296525.19630000001</v>
      </c>
      <c r="W4723" s="716" t="e">
        <f t="shared" si="183"/>
        <v>#DIV/0!</v>
      </c>
      <c r="Z4723" s="739">
        <f t="shared" si="184"/>
        <v>18400.550299999999</v>
      </c>
    </row>
    <row r="4724" spans="1:26" s="365" customFormat="1" ht="12.65" customHeight="1">
      <c r="A4724" s="452" t="s">
        <v>67</v>
      </c>
      <c r="B4724" s="452" t="s">
        <v>1388</v>
      </c>
      <c r="C4724" s="453" t="s">
        <v>449</v>
      </c>
      <c r="D4724" s="454" t="s">
        <v>1418</v>
      </c>
      <c r="E4724" s="455" t="s">
        <v>1419</v>
      </c>
      <c r="F4724" s="454" t="s">
        <v>1402</v>
      </c>
      <c r="G4724" s="454" t="s">
        <v>1403</v>
      </c>
      <c r="H4724" s="454" t="s">
        <v>439</v>
      </c>
      <c r="I4724" s="453">
        <v>2023</v>
      </c>
      <c r="J4724" s="453">
        <v>8</v>
      </c>
      <c r="K4724" s="456">
        <v>45608</v>
      </c>
      <c r="L4724" s="457"/>
      <c r="M4724" s="458">
        <v>8.4000000000000005E-2</v>
      </c>
      <c r="N4724" s="458">
        <v>0.1157</v>
      </c>
      <c r="O4724" s="468">
        <v>3.1699999999999999E-2</v>
      </c>
      <c r="P4724" s="460">
        <v>0</v>
      </c>
      <c r="Q4724" s="453">
        <v>1</v>
      </c>
      <c r="R4724" s="458">
        <v>8.4000000000000005E-2</v>
      </c>
      <c r="S4724" s="464">
        <v>368412</v>
      </c>
      <c r="T4724" s="461">
        <v>3509573</v>
      </c>
      <c r="U4724" s="469">
        <v>396100</v>
      </c>
      <c r="V4724" s="470">
        <v>284846.53590000002</v>
      </c>
      <c r="W4724" s="716" t="e">
        <f t="shared" si="183"/>
        <v>#DIV/0!</v>
      </c>
      <c r="Z4724" s="739">
        <f t="shared" si="184"/>
        <v>11678.660399999999</v>
      </c>
    </row>
    <row r="4725" spans="1:26" s="365" customFormat="1" ht="12.65" customHeight="1">
      <c r="A4725" s="452" t="s">
        <v>67</v>
      </c>
      <c r="B4725" s="452" t="s">
        <v>1388</v>
      </c>
      <c r="C4725" s="453" t="s">
        <v>449</v>
      </c>
      <c r="D4725" s="454" t="s">
        <v>1418</v>
      </c>
      <c r="E4725" s="455" t="s">
        <v>1419</v>
      </c>
      <c r="F4725" s="454" t="s">
        <v>1402</v>
      </c>
      <c r="G4725" s="454" t="s">
        <v>1403</v>
      </c>
      <c r="H4725" s="454" t="s">
        <v>439</v>
      </c>
      <c r="I4725" s="453">
        <v>2023</v>
      </c>
      <c r="J4725" s="453">
        <v>9</v>
      </c>
      <c r="K4725" s="456">
        <v>45608</v>
      </c>
      <c r="L4725" s="457"/>
      <c r="M4725" s="458">
        <v>8.4000000000000005E-2</v>
      </c>
      <c r="N4725" s="458">
        <v>0.1157</v>
      </c>
      <c r="O4725" s="468">
        <v>3.1699999999999999E-2</v>
      </c>
      <c r="P4725" s="460">
        <v>0</v>
      </c>
      <c r="Q4725" s="453">
        <v>1</v>
      </c>
      <c r="R4725" s="458">
        <v>8.4000000000000005E-2</v>
      </c>
      <c r="S4725" s="464">
        <v>646948</v>
      </c>
      <c r="T4725" s="461">
        <v>4156521</v>
      </c>
      <c r="U4725" s="469">
        <v>396100</v>
      </c>
      <c r="V4725" s="470">
        <v>264338.2843</v>
      </c>
      <c r="W4725" s="716" t="e">
        <f t="shared" si="183"/>
        <v>#DIV/0!</v>
      </c>
      <c r="Z4725" s="739">
        <f t="shared" si="184"/>
        <v>20508.2516</v>
      </c>
    </row>
    <row r="4726" spans="1:26" s="365" customFormat="1" ht="12.65" customHeight="1">
      <c r="A4726" s="452" t="s">
        <v>67</v>
      </c>
      <c r="B4726" s="452" t="s">
        <v>1388</v>
      </c>
      <c r="C4726" s="453" t="s">
        <v>449</v>
      </c>
      <c r="D4726" s="454" t="s">
        <v>1418</v>
      </c>
      <c r="E4726" s="455" t="s">
        <v>1419</v>
      </c>
      <c r="F4726" s="454" t="s">
        <v>1402</v>
      </c>
      <c r="G4726" s="454" t="s">
        <v>1403</v>
      </c>
      <c r="H4726" s="454" t="s">
        <v>439</v>
      </c>
      <c r="I4726" s="453">
        <v>2023</v>
      </c>
      <c r="J4726" s="453">
        <v>10</v>
      </c>
      <c r="K4726" s="456">
        <v>45608</v>
      </c>
      <c r="L4726" s="457"/>
      <c r="M4726" s="458">
        <v>8.4000000000000005E-2</v>
      </c>
      <c r="N4726" s="458">
        <v>0.1157</v>
      </c>
      <c r="O4726" s="468">
        <v>3.1699999999999999E-2</v>
      </c>
      <c r="P4726" s="460">
        <v>0</v>
      </c>
      <c r="Q4726" s="453">
        <v>1</v>
      </c>
      <c r="R4726" s="458">
        <v>8.4000000000000005E-2</v>
      </c>
      <c r="S4726" s="464">
        <v>193988</v>
      </c>
      <c r="T4726" s="461">
        <v>4350509</v>
      </c>
      <c r="U4726" s="469">
        <v>396100</v>
      </c>
      <c r="V4726" s="470">
        <v>258188.86470000001</v>
      </c>
      <c r="W4726" s="716" t="e">
        <f t="shared" si="183"/>
        <v>#DIV/0!</v>
      </c>
      <c r="Z4726" s="739">
        <f t="shared" si="184"/>
        <v>6149.4196000000002</v>
      </c>
    </row>
    <row r="4727" spans="1:26" s="365" customFormat="1" ht="12.65" customHeight="1">
      <c r="A4727" s="452" t="s">
        <v>67</v>
      </c>
      <c r="B4727" s="452" t="s">
        <v>1388</v>
      </c>
      <c r="C4727" s="453" t="s">
        <v>449</v>
      </c>
      <c r="D4727" s="454" t="s">
        <v>1418</v>
      </c>
      <c r="E4727" s="455" t="s">
        <v>1419</v>
      </c>
      <c r="F4727" s="454" t="s">
        <v>1402</v>
      </c>
      <c r="G4727" s="454" t="s">
        <v>1403</v>
      </c>
      <c r="H4727" s="454" t="s">
        <v>439</v>
      </c>
      <c r="I4727" s="453">
        <v>2023</v>
      </c>
      <c r="J4727" s="453">
        <v>11</v>
      </c>
      <c r="K4727" s="456">
        <v>45608</v>
      </c>
      <c r="L4727" s="457"/>
      <c r="M4727" s="458">
        <v>8.4000000000000005E-2</v>
      </c>
      <c r="N4727" s="458">
        <v>0.1157</v>
      </c>
      <c r="O4727" s="468">
        <v>3.1699999999999999E-2</v>
      </c>
      <c r="P4727" s="460">
        <v>0</v>
      </c>
      <c r="Q4727" s="453">
        <v>1</v>
      </c>
      <c r="R4727" s="458">
        <v>8.4000000000000005E-2</v>
      </c>
      <c r="S4727" s="464">
        <v>285686</v>
      </c>
      <c r="T4727" s="461">
        <v>4636195</v>
      </c>
      <c r="U4727" s="469">
        <v>396100</v>
      </c>
      <c r="V4727" s="470">
        <v>249132.61850000001</v>
      </c>
      <c r="W4727" s="716" t="e">
        <f t="shared" si="183"/>
        <v>#DIV/0!</v>
      </c>
      <c r="Z4727" s="739">
        <f t="shared" si="184"/>
        <v>9056.2461999999996</v>
      </c>
    </row>
    <row r="4728" spans="1:26" s="365" customFormat="1" ht="12.65" customHeight="1">
      <c r="A4728" s="452" t="s">
        <v>67</v>
      </c>
      <c r="B4728" s="452" t="s">
        <v>1388</v>
      </c>
      <c r="C4728" s="453" t="s">
        <v>449</v>
      </c>
      <c r="D4728" s="454" t="s">
        <v>1418</v>
      </c>
      <c r="E4728" s="455" t="s">
        <v>1419</v>
      </c>
      <c r="F4728" s="454" t="s">
        <v>1402</v>
      </c>
      <c r="G4728" s="454" t="s">
        <v>1403</v>
      </c>
      <c r="H4728" s="454" t="s">
        <v>439</v>
      </c>
      <c r="I4728" s="453">
        <v>2023</v>
      </c>
      <c r="J4728" s="453">
        <v>12</v>
      </c>
      <c r="K4728" s="456">
        <v>45608</v>
      </c>
      <c r="L4728" s="457"/>
      <c r="M4728" s="458">
        <v>8.4000000000000005E-2</v>
      </c>
      <c r="N4728" s="458">
        <v>0.1157</v>
      </c>
      <c r="O4728" s="468">
        <v>3.1699999999999999E-2</v>
      </c>
      <c r="P4728" s="460">
        <v>0</v>
      </c>
      <c r="Q4728" s="453">
        <v>1</v>
      </c>
      <c r="R4728" s="458">
        <v>8.4000000000000005E-2</v>
      </c>
      <c r="S4728" s="464">
        <v>76500</v>
      </c>
      <c r="T4728" s="461">
        <v>4712695</v>
      </c>
      <c r="U4728" s="469">
        <v>396100</v>
      </c>
      <c r="V4728" s="470">
        <v>246707.56849999999</v>
      </c>
      <c r="W4728" s="716" t="e">
        <f t="shared" si="183"/>
        <v>#DIV/0!</v>
      </c>
      <c r="Z4728" s="739">
        <f t="shared" si="184"/>
        <v>2425.0499999999997</v>
      </c>
    </row>
    <row r="4729" spans="1:26" s="365" customFormat="1" ht="12.65" customHeight="1">
      <c r="A4729" s="452" t="s">
        <v>67</v>
      </c>
      <c r="B4729" s="452" t="s">
        <v>1388</v>
      </c>
      <c r="C4729" s="453" t="s">
        <v>449</v>
      </c>
      <c r="D4729" s="454" t="s">
        <v>1420</v>
      </c>
      <c r="E4729" s="455" t="s">
        <v>1421</v>
      </c>
      <c r="F4729" s="454" t="s">
        <v>1402</v>
      </c>
      <c r="G4729" s="454" t="s">
        <v>1403</v>
      </c>
      <c r="H4729" s="454" t="s">
        <v>439</v>
      </c>
      <c r="I4729" s="453">
        <v>2023</v>
      </c>
      <c r="J4729" s="453">
        <v>1</v>
      </c>
      <c r="K4729" s="456">
        <v>45608</v>
      </c>
      <c r="L4729" s="457"/>
      <c r="M4729" s="458">
        <v>0.2283</v>
      </c>
      <c r="N4729" s="458">
        <v>0.26429999999999998</v>
      </c>
      <c r="O4729" s="468">
        <v>3.5999999999999997E-2</v>
      </c>
      <c r="P4729" s="460">
        <v>0</v>
      </c>
      <c r="Q4729" s="453">
        <v>1</v>
      </c>
      <c r="R4729" s="458">
        <v>0.2283</v>
      </c>
      <c r="S4729" s="464">
        <v>195040</v>
      </c>
      <c r="T4729" s="461">
        <v>195040</v>
      </c>
      <c r="U4729" s="469">
        <v>450000</v>
      </c>
      <c r="V4729" s="470">
        <v>442978.56</v>
      </c>
      <c r="W4729" s="716" t="e">
        <f t="shared" si="183"/>
        <v>#DIV/0!</v>
      </c>
      <c r="Z4729" s="739">
        <f t="shared" si="184"/>
        <v>7021.44</v>
      </c>
    </row>
    <row r="4730" spans="1:26" s="365" customFormat="1" ht="12.65" customHeight="1">
      <c r="A4730" s="452" t="s">
        <v>67</v>
      </c>
      <c r="B4730" s="452" t="s">
        <v>1388</v>
      </c>
      <c r="C4730" s="453" t="s">
        <v>449</v>
      </c>
      <c r="D4730" s="454" t="s">
        <v>1420</v>
      </c>
      <c r="E4730" s="455" t="s">
        <v>1421</v>
      </c>
      <c r="F4730" s="454" t="s">
        <v>1402</v>
      </c>
      <c r="G4730" s="454" t="s">
        <v>1403</v>
      </c>
      <c r="H4730" s="454" t="s">
        <v>439</v>
      </c>
      <c r="I4730" s="453">
        <v>2023</v>
      </c>
      <c r="J4730" s="453">
        <v>2</v>
      </c>
      <c r="K4730" s="456">
        <v>45608</v>
      </c>
      <c r="L4730" s="457"/>
      <c r="M4730" s="458">
        <v>0.2283</v>
      </c>
      <c r="N4730" s="458">
        <v>0.26429999999999998</v>
      </c>
      <c r="O4730" s="468">
        <v>3.5999999999999997E-2</v>
      </c>
      <c r="P4730" s="460">
        <v>0</v>
      </c>
      <c r="Q4730" s="453">
        <v>1</v>
      </c>
      <c r="R4730" s="458">
        <v>0.2283</v>
      </c>
      <c r="S4730" s="464">
        <v>0</v>
      </c>
      <c r="T4730" s="461">
        <v>195040</v>
      </c>
      <c r="U4730" s="469">
        <v>450000</v>
      </c>
      <c r="V4730" s="470">
        <v>442978.56</v>
      </c>
      <c r="W4730" s="716" t="e">
        <f t="shared" si="183"/>
        <v>#DIV/0!</v>
      </c>
      <c r="Z4730" s="739">
        <f t="shared" si="184"/>
        <v>0</v>
      </c>
    </row>
    <row r="4731" spans="1:26" s="365" customFormat="1" ht="12.65" customHeight="1">
      <c r="A4731" s="452" t="s">
        <v>67</v>
      </c>
      <c r="B4731" s="452" t="s">
        <v>1388</v>
      </c>
      <c r="C4731" s="453" t="s">
        <v>449</v>
      </c>
      <c r="D4731" s="454" t="s">
        <v>1420</v>
      </c>
      <c r="E4731" s="455" t="s">
        <v>1421</v>
      </c>
      <c r="F4731" s="454" t="s">
        <v>1402</v>
      </c>
      <c r="G4731" s="454" t="s">
        <v>1403</v>
      </c>
      <c r="H4731" s="454" t="s">
        <v>439</v>
      </c>
      <c r="I4731" s="453">
        <v>2023</v>
      </c>
      <c r="J4731" s="453">
        <v>3</v>
      </c>
      <c r="K4731" s="456">
        <v>45608</v>
      </c>
      <c r="L4731" s="457"/>
      <c r="M4731" s="458">
        <v>0.2283</v>
      </c>
      <c r="N4731" s="458">
        <v>0.26429999999999998</v>
      </c>
      <c r="O4731" s="468">
        <v>3.5999999999999997E-2</v>
      </c>
      <c r="P4731" s="460">
        <v>0</v>
      </c>
      <c r="Q4731" s="453">
        <v>1</v>
      </c>
      <c r="R4731" s="458">
        <v>0.2283</v>
      </c>
      <c r="S4731" s="464">
        <v>350900</v>
      </c>
      <c r="T4731" s="461">
        <v>545940</v>
      </c>
      <c r="U4731" s="469">
        <v>450000</v>
      </c>
      <c r="V4731" s="470">
        <v>430346.16</v>
      </c>
      <c r="W4731" s="716" t="e">
        <f t="shared" si="183"/>
        <v>#DIV/0!</v>
      </c>
      <c r="Z4731" s="739">
        <f t="shared" si="184"/>
        <v>12632.4</v>
      </c>
    </row>
    <row r="4732" spans="1:26" s="365" customFormat="1" ht="12.65" customHeight="1">
      <c r="A4732" s="452" t="s">
        <v>67</v>
      </c>
      <c r="B4732" s="452" t="s">
        <v>1388</v>
      </c>
      <c r="C4732" s="453" t="s">
        <v>449</v>
      </c>
      <c r="D4732" s="454" t="s">
        <v>1420</v>
      </c>
      <c r="E4732" s="455" t="s">
        <v>1421</v>
      </c>
      <c r="F4732" s="454" t="s">
        <v>1402</v>
      </c>
      <c r="G4732" s="454" t="s">
        <v>1403</v>
      </c>
      <c r="H4732" s="454" t="s">
        <v>439</v>
      </c>
      <c r="I4732" s="453">
        <v>2023</v>
      </c>
      <c r="J4732" s="453">
        <v>4</v>
      </c>
      <c r="K4732" s="456">
        <v>45608</v>
      </c>
      <c r="L4732" s="457"/>
      <c r="M4732" s="458">
        <v>0.2283</v>
      </c>
      <c r="N4732" s="458">
        <v>0.26429999999999998</v>
      </c>
      <c r="O4732" s="468">
        <v>3.5999999999999997E-2</v>
      </c>
      <c r="P4732" s="460">
        <v>0</v>
      </c>
      <c r="Q4732" s="453">
        <v>1</v>
      </c>
      <c r="R4732" s="458">
        <v>0.2283</v>
      </c>
      <c r="S4732" s="464">
        <v>124789</v>
      </c>
      <c r="T4732" s="461">
        <v>670729</v>
      </c>
      <c r="U4732" s="469">
        <v>450000</v>
      </c>
      <c r="V4732" s="470">
        <v>425853.75599999999</v>
      </c>
      <c r="W4732" s="716" t="e">
        <f t="shared" si="183"/>
        <v>#DIV/0!</v>
      </c>
      <c r="Z4732" s="739">
        <f t="shared" si="184"/>
        <v>4492.4039999999995</v>
      </c>
    </row>
    <row r="4733" spans="1:26" s="365" customFormat="1" ht="12.65" customHeight="1">
      <c r="A4733" s="452" t="s">
        <v>67</v>
      </c>
      <c r="B4733" s="452" t="s">
        <v>1388</v>
      </c>
      <c r="C4733" s="453" t="s">
        <v>449</v>
      </c>
      <c r="D4733" s="454" t="s">
        <v>1420</v>
      </c>
      <c r="E4733" s="455" t="s">
        <v>1421</v>
      </c>
      <c r="F4733" s="454" t="s">
        <v>1402</v>
      </c>
      <c r="G4733" s="454" t="s">
        <v>1403</v>
      </c>
      <c r="H4733" s="454" t="s">
        <v>439</v>
      </c>
      <c r="I4733" s="453">
        <v>2023</v>
      </c>
      <c r="J4733" s="453">
        <v>5</v>
      </c>
      <c r="K4733" s="456">
        <v>45608</v>
      </c>
      <c r="L4733" s="457"/>
      <c r="M4733" s="458">
        <v>0.2283</v>
      </c>
      <c r="N4733" s="458">
        <v>0.26429999999999998</v>
      </c>
      <c r="O4733" s="468">
        <v>3.5999999999999997E-2</v>
      </c>
      <c r="P4733" s="460">
        <v>0</v>
      </c>
      <c r="Q4733" s="453">
        <v>1</v>
      </c>
      <c r="R4733" s="458">
        <v>0.2283</v>
      </c>
      <c r="S4733" s="464">
        <v>214580</v>
      </c>
      <c r="T4733" s="461">
        <v>885309</v>
      </c>
      <c r="U4733" s="469">
        <v>450000</v>
      </c>
      <c r="V4733" s="470">
        <v>418128.87599999999</v>
      </c>
      <c r="W4733" s="716" t="e">
        <f t="shared" si="183"/>
        <v>#DIV/0!</v>
      </c>
      <c r="Z4733" s="739">
        <f t="shared" si="184"/>
        <v>7724.8799999999992</v>
      </c>
    </row>
    <row r="4734" spans="1:26" s="365" customFormat="1" ht="12.65" customHeight="1">
      <c r="A4734" s="452" t="s">
        <v>67</v>
      </c>
      <c r="B4734" s="452" t="s">
        <v>1388</v>
      </c>
      <c r="C4734" s="453" t="s">
        <v>449</v>
      </c>
      <c r="D4734" s="454" t="s">
        <v>1420</v>
      </c>
      <c r="E4734" s="455" t="s">
        <v>1421</v>
      </c>
      <c r="F4734" s="454" t="s">
        <v>1402</v>
      </c>
      <c r="G4734" s="454" t="s">
        <v>1403</v>
      </c>
      <c r="H4734" s="454" t="s">
        <v>439</v>
      </c>
      <c r="I4734" s="453">
        <v>2023</v>
      </c>
      <c r="J4734" s="453">
        <v>6</v>
      </c>
      <c r="K4734" s="456">
        <v>45608</v>
      </c>
      <c r="L4734" s="457"/>
      <c r="M4734" s="458">
        <v>0.2283</v>
      </c>
      <c r="N4734" s="458">
        <v>0.26429999999999998</v>
      </c>
      <c r="O4734" s="468">
        <v>3.5999999999999997E-2</v>
      </c>
      <c r="P4734" s="460">
        <v>0</v>
      </c>
      <c r="Q4734" s="453">
        <v>1</v>
      </c>
      <c r="R4734" s="458">
        <v>0.2283</v>
      </c>
      <c r="S4734" s="464">
        <v>477741</v>
      </c>
      <c r="T4734" s="461">
        <v>1363050</v>
      </c>
      <c r="U4734" s="469">
        <v>450000</v>
      </c>
      <c r="V4734" s="470">
        <v>400930.2</v>
      </c>
      <c r="W4734" s="716" t="e">
        <f t="shared" si="183"/>
        <v>#DIV/0!</v>
      </c>
      <c r="Z4734" s="739">
        <f t="shared" si="184"/>
        <v>17198.675999999999</v>
      </c>
    </row>
    <row r="4735" spans="1:26" s="365" customFormat="1" ht="12.65" customHeight="1">
      <c r="A4735" s="452" t="s">
        <v>67</v>
      </c>
      <c r="B4735" s="452" t="s">
        <v>1388</v>
      </c>
      <c r="C4735" s="453" t="s">
        <v>449</v>
      </c>
      <c r="D4735" s="454" t="s">
        <v>1420</v>
      </c>
      <c r="E4735" s="455" t="s">
        <v>1421</v>
      </c>
      <c r="F4735" s="454" t="s">
        <v>1402</v>
      </c>
      <c r="G4735" s="454" t="s">
        <v>1403</v>
      </c>
      <c r="H4735" s="454" t="s">
        <v>439</v>
      </c>
      <c r="I4735" s="453">
        <v>2023</v>
      </c>
      <c r="J4735" s="453">
        <v>7</v>
      </c>
      <c r="K4735" s="456">
        <v>45608</v>
      </c>
      <c r="L4735" s="457"/>
      <c r="M4735" s="458">
        <v>0.2283</v>
      </c>
      <c r="N4735" s="458">
        <v>0.26429999999999998</v>
      </c>
      <c r="O4735" s="468">
        <v>3.5999999999999997E-2</v>
      </c>
      <c r="P4735" s="460">
        <v>0</v>
      </c>
      <c r="Q4735" s="453">
        <v>1</v>
      </c>
      <c r="R4735" s="458">
        <v>0.2283</v>
      </c>
      <c r="S4735" s="464">
        <v>307458</v>
      </c>
      <c r="T4735" s="461">
        <v>1670508</v>
      </c>
      <c r="U4735" s="469">
        <v>450000</v>
      </c>
      <c r="V4735" s="470">
        <v>389861.712</v>
      </c>
      <c r="W4735" s="716" t="e">
        <f t="shared" si="183"/>
        <v>#DIV/0!</v>
      </c>
      <c r="Z4735" s="739">
        <f t="shared" si="184"/>
        <v>11068.487999999999</v>
      </c>
    </row>
    <row r="4736" spans="1:26" s="365" customFormat="1" ht="12.65" customHeight="1">
      <c r="A4736" s="452" t="s">
        <v>67</v>
      </c>
      <c r="B4736" s="452" t="s">
        <v>1388</v>
      </c>
      <c r="C4736" s="453" t="s">
        <v>449</v>
      </c>
      <c r="D4736" s="454" t="s">
        <v>1420</v>
      </c>
      <c r="E4736" s="455" t="s">
        <v>1421</v>
      </c>
      <c r="F4736" s="454" t="s">
        <v>1402</v>
      </c>
      <c r="G4736" s="454" t="s">
        <v>1403</v>
      </c>
      <c r="H4736" s="454" t="s">
        <v>439</v>
      </c>
      <c r="I4736" s="453">
        <v>2023</v>
      </c>
      <c r="J4736" s="453">
        <v>8</v>
      </c>
      <c r="K4736" s="456">
        <v>45608</v>
      </c>
      <c r="L4736" s="457"/>
      <c r="M4736" s="458">
        <v>0.2283</v>
      </c>
      <c r="N4736" s="458">
        <v>0.26429999999999998</v>
      </c>
      <c r="O4736" s="468">
        <v>3.5999999999999997E-2</v>
      </c>
      <c r="P4736" s="460">
        <v>0</v>
      </c>
      <c r="Q4736" s="453">
        <v>1</v>
      </c>
      <c r="R4736" s="458">
        <v>0.2283</v>
      </c>
      <c r="S4736" s="464">
        <v>84655</v>
      </c>
      <c r="T4736" s="461">
        <v>1755163</v>
      </c>
      <c r="U4736" s="469">
        <v>450000</v>
      </c>
      <c r="V4736" s="470">
        <v>386814.13199999998</v>
      </c>
      <c r="W4736" s="716" t="e">
        <f t="shared" si="183"/>
        <v>#DIV/0!</v>
      </c>
      <c r="Z4736" s="739">
        <f t="shared" si="184"/>
        <v>3047.58</v>
      </c>
    </row>
    <row r="4737" spans="1:26" s="365" customFormat="1" ht="12.65" customHeight="1">
      <c r="A4737" s="452" t="s">
        <v>67</v>
      </c>
      <c r="B4737" s="452" t="s">
        <v>1388</v>
      </c>
      <c r="C4737" s="453" t="s">
        <v>449</v>
      </c>
      <c r="D4737" s="454" t="s">
        <v>1420</v>
      </c>
      <c r="E4737" s="455" t="s">
        <v>1421</v>
      </c>
      <c r="F4737" s="454" t="s">
        <v>1402</v>
      </c>
      <c r="G4737" s="454" t="s">
        <v>1403</v>
      </c>
      <c r="H4737" s="454" t="s">
        <v>439</v>
      </c>
      <c r="I4737" s="453">
        <v>2023</v>
      </c>
      <c r="J4737" s="453">
        <v>9</v>
      </c>
      <c r="K4737" s="456">
        <v>45608</v>
      </c>
      <c r="L4737" s="457"/>
      <c r="M4737" s="458">
        <v>0.2283</v>
      </c>
      <c r="N4737" s="458">
        <v>0.26429999999999998</v>
      </c>
      <c r="O4737" s="468">
        <v>3.5999999999999997E-2</v>
      </c>
      <c r="P4737" s="460">
        <v>0</v>
      </c>
      <c r="Q4737" s="453">
        <v>1</v>
      </c>
      <c r="R4737" s="458">
        <v>0.2283</v>
      </c>
      <c r="S4737" s="464">
        <v>169044</v>
      </c>
      <c r="T4737" s="461">
        <v>1924207</v>
      </c>
      <c r="U4737" s="469">
        <v>450000</v>
      </c>
      <c r="V4737" s="470">
        <v>380728.54800000001</v>
      </c>
      <c r="W4737" s="716" t="e">
        <f t="shared" si="183"/>
        <v>#DIV/0!</v>
      </c>
      <c r="Z4737" s="739">
        <f t="shared" si="184"/>
        <v>6085.5839999999998</v>
      </c>
    </row>
    <row r="4738" spans="1:26" s="365" customFormat="1" ht="12.65" customHeight="1">
      <c r="A4738" s="452" t="s">
        <v>67</v>
      </c>
      <c r="B4738" s="452" t="s">
        <v>1388</v>
      </c>
      <c r="C4738" s="453" t="s">
        <v>449</v>
      </c>
      <c r="D4738" s="454" t="s">
        <v>1420</v>
      </c>
      <c r="E4738" s="455" t="s">
        <v>1421</v>
      </c>
      <c r="F4738" s="454" t="s">
        <v>1402</v>
      </c>
      <c r="G4738" s="454" t="s">
        <v>1403</v>
      </c>
      <c r="H4738" s="454" t="s">
        <v>439</v>
      </c>
      <c r="I4738" s="453">
        <v>2023</v>
      </c>
      <c r="J4738" s="453">
        <v>10</v>
      </c>
      <c r="K4738" s="456">
        <v>45608</v>
      </c>
      <c r="L4738" s="457"/>
      <c r="M4738" s="458">
        <v>0.2283</v>
      </c>
      <c r="N4738" s="458">
        <v>0.26429999999999998</v>
      </c>
      <c r="O4738" s="468">
        <v>3.5999999999999997E-2</v>
      </c>
      <c r="P4738" s="460">
        <v>0</v>
      </c>
      <c r="Q4738" s="453">
        <v>1</v>
      </c>
      <c r="R4738" s="458">
        <v>0.2283</v>
      </c>
      <c r="S4738" s="464">
        <v>110990</v>
      </c>
      <c r="T4738" s="461">
        <v>2035197</v>
      </c>
      <c r="U4738" s="469">
        <v>450000</v>
      </c>
      <c r="V4738" s="470">
        <v>376732.908</v>
      </c>
      <c r="W4738" s="716" t="e">
        <f t="shared" ref="W4738:W4801" si="185">V4738/$AB$1</f>
        <v>#DIV/0!</v>
      </c>
      <c r="Z4738" s="739">
        <f t="shared" si="184"/>
        <v>3995.64</v>
      </c>
    </row>
    <row r="4739" spans="1:26" s="365" customFormat="1" ht="12.65" customHeight="1">
      <c r="A4739" s="452" t="s">
        <v>67</v>
      </c>
      <c r="B4739" s="452" t="s">
        <v>1388</v>
      </c>
      <c r="C4739" s="453" t="s">
        <v>449</v>
      </c>
      <c r="D4739" s="454" t="s">
        <v>1420</v>
      </c>
      <c r="E4739" s="455" t="s">
        <v>1421</v>
      </c>
      <c r="F4739" s="454" t="s">
        <v>1402</v>
      </c>
      <c r="G4739" s="454" t="s">
        <v>1403</v>
      </c>
      <c r="H4739" s="454" t="s">
        <v>439</v>
      </c>
      <c r="I4739" s="453">
        <v>2023</v>
      </c>
      <c r="J4739" s="453">
        <v>11</v>
      </c>
      <c r="K4739" s="456">
        <v>45608</v>
      </c>
      <c r="L4739" s="457"/>
      <c r="M4739" s="458">
        <v>0.2283</v>
      </c>
      <c r="N4739" s="458">
        <v>0.26429999999999998</v>
      </c>
      <c r="O4739" s="468">
        <v>3.5999999999999997E-2</v>
      </c>
      <c r="P4739" s="460">
        <v>0</v>
      </c>
      <c r="Q4739" s="453">
        <v>1</v>
      </c>
      <c r="R4739" s="458">
        <v>0.2283</v>
      </c>
      <c r="S4739" s="464">
        <v>111901</v>
      </c>
      <c r="T4739" s="461">
        <v>2147098</v>
      </c>
      <c r="U4739" s="469">
        <v>450000</v>
      </c>
      <c r="V4739" s="470">
        <v>372704.47200000001</v>
      </c>
      <c r="W4739" s="716" t="e">
        <f t="shared" si="185"/>
        <v>#DIV/0!</v>
      </c>
      <c r="Z4739" s="739">
        <f t="shared" ref="Z4739:Z4802" si="186">O4739*S4739</f>
        <v>4028.4359999999997</v>
      </c>
    </row>
    <row r="4740" spans="1:26" s="365" customFormat="1" ht="12.65" customHeight="1">
      <c r="A4740" s="452" t="s">
        <v>67</v>
      </c>
      <c r="B4740" s="452" t="s">
        <v>1388</v>
      </c>
      <c r="C4740" s="453" t="s">
        <v>449</v>
      </c>
      <c r="D4740" s="454" t="s">
        <v>1420</v>
      </c>
      <c r="E4740" s="455" t="s">
        <v>1421</v>
      </c>
      <c r="F4740" s="454" t="s">
        <v>1402</v>
      </c>
      <c r="G4740" s="454" t="s">
        <v>1403</v>
      </c>
      <c r="H4740" s="454" t="s">
        <v>439</v>
      </c>
      <c r="I4740" s="453">
        <v>2023</v>
      </c>
      <c r="J4740" s="453">
        <v>12</v>
      </c>
      <c r="K4740" s="456">
        <v>45608</v>
      </c>
      <c r="L4740" s="457"/>
      <c r="M4740" s="458">
        <v>0.2283</v>
      </c>
      <c r="N4740" s="458">
        <v>0.26429999999999998</v>
      </c>
      <c r="O4740" s="468">
        <v>3.5999999999999997E-2</v>
      </c>
      <c r="P4740" s="460">
        <v>0</v>
      </c>
      <c r="Q4740" s="453">
        <v>1</v>
      </c>
      <c r="R4740" s="458">
        <v>0.2283</v>
      </c>
      <c r="S4740" s="464">
        <v>66780</v>
      </c>
      <c r="T4740" s="461">
        <v>2213878</v>
      </c>
      <c r="U4740" s="469">
        <v>450000</v>
      </c>
      <c r="V4740" s="470">
        <v>370300.39199999999</v>
      </c>
      <c r="W4740" s="716" t="e">
        <f t="shared" si="185"/>
        <v>#DIV/0!</v>
      </c>
      <c r="Z4740" s="739">
        <f t="shared" si="186"/>
        <v>2404.08</v>
      </c>
    </row>
    <row r="4741" spans="1:26" s="365" customFormat="1" ht="12.65" customHeight="1">
      <c r="A4741" s="452" t="s">
        <v>67</v>
      </c>
      <c r="B4741" s="452" t="s">
        <v>1388</v>
      </c>
      <c r="C4741" s="453" t="s">
        <v>449</v>
      </c>
      <c r="D4741" s="454" t="s">
        <v>1416</v>
      </c>
      <c r="E4741" s="455" t="s">
        <v>1417</v>
      </c>
      <c r="F4741" s="454" t="s">
        <v>1402</v>
      </c>
      <c r="G4741" s="454" t="s">
        <v>1403</v>
      </c>
      <c r="H4741" s="454" t="s">
        <v>439</v>
      </c>
      <c r="I4741" s="453">
        <v>2024</v>
      </c>
      <c r="J4741" s="453">
        <v>1</v>
      </c>
      <c r="K4741" s="456">
        <v>45608</v>
      </c>
      <c r="L4741" s="457"/>
      <c r="M4741" s="458">
        <v>0.5</v>
      </c>
      <c r="N4741" s="458">
        <v>0.56640000000000001</v>
      </c>
      <c r="O4741" s="468">
        <v>6.6400000000000001E-2</v>
      </c>
      <c r="P4741" s="460">
        <v>0</v>
      </c>
      <c r="Q4741" s="453">
        <v>1</v>
      </c>
      <c r="R4741" s="458">
        <v>0.5</v>
      </c>
      <c r="S4741" s="464">
        <v>131864</v>
      </c>
      <c r="T4741" s="461">
        <v>5690195</v>
      </c>
      <c r="U4741" s="469">
        <v>830000</v>
      </c>
      <c r="V4741" s="470">
        <v>452171.05200000003</v>
      </c>
      <c r="W4741" s="716" t="e">
        <f t="shared" si="185"/>
        <v>#DIV/0!</v>
      </c>
      <c r="Z4741" s="739">
        <f t="shared" si="186"/>
        <v>8755.7695999999996</v>
      </c>
    </row>
    <row r="4742" spans="1:26" s="365" customFormat="1" ht="12.65" customHeight="1">
      <c r="A4742" s="452" t="s">
        <v>67</v>
      </c>
      <c r="B4742" s="452" t="s">
        <v>1388</v>
      </c>
      <c r="C4742" s="453" t="s">
        <v>449</v>
      </c>
      <c r="D4742" s="454" t="s">
        <v>1418</v>
      </c>
      <c r="E4742" s="455" t="s">
        <v>1419</v>
      </c>
      <c r="F4742" s="454" t="s">
        <v>1402</v>
      </c>
      <c r="G4742" s="454" t="s">
        <v>1403</v>
      </c>
      <c r="H4742" s="454" t="s">
        <v>439</v>
      </c>
      <c r="I4742" s="453">
        <v>2024</v>
      </c>
      <c r="J4742" s="453">
        <v>1</v>
      </c>
      <c r="K4742" s="456">
        <v>45608</v>
      </c>
      <c r="L4742" s="457"/>
      <c r="M4742" s="458">
        <v>8.4000000000000005E-2</v>
      </c>
      <c r="N4742" s="458">
        <v>0.1157</v>
      </c>
      <c r="O4742" s="468">
        <v>3.1699999999999999E-2</v>
      </c>
      <c r="P4742" s="460">
        <v>0</v>
      </c>
      <c r="Q4742" s="453">
        <v>1</v>
      </c>
      <c r="R4742" s="458">
        <v>8.4000000000000005E-2</v>
      </c>
      <c r="S4742" s="464">
        <v>141470</v>
      </c>
      <c r="T4742" s="461">
        <v>6957962</v>
      </c>
      <c r="U4742" s="469">
        <v>396100</v>
      </c>
      <c r="V4742" s="470">
        <v>175532.60460000002</v>
      </c>
      <c r="W4742" s="716" t="e">
        <f t="shared" si="185"/>
        <v>#DIV/0!</v>
      </c>
      <c r="Z4742" s="739">
        <f t="shared" si="186"/>
        <v>4484.5990000000002</v>
      </c>
    </row>
    <row r="4743" spans="1:26" s="365" customFormat="1" ht="12.65" customHeight="1">
      <c r="A4743" s="452" t="s">
        <v>67</v>
      </c>
      <c r="B4743" s="452" t="s">
        <v>1388</v>
      </c>
      <c r="C4743" s="453" t="s">
        <v>449</v>
      </c>
      <c r="D4743" s="454" t="s">
        <v>1420</v>
      </c>
      <c r="E4743" s="455" t="s">
        <v>1421</v>
      </c>
      <c r="F4743" s="454" t="s">
        <v>1402</v>
      </c>
      <c r="G4743" s="454" t="s">
        <v>1403</v>
      </c>
      <c r="H4743" s="454" t="s">
        <v>439</v>
      </c>
      <c r="I4743" s="453">
        <v>2024</v>
      </c>
      <c r="J4743" s="453">
        <v>1</v>
      </c>
      <c r="K4743" s="456">
        <v>45608</v>
      </c>
      <c r="L4743" s="457"/>
      <c r="M4743" s="458">
        <v>0.2283</v>
      </c>
      <c r="N4743" s="458">
        <v>0.26429999999999998</v>
      </c>
      <c r="O4743" s="468">
        <v>3.5999999999999997E-2</v>
      </c>
      <c r="P4743" s="460">
        <v>0</v>
      </c>
      <c r="Q4743" s="453">
        <v>1</v>
      </c>
      <c r="R4743" s="458">
        <v>0.2283</v>
      </c>
      <c r="S4743" s="464">
        <v>86364</v>
      </c>
      <c r="T4743" s="461">
        <v>3864428</v>
      </c>
      <c r="U4743" s="469">
        <v>450000</v>
      </c>
      <c r="V4743" s="470">
        <v>310880.592</v>
      </c>
      <c r="W4743" s="716" t="e">
        <f t="shared" si="185"/>
        <v>#DIV/0!</v>
      </c>
      <c r="Z4743" s="739">
        <f t="shared" si="186"/>
        <v>3109.1039999999998</v>
      </c>
    </row>
    <row r="4744" spans="1:26" s="365" customFormat="1" ht="12.65" customHeight="1">
      <c r="A4744" s="452" t="s">
        <v>67</v>
      </c>
      <c r="B4744" s="452" t="s">
        <v>1388</v>
      </c>
      <c r="C4744" s="453" t="s">
        <v>449</v>
      </c>
      <c r="D4744" s="454" t="s">
        <v>1416</v>
      </c>
      <c r="E4744" s="455" t="s">
        <v>1417</v>
      </c>
      <c r="F4744" s="454" t="s">
        <v>1402</v>
      </c>
      <c r="G4744" s="454" t="s">
        <v>1403</v>
      </c>
      <c r="H4744" s="454" t="s">
        <v>439</v>
      </c>
      <c r="I4744" s="453">
        <v>2024</v>
      </c>
      <c r="J4744" s="453">
        <v>2</v>
      </c>
      <c r="K4744" s="456">
        <v>45608</v>
      </c>
      <c r="L4744" s="457"/>
      <c r="M4744" s="458">
        <v>0.5</v>
      </c>
      <c r="N4744" s="458">
        <v>0.56640000000000001</v>
      </c>
      <c r="O4744" s="468">
        <v>6.6400000000000001E-2</v>
      </c>
      <c r="P4744" s="460">
        <v>0</v>
      </c>
      <c r="Q4744" s="453">
        <v>1</v>
      </c>
      <c r="R4744" s="458">
        <v>0.5</v>
      </c>
      <c r="S4744" s="464">
        <v>21060</v>
      </c>
      <c r="T4744" s="461">
        <v>5711255</v>
      </c>
      <c r="U4744" s="469">
        <v>830000</v>
      </c>
      <c r="V4744" s="470">
        <v>450772.66800000001</v>
      </c>
      <c r="W4744" s="716" t="e">
        <f t="shared" si="185"/>
        <v>#DIV/0!</v>
      </c>
      <c r="Z4744" s="739">
        <f t="shared" si="186"/>
        <v>1398.384</v>
      </c>
    </row>
    <row r="4745" spans="1:26" s="365" customFormat="1" ht="12.65" customHeight="1">
      <c r="A4745" s="452" t="s">
        <v>67</v>
      </c>
      <c r="B4745" s="452" t="s">
        <v>1388</v>
      </c>
      <c r="C4745" s="453" t="s">
        <v>449</v>
      </c>
      <c r="D4745" s="454" t="s">
        <v>1418</v>
      </c>
      <c r="E4745" s="455" t="s">
        <v>1419</v>
      </c>
      <c r="F4745" s="454" t="s">
        <v>1402</v>
      </c>
      <c r="G4745" s="454" t="s">
        <v>1403</v>
      </c>
      <c r="H4745" s="454" t="s">
        <v>439</v>
      </c>
      <c r="I4745" s="453">
        <v>2024</v>
      </c>
      <c r="J4745" s="453">
        <v>2</v>
      </c>
      <c r="K4745" s="456">
        <v>45608</v>
      </c>
      <c r="L4745" s="457"/>
      <c r="M4745" s="458">
        <v>8.4000000000000005E-2</v>
      </c>
      <c r="N4745" s="458">
        <v>0.1157</v>
      </c>
      <c r="O4745" s="468">
        <v>3.1699999999999999E-2</v>
      </c>
      <c r="P4745" s="460">
        <v>0</v>
      </c>
      <c r="Q4745" s="453">
        <v>1</v>
      </c>
      <c r="R4745" s="458">
        <v>8.4000000000000005E-2</v>
      </c>
      <c r="S4745" s="464">
        <v>93555</v>
      </c>
      <c r="T4745" s="461">
        <v>7051517</v>
      </c>
      <c r="U4745" s="469">
        <v>396100</v>
      </c>
      <c r="V4745" s="470">
        <v>172566.9111</v>
      </c>
      <c r="W4745" s="716" t="e">
        <f t="shared" si="185"/>
        <v>#DIV/0!</v>
      </c>
      <c r="Z4745" s="739">
        <f t="shared" si="186"/>
        <v>2965.6934999999999</v>
      </c>
    </row>
    <row r="4746" spans="1:26" s="365" customFormat="1" ht="12.65" customHeight="1">
      <c r="A4746" s="452" t="s">
        <v>67</v>
      </c>
      <c r="B4746" s="452" t="s">
        <v>1388</v>
      </c>
      <c r="C4746" s="453" t="s">
        <v>449</v>
      </c>
      <c r="D4746" s="454" t="s">
        <v>1420</v>
      </c>
      <c r="E4746" s="455" t="s">
        <v>1421</v>
      </c>
      <c r="F4746" s="454" t="s">
        <v>1402</v>
      </c>
      <c r="G4746" s="454" t="s">
        <v>1403</v>
      </c>
      <c r="H4746" s="454" t="s">
        <v>439</v>
      </c>
      <c r="I4746" s="453">
        <v>2024</v>
      </c>
      <c r="J4746" s="453">
        <v>2</v>
      </c>
      <c r="K4746" s="456">
        <v>45608</v>
      </c>
      <c r="L4746" s="457"/>
      <c r="M4746" s="458">
        <v>0.2283</v>
      </c>
      <c r="N4746" s="458">
        <v>0.26429999999999998</v>
      </c>
      <c r="O4746" s="468">
        <v>3.5999999999999997E-2</v>
      </c>
      <c r="P4746" s="460">
        <v>0</v>
      </c>
      <c r="Q4746" s="453">
        <v>1</v>
      </c>
      <c r="R4746" s="458">
        <v>0.2283</v>
      </c>
      <c r="S4746" s="464">
        <v>48120</v>
      </c>
      <c r="T4746" s="461">
        <v>3912548</v>
      </c>
      <c r="U4746" s="469">
        <v>450000</v>
      </c>
      <c r="V4746" s="470">
        <v>309148.272</v>
      </c>
      <c r="W4746" s="716" t="e">
        <f t="shared" si="185"/>
        <v>#DIV/0!</v>
      </c>
      <c r="Z4746" s="739">
        <f t="shared" si="186"/>
        <v>1732.32</v>
      </c>
    </row>
    <row r="4747" spans="1:26" s="365" customFormat="1" ht="12.65" customHeight="1">
      <c r="A4747" s="452" t="s">
        <v>67</v>
      </c>
      <c r="B4747" s="452" t="s">
        <v>1388</v>
      </c>
      <c r="C4747" s="453" t="s">
        <v>449</v>
      </c>
      <c r="D4747" s="454" t="s">
        <v>1416</v>
      </c>
      <c r="E4747" s="455" t="s">
        <v>1417</v>
      </c>
      <c r="F4747" s="454" t="s">
        <v>1402</v>
      </c>
      <c r="G4747" s="454" t="s">
        <v>1403</v>
      </c>
      <c r="H4747" s="454" t="s">
        <v>439</v>
      </c>
      <c r="I4747" s="453">
        <v>2024</v>
      </c>
      <c r="J4747" s="453">
        <v>3</v>
      </c>
      <c r="K4747" s="456">
        <v>45608</v>
      </c>
      <c r="L4747" s="457"/>
      <c r="M4747" s="458">
        <v>0.5</v>
      </c>
      <c r="N4747" s="458">
        <v>0.56640000000000001</v>
      </c>
      <c r="O4747" s="468">
        <v>6.6400000000000001E-2</v>
      </c>
      <c r="P4747" s="460">
        <v>0</v>
      </c>
      <c r="Q4747" s="453">
        <v>1</v>
      </c>
      <c r="R4747" s="458">
        <v>0.5</v>
      </c>
      <c r="S4747" s="464">
        <v>305279</v>
      </c>
      <c r="T4747" s="461">
        <v>6016534</v>
      </c>
      <c r="U4747" s="469">
        <v>830000</v>
      </c>
      <c r="V4747" s="470">
        <v>430502.14240000001</v>
      </c>
      <c r="W4747" s="716" t="e">
        <f t="shared" si="185"/>
        <v>#DIV/0!</v>
      </c>
      <c r="Z4747" s="739">
        <f t="shared" si="186"/>
        <v>20270.525600000001</v>
      </c>
    </row>
    <row r="4748" spans="1:26" s="365" customFormat="1" ht="12.65" customHeight="1">
      <c r="A4748" s="452" t="s">
        <v>67</v>
      </c>
      <c r="B4748" s="452" t="s">
        <v>1388</v>
      </c>
      <c r="C4748" s="453" t="s">
        <v>449</v>
      </c>
      <c r="D4748" s="454" t="s">
        <v>1418</v>
      </c>
      <c r="E4748" s="455" t="s">
        <v>1419</v>
      </c>
      <c r="F4748" s="454" t="s">
        <v>1402</v>
      </c>
      <c r="G4748" s="454" t="s">
        <v>1403</v>
      </c>
      <c r="H4748" s="454" t="s">
        <v>439</v>
      </c>
      <c r="I4748" s="453">
        <v>2024</v>
      </c>
      <c r="J4748" s="453">
        <v>3</v>
      </c>
      <c r="K4748" s="456">
        <v>45608</v>
      </c>
      <c r="L4748" s="457"/>
      <c r="M4748" s="458">
        <v>8.4000000000000005E-2</v>
      </c>
      <c r="N4748" s="458">
        <v>0.1157</v>
      </c>
      <c r="O4748" s="468">
        <v>3.1699999999999999E-2</v>
      </c>
      <c r="P4748" s="460">
        <v>0</v>
      </c>
      <c r="Q4748" s="453">
        <v>1</v>
      </c>
      <c r="R4748" s="458">
        <v>8.4000000000000005E-2</v>
      </c>
      <c r="S4748" s="464">
        <v>231350</v>
      </c>
      <c r="T4748" s="461">
        <v>7282867</v>
      </c>
      <c r="U4748" s="469">
        <v>396100</v>
      </c>
      <c r="V4748" s="470">
        <v>165233.11610000001</v>
      </c>
      <c r="W4748" s="716" t="e">
        <f t="shared" si="185"/>
        <v>#DIV/0!</v>
      </c>
      <c r="Z4748" s="739">
        <f t="shared" si="186"/>
        <v>7333.7950000000001</v>
      </c>
    </row>
    <row r="4749" spans="1:26" s="365" customFormat="1" ht="12.65" customHeight="1">
      <c r="A4749" s="452" t="s">
        <v>67</v>
      </c>
      <c r="B4749" s="452" t="s">
        <v>1388</v>
      </c>
      <c r="C4749" s="453" t="s">
        <v>449</v>
      </c>
      <c r="D4749" s="454" t="s">
        <v>1420</v>
      </c>
      <c r="E4749" s="455" t="s">
        <v>1421</v>
      </c>
      <c r="F4749" s="454" t="s">
        <v>1402</v>
      </c>
      <c r="G4749" s="454" t="s">
        <v>1403</v>
      </c>
      <c r="H4749" s="454" t="s">
        <v>439</v>
      </c>
      <c r="I4749" s="453">
        <v>2024</v>
      </c>
      <c r="J4749" s="453">
        <v>3</v>
      </c>
      <c r="K4749" s="456">
        <v>45608</v>
      </c>
      <c r="L4749" s="457"/>
      <c r="M4749" s="458">
        <v>0.2283</v>
      </c>
      <c r="N4749" s="458">
        <v>0.26429999999999998</v>
      </c>
      <c r="O4749" s="468">
        <v>3.5999999999999997E-2</v>
      </c>
      <c r="P4749" s="460">
        <v>0</v>
      </c>
      <c r="Q4749" s="453">
        <v>1</v>
      </c>
      <c r="R4749" s="458">
        <v>0.2283</v>
      </c>
      <c r="S4749" s="464">
        <v>12773</v>
      </c>
      <c r="T4749" s="461">
        <v>3925321</v>
      </c>
      <c r="U4749" s="469">
        <v>450000</v>
      </c>
      <c r="V4749" s="470">
        <v>308688.44400000002</v>
      </c>
      <c r="W4749" s="716" t="e">
        <f t="shared" si="185"/>
        <v>#DIV/0!</v>
      </c>
      <c r="Z4749" s="739">
        <f t="shared" si="186"/>
        <v>459.82799999999997</v>
      </c>
    </row>
    <row r="4750" spans="1:26" s="365" customFormat="1" ht="12.65" customHeight="1">
      <c r="A4750" s="452" t="s">
        <v>67</v>
      </c>
      <c r="B4750" s="452" t="s">
        <v>1388</v>
      </c>
      <c r="C4750" s="453" t="s">
        <v>449</v>
      </c>
      <c r="D4750" s="454" t="s">
        <v>1416</v>
      </c>
      <c r="E4750" s="455" t="s">
        <v>1417</v>
      </c>
      <c r="F4750" s="454" t="s">
        <v>1402</v>
      </c>
      <c r="G4750" s="454" t="s">
        <v>1403</v>
      </c>
      <c r="H4750" s="454" t="s">
        <v>439</v>
      </c>
      <c r="I4750" s="453">
        <v>2024</v>
      </c>
      <c r="J4750" s="453">
        <v>4</v>
      </c>
      <c r="K4750" s="456">
        <v>45608</v>
      </c>
      <c r="L4750" s="457"/>
      <c r="M4750" s="458">
        <v>0.5</v>
      </c>
      <c r="N4750" s="458">
        <v>0.56640000000000001</v>
      </c>
      <c r="O4750" s="468">
        <v>6.6400000000000001E-2</v>
      </c>
      <c r="P4750" s="460">
        <v>0</v>
      </c>
      <c r="Q4750" s="453">
        <v>1</v>
      </c>
      <c r="R4750" s="458">
        <v>0.5</v>
      </c>
      <c r="S4750" s="464">
        <v>301787</v>
      </c>
      <c r="T4750" s="461">
        <v>6318321</v>
      </c>
      <c r="U4750" s="469">
        <v>830000</v>
      </c>
      <c r="V4750" s="470">
        <v>410463.48560000001</v>
      </c>
      <c r="W4750" s="716" t="e">
        <f t="shared" si="185"/>
        <v>#DIV/0!</v>
      </c>
      <c r="Z4750" s="739">
        <f t="shared" si="186"/>
        <v>20038.656800000001</v>
      </c>
    </row>
    <row r="4751" spans="1:26" s="365" customFormat="1" ht="12.65" customHeight="1">
      <c r="A4751" s="452" t="s">
        <v>67</v>
      </c>
      <c r="B4751" s="452" t="s">
        <v>1388</v>
      </c>
      <c r="C4751" s="453" t="s">
        <v>449</v>
      </c>
      <c r="D4751" s="454" t="s">
        <v>1418</v>
      </c>
      <c r="E4751" s="455" t="s">
        <v>1419</v>
      </c>
      <c r="F4751" s="454" t="s">
        <v>1402</v>
      </c>
      <c r="G4751" s="454" t="s">
        <v>1403</v>
      </c>
      <c r="H4751" s="454" t="s">
        <v>439</v>
      </c>
      <c r="I4751" s="453">
        <v>2024</v>
      </c>
      <c r="J4751" s="453">
        <v>4</v>
      </c>
      <c r="K4751" s="456">
        <v>45608</v>
      </c>
      <c r="L4751" s="457"/>
      <c r="M4751" s="458">
        <v>8.4000000000000005E-2</v>
      </c>
      <c r="N4751" s="458">
        <v>0.1157</v>
      </c>
      <c r="O4751" s="468">
        <v>3.1699999999999999E-2</v>
      </c>
      <c r="P4751" s="460">
        <v>0</v>
      </c>
      <c r="Q4751" s="453">
        <v>1</v>
      </c>
      <c r="R4751" s="458">
        <v>8.4000000000000005E-2</v>
      </c>
      <c r="S4751" s="464">
        <v>785198</v>
      </c>
      <c r="T4751" s="461">
        <v>8068065</v>
      </c>
      <c r="U4751" s="469">
        <v>396100</v>
      </c>
      <c r="V4751" s="470">
        <v>140342.3395</v>
      </c>
      <c r="W4751" s="716" t="e">
        <f t="shared" si="185"/>
        <v>#DIV/0!</v>
      </c>
      <c r="Z4751" s="739">
        <f t="shared" si="186"/>
        <v>24890.776599999997</v>
      </c>
    </row>
    <row r="4752" spans="1:26" s="365" customFormat="1" ht="12.65" customHeight="1">
      <c r="A4752" s="452" t="s">
        <v>67</v>
      </c>
      <c r="B4752" s="452" t="s">
        <v>1388</v>
      </c>
      <c r="C4752" s="453" t="s">
        <v>449</v>
      </c>
      <c r="D4752" s="454" t="s">
        <v>1420</v>
      </c>
      <c r="E4752" s="455" t="s">
        <v>1421</v>
      </c>
      <c r="F4752" s="454" t="s">
        <v>1402</v>
      </c>
      <c r="G4752" s="454" t="s">
        <v>1403</v>
      </c>
      <c r="H4752" s="454" t="s">
        <v>439</v>
      </c>
      <c r="I4752" s="453">
        <v>2024</v>
      </c>
      <c r="J4752" s="453">
        <v>4</v>
      </c>
      <c r="K4752" s="456">
        <v>45608</v>
      </c>
      <c r="L4752" s="457"/>
      <c r="M4752" s="458">
        <v>0.2283</v>
      </c>
      <c r="N4752" s="458">
        <v>0.26429999999999998</v>
      </c>
      <c r="O4752" s="468">
        <v>3.5999999999999997E-2</v>
      </c>
      <c r="P4752" s="460">
        <v>0</v>
      </c>
      <c r="Q4752" s="453">
        <v>1</v>
      </c>
      <c r="R4752" s="458">
        <v>0.2283</v>
      </c>
      <c r="S4752" s="464">
        <v>0</v>
      </c>
      <c r="T4752" s="461">
        <v>3925321</v>
      </c>
      <c r="U4752" s="469">
        <v>450000</v>
      </c>
      <c r="V4752" s="470">
        <v>308688.44400000002</v>
      </c>
      <c r="W4752" s="716" t="e">
        <f t="shared" si="185"/>
        <v>#DIV/0!</v>
      </c>
      <c r="Z4752" s="739">
        <f t="shared" si="186"/>
        <v>0</v>
      </c>
    </row>
    <row r="4753" spans="1:26" s="365" customFormat="1" ht="12.65" customHeight="1">
      <c r="A4753" s="452" t="s">
        <v>67</v>
      </c>
      <c r="B4753" s="452" t="s">
        <v>1388</v>
      </c>
      <c r="C4753" s="453" t="s">
        <v>449</v>
      </c>
      <c r="D4753" s="454" t="s">
        <v>1416</v>
      </c>
      <c r="E4753" s="455" t="s">
        <v>1417</v>
      </c>
      <c r="F4753" s="454" t="s">
        <v>1402</v>
      </c>
      <c r="G4753" s="454" t="s">
        <v>1403</v>
      </c>
      <c r="H4753" s="454" t="s">
        <v>439</v>
      </c>
      <c r="I4753" s="453">
        <v>2024</v>
      </c>
      <c r="J4753" s="453">
        <v>5</v>
      </c>
      <c r="K4753" s="456">
        <v>45608</v>
      </c>
      <c r="L4753" s="457"/>
      <c r="M4753" s="458">
        <v>0.5</v>
      </c>
      <c r="N4753" s="458">
        <v>0.56640000000000001</v>
      </c>
      <c r="O4753" s="468">
        <v>6.6400000000000001E-2</v>
      </c>
      <c r="P4753" s="460">
        <v>0</v>
      </c>
      <c r="Q4753" s="453">
        <v>1</v>
      </c>
      <c r="R4753" s="458">
        <v>0.5</v>
      </c>
      <c r="S4753" s="464">
        <v>302495</v>
      </c>
      <c r="T4753" s="461">
        <v>6620816</v>
      </c>
      <c r="U4753" s="469">
        <v>830000</v>
      </c>
      <c r="V4753" s="470">
        <v>390377.81760000001</v>
      </c>
      <c r="W4753" s="716" t="e">
        <f t="shared" si="185"/>
        <v>#DIV/0!</v>
      </c>
      <c r="Z4753" s="739">
        <f t="shared" si="186"/>
        <v>20085.668000000001</v>
      </c>
    </row>
    <row r="4754" spans="1:26" s="365" customFormat="1" ht="12.65" customHeight="1">
      <c r="A4754" s="452" t="s">
        <v>67</v>
      </c>
      <c r="B4754" s="452" t="s">
        <v>1388</v>
      </c>
      <c r="C4754" s="453" t="s">
        <v>449</v>
      </c>
      <c r="D4754" s="454" t="s">
        <v>1418</v>
      </c>
      <c r="E4754" s="455" t="s">
        <v>1419</v>
      </c>
      <c r="F4754" s="454" t="s">
        <v>1402</v>
      </c>
      <c r="G4754" s="454" t="s">
        <v>1403</v>
      </c>
      <c r="H4754" s="454" t="s">
        <v>439</v>
      </c>
      <c r="I4754" s="453">
        <v>2024</v>
      </c>
      <c r="J4754" s="453">
        <v>5</v>
      </c>
      <c r="K4754" s="456">
        <v>45608</v>
      </c>
      <c r="L4754" s="457"/>
      <c r="M4754" s="458">
        <v>8.4000000000000005E-2</v>
      </c>
      <c r="N4754" s="458">
        <v>0.1157</v>
      </c>
      <c r="O4754" s="468">
        <v>3.1699999999999999E-2</v>
      </c>
      <c r="P4754" s="460">
        <v>0</v>
      </c>
      <c r="Q4754" s="453">
        <v>1</v>
      </c>
      <c r="R4754" s="458">
        <v>8.4000000000000005E-2</v>
      </c>
      <c r="S4754" s="464">
        <v>154088</v>
      </c>
      <c r="T4754" s="461">
        <v>8222153</v>
      </c>
      <c r="U4754" s="469">
        <v>396100</v>
      </c>
      <c r="V4754" s="470">
        <v>135457.7499</v>
      </c>
      <c r="W4754" s="716" t="e">
        <f t="shared" si="185"/>
        <v>#DIV/0!</v>
      </c>
      <c r="Z4754" s="739">
        <f t="shared" si="186"/>
        <v>4884.5896000000002</v>
      </c>
    </row>
    <row r="4755" spans="1:26" s="365" customFormat="1" ht="12.65" customHeight="1">
      <c r="A4755" s="452" t="s">
        <v>67</v>
      </c>
      <c r="B4755" s="452" t="s">
        <v>1388</v>
      </c>
      <c r="C4755" s="453" t="s">
        <v>449</v>
      </c>
      <c r="D4755" s="454" t="s">
        <v>1420</v>
      </c>
      <c r="E4755" s="455" t="s">
        <v>1421</v>
      </c>
      <c r="F4755" s="454" t="s">
        <v>1402</v>
      </c>
      <c r="G4755" s="454" t="s">
        <v>1403</v>
      </c>
      <c r="H4755" s="454" t="s">
        <v>439</v>
      </c>
      <c r="I4755" s="453">
        <v>2024</v>
      </c>
      <c r="J4755" s="453">
        <v>5</v>
      </c>
      <c r="K4755" s="456">
        <v>45608</v>
      </c>
      <c r="L4755" s="457"/>
      <c r="M4755" s="458">
        <v>0.2283</v>
      </c>
      <c r="N4755" s="458">
        <v>0.26429999999999998</v>
      </c>
      <c r="O4755" s="468">
        <v>3.5999999999999997E-2</v>
      </c>
      <c r="P4755" s="460">
        <v>0</v>
      </c>
      <c r="Q4755" s="453">
        <v>1</v>
      </c>
      <c r="R4755" s="458">
        <v>0.2283</v>
      </c>
      <c r="S4755" s="464">
        <v>0</v>
      </c>
      <c r="T4755" s="461">
        <v>3925321</v>
      </c>
      <c r="U4755" s="469">
        <v>450000</v>
      </c>
      <c r="V4755" s="470">
        <v>308688.44400000002</v>
      </c>
      <c r="W4755" s="716" t="e">
        <f t="shared" si="185"/>
        <v>#DIV/0!</v>
      </c>
      <c r="Z4755" s="739">
        <f t="shared" si="186"/>
        <v>0</v>
      </c>
    </row>
    <row r="4756" spans="1:26" s="365" customFormat="1" ht="12.65" customHeight="1">
      <c r="A4756" s="452" t="s">
        <v>67</v>
      </c>
      <c r="B4756" s="452" t="s">
        <v>1388</v>
      </c>
      <c r="C4756" s="453" t="s">
        <v>449</v>
      </c>
      <c r="D4756" s="454" t="s">
        <v>1416</v>
      </c>
      <c r="E4756" s="455" t="s">
        <v>1417</v>
      </c>
      <c r="F4756" s="454" t="s">
        <v>1402</v>
      </c>
      <c r="G4756" s="454" t="s">
        <v>1403</v>
      </c>
      <c r="H4756" s="454" t="s">
        <v>439</v>
      </c>
      <c r="I4756" s="453">
        <v>2024</v>
      </c>
      <c r="J4756" s="453">
        <v>8</v>
      </c>
      <c r="K4756" s="456">
        <v>45608</v>
      </c>
      <c r="L4756" s="457"/>
      <c r="M4756" s="458">
        <v>0.5</v>
      </c>
      <c r="N4756" s="458">
        <v>0.56640000000000001</v>
      </c>
      <c r="O4756" s="468">
        <v>6.6400000000000001E-2</v>
      </c>
      <c r="P4756" s="460">
        <v>0</v>
      </c>
      <c r="Q4756" s="453">
        <v>1</v>
      </c>
      <c r="R4756" s="458">
        <v>0.5</v>
      </c>
      <c r="S4756" s="464">
        <v>179989</v>
      </c>
      <c r="T4756" s="461">
        <v>6800805</v>
      </c>
      <c r="U4756" s="469">
        <v>830000</v>
      </c>
      <c r="V4756" s="470">
        <v>378426.54800000001</v>
      </c>
      <c r="W4756" s="716" t="e">
        <f t="shared" si="185"/>
        <v>#DIV/0!</v>
      </c>
      <c r="Z4756" s="739">
        <f t="shared" si="186"/>
        <v>11951.2696</v>
      </c>
    </row>
    <row r="4757" spans="1:26" s="365" customFormat="1" ht="12.65" customHeight="1">
      <c r="A4757" s="452" t="s">
        <v>67</v>
      </c>
      <c r="B4757" s="452" t="s">
        <v>1388</v>
      </c>
      <c r="C4757" s="453" t="s">
        <v>449</v>
      </c>
      <c r="D4757" s="454" t="s">
        <v>1418</v>
      </c>
      <c r="E4757" s="455" t="s">
        <v>1419</v>
      </c>
      <c r="F4757" s="454" t="s">
        <v>1402</v>
      </c>
      <c r="G4757" s="454" t="s">
        <v>1403</v>
      </c>
      <c r="H4757" s="454" t="s">
        <v>439</v>
      </c>
      <c r="I4757" s="453">
        <v>2024</v>
      </c>
      <c r="J4757" s="453">
        <v>8</v>
      </c>
      <c r="K4757" s="456">
        <v>45608</v>
      </c>
      <c r="L4757" s="457"/>
      <c r="M4757" s="458">
        <v>8.4000000000000005E-2</v>
      </c>
      <c r="N4757" s="458">
        <v>0.1157</v>
      </c>
      <c r="O4757" s="468">
        <v>3.1699999999999999E-2</v>
      </c>
      <c r="P4757" s="460">
        <v>0</v>
      </c>
      <c r="Q4757" s="453">
        <v>1</v>
      </c>
      <c r="R4757" s="458">
        <v>8.4000000000000005E-2</v>
      </c>
      <c r="S4757" s="464">
        <v>146150</v>
      </c>
      <c r="T4757" s="461">
        <v>8368303</v>
      </c>
      <c r="U4757" s="469">
        <v>396100</v>
      </c>
      <c r="V4757" s="470">
        <v>130824.79490000004</v>
      </c>
      <c r="W4757" s="716" t="e">
        <f t="shared" si="185"/>
        <v>#DIV/0!</v>
      </c>
      <c r="Z4757" s="739">
        <f t="shared" si="186"/>
        <v>4632.9549999999999</v>
      </c>
    </row>
    <row r="4758" spans="1:26" s="365" customFormat="1" ht="12.65" customHeight="1">
      <c r="A4758" s="452" t="s">
        <v>67</v>
      </c>
      <c r="B4758" s="452" t="s">
        <v>1388</v>
      </c>
      <c r="C4758" s="453" t="s">
        <v>449</v>
      </c>
      <c r="D4758" s="454" t="s">
        <v>1420</v>
      </c>
      <c r="E4758" s="455" t="s">
        <v>1421</v>
      </c>
      <c r="F4758" s="454" t="s">
        <v>1402</v>
      </c>
      <c r="G4758" s="454" t="s">
        <v>1403</v>
      </c>
      <c r="H4758" s="454" t="s">
        <v>439</v>
      </c>
      <c r="I4758" s="453">
        <v>2024</v>
      </c>
      <c r="J4758" s="453">
        <v>8</v>
      </c>
      <c r="K4758" s="456">
        <v>45608</v>
      </c>
      <c r="L4758" s="457"/>
      <c r="M4758" s="458">
        <v>0.2283</v>
      </c>
      <c r="N4758" s="458">
        <v>0.26429999999999998</v>
      </c>
      <c r="O4758" s="468">
        <v>3.5999999999999997E-2</v>
      </c>
      <c r="P4758" s="460">
        <v>0</v>
      </c>
      <c r="Q4758" s="453">
        <v>1</v>
      </c>
      <c r="R4758" s="458">
        <v>0.2283</v>
      </c>
      <c r="S4758" s="464">
        <v>0</v>
      </c>
      <c r="T4758" s="461">
        <v>3925321</v>
      </c>
      <c r="U4758" s="469">
        <v>450000</v>
      </c>
      <c r="V4758" s="470">
        <v>308688.44400000002</v>
      </c>
      <c r="W4758" s="716" t="e">
        <f t="shared" si="185"/>
        <v>#DIV/0!</v>
      </c>
      <c r="Z4758" s="739">
        <f t="shared" si="186"/>
        <v>0</v>
      </c>
    </row>
    <row r="4759" spans="1:26" s="365" customFormat="1" ht="12.65" customHeight="1">
      <c r="A4759" s="325" t="s">
        <v>66</v>
      </c>
      <c r="B4759" s="452" t="s">
        <v>985</v>
      </c>
      <c r="C4759" s="453" t="s">
        <v>449</v>
      </c>
      <c r="D4759" s="454" t="s">
        <v>1410</v>
      </c>
      <c r="E4759" s="455" t="s">
        <v>987</v>
      </c>
      <c r="F4759" s="454" t="s">
        <v>1402</v>
      </c>
      <c r="G4759" s="454" t="s">
        <v>1403</v>
      </c>
      <c r="H4759" s="454" t="s">
        <v>439</v>
      </c>
      <c r="I4759" s="453">
        <v>2024</v>
      </c>
      <c r="J4759" s="453">
        <v>2</v>
      </c>
      <c r="K4759" s="456">
        <v>45608</v>
      </c>
      <c r="L4759" s="457"/>
      <c r="M4759" s="458">
        <v>0.28620000000000001</v>
      </c>
      <c r="N4759" s="458">
        <v>0.31727334999999995</v>
      </c>
      <c r="O4759" s="468">
        <v>3.1099999999999999E-2</v>
      </c>
      <c r="P4759" s="460">
        <v>0</v>
      </c>
      <c r="Q4759" s="453">
        <v>1</v>
      </c>
      <c r="R4759" s="458">
        <v>0.28620000000000001</v>
      </c>
      <c r="S4759" s="464">
        <v>584256</v>
      </c>
      <c r="T4759" s="461">
        <v>43708952</v>
      </c>
      <c r="U4759" s="469">
        <v>5970000</v>
      </c>
      <c r="V4759" s="470">
        <v>4610651.5927999998</v>
      </c>
      <c r="W4759" s="716" t="e">
        <f t="shared" si="185"/>
        <v>#DIV/0!</v>
      </c>
      <c r="Z4759" s="739">
        <f t="shared" si="186"/>
        <v>18170.3616</v>
      </c>
    </row>
    <row r="4760" spans="1:26" s="365" customFormat="1" ht="12.65" customHeight="1">
      <c r="A4760" s="325" t="s">
        <v>66</v>
      </c>
      <c r="B4760" s="452" t="s">
        <v>985</v>
      </c>
      <c r="C4760" s="453" t="s">
        <v>449</v>
      </c>
      <c r="D4760" s="454" t="s">
        <v>1410</v>
      </c>
      <c r="E4760" s="455" t="s">
        <v>987</v>
      </c>
      <c r="F4760" s="454" t="s">
        <v>1402</v>
      </c>
      <c r="G4760" s="454" t="s">
        <v>1403</v>
      </c>
      <c r="H4760" s="454" t="s">
        <v>439</v>
      </c>
      <c r="I4760" s="453">
        <v>2024</v>
      </c>
      <c r="J4760" s="453">
        <v>3</v>
      </c>
      <c r="K4760" s="456">
        <v>45608</v>
      </c>
      <c r="L4760" s="457"/>
      <c r="M4760" s="458">
        <v>0.28620000000000001</v>
      </c>
      <c r="N4760" s="458">
        <v>0.31727334999999995</v>
      </c>
      <c r="O4760" s="468">
        <v>3.1099999999999999E-2</v>
      </c>
      <c r="P4760" s="460">
        <v>0</v>
      </c>
      <c r="Q4760" s="453">
        <v>1</v>
      </c>
      <c r="R4760" s="458">
        <v>0.28620000000000001</v>
      </c>
      <c r="S4760" s="464">
        <v>1224458</v>
      </c>
      <c r="T4760" s="461">
        <v>44933410</v>
      </c>
      <c r="U4760" s="469">
        <v>5970000</v>
      </c>
      <c r="V4760" s="470">
        <v>4572570.949</v>
      </c>
      <c r="W4760" s="716" t="e">
        <f t="shared" si="185"/>
        <v>#DIV/0!</v>
      </c>
      <c r="Z4760" s="739">
        <f t="shared" si="186"/>
        <v>38080.643799999998</v>
      </c>
    </row>
    <row r="4761" spans="1:26" s="365" customFormat="1" ht="12.65" customHeight="1">
      <c r="A4761" s="325" t="s">
        <v>66</v>
      </c>
      <c r="B4761" s="452" t="s">
        <v>985</v>
      </c>
      <c r="C4761" s="453" t="s">
        <v>449</v>
      </c>
      <c r="D4761" s="454" t="s">
        <v>1410</v>
      </c>
      <c r="E4761" s="455" t="s">
        <v>987</v>
      </c>
      <c r="F4761" s="454" t="s">
        <v>1402</v>
      </c>
      <c r="G4761" s="454" t="s">
        <v>1403</v>
      </c>
      <c r="H4761" s="454" t="s">
        <v>439</v>
      </c>
      <c r="I4761" s="453">
        <v>2024</v>
      </c>
      <c r="J4761" s="453">
        <v>4</v>
      </c>
      <c r="K4761" s="456">
        <v>45608</v>
      </c>
      <c r="L4761" s="457"/>
      <c r="M4761" s="458">
        <v>0.28620000000000001</v>
      </c>
      <c r="N4761" s="458">
        <v>0.31727334999999995</v>
      </c>
      <c r="O4761" s="468">
        <v>3.1099999999999999E-2</v>
      </c>
      <c r="P4761" s="460">
        <v>0</v>
      </c>
      <c r="Q4761" s="453">
        <v>1</v>
      </c>
      <c r="R4761" s="458">
        <v>0.28620000000000001</v>
      </c>
      <c r="S4761" s="464">
        <v>1024523</v>
      </c>
      <c r="T4761" s="461">
        <v>45957933</v>
      </c>
      <c r="U4761" s="469">
        <v>5970000</v>
      </c>
      <c r="V4761" s="470">
        <v>4540708.2837000005</v>
      </c>
      <c r="W4761" s="716" t="e">
        <f t="shared" si="185"/>
        <v>#DIV/0!</v>
      </c>
      <c r="Z4761" s="739">
        <f t="shared" si="186"/>
        <v>31862.665300000001</v>
      </c>
    </row>
    <row r="4762" spans="1:26" s="365" customFormat="1" ht="12.65" customHeight="1">
      <c r="A4762" s="325" t="s">
        <v>66</v>
      </c>
      <c r="B4762" s="452" t="s">
        <v>985</v>
      </c>
      <c r="C4762" s="453" t="s">
        <v>449</v>
      </c>
      <c r="D4762" s="454" t="s">
        <v>1410</v>
      </c>
      <c r="E4762" s="455" t="s">
        <v>987</v>
      </c>
      <c r="F4762" s="454" t="s">
        <v>1402</v>
      </c>
      <c r="G4762" s="454" t="s">
        <v>1403</v>
      </c>
      <c r="H4762" s="454" t="s">
        <v>439</v>
      </c>
      <c r="I4762" s="453">
        <v>2024</v>
      </c>
      <c r="J4762" s="453">
        <v>5</v>
      </c>
      <c r="K4762" s="456">
        <v>45608</v>
      </c>
      <c r="L4762" s="457"/>
      <c r="M4762" s="458">
        <v>0.28620000000000001</v>
      </c>
      <c r="N4762" s="458">
        <v>0.31727334999999995</v>
      </c>
      <c r="O4762" s="468">
        <v>3.1099999999999999E-2</v>
      </c>
      <c r="P4762" s="460">
        <v>0</v>
      </c>
      <c r="Q4762" s="453">
        <v>1</v>
      </c>
      <c r="R4762" s="458">
        <v>0.28620000000000001</v>
      </c>
      <c r="S4762" s="464">
        <v>996357</v>
      </c>
      <c r="T4762" s="461">
        <v>46954290</v>
      </c>
      <c r="U4762" s="469">
        <v>5970000</v>
      </c>
      <c r="V4762" s="470">
        <v>4509721.5810000002</v>
      </c>
      <c r="W4762" s="716" t="e">
        <f t="shared" si="185"/>
        <v>#DIV/0!</v>
      </c>
      <c r="Z4762" s="739">
        <f t="shared" si="186"/>
        <v>30986.702699999998</v>
      </c>
    </row>
    <row r="4763" spans="1:26" s="365" customFormat="1" ht="12.65" customHeight="1">
      <c r="A4763" s="325" t="s">
        <v>66</v>
      </c>
      <c r="B4763" s="452" t="s">
        <v>985</v>
      </c>
      <c r="C4763" s="453" t="s">
        <v>449</v>
      </c>
      <c r="D4763" s="454" t="s">
        <v>1410</v>
      </c>
      <c r="E4763" s="455" t="s">
        <v>987</v>
      </c>
      <c r="F4763" s="454" t="s">
        <v>1402</v>
      </c>
      <c r="G4763" s="454" t="s">
        <v>1403</v>
      </c>
      <c r="H4763" s="454" t="s">
        <v>439</v>
      </c>
      <c r="I4763" s="453">
        <v>2024</v>
      </c>
      <c r="J4763" s="453">
        <v>6</v>
      </c>
      <c r="K4763" s="456">
        <v>45608</v>
      </c>
      <c r="L4763" s="457"/>
      <c r="M4763" s="458">
        <v>0.28620000000000001</v>
      </c>
      <c r="N4763" s="458">
        <v>0.31727334999999995</v>
      </c>
      <c r="O4763" s="468">
        <v>3.1099999999999999E-2</v>
      </c>
      <c r="P4763" s="460">
        <v>0</v>
      </c>
      <c r="Q4763" s="453">
        <v>1</v>
      </c>
      <c r="R4763" s="458">
        <v>0.28620000000000001</v>
      </c>
      <c r="S4763" s="464">
        <v>762547</v>
      </c>
      <c r="T4763" s="461">
        <v>47716837</v>
      </c>
      <c r="U4763" s="469">
        <v>5970000</v>
      </c>
      <c r="V4763" s="470">
        <v>4486006.3693000004</v>
      </c>
      <c r="W4763" s="716" t="e">
        <f t="shared" si="185"/>
        <v>#DIV/0!</v>
      </c>
      <c r="Z4763" s="739">
        <f t="shared" si="186"/>
        <v>23715.2117</v>
      </c>
    </row>
    <row r="4764" spans="1:26" s="365" customFormat="1" ht="12.65" customHeight="1">
      <c r="A4764" s="325" t="s">
        <v>66</v>
      </c>
      <c r="B4764" s="452" t="s">
        <v>985</v>
      </c>
      <c r="C4764" s="453" t="s">
        <v>449</v>
      </c>
      <c r="D4764" s="454" t="s">
        <v>1410</v>
      </c>
      <c r="E4764" s="455" t="s">
        <v>987</v>
      </c>
      <c r="F4764" s="454" t="s">
        <v>1402</v>
      </c>
      <c r="G4764" s="454" t="s">
        <v>1403</v>
      </c>
      <c r="H4764" s="454" t="s">
        <v>439</v>
      </c>
      <c r="I4764" s="453">
        <v>2024</v>
      </c>
      <c r="J4764" s="453">
        <v>7</v>
      </c>
      <c r="K4764" s="456">
        <v>45608</v>
      </c>
      <c r="L4764" s="457"/>
      <c r="M4764" s="458">
        <v>0.28620000000000001</v>
      </c>
      <c r="N4764" s="458">
        <v>0.31727334999999995</v>
      </c>
      <c r="O4764" s="468">
        <v>3.1099999999999999E-2</v>
      </c>
      <c r="P4764" s="460">
        <v>0</v>
      </c>
      <c r="Q4764" s="453">
        <v>1</v>
      </c>
      <c r="R4764" s="458">
        <v>0.28620000000000001</v>
      </c>
      <c r="S4764" s="464">
        <v>385693</v>
      </c>
      <c r="T4764" s="461">
        <v>48102530</v>
      </c>
      <c r="U4764" s="469">
        <v>5970000</v>
      </c>
      <c r="V4764" s="470">
        <v>4474011.3169999998</v>
      </c>
      <c r="W4764" s="716" t="e">
        <f t="shared" si="185"/>
        <v>#DIV/0!</v>
      </c>
      <c r="Z4764" s="739">
        <f t="shared" si="186"/>
        <v>11995.052299999999</v>
      </c>
    </row>
    <row r="4765" spans="1:26" s="365" customFormat="1" ht="12.65" customHeight="1">
      <c r="A4765" s="325" t="s">
        <v>66</v>
      </c>
      <c r="B4765" s="452" t="s">
        <v>985</v>
      </c>
      <c r="C4765" s="453" t="s">
        <v>449</v>
      </c>
      <c r="D4765" s="454" t="s">
        <v>1410</v>
      </c>
      <c r="E4765" s="455" t="s">
        <v>987</v>
      </c>
      <c r="F4765" s="454" t="s">
        <v>1402</v>
      </c>
      <c r="G4765" s="454" t="s">
        <v>1403</v>
      </c>
      <c r="H4765" s="454" t="s">
        <v>439</v>
      </c>
      <c r="I4765" s="453">
        <v>2024</v>
      </c>
      <c r="J4765" s="453">
        <v>8</v>
      </c>
      <c r="K4765" s="456">
        <v>45608</v>
      </c>
      <c r="L4765" s="457"/>
      <c r="M4765" s="458">
        <v>0.28620000000000001</v>
      </c>
      <c r="N4765" s="458">
        <v>0.31727334999999995</v>
      </c>
      <c r="O4765" s="468">
        <v>3.1099999999999999E-2</v>
      </c>
      <c r="P4765" s="460">
        <v>0</v>
      </c>
      <c r="Q4765" s="453">
        <v>1</v>
      </c>
      <c r="R4765" s="458">
        <v>0.28620000000000001</v>
      </c>
      <c r="S4765" s="464">
        <v>174284</v>
      </c>
      <c r="T4765" s="461">
        <v>48276814</v>
      </c>
      <c r="U4765" s="469">
        <v>5970000</v>
      </c>
      <c r="V4765" s="470">
        <v>4468591.0845999997</v>
      </c>
      <c r="W4765" s="716" t="e">
        <f t="shared" si="185"/>
        <v>#DIV/0!</v>
      </c>
      <c r="Z4765" s="739">
        <f t="shared" si="186"/>
        <v>5420.2323999999999</v>
      </c>
    </row>
    <row r="4766" spans="1:26" s="365" customFormat="1" ht="12.65" customHeight="1">
      <c r="A4766" s="325" t="s">
        <v>66</v>
      </c>
      <c r="B4766" s="452" t="s">
        <v>985</v>
      </c>
      <c r="C4766" s="453" t="s">
        <v>449</v>
      </c>
      <c r="D4766" s="454" t="s">
        <v>1411</v>
      </c>
      <c r="E4766" s="455" t="s">
        <v>991</v>
      </c>
      <c r="F4766" s="454" t="s">
        <v>1402</v>
      </c>
      <c r="G4766" s="454" t="s">
        <v>1403</v>
      </c>
      <c r="H4766" s="454" t="s">
        <v>439</v>
      </c>
      <c r="I4766" s="453">
        <v>2024</v>
      </c>
      <c r="J4766" s="453">
        <v>2</v>
      </c>
      <c r="K4766" s="456">
        <v>45608</v>
      </c>
      <c r="L4766" s="457"/>
      <c r="M4766" s="458">
        <v>4.5900000000000003E-2</v>
      </c>
      <c r="N4766" s="458">
        <v>5.6375000000000001E-2</v>
      </c>
      <c r="O4766" s="468">
        <v>1.0500000000000001E-2</v>
      </c>
      <c r="P4766" s="460">
        <v>0</v>
      </c>
      <c r="Q4766" s="453">
        <v>1</v>
      </c>
      <c r="R4766" s="458">
        <v>4.5900000000000003E-2</v>
      </c>
      <c r="S4766" s="464">
        <v>210000</v>
      </c>
      <c r="T4766" s="461">
        <v>44502673</v>
      </c>
      <c r="U4766" s="469">
        <v>2514000</v>
      </c>
      <c r="V4766" s="470">
        <v>2046721.9335</v>
      </c>
      <c r="W4766" s="716" t="e">
        <f t="shared" si="185"/>
        <v>#DIV/0!</v>
      </c>
      <c r="Z4766" s="739">
        <f t="shared" si="186"/>
        <v>2205</v>
      </c>
    </row>
    <row r="4767" spans="1:26" s="365" customFormat="1" ht="12.65" customHeight="1">
      <c r="A4767" s="325" t="s">
        <v>66</v>
      </c>
      <c r="B4767" s="452" t="s">
        <v>985</v>
      </c>
      <c r="C4767" s="453" t="s">
        <v>449</v>
      </c>
      <c r="D4767" s="454" t="s">
        <v>1411</v>
      </c>
      <c r="E4767" s="455" t="s">
        <v>991</v>
      </c>
      <c r="F4767" s="454" t="s">
        <v>1402</v>
      </c>
      <c r="G4767" s="454" t="s">
        <v>1403</v>
      </c>
      <c r="H4767" s="454" t="s">
        <v>439</v>
      </c>
      <c r="I4767" s="453">
        <v>2024</v>
      </c>
      <c r="J4767" s="453">
        <v>3</v>
      </c>
      <c r="K4767" s="456">
        <v>45608</v>
      </c>
      <c r="L4767" s="457"/>
      <c r="M4767" s="458">
        <v>4.5900000000000003E-2</v>
      </c>
      <c r="N4767" s="458">
        <v>5.6375000000000001E-2</v>
      </c>
      <c r="O4767" s="468">
        <v>1.0500000000000001E-2</v>
      </c>
      <c r="P4767" s="460">
        <v>0</v>
      </c>
      <c r="Q4767" s="453">
        <v>1</v>
      </c>
      <c r="R4767" s="458">
        <v>4.5900000000000003E-2</v>
      </c>
      <c r="S4767" s="464">
        <v>2950527</v>
      </c>
      <c r="T4767" s="461">
        <v>47453200</v>
      </c>
      <c r="U4767" s="469">
        <v>2514000</v>
      </c>
      <c r="V4767" s="470">
        <v>2015741.4</v>
      </c>
      <c r="W4767" s="716" t="e">
        <f t="shared" si="185"/>
        <v>#DIV/0!</v>
      </c>
      <c r="Z4767" s="739">
        <f t="shared" si="186"/>
        <v>30980.533500000001</v>
      </c>
    </row>
    <row r="4768" spans="1:26" s="365" customFormat="1" ht="12.65" customHeight="1">
      <c r="A4768" s="325" t="s">
        <v>66</v>
      </c>
      <c r="B4768" s="452" t="s">
        <v>985</v>
      </c>
      <c r="C4768" s="453" t="s">
        <v>449</v>
      </c>
      <c r="D4768" s="454" t="s">
        <v>1411</v>
      </c>
      <c r="E4768" s="455" t="s">
        <v>991</v>
      </c>
      <c r="F4768" s="454" t="s">
        <v>1402</v>
      </c>
      <c r="G4768" s="454" t="s">
        <v>1403</v>
      </c>
      <c r="H4768" s="454" t="s">
        <v>439</v>
      </c>
      <c r="I4768" s="453">
        <v>2024</v>
      </c>
      <c r="J4768" s="453">
        <v>4</v>
      </c>
      <c r="K4768" s="456">
        <v>45608</v>
      </c>
      <c r="L4768" s="457"/>
      <c r="M4768" s="458">
        <v>4.5900000000000003E-2</v>
      </c>
      <c r="N4768" s="458">
        <v>5.6375000000000001E-2</v>
      </c>
      <c r="O4768" s="468">
        <v>1.0500000000000001E-2</v>
      </c>
      <c r="P4768" s="460">
        <v>0</v>
      </c>
      <c r="Q4768" s="453">
        <v>1</v>
      </c>
      <c r="R4768" s="458">
        <v>4.5900000000000003E-2</v>
      </c>
      <c r="S4768" s="464">
        <v>985685</v>
      </c>
      <c r="T4768" s="461">
        <v>48438885</v>
      </c>
      <c r="U4768" s="469">
        <v>2514000</v>
      </c>
      <c r="V4768" s="470">
        <v>2005391.7075</v>
      </c>
      <c r="W4768" s="716" t="e">
        <f t="shared" si="185"/>
        <v>#DIV/0!</v>
      </c>
      <c r="Z4768" s="739">
        <f t="shared" si="186"/>
        <v>10349.692500000001</v>
      </c>
    </row>
    <row r="4769" spans="1:26" s="365" customFormat="1" ht="12.65" customHeight="1">
      <c r="A4769" s="325" t="s">
        <v>66</v>
      </c>
      <c r="B4769" s="452" t="s">
        <v>985</v>
      </c>
      <c r="C4769" s="453" t="s">
        <v>449</v>
      </c>
      <c r="D4769" s="454" t="s">
        <v>1411</v>
      </c>
      <c r="E4769" s="455" t="s">
        <v>991</v>
      </c>
      <c r="F4769" s="454" t="s">
        <v>1402</v>
      </c>
      <c r="G4769" s="454" t="s">
        <v>1403</v>
      </c>
      <c r="H4769" s="454" t="s">
        <v>439</v>
      </c>
      <c r="I4769" s="453">
        <v>2024</v>
      </c>
      <c r="J4769" s="453">
        <v>5</v>
      </c>
      <c r="K4769" s="456">
        <v>45608</v>
      </c>
      <c r="L4769" s="457"/>
      <c r="M4769" s="458">
        <v>4.5900000000000003E-2</v>
      </c>
      <c r="N4769" s="458">
        <v>5.6375000000000001E-2</v>
      </c>
      <c r="O4769" s="468">
        <v>1.0500000000000001E-2</v>
      </c>
      <c r="P4769" s="460">
        <v>0</v>
      </c>
      <c r="Q4769" s="453">
        <v>1</v>
      </c>
      <c r="R4769" s="458">
        <v>4.5900000000000003E-2</v>
      </c>
      <c r="S4769" s="464">
        <v>962987</v>
      </c>
      <c r="T4769" s="461">
        <v>49401872</v>
      </c>
      <c r="U4769" s="469">
        <v>2514000</v>
      </c>
      <c r="V4769" s="470">
        <v>1995280.344</v>
      </c>
      <c r="W4769" s="716" t="e">
        <f t="shared" si="185"/>
        <v>#DIV/0!</v>
      </c>
      <c r="Z4769" s="739">
        <f t="shared" si="186"/>
        <v>10111.363500000001</v>
      </c>
    </row>
    <row r="4770" spans="1:26" s="365" customFormat="1" ht="12.65" customHeight="1">
      <c r="A4770" s="325" t="s">
        <v>66</v>
      </c>
      <c r="B4770" s="452" t="s">
        <v>985</v>
      </c>
      <c r="C4770" s="453" t="s">
        <v>449</v>
      </c>
      <c r="D4770" s="454" t="s">
        <v>1411</v>
      </c>
      <c r="E4770" s="455" t="s">
        <v>991</v>
      </c>
      <c r="F4770" s="454" t="s">
        <v>1402</v>
      </c>
      <c r="G4770" s="454" t="s">
        <v>1403</v>
      </c>
      <c r="H4770" s="454" t="s">
        <v>439</v>
      </c>
      <c r="I4770" s="453">
        <v>2024</v>
      </c>
      <c r="J4770" s="453">
        <v>6</v>
      </c>
      <c r="K4770" s="456">
        <v>45608</v>
      </c>
      <c r="L4770" s="457"/>
      <c r="M4770" s="458">
        <v>4.5900000000000003E-2</v>
      </c>
      <c r="N4770" s="458">
        <v>5.6375000000000001E-2</v>
      </c>
      <c r="O4770" s="468">
        <v>1.0500000000000001E-2</v>
      </c>
      <c r="P4770" s="460">
        <v>0</v>
      </c>
      <c r="Q4770" s="453">
        <v>1</v>
      </c>
      <c r="R4770" s="458">
        <v>4.5900000000000003E-2</v>
      </c>
      <c r="S4770" s="464">
        <v>1109729</v>
      </c>
      <c r="T4770" s="461">
        <v>50511601</v>
      </c>
      <c r="U4770" s="469">
        <v>2514000</v>
      </c>
      <c r="V4770" s="470">
        <v>1983628.1894999999</v>
      </c>
      <c r="W4770" s="716" t="e">
        <f t="shared" si="185"/>
        <v>#DIV/0!</v>
      </c>
      <c r="Z4770" s="739">
        <f t="shared" si="186"/>
        <v>11652.154500000001</v>
      </c>
    </row>
    <row r="4771" spans="1:26" s="365" customFormat="1" ht="12.65" customHeight="1">
      <c r="A4771" s="325" t="s">
        <v>66</v>
      </c>
      <c r="B4771" s="452" t="s">
        <v>985</v>
      </c>
      <c r="C4771" s="453" t="s">
        <v>449</v>
      </c>
      <c r="D4771" s="454" t="s">
        <v>1411</v>
      </c>
      <c r="E4771" s="455" t="s">
        <v>991</v>
      </c>
      <c r="F4771" s="454" t="s">
        <v>1402</v>
      </c>
      <c r="G4771" s="454" t="s">
        <v>1403</v>
      </c>
      <c r="H4771" s="454" t="s">
        <v>439</v>
      </c>
      <c r="I4771" s="453">
        <v>2024</v>
      </c>
      <c r="J4771" s="453">
        <v>7</v>
      </c>
      <c r="K4771" s="456">
        <v>45608</v>
      </c>
      <c r="L4771" s="457"/>
      <c r="M4771" s="458">
        <v>4.5900000000000003E-2</v>
      </c>
      <c r="N4771" s="458">
        <v>5.6375000000000001E-2</v>
      </c>
      <c r="O4771" s="468">
        <v>1.0500000000000001E-2</v>
      </c>
      <c r="P4771" s="460">
        <v>0</v>
      </c>
      <c r="Q4771" s="453">
        <v>1</v>
      </c>
      <c r="R4771" s="458">
        <v>4.5900000000000003E-2</v>
      </c>
      <c r="S4771" s="464">
        <v>286203</v>
      </c>
      <c r="T4771" s="461">
        <v>50797804</v>
      </c>
      <c r="U4771" s="469">
        <v>2514000</v>
      </c>
      <c r="V4771" s="470">
        <v>1980623.058</v>
      </c>
      <c r="W4771" s="716" t="e">
        <f t="shared" si="185"/>
        <v>#DIV/0!</v>
      </c>
      <c r="Z4771" s="739">
        <f t="shared" si="186"/>
        <v>3005.1315</v>
      </c>
    </row>
    <row r="4772" spans="1:26" s="365" customFormat="1" ht="12.65" customHeight="1">
      <c r="A4772" s="325" t="s">
        <v>66</v>
      </c>
      <c r="B4772" s="452" t="s">
        <v>985</v>
      </c>
      <c r="C4772" s="453" t="s">
        <v>449</v>
      </c>
      <c r="D4772" s="454" t="s">
        <v>1411</v>
      </c>
      <c r="E4772" s="455" t="s">
        <v>991</v>
      </c>
      <c r="F4772" s="454" t="s">
        <v>1402</v>
      </c>
      <c r="G4772" s="454" t="s">
        <v>1403</v>
      </c>
      <c r="H4772" s="454" t="s">
        <v>439</v>
      </c>
      <c r="I4772" s="453">
        <v>2024</v>
      </c>
      <c r="J4772" s="453">
        <v>8</v>
      </c>
      <c r="K4772" s="456">
        <v>45608</v>
      </c>
      <c r="L4772" s="457"/>
      <c r="M4772" s="458">
        <v>4.5900000000000003E-2</v>
      </c>
      <c r="N4772" s="458">
        <v>5.6375000000000001E-2</v>
      </c>
      <c r="O4772" s="468">
        <v>1.0500000000000001E-2</v>
      </c>
      <c r="P4772" s="460">
        <v>0</v>
      </c>
      <c r="Q4772" s="453">
        <v>1</v>
      </c>
      <c r="R4772" s="458">
        <v>4.5900000000000003E-2</v>
      </c>
      <c r="S4772" s="464">
        <v>150000</v>
      </c>
      <c r="T4772" s="461">
        <v>50947804</v>
      </c>
      <c r="U4772" s="469">
        <v>2514000</v>
      </c>
      <c r="V4772" s="470">
        <v>1979048.058</v>
      </c>
      <c r="W4772" s="716" t="e">
        <f t="shared" si="185"/>
        <v>#DIV/0!</v>
      </c>
      <c r="Z4772" s="739">
        <f t="shared" si="186"/>
        <v>1575</v>
      </c>
    </row>
    <row r="4773" spans="1:26" s="365" customFormat="1" ht="12.65" customHeight="1">
      <c r="A4773" s="325" t="s">
        <v>66</v>
      </c>
      <c r="B4773" s="452" t="s">
        <v>985</v>
      </c>
      <c r="C4773" s="453" t="s">
        <v>449</v>
      </c>
      <c r="D4773" s="454" t="s">
        <v>1412</v>
      </c>
      <c r="E4773" s="455" t="s">
        <v>993</v>
      </c>
      <c r="F4773" s="454" t="s">
        <v>1402</v>
      </c>
      <c r="G4773" s="454" t="s">
        <v>1403</v>
      </c>
      <c r="H4773" s="454" t="s">
        <v>439</v>
      </c>
      <c r="I4773" s="453">
        <v>2024</v>
      </c>
      <c r="J4773" s="453">
        <v>2</v>
      </c>
      <c r="K4773" s="456">
        <v>45608</v>
      </c>
      <c r="L4773" s="457"/>
      <c r="M4773" s="458">
        <v>6.8099999999999994E-2</v>
      </c>
      <c r="N4773" s="458">
        <v>8.0466666666666659E-2</v>
      </c>
      <c r="O4773" s="468">
        <v>1.24E-2</v>
      </c>
      <c r="P4773" s="460">
        <v>0</v>
      </c>
      <c r="Q4773" s="453">
        <v>1</v>
      </c>
      <c r="R4773" s="458">
        <v>6.8099999999999994E-2</v>
      </c>
      <c r="S4773" s="464">
        <v>256316</v>
      </c>
      <c r="T4773" s="461">
        <v>44512329</v>
      </c>
      <c r="U4773" s="469">
        <v>2968000</v>
      </c>
      <c r="V4773" s="470">
        <v>2416047.1203999999</v>
      </c>
      <c r="W4773" s="716" t="e">
        <f t="shared" si="185"/>
        <v>#DIV/0!</v>
      </c>
      <c r="Z4773" s="739">
        <f t="shared" si="186"/>
        <v>3178.3184000000001</v>
      </c>
    </row>
    <row r="4774" spans="1:26" s="365" customFormat="1" ht="12.65" customHeight="1">
      <c r="A4774" s="325" t="s">
        <v>66</v>
      </c>
      <c r="B4774" s="452" t="s">
        <v>985</v>
      </c>
      <c r="C4774" s="453" t="s">
        <v>449</v>
      </c>
      <c r="D4774" s="454" t="s">
        <v>1412</v>
      </c>
      <c r="E4774" s="455" t="s">
        <v>993</v>
      </c>
      <c r="F4774" s="454" t="s">
        <v>1402</v>
      </c>
      <c r="G4774" s="454" t="s">
        <v>1403</v>
      </c>
      <c r="H4774" s="454" t="s">
        <v>439</v>
      </c>
      <c r="I4774" s="453">
        <v>2024</v>
      </c>
      <c r="J4774" s="453">
        <v>3</v>
      </c>
      <c r="K4774" s="456">
        <v>45608</v>
      </c>
      <c r="L4774" s="457"/>
      <c r="M4774" s="458">
        <v>6.8099999999999994E-2</v>
      </c>
      <c r="N4774" s="458">
        <v>8.0466666666666659E-2</v>
      </c>
      <c r="O4774" s="468">
        <v>1.24E-2</v>
      </c>
      <c r="P4774" s="460">
        <v>0</v>
      </c>
      <c r="Q4774" s="453">
        <v>1</v>
      </c>
      <c r="R4774" s="458">
        <v>6.8099999999999994E-2</v>
      </c>
      <c r="S4774" s="464">
        <v>1850689</v>
      </c>
      <c r="T4774" s="461">
        <v>46363018</v>
      </c>
      <c r="U4774" s="469">
        <v>2968000</v>
      </c>
      <c r="V4774" s="470">
        <v>2393098.5767999999</v>
      </c>
      <c r="W4774" s="716" t="e">
        <f t="shared" si="185"/>
        <v>#DIV/0!</v>
      </c>
      <c r="Z4774" s="739">
        <f t="shared" si="186"/>
        <v>22948.543600000001</v>
      </c>
    </row>
    <row r="4775" spans="1:26" s="365" customFormat="1" ht="12.65" customHeight="1">
      <c r="A4775" s="325" t="s">
        <v>66</v>
      </c>
      <c r="B4775" s="452" t="s">
        <v>985</v>
      </c>
      <c r="C4775" s="453" t="s">
        <v>449</v>
      </c>
      <c r="D4775" s="454" t="s">
        <v>1412</v>
      </c>
      <c r="E4775" s="455" t="s">
        <v>993</v>
      </c>
      <c r="F4775" s="454" t="s">
        <v>1402</v>
      </c>
      <c r="G4775" s="454" t="s">
        <v>1403</v>
      </c>
      <c r="H4775" s="454" t="s">
        <v>439</v>
      </c>
      <c r="I4775" s="453">
        <v>2024</v>
      </c>
      <c r="J4775" s="453">
        <v>4</v>
      </c>
      <c r="K4775" s="456">
        <v>45608</v>
      </c>
      <c r="L4775" s="457"/>
      <c r="M4775" s="458">
        <v>6.8099999999999994E-2</v>
      </c>
      <c r="N4775" s="458">
        <v>8.0466666666666659E-2</v>
      </c>
      <c r="O4775" s="468">
        <v>1.24E-2</v>
      </c>
      <c r="P4775" s="460">
        <v>0</v>
      </c>
      <c r="Q4775" s="453">
        <v>1</v>
      </c>
      <c r="R4775" s="458">
        <v>6.8099999999999994E-2</v>
      </c>
      <c r="S4775" s="464">
        <v>744394</v>
      </c>
      <c r="T4775" s="461">
        <v>47107412</v>
      </c>
      <c r="U4775" s="469">
        <v>2968000</v>
      </c>
      <c r="V4775" s="470">
        <v>2383868.0912000001</v>
      </c>
      <c r="W4775" s="716" t="e">
        <f t="shared" si="185"/>
        <v>#DIV/0!</v>
      </c>
      <c r="Z4775" s="739">
        <f t="shared" si="186"/>
        <v>9230.4856</v>
      </c>
    </row>
    <row r="4776" spans="1:26" s="365" customFormat="1" ht="12.65" customHeight="1">
      <c r="A4776" s="325" t="s">
        <v>66</v>
      </c>
      <c r="B4776" s="452" t="s">
        <v>985</v>
      </c>
      <c r="C4776" s="453" t="s">
        <v>449</v>
      </c>
      <c r="D4776" s="454" t="s">
        <v>1412</v>
      </c>
      <c r="E4776" s="455" t="s">
        <v>993</v>
      </c>
      <c r="F4776" s="454" t="s">
        <v>1402</v>
      </c>
      <c r="G4776" s="454" t="s">
        <v>1403</v>
      </c>
      <c r="H4776" s="454" t="s">
        <v>439</v>
      </c>
      <c r="I4776" s="453">
        <v>2024</v>
      </c>
      <c r="J4776" s="453">
        <v>5</v>
      </c>
      <c r="K4776" s="456">
        <v>45608</v>
      </c>
      <c r="L4776" s="457"/>
      <c r="M4776" s="458">
        <v>6.8099999999999994E-2</v>
      </c>
      <c r="N4776" s="458">
        <v>8.0466666666666659E-2</v>
      </c>
      <c r="O4776" s="468">
        <v>1.24E-2</v>
      </c>
      <c r="P4776" s="460">
        <v>0</v>
      </c>
      <c r="Q4776" s="453">
        <v>1</v>
      </c>
      <c r="R4776" s="458">
        <v>6.8099999999999994E-2</v>
      </c>
      <c r="S4776" s="464">
        <v>652761</v>
      </c>
      <c r="T4776" s="461">
        <v>47760173</v>
      </c>
      <c r="U4776" s="469">
        <v>2968000</v>
      </c>
      <c r="V4776" s="470">
        <v>2375773.8547999999</v>
      </c>
      <c r="W4776" s="716" t="e">
        <f t="shared" si="185"/>
        <v>#DIV/0!</v>
      </c>
      <c r="Z4776" s="739">
        <f t="shared" si="186"/>
        <v>8094.2363999999998</v>
      </c>
    </row>
    <row r="4777" spans="1:26" s="365" customFormat="1" ht="12.65" customHeight="1">
      <c r="A4777" s="325" t="s">
        <v>66</v>
      </c>
      <c r="B4777" s="452" t="s">
        <v>985</v>
      </c>
      <c r="C4777" s="453" t="s">
        <v>449</v>
      </c>
      <c r="D4777" s="454" t="s">
        <v>1412</v>
      </c>
      <c r="E4777" s="455" t="s">
        <v>993</v>
      </c>
      <c r="F4777" s="454" t="s">
        <v>1402</v>
      </c>
      <c r="G4777" s="454" t="s">
        <v>1403</v>
      </c>
      <c r="H4777" s="454" t="s">
        <v>439</v>
      </c>
      <c r="I4777" s="453">
        <v>2024</v>
      </c>
      <c r="J4777" s="453">
        <v>6</v>
      </c>
      <c r="K4777" s="456">
        <v>45608</v>
      </c>
      <c r="L4777" s="457"/>
      <c r="M4777" s="458">
        <v>6.8099999999999994E-2</v>
      </c>
      <c r="N4777" s="458">
        <v>8.0466666666666659E-2</v>
      </c>
      <c r="O4777" s="468">
        <v>1.24E-2</v>
      </c>
      <c r="P4777" s="460">
        <v>0</v>
      </c>
      <c r="Q4777" s="453">
        <v>1</v>
      </c>
      <c r="R4777" s="458">
        <v>6.8099999999999994E-2</v>
      </c>
      <c r="S4777" s="464">
        <v>203616</v>
      </c>
      <c r="T4777" s="461">
        <v>47963789</v>
      </c>
      <c r="U4777" s="469">
        <v>2968000</v>
      </c>
      <c r="V4777" s="470">
        <v>2373249.0164000001</v>
      </c>
      <c r="W4777" s="716" t="e">
        <f t="shared" si="185"/>
        <v>#DIV/0!</v>
      </c>
      <c r="Z4777" s="739">
        <f t="shared" si="186"/>
        <v>2524.8384000000001</v>
      </c>
    </row>
    <row r="4778" spans="1:26" s="365" customFormat="1" ht="12.65" customHeight="1">
      <c r="A4778" s="325" t="s">
        <v>66</v>
      </c>
      <c r="B4778" s="452" t="s">
        <v>985</v>
      </c>
      <c r="C4778" s="453" t="s">
        <v>449</v>
      </c>
      <c r="D4778" s="454" t="s">
        <v>1412</v>
      </c>
      <c r="E4778" s="455" t="s">
        <v>993</v>
      </c>
      <c r="F4778" s="454" t="s">
        <v>1402</v>
      </c>
      <c r="G4778" s="454" t="s">
        <v>1403</v>
      </c>
      <c r="H4778" s="454" t="s">
        <v>439</v>
      </c>
      <c r="I4778" s="453">
        <v>2024</v>
      </c>
      <c r="J4778" s="453">
        <v>7</v>
      </c>
      <c r="K4778" s="456">
        <v>45608</v>
      </c>
      <c r="L4778" s="457"/>
      <c r="M4778" s="458">
        <v>6.8099999999999994E-2</v>
      </c>
      <c r="N4778" s="458">
        <v>8.0466666666666659E-2</v>
      </c>
      <c r="O4778" s="468">
        <v>1.24E-2</v>
      </c>
      <c r="P4778" s="460">
        <v>0</v>
      </c>
      <c r="Q4778" s="453">
        <v>1</v>
      </c>
      <c r="R4778" s="458">
        <v>6.8099999999999994E-2</v>
      </c>
      <c r="S4778" s="464">
        <v>72000</v>
      </c>
      <c r="T4778" s="461">
        <v>48035789</v>
      </c>
      <c r="U4778" s="469">
        <v>2968000</v>
      </c>
      <c r="V4778" s="470">
        <v>2372356.2164000003</v>
      </c>
      <c r="W4778" s="716" t="e">
        <f t="shared" si="185"/>
        <v>#DIV/0!</v>
      </c>
      <c r="Z4778" s="739">
        <f t="shared" si="186"/>
        <v>892.8</v>
      </c>
    </row>
    <row r="4779" spans="1:26" s="365" customFormat="1" ht="12.65" customHeight="1">
      <c r="A4779" s="325" t="s">
        <v>66</v>
      </c>
      <c r="B4779" s="452" t="s">
        <v>985</v>
      </c>
      <c r="C4779" s="453" t="s">
        <v>449</v>
      </c>
      <c r="D4779" s="454" t="s">
        <v>1412</v>
      </c>
      <c r="E4779" s="455" t="s">
        <v>993</v>
      </c>
      <c r="F4779" s="454" t="s">
        <v>1402</v>
      </c>
      <c r="G4779" s="454" t="s">
        <v>1403</v>
      </c>
      <c r="H4779" s="454" t="s">
        <v>439</v>
      </c>
      <c r="I4779" s="453">
        <v>2024</v>
      </c>
      <c r="J4779" s="453">
        <v>8</v>
      </c>
      <c r="K4779" s="456">
        <v>45608</v>
      </c>
      <c r="L4779" s="457"/>
      <c r="M4779" s="458">
        <v>6.8099999999999994E-2</v>
      </c>
      <c r="N4779" s="458">
        <v>8.0466666666666659E-2</v>
      </c>
      <c r="O4779" s="468">
        <v>1.24E-2</v>
      </c>
      <c r="P4779" s="460">
        <v>0</v>
      </c>
      <c r="Q4779" s="453">
        <v>1</v>
      </c>
      <c r="R4779" s="458">
        <v>6.8099999999999994E-2</v>
      </c>
      <c r="S4779" s="464">
        <v>0</v>
      </c>
      <c r="T4779" s="461">
        <v>48035789</v>
      </c>
      <c r="U4779" s="469">
        <v>2968000</v>
      </c>
      <c r="V4779" s="470">
        <v>2372356.2164000003</v>
      </c>
      <c r="W4779" s="716" t="e">
        <f t="shared" si="185"/>
        <v>#DIV/0!</v>
      </c>
      <c r="Z4779" s="739">
        <f t="shared" si="186"/>
        <v>0</v>
      </c>
    </row>
    <row r="4780" spans="1:26" s="365" customFormat="1" ht="12.65" customHeight="1">
      <c r="A4780" s="325" t="s">
        <v>66</v>
      </c>
      <c r="B4780" s="452" t="s">
        <v>985</v>
      </c>
      <c r="C4780" s="453" t="s">
        <v>449</v>
      </c>
      <c r="D4780" s="454" t="s">
        <v>1413</v>
      </c>
      <c r="E4780" s="455" t="s">
        <v>995</v>
      </c>
      <c r="F4780" s="454" t="s">
        <v>1402</v>
      </c>
      <c r="G4780" s="454" t="s">
        <v>1403</v>
      </c>
      <c r="H4780" s="454" t="s">
        <v>439</v>
      </c>
      <c r="I4780" s="453">
        <v>2024</v>
      </c>
      <c r="J4780" s="453">
        <v>2</v>
      </c>
      <c r="K4780" s="456">
        <v>45608</v>
      </c>
      <c r="L4780" s="457"/>
      <c r="M4780" s="458">
        <v>7.0999999999999994E-2</v>
      </c>
      <c r="N4780" s="458">
        <v>8.5166666666666654E-2</v>
      </c>
      <c r="O4780" s="468">
        <v>1.4200000000000001E-2</v>
      </c>
      <c r="P4780" s="460">
        <v>0</v>
      </c>
      <c r="Q4780" s="453">
        <v>1</v>
      </c>
      <c r="R4780" s="458">
        <v>7.0999999999999994E-2</v>
      </c>
      <c r="S4780" s="464">
        <v>366768</v>
      </c>
      <c r="T4780" s="461">
        <v>59055788</v>
      </c>
      <c r="U4780" s="469">
        <v>3400000</v>
      </c>
      <c r="V4780" s="470">
        <v>2561407.8103999998</v>
      </c>
      <c r="W4780" s="716" t="e">
        <f t="shared" si="185"/>
        <v>#DIV/0!</v>
      </c>
      <c r="Z4780" s="739">
        <f t="shared" si="186"/>
        <v>5208.1055999999999</v>
      </c>
    </row>
    <row r="4781" spans="1:26" s="365" customFormat="1" ht="12.65" customHeight="1">
      <c r="A4781" s="325" t="s">
        <v>66</v>
      </c>
      <c r="B4781" s="452" t="s">
        <v>985</v>
      </c>
      <c r="C4781" s="453" t="s">
        <v>449</v>
      </c>
      <c r="D4781" s="454" t="s">
        <v>1413</v>
      </c>
      <c r="E4781" s="455" t="s">
        <v>995</v>
      </c>
      <c r="F4781" s="454" t="s">
        <v>1402</v>
      </c>
      <c r="G4781" s="454" t="s">
        <v>1403</v>
      </c>
      <c r="H4781" s="454" t="s">
        <v>439</v>
      </c>
      <c r="I4781" s="453">
        <v>2024</v>
      </c>
      <c r="J4781" s="453">
        <v>3</v>
      </c>
      <c r="K4781" s="456">
        <v>45608</v>
      </c>
      <c r="L4781" s="457"/>
      <c r="M4781" s="458">
        <v>7.0999999999999994E-2</v>
      </c>
      <c r="N4781" s="458">
        <v>8.5166666666666654E-2</v>
      </c>
      <c r="O4781" s="468">
        <v>1.4200000000000001E-2</v>
      </c>
      <c r="P4781" s="460">
        <v>0</v>
      </c>
      <c r="Q4781" s="453">
        <v>1</v>
      </c>
      <c r="R4781" s="458">
        <v>7.0999999999999994E-2</v>
      </c>
      <c r="S4781" s="464">
        <v>1442034</v>
      </c>
      <c r="T4781" s="461">
        <v>60497822</v>
      </c>
      <c r="U4781" s="469">
        <v>3400000</v>
      </c>
      <c r="V4781" s="470">
        <v>2540930.9276000001</v>
      </c>
      <c r="W4781" s="716" t="e">
        <f t="shared" si="185"/>
        <v>#DIV/0!</v>
      </c>
      <c r="Z4781" s="739">
        <f t="shared" si="186"/>
        <v>20476.882799999999</v>
      </c>
    </row>
    <row r="4782" spans="1:26" s="365" customFormat="1" ht="12.65" customHeight="1">
      <c r="A4782" s="325" t="s">
        <v>66</v>
      </c>
      <c r="B4782" s="452" t="s">
        <v>985</v>
      </c>
      <c r="C4782" s="453" t="s">
        <v>449</v>
      </c>
      <c r="D4782" s="454" t="s">
        <v>1413</v>
      </c>
      <c r="E4782" s="455" t="s">
        <v>995</v>
      </c>
      <c r="F4782" s="454" t="s">
        <v>1402</v>
      </c>
      <c r="G4782" s="454" t="s">
        <v>1403</v>
      </c>
      <c r="H4782" s="454" t="s">
        <v>439</v>
      </c>
      <c r="I4782" s="453">
        <v>2024</v>
      </c>
      <c r="J4782" s="453">
        <v>4</v>
      </c>
      <c r="K4782" s="456">
        <v>45608</v>
      </c>
      <c r="L4782" s="457"/>
      <c r="M4782" s="458">
        <v>7.0999999999999994E-2</v>
      </c>
      <c r="N4782" s="458">
        <v>8.5166666666666654E-2</v>
      </c>
      <c r="O4782" s="468">
        <v>1.4200000000000001E-2</v>
      </c>
      <c r="P4782" s="460">
        <v>0</v>
      </c>
      <c r="Q4782" s="453">
        <v>1</v>
      </c>
      <c r="R4782" s="458">
        <v>7.0999999999999994E-2</v>
      </c>
      <c r="S4782" s="464">
        <v>1054268</v>
      </c>
      <c r="T4782" s="461">
        <v>61552090</v>
      </c>
      <c r="U4782" s="469">
        <v>3400000</v>
      </c>
      <c r="V4782" s="470">
        <v>2525960.3219999997</v>
      </c>
      <c r="W4782" s="716" t="e">
        <f t="shared" si="185"/>
        <v>#DIV/0!</v>
      </c>
      <c r="Z4782" s="739">
        <f t="shared" si="186"/>
        <v>14970.605600000001</v>
      </c>
    </row>
    <row r="4783" spans="1:26" s="365" customFormat="1" ht="12.65" customHeight="1">
      <c r="A4783" s="325" t="s">
        <v>66</v>
      </c>
      <c r="B4783" s="452" t="s">
        <v>985</v>
      </c>
      <c r="C4783" s="453" t="s">
        <v>449</v>
      </c>
      <c r="D4783" s="454" t="s">
        <v>1413</v>
      </c>
      <c r="E4783" s="455" t="s">
        <v>995</v>
      </c>
      <c r="F4783" s="454" t="s">
        <v>1402</v>
      </c>
      <c r="G4783" s="454" t="s">
        <v>1403</v>
      </c>
      <c r="H4783" s="454" t="s">
        <v>439</v>
      </c>
      <c r="I4783" s="453">
        <v>2024</v>
      </c>
      <c r="J4783" s="453">
        <v>5</v>
      </c>
      <c r="K4783" s="456">
        <v>45608</v>
      </c>
      <c r="L4783" s="457"/>
      <c r="M4783" s="458">
        <v>7.0999999999999994E-2</v>
      </c>
      <c r="N4783" s="458">
        <v>8.5166666666666654E-2</v>
      </c>
      <c r="O4783" s="468">
        <v>1.4200000000000001E-2</v>
      </c>
      <c r="P4783" s="460">
        <v>0</v>
      </c>
      <c r="Q4783" s="453">
        <v>1</v>
      </c>
      <c r="R4783" s="458">
        <v>7.0999999999999994E-2</v>
      </c>
      <c r="S4783" s="464">
        <v>1138850</v>
      </c>
      <c r="T4783" s="461">
        <v>62690940</v>
      </c>
      <c r="U4783" s="469">
        <v>3400000</v>
      </c>
      <c r="V4783" s="470">
        <v>2509788.6519999998</v>
      </c>
      <c r="W4783" s="716" t="e">
        <f t="shared" si="185"/>
        <v>#DIV/0!</v>
      </c>
      <c r="Z4783" s="739">
        <f t="shared" si="186"/>
        <v>16171.67</v>
      </c>
    </row>
    <row r="4784" spans="1:26" s="365" customFormat="1" ht="12.65" customHeight="1">
      <c r="A4784" s="325" t="s">
        <v>66</v>
      </c>
      <c r="B4784" s="452" t="s">
        <v>985</v>
      </c>
      <c r="C4784" s="453" t="s">
        <v>449</v>
      </c>
      <c r="D4784" s="454" t="s">
        <v>1413</v>
      </c>
      <c r="E4784" s="455" t="s">
        <v>995</v>
      </c>
      <c r="F4784" s="454" t="s">
        <v>1402</v>
      </c>
      <c r="G4784" s="454" t="s">
        <v>1403</v>
      </c>
      <c r="H4784" s="454" t="s">
        <v>439</v>
      </c>
      <c r="I4784" s="453">
        <v>2024</v>
      </c>
      <c r="J4784" s="453">
        <v>6</v>
      </c>
      <c r="K4784" s="456">
        <v>45608</v>
      </c>
      <c r="L4784" s="457"/>
      <c r="M4784" s="458">
        <v>7.0999999999999994E-2</v>
      </c>
      <c r="N4784" s="458">
        <v>8.5166666666666654E-2</v>
      </c>
      <c r="O4784" s="468">
        <v>1.4200000000000001E-2</v>
      </c>
      <c r="P4784" s="460">
        <v>0</v>
      </c>
      <c r="Q4784" s="453">
        <v>1</v>
      </c>
      <c r="R4784" s="458">
        <v>7.0999999999999994E-2</v>
      </c>
      <c r="S4784" s="464">
        <v>772848</v>
      </c>
      <c r="T4784" s="461">
        <v>63463788</v>
      </c>
      <c r="U4784" s="469">
        <v>3400000</v>
      </c>
      <c r="V4784" s="470">
        <v>2498814.2104000002</v>
      </c>
      <c r="W4784" s="716" t="e">
        <f t="shared" si="185"/>
        <v>#DIV/0!</v>
      </c>
      <c r="Z4784" s="739">
        <f t="shared" si="186"/>
        <v>10974.4416</v>
      </c>
    </row>
    <row r="4785" spans="1:29" s="365" customFormat="1" ht="12.65" customHeight="1">
      <c r="A4785" s="325" t="s">
        <v>66</v>
      </c>
      <c r="B4785" s="452" t="s">
        <v>985</v>
      </c>
      <c r="C4785" s="453" t="s">
        <v>449</v>
      </c>
      <c r="D4785" s="454" t="s">
        <v>1413</v>
      </c>
      <c r="E4785" s="455" t="s">
        <v>995</v>
      </c>
      <c r="F4785" s="454" t="s">
        <v>1402</v>
      </c>
      <c r="G4785" s="454" t="s">
        <v>1403</v>
      </c>
      <c r="H4785" s="454" t="s">
        <v>439</v>
      </c>
      <c r="I4785" s="453">
        <v>2024</v>
      </c>
      <c r="J4785" s="453">
        <v>7</v>
      </c>
      <c r="K4785" s="456">
        <v>45608</v>
      </c>
      <c r="L4785" s="457"/>
      <c r="M4785" s="458">
        <v>7.0999999999999994E-2</v>
      </c>
      <c r="N4785" s="458">
        <v>8.5166666666666654E-2</v>
      </c>
      <c r="O4785" s="468">
        <v>1.4200000000000001E-2</v>
      </c>
      <c r="P4785" s="460">
        <v>0</v>
      </c>
      <c r="Q4785" s="453">
        <v>1</v>
      </c>
      <c r="R4785" s="458">
        <v>7.0999999999999994E-2</v>
      </c>
      <c r="S4785" s="464">
        <v>497889</v>
      </c>
      <c r="T4785" s="461">
        <v>63961677</v>
      </c>
      <c r="U4785" s="469">
        <v>3400000</v>
      </c>
      <c r="V4785" s="470">
        <v>2491744.1865999997</v>
      </c>
      <c r="W4785" s="716" t="e">
        <f t="shared" si="185"/>
        <v>#DIV/0!</v>
      </c>
      <c r="Z4785" s="739">
        <f t="shared" si="186"/>
        <v>7070.0238000000008</v>
      </c>
    </row>
    <row r="4786" spans="1:29" s="365" customFormat="1" ht="12.65" customHeight="1">
      <c r="A4786" s="325" t="s">
        <v>66</v>
      </c>
      <c r="B4786" s="452" t="s">
        <v>985</v>
      </c>
      <c r="C4786" s="453" t="s">
        <v>449</v>
      </c>
      <c r="D4786" s="454" t="s">
        <v>1413</v>
      </c>
      <c r="E4786" s="455" t="s">
        <v>995</v>
      </c>
      <c r="F4786" s="454" t="s">
        <v>1402</v>
      </c>
      <c r="G4786" s="454" t="s">
        <v>1403</v>
      </c>
      <c r="H4786" s="454" t="s">
        <v>439</v>
      </c>
      <c r="I4786" s="453">
        <v>2024</v>
      </c>
      <c r="J4786" s="453">
        <v>8</v>
      </c>
      <c r="K4786" s="456">
        <v>45608</v>
      </c>
      <c r="L4786" s="457"/>
      <c r="M4786" s="458">
        <v>7.0999999999999994E-2</v>
      </c>
      <c r="N4786" s="458">
        <v>8.5166666666666654E-2</v>
      </c>
      <c r="O4786" s="468">
        <v>1.4200000000000001E-2</v>
      </c>
      <c r="P4786" s="460">
        <v>0</v>
      </c>
      <c r="Q4786" s="453">
        <v>1</v>
      </c>
      <c r="R4786" s="458">
        <v>7.0999999999999994E-2</v>
      </c>
      <c r="S4786" s="464">
        <v>194400</v>
      </c>
      <c r="T4786" s="461">
        <v>64156077</v>
      </c>
      <c r="U4786" s="469">
        <v>3400000</v>
      </c>
      <c r="V4786" s="470">
        <v>2488983.7066000002</v>
      </c>
      <c r="W4786" s="716" t="e">
        <f t="shared" si="185"/>
        <v>#DIV/0!</v>
      </c>
      <c r="Z4786" s="739">
        <f t="shared" si="186"/>
        <v>2760.48</v>
      </c>
    </row>
    <row r="4787" spans="1:29" s="365" customFormat="1" ht="12.65" customHeight="1">
      <c r="A4787" s="325" t="s">
        <v>66</v>
      </c>
      <c r="B4787" s="452" t="s">
        <v>985</v>
      </c>
      <c r="C4787" s="453" t="s">
        <v>449</v>
      </c>
      <c r="D4787" s="454" t="s">
        <v>1414</v>
      </c>
      <c r="E4787" s="455" t="s">
        <v>1415</v>
      </c>
      <c r="F4787" s="454" t="s">
        <v>1402</v>
      </c>
      <c r="G4787" s="454" t="s">
        <v>1403</v>
      </c>
      <c r="H4787" s="454" t="s">
        <v>439</v>
      </c>
      <c r="I4787" s="453">
        <v>2024</v>
      </c>
      <c r="J4787" s="453">
        <v>2</v>
      </c>
      <c r="K4787" s="456">
        <v>45608</v>
      </c>
      <c r="L4787" s="457"/>
      <c r="M4787" s="458">
        <v>4.1200000000000001E-2</v>
      </c>
      <c r="N4787" s="458">
        <v>5.2658333333333335E-2</v>
      </c>
      <c r="O4787" s="468">
        <v>1.15E-2</v>
      </c>
      <c r="P4787" s="460">
        <v>0</v>
      </c>
      <c r="Q4787" s="453">
        <v>1</v>
      </c>
      <c r="R4787" s="458">
        <v>4.1200000000000001E-2</v>
      </c>
      <c r="S4787" s="464">
        <v>457773</v>
      </c>
      <c r="T4787" s="461">
        <v>30734048</v>
      </c>
      <c r="U4787" s="469">
        <v>1650000</v>
      </c>
      <c r="V4787" s="470">
        <v>1296558.4480000001</v>
      </c>
      <c r="W4787" s="716" t="e">
        <f t="shared" si="185"/>
        <v>#DIV/0!</v>
      </c>
      <c r="Z4787" s="739">
        <f t="shared" si="186"/>
        <v>5264.3895000000002</v>
      </c>
    </row>
    <row r="4788" spans="1:29" s="365" customFormat="1" ht="12.65" customHeight="1">
      <c r="A4788" s="325" t="s">
        <v>66</v>
      </c>
      <c r="B4788" s="452" t="s">
        <v>985</v>
      </c>
      <c r="C4788" s="453" t="s">
        <v>449</v>
      </c>
      <c r="D4788" s="454" t="s">
        <v>1414</v>
      </c>
      <c r="E4788" s="455" t="s">
        <v>1415</v>
      </c>
      <c r="F4788" s="454" t="s">
        <v>1402</v>
      </c>
      <c r="G4788" s="454" t="s">
        <v>1403</v>
      </c>
      <c r="H4788" s="454" t="s">
        <v>439</v>
      </c>
      <c r="I4788" s="453">
        <v>2024</v>
      </c>
      <c r="J4788" s="453">
        <v>3</v>
      </c>
      <c r="K4788" s="456">
        <v>45608</v>
      </c>
      <c r="L4788" s="457"/>
      <c r="M4788" s="458">
        <v>4.1200000000000001E-2</v>
      </c>
      <c r="N4788" s="458">
        <v>5.2658333333333335E-2</v>
      </c>
      <c r="O4788" s="468">
        <v>1.15E-2</v>
      </c>
      <c r="P4788" s="460">
        <v>0</v>
      </c>
      <c r="Q4788" s="453">
        <v>1</v>
      </c>
      <c r="R4788" s="458">
        <v>4.1200000000000001E-2</v>
      </c>
      <c r="S4788" s="464">
        <v>1333059</v>
      </c>
      <c r="T4788" s="461">
        <v>32067107</v>
      </c>
      <c r="U4788" s="469">
        <v>1650000</v>
      </c>
      <c r="V4788" s="470">
        <v>1281228.2694999999</v>
      </c>
      <c r="W4788" s="716" t="e">
        <f t="shared" si="185"/>
        <v>#DIV/0!</v>
      </c>
      <c r="Z4788" s="739">
        <f t="shared" si="186"/>
        <v>15330.1785</v>
      </c>
    </row>
    <row r="4789" spans="1:29" s="365" customFormat="1" ht="12.65" customHeight="1">
      <c r="A4789" s="325" t="s">
        <v>66</v>
      </c>
      <c r="B4789" s="452" t="s">
        <v>985</v>
      </c>
      <c r="C4789" s="453" t="s">
        <v>449</v>
      </c>
      <c r="D4789" s="454" t="s">
        <v>1414</v>
      </c>
      <c r="E4789" s="455" t="s">
        <v>1415</v>
      </c>
      <c r="F4789" s="454" t="s">
        <v>1402</v>
      </c>
      <c r="G4789" s="454" t="s">
        <v>1403</v>
      </c>
      <c r="H4789" s="454" t="s">
        <v>439</v>
      </c>
      <c r="I4789" s="453">
        <v>2024</v>
      </c>
      <c r="J4789" s="453">
        <v>4</v>
      </c>
      <c r="K4789" s="456">
        <v>45608</v>
      </c>
      <c r="L4789" s="457"/>
      <c r="M4789" s="458">
        <v>4.1200000000000001E-2</v>
      </c>
      <c r="N4789" s="458">
        <v>5.2658333333333335E-2</v>
      </c>
      <c r="O4789" s="468">
        <v>1.15E-2</v>
      </c>
      <c r="P4789" s="460">
        <v>0</v>
      </c>
      <c r="Q4789" s="453">
        <v>1</v>
      </c>
      <c r="R4789" s="458">
        <v>4.1200000000000001E-2</v>
      </c>
      <c r="S4789" s="464">
        <v>1090347</v>
      </c>
      <c r="T4789" s="461">
        <v>33157454</v>
      </c>
      <c r="U4789" s="469">
        <v>1650000</v>
      </c>
      <c r="V4789" s="470">
        <v>1268689.2790000001</v>
      </c>
      <c r="W4789" s="716" t="e">
        <f t="shared" si="185"/>
        <v>#DIV/0!</v>
      </c>
      <c r="Z4789" s="739">
        <f t="shared" si="186"/>
        <v>12538.9905</v>
      </c>
    </row>
    <row r="4790" spans="1:29" s="365" customFormat="1" ht="12.65" customHeight="1">
      <c r="A4790" s="325" t="s">
        <v>66</v>
      </c>
      <c r="B4790" s="452" t="s">
        <v>985</v>
      </c>
      <c r="C4790" s="453" t="s">
        <v>449</v>
      </c>
      <c r="D4790" s="454" t="s">
        <v>1414</v>
      </c>
      <c r="E4790" s="455" t="s">
        <v>1415</v>
      </c>
      <c r="F4790" s="454" t="s">
        <v>1402</v>
      </c>
      <c r="G4790" s="454" t="s">
        <v>1403</v>
      </c>
      <c r="H4790" s="454" t="s">
        <v>439</v>
      </c>
      <c r="I4790" s="453">
        <v>2024</v>
      </c>
      <c r="J4790" s="453">
        <v>5</v>
      </c>
      <c r="K4790" s="456">
        <v>45608</v>
      </c>
      <c r="L4790" s="457"/>
      <c r="M4790" s="458">
        <v>4.1200000000000001E-2</v>
      </c>
      <c r="N4790" s="458">
        <v>5.2658333333333335E-2</v>
      </c>
      <c r="O4790" s="468">
        <v>1.15E-2</v>
      </c>
      <c r="P4790" s="460">
        <v>0</v>
      </c>
      <c r="Q4790" s="453">
        <v>1</v>
      </c>
      <c r="R4790" s="458">
        <v>4.1200000000000001E-2</v>
      </c>
      <c r="S4790" s="464">
        <v>894956</v>
      </c>
      <c r="T4790" s="461">
        <v>34052410</v>
      </c>
      <c r="U4790" s="469">
        <v>1650000</v>
      </c>
      <c r="V4790" s="470">
        <v>1258397.2850000001</v>
      </c>
      <c r="W4790" s="716" t="e">
        <f t="shared" si="185"/>
        <v>#DIV/0!</v>
      </c>
      <c r="Z4790" s="739">
        <f t="shared" si="186"/>
        <v>10291.994000000001</v>
      </c>
    </row>
    <row r="4791" spans="1:29" s="365" customFormat="1" ht="12.65" customHeight="1">
      <c r="A4791" s="325" t="s">
        <v>66</v>
      </c>
      <c r="B4791" s="452" t="s">
        <v>985</v>
      </c>
      <c r="C4791" s="453" t="s">
        <v>449</v>
      </c>
      <c r="D4791" s="454" t="s">
        <v>1414</v>
      </c>
      <c r="E4791" s="455" t="s">
        <v>1415</v>
      </c>
      <c r="F4791" s="454" t="s">
        <v>1402</v>
      </c>
      <c r="G4791" s="454" t="s">
        <v>1403</v>
      </c>
      <c r="H4791" s="454" t="s">
        <v>439</v>
      </c>
      <c r="I4791" s="453">
        <v>2024</v>
      </c>
      <c r="J4791" s="453">
        <v>6</v>
      </c>
      <c r="K4791" s="456">
        <v>45608</v>
      </c>
      <c r="L4791" s="457"/>
      <c r="M4791" s="458">
        <v>4.1200000000000001E-2</v>
      </c>
      <c r="N4791" s="458">
        <v>5.2658333333333335E-2</v>
      </c>
      <c r="O4791" s="468">
        <v>1.15E-2</v>
      </c>
      <c r="P4791" s="460">
        <v>0</v>
      </c>
      <c r="Q4791" s="453">
        <v>1</v>
      </c>
      <c r="R4791" s="458">
        <v>4.1200000000000001E-2</v>
      </c>
      <c r="S4791" s="464">
        <v>640841</v>
      </c>
      <c r="T4791" s="461">
        <v>34693251</v>
      </c>
      <c r="U4791" s="469">
        <v>1650000</v>
      </c>
      <c r="V4791" s="470">
        <v>1251027.6135</v>
      </c>
      <c r="W4791" s="716" t="e">
        <f t="shared" si="185"/>
        <v>#DIV/0!</v>
      </c>
      <c r="Z4791" s="739">
        <f t="shared" si="186"/>
        <v>7369.6714999999995</v>
      </c>
    </row>
    <row r="4792" spans="1:29" s="365" customFormat="1" ht="12.65" customHeight="1">
      <c r="A4792" s="325" t="s">
        <v>66</v>
      </c>
      <c r="B4792" s="452" t="s">
        <v>985</v>
      </c>
      <c r="C4792" s="453" t="s">
        <v>449</v>
      </c>
      <c r="D4792" s="454" t="s">
        <v>1414</v>
      </c>
      <c r="E4792" s="455" t="s">
        <v>1415</v>
      </c>
      <c r="F4792" s="454" t="s">
        <v>1402</v>
      </c>
      <c r="G4792" s="454" t="s">
        <v>1403</v>
      </c>
      <c r="H4792" s="454" t="s">
        <v>439</v>
      </c>
      <c r="I4792" s="453">
        <v>2024</v>
      </c>
      <c r="J4792" s="453">
        <v>7</v>
      </c>
      <c r="K4792" s="456">
        <v>45608</v>
      </c>
      <c r="L4792" s="457"/>
      <c r="M4792" s="458">
        <v>4.1200000000000001E-2</v>
      </c>
      <c r="N4792" s="458">
        <v>5.2658333333333335E-2</v>
      </c>
      <c r="O4792" s="468">
        <v>1.15E-2</v>
      </c>
      <c r="P4792" s="460">
        <v>0</v>
      </c>
      <c r="Q4792" s="453">
        <v>1</v>
      </c>
      <c r="R4792" s="458">
        <v>4.1200000000000001E-2</v>
      </c>
      <c r="S4792" s="464">
        <v>397252</v>
      </c>
      <c r="T4792" s="461">
        <v>35090503</v>
      </c>
      <c r="U4792" s="469">
        <v>1650000</v>
      </c>
      <c r="V4792" s="470">
        <v>1246459.2154999999</v>
      </c>
      <c r="W4792" s="716" t="e">
        <f t="shared" si="185"/>
        <v>#DIV/0!</v>
      </c>
      <c r="Z4792" s="739">
        <f t="shared" si="186"/>
        <v>4568.3980000000001</v>
      </c>
    </row>
    <row r="4793" spans="1:29" s="365" customFormat="1" ht="12.65" customHeight="1">
      <c r="A4793" s="325" t="s">
        <v>66</v>
      </c>
      <c r="B4793" s="452" t="s">
        <v>985</v>
      </c>
      <c r="C4793" s="453" t="s">
        <v>449</v>
      </c>
      <c r="D4793" s="454" t="s">
        <v>1414</v>
      </c>
      <c r="E4793" s="455" t="s">
        <v>1415</v>
      </c>
      <c r="F4793" s="454" t="s">
        <v>1402</v>
      </c>
      <c r="G4793" s="454" t="s">
        <v>1403</v>
      </c>
      <c r="H4793" s="454" t="s">
        <v>439</v>
      </c>
      <c r="I4793" s="453">
        <v>2024</v>
      </c>
      <c r="J4793" s="453">
        <v>8</v>
      </c>
      <c r="K4793" s="456">
        <v>45608</v>
      </c>
      <c r="L4793" s="457"/>
      <c r="M4793" s="458">
        <v>4.1200000000000001E-2</v>
      </c>
      <c r="N4793" s="458">
        <v>5.2658333333333335E-2</v>
      </c>
      <c r="O4793" s="468">
        <v>1.15E-2</v>
      </c>
      <c r="P4793" s="460">
        <v>0</v>
      </c>
      <c r="Q4793" s="453">
        <v>1</v>
      </c>
      <c r="R4793" s="458">
        <v>4.1200000000000001E-2</v>
      </c>
      <c r="S4793" s="464">
        <v>180002</v>
      </c>
      <c r="T4793" s="461">
        <v>35270505</v>
      </c>
      <c r="U4793" s="469">
        <v>1650000</v>
      </c>
      <c r="V4793" s="470">
        <v>1244389.1924999999</v>
      </c>
      <c r="W4793" s="716" t="e">
        <f t="shared" si="185"/>
        <v>#DIV/0!</v>
      </c>
      <c r="Z4793" s="739">
        <f t="shared" si="186"/>
        <v>2070.0230000000001</v>
      </c>
    </row>
    <row r="4794" spans="1:29" s="365" customFormat="1" ht="12.65" customHeight="1">
      <c r="A4794" s="452" t="s">
        <v>39</v>
      </c>
      <c r="B4794" s="452" t="s">
        <v>707</v>
      </c>
      <c r="C4794" s="453" t="s">
        <v>554</v>
      </c>
      <c r="D4794" s="454" t="s">
        <v>1400</v>
      </c>
      <c r="E4794" s="455" t="s">
        <v>1401</v>
      </c>
      <c r="F4794" s="454" t="s">
        <v>1402</v>
      </c>
      <c r="G4794" s="454" t="s">
        <v>1403</v>
      </c>
      <c r="H4794" s="454" t="s">
        <v>439</v>
      </c>
      <c r="I4794" s="453">
        <v>2024</v>
      </c>
      <c r="J4794" s="453">
        <v>2</v>
      </c>
      <c r="K4794" s="456">
        <v>45608</v>
      </c>
      <c r="L4794" s="457"/>
      <c r="M4794" s="458">
        <v>0.28260000000000002</v>
      </c>
      <c r="N4794" s="458">
        <v>0.28260000000000002</v>
      </c>
      <c r="O4794" s="468">
        <v>0</v>
      </c>
      <c r="P4794" s="460">
        <v>0</v>
      </c>
      <c r="Q4794" s="453">
        <v>1</v>
      </c>
      <c r="R4794" s="458">
        <v>0.28260000000000002</v>
      </c>
      <c r="S4794" s="464">
        <v>1021117</v>
      </c>
      <c r="T4794" s="461">
        <v>246473544</v>
      </c>
      <c r="U4794" s="469">
        <v>9824000</v>
      </c>
      <c r="V4794" s="470">
        <v>3393146.4125999995</v>
      </c>
      <c r="W4794" s="716" t="e">
        <f t="shared" si="185"/>
        <v>#DIV/0!</v>
      </c>
      <c r="Z4794" s="739">
        <f t="shared" si="186"/>
        <v>0</v>
      </c>
      <c r="AB4794" s="365">
        <f t="shared" ref="AB4794:AB4821" si="187">O4794*S4794</f>
        <v>0</v>
      </c>
      <c r="AC4794" s="365">
        <f t="shared" ref="AC4794:AC4821" si="188">O4794*S4794</f>
        <v>0</v>
      </c>
    </row>
    <row r="4795" spans="1:29" s="365" customFormat="1" ht="12.65" customHeight="1">
      <c r="A4795" s="452" t="s">
        <v>39</v>
      </c>
      <c r="B4795" s="452" t="s">
        <v>707</v>
      </c>
      <c r="C4795" s="453" t="s">
        <v>554</v>
      </c>
      <c r="D4795" s="454" t="s">
        <v>1400</v>
      </c>
      <c r="E4795" s="455" t="s">
        <v>1401</v>
      </c>
      <c r="F4795" s="454" t="s">
        <v>1402</v>
      </c>
      <c r="G4795" s="454" t="s">
        <v>1403</v>
      </c>
      <c r="H4795" s="454" t="s">
        <v>439</v>
      </c>
      <c r="I4795" s="453">
        <v>2024</v>
      </c>
      <c r="J4795" s="453">
        <v>3</v>
      </c>
      <c r="K4795" s="456">
        <v>45608</v>
      </c>
      <c r="L4795" s="457"/>
      <c r="M4795" s="458">
        <v>0.28260000000000002</v>
      </c>
      <c r="N4795" s="458">
        <v>0.28260000000000002</v>
      </c>
      <c r="O4795" s="468">
        <v>0</v>
      </c>
      <c r="P4795" s="460">
        <v>0</v>
      </c>
      <c r="Q4795" s="453">
        <v>1</v>
      </c>
      <c r="R4795" s="458">
        <v>0.28260000000000002</v>
      </c>
      <c r="S4795" s="464">
        <v>3725324</v>
      </c>
      <c r="T4795" s="461">
        <v>250198868</v>
      </c>
      <c r="U4795" s="469">
        <v>9824000</v>
      </c>
      <c r="V4795" s="470">
        <v>3393146.4125999995</v>
      </c>
      <c r="W4795" s="716" t="e">
        <f t="shared" si="185"/>
        <v>#DIV/0!</v>
      </c>
      <c r="Z4795" s="739">
        <f t="shared" si="186"/>
        <v>0</v>
      </c>
      <c r="AB4795" s="365">
        <f t="shared" si="187"/>
        <v>0</v>
      </c>
      <c r="AC4795" s="365">
        <f t="shared" si="188"/>
        <v>0</v>
      </c>
    </row>
    <row r="4796" spans="1:29" s="365" customFormat="1" ht="12.65" customHeight="1">
      <c r="A4796" s="452" t="s">
        <v>39</v>
      </c>
      <c r="B4796" s="452" t="s">
        <v>707</v>
      </c>
      <c r="C4796" s="453" t="s">
        <v>554</v>
      </c>
      <c r="D4796" s="454" t="s">
        <v>1400</v>
      </c>
      <c r="E4796" s="455" t="s">
        <v>1401</v>
      </c>
      <c r="F4796" s="454" t="s">
        <v>1402</v>
      </c>
      <c r="G4796" s="454" t="s">
        <v>1403</v>
      </c>
      <c r="H4796" s="454" t="s">
        <v>439</v>
      </c>
      <c r="I4796" s="453">
        <v>2024</v>
      </c>
      <c r="J4796" s="453">
        <v>4</v>
      </c>
      <c r="K4796" s="456">
        <v>45608</v>
      </c>
      <c r="L4796" s="457"/>
      <c r="M4796" s="458">
        <v>0.28260000000000002</v>
      </c>
      <c r="N4796" s="458">
        <v>0.28260000000000002</v>
      </c>
      <c r="O4796" s="468">
        <v>0</v>
      </c>
      <c r="P4796" s="460">
        <v>0</v>
      </c>
      <c r="Q4796" s="453">
        <v>1</v>
      </c>
      <c r="R4796" s="458">
        <v>0.28260000000000002</v>
      </c>
      <c r="S4796" s="464">
        <v>3289726</v>
      </c>
      <c r="T4796" s="461">
        <v>253607594</v>
      </c>
      <c r="U4796" s="469">
        <v>9824000</v>
      </c>
      <c r="V4796" s="470">
        <v>3393146.4125999995</v>
      </c>
      <c r="W4796" s="716" t="e">
        <f t="shared" si="185"/>
        <v>#DIV/0!</v>
      </c>
      <c r="Z4796" s="739">
        <f t="shared" si="186"/>
        <v>0</v>
      </c>
      <c r="AB4796" s="365">
        <f t="shared" si="187"/>
        <v>0</v>
      </c>
      <c r="AC4796" s="365">
        <f t="shared" si="188"/>
        <v>0</v>
      </c>
    </row>
    <row r="4797" spans="1:29" s="365" customFormat="1" ht="12.65" customHeight="1">
      <c r="A4797" s="452" t="s">
        <v>39</v>
      </c>
      <c r="B4797" s="452" t="s">
        <v>707</v>
      </c>
      <c r="C4797" s="453" t="s">
        <v>554</v>
      </c>
      <c r="D4797" s="454" t="s">
        <v>1400</v>
      </c>
      <c r="E4797" s="455" t="s">
        <v>1401</v>
      </c>
      <c r="F4797" s="454" t="s">
        <v>1402</v>
      </c>
      <c r="G4797" s="454" t="s">
        <v>1403</v>
      </c>
      <c r="H4797" s="454" t="s">
        <v>439</v>
      </c>
      <c r="I4797" s="453">
        <v>2024</v>
      </c>
      <c r="J4797" s="453">
        <v>5</v>
      </c>
      <c r="K4797" s="456">
        <v>45608</v>
      </c>
      <c r="L4797" s="457"/>
      <c r="M4797" s="458">
        <v>0.28260000000000002</v>
      </c>
      <c r="N4797" s="458">
        <v>0.28260000000000002</v>
      </c>
      <c r="O4797" s="468">
        <v>0</v>
      </c>
      <c r="P4797" s="460">
        <v>0</v>
      </c>
      <c r="Q4797" s="453">
        <v>1</v>
      </c>
      <c r="R4797" s="458">
        <v>0.28260000000000002</v>
      </c>
      <c r="S4797" s="464">
        <v>2929780</v>
      </c>
      <c r="T4797" s="461">
        <v>256537374</v>
      </c>
      <c r="U4797" s="469">
        <v>9824000</v>
      </c>
      <c r="V4797" s="470">
        <v>3393146.4125999995</v>
      </c>
      <c r="W4797" s="716" t="e">
        <f t="shared" si="185"/>
        <v>#DIV/0!</v>
      </c>
      <c r="Z4797" s="739">
        <f t="shared" si="186"/>
        <v>0</v>
      </c>
      <c r="AB4797" s="365">
        <f t="shared" si="187"/>
        <v>0</v>
      </c>
      <c r="AC4797" s="365">
        <f t="shared" si="188"/>
        <v>0</v>
      </c>
    </row>
    <row r="4798" spans="1:29" s="365" customFormat="1" ht="12.65" customHeight="1">
      <c r="A4798" s="452" t="s">
        <v>39</v>
      </c>
      <c r="B4798" s="452" t="s">
        <v>707</v>
      </c>
      <c r="C4798" s="453" t="s">
        <v>554</v>
      </c>
      <c r="D4798" s="454" t="s">
        <v>1400</v>
      </c>
      <c r="E4798" s="455" t="s">
        <v>1401</v>
      </c>
      <c r="F4798" s="454" t="s">
        <v>1402</v>
      </c>
      <c r="G4798" s="454" t="s">
        <v>1403</v>
      </c>
      <c r="H4798" s="454" t="s">
        <v>439</v>
      </c>
      <c r="I4798" s="453">
        <v>2024</v>
      </c>
      <c r="J4798" s="453">
        <v>6</v>
      </c>
      <c r="K4798" s="456">
        <v>45608</v>
      </c>
      <c r="L4798" s="457"/>
      <c r="M4798" s="458">
        <v>0.28260000000000002</v>
      </c>
      <c r="N4798" s="458">
        <v>0.28260000000000002</v>
      </c>
      <c r="O4798" s="468">
        <v>0</v>
      </c>
      <c r="P4798" s="460">
        <v>0</v>
      </c>
      <c r="Q4798" s="453">
        <v>1</v>
      </c>
      <c r="R4798" s="458">
        <v>0.28260000000000002</v>
      </c>
      <c r="S4798" s="464">
        <v>2142000</v>
      </c>
      <c r="T4798" s="461">
        <v>258679374</v>
      </c>
      <c r="U4798" s="469">
        <v>9824000</v>
      </c>
      <c r="V4798" s="470">
        <v>3393146.4125999995</v>
      </c>
      <c r="W4798" s="716" t="e">
        <f t="shared" si="185"/>
        <v>#DIV/0!</v>
      </c>
      <c r="Z4798" s="739">
        <f t="shared" si="186"/>
        <v>0</v>
      </c>
      <c r="AB4798" s="365">
        <f t="shared" si="187"/>
        <v>0</v>
      </c>
      <c r="AC4798" s="365">
        <f t="shared" si="188"/>
        <v>0</v>
      </c>
    </row>
    <row r="4799" spans="1:29" s="365" customFormat="1" ht="12.65" customHeight="1">
      <c r="A4799" s="452" t="s">
        <v>39</v>
      </c>
      <c r="B4799" s="452" t="s">
        <v>707</v>
      </c>
      <c r="C4799" s="453" t="s">
        <v>554</v>
      </c>
      <c r="D4799" s="454" t="s">
        <v>1400</v>
      </c>
      <c r="E4799" s="455" t="s">
        <v>1401</v>
      </c>
      <c r="F4799" s="454" t="s">
        <v>1402</v>
      </c>
      <c r="G4799" s="454" t="s">
        <v>1403</v>
      </c>
      <c r="H4799" s="454" t="s">
        <v>439</v>
      </c>
      <c r="I4799" s="453">
        <v>2024</v>
      </c>
      <c r="J4799" s="453">
        <v>7</v>
      </c>
      <c r="K4799" s="456">
        <v>45608</v>
      </c>
      <c r="L4799" s="457"/>
      <c r="M4799" s="458">
        <v>0.28260000000000002</v>
      </c>
      <c r="N4799" s="458">
        <v>0.28260000000000002</v>
      </c>
      <c r="O4799" s="468">
        <v>0</v>
      </c>
      <c r="P4799" s="460">
        <v>0</v>
      </c>
      <c r="Q4799" s="453">
        <v>1</v>
      </c>
      <c r="R4799" s="458">
        <v>0.28260000000000002</v>
      </c>
      <c r="S4799" s="464">
        <v>2751203</v>
      </c>
      <c r="T4799" s="461">
        <v>261430577</v>
      </c>
      <c r="U4799" s="469">
        <v>9824000</v>
      </c>
      <c r="V4799" s="470">
        <v>3393146.4125999995</v>
      </c>
      <c r="W4799" s="716" t="e">
        <f t="shared" si="185"/>
        <v>#DIV/0!</v>
      </c>
      <c r="Z4799" s="739">
        <f t="shared" si="186"/>
        <v>0</v>
      </c>
      <c r="AB4799" s="365">
        <f t="shared" si="187"/>
        <v>0</v>
      </c>
      <c r="AC4799" s="365">
        <f t="shared" si="188"/>
        <v>0</v>
      </c>
    </row>
    <row r="4800" spans="1:29" s="365" customFormat="1" ht="12.65" customHeight="1">
      <c r="A4800" s="452" t="s">
        <v>39</v>
      </c>
      <c r="B4800" s="452" t="s">
        <v>707</v>
      </c>
      <c r="C4800" s="453" t="s">
        <v>554</v>
      </c>
      <c r="D4800" s="454" t="s">
        <v>1400</v>
      </c>
      <c r="E4800" s="455" t="s">
        <v>1401</v>
      </c>
      <c r="F4800" s="454" t="s">
        <v>1402</v>
      </c>
      <c r="G4800" s="454" t="s">
        <v>1403</v>
      </c>
      <c r="H4800" s="454" t="s">
        <v>439</v>
      </c>
      <c r="I4800" s="453">
        <v>2024</v>
      </c>
      <c r="J4800" s="453">
        <v>8</v>
      </c>
      <c r="K4800" s="456">
        <v>45608</v>
      </c>
      <c r="L4800" s="457"/>
      <c r="M4800" s="458">
        <v>0.28260000000000002</v>
      </c>
      <c r="N4800" s="458">
        <v>0.28260000000000002</v>
      </c>
      <c r="O4800" s="468">
        <v>0</v>
      </c>
      <c r="P4800" s="460">
        <v>0</v>
      </c>
      <c r="Q4800" s="453">
        <v>1</v>
      </c>
      <c r="R4800" s="458">
        <v>0.28260000000000002</v>
      </c>
      <c r="S4800" s="464">
        <v>3491660</v>
      </c>
      <c r="T4800" s="461">
        <v>264922237</v>
      </c>
      <c r="U4800" s="469">
        <v>9824000</v>
      </c>
      <c r="V4800" s="470">
        <v>3393146.4125999995</v>
      </c>
      <c r="W4800" s="716" t="e">
        <f t="shared" si="185"/>
        <v>#DIV/0!</v>
      </c>
      <c r="Z4800" s="739">
        <f t="shared" si="186"/>
        <v>0</v>
      </c>
      <c r="AB4800" s="365">
        <f t="shared" si="187"/>
        <v>0</v>
      </c>
      <c r="AC4800" s="365">
        <f t="shared" si="188"/>
        <v>0</v>
      </c>
    </row>
    <row r="4801" spans="1:29" s="365" customFormat="1" ht="12.65" customHeight="1">
      <c r="A4801" s="452" t="s">
        <v>39</v>
      </c>
      <c r="B4801" s="452" t="s">
        <v>707</v>
      </c>
      <c r="C4801" s="453" t="s">
        <v>554</v>
      </c>
      <c r="D4801" s="454" t="s">
        <v>1404</v>
      </c>
      <c r="E4801" s="455" t="s">
        <v>1405</v>
      </c>
      <c r="F4801" s="454" t="s">
        <v>1402</v>
      </c>
      <c r="G4801" s="454" t="s">
        <v>1403</v>
      </c>
      <c r="H4801" s="454" t="s">
        <v>439</v>
      </c>
      <c r="I4801" s="453">
        <v>2024</v>
      </c>
      <c r="J4801" s="453">
        <v>2</v>
      </c>
      <c r="K4801" s="456">
        <v>45608</v>
      </c>
      <c r="L4801" s="457"/>
      <c r="M4801" s="458">
        <v>0.1016</v>
      </c>
      <c r="N4801" s="458">
        <v>0.1016</v>
      </c>
      <c r="O4801" s="468">
        <v>0</v>
      </c>
      <c r="P4801" s="460">
        <v>0</v>
      </c>
      <c r="Q4801" s="453">
        <v>1</v>
      </c>
      <c r="R4801" s="458">
        <v>0.1016</v>
      </c>
      <c r="S4801" s="464">
        <v>1507385</v>
      </c>
      <c r="T4801" s="461">
        <v>237354429</v>
      </c>
      <c r="U4801" s="469">
        <v>4280500</v>
      </c>
      <c r="V4801" s="470">
        <v>-1898692.5528000006</v>
      </c>
      <c r="W4801" s="716" t="e">
        <f t="shared" si="185"/>
        <v>#DIV/0!</v>
      </c>
      <c r="Z4801" s="739">
        <f t="shared" si="186"/>
        <v>0</v>
      </c>
      <c r="AB4801" s="365">
        <f t="shared" si="187"/>
        <v>0</v>
      </c>
      <c r="AC4801" s="365">
        <f t="shared" si="188"/>
        <v>0</v>
      </c>
    </row>
    <row r="4802" spans="1:29" s="365" customFormat="1" ht="12.65" customHeight="1">
      <c r="A4802" s="452" t="s">
        <v>39</v>
      </c>
      <c r="B4802" s="452" t="s">
        <v>707</v>
      </c>
      <c r="C4802" s="453" t="s">
        <v>554</v>
      </c>
      <c r="D4802" s="454" t="s">
        <v>1404</v>
      </c>
      <c r="E4802" s="455" t="s">
        <v>1405</v>
      </c>
      <c r="F4802" s="454" t="s">
        <v>1402</v>
      </c>
      <c r="G4802" s="454" t="s">
        <v>1403</v>
      </c>
      <c r="H4802" s="454" t="s">
        <v>439</v>
      </c>
      <c r="I4802" s="453">
        <v>2024</v>
      </c>
      <c r="J4802" s="453">
        <v>3</v>
      </c>
      <c r="K4802" s="456">
        <v>45608</v>
      </c>
      <c r="L4802" s="457"/>
      <c r="M4802" s="458">
        <v>0.1016</v>
      </c>
      <c r="N4802" s="458">
        <v>0.1016</v>
      </c>
      <c r="O4802" s="468">
        <v>0</v>
      </c>
      <c r="P4802" s="460">
        <v>0</v>
      </c>
      <c r="Q4802" s="453">
        <v>1</v>
      </c>
      <c r="R4802" s="458">
        <v>0.1016</v>
      </c>
      <c r="S4802" s="464">
        <v>3637152</v>
      </c>
      <c r="T4802" s="461">
        <v>240991581</v>
      </c>
      <c r="U4802" s="469">
        <v>4280500</v>
      </c>
      <c r="V4802" s="470">
        <v>-1898692.5528000006</v>
      </c>
      <c r="W4802" s="716" t="e">
        <f t="shared" ref="W4802:W4865" si="189">V4802/$AB$1</f>
        <v>#DIV/0!</v>
      </c>
      <c r="Z4802" s="739">
        <f t="shared" si="186"/>
        <v>0</v>
      </c>
      <c r="AB4802" s="365">
        <f t="shared" si="187"/>
        <v>0</v>
      </c>
      <c r="AC4802" s="365">
        <f t="shared" si="188"/>
        <v>0</v>
      </c>
    </row>
    <row r="4803" spans="1:29" s="365" customFormat="1" ht="12.65" customHeight="1">
      <c r="A4803" s="452" t="s">
        <v>39</v>
      </c>
      <c r="B4803" s="452" t="s">
        <v>707</v>
      </c>
      <c r="C4803" s="453" t="s">
        <v>554</v>
      </c>
      <c r="D4803" s="454" t="s">
        <v>1404</v>
      </c>
      <c r="E4803" s="455" t="s">
        <v>1405</v>
      </c>
      <c r="F4803" s="454" t="s">
        <v>1402</v>
      </c>
      <c r="G4803" s="454" t="s">
        <v>1403</v>
      </c>
      <c r="H4803" s="454" t="s">
        <v>439</v>
      </c>
      <c r="I4803" s="453">
        <v>2024</v>
      </c>
      <c r="J4803" s="453">
        <v>4</v>
      </c>
      <c r="K4803" s="456">
        <v>45608</v>
      </c>
      <c r="L4803" s="457"/>
      <c r="M4803" s="458">
        <v>0.1016</v>
      </c>
      <c r="N4803" s="458">
        <v>0.1016</v>
      </c>
      <c r="O4803" s="468">
        <v>0</v>
      </c>
      <c r="P4803" s="460">
        <v>0</v>
      </c>
      <c r="Q4803" s="453">
        <v>1</v>
      </c>
      <c r="R4803" s="458">
        <v>0.1016</v>
      </c>
      <c r="S4803" s="464">
        <v>2743085</v>
      </c>
      <c r="T4803" s="461">
        <v>243734666</v>
      </c>
      <c r="U4803" s="469">
        <v>4280500</v>
      </c>
      <c r="V4803" s="470">
        <v>-1898692.5528000006</v>
      </c>
      <c r="W4803" s="716" t="e">
        <f t="shared" si="189"/>
        <v>#DIV/0!</v>
      </c>
      <c r="Z4803" s="739">
        <f t="shared" ref="Z4803:Z4866" si="190">O4803*S4803</f>
        <v>0</v>
      </c>
      <c r="AB4803" s="365">
        <f t="shared" si="187"/>
        <v>0</v>
      </c>
      <c r="AC4803" s="365">
        <f t="shared" si="188"/>
        <v>0</v>
      </c>
    </row>
    <row r="4804" spans="1:29" s="365" customFormat="1" ht="12.65" customHeight="1">
      <c r="A4804" s="452" t="s">
        <v>39</v>
      </c>
      <c r="B4804" s="452" t="s">
        <v>707</v>
      </c>
      <c r="C4804" s="453" t="s">
        <v>554</v>
      </c>
      <c r="D4804" s="454" t="s">
        <v>1404</v>
      </c>
      <c r="E4804" s="455" t="s">
        <v>1405</v>
      </c>
      <c r="F4804" s="454" t="s">
        <v>1402</v>
      </c>
      <c r="G4804" s="454" t="s">
        <v>1403</v>
      </c>
      <c r="H4804" s="454" t="s">
        <v>439</v>
      </c>
      <c r="I4804" s="453">
        <v>2024</v>
      </c>
      <c r="J4804" s="453">
        <v>5</v>
      </c>
      <c r="K4804" s="456">
        <v>45608</v>
      </c>
      <c r="L4804" s="457"/>
      <c r="M4804" s="458">
        <v>0.1016</v>
      </c>
      <c r="N4804" s="458">
        <v>0.1016</v>
      </c>
      <c r="O4804" s="468">
        <v>0</v>
      </c>
      <c r="P4804" s="460">
        <v>0</v>
      </c>
      <c r="Q4804" s="453">
        <v>1</v>
      </c>
      <c r="R4804" s="458">
        <v>0.1016</v>
      </c>
      <c r="S4804" s="464">
        <v>3093416</v>
      </c>
      <c r="T4804" s="461">
        <v>246828082</v>
      </c>
      <c r="U4804" s="469">
        <v>4280500</v>
      </c>
      <c r="V4804" s="470">
        <v>-1898692.5528000006</v>
      </c>
      <c r="W4804" s="716" t="e">
        <f t="shared" si="189"/>
        <v>#DIV/0!</v>
      </c>
      <c r="Z4804" s="739">
        <f t="shared" si="190"/>
        <v>0</v>
      </c>
      <c r="AB4804" s="365">
        <f t="shared" si="187"/>
        <v>0</v>
      </c>
      <c r="AC4804" s="365">
        <f t="shared" si="188"/>
        <v>0</v>
      </c>
    </row>
    <row r="4805" spans="1:29" s="365" customFormat="1" ht="12.65" customHeight="1">
      <c r="A4805" s="452" t="s">
        <v>39</v>
      </c>
      <c r="B4805" s="452" t="s">
        <v>707</v>
      </c>
      <c r="C4805" s="453" t="s">
        <v>554</v>
      </c>
      <c r="D4805" s="454" t="s">
        <v>1404</v>
      </c>
      <c r="E4805" s="455" t="s">
        <v>1405</v>
      </c>
      <c r="F4805" s="454" t="s">
        <v>1402</v>
      </c>
      <c r="G4805" s="454" t="s">
        <v>1403</v>
      </c>
      <c r="H4805" s="454" t="s">
        <v>439</v>
      </c>
      <c r="I4805" s="453">
        <v>2024</v>
      </c>
      <c r="J4805" s="453">
        <v>6</v>
      </c>
      <c r="K4805" s="456">
        <v>45608</v>
      </c>
      <c r="L4805" s="457"/>
      <c r="M4805" s="458">
        <v>0.1016</v>
      </c>
      <c r="N4805" s="458">
        <v>0.1016</v>
      </c>
      <c r="O4805" s="468">
        <v>0</v>
      </c>
      <c r="P4805" s="460">
        <v>0</v>
      </c>
      <c r="Q4805" s="453">
        <v>1</v>
      </c>
      <c r="R4805" s="458">
        <v>0.1016</v>
      </c>
      <c r="S4805" s="464">
        <v>1967407</v>
      </c>
      <c r="T4805" s="461">
        <v>248795489</v>
      </c>
      <c r="U4805" s="469">
        <v>4280500</v>
      </c>
      <c r="V4805" s="470">
        <v>-1898692.5528000006</v>
      </c>
      <c r="W4805" s="716" t="e">
        <f t="shared" si="189"/>
        <v>#DIV/0!</v>
      </c>
      <c r="Z4805" s="739">
        <f t="shared" si="190"/>
        <v>0</v>
      </c>
      <c r="AB4805" s="365">
        <f t="shared" si="187"/>
        <v>0</v>
      </c>
      <c r="AC4805" s="365">
        <f t="shared" si="188"/>
        <v>0</v>
      </c>
    </row>
    <row r="4806" spans="1:29" s="365" customFormat="1" ht="12.65" customHeight="1">
      <c r="A4806" s="452" t="s">
        <v>39</v>
      </c>
      <c r="B4806" s="452" t="s">
        <v>707</v>
      </c>
      <c r="C4806" s="453" t="s">
        <v>554</v>
      </c>
      <c r="D4806" s="454" t="s">
        <v>1404</v>
      </c>
      <c r="E4806" s="455" t="s">
        <v>1405</v>
      </c>
      <c r="F4806" s="454" t="s">
        <v>1402</v>
      </c>
      <c r="G4806" s="454" t="s">
        <v>1403</v>
      </c>
      <c r="H4806" s="454" t="s">
        <v>439</v>
      </c>
      <c r="I4806" s="453">
        <v>2024</v>
      </c>
      <c r="J4806" s="453">
        <v>7</v>
      </c>
      <c r="K4806" s="456">
        <v>45608</v>
      </c>
      <c r="L4806" s="457"/>
      <c r="M4806" s="458">
        <v>0.1016</v>
      </c>
      <c r="N4806" s="458">
        <v>0.1016</v>
      </c>
      <c r="O4806" s="468">
        <v>0</v>
      </c>
      <c r="P4806" s="460">
        <v>0</v>
      </c>
      <c r="Q4806" s="453">
        <v>1</v>
      </c>
      <c r="R4806" s="458">
        <v>0.1016</v>
      </c>
      <c r="S4806" s="464">
        <v>2544000</v>
      </c>
      <c r="T4806" s="461">
        <v>251339489</v>
      </c>
      <c r="U4806" s="469">
        <v>4280500</v>
      </c>
      <c r="V4806" s="470">
        <v>-1898692.5528000006</v>
      </c>
      <c r="W4806" s="716" t="e">
        <f t="shared" si="189"/>
        <v>#DIV/0!</v>
      </c>
      <c r="Z4806" s="739">
        <f t="shared" si="190"/>
        <v>0</v>
      </c>
      <c r="AB4806" s="365">
        <f t="shared" si="187"/>
        <v>0</v>
      </c>
      <c r="AC4806" s="365">
        <f t="shared" si="188"/>
        <v>0</v>
      </c>
    </row>
    <row r="4807" spans="1:29" s="365" customFormat="1" ht="12.65" customHeight="1">
      <c r="A4807" s="452" t="s">
        <v>39</v>
      </c>
      <c r="B4807" s="452" t="s">
        <v>707</v>
      </c>
      <c r="C4807" s="453" t="s">
        <v>554</v>
      </c>
      <c r="D4807" s="454" t="s">
        <v>1404</v>
      </c>
      <c r="E4807" s="455" t="s">
        <v>1405</v>
      </c>
      <c r="F4807" s="454" t="s">
        <v>1402</v>
      </c>
      <c r="G4807" s="454" t="s">
        <v>1403</v>
      </c>
      <c r="H4807" s="454" t="s">
        <v>439</v>
      </c>
      <c r="I4807" s="453">
        <v>2024</v>
      </c>
      <c r="J4807" s="453">
        <v>8</v>
      </c>
      <c r="K4807" s="456">
        <v>45608</v>
      </c>
      <c r="L4807" s="457"/>
      <c r="M4807" s="458">
        <v>0.1016</v>
      </c>
      <c r="N4807" s="458">
        <v>0.1016</v>
      </c>
      <c r="O4807" s="468">
        <v>0</v>
      </c>
      <c r="P4807" s="460">
        <v>0</v>
      </c>
      <c r="Q4807" s="453">
        <v>1</v>
      </c>
      <c r="R4807" s="458">
        <v>0.1016</v>
      </c>
      <c r="S4807" s="464">
        <v>2712000</v>
      </c>
      <c r="T4807" s="461">
        <v>254051489</v>
      </c>
      <c r="U4807" s="469">
        <v>4280500</v>
      </c>
      <c r="V4807" s="470">
        <v>-1898692.5528000006</v>
      </c>
      <c r="W4807" s="716" t="e">
        <f t="shared" si="189"/>
        <v>#DIV/0!</v>
      </c>
      <c r="Z4807" s="739">
        <f t="shared" si="190"/>
        <v>0</v>
      </c>
      <c r="AB4807" s="365">
        <f t="shared" si="187"/>
        <v>0</v>
      </c>
      <c r="AC4807" s="365">
        <f t="shared" si="188"/>
        <v>0</v>
      </c>
    </row>
    <row r="4808" spans="1:29" s="365" customFormat="1" ht="12.65" customHeight="1">
      <c r="A4808" s="452" t="s">
        <v>39</v>
      </c>
      <c r="B4808" s="452" t="s">
        <v>707</v>
      </c>
      <c r="C4808" s="453" t="s">
        <v>554</v>
      </c>
      <c r="D4808" s="454" t="s">
        <v>1406</v>
      </c>
      <c r="E4808" s="455" t="s">
        <v>1407</v>
      </c>
      <c r="F4808" s="454" t="s">
        <v>1402</v>
      </c>
      <c r="G4808" s="454" t="s">
        <v>1403</v>
      </c>
      <c r="H4808" s="454" t="s">
        <v>439</v>
      </c>
      <c r="I4808" s="453">
        <v>2024</v>
      </c>
      <c r="J4808" s="453">
        <v>2</v>
      </c>
      <c r="K4808" s="456">
        <v>45608</v>
      </c>
      <c r="L4808" s="457"/>
      <c r="M4808" s="458">
        <v>9.9199999999999997E-2</v>
      </c>
      <c r="N4808" s="458">
        <v>9.9199999999999997E-2</v>
      </c>
      <c r="O4808" s="468">
        <v>0</v>
      </c>
      <c r="P4808" s="460">
        <v>0</v>
      </c>
      <c r="Q4808" s="453">
        <v>1</v>
      </c>
      <c r="R4808" s="458">
        <v>9.9199999999999997E-2</v>
      </c>
      <c r="S4808" s="464">
        <v>1542824</v>
      </c>
      <c r="T4808" s="461">
        <v>241490755</v>
      </c>
      <c r="U4808" s="469">
        <v>4592000</v>
      </c>
      <c r="V4808" s="470">
        <v>-1694635.7922</v>
      </c>
      <c r="W4808" s="716" t="e">
        <f t="shared" si="189"/>
        <v>#DIV/0!</v>
      </c>
      <c r="Z4808" s="739">
        <f t="shared" si="190"/>
        <v>0</v>
      </c>
      <c r="AB4808" s="365">
        <f t="shared" si="187"/>
        <v>0</v>
      </c>
      <c r="AC4808" s="365">
        <f t="shared" si="188"/>
        <v>0</v>
      </c>
    </row>
    <row r="4809" spans="1:29" s="365" customFormat="1" ht="12.65" customHeight="1">
      <c r="A4809" s="452" t="s">
        <v>39</v>
      </c>
      <c r="B4809" s="452" t="s">
        <v>707</v>
      </c>
      <c r="C4809" s="453" t="s">
        <v>554</v>
      </c>
      <c r="D4809" s="454" t="s">
        <v>1406</v>
      </c>
      <c r="E4809" s="455" t="s">
        <v>1407</v>
      </c>
      <c r="F4809" s="454" t="s">
        <v>1402</v>
      </c>
      <c r="G4809" s="454" t="s">
        <v>1403</v>
      </c>
      <c r="H4809" s="454" t="s">
        <v>439</v>
      </c>
      <c r="I4809" s="453">
        <v>2024</v>
      </c>
      <c r="J4809" s="453">
        <v>3</v>
      </c>
      <c r="K4809" s="456">
        <v>45608</v>
      </c>
      <c r="L4809" s="457"/>
      <c r="M4809" s="458">
        <v>9.9199999999999997E-2</v>
      </c>
      <c r="N4809" s="458">
        <v>9.9199999999999997E-2</v>
      </c>
      <c r="O4809" s="468">
        <v>0</v>
      </c>
      <c r="P4809" s="460">
        <v>0</v>
      </c>
      <c r="Q4809" s="453">
        <v>1</v>
      </c>
      <c r="R4809" s="458">
        <v>9.9199999999999997E-2</v>
      </c>
      <c r="S4809" s="464">
        <v>4009079</v>
      </c>
      <c r="T4809" s="461">
        <v>245499834</v>
      </c>
      <c r="U4809" s="469">
        <v>4592000</v>
      </c>
      <c r="V4809" s="470">
        <v>-1694635.7922</v>
      </c>
      <c r="W4809" s="716" t="e">
        <f t="shared" si="189"/>
        <v>#DIV/0!</v>
      </c>
      <c r="Z4809" s="739">
        <f t="shared" si="190"/>
        <v>0</v>
      </c>
      <c r="AB4809" s="365">
        <f t="shared" si="187"/>
        <v>0</v>
      </c>
      <c r="AC4809" s="365">
        <f t="shared" si="188"/>
        <v>0</v>
      </c>
    </row>
    <row r="4810" spans="1:29" s="365" customFormat="1" ht="12.65" customHeight="1">
      <c r="A4810" s="452" t="s">
        <v>39</v>
      </c>
      <c r="B4810" s="452" t="s">
        <v>707</v>
      </c>
      <c r="C4810" s="453" t="s">
        <v>554</v>
      </c>
      <c r="D4810" s="454" t="s">
        <v>1406</v>
      </c>
      <c r="E4810" s="455" t="s">
        <v>1407</v>
      </c>
      <c r="F4810" s="454" t="s">
        <v>1402</v>
      </c>
      <c r="G4810" s="454" t="s">
        <v>1403</v>
      </c>
      <c r="H4810" s="454" t="s">
        <v>439</v>
      </c>
      <c r="I4810" s="453">
        <v>2024</v>
      </c>
      <c r="J4810" s="453">
        <v>4</v>
      </c>
      <c r="K4810" s="456">
        <v>45608</v>
      </c>
      <c r="L4810" s="457"/>
      <c r="M4810" s="458">
        <v>9.9199999999999997E-2</v>
      </c>
      <c r="N4810" s="458">
        <v>9.9199999999999997E-2</v>
      </c>
      <c r="O4810" s="468">
        <v>0</v>
      </c>
      <c r="P4810" s="460">
        <v>0</v>
      </c>
      <c r="Q4810" s="453">
        <v>1</v>
      </c>
      <c r="R4810" s="458">
        <v>9.9199999999999997E-2</v>
      </c>
      <c r="S4810" s="464">
        <v>2923573</v>
      </c>
      <c r="T4810" s="461">
        <v>248423407</v>
      </c>
      <c r="U4810" s="469">
        <v>4592000</v>
      </c>
      <c r="V4810" s="470">
        <v>-1694635.7922</v>
      </c>
      <c r="W4810" s="716" t="e">
        <f t="shared" si="189"/>
        <v>#DIV/0!</v>
      </c>
      <c r="Z4810" s="739">
        <f t="shared" si="190"/>
        <v>0</v>
      </c>
      <c r="AB4810" s="365">
        <f t="shared" si="187"/>
        <v>0</v>
      </c>
      <c r="AC4810" s="365">
        <f t="shared" si="188"/>
        <v>0</v>
      </c>
    </row>
    <row r="4811" spans="1:29" s="365" customFormat="1" ht="12.65" customHeight="1">
      <c r="A4811" s="452" t="s">
        <v>39</v>
      </c>
      <c r="B4811" s="452" t="s">
        <v>707</v>
      </c>
      <c r="C4811" s="453" t="s">
        <v>554</v>
      </c>
      <c r="D4811" s="454" t="s">
        <v>1406</v>
      </c>
      <c r="E4811" s="455" t="s">
        <v>1407</v>
      </c>
      <c r="F4811" s="454" t="s">
        <v>1402</v>
      </c>
      <c r="G4811" s="454" t="s">
        <v>1403</v>
      </c>
      <c r="H4811" s="454" t="s">
        <v>439</v>
      </c>
      <c r="I4811" s="453">
        <v>2024</v>
      </c>
      <c r="J4811" s="453">
        <v>5</v>
      </c>
      <c r="K4811" s="456">
        <v>45608</v>
      </c>
      <c r="L4811" s="457"/>
      <c r="M4811" s="458">
        <v>9.9199999999999997E-2</v>
      </c>
      <c r="N4811" s="458">
        <v>9.9199999999999997E-2</v>
      </c>
      <c r="O4811" s="468">
        <v>0</v>
      </c>
      <c r="P4811" s="460">
        <v>0</v>
      </c>
      <c r="Q4811" s="453">
        <v>1</v>
      </c>
      <c r="R4811" s="458">
        <v>9.9199999999999997E-2</v>
      </c>
      <c r="S4811" s="464">
        <v>2880000</v>
      </c>
      <c r="T4811" s="461">
        <v>251303407</v>
      </c>
      <c r="U4811" s="469">
        <v>4592000</v>
      </c>
      <c r="V4811" s="470">
        <v>-1694635.7922</v>
      </c>
      <c r="W4811" s="716" t="e">
        <f t="shared" si="189"/>
        <v>#DIV/0!</v>
      </c>
      <c r="Z4811" s="739">
        <f t="shared" si="190"/>
        <v>0</v>
      </c>
      <c r="AB4811" s="365">
        <f t="shared" si="187"/>
        <v>0</v>
      </c>
      <c r="AC4811" s="365">
        <f t="shared" si="188"/>
        <v>0</v>
      </c>
    </row>
    <row r="4812" spans="1:29" s="365" customFormat="1" ht="12.65" customHeight="1">
      <c r="A4812" s="452" t="s">
        <v>39</v>
      </c>
      <c r="B4812" s="452" t="s">
        <v>707</v>
      </c>
      <c r="C4812" s="453" t="s">
        <v>554</v>
      </c>
      <c r="D4812" s="454" t="s">
        <v>1406</v>
      </c>
      <c r="E4812" s="455" t="s">
        <v>1407</v>
      </c>
      <c r="F4812" s="454" t="s">
        <v>1402</v>
      </c>
      <c r="G4812" s="454" t="s">
        <v>1403</v>
      </c>
      <c r="H4812" s="454" t="s">
        <v>439</v>
      </c>
      <c r="I4812" s="453">
        <v>2024</v>
      </c>
      <c r="J4812" s="453">
        <v>6</v>
      </c>
      <c r="K4812" s="456">
        <v>45608</v>
      </c>
      <c r="L4812" s="457"/>
      <c r="M4812" s="458">
        <v>9.9199999999999997E-2</v>
      </c>
      <c r="N4812" s="458">
        <v>9.9199999999999997E-2</v>
      </c>
      <c r="O4812" s="468">
        <v>0</v>
      </c>
      <c r="P4812" s="460">
        <v>0</v>
      </c>
      <c r="Q4812" s="453">
        <v>1</v>
      </c>
      <c r="R4812" s="458">
        <v>9.9199999999999997E-2</v>
      </c>
      <c r="S4812" s="464">
        <v>1900000</v>
      </c>
      <c r="T4812" s="461">
        <v>253203407</v>
      </c>
      <c r="U4812" s="469">
        <v>4592000</v>
      </c>
      <c r="V4812" s="470">
        <v>-1694635.7922</v>
      </c>
      <c r="W4812" s="716" t="e">
        <f t="shared" si="189"/>
        <v>#DIV/0!</v>
      </c>
      <c r="Z4812" s="739">
        <f t="shared" si="190"/>
        <v>0</v>
      </c>
      <c r="AB4812" s="365">
        <f t="shared" si="187"/>
        <v>0</v>
      </c>
      <c r="AC4812" s="365">
        <f t="shared" si="188"/>
        <v>0</v>
      </c>
    </row>
    <row r="4813" spans="1:29" s="365" customFormat="1" ht="12.65" customHeight="1">
      <c r="A4813" s="452" t="s">
        <v>39</v>
      </c>
      <c r="B4813" s="452" t="s">
        <v>707</v>
      </c>
      <c r="C4813" s="453" t="s">
        <v>554</v>
      </c>
      <c r="D4813" s="454" t="s">
        <v>1406</v>
      </c>
      <c r="E4813" s="455" t="s">
        <v>1407</v>
      </c>
      <c r="F4813" s="454" t="s">
        <v>1402</v>
      </c>
      <c r="G4813" s="454" t="s">
        <v>1403</v>
      </c>
      <c r="H4813" s="454" t="s">
        <v>439</v>
      </c>
      <c r="I4813" s="453">
        <v>2024</v>
      </c>
      <c r="J4813" s="453">
        <v>7</v>
      </c>
      <c r="K4813" s="456">
        <v>45608</v>
      </c>
      <c r="L4813" s="457"/>
      <c r="M4813" s="458">
        <v>9.9199999999999997E-2</v>
      </c>
      <c r="N4813" s="458">
        <v>9.9199999999999997E-2</v>
      </c>
      <c r="O4813" s="468">
        <v>0</v>
      </c>
      <c r="P4813" s="460">
        <v>0</v>
      </c>
      <c r="Q4813" s="453">
        <v>1</v>
      </c>
      <c r="R4813" s="458">
        <v>9.9199999999999997E-2</v>
      </c>
      <c r="S4813" s="464">
        <v>3000000</v>
      </c>
      <c r="T4813" s="461">
        <v>256203407</v>
      </c>
      <c r="U4813" s="469">
        <v>4592000</v>
      </c>
      <c r="V4813" s="470">
        <v>-1694635.7922</v>
      </c>
      <c r="W4813" s="716" t="e">
        <f t="shared" si="189"/>
        <v>#DIV/0!</v>
      </c>
      <c r="Z4813" s="739">
        <f t="shared" si="190"/>
        <v>0</v>
      </c>
      <c r="AB4813" s="365">
        <f t="shared" si="187"/>
        <v>0</v>
      </c>
      <c r="AC4813" s="365">
        <f t="shared" si="188"/>
        <v>0</v>
      </c>
    </row>
    <row r="4814" spans="1:29" s="365" customFormat="1" ht="12.65" customHeight="1">
      <c r="A4814" s="452" t="s">
        <v>39</v>
      </c>
      <c r="B4814" s="452" t="s">
        <v>707</v>
      </c>
      <c r="C4814" s="453" t="s">
        <v>554</v>
      </c>
      <c r="D4814" s="454" t="s">
        <v>1406</v>
      </c>
      <c r="E4814" s="455" t="s">
        <v>1407</v>
      </c>
      <c r="F4814" s="454" t="s">
        <v>1402</v>
      </c>
      <c r="G4814" s="454" t="s">
        <v>1403</v>
      </c>
      <c r="H4814" s="454" t="s">
        <v>439</v>
      </c>
      <c r="I4814" s="453">
        <v>2024</v>
      </c>
      <c r="J4814" s="453">
        <v>8</v>
      </c>
      <c r="K4814" s="456">
        <v>45608</v>
      </c>
      <c r="L4814" s="457"/>
      <c r="M4814" s="458">
        <v>9.9199999999999997E-2</v>
      </c>
      <c r="N4814" s="458">
        <v>9.9199999999999997E-2</v>
      </c>
      <c r="O4814" s="468">
        <v>0</v>
      </c>
      <c r="P4814" s="460">
        <v>0</v>
      </c>
      <c r="Q4814" s="453">
        <v>1</v>
      </c>
      <c r="R4814" s="458">
        <v>9.9199999999999997E-2</v>
      </c>
      <c r="S4814" s="464">
        <v>2751150</v>
      </c>
      <c r="T4814" s="461">
        <v>258954557</v>
      </c>
      <c r="U4814" s="469">
        <v>4592000</v>
      </c>
      <c r="V4814" s="470">
        <v>-1694635.7922</v>
      </c>
      <c r="W4814" s="716" t="e">
        <f t="shared" si="189"/>
        <v>#DIV/0!</v>
      </c>
      <c r="Z4814" s="739">
        <f t="shared" si="190"/>
        <v>0</v>
      </c>
      <c r="AB4814" s="365">
        <f t="shared" si="187"/>
        <v>0</v>
      </c>
      <c r="AC4814" s="365">
        <f t="shared" si="188"/>
        <v>0</v>
      </c>
    </row>
    <row r="4815" spans="1:29" s="365" customFormat="1" ht="12.65" customHeight="1">
      <c r="A4815" s="452" t="s">
        <v>39</v>
      </c>
      <c r="B4815" s="452" t="s">
        <v>1399</v>
      </c>
      <c r="C4815" s="453" t="s">
        <v>554</v>
      </c>
      <c r="D4815" s="454" t="s">
        <v>1408</v>
      </c>
      <c r="E4815" s="455" t="s">
        <v>1409</v>
      </c>
      <c r="F4815" s="454" t="s">
        <v>1402</v>
      </c>
      <c r="G4815" s="454" t="s">
        <v>1403</v>
      </c>
      <c r="H4815" s="454" t="s">
        <v>439</v>
      </c>
      <c r="I4815" s="453">
        <v>2024</v>
      </c>
      <c r="J4815" s="453">
        <v>2</v>
      </c>
      <c r="K4815" s="456">
        <v>45608</v>
      </c>
      <c r="L4815" s="457"/>
      <c r="M4815" s="458">
        <v>0.1105</v>
      </c>
      <c r="N4815" s="458">
        <v>0.1105</v>
      </c>
      <c r="O4815" s="468">
        <v>0</v>
      </c>
      <c r="P4815" s="460">
        <v>0</v>
      </c>
      <c r="Q4815" s="453">
        <v>1</v>
      </c>
      <c r="R4815" s="458">
        <v>0.1105</v>
      </c>
      <c r="S4815" s="464">
        <v>1542824</v>
      </c>
      <c r="T4815" s="461">
        <v>242667164</v>
      </c>
      <c r="U4815" s="469">
        <v>4830000</v>
      </c>
      <c r="V4815" s="470">
        <v>-1487457.7080000006</v>
      </c>
      <c r="W4815" s="716" t="e">
        <f t="shared" si="189"/>
        <v>#DIV/0!</v>
      </c>
      <c r="Z4815" s="739">
        <f t="shared" si="190"/>
        <v>0</v>
      </c>
      <c r="AB4815" s="365">
        <f t="shared" si="187"/>
        <v>0</v>
      </c>
      <c r="AC4815" s="365">
        <f t="shared" si="188"/>
        <v>0</v>
      </c>
    </row>
    <row r="4816" spans="1:29" s="365" customFormat="1" ht="12.65" customHeight="1">
      <c r="A4816" s="452" t="s">
        <v>39</v>
      </c>
      <c r="B4816" s="452" t="s">
        <v>707</v>
      </c>
      <c r="C4816" s="453" t="s">
        <v>554</v>
      </c>
      <c r="D4816" s="454" t="s">
        <v>1408</v>
      </c>
      <c r="E4816" s="455" t="s">
        <v>1409</v>
      </c>
      <c r="F4816" s="454" t="s">
        <v>1402</v>
      </c>
      <c r="G4816" s="454" t="s">
        <v>1403</v>
      </c>
      <c r="H4816" s="454" t="s">
        <v>439</v>
      </c>
      <c r="I4816" s="453">
        <v>2024</v>
      </c>
      <c r="J4816" s="453">
        <v>3</v>
      </c>
      <c r="K4816" s="456">
        <v>45608</v>
      </c>
      <c r="L4816" s="457"/>
      <c r="M4816" s="458">
        <v>0.1105</v>
      </c>
      <c r="N4816" s="458">
        <v>0.1105</v>
      </c>
      <c r="O4816" s="468">
        <v>0</v>
      </c>
      <c r="P4816" s="460">
        <v>0</v>
      </c>
      <c r="Q4816" s="453">
        <v>1</v>
      </c>
      <c r="R4816" s="458">
        <v>0.1105</v>
      </c>
      <c r="S4816" s="464">
        <v>4033079</v>
      </c>
      <c r="T4816" s="461">
        <v>246700243</v>
      </c>
      <c r="U4816" s="469">
        <v>4830000</v>
      </c>
      <c r="V4816" s="470">
        <v>-1487457.7080000006</v>
      </c>
      <c r="W4816" s="716" t="e">
        <f t="shared" si="189"/>
        <v>#DIV/0!</v>
      </c>
      <c r="Z4816" s="739">
        <f t="shared" si="190"/>
        <v>0</v>
      </c>
      <c r="AB4816" s="365">
        <f t="shared" si="187"/>
        <v>0</v>
      </c>
      <c r="AC4816" s="365">
        <f t="shared" si="188"/>
        <v>0</v>
      </c>
    </row>
    <row r="4817" spans="1:29" s="365" customFormat="1" ht="12.65" customHeight="1">
      <c r="A4817" s="452" t="s">
        <v>39</v>
      </c>
      <c r="B4817" s="452" t="s">
        <v>707</v>
      </c>
      <c r="C4817" s="453" t="s">
        <v>554</v>
      </c>
      <c r="D4817" s="454" t="s">
        <v>1408</v>
      </c>
      <c r="E4817" s="455" t="s">
        <v>1409</v>
      </c>
      <c r="F4817" s="454" t="s">
        <v>1402</v>
      </c>
      <c r="G4817" s="454" t="s">
        <v>1403</v>
      </c>
      <c r="H4817" s="454" t="s">
        <v>439</v>
      </c>
      <c r="I4817" s="453">
        <v>2024</v>
      </c>
      <c r="J4817" s="453">
        <v>4</v>
      </c>
      <c r="K4817" s="456">
        <v>45608</v>
      </c>
      <c r="L4817" s="457"/>
      <c r="M4817" s="458">
        <v>0.1105</v>
      </c>
      <c r="N4817" s="458">
        <v>0.1105</v>
      </c>
      <c r="O4817" s="468">
        <v>0</v>
      </c>
      <c r="P4817" s="460">
        <v>0</v>
      </c>
      <c r="Q4817" s="453">
        <v>1</v>
      </c>
      <c r="R4817" s="458">
        <v>0.1105</v>
      </c>
      <c r="S4817" s="464">
        <v>2908053</v>
      </c>
      <c r="T4817" s="461">
        <v>249608296</v>
      </c>
      <c r="U4817" s="469">
        <v>4830000</v>
      </c>
      <c r="V4817" s="470">
        <v>-1487457.7080000006</v>
      </c>
      <c r="W4817" s="716" t="e">
        <f t="shared" si="189"/>
        <v>#DIV/0!</v>
      </c>
      <c r="Z4817" s="739">
        <f t="shared" si="190"/>
        <v>0</v>
      </c>
      <c r="AB4817" s="365">
        <f t="shared" si="187"/>
        <v>0</v>
      </c>
      <c r="AC4817" s="365">
        <f t="shared" si="188"/>
        <v>0</v>
      </c>
    </row>
    <row r="4818" spans="1:29" s="365" customFormat="1" ht="12.65" customHeight="1">
      <c r="A4818" s="452" t="s">
        <v>39</v>
      </c>
      <c r="B4818" s="452" t="s">
        <v>707</v>
      </c>
      <c r="C4818" s="453" t="s">
        <v>554</v>
      </c>
      <c r="D4818" s="454" t="s">
        <v>1408</v>
      </c>
      <c r="E4818" s="455" t="s">
        <v>1409</v>
      </c>
      <c r="F4818" s="454" t="s">
        <v>1402</v>
      </c>
      <c r="G4818" s="454" t="s">
        <v>1403</v>
      </c>
      <c r="H4818" s="454" t="s">
        <v>439</v>
      </c>
      <c r="I4818" s="453">
        <v>2024</v>
      </c>
      <c r="J4818" s="453">
        <v>5</v>
      </c>
      <c r="K4818" s="456">
        <v>45608</v>
      </c>
      <c r="L4818" s="457"/>
      <c r="M4818" s="458">
        <v>0.1105</v>
      </c>
      <c r="N4818" s="458">
        <v>0.1105</v>
      </c>
      <c r="O4818" s="468">
        <v>0</v>
      </c>
      <c r="P4818" s="460">
        <v>0</v>
      </c>
      <c r="Q4818" s="453">
        <v>1</v>
      </c>
      <c r="R4818" s="458">
        <v>0.1105</v>
      </c>
      <c r="S4818" s="464">
        <v>2850000</v>
      </c>
      <c r="T4818" s="461">
        <v>252458296</v>
      </c>
      <c r="U4818" s="469">
        <v>4830000</v>
      </c>
      <c r="V4818" s="470">
        <v>-1487457.7080000006</v>
      </c>
      <c r="W4818" s="716" t="e">
        <f t="shared" si="189"/>
        <v>#DIV/0!</v>
      </c>
      <c r="Z4818" s="739">
        <f t="shared" si="190"/>
        <v>0</v>
      </c>
      <c r="AB4818" s="365">
        <f t="shared" si="187"/>
        <v>0</v>
      </c>
      <c r="AC4818" s="365">
        <f t="shared" si="188"/>
        <v>0</v>
      </c>
    </row>
    <row r="4819" spans="1:29" s="365" customFormat="1" ht="12.65" customHeight="1">
      <c r="A4819" s="452" t="s">
        <v>39</v>
      </c>
      <c r="B4819" s="452" t="s">
        <v>707</v>
      </c>
      <c r="C4819" s="453" t="s">
        <v>554</v>
      </c>
      <c r="D4819" s="454" t="s">
        <v>1408</v>
      </c>
      <c r="E4819" s="455" t="s">
        <v>1409</v>
      </c>
      <c r="F4819" s="454" t="s">
        <v>1402</v>
      </c>
      <c r="G4819" s="454" t="s">
        <v>1403</v>
      </c>
      <c r="H4819" s="454" t="s">
        <v>439</v>
      </c>
      <c r="I4819" s="453">
        <v>2024</v>
      </c>
      <c r="J4819" s="453">
        <v>6</v>
      </c>
      <c r="K4819" s="456">
        <v>45608</v>
      </c>
      <c r="L4819" s="457"/>
      <c r="M4819" s="458">
        <v>0.1105</v>
      </c>
      <c r="N4819" s="458">
        <v>0.1105</v>
      </c>
      <c r="O4819" s="468">
        <v>0</v>
      </c>
      <c r="P4819" s="460">
        <v>0</v>
      </c>
      <c r="Q4819" s="453">
        <v>1</v>
      </c>
      <c r="R4819" s="458">
        <v>0.1105</v>
      </c>
      <c r="S4819" s="464">
        <v>1890000</v>
      </c>
      <c r="T4819" s="461">
        <v>254348296</v>
      </c>
      <c r="U4819" s="469">
        <v>4830000</v>
      </c>
      <c r="V4819" s="470">
        <v>-1487457.7080000006</v>
      </c>
      <c r="W4819" s="716" t="e">
        <f t="shared" si="189"/>
        <v>#DIV/0!</v>
      </c>
      <c r="Z4819" s="739">
        <f t="shared" si="190"/>
        <v>0</v>
      </c>
      <c r="AB4819" s="365">
        <f t="shared" si="187"/>
        <v>0</v>
      </c>
      <c r="AC4819" s="365">
        <f t="shared" si="188"/>
        <v>0</v>
      </c>
    </row>
    <row r="4820" spans="1:29" s="365" customFormat="1" ht="12.65" customHeight="1">
      <c r="A4820" s="452" t="s">
        <v>39</v>
      </c>
      <c r="B4820" s="452" t="s">
        <v>707</v>
      </c>
      <c r="C4820" s="453" t="s">
        <v>554</v>
      </c>
      <c r="D4820" s="454" t="s">
        <v>1408</v>
      </c>
      <c r="E4820" s="455" t="s">
        <v>1409</v>
      </c>
      <c r="F4820" s="454" t="s">
        <v>1402</v>
      </c>
      <c r="G4820" s="454" t="s">
        <v>1403</v>
      </c>
      <c r="H4820" s="454" t="s">
        <v>439</v>
      </c>
      <c r="I4820" s="453">
        <v>2024</v>
      </c>
      <c r="J4820" s="453">
        <v>7</v>
      </c>
      <c r="K4820" s="456">
        <v>45608</v>
      </c>
      <c r="L4820" s="457"/>
      <c r="M4820" s="458">
        <v>0.1105</v>
      </c>
      <c r="N4820" s="458">
        <v>0.1105</v>
      </c>
      <c r="O4820" s="468">
        <v>0</v>
      </c>
      <c r="P4820" s="460">
        <v>0</v>
      </c>
      <c r="Q4820" s="453">
        <v>1</v>
      </c>
      <c r="R4820" s="458">
        <v>0.1105</v>
      </c>
      <c r="S4820" s="464">
        <v>2880000</v>
      </c>
      <c r="T4820" s="461">
        <v>257228296</v>
      </c>
      <c r="U4820" s="469">
        <v>4830000</v>
      </c>
      <c r="V4820" s="470">
        <v>-1487457.7080000006</v>
      </c>
      <c r="W4820" s="716" t="e">
        <f t="shared" si="189"/>
        <v>#DIV/0!</v>
      </c>
      <c r="Z4820" s="739">
        <f t="shared" si="190"/>
        <v>0</v>
      </c>
      <c r="AB4820" s="365">
        <f t="shared" si="187"/>
        <v>0</v>
      </c>
      <c r="AC4820" s="365">
        <f t="shared" si="188"/>
        <v>0</v>
      </c>
    </row>
    <row r="4821" spans="1:29" s="365" customFormat="1" ht="12.65" customHeight="1">
      <c r="A4821" s="452" t="s">
        <v>39</v>
      </c>
      <c r="B4821" s="452" t="s">
        <v>707</v>
      </c>
      <c r="C4821" s="453" t="s">
        <v>554</v>
      </c>
      <c r="D4821" s="454" t="s">
        <v>1408</v>
      </c>
      <c r="E4821" s="455" t="s">
        <v>1409</v>
      </c>
      <c r="F4821" s="454" t="s">
        <v>1402</v>
      </c>
      <c r="G4821" s="454" t="s">
        <v>1403</v>
      </c>
      <c r="H4821" s="454" t="s">
        <v>439</v>
      </c>
      <c r="I4821" s="453">
        <v>2024</v>
      </c>
      <c r="J4821" s="453">
        <v>8</v>
      </c>
      <c r="K4821" s="456">
        <v>45608</v>
      </c>
      <c r="L4821" s="457"/>
      <c r="M4821" s="458">
        <v>0.1105</v>
      </c>
      <c r="N4821" s="458">
        <v>0.1105</v>
      </c>
      <c r="O4821" s="468">
        <v>0</v>
      </c>
      <c r="P4821" s="460">
        <v>0</v>
      </c>
      <c r="Q4821" s="453">
        <v>1</v>
      </c>
      <c r="R4821" s="458">
        <v>0.1105</v>
      </c>
      <c r="S4821" s="464">
        <v>2828951</v>
      </c>
      <c r="T4821" s="461">
        <v>260057247</v>
      </c>
      <c r="U4821" s="469">
        <v>4830000</v>
      </c>
      <c r="V4821" s="470">
        <v>-1487457.7080000006</v>
      </c>
      <c r="W4821" s="716" t="e">
        <f t="shared" si="189"/>
        <v>#DIV/0!</v>
      </c>
      <c r="Z4821" s="739">
        <f t="shared" si="190"/>
        <v>0</v>
      </c>
      <c r="AB4821" s="365">
        <f t="shared" si="187"/>
        <v>0</v>
      </c>
      <c r="AC4821" s="365">
        <f t="shared" si="188"/>
        <v>0</v>
      </c>
    </row>
    <row r="4822" spans="1:29" s="365" customFormat="1" ht="12.65" customHeight="1">
      <c r="A4822" s="452" t="s">
        <v>279</v>
      </c>
      <c r="B4822" s="452" t="s">
        <v>42</v>
      </c>
      <c r="C4822" s="453" t="s">
        <v>554</v>
      </c>
      <c r="D4822" s="454" t="s">
        <v>1422</v>
      </c>
      <c r="E4822" s="455" t="s">
        <v>1297</v>
      </c>
      <c r="F4822" s="454" t="s">
        <v>1402</v>
      </c>
      <c r="G4822" s="454" t="s">
        <v>1403</v>
      </c>
      <c r="H4822" s="454" t="s">
        <v>439</v>
      </c>
      <c r="I4822" s="453">
        <v>2024</v>
      </c>
      <c r="J4822" s="453">
        <v>4</v>
      </c>
      <c r="K4822" s="456">
        <v>45660</v>
      </c>
      <c r="L4822" s="457"/>
      <c r="M4822" s="458">
        <v>0.18390000000000001</v>
      </c>
      <c r="N4822" s="458">
        <v>0.21870000000000001</v>
      </c>
      <c r="O4822" s="468">
        <v>3.3099999999999997E-2</v>
      </c>
      <c r="P4822" s="460">
        <v>0</v>
      </c>
      <c r="Q4822" s="453">
        <v>1</v>
      </c>
      <c r="R4822" s="458">
        <v>0.18390000000000001</v>
      </c>
      <c r="S4822" s="464">
        <v>2775779</v>
      </c>
      <c r="T4822" s="461">
        <v>2775779</v>
      </c>
      <c r="U4822" s="469">
        <v>8913207</v>
      </c>
      <c r="V4822" s="470">
        <v>8821328.7150999997</v>
      </c>
      <c r="W4822" s="716" t="e">
        <f t="shared" si="189"/>
        <v>#DIV/0!</v>
      </c>
      <c r="Z4822" s="739">
        <f t="shared" si="190"/>
        <v>91878.284899999999</v>
      </c>
    </row>
    <row r="4823" spans="1:29" s="365" customFormat="1" ht="12.65" customHeight="1">
      <c r="A4823" s="452" t="s">
        <v>279</v>
      </c>
      <c r="B4823" s="452" t="s">
        <v>42</v>
      </c>
      <c r="C4823" s="453" t="s">
        <v>554</v>
      </c>
      <c r="D4823" s="454" t="s">
        <v>1422</v>
      </c>
      <c r="E4823" s="455" t="s">
        <v>1297</v>
      </c>
      <c r="F4823" s="454" t="s">
        <v>1402</v>
      </c>
      <c r="G4823" s="454" t="s">
        <v>1403</v>
      </c>
      <c r="H4823" s="454" t="s">
        <v>439</v>
      </c>
      <c r="I4823" s="453">
        <v>2024</v>
      </c>
      <c r="J4823" s="453">
        <v>5</v>
      </c>
      <c r="K4823" s="456">
        <v>45608</v>
      </c>
      <c r="L4823" s="457"/>
      <c r="M4823" s="458">
        <v>0.18390000000000001</v>
      </c>
      <c r="N4823" s="458">
        <v>0.21870000000000001</v>
      </c>
      <c r="O4823" s="468">
        <v>3.3099999999999997E-2</v>
      </c>
      <c r="P4823" s="460">
        <v>0</v>
      </c>
      <c r="Q4823" s="453">
        <v>1</v>
      </c>
      <c r="R4823" s="458">
        <v>0.18390000000000001</v>
      </c>
      <c r="S4823" s="464">
        <v>11672000</v>
      </c>
      <c r="T4823" s="461">
        <v>14447779</v>
      </c>
      <c r="U4823" s="469">
        <v>8913207</v>
      </c>
      <c r="V4823" s="470">
        <v>8434985.5151000004</v>
      </c>
      <c r="W4823" s="716" t="e">
        <f t="shared" si="189"/>
        <v>#DIV/0!</v>
      </c>
      <c r="Z4823" s="739">
        <f t="shared" si="190"/>
        <v>386343.19999999995</v>
      </c>
    </row>
    <row r="4824" spans="1:29" s="365" customFormat="1" ht="12.65" customHeight="1">
      <c r="A4824" s="452" t="s">
        <v>279</v>
      </c>
      <c r="B4824" s="452" t="s">
        <v>42</v>
      </c>
      <c r="C4824" s="453" t="s">
        <v>554</v>
      </c>
      <c r="D4824" s="454" t="s">
        <v>1422</v>
      </c>
      <c r="E4824" s="455" t="s">
        <v>1297</v>
      </c>
      <c r="F4824" s="454" t="s">
        <v>1402</v>
      </c>
      <c r="G4824" s="454" t="s">
        <v>1403</v>
      </c>
      <c r="H4824" s="454" t="s">
        <v>439</v>
      </c>
      <c r="I4824" s="453">
        <v>2024</v>
      </c>
      <c r="J4824" s="453">
        <v>6</v>
      </c>
      <c r="K4824" s="456">
        <v>45608</v>
      </c>
      <c r="L4824" s="457"/>
      <c r="M4824" s="458">
        <v>0.18390000000000001</v>
      </c>
      <c r="N4824" s="458">
        <v>0.21870000000000001</v>
      </c>
      <c r="O4824" s="468">
        <v>3.3099999999999997E-2</v>
      </c>
      <c r="P4824" s="460">
        <v>0</v>
      </c>
      <c r="Q4824" s="453">
        <v>1</v>
      </c>
      <c r="R4824" s="458">
        <v>0.18390000000000001</v>
      </c>
      <c r="S4824" s="464">
        <v>14988220</v>
      </c>
      <c r="T4824" s="461">
        <v>29435999</v>
      </c>
      <c r="U4824" s="469">
        <v>8913207</v>
      </c>
      <c r="V4824" s="470">
        <v>7938875.4331</v>
      </c>
      <c r="W4824" s="716" t="e">
        <f t="shared" si="189"/>
        <v>#DIV/0!</v>
      </c>
      <c r="Z4824" s="739">
        <f t="shared" si="190"/>
        <v>496110.08199999994</v>
      </c>
    </row>
    <row r="4825" spans="1:29" s="365" customFormat="1" ht="12.65" customHeight="1">
      <c r="A4825" s="452" t="s">
        <v>279</v>
      </c>
      <c r="B4825" s="452" t="s">
        <v>42</v>
      </c>
      <c r="C4825" s="453" t="s">
        <v>554</v>
      </c>
      <c r="D4825" s="454" t="s">
        <v>1422</v>
      </c>
      <c r="E4825" s="455" t="s">
        <v>1297</v>
      </c>
      <c r="F4825" s="454" t="s">
        <v>1402</v>
      </c>
      <c r="G4825" s="454" t="s">
        <v>1403</v>
      </c>
      <c r="H4825" s="454" t="s">
        <v>439</v>
      </c>
      <c r="I4825" s="453">
        <v>2024</v>
      </c>
      <c r="J4825" s="453">
        <v>7</v>
      </c>
      <c r="K4825" s="456">
        <v>45608</v>
      </c>
      <c r="L4825" s="457"/>
      <c r="M4825" s="458">
        <v>0.18390000000000001</v>
      </c>
      <c r="N4825" s="458">
        <v>0.21870000000000001</v>
      </c>
      <c r="O4825" s="468">
        <v>3.3099999999999997E-2</v>
      </c>
      <c r="P4825" s="460">
        <v>0</v>
      </c>
      <c r="Q4825" s="453">
        <v>1</v>
      </c>
      <c r="R4825" s="458">
        <v>0.18390000000000001</v>
      </c>
      <c r="S4825" s="464">
        <v>8056800</v>
      </c>
      <c r="T4825" s="461">
        <v>37492799</v>
      </c>
      <c r="U4825" s="469">
        <v>8913207</v>
      </c>
      <c r="V4825" s="470">
        <v>7672195.3530999999</v>
      </c>
      <c r="W4825" s="716" t="e">
        <f t="shared" si="189"/>
        <v>#DIV/0!</v>
      </c>
      <c r="Z4825" s="739">
        <f t="shared" si="190"/>
        <v>266680.07999999996</v>
      </c>
    </row>
    <row r="4826" spans="1:29" s="365" customFormat="1" ht="12.65" customHeight="1">
      <c r="A4826" s="452" t="s">
        <v>279</v>
      </c>
      <c r="B4826" s="452" t="s">
        <v>42</v>
      </c>
      <c r="C4826" s="453" t="s">
        <v>554</v>
      </c>
      <c r="D4826" s="454" t="s">
        <v>1422</v>
      </c>
      <c r="E4826" s="455" t="s">
        <v>1297</v>
      </c>
      <c r="F4826" s="454" t="s">
        <v>1402</v>
      </c>
      <c r="G4826" s="454" t="s">
        <v>1403</v>
      </c>
      <c r="H4826" s="454" t="s">
        <v>439</v>
      </c>
      <c r="I4826" s="453">
        <v>2024</v>
      </c>
      <c r="J4826" s="453">
        <v>8</v>
      </c>
      <c r="K4826" s="456">
        <v>45608</v>
      </c>
      <c r="L4826" s="457"/>
      <c r="M4826" s="458">
        <v>0.18390000000000001</v>
      </c>
      <c r="N4826" s="458">
        <v>0.21870000000000001</v>
      </c>
      <c r="O4826" s="468">
        <v>3.3099999999999997E-2</v>
      </c>
      <c r="P4826" s="460">
        <v>0</v>
      </c>
      <c r="Q4826" s="453">
        <v>1</v>
      </c>
      <c r="R4826" s="458">
        <v>0.18390000000000001</v>
      </c>
      <c r="S4826" s="464">
        <v>12026880</v>
      </c>
      <c r="T4826" s="461">
        <v>49519679</v>
      </c>
      <c r="U4826" s="469">
        <v>8913207</v>
      </c>
      <c r="V4826" s="470">
        <v>7274105.6250999998</v>
      </c>
      <c r="W4826" s="716" t="e">
        <f t="shared" si="189"/>
        <v>#DIV/0!</v>
      </c>
      <c r="Z4826" s="739">
        <f t="shared" si="190"/>
        <v>398089.72799999994</v>
      </c>
    </row>
    <row r="4827" spans="1:29" s="365" customFormat="1" ht="12.65" customHeight="1">
      <c r="A4827" s="452" t="s">
        <v>279</v>
      </c>
      <c r="B4827" s="452" t="s">
        <v>42</v>
      </c>
      <c r="C4827" s="453" t="s">
        <v>554</v>
      </c>
      <c r="D4827" s="454" t="s">
        <v>1423</v>
      </c>
      <c r="E4827" s="455" t="s">
        <v>1424</v>
      </c>
      <c r="F4827" s="454" t="s">
        <v>1402</v>
      </c>
      <c r="G4827" s="454" t="s">
        <v>1403</v>
      </c>
      <c r="H4827" s="454" t="s">
        <v>439</v>
      </c>
      <c r="I4827" s="453">
        <v>2024</v>
      </c>
      <c r="J4827" s="453">
        <v>4</v>
      </c>
      <c r="K4827" s="456">
        <v>45660</v>
      </c>
      <c r="L4827" s="457"/>
      <c r="M4827" s="458">
        <v>6.2700000000000006E-2</v>
      </c>
      <c r="N4827" s="458">
        <v>8.7300000000000003E-2</v>
      </c>
      <c r="O4827" s="468">
        <v>2.46E-2</v>
      </c>
      <c r="P4827" s="460">
        <v>0</v>
      </c>
      <c r="Q4827" s="453">
        <v>1</v>
      </c>
      <c r="R4827" s="458">
        <v>6.2700000000000006E-2</v>
      </c>
      <c r="S4827" s="464">
        <v>6253200</v>
      </c>
      <c r="T4827" s="461">
        <v>6253200</v>
      </c>
      <c r="U4827" s="469">
        <v>5893484</v>
      </c>
      <c r="V4827" s="470">
        <v>5739655.2800000003</v>
      </c>
      <c r="W4827" s="716" t="e">
        <f t="shared" si="189"/>
        <v>#DIV/0!</v>
      </c>
      <c r="Z4827" s="739">
        <f t="shared" si="190"/>
        <v>153828.72</v>
      </c>
    </row>
    <row r="4828" spans="1:29" s="365" customFormat="1" ht="12.65" customHeight="1">
      <c r="A4828" s="452" t="s">
        <v>279</v>
      </c>
      <c r="B4828" s="452" t="s">
        <v>42</v>
      </c>
      <c r="C4828" s="453" t="s">
        <v>554</v>
      </c>
      <c r="D4828" s="454" t="s">
        <v>1423</v>
      </c>
      <c r="E4828" s="455" t="s">
        <v>1424</v>
      </c>
      <c r="F4828" s="454" t="s">
        <v>1402</v>
      </c>
      <c r="G4828" s="454" t="s">
        <v>1403</v>
      </c>
      <c r="H4828" s="454" t="s">
        <v>439</v>
      </c>
      <c r="I4828" s="453">
        <v>2024</v>
      </c>
      <c r="J4828" s="453">
        <v>5</v>
      </c>
      <c r="K4828" s="456">
        <v>45608</v>
      </c>
      <c r="L4828" s="457"/>
      <c r="M4828" s="458">
        <v>6.2700000000000006E-2</v>
      </c>
      <c r="N4828" s="458">
        <v>8.7300000000000003E-2</v>
      </c>
      <c r="O4828" s="468">
        <v>2.46E-2</v>
      </c>
      <c r="P4828" s="460">
        <v>0</v>
      </c>
      <c r="Q4828" s="453">
        <v>1</v>
      </c>
      <c r="R4828" s="458">
        <v>6.2700000000000006E-2</v>
      </c>
      <c r="S4828" s="464">
        <v>13753447</v>
      </c>
      <c r="T4828" s="461">
        <v>20006647</v>
      </c>
      <c r="U4828" s="469">
        <v>5893484</v>
      </c>
      <c r="V4828" s="470">
        <v>5401320.4837999996</v>
      </c>
      <c r="W4828" s="716" t="e">
        <f t="shared" si="189"/>
        <v>#DIV/0!</v>
      </c>
      <c r="Z4828" s="739">
        <f t="shared" si="190"/>
        <v>338334.79619999998</v>
      </c>
    </row>
    <row r="4829" spans="1:29" s="365" customFormat="1" ht="12.65" customHeight="1">
      <c r="A4829" s="452" t="s">
        <v>279</v>
      </c>
      <c r="B4829" s="452" t="s">
        <v>42</v>
      </c>
      <c r="C4829" s="453" t="s">
        <v>554</v>
      </c>
      <c r="D4829" s="454" t="s">
        <v>1423</v>
      </c>
      <c r="E4829" s="455" t="s">
        <v>1424</v>
      </c>
      <c r="F4829" s="454" t="s">
        <v>1402</v>
      </c>
      <c r="G4829" s="454" t="s">
        <v>1403</v>
      </c>
      <c r="H4829" s="454" t="s">
        <v>439</v>
      </c>
      <c r="I4829" s="453">
        <v>2024</v>
      </c>
      <c r="J4829" s="453">
        <v>6</v>
      </c>
      <c r="K4829" s="456">
        <v>45608</v>
      </c>
      <c r="L4829" s="457"/>
      <c r="M4829" s="458">
        <v>6.2700000000000006E-2</v>
      </c>
      <c r="N4829" s="458">
        <v>8.7300000000000003E-2</v>
      </c>
      <c r="O4829" s="468">
        <v>2.46E-2</v>
      </c>
      <c r="P4829" s="460">
        <v>0</v>
      </c>
      <c r="Q4829" s="453">
        <v>1</v>
      </c>
      <c r="R4829" s="458">
        <v>6.2700000000000006E-2</v>
      </c>
      <c r="S4829" s="464">
        <v>15264000</v>
      </c>
      <c r="T4829" s="461">
        <v>35270647</v>
      </c>
      <c r="U4829" s="469">
        <v>5893484</v>
      </c>
      <c r="V4829" s="470">
        <v>5025826.0838000001</v>
      </c>
      <c r="W4829" s="716" t="e">
        <f t="shared" si="189"/>
        <v>#DIV/0!</v>
      </c>
      <c r="Z4829" s="739">
        <f t="shared" si="190"/>
        <v>375494.40000000002</v>
      </c>
    </row>
    <row r="4830" spans="1:29" s="365" customFormat="1" ht="12.65" customHeight="1">
      <c r="A4830" s="452" t="s">
        <v>279</v>
      </c>
      <c r="B4830" s="452" t="s">
        <v>42</v>
      </c>
      <c r="C4830" s="453" t="s">
        <v>554</v>
      </c>
      <c r="D4830" s="454" t="s">
        <v>1423</v>
      </c>
      <c r="E4830" s="455" t="s">
        <v>1424</v>
      </c>
      <c r="F4830" s="454" t="s">
        <v>1402</v>
      </c>
      <c r="G4830" s="454" t="s">
        <v>1403</v>
      </c>
      <c r="H4830" s="454" t="s">
        <v>439</v>
      </c>
      <c r="I4830" s="453">
        <v>2024</v>
      </c>
      <c r="J4830" s="453">
        <v>7</v>
      </c>
      <c r="K4830" s="456">
        <v>45608</v>
      </c>
      <c r="L4830" s="457"/>
      <c r="M4830" s="458">
        <v>6.2700000000000006E-2</v>
      </c>
      <c r="N4830" s="458">
        <v>8.7300000000000003E-2</v>
      </c>
      <c r="O4830" s="468">
        <v>2.46E-2</v>
      </c>
      <c r="P4830" s="460">
        <v>0</v>
      </c>
      <c r="Q4830" s="453">
        <v>1</v>
      </c>
      <c r="R4830" s="458">
        <v>6.2700000000000006E-2</v>
      </c>
      <c r="S4830" s="464">
        <v>6980000</v>
      </c>
      <c r="T4830" s="461">
        <v>42250647</v>
      </c>
      <c r="U4830" s="469">
        <v>5893484</v>
      </c>
      <c r="V4830" s="470">
        <v>4854118.0838000001</v>
      </c>
      <c r="W4830" s="716" t="e">
        <f t="shared" si="189"/>
        <v>#DIV/0!</v>
      </c>
      <c r="Z4830" s="739">
        <f t="shared" si="190"/>
        <v>171708</v>
      </c>
    </row>
    <row r="4831" spans="1:29" s="365" customFormat="1" ht="12.65" customHeight="1">
      <c r="A4831" s="452" t="s">
        <v>279</v>
      </c>
      <c r="B4831" s="452" t="s">
        <v>42</v>
      </c>
      <c r="C4831" s="453" t="s">
        <v>554</v>
      </c>
      <c r="D4831" s="454" t="s">
        <v>1423</v>
      </c>
      <c r="E4831" s="455" t="s">
        <v>1424</v>
      </c>
      <c r="F4831" s="454" t="s">
        <v>1402</v>
      </c>
      <c r="G4831" s="454" t="s">
        <v>1403</v>
      </c>
      <c r="H4831" s="454" t="s">
        <v>439</v>
      </c>
      <c r="I4831" s="453">
        <v>2024</v>
      </c>
      <c r="J4831" s="453">
        <v>8</v>
      </c>
      <c r="K4831" s="456">
        <v>45608</v>
      </c>
      <c r="L4831" s="457"/>
      <c r="M4831" s="458">
        <v>6.2700000000000006E-2</v>
      </c>
      <c r="N4831" s="458">
        <v>8.7300000000000003E-2</v>
      </c>
      <c r="O4831" s="468">
        <v>2.46E-2</v>
      </c>
      <c r="P4831" s="460">
        <v>0</v>
      </c>
      <c r="Q4831" s="453">
        <v>1</v>
      </c>
      <c r="R4831" s="458">
        <v>6.2700000000000006E-2</v>
      </c>
      <c r="S4831" s="464">
        <v>14172000</v>
      </c>
      <c r="T4831" s="461">
        <v>56422647</v>
      </c>
      <c r="U4831" s="469">
        <v>5893484</v>
      </c>
      <c r="V4831" s="470">
        <v>4505486.8838</v>
      </c>
      <c r="W4831" s="716" t="e">
        <f t="shared" si="189"/>
        <v>#DIV/0!</v>
      </c>
      <c r="Z4831" s="739">
        <f t="shared" si="190"/>
        <v>348631.2</v>
      </c>
    </row>
    <row r="4832" spans="1:29" s="365" customFormat="1" ht="12.65" customHeight="1">
      <c r="A4832" s="452" t="s">
        <v>279</v>
      </c>
      <c r="B4832" s="452" t="s">
        <v>42</v>
      </c>
      <c r="C4832" s="453" t="s">
        <v>554</v>
      </c>
      <c r="D4832" s="454" t="s">
        <v>1425</v>
      </c>
      <c r="E4832" s="455" t="s">
        <v>1298</v>
      </c>
      <c r="F4832" s="454" t="s">
        <v>1402</v>
      </c>
      <c r="G4832" s="454" t="s">
        <v>1403</v>
      </c>
      <c r="H4832" s="454" t="s">
        <v>439</v>
      </c>
      <c r="I4832" s="453">
        <v>2024</v>
      </c>
      <c r="J4832" s="453">
        <v>4</v>
      </c>
      <c r="K4832" s="456">
        <v>45660</v>
      </c>
      <c r="L4832" s="457"/>
      <c r="M4832" s="458">
        <v>5.0299999999999997E-2</v>
      </c>
      <c r="N4832" s="458">
        <v>7.4499999999999997E-2</v>
      </c>
      <c r="O4832" s="468">
        <v>2.4199999999999999E-2</v>
      </c>
      <c r="P4832" s="460">
        <v>0</v>
      </c>
      <c r="Q4832" s="453">
        <v>1</v>
      </c>
      <c r="R4832" s="458">
        <v>5.0299999999999997E-2</v>
      </c>
      <c r="S4832" s="464">
        <v>6008034</v>
      </c>
      <c r="T4832" s="461">
        <v>6008034</v>
      </c>
      <c r="U4832" s="469">
        <v>5799197</v>
      </c>
      <c r="V4832" s="470">
        <v>5653802.5772000002</v>
      </c>
      <c r="W4832" s="716" t="e">
        <f t="shared" si="189"/>
        <v>#DIV/0!</v>
      </c>
      <c r="Z4832" s="739">
        <f t="shared" si="190"/>
        <v>145394.4228</v>
      </c>
    </row>
    <row r="4833" spans="1:26" s="365" customFormat="1" ht="12.65" customHeight="1">
      <c r="A4833" s="452" t="s">
        <v>279</v>
      </c>
      <c r="B4833" s="452" t="s">
        <v>42</v>
      </c>
      <c r="C4833" s="453" t="s">
        <v>554</v>
      </c>
      <c r="D4833" s="454" t="s">
        <v>1425</v>
      </c>
      <c r="E4833" s="455" t="s">
        <v>1298</v>
      </c>
      <c r="F4833" s="454" t="s">
        <v>1402</v>
      </c>
      <c r="G4833" s="454" t="s">
        <v>1403</v>
      </c>
      <c r="H4833" s="454" t="s">
        <v>439</v>
      </c>
      <c r="I4833" s="453">
        <v>2024</v>
      </c>
      <c r="J4833" s="453">
        <v>5</v>
      </c>
      <c r="K4833" s="456">
        <v>45608</v>
      </c>
      <c r="L4833" s="457"/>
      <c r="M4833" s="458">
        <v>5.0299999999999997E-2</v>
      </c>
      <c r="N4833" s="458">
        <v>7.4499999999999997E-2</v>
      </c>
      <c r="O4833" s="468">
        <v>2.4199999999999999E-2</v>
      </c>
      <c r="P4833" s="460">
        <v>0</v>
      </c>
      <c r="Q4833" s="453">
        <v>1</v>
      </c>
      <c r="R4833" s="458">
        <v>5.0299999999999997E-2</v>
      </c>
      <c r="S4833" s="464">
        <v>16107201</v>
      </c>
      <c r="T4833" s="461">
        <v>22115235</v>
      </c>
      <c r="U4833" s="469">
        <v>5799197</v>
      </c>
      <c r="V4833" s="470">
        <v>5264008.3130000001</v>
      </c>
      <c r="W4833" s="716" t="e">
        <f t="shared" si="189"/>
        <v>#DIV/0!</v>
      </c>
      <c r="Z4833" s="739">
        <f t="shared" si="190"/>
        <v>389794.26419999998</v>
      </c>
    </row>
    <row r="4834" spans="1:26" s="365" customFormat="1" ht="12.65" customHeight="1">
      <c r="A4834" s="452" t="s">
        <v>279</v>
      </c>
      <c r="B4834" s="452" t="s">
        <v>42</v>
      </c>
      <c r="C4834" s="453" t="s">
        <v>554</v>
      </c>
      <c r="D4834" s="454" t="s">
        <v>1425</v>
      </c>
      <c r="E4834" s="455" t="s">
        <v>1298</v>
      </c>
      <c r="F4834" s="454" t="s">
        <v>1402</v>
      </c>
      <c r="G4834" s="454" t="s">
        <v>1403</v>
      </c>
      <c r="H4834" s="454" t="s">
        <v>439</v>
      </c>
      <c r="I4834" s="453">
        <v>2024</v>
      </c>
      <c r="J4834" s="453">
        <v>6</v>
      </c>
      <c r="K4834" s="456">
        <v>45608</v>
      </c>
      <c r="L4834" s="457"/>
      <c r="M4834" s="458">
        <v>5.0299999999999997E-2</v>
      </c>
      <c r="N4834" s="458">
        <v>7.4499999999999997E-2</v>
      </c>
      <c r="O4834" s="468">
        <v>2.4199999999999999E-2</v>
      </c>
      <c r="P4834" s="460">
        <v>0</v>
      </c>
      <c r="Q4834" s="453">
        <v>1</v>
      </c>
      <c r="R4834" s="458">
        <v>5.0299999999999997E-2</v>
      </c>
      <c r="S4834" s="464">
        <v>14463856</v>
      </c>
      <c r="T4834" s="461">
        <v>36579091</v>
      </c>
      <c r="U4834" s="469">
        <v>5799197</v>
      </c>
      <c r="V4834" s="470">
        <v>4913982.9978</v>
      </c>
      <c r="W4834" s="716" t="e">
        <f t="shared" si="189"/>
        <v>#DIV/0!</v>
      </c>
      <c r="Z4834" s="739">
        <f t="shared" si="190"/>
        <v>350025.31520000001</v>
      </c>
    </row>
    <row r="4835" spans="1:26" s="365" customFormat="1" ht="12.65" customHeight="1">
      <c r="A4835" s="452" t="s">
        <v>279</v>
      </c>
      <c r="B4835" s="452" t="s">
        <v>42</v>
      </c>
      <c r="C4835" s="453" t="s">
        <v>554</v>
      </c>
      <c r="D4835" s="454" t="s">
        <v>1425</v>
      </c>
      <c r="E4835" s="455" t="s">
        <v>1298</v>
      </c>
      <c r="F4835" s="454" t="s">
        <v>1402</v>
      </c>
      <c r="G4835" s="454" t="s">
        <v>1403</v>
      </c>
      <c r="H4835" s="454" t="s">
        <v>439</v>
      </c>
      <c r="I4835" s="453">
        <v>2024</v>
      </c>
      <c r="J4835" s="453">
        <v>7</v>
      </c>
      <c r="K4835" s="456">
        <v>45608</v>
      </c>
      <c r="L4835" s="457"/>
      <c r="M4835" s="458">
        <v>5.0299999999999997E-2</v>
      </c>
      <c r="N4835" s="458">
        <v>7.4499999999999997E-2</v>
      </c>
      <c r="O4835" s="468">
        <v>2.4199999999999999E-2</v>
      </c>
      <c r="P4835" s="460">
        <v>0</v>
      </c>
      <c r="Q4835" s="453">
        <v>1</v>
      </c>
      <c r="R4835" s="458">
        <v>5.0299999999999997E-2</v>
      </c>
      <c r="S4835" s="464">
        <v>8143400</v>
      </c>
      <c r="T4835" s="461">
        <v>44722491</v>
      </c>
      <c r="U4835" s="469">
        <v>5799197</v>
      </c>
      <c r="V4835" s="470">
        <v>4716912.7177999998</v>
      </c>
      <c r="W4835" s="716" t="e">
        <f t="shared" si="189"/>
        <v>#DIV/0!</v>
      </c>
      <c r="Z4835" s="739">
        <f t="shared" si="190"/>
        <v>197070.28</v>
      </c>
    </row>
    <row r="4836" spans="1:26" s="365" customFormat="1" ht="12.65" customHeight="1">
      <c r="A4836" s="452" t="s">
        <v>279</v>
      </c>
      <c r="B4836" s="452" t="s">
        <v>42</v>
      </c>
      <c r="C4836" s="453" t="s">
        <v>554</v>
      </c>
      <c r="D4836" s="454" t="s">
        <v>1425</v>
      </c>
      <c r="E4836" s="455" t="s">
        <v>1298</v>
      </c>
      <c r="F4836" s="454" t="s">
        <v>1402</v>
      </c>
      <c r="G4836" s="454" t="s">
        <v>1403</v>
      </c>
      <c r="H4836" s="454" t="s">
        <v>439</v>
      </c>
      <c r="I4836" s="453">
        <v>2024</v>
      </c>
      <c r="J4836" s="453">
        <v>8</v>
      </c>
      <c r="K4836" s="456">
        <v>45608</v>
      </c>
      <c r="L4836" s="457"/>
      <c r="M4836" s="458">
        <v>5.0299999999999997E-2</v>
      </c>
      <c r="N4836" s="458">
        <v>7.4499999999999997E-2</v>
      </c>
      <c r="O4836" s="468">
        <v>2.4199999999999999E-2</v>
      </c>
      <c r="P4836" s="460">
        <v>0</v>
      </c>
      <c r="Q4836" s="453">
        <v>1</v>
      </c>
      <c r="R4836" s="458">
        <v>5.0299999999999997E-2</v>
      </c>
      <c r="S4836" s="464">
        <v>12726730</v>
      </c>
      <c r="T4836" s="461">
        <v>57449221</v>
      </c>
      <c r="U4836" s="469">
        <v>5799197</v>
      </c>
      <c r="V4836" s="470">
        <v>4408925.8518000003</v>
      </c>
      <c r="W4836" s="716" t="e">
        <f t="shared" si="189"/>
        <v>#DIV/0!</v>
      </c>
      <c r="Z4836" s="739">
        <f t="shared" si="190"/>
        <v>307986.86599999998</v>
      </c>
    </row>
    <row r="4837" spans="1:26" s="365" customFormat="1" ht="12.65" customHeight="1">
      <c r="A4837" s="452" t="s">
        <v>108</v>
      </c>
      <c r="B4837" s="452" t="s">
        <v>1201</v>
      </c>
      <c r="C4837" s="453" t="s">
        <v>449</v>
      </c>
      <c r="D4837" s="454" t="s">
        <v>1422</v>
      </c>
      <c r="E4837" s="455" t="s">
        <v>1426</v>
      </c>
      <c r="F4837" s="454" t="s">
        <v>1402</v>
      </c>
      <c r="G4837" s="454" t="s">
        <v>216</v>
      </c>
      <c r="H4837" s="454" t="s">
        <v>439</v>
      </c>
      <c r="I4837" s="453">
        <v>2024</v>
      </c>
      <c r="J4837" s="453">
        <v>4</v>
      </c>
      <c r="K4837" s="456">
        <v>45608</v>
      </c>
      <c r="L4837" s="457"/>
      <c r="M4837" s="458">
        <v>0.31</v>
      </c>
      <c r="N4837" s="458">
        <v>0.34499999999999997</v>
      </c>
      <c r="O4837" s="468">
        <v>3.5000000000000003E-2</v>
      </c>
      <c r="P4837" s="460">
        <v>0</v>
      </c>
      <c r="Q4837" s="453">
        <v>1</v>
      </c>
      <c r="R4837" s="458">
        <v>0.31</v>
      </c>
      <c r="S4837" s="464">
        <v>1136545</v>
      </c>
      <c r="T4837" s="461">
        <v>1136545</v>
      </c>
      <c r="U4837" s="469">
        <v>4200000</v>
      </c>
      <c r="V4837" s="470">
        <v>4160220.9249999998</v>
      </c>
      <c r="W4837" s="716" t="e">
        <f t="shared" si="189"/>
        <v>#DIV/0!</v>
      </c>
      <c r="Z4837" s="739">
        <f t="shared" si="190"/>
        <v>39779.075000000004</v>
      </c>
    </row>
    <row r="4838" spans="1:26" s="365" customFormat="1" ht="12.65" customHeight="1">
      <c r="A4838" s="452" t="s">
        <v>108</v>
      </c>
      <c r="B4838" s="452" t="s">
        <v>1201</v>
      </c>
      <c r="C4838" s="453" t="s">
        <v>449</v>
      </c>
      <c r="D4838" s="454" t="s">
        <v>1422</v>
      </c>
      <c r="E4838" s="455" t="s">
        <v>1426</v>
      </c>
      <c r="F4838" s="454" t="s">
        <v>1402</v>
      </c>
      <c r="G4838" s="454" t="s">
        <v>216</v>
      </c>
      <c r="H4838" s="454" t="s">
        <v>439</v>
      </c>
      <c r="I4838" s="453">
        <v>2024</v>
      </c>
      <c r="J4838" s="453">
        <v>5</v>
      </c>
      <c r="K4838" s="456">
        <v>45608</v>
      </c>
      <c r="L4838" s="457"/>
      <c r="M4838" s="458">
        <v>0.31</v>
      </c>
      <c r="N4838" s="458">
        <v>0.34499999999999997</v>
      </c>
      <c r="O4838" s="468">
        <v>3.5000000000000003E-2</v>
      </c>
      <c r="P4838" s="460">
        <v>0</v>
      </c>
      <c r="Q4838" s="453">
        <v>1</v>
      </c>
      <c r="R4838" s="458">
        <v>0.31</v>
      </c>
      <c r="S4838" s="464">
        <v>3135630</v>
      </c>
      <c r="T4838" s="461">
        <v>4272175</v>
      </c>
      <c r="U4838" s="469">
        <v>4200000</v>
      </c>
      <c r="V4838" s="470">
        <v>4050473.875</v>
      </c>
      <c r="W4838" s="716" t="e">
        <f t="shared" si="189"/>
        <v>#DIV/0!</v>
      </c>
      <c r="Z4838" s="739">
        <f t="shared" si="190"/>
        <v>109747.05000000002</v>
      </c>
    </row>
    <row r="4839" spans="1:26" s="365" customFormat="1" ht="12.65" customHeight="1">
      <c r="A4839" s="452" t="s">
        <v>108</v>
      </c>
      <c r="B4839" s="452" t="s">
        <v>1201</v>
      </c>
      <c r="C4839" s="453" t="s">
        <v>449</v>
      </c>
      <c r="D4839" s="454" t="s">
        <v>1422</v>
      </c>
      <c r="E4839" s="455" t="s">
        <v>1426</v>
      </c>
      <c r="F4839" s="454" t="s">
        <v>1402</v>
      </c>
      <c r="G4839" s="454" t="s">
        <v>216</v>
      </c>
      <c r="H4839" s="454" t="s">
        <v>439</v>
      </c>
      <c r="I4839" s="453">
        <v>2024</v>
      </c>
      <c r="J4839" s="453">
        <v>6</v>
      </c>
      <c r="K4839" s="456">
        <v>45608</v>
      </c>
      <c r="L4839" s="457"/>
      <c r="M4839" s="458">
        <v>0.31</v>
      </c>
      <c r="N4839" s="458">
        <v>0.34499999999999997</v>
      </c>
      <c r="O4839" s="468">
        <v>3.5000000000000003E-2</v>
      </c>
      <c r="P4839" s="460">
        <v>0</v>
      </c>
      <c r="Q4839" s="453">
        <v>1</v>
      </c>
      <c r="R4839" s="458">
        <v>0.31</v>
      </c>
      <c r="S4839" s="464">
        <v>1878191</v>
      </c>
      <c r="T4839" s="461">
        <v>6150366</v>
      </c>
      <c r="U4839" s="469">
        <v>4200000</v>
      </c>
      <c r="V4839" s="470">
        <v>3984737.19</v>
      </c>
      <c r="W4839" s="716" t="e">
        <f t="shared" si="189"/>
        <v>#DIV/0!</v>
      </c>
      <c r="Z4839" s="739">
        <f t="shared" si="190"/>
        <v>65736.685000000012</v>
      </c>
    </row>
    <row r="4840" spans="1:26" s="365" customFormat="1" ht="12.65" customHeight="1">
      <c r="A4840" s="452" t="s">
        <v>108</v>
      </c>
      <c r="B4840" s="452" t="s">
        <v>1201</v>
      </c>
      <c r="C4840" s="453" t="s">
        <v>449</v>
      </c>
      <c r="D4840" s="454" t="s">
        <v>1422</v>
      </c>
      <c r="E4840" s="455" t="s">
        <v>1426</v>
      </c>
      <c r="F4840" s="454" t="s">
        <v>1402</v>
      </c>
      <c r="G4840" s="454" t="s">
        <v>216</v>
      </c>
      <c r="H4840" s="454" t="s">
        <v>439</v>
      </c>
      <c r="I4840" s="453">
        <v>2024</v>
      </c>
      <c r="J4840" s="453">
        <v>7</v>
      </c>
      <c r="K4840" s="456">
        <v>45608</v>
      </c>
      <c r="L4840" s="457"/>
      <c r="M4840" s="458">
        <v>0.31</v>
      </c>
      <c r="N4840" s="458">
        <v>0.34499999999999997</v>
      </c>
      <c r="O4840" s="468">
        <v>3.5000000000000003E-2</v>
      </c>
      <c r="P4840" s="460">
        <v>0</v>
      </c>
      <c r="Q4840" s="453">
        <v>1</v>
      </c>
      <c r="R4840" s="458">
        <v>0.31</v>
      </c>
      <c r="S4840" s="464">
        <v>2869163</v>
      </c>
      <c r="T4840" s="461">
        <v>9019529</v>
      </c>
      <c r="U4840" s="469">
        <v>4200000</v>
      </c>
      <c r="V4840" s="470">
        <v>3884316.4849999999</v>
      </c>
      <c r="W4840" s="716" t="e">
        <f t="shared" si="189"/>
        <v>#DIV/0!</v>
      </c>
      <c r="Z4840" s="739">
        <f t="shared" si="190"/>
        <v>100420.70500000002</v>
      </c>
    </row>
    <row r="4841" spans="1:26" s="365" customFormat="1" ht="12.65" customHeight="1">
      <c r="A4841" s="452" t="s">
        <v>108</v>
      </c>
      <c r="B4841" s="452" t="s">
        <v>1201</v>
      </c>
      <c r="C4841" s="453" t="s">
        <v>449</v>
      </c>
      <c r="D4841" s="454" t="s">
        <v>1422</v>
      </c>
      <c r="E4841" s="455" t="s">
        <v>1426</v>
      </c>
      <c r="F4841" s="454" t="s">
        <v>1402</v>
      </c>
      <c r="G4841" s="454" t="s">
        <v>216</v>
      </c>
      <c r="H4841" s="454" t="s">
        <v>439</v>
      </c>
      <c r="I4841" s="453">
        <v>2024</v>
      </c>
      <c r="J4841" s="453">
        <v>8</v>
      </c>
      <c r="K4841" s="456">
        <v>45608</v>
      </c>
      <c r="L4841" s="457"/>
      <c r="M4841" s="458">
        <v>0.31</v>
      </c>
      <c r="N4841" s="458">
        <v>0.34499999999999997</v>
      </c>
      <c r="O4841" s="468">
        <v>3.5000000000000003E-2</v>
      </c>
      <c r="P4841" s="460">
        <v>0</v>
      </c>
      <c r="Q4841" s="453">
        <v>1</v>
      </c>
      <c r="R4841" s="458">
        <v>0.31</v>
      </c>
      <c r="S4841" s="464">
        <v>3350245</v>
      </c>
      <c r="T4841" s="461">
        <v>12369774</v>
      </c>
      <c r="U4841" s="469">
        <v>4200000</v>
      </c>
      <c r="V4841" s="470">
        <v>3767057.91</v>
      </c>
      <c r="W4841" s="716" t="e">
        <f t="shared" si="189"/>
        <v>#DIV/0!</v>
      </c>
      <c r="Z4841" s="739">
        <f t="shared" si="190"/>
        <v>117258.57500000001</v>
      </c>
    </row>
    <row r="4842" spans="1:26" s="365" customFormat="1" ht="12.65" customHeight="1">
      <c r="A4842" s="452" t="s">
        <v>108</v>
      </c>
      <c r="B4842" s="452" t="s">
        <v>1201</v>
      </c>
      <c r="C4842" s="453" t="s">
        <v>449</v>
      </c>
      <c r="D4842" s="454" t="s">
        <v>1423</v>
      </c>
      <c r="E4842" s="455" t="s">
        <v>1427</v>
      </c>
      <c r="F4842" s="454" t="s">
        <v>1402</v>
      </c>
      <c r="G4842" s="454" t="s">
        <v>216</v>
      </c>
      <c r="H4842" s="454" t="s">
        <v>439</v>
      </c>
      <c r="I4842" s="453">
        <v>2024</v>
      </c>
      <c r="J4842" s="453">
        <v>4</v>
      </c>
      <c r="K4842" s="456">
        <v>45608</v>
      </c>
      <c r="L4842" s="457"/>
      <c r="M4842" s="458">
        <v>5.3999999999999999E-2</v>
      </c>
      <c r="N4842" s="458">
        <v>6.3395833333333332E-2</v>
      </c>
      <c r="O4842" s="468">
        <v>9.4000000000000004E-3</v>
      </c>
      <c r="P4842" s="460">
        <v>0</v>
      </c>
      <c r="Q4842" s="453">
        <v>1</v>
      </c>
      <c r="R4842" s="458">
        <v>5.3999999999999999E-2</v>
      </c>
      <c r="S4842" s="464">
        <v>1706400</v>
      </c>
      <c r="T4842" s="461">
        <v>1706400</v>
      </c>
      <c r="U4842" s="469">
        <v>902000</v>
      </c>
      <c r="V4842" s="470">
        <v>885959.84</v>
      </c>
      <c r="W4842" s="716" t="e">
        <f t="shared" si="189"/>
        <v>#DIV/0!</v>
      </c>
      <c r="Z4842" s="739">
        <f t="shared" si="190"/>
        <v>16040.16</v>
      </c>
    </row>
    <row r="4843" spans="1:26" s="365" customFormat="1" ht="12.65" customHeight="1">
      <c r="A4843" s="452" t="s">
        <v>108</v>
      </c>
      <c r="B4843" s="452" t="s">
        <v>1201</v>
      </c>
      <c r="C4843" s="453" t="s">
        <v>449</v>
      </c>
      <c r="D4843" s="454" t="s">
        <v>1423</v>
      </c>
      <c r="E4843" s="455" t="s">
        <v>1427</v>
      </c>
      <c r="F4843" s="454" t="s">
        <v>1402</v>
      </c>
      <c r="G4843" s="454" t="s">
        <v>216</v>
      </c>
      <c r="H4843" s="454" t="s">
        <v>439</v>
      </c>
      <c r="I4843" s="453">
        <v>2024</v>
      </c>
      <c r="J4843" s="453">
        <v>5</v>
      </c>
      <c r="K4843" s="456">
        <v>45608</v>
      </c>
      <c r="L4843" s="457"/>
      <c r="M4843" s="458">
        <v>5.3999999999999999E-2</v>
      </c>
      <c r="N4843" s="458">
        <v>6.3395833333333332E-2</v>
      </c>
      <c r="O4843" s="468">
        <v>9.4000000000000004E-3</v>
      </c>
      <c r="P4843" s="460">
        <v>0</v>
      </c>
      <c r="Q4843" s="453">
        <v>1</v>
      </c>
      <c r="R4843" s="458">
        <v>5.3999999999999999E-2</v>
      </c>
      <c r="S4843" s="464">
        <v>2142000</v>
      </c>
      <c r="T4843" s="461">
        <v>3848400</v>
      </c>
      <c r="U4843" s="469">
        <v>902000</v>
      </c>
      <c r="V4843" s="470">
        <v>865825.04</v>
      </c>
      <c r="W4843" s="716" t="e">
        <f t="shared" si="189"/>
        <v>#DIV/0!</v>
      </c>
      <c r="Z4843" s="739">
        <f t="shared" si="190"/>
        <v>20134.8</v>
      </c>
    </row>
    <row r="4844" spans="1:26" s="365" customFormat="1" ht="12.65" customHeight="1">
      <c r="A4844" s="452" t="s">
        <v>108</v>
      </c>
      <c r="B4844" s="452" t="s">
        <v>1201</v>
      </c>
      <c r="C4844" s="453" t="s">
        <v>449</v>
      </c>
      <c r="D4844" s="454" t="s">
        <v>1423</v>
      </c>
      <c r="E4844" s="455" t="s">
        <v>1427</v>
      </c>
      <c r="F4844" s="454" t="s">
        <v>1402</v>
      </c>
      <c r="G4844" s="454" t="s">
        <v>216</v>
      </c>
      <c r="H4844" s="454" t="s">
        <v>439</v>
      </c>
      <c r="I4844" s="453">
        <v>2024</v>
      </c>
      <c r="J4844" s="453">
        <v>6</v>
      </c>
      <c r="K4844" s="456">
        <v>45608</v>
      </c>
      <c r="L4844" s="457"/>
      <c r="M4844" s="458">
        <v>5.3999999999999999E-2</v>
      </c>
      <c r="N4844" s="458">
        <v>6.3395833333333332E-2</v>
      </c>
      <c r="O4844" s="468">
        <v>9.4000000000000004E-3</v>
      </c>
      <c r="P4844" s="460">
        <v>0</v>
      </c>
      <c r="Q4844" s="453">
        <v>1</v>
      </c>
      <c r="R4844" s="458">
        <v>5.3999999999999999E-2</v>
      </c>
      <c r="S4844" s="464">
        <v>1998000</v>
      </c>
      <c r="T4844" s="461">
        <v>5846400</v>
      </c>
      <c r="U4844" s="469">
        <v>902000</v>
      </c>
      <c r="V4844" s="470">
        <v>847043.84</v>
      </c>
      <c r="W4844" s="716" t="e">
        <f t="shared" si="189"/>
        <v>#DIV/0!</v>
      </c>
      <c r="Z4844" s="739">
        <f t="shared" si="190"/>
        <v>18781.2</v>
      </c>
    </row>
    <row r="4845" spans="1:26" s="365" customFormat="1" ht="12.65" customHeight="1">
      <c r="A4845" s="452" t="s">
        <v>108</v>
      </c>
      <c r="B4845" s="452" t="s">
        <v>1201</v>
      </c>
      <c r="C4845" s="453" t="s">
        <v>449</v>
      </c>
      <c r="D4845" s="454" t="s">
        <v>1423</v>
      </c>
      <c r="E4845" s="455" t="s">
        <v>1427</v>
      </c>
      <c r="F4845" s="454" t="s">
        <v>1402</v>
      </c>
      <c r="G4845" s="454" t="s">
        <v>216</v>
      </c>
      <c r="H4845" s="454" t="s">
        <v>439</v>
      </c>
      <c r="I4845" s="453">
        <v>2024</v>
      </c>
      <c r="J4845" s="453">
        <v>7</v>
      </c>
      <c r="K4845" s="456">
        <v>45608</v>
      </c>
      <c r="L4845" s="457"/>
      <c r="M4845" s="458">
        <v>5.3999999999999999E-2</v>
      </c>
      <c r="N4845" s="458">
        <v>6.3395833333333332E-2</v>
      </c>
      <c r="O4845" s="468">
        <v>9.4000000000000004E-3</v>
      </c>
      <c r="P4845" s="460">
        <v>0</v>
      </c>
      <c r="Q4845" s="453">
        <v>1</v>
      </c>
      <c r="R4845" s="458">
        <v>5.3999999999999999E-2</v>
      </c>
      <c r="S4845" s="464">
        <v>3096000</v>
      </c>
      <c r="T4845" s="461">
        <v>8942400</v>
      </c>
      <c r="U4845" s="469">
        <v>902000</v>
      </c>
      <c r="V4845" s="470">
        <v>817941.44</v>
      </c>
      <c r="W4845" s="716" t="e">
        <f t="shared" si="189"/>
        <v>#DIV/0!</v>
      </c>
      <c r="Z4845" s="739">
        <f t="shared" si="190"/>
        <v>29102.400000000001</v>
      </c>
    </row>
    <row r="4846" spans="1:26" s="365" customFormat="1" ht="12.65" customHeight="1">
      <c r="A4846" s="452" t="s">
        <v>108</v>
      </c>
      <c r="B4846" s="452" t="s">
        <v>1201</v>
      </c>
      <c r="C4846" s="453" t="s">
        <v>449</v>
      </c>
      <c r="D4846" s="454" t="s">
        <v>1423</v>
      </c>
      <c r="E4846" s="455" t="s">
        <v>1427</v>
      </c>
      <c r="F4846" s="454" t="s">
        <v>1402</v>
      </c>
      <c r="G4846" s="454" t="s">
        <v>216</v>
      </c>
      <c r="H4846" s="454" t="s">
        <v>439</v>
      </c>
      <c r="I4846" s="453">
        <v>2024</v>
      </c>
      <c r="J4846" s="453">
        <v>8</v>
      </c>
      <c r="K4846" s="456">
        <v>45608</v>
      </c>
      <c r="L4846" s="457"/>
      <c r="M4846" s="458">
        <v>5.3999999999999999E-2</v>
      </c>
      <c r="N4846" s="458">
        <v>6.3395833333333332E-2</v>
      </c>
      <c r="O4846" s="468">
        <v>9.4000000000000004E-3</v>
      </c>
      <c r="P4846" s="460">
        <v>0</v>
      </c>
      <c r="Q4846" s="453">
        <v>1</v>
      </c>
      <c r="R4846" s="458">
        <v>5.3999999999999999E-2</v>
      </c>
      <c r="S4846" s="464">
        <v>3366000</v>
      </c>
      <c r="T4846" s="461">
        <v>12308400</v>
      </c>
      <c r="U4846" s="469">
        <v>902000</v>
      </c>
      <c r="V4846" s="470">
        <v>786301.04</v>
      </c>
      <c r="W4846" s="716" t="e">
        <f t="shared" si="189"/>
        <v>#DIV/0!</v>
      </c>
      <c r="Z4846" s="739">
        <f t="shared" si="190"/>
        <v>31640.400000000001</v>
      </c>
    </row>
    <row r="4847" spans="1:26" s="365" customFormat="1" ht="12.65" customHeight="1">
      <c r="A4847" s="452" t="s">
        <v>108</v>
      </c>
      <c r="B4847" s="452" t="s">
        <v>1201</v>
      </c>
      <c r="C4847" s="453" t="s">
        <v>449</v>
      </c>
      <c r="D4847" s="454" t="s">
        <v>1428</v>
      </c>
      <c r="E4847" s="455" t="s">
        <v>1429</v>
      </c>
      <c r="F4847" s="454" t="s">
        <v>1402</v>
      </c>
      <c r="G4847" s="454" t="s">
        <v>216</v>
      </c>
      <c r="H4847" s="454" t="s">
        <v>439</v>
      </c>
      <c r="I4847" s="453">
        <v>2024</v>
      </c>
      <c r="J4847" s="453">
        <v>4</v>
      </c>
      <c r="K4847" s="456">
        <v>45608</v>
      </c>
      <c r="L4847" s="457"/>
      <c r="M4847" s="458">
        <v>0.08</v>
      </c>
      <c r="N4847" s="458">
        <v>9.0708333333333335E-2</v>
      </c>
      <c r="O4847" s="468">
        <v>1.0699999999999999E-2</v>
      </c>
      <c r="P4847" s="460">
        <v>0</v>
      </c>
      <c r="Q4847" s="453">
        <v>1</v>
      </c>
      <c r="R4847" s="458">
        <v>0.08</v>
      </c>
      <c r="S4847" s="464">
        <v>1706400</v>
      </c>
      <c r="T4847" s="461">
        <v>1706400</v>
      </c>
      <c r="U4847" s="469">
        <v>1028000</v>
      </c>
      <c r="V4847" s="470">
        <v>1009741.52</v>
      </c>
      <c r="W4847" s="716" t="e">
        <f t="shared" si="189"/>
        <v>#DIV/0!</v>
      </c>
      <c r="Z4847" s="739">
        <f t="shared" si="190"/>
        <v>18258.48</v>
      </c>
    </row>
    <row r="4848" spans="1:26" s="365" customFormat="1" ht="12.65" customHeight="1">
      <c r="A4848" s="452" t="s">
        <v>108</v>
      </c>
      <c r="B4848" s="452" t="s">
        <v>1201</v>
      </c>
      <c r="C4848" s="453" t="s">
        <v>449</v>
      </c>
      <c r="D4848" s="454" t="s">
        <v>1428</v>
      </c>
      <c r="E4848" s="455" t="s">
        <v>1429</v>
      </c>
      <c r="F4848" s="454" t="s">
        <v>1402</v>
      </c>
      <c r="G4848" s="454" t="s">
        <v>216</v>
      </c>
      <c r="H4848" s="454" t="s">
        <v>439</v>
      </c>
      <c r="I4848" s="453">
        <v>2024</v>
      </c>
      <c r="J4848" s="453">
        <v>5</v>
      </c>
      <c r="K4848" s="456">
        <v>45608</v>
      </c>
      <c r="L4848" s="457"/>
      <c r="M4848" s="458">
        <v>0.08</v>
      </c>
      <c r="N4848" s="458">
        <v>9.0708333333333335E-2</v>
      </c>
      <c r="O4848" s="468">
        <v>1.0699999999999999E-2</v>
      </c>
      <c r="P4848" s="460">
        <v>0</v>
      </c>
      <c r="Q4848" s="453">
        <v>1</v>
      </c>
      <c r="R4848" s="458">
        <v>0.08</v>
      </c>
      <c r="S4848" s="464">
        <v>2133000</v>
      </c>
      <c r="T4848" s="461">
        <v>3839400</v>
      </c>
      <c r="U4848" s="469">
        <v>1028000</v>
      </c>
      <c r="V4848" s="470">
        <v>986918.42</v>
      </c>
      <c r="W4848" s="716" t="e">
        <f t="shared" si="189"/>
        <v>#DIV/0!</v>
      </c>
      <c r="Z4848" s="739">
        <f t="shared" si="190"/>
        <v>22823.1</v>
      </c>
    </row>
    <row r="4849" spans="1:26" s="365" customFormat="1" ht="12.65" customHeight="1">
      <c r="A4849" s="452" t="s">
        <v>108</v>
      </c>
      <c r="B4849" s="452" t="s">
        <v>1201</v>
      </c>
      <c r="C4849" s="453" t="s">
        <v>449</v>
      </c>
      <c r="D4849" s="454" t="s">
        <v>1428</v>
      </c>
      <c r="E4849" s="455" t="s">
        <v>1429</v>
      </c>
      <c r="F4849" s="454" t="s">
        <v>1402</v>
      </c>
      <c r="G4849" s="454" t="s">
        <v>216</v>
      </c>
      <c r="H4849" s="454" t="s">
        <v>439</v>
      </c>
      <c r="I4849" s="453">
        <v>2024</v>
      </c>
      <c r="J4849" s="453">
        <v>6</v>
      </c>
      <c r="K4849" s="456">
        <v>45608</v>
      </c>
      <c r="L4849" s="457"/>
      <c r="M4849" s="458">
        <v>0.08</v>
      </c>
      <c r="N4849" s="458">
        <v>9.0708333333333335E-2</v>
      </c>
      <c r="O4849" s="468">
        <v>1.0699999999999999E-2</v>
      </c>
      <c r="P4849" s="460">
        <v>0</v>
      </c>
      <c r="Q4849" s="453">
        <v>1</v>
      </c>
      <c r="R4849" s="458">
        <v>0.08</v>
      </c>
      <c r="S4849" s="464">
        <v>2124000</v>
      </c>
      <c r="T4849" s="461">
        <v>5963400</v>
      </c>
      <c r="U4849" s="469">
        <v>1028000</v>
      </c>
      <c r="V4849" s="470">
        <v>964191.62</v>
      </c>
      <c r="W4849" s="716" t="e">
        <f t="shared" si="189"/>
        <v>#DIV/0!</v>
      </c>
      <c r="Z4849" s="739">
        <f t="shared" si="190"/>
        <v>22726.799999999999</v>
      </c>
    </row>
    <row r="4850" spans="1:26" s="365" customFormat="1" ht="12.65" customHeight="1">
      <c r="A4850" s="452" t="s">
        <v>108</v>
      </c>
      <c r="B4850" s="452" t="s">
        <v>1201</v>
      </c>
      <c r="C4850" s="453" t="s">
        <v>449</v>
      </c>
      <c r="D4850" s="454" t="s">
        <v>1428</v>
      </c>
      <c r="E4850" s="455" t="s">
        <v>1429</v>
      </c>
      <c r="F4850" s="454" t="s">
        <v>1402</v>
      </c>
      <c r="G4850" s="454" t="s">
        <v>216</v>
      </c>
      <c r="H4850" s="454" t="s">
        <v>439</v>
      </c>
      <c r="I4850" s="453">
        <v>2024</v>
      </c>
      <c r="J4850" s="453">
        <v>7</v>
      </c>
      <c r="K4850" s="456">
        <v>45608</v>
      </c>
      <c r="L4850" s="457"/>
      <c r="M4850" s="458">
        <v>0.08</v>
      </c>
      <c r="N4850" s="458">
        <v>9.0708333333333335E-2</v>
      </c>
      <c r="O4850" s="468">
        <v>1.0699999999999999E-2</v>
      </c>
      <c r="P4850" s="460">
        <v>0</v>
      </c>
      <c r="Q4850" s="453">
        <v>1</v>
      </c>
      <c r="R4850" s="458">
        <v>0.08</v>
      </c>
      <c r="S4850" s="464">
        <v>3123000</v>
      </c>
      <c r="T4850" s="461">
        <v>9086400</v>
      </c>
      <c r="U4850" s="469">
        <v>1028000</v>
      </c>
      <c r="V4850" s="470">
        <v>930775.52</v>
      </c>
      <c r="W4850" s="716" t="e">
        <f t="shared" si="189"/>
        <v>#DIV/0!</v>
      </c>
      <c r="Z4850" s="739">
        <f t="shared" si="190"/>
        <v>33416.1</v>
      </c>
    </row>
    <row r="4851" spans="1:26" s="365" customFormat="1" ht="12.65" customHeight="1">
      <c r="A4851" s="452" t="s">
        <v>108</v>
      </c>
      <c r="B4851" s="452" t="s">
        <v>1201</v>
      </c>
      <c r="C4851" s="453" t="s">
        <v>449</v>
      </c>
      <c r="D4851" s="454" t="s">
        <v>1428</v>
      </c>
      <c r="E4851" s="455" t="s">
        <v>1429</v>
      </c>
      <c r="F4851" s="454" t="s">
        <v>1402</v>
      </c>
      <c r="G4851" s="454" t="s">
        <v>216</v>
      </c>
      <c r="H4851" s="454" t="s">
        <v>439</v>
      </c>
      <c r="I4851" s="453">
        <v>2024</v>
      </c>
      <c r="J4851" s="453">
        <v>8</v>
      </c>
      <c r="K4851" s="456">
        <v>45608</v>
      </c>
      <c r="L4851" s="457"/>
      <c r="M4851" s="458">
        <v>0.08</v>
      </c>
      <c r="N4851" s="458">
        <v>9.0708333333333335E-2</v>
      </c>
      <c r="O4851" s="468">
        <v>1.0699999999999999E-2</v>
      </c>
      <c r="P4851" s="460">
        <v>0</v>
      </c>
      <c r="Q4851" s="453">
        <v>1</v>
      </c>
      <c r="R4851" s="458">
        <v>0.08</v>
      </c>
      <c r="S4851" s="464">
        <v>3429000</v>
      </c>
      <c r="T4851" s="461">
        <v>12515400</v>
      </c>
      <c r="U4851" s="469">
        <v>1028000</v>
      </c>
      <c r="V4851" s="470">
        <v>894085.22</v>
      </c>
      <c r="W4851" s="716" t="e">
        <f t="shared" si="189"/>
        <v>#DIV/0!</v>
      </c>
      <c r="Z4851" s="739">
        <f t="shared" si="190"/>
        <v>36690.299999999996</v>
      </c>
    </row>
    <row r="4852" spans="1:26" s="365" customFormat="1" ht="12.65" customHeight="1">
      <c r="A4852" s="452" t="s">
        <v>108</v>
      </c>
      <c r="B4852" s="452" t="s">
        <v>1201</v>
      </c>
      <c r="C4852" s="453" t="s">
        <v>449</v>
      </c>
      <c r="D4852" s="454" t="s">
        <v>1430</v>
      </c>
      <c r="E4852" s="455" t="s">
        <v>1431</v>
      </c>
      <c r="F4852" s="454" t="s">
        <v>1402</v>
      </c>
      <c r="G4852" s="454" t="s">
        <v>217</v>
      </c>
      <c r="H4852" s="454" t="s">
        <v>439</v>
      </c>
      <c r="I4852" s="453">
        <v>2024</v>
      </c>
      <c r="J4852" s="453">
        <v>2</v>
      </c>
      <c r="K4852" s="456">
        <v>45660</v>
      </c>
      <c r="L4852" s="457"/>
      <c r="M4852" s="458">
        <v>3.2000000000000001E-2</v>
      </c>
      <c r="N4852" s="458">
        <v>3.991666666666667E-2</v>
      </c>
      <c r="O4852" s="468">
        <v>7.9000000000000008E-3</v>
      </c>
      <c r="P4852" s="460">
        <v>0</v>
      </c>
      <c r="Q4852" s="453">
        <v>1</v>
      </c>
      <c r="R4852" s="458">
        <v>3.2000000000000001E-2</v>
      </c>
      <c r="S4852" s="464">
        <v>248000</v>
      </c>
      <c r="T4852" s="461">
        <v>248000</v>
      </c>
      <c r="U4852" s="469">
        <v>1520000</v>
      </c>
      <c r="V4852" s="470">
        <v>1518040.8</v>
      </c>
      <c r="W4852" s="716" t="e">
        <f t="shared" si="189"/>
        <v>#DIV/0!</v>
      </c>
      <c r="Z4852" s="739">
        <f t="shared" si="190"/>
        <v>1959.2000000000003</v>
      </c>
    </row>
    <row r="4853" spans="1:26" s="365" customFormat="1" ht="12.65" customHeight="1">
      <c r="A4853" s="452" t="s">
        <v>108</v>
      </c>
      <c r="B4853" s="452" t="s">
        <v>1201</v>
      </c>
      <c r="C4853" s="453" t="s">
        <v>449</v>
      </c>
      <c r="D4853" s="454" t="s">
        <v>1430</v>
      </c>
      <c r="E4853" s="455" t="s">
        <v>1431</v>
      </c>
      <c r="F4853" s="454" t="s">
        <v>1402</v>
      </c>
      <c r="G4853" s="454" t="s">
        <v>217</v>
      </c>
      <c r="H4853" s="454" t="s">
        <v>439</v>
      </c>
      <c r="I4853" s="453">
        <v>2024</v>
      </c>
      <c r="J4853" s="453">
        <v>3</v>
      </c>
      <c r="K4853" s="456">
        <v>45660</v>
      </c>
      <c r="L4853" s="457"/>
      <c r="M4853" s="458">
        <v>3.2000000000000001E-2</v>
      </c>
      <c r="N4853" s="458">
        <v>3.991666666666667E-2</v>
      </c>
      <c r="O4853" s="468">
        <v>7.9000000000000008E-3</v>
      </c>
      <c r="P4853" s="460">
        <v>0</v>
      </c>
      <c r="Q4853" s="453">
        <v>1</v>
      </c>
      <c r="R4853" s="458">
        <v>3.2000000000000001E-2</v>
      </c>
      <c r="S4853" s="464">
        <v>1705362</v>
      </c>
      <c r="T4853" s="461">
        <v>1953362</v>
      </c>
      <c r="U4853" s="469">
        <v>1520000</v>
      </c>
      <c r="V4853" s="470">
        <v>1504568.4402000001</v>
      </c>
      <c r="W4853" s="716" t="e">
        <f t="shared" si="189"/>
        <v>#DIV/0!</v>
      </c>
      <c r="Z4853" s="739">
        <f t="shared" si="190"/>
        <v>13472.359800000002</v>
      </c>
    </row>
    <row r="4854" spans="1:26" s="365" customFormat="1" ht="12.65" customHeight="1">
      <c r="A4854" s="452" t="s">
        <v>108</v>
      </c>
      <c r="B4854" s="452" t="s">
        <v>1201</v>
      </c>
      <c r="C4854" s="453" t="s">
        <v>449</v>
      </c>
      <c r="D4854" s="454" t="s">
        <v>1430</v>
      </c>
      <c r="E4854" s="455" t="s">
        <v>1431</v>
      </c>
      <c r="F4854" s="454" t="s">
        <v>1402</v>
      </c>
      <c r="G4854" s="454" t="s">
        <v>217</v>
      </c>
      <c r="H4854" s="454" t="s">
        <v>439</v>
      </c>
      <c r="I4854" s="453">
        <v>2024</v>
      </c>
      <c r="J4854" s="453">
        <v>4</v>
      </c>
      <c r="K4854" s="456">
        <v>45608</v>
      </c>
      <c r="L4854" s="457"/>
      <c r="M4854" s="458">
        <v>3.2000000000000001E-2</v>
      </c>
      <c r="N4854" s="458">
        <v>3.991666666666667E-2</v>
      </c>
      <c r="O4854" s="468">
        <v>7.9000000000000008E-3</v>
      </c>
      <c r="P4854" s="460">
        <v>0</v>
      </c>
      <c r="Q4854" s="453">
        <v>1</v>
      </c>
      <c r="R4854" s="458">
        <v>3.2000000000000001E-2</v>
      </c>
      <c r="S4854" s="464">
        <v>3414419</v>
      </c>
      <c r="T4854" s="461">
        <v>5367781</v>
      </c>
      <c r="U4854" s="469">
        <v>1520000</v>
      </c>
      <c r="V4854" s="470">
        <v>1477594.5301000001</v>
      </c>
      <c r="W4854" s="716" t="e">
        <f t="shared" si="189"/>
        <v>#DIV/0!</v>
      </c>
      <c r="Z4854" s="739">
        <f t="shared" si="190"/>
        <v>26973.910100000001</v>
      </c>
    </row>
    <row r="4855" spans="1:26" s="365" customFormat="1" ht="12.65" customHeight="1">
      <c r="A4855" s="452" t="s">
        <v>108</v>
      </c>
      <c r="B4855" s="452" t="s">
        <v>1201</v>
      </c>
      <c r="C4855" s="453" t="s">
        <v>449</v>
      </c>
      <c r="D4855" s="454" t="s">
        <v>1430</v>
      </c>
      <c r="E4855" s="455" t="s">
        <v>1431</v>
      </c>
      <c r="F4855" s="454" t="s">
        <v>1402</v>
      </c>
      <c r="G4855" s="454" t="s">
        <v>217</v>
      </c>
      <c r="H4855" s="454" t="s">
        <v>439</v>
      </c>
      <c r="I4855" s="453">
        <v>2024</v>
      </c>
      <c r="J4855" s="453">
        <v>5</v>
      </c>
      <c r="K4855" s="456">
        <v>45608</v>
      </c>
      <c r="L4855" s="457"/>
      <c r="M4855" s="458">
        <v>3.2000000000000001E-2</v>
      </c>
      <c r="N4855" s="458">
        <v>3.991666666666667E-2</v>
      </c>
      <c r="O4855" s="468">
        <v>7.9000000000000008E-3</v>
      </c>
      <c r="P4855" s="460">
        <v>0</v>
      </c>
      <c r="Q4855" s="453">
        <v>1</v>
      </c>
      <c r="R4855" s="458">
        <v>3.2000000000000001E-2</v>
      </c>
      <c r="S4855" s="464">
        <v>6674487</v>
      </c>
      <c r="T4855" s="461">
        <v>12042268</v>
      </c>
      <c r="U4855" s="469">
        <v>1520000</v>
      </c>
      <c r="V4855" s="470">
        <v>1424866.0828</v>
      </c>
      <c r="W4855" s="716" t="e">
        <f t="shared" si="189"/>
        <v>#DIV/0!</v>
      </c>
      <c r="Z4855" s="739">
        <f t="shared" si="190"/>
        <v>52728.447300000007</v>
      </c>
    </row>
    <row r="4856" spans="1:26" s="365" customFormat="1" ht="12.65" customHeight="1">
      <c r="A4856" s="452" t="s">
        <v>108</v>
      </c>
      <c r="B4856" s="452" t="s">
        <v>1201</v>
      </c>
      <c r="C4856" s="453" t="s">
        <v>449</v>
      </c>
      <c r="D4856" s="454" t="s">
        <v>1430</v>
      </c>
      <c r="E4856" s="455" t="s">
        <v>1431</v>
      </c>
      <c r="F4856" s="454" t="s">
        <v>1402</v>
      </c>
      <c r="G4856" s="454" t="s">
        <v>217</v>
      </c>
      <c r="H4856" s="454" t="s">
        <v>439</v>
      </c>
      <c r="I4856" s="453">
        <v>2024</v>
      </c>
      <c r="J4856" s="453">
        <v>6</v>
      </c>
      <c r="K4856" s="456">
        <v>45608</v>
      </c>
      <c r="L4856" s="457"/>
      <c r="M4856" s="458">
        <v>3.2000000000000001E-2</v>
      </c>
      <c r="N4856" s="458">
        <v>3.991666666666667E-2</v>
      </c>
      <c r="O4856" s="468">
        <v>7.9000000000000008E-3</v>
      </c>
      <c r="P4856" s="460">
        <v>0</v>
      </c>
      <c r="Q4856" s="453">
        <v>1</v>
      </c>
      <c r="R4856" s="458">
        <v>3.2000000000000001E-2</v>
      </c>
      <c r="S4856" s="464">
        <v>4393454</v>
      </c>
      <c r="T4856" s="461">
        <v>16435722</v>
      </c>
      <c r="U4856" s="469">
        <v>1520000</v>
      </c>
      <c r="V4856" s="470">
        <v>1390157.7962</v>
      </c>
      <c r="W4856" s="716" t="e">
        <f t="shared" si="189"/>
        <v>#DIV/0!</v>
      </c>
      <c r="Z4856" s="739">
        <f t="shared" si="190"/>
        <v>34708.286600000007</v>
      </c>
    </row>
    <row r="4857" spans="1:26" s="365" customFormat="1" ht="12.65" customHeight="1">
      <c r="A4857" s="452" t="s">
        <v>108</v>
      </c>
      <c r="B4857" s="452" t="s">
        <v>1201</v>
      </c>
      <c r="C4857" s="453" t="s">
        <v>449</v>
      </c>
      <c r="D4857" s="454" t="s">
        <v>1430</v>
      </c>
      <c r="E4857" s="455" t="s">
        <v>1431</v>
      </c>
      <c r="F4857" s="454" t="s">
        <v>1402</v>
      </c>
      <c r="G4857" s="454" t="s">
        <v>217</v>
      </c>
      <c r="H4857" s="454" t="s">
        <v>439</v>
      </c>
      <c r="I4857" s="453">
        <v>2024</v>
      </c>
      <c r="J4857" s="453">
        <v>7</v>
      </c>
      <c r="K4857" s="456">
        <v>45608</v>
      </c>
      <c r="L4857" s="457"/>
      <c r="M4857" s="458">
        <v>3.2000000000000001E-2</v>
      </c>
      <c r="N4857" s="458">
        <v>3.991666666666667E-2</v>
      </c>
      <c r="O4857" s="468">
        <v>7.9000000000000008E-3</v>
      </c>
      <c r="P4857" s="460">
        <v>0</v>
      </c>
      <c r="Q4857" s="453">
        <v>1</v>
      </c>
      <c r="R4857" s="458">
        <v>3.2000000000000001E-2</v>
      </c>
      <c r="S4857" s="464">
        <v>7746916</v>
      </c>
      <c r="T4857" s="461">
        <v>24182638</v>
      </c>
      <c r="U4857" s="469">
        <v>1520000</v>
      </c>
      <c r="V4857" s="470">
        <v>1328957.1598</v>
      </c>
      <c r="W4857" s="716" t="e">
        <f t="shared" si="189"/>
        <v>#DIV/0!</v>
      </c>
      <c r="Z4857" s="739">
        <f t="shared" si="190"/>
        <v>61200.636400000003</v>
      </c>
    </row>
    <row r="4858" spans="1:26" s="365" customFormat="1" ht="12.65" customHeight="1">
      <c r="A4858" s="452" t="s">
        <v>108</v>
      </c>
      <c r="B4858" s="452" t="s">
        <v>1201</v>
      </c>
      <c r="C4858" s="453" t="s">
        <v>449</v>
      </c>
      <c r="D4858" s="454" t="s">
        <v>1430</v>
      </c>
      <c r="E4858" s="455" t="s">
        <v>1431</v>
      </c>
      <c r="F4858" s="454" t="s">
        <v>1402</v>
      </c>
      <c r="G4858" s="454" t="s">
        <v>217</v>
      </c>
      <c r="H4858" s="454" t="s">
        <v>439</v>
      </c>
      <c r="I4858" s="453">
        <v>2024</v>
      </c>
      <c r="J4858" s="453">
        <v>8</v>
      </c>
      <c r="K4858" s="456">
        <v>45608</v>
      </c>
      <c r="L4858" s="457"/>
      <c r="M4858" s="458">
        <v>3.2000000000000001E-2</v>
      </c>
      <c r="N4858" s="458">
        <v>3.991666666666667E-2</v>
      </c>
      <c r="O4858" s="468">
        <v>7.9000000000000008E-3</v>
      </c>
      <c r="P4858" s="460">
        <v>0</v>
      </c>
      <c r="Q4858" s="453">
        <v>1</v>
      </c>
      <c r="R4858" s="458">
        <v>3.2000000000000001E-2</v>
      </c>
      <c r="S4858" s="464">
        <v>8779384</v>
      </c>
      <c r="T4858" s="461">
        <v>32962022</v>
      </c>
      <c r="U4858" s="469">
        <v>1520000</v>
      </c>
      <c r="V4858" s="470">
        <v>1259600.0262</v>
      </c>
      <c r="W4858" s="716" t="e">
        <f t="shared" si="189"/>
        <v>#DIV/0!</v>
      </c>
      <c r="Z4858" s="739">
        <f t="shared" si="190"/>
        <v>69357.133600000001</v>
      </c>
    </row>
    <row r="4859" spans="1:26" s="365" customFormat="1" ht="12.65" customHeight="1">
      <c r="A4859" s="452" t="s">
        <v>108</v>
      </c>
      <c r="B4859" s="452" t="s">
        <v>1201</v>
      </c>
      <c r="C4859" s="453" t="s">
        <v>449</v>
      </c>
      <c r="D4859" s="454" t="s">
        <v>1432</v>
      </c>
      <c r="E4859" s="455" t="s">
        <v>1433</v>
      </c>
      <c r="F4859" s="454" t="s">
        <v>1402</v>
      </c>
      <c r="G4859" s="454" t="s">
        <v>1403</v>
      </c>
      <c r="H4859" s="454" t="s">
        <v>439</v>
      </c>
      <c r="I4859" s="453">
        <v>2024</v>
      </c>
      <c r="J4859" s="453">
        <v>4</v>
      </c>
      <c r="K4859" s="456">
        <v>45608</v>
      </c>
      <c r="L4859" s="457"/>
      <c r="M4859" s="458">
        <v>0.128</v>
      </c>
      <c r="N4859" s="458">
        <v>0.14570833333333333</v>
      </c>
      <c r="O4859" s="468">
        <v>1.77E-2</v>
      </c>
      <c r="P4859" s="460">
        <v>0</v>
      </c>
      <c r="Q4859" s="453">
        <v>1</v>
      </c>
      <c r="R4859" s="458">
        <v>0.128</v>
      </c>
      <c r="S4859" s="464">
        <v>783222</v>
      </c>
      <c r="T4859" s="461">
        <v>783222</v>
      </c>
      <c r="U4859" s="469">
        <v>1700000</v>
      </c>
      <c r="V4859" s="470">
        <v>1686136.9705999999</v>
      </c>
      <c r="W4859" s="716" t="e">
        <f t="shared" si="189"/>
        <v>#DIV/0!</v>
      </c>
      <c r="Z4859" s="739">
        <f t="shared" si="190"/>
        <v>13863.029400000001</v>
      </c>
    </row>
    <row r="4860" spans="1:26" s="365" customFormat="1" ht="12.65" customHeight="1">
      <c r="A4860" s="452" t="s">
        <v>108</v>
      </c>
      <c r="B4860" s="452" t="s">
        <v>1201</v>
      </c>
      <c r="C4860" s="453" t="s">
        <v>449</v>
      </c>
      <c r="D4860" s="454" t="s">
        <v>1432</v>
      </c>
      <c r="E4860" s="455" t="s">
        <v>1433</v>
      </c>
      <c r="F4860" s="454" t="s">
        <v>1402</v>
      </c>
      <c r="G4860" s="454" t="s">
        <v>1403</v>
      </c>
      <c r="H4860" s="454" t="s">
        <v>439</v>
      </c>
      <c r="I4860" s="453">
        <v>2024</v>
      </c>
      <c r="J4860" s="453">
        <v>5</v>
      </c>
      <c r="K4860" s="456">
        <v>45608</v>
      </c>
      <c r="L4860" s="457"/>
      <c r="M4860" s="458">
        <v>0.128</v>
      </c>
      <c r="N4860" s="458">
        <v>0.14570833333333333</v>
      </c>
      <c r="O4860" s="468">
        <v>1.77E-2</v>
      </c>
      <c r="P4860" s="460">
        <v>0</v>
      </c>
      <c r="Q4860" s="453">
        <v>1</v>
      </c>
      <c r="R4860" s="458">
        <v>0.128</v>
      </c>
      <c r="S4860" s="464">
        <v>1565157</v>
      </c>
      <c r="T4860" s="461">
        <v>2348379</v>
      </c>
      <c r="U4860" s="469">
        <v>1700000</v>
      </c>
      <c r="V4860" s="470">
        <v>1658433.6917000001</v>
      </c>
      <c r="W4860" s="716" t="e">
        <f t="shared" si="189"/>
        <v>#DIV/0!</v>
      </c>
      <c r="Z4860" s="739">
        <f t="shared" si="190"/>
        <v>27703.278900000001</v>
      </c>
    </row>
    <row r="4861" spans="1:26" s="365" customFormat="1" ht="12.65" customHeight="1">
      <c r="A4861" s="452" t="s">
        <v>108</v>
      </c>
      <c r="B4861" s="452" t="s">
        <v>1201</v>
      </c>
      <c r="C4861" s="453" t="s">
        <v>449</v>
      </c>
      <c r="D4861" s="454" t="s">
        <v>1432</v>
      </c>
      <c r="E4861" s="455" t="s">
        <v>1433</v>
      </c>
      <c r="F4861" s="454" t="s">
        <v>1402</v>
      </c>
      <c r="G4861" s="454" t="s">
        <v>1403</v>
      </c>
      <c r="H4861" s="454" t="s">
        <v>439</v>
      </c>
      <c r="I4861" s="453">
        <v>2024</v>
      </c>
      <c r="J4861" s="453">
        <v>6</v>
      </c>
      <c r="K4861" s="456">
        <v>45608</v>
      </c>
      <c r="L4861" s="457"/>
      <c r="M4861" s="458">
        <v>0.128</v>
      </c>
      <c r="N4861" s="458">
        <v>0.14570833333333333</v>
      </c>
      <c r="O4861" s="468">
        <v>1.77E-2</v>
      </c>
      <c r="P4861" s="460">
        <v>0</v>
      </c>
      <c r="Q4861" s="453">
        <v>1</v>
      </c>
      <c r="R4861" s="458">
        <v>0.128</v>
      </c>
      <c r="S4861" s="464">
        <v>1474531</v>
      </c>
      <c r="T4861" s="461">
        <v>3822910</v>
      </c>
      <c r="U4861" s="469">
        <v>1700000</v>
      </c>
      <c r="V4861" s="470">
        <v>1632334.493</v>
      </c>
      <c r="W4861" s="716" t="e">
        <f t="shared" si="189"/>
        <v>#DIV/0!</v>
      </c>
      <c r="Z4861" s="739">
        <f t="shared" si="190"/>
        <v>26099.198700000001</v>
      </c>
    </row>
    <row r="4862" spans="1:26" s="365" customFormat="1" ht="12.65" customHeight="1">
      <c r="A4862" s="452" t="s">
        <v>108</v>
      </c>
      <c r="B4862" s="452" t="s">
        <v>1201</v>
      </c>
      <c r="C4862" s="453" t="s">
        <v>449</v>
      </c>
      <c r="D4862" s="454" t="s">
        <v>1432</v>
      </c>
      <c r="E4862" s="455" t="s">
        <v>1433</v>
      </c>
      <c r="F4862" s="454" t="s">
        <v>1402</v>
      </c>
      <c r="G4862" s="454" t="s">
        <v>1403</v>
      </c>
      <c r="H4862" s="454" t="s">
        <v>439</v>
      </c>
      <c r="I4862" s="453">
        <v>2024</v>
      </c>
      <c r="J4862" s="453">
        <v>7</v>
      </c>
      <c r="K4862" s="456">
        <v>45608</v>
      </c>
      <c r="L4862" s="457"/>
      <c r="M4862" s="458">
        <v>0.128</v>
      </c>
      <c r="N4862" s="458">
        <v>0.14570833333333333</v>
      </c>
      <c r="O4862" s="468">
        <v>1.77E-2</v>
      </c>
      <c r="P4862" s="460">
        <v>0</v>
      </c>
      <c r="Q4862" s="453">
        <v>1</v>
      </c>
      <c r="R4862" s="458">
        <v>0.128</v>
      </c>
      <c r="S4862" s="464">
        <v>1895708</v>
      </c>
      <c r="T4862" s="461">
        <v>5718618</v>
      </c>
      <c r="U4862" s="469">
        <v>1700000</v>
      </c>
      <c r="V4862" s="470">
        <v>1598780.4613999999</v>
      </c>
      <c r="W4862" s="716" t="e">
        <f t="shared" si="189"/>
        <v>#DIV/0!</v>
      </c>
      <c r="Z4862" s="739">
        <f t="shared" si="190"/>
        <v>33554.031600000002</v>
      </c>
    </row>
    <row r="4863" spans="1:26" s="365" customFormat="1" ht="12.65" customHeight="1">
      <c r="A4863" s="452" t="s">
        <v>108</v>
      </c>
      <c r="B4863" s="452" t="s">
        <v>1201</v>
      </c>
      <c r="C4863" s="453" t="s">
        <v>449</v>
      </c>
      <c r="D4863" s="454" t="s">
        <v>1432</v>
      </c>
      <c r="E4863" s="455" t="s">
        <v>1433</v>
      </c>
      <c r="F4863" s="454" t="s">
        <v>1402</v>
      </c>
      <c r="G4863" s="454" t="s">
        <v>1403</v>
      </c>
      <c r="H4863" s="454" t="s">
        <v>439</v>
      </c>
      <c r="I4863" s="453">
        <v>2024</v>
      </c>
      <c r="J4863" s="453">
        <v>8</v>
      </c>
      <c r="K4863" s="456">
        <v>45608</v>
      </c>
      <c r="L4863" s="457"/>
      <c r="M4863" s="458">
        <v>0.128</v>
      </c>
      <c r="N4863" s="458">
        <v>0.14570833333333333</v>
      </c>
      <c r="O4863" s="468">
        <v>1.77E-2</v>
      </c>
      <c r="P4863" s="460">
        <v>0</v>
      </c>
      <c r="Q4863" s="453">
        <v>1</v>
      </c>
      <c r="R4863" s="458">
        <v>0.128</v>
      </c>
      <c r="S4863" s="464">
        <v>1853066</v>
      </c>
      <c r="T4863" s="461">
        <v>7571684</v>
      </c>
      <c r="U4863" s="469">
        <v>1700000</v>
      </c>
      <c r="V4863" s="470">
        <v>1565981.1932000001</v>
      </c>
      <c r="W4863" s="716" t="e">
        <f t="shared" si="189"/>
        <v>#DIV/0!</v>
      </c>
      <c r="Z4863" s="739">
        <f t="shared" si="190"/>
        <v>32799.268199999999</v>
      </c>
    </row>
    <row r="4864" spans="1:26" s="365" customFormat="1" ht="12.65" customHeight="1">
      <c r="A4864" s="452" t="s">
        <v>108</v>
      </c>
      <c r="B4864" s="452" t="s">
        <v>1201</v>
      </c>
      <c r="C4864" s="453" t="s">
        <v>449</v>
      </c>
      <c r="D4864" s="454" t="s">
        <v>1434</v>
      </c>
      <c r="E4864" s="455" t="s">
        <v>1435</v>
      </c>
      <c r="F4864" s="454" t="s">
        <v>1402</v>
      </c>
      <c r="G4864" s="454" t="s">
        <v>216</v>
      </c>
      <c r="H4864" s="454" t="s">
        <v>439</v>
      </c>
      <c r="I4864" s="453">
        <v>2024</v>
      </c>
      <c r="J4864" s="453">
        <v>4</v>
      </c>
      <c r="K4864" s="456">
        <v>45608</v>
      </c>
      <c r="L4864" s="457"/>
      <c r="M4864" s="458">
        <v>3.6999999999999998E-2</v>
      </c>
      <c r="N4864" s="458">
        <v>4.2354166666666665E-2</v>
      </c>
      <c r="O4864" s="468">
        <v>5.4000000000000003E-3</v>
      </c>
      <c r="P4864" s="460">
        <v>0</v>
      </c>
      <c r="Q4864" s="453">
        <v>1</v>
      </c>
      <c r="R4864" s="458">
        <v>3.6999999999999998E-2</v>
      </c>
      <c r="S4864" s="464">
        <v>1706400</v>
      </c>
      <c r="T4864" s="461">
        <v>1706400</v>
      </c>
      <c r="U4864" s="469">
        <v>514000</v>
      </c>
      <c r="V4864" s="470">
        <v>504785.44</v>
      </c>
      <c r="W4864" s="716" t="e">
        <f t="shared" si="189"/>
        <v>#DIV/0!</v>
      </c>
      <c r="Z4864" s="739">
        <f t="shared" si="190"/>
        <v>9214.5600000000013</v>
      </c>
    </row>
    <row r="4865" spans="1:26" s="365" customFormat="1" ht="12.65" customHeight="1">
      <c r="A4865" s="452" t="s">
        <v>108</v>
      </c>
      <c r="B4865" s="452" t="s">
        <v>1201</v>
      </c>
      <c r="C4865" s="453" t="s">
        <v>449</v>
      </c>
      <c r="D4865" s="454" t="s">
        <v>1434</v>
      </c>
      <c r="E4865" s="455" t="s">
        <v>1435</v>
      </c>
      <c r="F4865" s="454" t="s">
        <v>1402</v>
      </c>
      <c r="G4865" s="454" t="s">
        <v>216</v>
      </c>
      <c r="H4865" s="454" t="s">
        <v>439</v>
      </c>
      <c r="I4865" s="453">
        <v>2024</v>
      </c>
      <c r="J4865" s="453">
        <v>5</v>
      </c>
      <c r="K4865" s="456">
        <v>45608</v>
      </c>
      <c r="L4865" s="457"/>
      <c r="M4865" s="458">
        <v>3.6999999999999998E-2</v>
      </c>
      <c r="N4865" s="458">
        <v>4.2354166666666665E-2</v>
      </c>
      <c r="O4865" s="468">
        <v>5.4000000000000003E-3</v>
      </c>
      <c r="P4865" s="460">
        <v>0</v>
      </c>
      <c r="Q4865" s="453">
        <v>1</v>
      </c>
      <c r="R4865" s="458">
        <v>3.6999999999999998E-2</v>
      </c>
      <c r="S4865" s="464">
        <v>2021650</v>
      </c>
      <c r="T4865" s="461">
        <v>3728050</v>
      </c>
      <c r="U4865" s="469">
        <v>514000</v>
      </c>
      <c r="V4865" s="470">
        <v>493868.53</v>
      </c>
      <c r="W4865" s="716" t="e">
        <f t="shared" si="189"/>
        <v>#DIV/0!</v>
      </c>
      <c r="Z4865" s="739">
        <f t="shared" si="190"/>
        <v>10916.91</v>
      </c>
    </row>
    <row r="4866" spans="1:26" s="365" customFormat="1" ht="12.65" customHeight="1">
      <c r="A4866" s="452" t="s">
        <v>108</v>
      </c>
      <c r="B4866" s="452" t="s">
        <v>1201</v>
      </c>
      <c r="C4866" s="453" t="s">
        <v>449</v>
      </c>
      <c r="D4866" s="454" t="s">
        <v>1434</v>
      </c>
      <c r="E4866" s="455" t="s">
        <v>1435</v>
      </c>
      <c r="F4866" s="454" t="s">
        <v>1402</v>
      </c>
      <c r="G4866" s="454" t="s">
        <v>216</v>
      </c>
      <c r="H4866" s="454" t="s">
        <v>439</v>
      </c>
      <c r="I4866" s="453">
        <v>2024</v>
      </c>
      <c r="J4866" s="453">
        <v>6</v>
      </c>
      <c r="K4866" s="456">
        <v>45608</v>
      </c>
      <c r="L4866" s="457"/>
      <c r="M4866" s="458">
        <v>3.6999999999999998E-2</v>
      </c>
      <c r="N4866" s="458">
        <v>4.2354166666666665E-2</v>
      </c>
      <c r="O4866" s="468">
        <v>5.4000000000000003E-3</v>
      </c>
      <c r="P4866" s="460">
        <v>0</v>
      </c>
      <c r="Q4866" s="453">
        <v>1</v>
      </c>
      <c r="R4866" s="458">
        <v>3.6999999999999998E-2</v>
      </c>
      <c r="S4866" s="464">
        <v>2088000</v>
      </c>
      <c r="T4866" s="461">
        <v>5816050</v>
      </c>
      <c r="U4866" s="469">
        <v>514000</v>
      </c>
      <c r="V4866" s="470">
        <v>482593.33</v>
      </c>
      <c r="W4866" s="716" t="e">
        <f t="shared" ref="W4866:W4929" si="191">V4866/$AB$1</f>
        <v>#DIV/0!</v>
      </c>
      <c r="Z4866" s="739">
        <f t="shared" si="190"/>
        <v>11275.2</v>
      </c>
    </row>
    <row r="4867" spans="1:26" s="365" customFormat="1" ht="12.65" customHeight="1">
      <c r="A4867" s="452" t="s">
        <v>108</v>
      </c>
      <c r="B4867" s="452" t="s">
        <v>1201</v>
      </c>
      <c r="C4867" s="453" t="s">
        <v>449</v>
      </c>
      <c r="D4867" s="454" t="s">
        <v>1434</v>
      </c>
      <c r="E4867" s="455" t="s">
        <v>1435</v>
      </c>
      <c r="F4867" s="454" t="s">
        <v>1402</v>
      </c>
      <c r="G4867" s="454" t="s">
        <v>216</v>
      </c>
      <c r="H4867" s="454" t="s">
        <v>439</v>
      </c>
      <c r="I4867" s="453">
        <v>2024</v>
      </c>
      <c r="J4867" s="453">
        <v>7</v>
      </c>
      <c r="K4867" s="456">
        <v>45608</v>
      </c>
      <c r="L4867" s="457"/>
      <c r="M4867" s="458">
        <v>3.6999999999999998E-2</v>
      </c>
      <c r="N4867" s="458">
        <v>4.2354166666666665E-2</v>
      </c>
      <c r="O4867" s="468">
        <v>5.4000000000000003E-3</v>
      </c>
      <c r="P4867" s="460">
        <v>0</v>
      </c>
      <c r="Q4867" s="453">
        <v>1</v>
      </c>
      <c r="R4867" s="458">
        <v>3.6999999999999998E-2</v>
      </c>
      <c r="S4867" s="464">
        <v>2756000</v>
      </c>
      <c r="T4867" s="461">
        <v>8572050</v>
      </c>
      <c r="U4867" s="469">
        <v>514000</v>
      </c>
      <c r="V4867" s="470">
        <v>467710.93</v>
      </c>
      <c r="W4867" s="716" t="e">
        <f t="shared" si="191"/>
        <v>#DIV/0!</v>
      </c>
      <c r="Z4867" s="739">
        <f t="shared" ref="Z4867:Z4930" si="192">O4867*S4867</f>
        <v>14882.400000000001</v>
      </c>
    </row>
    <row r="4868" spans="1:26" s="365" customFormat="1" ht="12.65" customHeight="1">
      <c r="A4868" s="452" t="s">
        <v>108</v>
      </c>
      <c r="B4868" s="452" t="s">
        <v>1201</v>
      </c>
      <c r="C4868" s="453" t="s">
        <v>449</v>
      </c>
      <c r="D4868" s="454" t="s">
        <v>1434</v>
      </c>
      <c r="E4868" s="455" t="s">
        <v>1435</v>
      </c>
      <c r="F4868" s="454" t="s">
        <v>1402</v>
      </c>
      <c r="G4868" s="454" t="s">
        <v>216</v>
      </c>
      <c r="H4868" s="454" t="s">
        <v>439</v>
      </c>
      <c r="I4868" s="453">
        <v>2024</v>
      </c>
      <c r="J4868" s="453">
        <v>8</v>
      </c>
      <c r="K4868" s="456">
        <v>45608</v>
      </c>
      <c r="L4868" s="457"/>
      <c r="M4868" s="458">
        <v>3.6999999999999998E-2</v>
      </c>
      <c r="N4868" s="458">
        <v>4.2354166666666665E-2</v>
      </c>
      <c r="O4868" s="468">
        <v>5.4000000000000003E-3</v>
      </c>
      <c r="P4868" s="460">
        <v>0</v>
      </c>
      <c r="Q4868" s="453">
        <v>1</v>
      </c>
      <c r="R4868" s="458">
        <v>3.6999999999999998E-2</v>
      </c>
      <c r="S4868" s="464">
        <v>3637690</v>
      </c>
      <c r="T4868" s="461">
        <v>12209740</v>
      </c>
      <c r="U4868" s="469">
        <v>514000</v>
      </c>
      <c r="V4868" s="470">
        <v>448067.40399999998</v>
      </c>
      <c r="W4868" s="716" t="e">
        <f t="shared" si="191"/>
        <v>#DIV/0!</v>
      </c>
      <c r="Z4868" s="739">
        <f t="shared" si="192"/>
        <v>19643.526000000002</v>
      </c>
    </row>
    <row r="4869" spans="1:26" s="365" customFormat="1" ht="12.65" customHeight="1">
      <c r="A4869" s="452" t="s">
        <v>109</v>
      </c>
      <c r="B4869" s="452" t="s">
        <v>712</v>
      </c>
      <c r="C4869" s="453" t="s">
        <v>449</v>
      </c>
      <c r="D4869" s="454" t="s">
        <v>1436</v>
      </c>
      <c r="E4869" s="455" t="s">
        <v>1437</v>
      </c>
      <c r="F4869" s="454" t="s">
        <v>1402</v>
      </c>
      <c r="G4869" s="454" t="s">
        <v>1403</v>
      </c>
      <c r="H4869" s="454" t="s">
        <v>439</v>
      </c>
      <c r="I4869" s="453">
        <v>2024</v>
      </c>
      <c r="J4869" s="453">
        <v>4</v>
      </c>
      <c r="K4869" s="456">
        <v>45608</v>
      </c>
      <c r="L4869" s="457"/>
      <c r="M4869" s="458">
        <v>0.12970000000000001</v>
      </c>
      <c r="N4869" s="458">
        <v>0.15260000000000001</v>
      </c>
      <c r="O4869" s="468">
        <v>2.29E-2</v>
      </c>
      <c r="P4869" s="460">
        <v>0</v>
      </c>
      <c r="Q4869" s="453">
        <v>1</v>
      </c>
      <c r="R4869" s="458">
        <v>0.12970000000000001</v>
      </c>
      <c r="S4869" s="464">
        <v>233480</v>
      </c>
      <c r="T4869" s="461">
        <v>233480</v>
      </c>
      <c r="U4869" s="469">
        <v>1100000</v>
      </c>
      <c r="V4869" s="470">
        <v>1094653.308</v>
      </c>
      <c r="W4869" s="716" t="e">
        <f t="shared" si="191"/>
        <v>#DIV/0!</v>
      </c>
      <c r="Z4869" s="739">
        <f t="shared" si="192"/>
        <v>5346.692</v>
      </c>
    </row>
    <row r="4870" spans="1:26" s="365" customFormat="1" ht="12.65" customHeight="1">
      <c r="A4870" s="452" t="s">
        <v>109</v>
      </c>
      <c r="B4870" s="452" t="s">
        <v>712</v>
      </c>
      <c r="C4870" s="453" t="s">
        <v>449</v>
      </c>
      <c r="D4870" s="454" t="s">
        <v>1436</v>
      </c>
      <c r="E4870" s="455" t="s">
        <v>1437</v>
      </c>
      <c r="F4870" s="454" t="s">
        <v>1402</v>
      </c>
      <c r="G4870" s="454" t="s">
        <v>1403</v>
      </c>
      <c r="H4870" s="454" t="s">
        <v>439</v>
      </c>
      <c r="I4870" s="453">
        <v>2024</v>
      </c>
      <c r="J4870" s="453">
        <v>5</v>
      </c>
      <c r="K4870" s="456">
        <v>45608</v>
      </c>
      <c r="L4870" s="457"/>
      <c r="M4870" s="458">
        <v>0.12970000000000001</v>
      </c>
      <c r="N4870" s="458">
        <v>0.15260000000000001</v>
      </c>
      <c r="O4870" s="468">
        <v>2.29E-2</v>
      </c>
      <c r="P4870" s="460">
        <v>0</v>
      </c>
      <c r="Q4870" s="453">
        <v>1</v>
      </c>
      <c r="R4870" s="458">
        <v>0.12970000000000001</v>
      </c>
      <c r="S4870" s="464">
        <v>1610870</v>
      </c>
      <c r="T4870" s="461">
        <v>1844350</v>
      </c>
      <c r="U4870" s="469">
        <v>1100000</v>
      </c>
      <c r="V4870" s="470">
        <v>1057764.385</v>
      </c>
      <c r="W4870" s="716" t="e">
        <f t="shared" si="191"/>
        <v>#DIV/0!</v>
      </c>
      <c r="Z4870" s="739">
        <f t="shared" si="192"/>
        <v>36888.923000000003</v>
      </c>
    </row>
    <row r="4871" spans="1:26" s="365" customFormat="1" ht="12.65" customHeight="1">
      <c r="A4871" s="452" t="s">
        <v>109</v>
      </c>
      <c r="B4871" s="452" t="s">
        <v>712</v>
      </c>
      <c r="C4871" s="453" t="s">
        <v>449</v>
      </c>
      <c r="D4871" s="454" t="s">
        <v>1436</v>
      </c>
      <c r="E4871" s="455" t="s">
        <v>1437</v>
      </c>
      <c r="F4871" s="454" t="s">
        <v>1402</v>
      </c>
      <c r="G4871" s="454" t="s">
        <v>1403</v>
      </c>
      <c r="H4871" s="454" t="s">
        <v>439</v>
      </c>
      <c r="I4871" s="453">
        <v>2024</v>
      </c>
      <c r="J4871" s="453">
        <v>6</v>
      </c>
      <c r="K4871" s="456">
        <v>45608</v>
      </c>
      <c r="L4871" s="457"/>
      <c r="M4871" s="458">
        <v>0.12970000000000001</v>
      </c>
      <c r="N4871" s="458">
        <v>0.15260000000000001</v>
      </c>
      <c r="O4871" s="468">
        <v>2.29E-2</v>
      </c>
      <c r="P4871" s="460">
        <v>0</v>
      </c>
      <c r="Q4871" s="453">
        <v>1</v>
      </c>
      <c r="R4871" s="458">
        <v>0.12970000000000001</v>
      </c>
      <c r="S4871" s="464">
        <v>522981</v>
      </c>
      <c r="T4871" s="461">
        <v>2367331</v>
      </c>
      <c r="U4871" s="469">
        <v>1100000</v>
      </c>
      <c r="V4871" s="470">
        <v>1045788.1200999999</v>
      </c>
      <c r="W4871" s="716" t="e">
        <f t="shared" si="191"/>
        <v>#DIV/0!</v>
      </c>
      <c r="Z4871" s="739">
        <f t="shared" si="192"/>
        <v>11976.2649</v>
      </c>
    </row>
    <row r="4872" spans="1:26" s="365" customFormat="1" ht="12.65" customHeight="1">
      <c r="A4872" s="452" t="s">
        <v>109</v>
      </c>
      <c r="B4872" s="452" t="s">
        <v>712</v>
      </c>
      <c r="C4872" s="453" t="s">
        <v>449</v>
      </c>
      <c r="D4872" s="454" t="s">
        <v>1436</v>
      </c>
      <c r="E4872" s="455" t="s">
        <v>1437</v>
      </c>
      <c r="F4872" s="454" t="s">
        <v>1402</v>
      </c>
      <c r="G4872" s="454" t="s">
        <v>1403</v>
      </c>
      <c r="H4872" s="454" t="s">
        <v>439</v>
      </c>
      <c r="I4872" s="453">
        <v>2024</v>
      </c>
      <c r="J4872" s="453">
        <v>7</v>
      </c>
      <c r="K4872" s="456">
        <v>45608</v>
      </c>
      <c r="L4872" s="457"/>
      <c r="M4872" s="458">
        <v>0.12970000000000001</v>
      </c>
      <c r="N4872" s="458">
        <v>0.15260000000000001</v>
      </c>
      <c r="O4872" s="468">
        <v>2.29E-2</v>
      </c>
      <c r="P4872" s="460">
        <v>0</v>
      </c>
      <c r="Q4872" s="453">
        <v>1</v>
      </c>
      <c r="R4872" s="458">
        <v>0.12970000000000001</v>
      </c>
      <c r="S4872" s="464">
        <v>1103698</v>
      </c>
      <c r="T4872" s="461">
        <v>3471029</v>
      </c>
      <c r="U4872" s="469">
        <v>1100000</v>
      </c>
      <c r="V4872" s="470">
        <v>1020513.4359</v>
      </c>
      <c r="W4872" s="716" t="e">
        <f t="shared" si="191"/>
        <v>#DIV/0!</v>
      </c>
      <c r="Z4872" s="739">
        <f t="shared" si="192"/>
        <v>25274.6842</v>
      </c>
    </row>
    <row r="4873" spans="1:26" s="365" customFormat="1" ht="12.65" customHeight="1">
      <c r="A4873" s="452" t="s">
        <v>109</v>
      </c>
      <c r="B4873" s="452" t="s">
        <v>712</v>
      </c>
      <c r="C4873" s="453" t="s">
        <v>449</v>
      </c>
      <c r="D4873" s="454" t="s">
        <v>1436</v>
      </c>
      <c r="E4873" s="455" t="s">
        <v>1437</v>
      </c>
      <c r="F4873" s="454" t="s">
        <v>1402</v>
      </c>
      <c r="G4873" s="454" t="s">
        <v>1403</v>
      </c>
      <c r="H4873" s="454" t="s">
        <v>439</v>
      </c>
      <c r="I4873" s="453">
        <v>2024</v>
      </c>
      <c r="J4873" s="453">
        <v>8</v>
      </c>
      <c r="K4873" s="456">
        <v>45608</v>
      </c>
      <c r="L4873" s="457"/>
      <c r="M4873" s="458">
        <v>0.12970000000000001</v>
      </c>
      <c r="N4873" s="458">
        <v>0.15260000000000001</v>
      </c>
      <c r="O4873" s="468">
        <v>2.29E-2</v>
      </c>
      <c r="P4873" s="460">
        <v>0</v>
      </c>
      <c r="Q4873" s="453">
        <v>1</v>
      </c>
      <c r="R4873" s="458">
        <v>0.12970000000000001</v>
      </c>
      <c r="S4873" s="464">
        <v>1321142</v>
      </c>
      <c r="T4873" s="461">
        <v>4792171</v>
      </c>
      <c r="U4873" s="469">
        <v>1100000</v>
      </c>
      <c r="V4873" s="470">
        <v>990259.28410000005</v>
      </c>
      <c r="W4873" s="716" t="e">
        <f t="shared" si="191"/>
        <v>#DIV/0!</v>
      </c>
      <c r="Z4873" s="739">
        <f t="shared" si="192"/>
        <v>30254.1518</v>
      </c>
    </row>
    <row r="4874" spans="1:26" s="365" customFormat="1" ht="12.65" customHeight="1">
      <c r="A4874" s="452" t="s">
        <v>109</v>
      </c>
      <c r="B4874" s="452" t="s">
        <v>712</v>
      </c>
      <c r="C4874" s="453" t="s">
        <v>449</v>
      </c>
      <c r="D4874" s="454" t="s">
        <v>1432</v>
      </c>
      <c r="E4874" s="455" t="s">
        <v>1438</v>
      </c>
      <c r="F4874" s="454" t="s">
        <v>1402</v>
      </c>
      <c r="G4874" s="454" t="s">
        <v>1403</v>
      </c>
      <c r="H4874" s="454" t="s">
        <v>439</v>
      </c>
      <c r="I4874" s="453">
        <v>2024</v>
      </c>
      <c r="J4874" s="453">
        <v>4</v>
      </c>
      <c r="K4874" s="456">
        <v>45608</v>
      </c>
      <c r="L4874" s="457"/>
      <c r="M4874" s="458">
        <v>0.1128</v>
      </c>
      <c r="N4874" s="458">
        <v>0.1336</v>
      </c>
      <c r="O4874" s="468">
        <v>2.0799999999999999E-2</v>
      </c>
      <c r="P4874" s="460">
        <v>0</v>
      </c>
      <c r="Q4874" s="453">
        <v>1</v>
      </c>
      <c r="R4874" s="458">
        <v>0.1128</v>
      </c>
      <c r="S4874" s="464">
        <v>182464</v>
      </c>
      <c r="T4874" s="461">
        <v>182464</v>
      </c>
      <c r="U4874" s="469">
        <v>999000</v>
      </c>
      <c r="V4874" s="470">
        <v>995204.74879999994</v>
      </c>
      <c r="W4874" s="716" t="e">
        <f t="shared" si="191"/>
        <v>#DIV/0!</v>
      </c>
      <c r="Z4874" s="739">
        <f t="shared" si="192"/>
        <v>3795.2511999999997</v>
      </c>
    </row>
    <row r="4875" spans="1:26" s="365" customFormat="1" ht="12.65" customHeight="1">
      <c r="A4875" s="452" t="s">
        <v>109</v>
      </c>
      <c r="B4875" s="452" t="s">
        <v>712</v>
      </c>
      <c r="C4875" s="453" t="s">
        <v>449</v>
      </c>
      <c r="D4875" s="454" t="s">
        <v>1432</v>
      </c>
      <c r="E4875" s="455" t="s">
        <v>1438</v>
      </c>
      <c r="F4875" s="454" t="s">
        <v>1402</v>
      </c>
      <c r="G4875" s="454" t="s">
        <v>1403</v>
      </c>
      <c r="H4875" s="454" t="s">
        <v>439</v>
      </c>
      <c r="I4875" s="453">
        <v>2024</v>
      </c>
      <c r="J4875" s="453">
        <v>5</v>
      </c>
      <c r="K4875" s="456">
        <v>45608</v>
      </c>
      <c r="L4875" s="457"/>
      <c r="M4875" s="458">
        <v>0.1128</v>
      </c>
      <c r="N4875" s="458">
        <v>0.1336</v>
      </c>
      <c r="O4875" s="468">
        <v>2.0799999999999999E-2</v>
      </c>
      <c r="P4875" s="460">
        <v>0</v>
      </c>
      <c r="Q4875" s="453">
        <v>1</v>
      </c>
      <c r="R4875" s="458">
        <v>0.1128</v>
      </c>
      <c r="S4875" s="464">
        <v>1608928</v>
      </c>
      <c r="T4875" s="461">
        <v>1791392</v>
      </c>
      <c r="U4875" s="469">
        <v>999000</v>
      </c>
      <c r="V4875" s="470">
        <v>961739.04639999999</v>
      </c>
      <c r="W4875" s="716" t="e">
        <f t="shared" si="191"/>
        <v>#DIV/0!</v>
      </c>
      <c r="Z4875" s="739">
        <f t="shared" si="192"/>
        <v>33465.702400000002</v>
      </c>
    </row>
    <row r="4876" spans="1:26" s="365" customFormat="1" ht="12.65" customHeight="1">
      <c r="A4876" s="452" t="s">
        <v>109</v>
      </c>
      <c r="B4876" s="452" t="s">
        <v>712</v>
      </c>
      <c r="C4876" s="453" t="s">
        <v>449</v>
      </c>
      <c r="D4876" s="454" t="s">
        <v>1432</v>
      </c>
      <c r="E4876" s="455" t="s">
        <v>1438</v>
      </c>
      <c r="F4876" s="454" t="s">
        <v>1402</v>
      </c>
      <c r="G4876" s="454" t="s">
        <v>1403</v>
      </c>
      <c r="H4876" s="454" t="s">
        <v>439</v>
      </c>
      <c r="I4876" s="453">
        <v>2024</v>
      </c>
      <c r="J4876" s="453">
        <v>6</v>
      </c>
      <c r="K4876" s="456">
        <v>45608</v>
      </c>
      <c r="L4876" s="457"/>
      <c r="M4876" s="458">
        <v>0.1128</v>
      </c>
      <c r="N4876" s="458">
        <v>0.1336</v>
      </c>
      <c r="O4876" s="468">
        <v>2.0799999999999999E-2</v>
      </c>
      <c r="P4876" s="460">
        <v>0</v>
      </c>
      <c r="Q4876" s="453">
        <v>1</v>
      </c>
      <c r="R4876" s="458">
        <v>0.1128</v>
      </c>
      <c r="S4876" s="464">
        <v>547354</v>
      </c>
      <c r="T4876" s="461">
        <v>2338746</v>
      </c>
      <c r="U4876" s="469">
        <v>999000</v>
      </c>
      <c r="V4876" s="470">
        <v>950354.08319999999</v>
      </c>
      <c r="W4876" s="716" t="e">
        <f t="shared" si="191"/>
        <v>#DIV/0!</v>
      </c>
      <c r="Z4876" s="739">
        <f t="shared" si="192"/>
        <v>11384.9632</v>
      </c>
    </row>
    <row r="4877" spans="1:26" s="365" customFormat="1" ht="12.65" customHeight="1">
      <c r="A4877" s="452" t="s">
        <v>109</v>
      </c>
      <c r="B4877" s="452" t="s">
        <v>712</v>
      </c>
      <c r="C4877" s="453" t="s">
        <v>449</v>
      </c>
      <c r="D4877" s="454" t="s">
        <v>1432</v>
      </c>
      <c r="E4877" s="455" t="s">
        <v>1438</v>
      </c>
      <c r="F4877" s="454" t="s">
        <v>1402</v>
      </c>
      <c r="G4877" s="454" t="s">
        <v>1403</v>
      </c>
      <c r="H4877" s="454" t="s">
        <v>439</v>
      </c>
      <c r="I4877" s="453">
        <v>2024</v>
      </c>
      <c r="J4877" s="453">
        <v>7</v>
      </c>
      <c r="K4877" s="456">
        <v>45608</v>
      </c>
      <c r="L4877" s="457"/>
      <c r="M4877" s="458">
        <v>0.1128</v>
      </c>
      <c r="N4877" s="458">
        <v>0.1336</v>
      </c>
      <c r="O4877" s="468">
        <v>2.0799999999999999E-2</v>
      </c>
      <c r="P4877" s="460">
        <v>0</v>
      </c>
      <c r="Q4877" s="453">
        <v>1</v>
      </c>
      <c r="R4877" s="458">
        <v>0.1128</v>
      </c>
      <c r="S4877" s="464">
        <v>1151892</v>
      </c>
      <c r="T4877" s="461">
        <v>3490638</v>
      </c>
      <c r="U4877" s="469">
        <v>999000</v>
      </c>
      <c r="V4877" s="470">
        <v>926394.72959999996</v>
      </c>
      <c r="W4877" s="716" t="e">
        <f t="shared" si="191"/>
        <v>#DIV/0!</v>
      </c>
      <c r="Z4877" s="739">
        <f t="shared" si="192"/>
        <v>23959.353599999999</v>
      </c>
    </row>
    <row r="4878" spans="1:26" s="365" customFormat="1" ht="12.65" customHeight="1">
      <c r="A4878" s="452" t="s">
        <v>109</v>
      </c>
      <c r="B4878" s="452" t="s">
        <v>712</v>
      </c>
      <c r="C4878" s="453" t="s">
        <v>449</v>
      </c>
      <c r="D4878" s="454" t="s">
        <v>1432</v>
      </c>
      <c r="E4878" s="455" t="s">
        <v>1438</v>
      </c>
      <c r="F4878" s="454" t="s">
        <v>1402</v>
      </c>
      <c r="G4878" s="454" t="s">
        <v>1403</v>
      </c>
      <c r="H4878" s="454" t="s">
        <v>439</v>
      </c>
      <c r="I4878" s="453">
        <v>2024</v>
      </c>
      <c r="J4878" s="453">
        <v>8</v>
      </c>
      <c r="K4878" s="456">
        <v>45608</v>
      </c>
      <c r="L4878" s="457"/>
      <c r="M4878" s="458">
        <v>0.1128</v>
      </c>
      <c r="N4878" s="458">
        <v>0.1336</v>
      </c>
      <c r="O4878" s="468">
        <v>2.0799999999999999E-2</v>
      </c>
      <c r="P4878" s="460">
        <v>0</v>
      </c>
      <c r="Q4878" s="453">
        <v>1</v>
      </c>
      <c r="R4878" s="458">
        <v>0.1128</v>
      </c>
      <c r="S4878" s="464">
        <v>1308774</v>
      </c>
      <c r="T4878" s="461">
        <v>4799412</v>
      </c>
      <c r="U4878" s="469">
        <v>999000</v>
      </c>
      <c r="V4878" s="470">
        <v>899172.2304</v>
      </c>
      <c r="W4878" s="716" t="e">
        <f t="shared" si="191"/>
        <v>#DIV/0!</v>
      </c>
      <c r="Z4878" s="739">
        <f t="shared" si="192"/>
        <v>27222.499199999998</v>
      </c>
    </row>
    <row r="4879" spans="1:26" s="365" customFormat="1" ht="12.65" customHeight="1">
      <c r="A4879" s="452" t="s">
        <v>109</v>
      </c>
      <c r="B4879" s="452" t="s">
        <v>712</v>
      </c>
      <c r="C4879" s="453" t="s">
        <v>449</v>
      </c>
      <c r="D4879" s="454" t="s">
        <v>1439</v>
      </c>
      <c r="E4879" s="455" t="s">
        <v>1440</v>
      </c>
      <c r="F4879" s="454" t="s">
        <v>1402</v>
      </c>
      <c r="G4879" s="454" t="s">
        <v>1403</v>
      </c>
      <c r="H4879" s="454" t="s">
        <v>439</v>
      </c>
      <c r="I4879" s="453">
        <v>2024</v>
      </c>
      <c r="J4879" s="453">
        <v>4</v>
      </c>
      <c r="K4879" s="456">
        <v>45608</v>
      </c>
      <c r="L4879" s="457"/>
      <c r="M4879" s="458">
        <v>3.9300000000000002E-2</v>
      </c>
      <c r="N4879" s="458">
        <v>4.6699999999999998E-2</v>
      </c>
      <c r="O4879" s="468">
        <v>7.4000000000000003E-3</v>
      </c>
      <c r="P4879" s="460">
        <v>0</v>
      </c>
      <c r="Q4879" s="453">
        <v>1</v>
      </c>
      <c r="R4879" s="458">
        <v>3.9300000000000002E-2</v>
      </c>
      <c r="S4879" s="464">
        <v>742500</v>
      </c>
      <c r="T4879" s="461">
        <v>742500</v>
      </c>
      <c r="U4879" s="469">
        <v>355000</v>
      </c>
      <c r="V4879" s="470">
        <v>349505.5</v>
      </c>
      <c r="W4879" s="716" t="e">
        <f t="shared" si="191"/>
        <v>#DIV/0!</v>
      </c>
      <c r="Z4879" s="739">
        <f t="shared" si="192"/>
        <v>5494.5</v>
      </c>
    </row>
    <row r="4880" spans="1:26" s="365" customFormat="1" ht="12.65" customHeight="1">
      <c r="A4880" s="452" t="s">
        <v>109</v>
      </c>
      <c r="B4880" s="452" t="s">
        <v>712</v>
      </c>
      <c r="C4880" s="453" t="s">
        <v>449</v>
      </c>
      <c r="D4880" s="454" t="s">
        <v>1439</v>
      </c>
      <c r="E4880" s="455" t="s">
        <v>1440</v>
      </c>
      <c r="F4880" s="454" t="s">
        <v>1402</v>
      </c>
      <c r="G4880" s="454" t="s">
        <v>1403</v>
      </c>
      <c r="H4880" s="454" t="s">
        <v>439</v>
      </c>
      <c r="I4880" s="453">
        <v>2024</v>
      </c>
      <c r="J4880" s="453">
        <v>5</v>
      </c>
      <c r="K4880" s="456">
        <v>45608</v>
      </c>
      <c r="L4880" s="457"/>
      <c r="M4880" s="458">
        <v>3.9300000000000002E-2</v>
      </c>
      <c r="N4880" s="458">
        <v>4.6699999999999998E-2</v>
      </c>
      <c r="O4880" s="468">
        <v>7.4000000000000003E-3</v>
      </c>
      <c r="P4880" s="460">
        <v>0</v>
      </c>
      <c r="Q4880" s="453">
        <v>1</v>
      </c>
      <c r="R4880" s="458">
        <v>3.9300000000000002E-2</v>
      </c>
      <c r="S4880" s="464">
        <v>847690</v>
      </c>
      <c r="T4880" s="461">
        <v>1590190</v>
      </c>
      <c r="U4880" s="469">
        <v>355000</v>
      </c>
      <c r="V4880" s="470">
        <v>343232.59399999998</v>
      </c>
      <c r="W4880" s="716" t="e">
        <f t="shared" si="191"/>
        <v>#DIV/0!</v>
      </c>
      <c r="Z4880" s="739">
        <f t="shared" si="192"/>
        <v>6272.9059999999999</v>
      </c>
    </row>
    <row r="4881" spans="1:26" s="365" customFormat="1" ht="12.65" customHeight="1">
      <c r="A4881" s="452" t="s">
        <v>109</v>
      </c>
      <c r="B4881" s="452" t="s">
        <v>712</v>
      </c>
      <c r="C4881" s="453" t="s">
        <v>449</v>
      </c>
      <c r="D4881" s="454" t="s">
        <v>1439</v>
      </c>
      <c r="E4881" s="455" t="s">
        <v>1440</v>
      </c>
      <c r="F4881" s="454" t="s">
        <v>1402</v>
      </c>
      <c r="G4881" s="454" t="s">
        <v>1403</v>
      </c>
      <c r="H4881" s="454" t="s">
        <v>439</v>
      </c>
      <c r="I4881" s="453">
        <v>2024</v>
      </c>
      <c r="J4881" s="453">
        <v>6</v>
      </c>
      <c r="K4881" s="456">
        <v>45608</v>
      </c>
      <c r="L4881" s="457"/>
      <c r="M4881" s="458">
        <v>3.9300000000000002E-2</v>
      </c>
      <c r="N4881" s="458">
        <v>4.6699999999999998E-2</v>
      </c>
      <c r="O4881" s="468">
        <v>7.4000000000000003E-3</v>
      </c>
      <c r="P4881" s="460">
        <v>0</v>
      </c>
      <c r="Q4881" s="453">
        <v>1</v>
      </c>
      <c r="R4881" s="458">
        <v>3.9300000000000002E-2</v>
      </c>
      <c r="S4881" s="464">
        <v>1011000</v>
      </c>
      <c r="T4881" s="461">
        <v>2601190</v>
      </c>
      <c r="U4881" s="469">
        <v>355000</v>
      </c>
      <c r="V4881" s="470">
        <v>335751.19400000002</v>
      </c>
      <c r="W4881" s="716" t="e">
        <f t="shared" si="191"/>
        <v>#DIV/0!</v>
      </c>
      <c r="Z4881" s="739">
        <f t="shared" si="192"/>
        <v>7481.4000000000005</v>
      </c>
    </row>
    <row r="4882" spans="1:26" s="365" customFormat="1" ht="12.65" customHeight="1">
      <c r="A4882" s="452" t="s">
        <v>109</v>
      </c>
      <c r="B4882" s="452" t="s">
        <v>712</v>
      </c>
      <c r="C4882" s="453" t="s">
        <v>449</v>
      </c>
      <c r="D4882" s="454" t="s">
        <v>1439</v>
      </c>
      <c r="E4882" s="455" t="s">
        <v>1440</v>
      </c>
      <c r="F4882" s="454" t="s">
        <v>1402</v>
      </c>
      <c r="G4882" s="454" t="s">
        <v>1403</v>
      </c>
      <c r="H4882" s="454" t="s">
        <v>439</v>
      </c>
      <c r="I4882" s="453">
        <v>2024</v>
      </c>
      <c r="J4882" s="453">
        <v>7</v>
      </c>
      <c r="K4882" s="456">
        <v>45608</v>
      </c>
      <c r="L4882" s="457"/>
      <c r="M4882" s="458">
        <v>3.9300000000000002E-2</v>
      </c>
      <c r="N4882" s="458">
        <v>4.6699999999999998E-2</v>
      </c>
      <c r="O4882" s="468">
        <v>7.4000000000000003E-3</v>
      </c>
      <c r="P4882" s="460">
        <v>0</v>
      </c>
      <c r="Q4882" s="453">
        <v>1</v>
      </c>
      <c r="R4882" s="458">
        <v>3.9300000000000002E-2</v>
      </c>
      <c r="S4882" s="464">
        <v>580500</v>
      </c>
      <c r="T4882" s="461">
        <v>3181690</v>
      </c>
      <c r="U4882" s="469">
        <v>355000</v>
      </c>
      <c r="V4882" s="470">
        <v>331455.49400000001</v>
      </c>
      <c r="W4882" s="716" t="e">
        <f t="shared" si="191"/>
        <v>#DIV/0!</v>
      </c>
      <c r="Z4882" s="739">
        <f t="shared" si="192"/>
        <v>4295.7</v>
      </c>
    </row>
    <row r="4883" spans="1:26" s="365" customFormat="1" ht="12.65" customHeight="1">
      <c r="A4883" s="452" t="s">
        <v>109</v>
      </c>
      <c r="B4883" s="452" t="s">
        <v>712</v>
      </c>
      <c r="C4883" s="453" t="s">
        <v>449</v>
      </c>
      <c r="D4883" s="454" t="s">
        <v>1439</v>
      </c>
      <c r="E4883" s="455" t="s">
        <v>1440</v>
      </c>
      <c r="F4883" s="454" t="s">
        <v>1402</v>
      </c>
      <c r="G4883" s="454" t="s">
        <v>1403</v>
      </c>
      <c r="H4883" s="454" t="s">
        <v>439</v>
      </c>
      <c r="I4883" s="453">
        <v>2024</v>
      </c>
      <c r="J4883" s="453">
        <v>8</v>
      </c>
      <c r="K4883" s="456">
        <v>45608</v>
      </c>
      <c r="L4883" s="457"/>
      <c r="M4883" s="458">
        <v>3.9300000000000002E-2</v>
      </c>
      <c r="N4883" s="458">
        <v>4.6699999999999998E-2</v>
      </c>
      <c r="O4883" s="468">
        <v>7.4000000000000003E-3</v>
      </c>
      <c r="P4883" s="460">
        <v>0</v>
      </c>
      <c r="Q4883" s="453">
        <v>1</v>
      </c>
      <c r="R4883" s="458">
        <v>3.9300000000000002E-2</v>
      </c>
      <c r="S4883" s="464">
        <v>1728000</v>
      </c>
      <c r="T4883" s="461">
        <v>4909690</v>
      </c>
      <c r="U4883" s="469">
        <v>355000</v>
      </c>
      <c r="V4883" s="470">
        <v>318668.29399999999</v>
      </c>
      <c r="W4883" s="716" t="e">
        <f t="shared" si="191"/>
        <v>#DIV/0!</v>
      </c>
      <c r="Z4883" s="739">
        <f t="shared" si="192"/>
        <v>12787.2</v>
      </c>
    </row>
    <row r="4884" spans="1:26" s="365" customFormat="1" ht="12.65" customHeight="1">
      <c r="A4884" s="452" t="s">
        <v>109</v>
      </c>
      <c r="B4884" s="452" t="s">
        <v>712</v>
      </c>
      <c r="C4884" s="453" t="s">
        <v>449</v>
      </c>
      <c r="D4884" s="454" t="s">
        <v>1441</v>
      </c>
      <c r="E4884" s="455" t="s">
        <v>1442</v>
      </c>
      <c r="F4884" s="454" t="s">
        <v>1402</v>
      </c>
      <c r="G4884" s="454" t="s">
        <v>1443</v>
      </c>
      <c r="H4884" s="454" t="s">
        <v>439</v>
      </c>
      <c r="I4884" s="453">
        <v>2024</v>
      </c>
      <c r="J4884" s="453">
        <v>4</v>
      </c>
      <c r="K4884" s="456">
        <v>45608</v>
      </c>
      <c r="L4884" s="457"/>
      <c r="M4884" s="458">
        <v>6.5299999999999997E-2</v>
      </c>
      <c r="N4884" s="458">
        <v>7.5899999999999995E-2</v>
      </c>
      <c r="O4884" s="468">
        <v>1.06E-2</v>
      </c>
      <c r="P4884" s="460">
        <v>0</v>
      </c>
      <c r="Q4884" s="453">
        <v>1</v>
      </c>
      <c r="R4884" s="458">
        <v>6.5299999999999997E-2</v>
      </c>
      <c r="S4884" s="464">
        <v>897000</v>
      </c>
      <c r="T4884" s="461">
        <v>897000</v>
      </c>
      <c r="U4884" s="469">
        <v>1020000</v>
      </c>
      <c r="V4884" s="470">
        <v>1010491.8</v>
      </c>
      <c r="W4884" s="716" t="e">
        <f t="shared" si="191"/>
        <v>#DIV/0!</v>
      </c>
      <c r="Z4884" s="739">
        <f t="shared" si="192"/>
        <v>9508.2000000000007</v>
      </c>
    </row>
    <row r="4885" spans="1:26" s="365" customFormat="1" ht="12.65" customHeight="1">
      <c r="A4885" s="452" t="s">
        <v>109</v>
      </c>
      <c r="B4885" s="452" t="s">
        <v>712</v>
      </c>
      <c r="C4885" s="453" t="s">
        <v>449</v>
      </c>
      <c r="D4885" s="454" t="s">
        <v>1441</v>
      </c>
      <c r="E4885" s="455" t="s">
        <v>1442</v>
      </c>
      <c r="F4885" s="454" t="s">
        <v>1402</v>
      </c>
      <c r="G4885" s="454" t="s">
        <v>1443</v>
      </c>
      <c r="H4885" s="454" t="s">
        <v>439</v>
      </c>
      <c r="I4885" s="453">
        <v>2024</v>
      </c>
      <c r="J4885" s="453">
        <v>5</v>
      </c>
      <c r="K4885" s="456">
        <v>45608</v>
      </c>
      <c r="L4885" s="457"/>
      <c r="M4885" s="458">
        <v>6.5299999999999997E-2</v>
      </c>
      <c r="N4885" s="458">
        <v>7.5899999999999995E-2</v>
      </c>
      <c r="O4885" s="468">
        <v>1.06E-2</v>
      </c>
      <c r="P4885" s="460">
        <v>0</v>
      </c>
      <c r="Q4885" s="453">
        <v>1</v>
      </c>
      <c r="R4885" s="458">
        <v>6.5299999999999997E-2</v>
      </c>
      <c r="S4885" s="464">
        <v>3645000</v>
      </c>
      <c r="T4885" s="461">
        <v>4542000</v>
      </c>
      <c r="U4885" s="469">
        <v>1020000</v>
      </c>
      <c r="V4885" s="470">
        <v>971854.8</v>
      </c>
      <c r="W4885" s="716" t="e">
        <f t="shared" si="191"/>
        <v>#DIV/0!</v>
      </c>
      <c r="Z4885" s="739">
        <f t="shared" si="192"/>
        <v>38637</v>
      </c>
    </row>
    <row r="4886" spans="1:26" s="365" customFormat="1" ht="12.65" customHeight="1">
      <c r="A4886" s="452" t="s">
        <v>109</v>
      </c>
      <c r="B4886" s="452" t="s">
        <v>712</v>
      </c>
      <c r="C4886" s="453" t="s">
        <v>449</v>
      </c>
      <c r="D4886" s="454" t="s">
        <v>1441</v>
      </c>
      <c r="E4886" s="455" t="s">
        <v>1442</v>
      </c>
      <c r="F4886" s="454" t="s">
        <v>1402</v>
      </c>
      <c r="G4886" s="454" t="s">
        <v>1443</v>
      </c>
      <c r="H4886" s="454" t="s">
        <v>439</v>
      </c>
      <c r="I4886" s="453">
        <v>2024</v>
      </c>
      <c r="J4886" s="453">
        <v>6</v>
      </c>
      <c r="K4886" s="456">
        <v>45608</v>
      </c>
      <c r="L4886" s="457"/>
      <c r="M4886" s="458">
        <v>6.5299999999999997E-2</v>
      </c>
      <c r="N4886" s="458">
        <v>7.5899999999999995E-2</v>
      </c>
      <c r="O4886" s="468">
        <v>1.06E-2</v>
      </c>
      <c r="P4886" s="460">
        <v>0</v>
      </c>
      <c r="Q4886" s="453">
        <v>1</v>
      </c>
      <c r="R4886" s="458">
        <v>6.5299999999999997E-2</v>
      </c>
      <c r="S4886" s="464">
        <v>3606189</v>
      </c>
      <c r="T4886" s="461">
        <v>8148189</v>
      </c>
      <c r="U4886" s="469">
        <v>1020000</v>
      </c>
      <c r="V4886" s="470">
        <v>933629.19660000002</v>
      </c>
      <c r="W4886" s="716" t="e">
        <f t="shared" si="191"/>
        <v>#DIV/0!</v>
      </c>
      <c r="Z4886" s="739">
        <f t="shared" si="192"/>
        <v>38225.6034</v>
      </c>
    </row>
    <row r="4887" spans="1:26" s="365" customFormat="1" ht="12.65" customHeight="1">
      <c r="A4887" s="452" t="s">
        <v>109</v>
      </c>
      <c r="B4887" s="452" t="s">
        <v>712</v>
      </c>
      <c r="C4887" s="453" t="s">
        <v>449</v>
      </c>
      <c r="D4887" s="454" t="s">
        <v>1441</v>
      </c>
      <c r="E4887" s="455" t="s">
        <v>1442</v>
      </c>
      <c r="F4887" s="454" t="s">
        <v>1402</v>
      </c>
      <c r="G4887" s="454" t="s">
        <v>1443</v>
      </c>
      <c r="H4887" s="454" t="s">
        <v>439</v>
      </c>
      <c r="I4887" s="453">
        <v>2024</v>
      </c>
      <c r="J4887" s="453">
        <v>7</v>
      </c>
      <c r="K4887" s="456">
        <v>45608</v>
      </c>
      <c r="L4887" s="457"/>
      <c r="M4887" s="458">
        <v>6.5299999999999997E-2</v>
      </c>
      <c r="N4887" s="458">
        <v>7.5899999999999995E-2</v>
      </c>
      <c r="O4887" s="468">
        <v>1.06E-2</v>
      </c>
      <c r="P4887" s="460">
        <v>0</v>
      </c>
      <c r="Q4887" s="453">
        <v>1</v>
      </c>
      <c r="R4887" s="458">
        <v>6.5299999999999997E-2</v>
      </c>
      <c r="S4887" s="464">
        <v>2457000</v>
      </c>
      <c r="T4887" s="461">
        <v>10605189</v>
      </c>
      <c r="U4887" s="469">
        <v>1020000</v>
      </c>
      <c r="V4887" s="470">
        <v>907584.99659999995</v>
      </c>
      <c r="W4887" s="716" t="e">
        <f t="shared" si="191"/>
        <v>#DIV/0!</v>
      </c>
      <c r="Z4887" s="739">
        <f t="shared" si="192"/>
        <v>26044.2</v>
      </c>
    </row>
    <row r="4888" spans="1:26" s="365" customFormat="1" ht="12.65" customHeight="1">
      <c r="A4888" s="452" t="s">
        <v>109</v>
      </c>
      <c r="B4888" s="452" t="s">
        <v>712</v>
      </c>
      <c r="C4888" s="453" t="s">
        <v>449</v>
      </c>
      <c r="D4888" s="454" t="s">
        <v>1441</v>
      </c>
      <c r="E4888" s="455" t="s">
        <v>1442</v>
      </c>
      <c r="F4888" s="454" t="s">
        <v>1402</v>
      </c>
      <c r="G4888" s="454" t="s">
        <v>1443</v>
      </c>
      <c r="H4888" s="454" t="s">
        <v>439</v>
      </c>
      <c r="I4888" s="453">
        <v>2024</v>
      </c>
      <c r="J4888" s="453">
        <v>8</v>
      </c>
      <c r="K4888" s="456">
        <v>45608</v>
      </c>
      <c r="L4888" s="457"/>
      <c r="M4888" s="458">
        <v>6.5299999999999997E-2</v>
      </c>
      <c r="N4888" s="458">
        <v>7.5899999999999995E-2</v>
      </c>
      <c r="O4888" s="468">
        <v>1.06E-2</v>
      </c>
      <c r="P4888" s="460">
        <v>0</v>
      </c>
      <c r="Q4888" s="453">
        <v>1</v>
      </c>
      <c r="R4888" s="458">
        <v>6.5299999999999997E-2</v>
      </c>
      <c r="S4888" s="464">
        <v>3046883</v>
      </c>
      <c r="T4888" s="461">
        <v>13652072</v>
      </c>
      <c r="U4888" s="469">
        <v>1020000</v>
      </c>
      <c r="V4888" s="470">
        <v>875288.0368</v>
      </c>
      <c r="W4888" s="716" t="e">
        <f t="shared" si="191"/>
        <v>#DIV/0!</v>
      </c>
      <c r="Z4888" s="739">
        <f t="shared" si="192"/>
        <v>32296.959800000001</v>
      </c>
    </row>
    <row r="4889" spans="1:26" s="365" customFormat="1" ht="12.65" customHeight="1">
      <c r="A4889" s="452" t="s">
        <v>109</v>
      </c>
      <c r="B4889" s="452" t="s">
        <v>712</v>
      </c>
      <c r="C4889" s="453" t="s">
        <v>449</v>
      </c>
      <c r="D4889" s="454" t="s">
        <v>1444</v>
      </c>
      <c r="E4889" s="455" t="s">
        <v>1445</v>
      </c>
      <c r="F4889" s="454" t="s">
        <v>1402</v>
      </c>
      <c r="G4889" s="454" t="s">
        <v>1443</v>
      </c>
      <c r="H4889" s="454" t="s">
        <v>439</v>
      </c>
      <c r="I4889" s="453">
        <v>2024</v>
      </c>
      <c r="J4889" s="453">
        <v>4</v>
      </c>
      <c r="K4889" s="456">
        <v>45608</v>
      </c>
      <c r="L4889" s="457"/>
      <c r="M4889" s="458">
        <v>6.6699999999999995E-2</v>
      </c>
      <c r="N4889" s="458">
        <v>7.7299999999999994E-2</v>
      </c>
      <c r="O4889" s="468">
        <v>1.06E-2</v>
      </c>
      <c r="P4889" s="460">
        <v>0</v>
      </c>
      <c r="Q4889" s="453">
        <v>1</v>
      </c>
      <c r="R4889" s="458">
        <v>6.6699999999999995E-2</v>
      </c>
      <c r="S4889" s="464">
        <v>890000</v>
      </c>
      <c r="T4889" s="461">
        <v>890000</v>
      </c>
      <c r="U4889" s="469">
        <v>1020000</v>
      </c>
      <c r="V4889" s="470">
        <v>1010566</v>
      </c>
      <c r="W4889" s="716" t="e">
        <f t="shared" si="191"/>
        <v>#DIV/0!</v>
      </c>
      <c r="Z4889" s="739">
        <f t="shared" si="192"/>
        <v>9434</v>
      </c>
    </row>
    <row r="4890" spans="1:26" s="365" customFormat="1" ht="12.65" customHeight="1">
      <c r="A4890" s="452" t="s">
        <v>109</v>
      </c>
      <c r="B4890" s="452" t="s">
        <v>712</v>
      </c>
      <c r="C4890" s="453" t="s">
        <v>449</v>
      </c>
      <c r="D4890" s="454" t="s">
        <v>1444</v>
      </c>
      <c r="E4890" s="455" t="s">
        <v>1445</v>
      </c>
      <c r="F4890" s="454" t="s">
        <v>1402</v>
      </c>
      <c r="G4890" s="454" t="s">
        <v>1443</v>
      </c>
      <c r="H4890" s="454" t="s">
        <v>439</v>
      </c>
      <c r="I4890" s="453">
        <v>2024</v>
      </c>
      <c r="J4890" s="453">
        <v>5</v>
      </c>
      <c r="K4890" s="456">
        <v>45608</v>
      </c>
      <c r="L4890" s="457"/>
      <c r="M4890" s="458">
        <v>6.6699999999999995E-2</v>
      </c>
      <c r="N4890" s="458">
        <v>7.7299999999999994E-2</v>
      </c>
      <c r="O4890" s="468">
        <v>1.06E-2</v>
      </c>
      <c r="P4890" s="460">
        <v>0</v>
      </c>
      <c r="Q4890" s="453">
        <v>1</v>
      </c>
      <c r="R4890" s="458">
        <v>6.6699999999999995E-2</v>
      </c>
      <c r="S4890" s="464">
        <v>3633000</v>
      </c>
      <c r="T4890" s="461">
        <v>4523000</v>
      </c>
      <c r="U4890" s="469">
        <v>1020000</v>
      </c>
      <c r="V4890" s="470">
        <v>972056.2</v>
      </c>
      <c r="W4890" s="716" t="e">
        <f t="shared" si="191"/>
        <v>#DIV/0!</v>
      </c>
      <c r="Z4890" s="739">
        <f t="shared" si="192"/>
        <v>38509.800000000003</v>
      </c>
    </row>
    <row r="4891" spans="1:26" s="365" customFormat="1" ht="12.65" customHeight="1">
      <c r="A4891" s="452" t="s">
        <v>109</v>
      </c>
      <c r="B4891" s="452" t="s">
        <v>712</v>
      </c>
      <c r="C4891" s="453" t="s">
        <v>449</v>
      </c>
      <c r="D4891" s="454" t="s">
        <v>1444</v>
      </c>
      <c r="E4891" s="455" t="s">
        <v>1445</v>
      </c>
      <c r="F4891" s="454" t="s">
        <v>1402</v>
      </c>
      <c r="G4891" s="454" t="s">
        <v>1443</v>
      </c>
      <c r="H4891" s="454" t="s">
        <v>439</v>
      </c>
      <c r="I4891" s="453">
        <v>2024</v>
      </c>
      <c r="J4891" s="453">
        <v>6</v>
      </c>
      <c r="K4891" s="456">
        <v>45608</v>
      </c>
      <c r="L4891" s="457"/>
      <c r="M4891" s="458">
        <v>6.6699999999999995E-2</v>
      </c>
      <c r="N4891" s="458">
        <v>7.7299999999999994E-2</v>
      </c>
      <c r="O4891" s="468">
        <v>1.06E-2</v>
      </c>
      <c r="P4891" s="460">
        <v>0</v>
      </c>
      <c r="Q4891" s="453">
        <v>1</v>
      </c>
      <c r="R4891" s="458">
        <v>6.6699999999999995E-2</v>
      </c>
      <c r="S4891" s="464">
        <v>3629884</v>
      </c>
      <c r="T4891" s="461">
        <v>8152884</v>
      </c>
      <c r="U4891" s="469">
        <v>1020000</v>
      </c>
      <c r="V4891" s="470">
        <v>933579.42960000003</v>
      </c>
      <c r="W4891" s="716" t="e">
        <f t="shared" si="191"/>
        <v>#DIV/0!</v>
      </c>
      <c r="Z4891" s="739">
        <f t="shared" si="192"/>
        <v>38476.770400000001</v>
      </c>
    </row>
    <row r="4892" spans="1:26" s="365" customFormat="1" ht="12.65" customHeight="1">
      <c r="A4892" s="452" t="s">
        <v>109</v>
      </c>
      <c r="B4892" s="452" t="s">
        <v>712</v>
      </c>
      <c r="C4892" s="453" t="s">
        <v>449</v>
      </c>
      <c r="D4892" s="454" t="s">
        <v>1444</v>
      </c>
      <c r="E4892" s="455" t="s">
        <v>1445</v>
      </c>
      <c r="F4892" s="454" t="s">
        <v>1402</v>
      </c>
      <c r="G4892" s="454" t="s">
        <v>1443</v>
      </c>
      <c r="H4892" s="454" t="s">
        <v>439</v>
      </c>
      <c r="I4892" s="453">
        <v>2024</v>
      </c>
      <c r="J4892" s="453">
        <v>7</v>
      </c>
      <c r="K4892" s="456">
        <v>45608</v>
      </c>
      <c r="L4892" s="457"/>
      <c r="M4892" s="458">
        <v>6.6699999999999995E-2</v>
      </c>
      <c r="N4892" s="458">
        <v>7.7299999999999994E-2</v>
      </c>
      <c r="O4892" s="468">
        <v>1.06E-2</v>
      </c>
      <c r="P4892" s="460">
        <v>0</v>
      </c>
      <c r="Q4892" s="453">
        <v>1</v>
      </c>
      <c r="R4892" s="458">
        <v>6.6699999999999995E-2</v>
      </c>
      <c r="S4892" s="464">
        <v>2457000</v>
      </c>
      <c r="T4892" s="461">
        <v>10609884</v>
      </c>
      <c r="U4892" s="469">
        <v>1020000</v>
      </c>
      <c r="V4892" s="470">
        <v>907535.22959999996</v>
      </c>
      <c r="W4892" s="716" t="e">
        <f t="shared" si="191"/>
        <v>#DIV/0!</v>
      </c>
      <c r="Z4892" s="739">
        <f t="shared" si="192"/>
        <v>26044.2</v>
      </c>
    </row>
    <row r="4893" spans="1:26" s="365" customFormat="1" ht="12.65" customHeight="1">
      <c r="A4893" s="452" t="s">
        <v>109</v>
      </c>
      <c r="B4893" s="452" t="s">
        <v>712</v>
      </c>
      <c r="C4893" s="453" t="s">
        <v>449</v>
      </c>
      <c r="D4893" s="454" t="s">
        <v>1444</v>
      </c>
      <c r="E4893" s="455" t="s">
        <v>1445</v>
      </c>
      <c r="F4893" s="454" t="s">
        <v>1402</v>
      </c>
      <c r="G4893" s="454" t="s">
        <v>1443</v>
      </c>
      <c r="H4893" s="454" t="s">
        <v>439</v>
      </c>
      <c r="I4893" s="453">
        <v>2024</v>
      </c>
      <c r="J4893" s="453">
        <v>8</v>
      </c>
      <c r="K4893" s="456">
        <v>45608</v>
      </c>
      <c r="L4893" s="457"/>
      <c r="M4893" s="458">
        <v>6.6699999999999995E-2</v>
      </c>
      <c r="N4893" s="458">
        <v>7.7299999999999994E-2</v>
      </c>
      <c r="O4893" s="468">
        <v>1.06E-2</v>
      </c>
      <c r="P4893" s="460">
        <v>0</v>
      </c>
      <c r="Q4893" s="453">
        <v>1</v>
      </c>
      <c r="R4893" s="458">
        <v>6.6699999999999995E-2</v>
      </c>
      <c r="S4893" s="464">
        <v>3063360</v>
      </c>
      <c r="T4893" s="461">
        <v>13673244</v>
      </c>
      <c r="U4893" s="469">
        <v>1020000</v>
      </c>
      <c r="V4893" s="470">
        <v>875063.61360000004</v>
      </c>
      <c r="W4893" s="716" t="e">
        <f t="shared" si="191"/>
        <v>#DIV/0!</v>
      </c>
      <c r="Z4893" s="739">
        <f t="shared" si="192"/>
        <v>32471.616000000002</v>
      </c>
    </row>
    <row r="4894" spans="1:26" s="365" customFormat="1" ht="12.65" customHeight="1">
      <c r="A4894" s="452" t="s">
        <v>109</v>
      </c>
      <c r="B4894" s="452" t="s">
        <v>712</v>
      </c>
      <c r="C4894" s="453" t="s">
        <v>449</v>
      </c>
      <c r="D4894" s="454" t="s">
        <v>1446</v>
      </c>
      <c r="E4894" s="455" t="s">
        <v>749</v>
      </c>
      <c r="F4894" s="454" t="s">
        <v>1402</v>
      </c>
      <c r="G4894" s="454" t="s">
        <v>1447</v>
      </c>
      <c r="H4894" s="454" t="s">
        <v>439</v>
      </c>
      <c r="I4894" s="453">
        <v>2024</v>
      </c>
      <c r="J4894" s="453">
        <v>4</v>
      </c>
      <c r="K4894" s="456">
        <v>45608</v>
      </c>
      <c r="L4894" s="457"/>
      <c r="M4894" s="458">
        <v>6.1499999999999999E-2</v>
      </c>
      <c r="N4894" s="458">
        <v>6.9400000000000003E-2</v>
      </c>
      <c r="O4894" s="468">
        <v>7.9000000000000008E-3</v>
      </c>
      <c r="P4894" s="460">
        <v>0</v>
      </c>
      <c r="Q4894" s="453">
        <v>1</v>
      </c>
      <c r="R4894" s="458">
        <v>6.1499999999999999E-2</v>
      </c>
      <c r="S4894" s="464">
        <v>865645</v>
      </c>
      <c r="T4894" s="461">
        <v>865645</v>
      </c>
      <c r="U4894" s="469">
        <v>760000</v>
      </c>
      <c r="V4894" s="470">
        <v>753161.40449999995</v>
      </c>
      <c r="W4894" s="716" t="e">
        <f t="shared" si="191"/>
        <v>#DIV/0!</v>
      </c>
      <c r="Z4894" s="739">
        <f t="shared" si="192"/>
        <v>6838.5955000000004</v>
      </c>
    </row>
    <row r="4895" spans="1:26" s="365" customFormat="1" ht="12.65" customHeight="1">
      <c r="A4895" s="452" t="s">
        <v>109</v>
      </c>
      <c r="B4895" s="452" t="s">
        <v>712</v>
      </c>
      <c r="C4895" s="453" t="s">
        <v>449</v>
      </c>
      <c r="D4895" s="454" t="s">
        <v>1446</v>
      </c>
      <c r="E4895" s="455" t="s">
        <v>749</v>
      </c>
      <c r="F4895" s="454" t="s">
        <v>1402</v>
      </c>
      <c r="G4895" s="454" t="s">
        <v>1447</v>
      </c>
      <c r="H4895" s="454" t="s">
        <v>439</v>
      </c>
      <c r="I4895" s="453">
        <v>2024</v>
      </c>
      <c r="J4895" s="453">
        <v>5</v>
      </c>
      <c r="K4895" s="456">
        <v>45608</v>
      </c>
      <c r="L4895" s="457"/>
      <c r="M4895" s="458">
        <v>6.1499999999999999E-2</v>
      </c>
      <c r="N4895" s="458">
        <v>6.9400000000000003E-2</v>
      </c>
      <c r="O4895" s="468">
        <v>7.9000000000000008E-3</v>
      </c>
      <c r="P4895" s="460">
        <v>0</v>
      </c>
      <c r="Q4895" s="453">
        <v>1</v>
      </c>
      <c r="R4895" s="458">
        <v>6.1499999999999999E-2</v>
      </c>
      <c r="S4895" s="464">
        <v>4638338</v>
      </c>
      <c r="T4895" s="461">
        <v>5503983</v>
      </c>
      <c r="U4895" s="469">
        <v>760000</v>
      </c>
      <c r="V4895" s="470">
        <v>716518.53429999994</v>
      </c>
      <c r="W4895" s="716" t="e">
        <f t="shared" si="191"/>
        <v>#DIV/0!</v>
      </c>
      <c r="Z4895" s="739">
        <f t="shared" si="192"/>
        <v>36642.870200000005</v>
      </c>
    </row>
    <row r="4896" spans="1:26" s="365" customFormat="1" ht="12.65" customHeight="1">
      <c r="A4896" s="452" t="s">
        <v>109</v>
      </c>
      <c r="B4896" s="452" t="s">
        <v>712</v>
      </c>
      <c r="C4896" s="453" t="s">
        <v>449</v>
      </c>
      <c r="D4896" s="454" t="s">
        <v>1446</v>
      </c>
      <c r="E4896" s="455" t="s">
        <v>749</v>
      </c>
      <c r="F4896" s="454" t="s">
        <v>1402</v>
      </c>
      <c r="G4896" s="454" t="s">
        <v>1447</v>
      </c>
      <c r="H4896" s="454" t="s">
        <v>439</v>
      </c>
      <c r="I4896" s="453">
        <v>2024</v>
      </c>
      <c r="J4896" s="453">
        <v>6</v>
      </c>
      <c r="K4896" s="456">
        <v>45608</v>
      </c>
      <c r="L4896" s="457"/>
      <c r="M4896" s="458">
        <v>6.1499999999999999E-2</v>
      </c>
      <c r="N4896" s="458">
        <v>6.9400000000000003E-2</v>
      </c>
      <c r="O4896" s="468">
        <v>7.9000000000000008E-3</v>
      </c>
      <c r="P4896" s="460">
        <v>0</v>
      </c>
      <c r="Q4896" s="453">
        <v>1</v>
      </c>
      <c r="R4896" s="458">
        <v>6.1499999999999999E-2</v>
      </c>
      <c r="S4896" s="464">
        <v>4780877</v>
      </c>
      <c r="T4896" s="461">
        <v>10284860</v>
      </c>
      <c r="U4896" s="469">
        <v>760000</v>
      </c>
      <c r="V4896" s="470">
        <v>678749.60600000003</v>
      </c>
      <c r="W4896" s="716" t="e">
        <f t="shared" si="191"/>
        <v>#DIV/0!</v>
      </c>
      <c r="Z4896" s="739">
        <f t="shared" si="192"/>
        <v>37768.928300000007</v>
      </c>
    </row>
    <row r="4897" spans="1:26" s="365" customFormat="1" ht="12.65" customHeight="1">
      <c r="A4897" s="452" t="s">
        <v>109</v>
      </c>
      <c r="B4897" s="452" t="s">
        <v>712</v>
      </c>
      <c r="C4897" s="453" t="s">
        <v>449</v>
      </c>
      <c r="D4897" s="454" t="s">
        <v>1446</v>
      </c>
      <c r="E4897" s="455" t="s">
        <v>749</v>
      </c>
      <c r="F4897" s="454" t="s">
        <v>1402</v>
      </c>
      <c r="G4897" s="454" t="s">
        <v>1447</v>
      </c>
      <c r="H4897" s="454" t="s">
        <v>439</v>
      </c>
      <c r="I4897" s="453">
        <v>2024</v>
      </c>
      <c r="J4897" s="453">
        <v>7</v>
      </c>
      <c r="K4897" s="456">
        <v>45608</v>
      </c>
      <c r="L4897" s="457"/>
      <c r="M4897" s="458">
        <v>6.1499999999999999E-2</v>
      </c>
      <c r="N4897" s="458">
        <v>6.9400000000000003E-2</v>
      </c>
      <c r="O4897" s="468">
        <v>7.9000000000000008E-3</v>
      </c>
      <c r="P4897" s="460">
        <v>0</v>
      </c>
      <c r="Q4897" s="453">
        <v>1</v>
      </c>
      <c r="R4897" s="458">
        <v>6.1499999999999999E-2</v>
      </c>
      <c r="S4897" s="464">
        <v>2650700</v>
      </c>
      <c r="T4897" s="461">
        <v>12935560</v>
      </c>
      <c r="U4897" s="469">
        <v>760000</v>
      </c>
      <c r="V4897" s="470">
        <v>657809.076</v>
      </c>
      <c r="W4897" s="716" t="e">
        <f t="shared" si="191"/>
        <v>#DIV/0!</v>
      </c>
      <c r="Z4897" s="739">
        <f t="shared" si="192"/>
        <v>20940.530000000002</v>
      </c>
    </row>
    <row r="4898" spans="1:26" s="365" customFormat="1" ht="12.65" customHeight="1">
      <c r="A4898" s="452" t="s">
        <v>109</v>
      </c>
      <c r="B4898" s="452" t="s">
        <v>712</v>
      </c>
      <c r="C4898" s="453" t="s">
        <v>449</v>
      </c>
      <c r="D4898" s="454" t="s">
        <v>1446</v>
      </c>
      <c r="E4898" s="455" t="s">
        <v>749</v>
      </c>
      <c r="F4898" s="454" t="s">
        <v>1402</v>
      </c>
      <c r="G4898" s="454" t="s">
        <v>1447</v>
      </c>
      <c r="H4898" s="454" t="s">
        <v>439</v>
      </c>
      <c r="I4898" s="453">
        <v>2024</v>
      </c>
      <c r="J4898" s="453">
        <v>8</v>
      </c>
      <c r="K4898" s="456">
        <v>45608</v>
      </c>
      <c r="L4898" s="457"/>
      <c r="M4898" s="458">
        <v>6.1499999999999999E-2</v>
      </c>
      <c r="N4898" s="458">
        <v>6.9400000000000003E-2</v>
      </c>
      <c r="O4898" s="468">
        <v>7.9000000000000008E-3</v>
      </c>
      <c r="P4898" s="460">
        <v>0</v>
      </c>
      <c r="Q4898" s="453">
        <v>1</v>
      </c>
      <c r="R4898" s="458">
        <v>6.1499999999999999E-2</v>
      </c>
      <c r="S4898" s="464">
        <v>3554552</v>
      </c>
      <c r="T4898" s="461">
        <v>16490112</v>
      </c>
      <c r="U4898" s="469">
        <v>760000</v>
      </c>
      <c r="V4898" s="470">
        <v>629728.1152</v>
      </c>
      <c r="W4898" s="716" t="e">
        <f t="shared" si="191"/>
        <v>#DIV/0!</v>
      </c>
      <c r="Z4898" s="739">
        <f t="shared" si="192"/>
        <v>28080.960800000004</v>
      </c>
    </row>
    <row r="4899" spans="1:26" s="365" customFormat="1" ht="12.65" customHeight="1">
      <c r="A4899" s="284" t="s">
        <v>106</v>
      </c>
      <c r="B4899" s="452" t="s">
        <v>699</v>
      </c>
      <c r="C4899" s="453" t="s">
        <v>449</v>
      </c>
      <c r="D4899" s="454" t="s">
        <v>1422</v>
      </c>
      <c r="E4899" s="455" t="s">
        <v>1448</v>
      </c>
      <c r="F4899" s="454" t="s">
        <v>1402</v>
      </c>
      <c r="G4899" s="454" t="s">
        <v>218</v>
      </c>
      <c r="H4899" s="454" t="s">
        <v>439</v>
      </c>
      <c r="I4899" s="453">
        <v>2024</v>
      </c>
      <c r="J4899" s="453">
        <v>4</v>
      </c>
      <c r="K4899" s="456">
        <v>45608</v>
      </c>
      <c r="L4899" s="457"/>
      <c r="M4899" s="458">
        <v>0.28100000000000003</v>
      </c>
      <c r="N4899" s="458">
        <v>0.30070000000000002</v>
      </c>
      <c r="O4899" s="468">
        <v>1.9699999999999999E-2</v>
      </c>
      <c r="P4899" s="460">
        <v>0</v>
      </c>
      <c r="Q4899" s="453">
        <v>1</v>
      </c>
      <c r="R4899" s="458">
        <v>0.28100000000000003</v>
      </c>
      <c r="S4899" s="464">
        <v>1126452</v>
      </c>
      <c r="T4899" s="461">
        <v>1126452</v>
      </c>
      <c r="U4899" s="469">
        <v>3150000</v>
      </c>
      <c r="V4899" s="470">
        <v>3127808.8955999999</v>
      </c>
      <c r="W4899" s="716" t="e">
        <f t="shared" si="191"/>
        <v>#DIV/0!</v>
      </c>
      <c r="Z4899" s="739">
        <f t="shared" si="192"/>
        <v>22191.1044</v>
      </c>
    </row>
    <row r="4900" spans="1:26" s="365" customFormat="1" ht="12.65" customHeight="1">
      <c r="A4900" s="284" t="s">
        <v>106</v>
      </c>
      <c r="B4900" s="452" t="s">
        <v>699</v>
      </c>
      <c r="C4900" s="453" t="s">
        <v>449</v>
      </c>
      <c r="D4900" s="454" t="s">
        <v>1422</v>
      </c>
      <c r="E4900" s="455" t="s">
        <v>1448</v>
      </c>
      <c r="F4900" s="454" t="s">
        <v>1402</v>
      </c>
      <c r="G4900" s="454" t="s">
        <v>218</v>
      </c>
      <c r="H4900" s="454" t="s">
        <v>439</v>
      </c>
      <c r="I4900" s="453">
        <v>2024</v>
      </c>
      <c r="J4900" s="453">
        <v>5</v>
      </c>
      <c r="K4900" s="456">
        <v>45608</v>
      </c>
      <c r="L4900" s="457"/>
      <c r="M4900" s="458">
        <v>0.28100000000000003</v>
      </c>
      <c r="N4900" s="458">
        <v>0.30070000000000002</v>
      </c>
      <c r="O4900" s="468">
        <v>1.9699999999999999E-2</v>
      </c>
      <c r="P4900" s="460">
        <v>0</v>
      </c>
      <c r="Q4900" s="453">
        <v>1</v>
      </c>
      <c r="R4900" s="458">
        <v>0.28100000000000003</v>
      </c>
      <c r="S4900" s="464">
        <v>3324134</v>
      </c>
      <c r="T4900" s="461">
        <v>4450586</v>
      </c>
      <c r="U4900" s="469">
        <v>3150000</v>
      </c>
      <c r="V4900" s="470">
        <v>3062323.4558000001</v>
      </c>
      <c r="W4900" s="716" t="e">
        <f t="shared" si="191"/>
        <v>#DIV/0!</v>
      </c>
      <c r="Z4900" s="739">
        <f t="shared" si="192"/>
        <v>65485.439799999993</v>
      </c>
    </row>
    <row r="4901" spans="1:26" s="365" customFormat="1" ht="12.65" customHeight="1">
      <c r="A4901" s="284" t="s">
        <v>106</v>
      </c>
      <c r="B4901" s="452" t="s">
        <v>699</v>
      </c>
      <c r="C4901" s="453" t="s">
        <v>449</v>
      </c>
      <c r="D4901" s="454" t="s">
        <v>1422</v>
      </c>
      <c r="E4901" s="455" t="s">
        <v>1448</v>
      </c>
      <c r="F4901" s="454" t="s">
        <v>1402</v>
      </c>
      <c r="G4901" s="454" t="s">
        <v>218</v>
      </c>
      <c r="H4901" s="454" t="s">
        <v>439</v>
      </c>
      <c r="I4901" s="453">
        <v>2024</v>
      </c>
      <c r="J4901" s="453">
        <v>6</v>
      </c>
      <c r="K4901" s="456">
        <v>45608</v>
      </c>
      <c r="L4901" s="457"/>
      <c r="M4901" s="458">
        <v>0.28100000000000003</v>
      </c>
      <c r="N4901" s="458">
        <v>0.30070000000000002</v>
      </c>
      <c r="O4901" s="468">
        <v>1.9699999999999999E-2</v>
      </c>
      <c r="P4901" s="460">
        <v>0</v>
      </c>
      <c r="Q4901" s="453">
        <v>1</v>
      </c>
      <c r="R4901" s="458">
        <v>0.28100000000000003</v>
      </c>
      <c r="S4901" s="464">
        <v>2971291</v>
      </c>
      <c r="T4901" s="461">
        <v>7421877</v>
      </c>
      <c r="U4901" s="469">
        <v>3150000</v>
      </c>
      <c r="V4901" s="470">
        <v>3003789.0230999999</v>
      </c>
      <c r="W4901" s="716" t="e">
        <f t="shared" si="191"/>
        <v>#DIV/0!</v>
      </c>
      <c r="Z4901" s="739">
        <f t="shared" si="192"/>
        <v>58534.432699999998</v>
      </c>
    </row>
    <row r="4902" spans="1:26" s="365" customFormat="1" ht="12.65" customHeight="1">
      <c r="A4902" s="284" t="s">
        <v>106</v>
      </c>
      <c r="B4902" s="452" t="s">
        <v>699</v>
      </c>
      <c r="C4902" s="453" t="s">
        <v>449</v>
      </c>
      <c r="D4902" s="454" t="s">
        <v>1422</v>
      </c>
      <c r="E4902" s="455" t="s">
        <v>1448</v>
      </c>
      <c r="F4902" s="454" t="s">
        <v>1402</v>
      </c>
      <c r="G4902" s="454" t="s">
        <v>218</v>
      </c>
      <c r="H4902" s="454" t="s">
        <v>439</v>
      </c>
      <c r="I4902" s="453">
        <v>2024</v>
      </c>
      <c r="J4902" s="453">
        <v>7</v>
      </c>
      <c r="K4902" s="456">
        <v>45608</v>
      </c>
      <c r="L4902" s="457"/>
      <c r="M4902" s="458">
        <v>0.28100000000000003</v>
      </c>
      <c r="N4902" s="458">
        <v>0.30070000000000002</v>
      </c>
      <c r="O4902" s="468">
        <v>1.9699999999999999E-2</v>
      </c>
      <c r="P4902" s="460">
        <v>0</v>
      </c>
      <c r="Q4902" s="453">
        <v>1</v>
      </c>
      <c r="R4902" s="458">
        <v>0.28100000000000003</v>
      </c>
      <c r="S4902" s="464">
        <v>6279171</v>
      </c>
      <c r="T4902" s="461">
        <v>13701048</v>
      </c>
      <c r="U4902" s="469">
        <v>3150000</v>
      </c>
      <c r="V4902" s="470">
        <v>2880089.3544000001</v>
      </c>
      <c r="W4902" s="716" t="e">
        <f t="shared" si="191"/>
        <v>#DIV/0!</v>
      </c>
      <c r="Z4902" s="739">
        <f t="shared" si="192"/>
        <v>123699.66869999999</v>
      </c>
    </row>
    <row r="4903" spans="1:26" s="365" customFormat="1" ht="12.65" customHeight="1">
      <c r="A4903" s="284" t="s">
        <v>106</v>
      </c>
      <c r="B4903" s="452" t="s">
        <v>699</v>
      </c>
      <c r="C4903" s="453" t="s">
        <v>449</v>
      </c>
      <c r="D4903" s="454" t="s">
        <v>1422</v>
      </c>
      <c r="E4903" s="455" t="s">
        <v>1448</v>
      </c>
      <c r="F4903" s="454" t="s">
        <v>1402</v>
      </c>
      <c r="G4903" s="454" t="s">
        <v>218</v>
      </c>
      <c r="H4903" s="454" t="s">
        <v>439</v>
      </c>
      <c r="I4903" s="453">
        <v>2024</v>
      </c>
      <c r="J4903" s="453">
        <v>8</v>
      </c>
      <c r="K4903" s="456">
        <v>45608</v>
      </c>
      <c r="L4903" s="457"/>
      <c r="M4903" s="458">
        <v>0.28100000000000003</v>
      </c>
      <c r="N4903" s="458">
        <v>0.30070000000000002</v>
      </c>
      <c r="O4903" s="468">
        <v>1.9699999999999999E-2</v>
      </c>
      <c r="P4903" s="460">
        <v>0</v>
      </c>
      <c r="Q4903" s="453">
        <v>1</v>
      </c>
      <c r="R4903" s="458">
        <v>0.28100000000000003</v>
      </c>
      <c r="S4903" s="464">
        <v>5938220</v>
      </c>
      <c r="T4903" s="461">
        <v>19639268</v>
      </c>
      <c r="U4903" s="469">
        <v>3150000</v>
      </c>
      <c r="V4903" s="470">
        <v>2763106.4204000002</v>
      </c>
      <c r="W4903" s="716" t="e">
        <f t="shared" si="191"/>
        <v>#DIV/0!</v>
      </c>
      <c r="Z4903" s="739">
        <f t="shared" si="192"/>
        <v>116982.93399999999</v>
      </c>
    </row>
    <row r="4904" spans="1:26" s="365" customFormat="1" ht="12.65" customHeight="1">
      <c r="A4904" s="284" t="s">
        <v>106</v>
      </c>
      <c r="B4904" s="452" t="s">
        <v>699</v>
      </c>
      <c r="C4904" s="453" t="s">
        <v>449</v>
      </c>
      <c r="D4904" s="454" t="s">
        <v>1423</v>
      </c>
      <c r="E4904" s="455" t="s">
        <v>1449</v>
      </c>
      <c r="F4904" s="454" t="s">
        <v>1402</v>
      </c>
      <c r="G4904" s="454" t="s">
        <v>218</v>
      </c>
      <c r="H4904" s="454" t="s">
        <v>439</v>
      </c>
      <c r="I4904" s="453">
        <v>2024</v>
      </c>
      <c r="J4904" s="453">
        <v>4</v>
      </c>
      <c r="K4904" s="456">
        <v>45608</v>
      </c>
      <c r="L4904" s="457"/>
      <c r="M4904" s="458">
        <v>4.7E-2</v>
      </c>
      <c r="N4904" s="458">
        <v>5.6399999999999999E-2</v>
      </c>
      <c r="O4904" s="468">
        <v>9.4000000000000004E-3</v>
      </c>
      <c r="P4904" s="460">
        <v>0</v>
      </c>
      <c r="Q4904" s="453">
        <v>1</v>
      </c>
      <c r="R4904" s="458">
        <v>4.7E-2</v>
      </c>
      <c r="S4904" s="464">
        <v>708000</v>
      </c>
      <c r="T4904" s="461">
        <v>708000</v>
      </c>
      <c r="U4904" s="469">
        <v>1350000</v>
      </c>
      <c r="V4904" s="470">
        <v>1343344.8</v>
      </c>
      <c r="W4904" s="716" t="e">
        <f t="shared" si="191"/>
        <v>#DIV/0!</v>
      </c>
      <c r="Z4904" s="739">
        <f t="shared" si="192"/>
        <v>6655.2</v>
      </c>
    </row>
    <row r="4905" spans="1:26" s="365" customFormat="1" ht="12.65" customHeight="1">
      <c r="A4905" s="284" t="s">
        <v>106</v>
      </c>
      <c r="B4905" s="452" t="s">
        <v>699</v>
      </c>
      <c r="C4905" s="453" t="s">
        <v>449</v>
      </c>
      <c r="D4905" s="454" t="s">
        <v>1423</v>
      </c>
      <c r="E4905" s="455" t="s">
        <v>1449</v>
      </c>
      <c r="F4905" s="454" t="s">
        <v>1402</v>
      </c>
      <c r="G4905" s="454" t="s">
        <v>218</v>
      </c>
      <c r="H4905" s="454" t="s">
        <v>439</v>
      </c>
      <c r="I4905" s="453">
        <v>2024</v>
      </c>
      <c r="J4905" s="453">
        <v>5</v>
      </c>
      <c r="K4905" s="456">
        <v>45608</v>
      </c>
      <c r="L4905" s="457"/>
      <c r="M4905" s="458">
        <v>4.7E-2</v>
      </c>
      <c r="N4905" s="458">
        <v>5.6399999999999999E-2</v>
      </c>
      <c r="O4905" s="468">
        <v>9.4000000000000004E-3</v>
      </c>
      <c r="P4905" s="460">
        <v>0</v>
      </c>
      <c r="Q4905" s="453">
        <v>1</v>
      </c>
      <c r="R4905" s="458">
        <v>4.7E-2</v>
      </c>
      <c r="S4905" s="464">
        <v>2345387</v>
      </c>
      <c r="T4905" s="461">
        <v>3053387</v>
      </c>
      <c r="U4905" s="469">
        <v>1350000</v>
      </c>
      <c r="V4905" s="470">
        <v>1321298.1621999999</v>
      </c>
      <c r="W4905" s="716" t="e">
        <f t="shared" si="191"/>
        <v>#DIV/0!</v>
      </c>
      <c r="Z4905" s="739">
        <f t="shared" si="192"/>
        <v>22046.6378</v>
      </c>
    </row>
    <row r="4906" spans="1:26" s="365" customFormat="1" ht="12.65" customHeight="1">
      <c r="A4906" s="284" t="s">
        <v>106</v>
      </c>
      <c r="B4906" s="452" t="s">
        <v>699</v>
      </c>
      <c r="C4906" s="453" t="s">
        <v>449</v>
      </c>
      <c r="D4906" s="454" t="s">
        <v>1423</v>
      </c>
      <c r="E4906" s="455" t="s">
        <v>1449</v>
      </c>
      <c r="F4906" s="454" t="s">
        <v>1402</v>
      </c>
      <c r="G4906" s="454" t="s">
        <v>218</v>
      </c>
      <c r="H4906" s="454" t="s">
        <v>439</v>
      </c>
      <c r="I4906" s="453">
        <v>2024</v>
      </c>
      <c r="J4906" s="453">
        <v>6</v>
      </c>
      <c r="K4906" s="456">
        <v>45608</v>
      </c>
      <c r="L4906" s="457"/>
      <c r="M4906" s="458">
        <v>4.7E-2</v>
      </c>
      <c r="N4906" s="458">
        <v>5.6399999999999999E-2</v>
      </c>
      <c r="O4906" s="468">
        <v>9.4000000000000004E-3</v>
      </c>
      <c r="P4906" s="460">
        <v>0</v>
      </c>
      <c r="Q4906" s="453">
        <v>1</v>
      </c>
      <c r="R4906" s="458">
        <v>4.7E-2</v>
      </c>
      <c r="S4906" s="464">
        <v>3348000</v>
      </c>
      <c r="T4906" s="461">
        <v>6401387</v>
      </c>
      <c r="U4906" s="469">
        <v>1350000</v>
      </c>
      <c r="V4906" s="470">
        <v>1289826.9622</v>
      </c>
      <c r="W4906" s="716" t="e">
        <f t="shared" si="191"/>
        <v>#DIV/0!</v>
      </c>
      <c r="Z4906" s="739">
        <f t="shared" si="192"/>
        <v>31471.200000000001</v>
      </c>
    </row>
    <row r="4907" spans="1:26" s="365" customFormat="1" ht="12.65" customHeight="1">
      <c r="A4907" s="284" t="s">
        <v>106</v>
      </c>
      <c r="B4907" s="452" t="s">
        <v>699</v>
      </c>
      <c r="C4907" s="453" t="s">
        <v>449</v>
      </c>
      <c r="D4907" s="454" t="s">
        <v>1423</v>
      </c>
      <c r="E4907" s="455" t="s">
        <v>1449</v>
      </c>
      <c r="F4907" s="454" t="s">
        <v>1402</v>
      </c>
      <c r="G4907" s="454" t="s">
        <v>218</v>
      </c>
      <c r="H4907" s="454" t="s">
        <v>439</v>
      </c>
      <c r="I4907" s="453">
        <v>2024</v>
      </c>
      <c r="J4907" s="453">
        <v>7</v>
      </c>
      <c r="K4907" s="456">
        <v>45608</v>
      </c>
      <c r="L4907" s="457"/>
      <c r="M4907" s="458">
        <v>4.7E-2</v>
      </c>
      <c r="N4907" s="458">
        <v>5.6399999999999999E-2</v>
      </c>
      <c r="O4907" s="468">
        <v>9.4000000000000004E-3</v>
      </c>
      <c r="P4907" s="460">
        <v>0</v>
      </c>
      <c r="Q4907" s="453">
        <v>1</v>
      </c>
      <c r="R4907" s="458">
        <v>4.7E-2</v>
      </c>
      <c r="S4907" s="464">
        <v>5832000</v>
      </c>
      <c r="T4907" s="461">
        <v>12233387</v>
      </c>
      <c r="U4907" s="469">
        <v>1350000</v>
      </c>
      <c r="V4907" s="470">
        <v>1235006.1621999999</v>
      </c>
      <c r="W4907" s="716" t="e">
        <f t="shared" si="191"/>
        <v>#DIV/0!</v>
      </c>
      <c r="Z4907" s="739">
        <f t="shared" si="192"/>
        <v>54820.800000000003</v>
      </c>
    </row>
    <row r="4908" spans="1:26" s="365" customFormat="1" ht="12.65" customHeight="1">
      <c r="A4908" s="284" t="s">
        <v>106</v>
      </c>
      <c r="B4908" s="452" t="s">
        <v>699</v>
      </c>
      <c r="C4908" s="453" t="s">
        <v>449</v>
      </c>
      <c r="D4908" s="454" t="s">
        <v>1423</v>
      </c>
      <c r="E4908" s="455" t="s">
        <v>1449</v>
      </c>
      <c r="F4908" s="454" t="s">
        <v>1402</v>
      </c>
      <c r="G4908" s="454" t="s">
        <v>218</v>
      </c>
      <c r="H4908" s="454" t="s">
        <v>439</v>
      </c>
      <c r="I4908" s="453">
        <v>2024</v>
      </c>
      <c r="J4908" s="453">
        <v>8</v>
      </c>
      <c r="K4908" s="456">
        <v>45608</v>
      </c>
      <c r="L4908" s="457"/>
      <c r="M4908" s="458">
        <v>4.7E-2</v>
      </c>
      <c r="N4908" s="458">
        <v>5.6399999999999999E-2</v>
      </c>
      <c r="O4908" s="468">
        <v>9.4000000000000004E-3</v>
      </c>
      <c r="P4908" s="460">
        <v>0</v>
      </c>
      <c r="Q4908" s="453">
        <v>1</v>
      </c>
      <c r="R4908" s="458">
        <v>4.7E-2</v>
      </c>
      <c r="S4908" s="464">
        <v>5940000</v>
      </c>
      <c r="T4908" s="461">
        <v>18173387</v>
      </c>
      <c r="U4908" s="469">
        <v>1350000</v>
      </c>
      <c r="V4908" s="470">
        <v>1179170.1621999999</v>
      </c>
      <c r="W4908" s="716" t="e">
        <f t="shared" si="191"/>
        <v>#DIV/0!</v>
      </c>
      <c r="Z4908" s="739">
        <f t="shared" si="192"/>
        <v>55836</v>
      </c>
    </row>
    <row r="4909" spans="1:26" s="365" customFormat="1" ht="12.65" customHeight="1">
      <c r="A4909" s="284" t="s">
        <v>106</v>
      </c>
      <c r="B4909" s="452" t="s">
        <v>699</v>
      </c>
      <c r="C4909" s="453" t="s">
        <v>449</v>
      </c>
      <c r="D4909" s="454" t="s">
        <v>1428</v>
      </c>
      <c r="E4909" s="455" t="s">
        <v>1450</v>
      </c>
      <c r="F4909" s="454" t="s">
        <v>1402</v>
      </c>
      <c r="G4909" s="454" t="s">
        <v>218</v>
      </c>
      <c r="H4909" s="454" t="s">
        <v>439</v>
      </c>
      <c r="I4909" s="453">
        <v>2024</v>
      </c>
      <c r="J4909" s="453">
        <v>4</v>
      </c>
      <c r="K4909" s="456">
        <v>45608</v>
      </c>
      <c r="L4909" s="457"/>
      <c r="M4909" s="458">
        <v>0.06</v>
      </c>
      <c r="N4909" s="458">
        <v>7.0599999999999996E-2</v>
      </c>
      <c r="O4909" s="468">
        <v>1.06E-2</v>
      </c>
      <c r="P4909" s="460">
        <v>0</v>
      </c>
      <c r="Q4909" s="453">
        <v>1</v>
      </c>
      <c r="R4909" s="458">
        <v>0.06</v>
      </c>
      <c r="S4909" s="464">
        <v>450000</v>
      </c>
      <c r="T4909" s="461">
        <v>450000</v>
      </c>
      <c r="U4909" s="469">
        <v>1530000</v>
      </c>
      <c r="V4909" s="470">
        <v>1525230</v>
      </c>
      <c r="W4909" s="716" t="e">
        <f t="shared" si="191"/>
        <v>#DIV/0!</v>
      </c>
      <c r="Z4909" s="739">
        <f t="shared" si="192"/>
        <v>4770</v>
      </c>
    </row>
    <row r="4910" spans="1:26" s="365" customFormat="1" ht="12.65" customHeight="1">
      <c r="A4910" s="284" t="s">
        <v>106</v>
      </c>
      <c r="B4910" s="452" t="s">
        <v>699</v>
      </c>
      <c r="C4910" s="453" t="s">
        <v>449</v>
      </c>
      <c r="D4910" s="454" t="s">
        <v>1428</v>
      </c>
      <c r="E4910" s="455" t="s">
        <v>1450</v>
      </c>
      <c r="F4910" s="454" t="s">
        <v>1402</v>
      </c>
      <c r="G4910" s="454" t="s">
        <v>218</v>
      </c>
      <c r="H4910" s="454" t="s">
        <v>439</v>
      </c>
      <c r="I4910" s="453">
        <v>2024</v>
      </c>
      <c r="J4910" s="453">
        <v>5</v>
      </c>
      <c r="K4910" s="456">
        <v>45608</v>
      </c>
      <c r="L4910" s="457"/>
      <c r="M4910" s="458">
        <v>0.06</v>
      </c>
      <c r="N4910" s="458">
        <v>7.0599999999999996E-2</v>
      </c>
      <c r="O4910" s="468">
        <v>1.06E-2</v>
      </c>
      <c r="P4910" s="460">
        <v>0</v>
      </c>
      <c r="Q4910" s="453">
        <v>1</v>
      </c>
      <c r="R4910" s="458">
        <v>0.06</v>
      </c>
      <c r="S4910" s="464">
        <v>3116431</v>
      </c>
      <c r="T4910" s="461">
        <v>3566431</v>
      </c>
      <c r="U4910" s="469">
        <v>1530000</v>
      </c>
      <c r="V4910" s="470">
        <v>1492195.8314</v>
      </c>
      <c r="W4910" s="716" t="e">
        <f t="shared" si="191"/>
        <v>#DIV/0!</v>
      </c>
      <c r="Z4910" s="739">
        <f t="shared" si="192"/>
        <v>33034.168599999997</v>
      </c>
    </row>
    <row r="4911" spans="1:26" s="365" customFormat="1" ht="12.65" customHeight="1">
      <c r="A4911" s="284" t="s">
        <v>106</v>
      </c>
      <c r="B4911" s="452" t="s">
        <v>699</v>
      </c>
      <c r="C4911" s="453" t="s">
        <v>449</v>
      </c>
      <c r="D4911" s="454" t="s">
        <v>1428</v>
      </c>
      <c r="E4911" s="455" t="s">
        <v>1450</v>
      </c>
      <c r="F4911" s="454" t="s">
        <v>1402</v>
      </c>
      <c r="G4911" s="454" t="s">
        <v>218</v>
      </c>
      <c r="H4911" s="454" t="s">
        <v>439</v>
      </c>
      <c r="I4911" s="453">
        <v>2024</v>
      </c>
      <c r="J4911" s="453">
        <v>6</v>
      </c>
      <c r="K4911" s="456">
        <v>45608</v>
      </c>
      <c r="L4911" s="457"/>
      <c r="M4911" s="458">
        <v>0.06</v>
      </c>
      <c r="N4911" s="458">
        <v>7.0599999999999996E-2</v>
      </c>
      <c r="O4911" s="468">
        <v>1.06E-2</v>
      </c>
      <c r="P4911" s="460">
        <v>0</v>
      </c>
      <c r="Q4911" s="453">
        <v>1</v>
      </c>
      <c r="R4911" s="458">
        <v>0.06</v>
      </c>
      <c r="S4911" s="464">
        <v>2787000</v>
      </c>
      <c r="T4911" s="461">
        <v>6353431</v>
      </c>
      <c r="U4911" s="469">
        <v>1530000</v>
      </c>
      <c r="V4911" s="470">
        <v>1462653.6314000001</v>
      </c>
      <c r="W4911" s="716" t="e">
        <f t="shared" si="191"/>
        <v>#DIV/0!</v>
      </c>
      <c r="Z4911" s="739">
        <f t="shared" si="192"/>
        <v>29542.2</v>
      </c>
    </row>
    <row r="4912" spans="1:26" s="365" customFormat="1" ht="12.65" customHeight="1">
      <c r="A4912" s="284" t="s">
        <v>106</v>
      </c>
      <c r="B4912" s="452" t="s">
        <v>699</v>
      </c>
      <c r="C4912" s="453" t="s">
        <v>449</v>
      </c>
      <c r="D4912" s="454" t="s">
        <v>1428</v>
      </c>
      <c r="E4912" s="455" t="s">
        <v>1450</v>
      </c>
      <c r="F4912" s="454" t="s">
        <v>1402</v>
      </c>
      <c r="G4912" s="454" t="s">
        <v>218</v>
      </c>
      <c r="H4912" s="454" t="s">
        <v>439</v>
      </c>
      <c r="I4912" s="453">
        <v>2024</v>
      </c>
      <c r="J4912" s="453">
        <v>7</v>
      </c>
      <c r="K4912" s="456">
        <v>45608</v>
      </c>
      <c r="L4912" s="457"/>
      <c r="M4912" s="458">
        <v>0.06</v>
      </c>
      <c r="N4912" s="458">
        <v>7.0599999999999996E-2</v>
      </c>
      <c r="O4912" s="468">
        <v>1.06E-2</v>
      </c>
      <c r="P4912" s="460">
        <v>0</v>
      </c>
      <c r="Q4912" s="453">
        <v>1</v>
      </c>
      <c r="R4912" s="458">
        <v>0.06</v>
      </c>
      <c r="S4912" s="464">
        <v>6192000</v>
      </c>
      <c r="T4912" s="461">
        <v>12545431</v>
      </c>
      <c r="U4912" s="469">
        <v>1530000</v>
      </c>
      <c r="V4912" s="470">
        <v>1397018.4314000001</v>
      </c>
      <c r="W4912" s="716" t="e">
        <f t="shared" si="191"/>
        <v>#DIV/0!</v>
      </c>
      <c r="Z4912" s="739">
        <f t="shared" si="192"/>
        <v>65635.199999999997</v>
      </c>
    </row>
    <row r="4913" spans="1:26" s="365" customFormat="1" ht="12.65" customHeight="1">
      <c r="A4913" s="284" t="s">
        <v>106</v>
      </c>
      <c r="B4913" s="452" t="s">
        <v>699</v>
      </c>
      <c r="C4913" s="453" t="s">
        <v>449</v>
      </c>
      <c r="D4913" s="454" t="s">
        <v>1428</v>
      </c>
      <c r="E4913" s="455" t="s">
        <v>1450</v>
      </c>
      <c r="F4913" s="454" t="s">
        <v>1402</v>
      </c>
      <c r="G4913" s="454" t="s">
        <v>218</v>
      </c>
      <c r="H4913" s="454" t="s">
        <v>439</v>
      </c>
      <c r="I4913" s="453">
        <v>2024</v>
      </c>
      <c r="J4913" s="453">
        <v>8</v>
      </c>
      <c r="K4913" s="456">
        <v>45608</v>
      </c>
      <c r="L4913" s="457"/>
      <c r="M4913" s="458">
        <v>0.06</v>
      </c>
      <c r="N4913" s="458">
        <v>7.0599999999999996E-2</v>
      </c>
      <c r="O4913" s="468">
        <v>1.06E-2</v>
      </c>
      <c r="P4913" s="460">
        <v>0</v>
      </c>
      <c r="Q4913" s="453">
        <v>1</v>
      </c>
      <c r="R4913" s="458">
        <v>0.06</v>
      </c>
      <c r="S4913" s="464">
        <v>5898369</v>
      </c>
      <c r="T4913" s="461">
        <v>18443800</v>
      </c>
      <c r="U4913" s="469">
        <v>1530000</v>
      </c>
      <c r="V4913" s="470">
        <v>1334495.72</v>
      </c>
      <c r="W4913" s="716" t="e">
        <f t="shared" si="191"/>
        <v>#DIV/0!</v>
      </c>
      <c r="Z4913" s="739">
        <f t="shared" si="192"/>
        <v>62522.7114</v>
      </c>
    </row>
    <row r="4914" spans="1:26" s="365" customFormat="1" ht="12.65" customHeight="1">
      <c r="A4914" s="284" t="s">
        <v>106</v>
      </c>
      <c r="B4914" s="452" t="s">
        <v>699</v>
      </c>
      <c r="C4914" s="453" t="s">
        <v>449</v>
      </c>
      <c r="D4914" s="454" t="s">
        <v>1451</v>
      </c>
      <c r="E4914" s="455" t="s">
        <v>1452</v>
      </c>
      <c r="F4914" s="454" t="s">
        <v>1402</v>
      </c>
      <c r="G4914" s="454" t="s">
        <v>1403</v>
      </c>
      <c r="H4914" s="454" t="s">
        <v>439</v>
      </c>
      <c r="I4914" s="453">
        <v>2024</v>
      </c>
      <c r="J4914" s="453">
        <v>4</v>
      </c>
      <c r="K4914" s="456">
        <v>45608</v>
      </c>
      <c r="L4914" s="457"/>
      <c r="M4914" s="458">
        <v>0.12</v>
      </c>
      <c r="N4914" s="458">
        <v>0.1331</v>
      </c>
      <c r="O4914" s="468">
        <v>1.3100000000000001E-2</v>
      </c>
      <c r="P4914" s="460">
        <v>0</v>
      </c>
      <c r="Q4914" s="453">
        <v>1</v>
      </c>
      <c r="R4914" s="458">
        <v>0.12</v>
      </c>
      <c r="S4914" s="464">
        <v>512164</v>
      </c>
      <c r="T4914" s="461">
        <v>512164</v>
      </c>
      <c r="U4914" s="469">
        <v>1260000</v>
      </c>
      <c r="V4914" s="470">
        <v>1253290.6516</v>
      </c>
      <c r="W4914" s="716" t="e">
        <f t="shared" si="191"/>
        <v>#DIV/0!</v>
      </c>
      <c r="Z4914" s="739">
        <f t="shared" si="192"/>
        <v>6709.3483999999999</v>
      </c>
    </row>
    <row r="4915" spans="1:26" s="365" customFormat="1" ht="12.65" customHeight="1">
      <c r="A4915" s="284" t="s">
        <v>106</v>
      </c>
      <c r="B4915" s="452" t="s">
        <v>699</v>
      </c>
      <c r="C4915" s="453" t="s">
        <v>449</v>
      </c>
      <c r="D4915" s="454" t="s">
        <v>1451</v>
      </c>
      <c r="E4915" s="455" t="s">
        <v>1452</v>
      </c>
      <c r="F4915" s="454" t="s">
        <v>1402</v>
      </c>
      <c r="G4915" s="454" t="s">
        <v>1403</v>
      </c>
      <c r="H4915" s="454" t="s">
        <v>439</v>
      </c>
      <c r="I4915" s="453">
        <v>2024</v>
      </c>
      <c r="J4915" s="453">
        <v>5</v>
      </c>
      <c r="K4915" s="456">
        <v>45608</v>
      </c>
      <c r="L4915" s="457"/>
      <c r="M4915" s="458">
        <v>0.12</v>
      </c>
      <c r="N4915" s="458">
        <v>0.1331</v>
      </c>
      <c r="O4915" s="468">
        <v>1.3100000000000001E-2</v>
      </c>
      <c r="P4915" s="460">
        <v>0</v>
      </c>
      <c r="Q4915" s="453">
        <v>1</v>
      </c>
      <c r="R4915" s="458">
        <v>0.12</v>
      </c>
      <c r="S4915" s="464">
        <v>1471130</v>
      </c>
      <c r="T4915" s="461">
        <v>1983294</v>
      </c>
      <c r="U4915" s="469">
        <v>1260000</v>
      </c>
      <c r="V4915" s="470">
        <v>1234018.8485999999</v>
      </c>
      <c r="W4915" s="716" t="e">
        <f t="shared" si="191"/>
        <v>#DIV/0!</v>
      </c>
      <c r="Z4915" s="739">
        <f t="shared" si="192"/>
        <v>19271.803</v>
      </c>
    </row>
    <row r="4916" spans="1:26" s="365" customFormat="1" ht="12.65" customHeight="1">
      <c r="A4916" s="284" t="s">
        <v>106</v>
      </c>
      <c r="B4916" s="452" t="s">
        <v>699</v>
      </c>
      <c r="C4916" s="453" t="s">
        <v>449</v>
      </c>
      <c r="D4916" s="454" t="s">
        <v>1451</v>
      </c>
      <c r="E4916" s="455" t="s">
        <v>1452</v>
      </c>
      <c r="F4916" s="454" t="s">
        <v>1402</v>
      </c>
      <c r="G4916" s="454" t="s">
        <v>1403</v>
      </c>
      <c r="H4916" s="454" t="s">
        <v>439</v>
      </c>
      <c r="I4916" s="453">
        <v>2024</v>
      </c>
      <c r="J4916" s="453">
        <v>6</v>
      </c>
      <c r="K4916" s="456">
        <v>45608</v>
      </c>
      <c r="L4916" s="457"/>
      <c r="M4916" s="458">
        <v>0.12</v>
      </c>
      <c r="N4916" s="458">
        <v>0.1331</v>
      </c>
      <c r="O4916" s="468">
        <v>1.3100000000000001E-2</v>
      </c>
      <c r="P4916" s="460">
        <v>0</v>
      </c>
      <c r="Q4916" s="453">
        <v>1</v>
      </c>
      <c r="R4916" s="458">
        <v>0.12</v>
      </c>
      <c r="S4916" s="464">
        <v>916797</v>
      </c>
      <c r="T4916" s="461">
        <v>2900091</v>
      </c>
      <c r="U4916" s="469">
        <v>1260000</v>
      </c>
      <c r="V4916" s="470">
        <v>1222008.8078999999</v>
      </c>
      <c r="W4916" s="716" t="e">
        <f t="shared" si="191"/>
        <v>#DIV/0!</v>
      </c>
      <c r="Z4916" s="739">
        <f t="shared" si="192"/>
        <v>12010.040700000001</v>
      </c>
    </row>
    <row r="4917" spans="1:26" s="365" customFormat="1" ht="12.65" customHeight="1">
      <c r="A4917" s="284" t="s">
        <v>106</v>
      </c>
      <c r="B4917" s="452" t="s">
        <v>699</v>
      </c>
      <c r="C4917" s="453" t="s">
        <v>449</v>
      </c>
      <c r="D4917" s="454" t="s">
        <v>1451</v>
      </c>
      <c r="E4917" s="455" t="s">
        <v>1452</v>
      </c>
      <c r="F4917" s="454" t="s">
        <v>1402</v>
      </c>
      <c r="G4917" s="454" t="s">
        <v>1403</v>
      </c>
      <c r="H4917" s="454" t="s">
        <v>439</v>
      </c>
      <c r="I4917" s="453">
        <v>2024</v>
      </c>
      <c r="J4917" s="453">
        <v>7</v>
      </c>
      <c r="K4917" s="456">
        <v>45608</v>
      </c>
      <c r="L4917" s="457"/>
      <c r="M4917" s="458">
        <v>0.12</v>
      </c>
      <c r="N4917" s="458">
        <v>0.1331</v>
      </c>
      <c r="O4917" s="468">
        <v>1.3100000000000001E-2</v>
      </c>
      <c r="P4917" s="460">
        <v>0</v>
      </c>
      <c r="Q4917" s="453">
        <v>1</v>
      </c>
      <c r="R4917" s="458">
        <v>0.12</v>
      </c>
      <c r="S4917" s="464">
        <v>3777723</v>
      </c>
      <c r="T4917" s="461">
        <v>6677814</v>
      </c>
      <c r="U4917" s="469">
        <v>1260000</v>
      </c>
      <c r="V4917" s="470">
        <v>1172520.6366000001</v>
      </c>
      <c r="W4917" s="716" t="e">
        <f t="shared" si="191"/>
        <v>#DIV/0!</v>
      </c>
      <c r="Z4917" s="739">
        <f t="shared" si="192"/>
        <v>49488.171300000002</v>
      </c>
    </row>
    <row r="4918" spans="1:26" s="365" customFormat="1" ht="12.65" customHeight="1">
      <c r="A4918" s="284" t="s">
        <v>106</v>
      </c>
      <c r="B4918" s="452" t="s">
        <v>699</v>
      </c>
      <c r="C4918" s="453" t="s">
        <v>449</v>
      </c>
      <c r="D4918" s="454" t="s">
        <v>1451</v>
      </c>
      <c r="E4918" s="455" t="s">
        <v>1452</v>
      </c>
      <c r="F4918" s="454" t="s">
        <v>1402</v>
      </c>
      <c r="G4918" s="454" t="s">
        <v>1403</v>
      </c>
      <c r="H4918" s="454" t="s">
        <v>439</v>
      </c>
      <c r="I4918" s="453">
        <v>2024</v>
      </c>
      <c r="J4918" s="453">
        <v>8</v>
      </c>
      <c r="K4918" s="456">
        <v>45608</v>
      </c>
      <c r="L4918" s="457"/>
      <c r="M4918" s="458">
        <v>0.12</v>
      </c>
      <c r="N4918" s="458">
        <v>0.1331</v>
      </c>
      <c r="O4918" s="468">
        <v>1.3100000000000001E-2</v>
      </c>
      <c r="P4918" s="460">
        <v>0</v>
      </c>
      <c r="Q4918" s="453">
        <v>1</v>
      </c>
      <c r="R4918" s="458">
        <v>0.12</v>
      </c>
      <c r="S4918" s="464">
        <v>3844967</v>
      </c>
      <c r="T4918" s="461">
        <v>10522781</v>
      </c>
      <c r="U4918" s="469">
        <v>1260000</v>
      </c>
      <c r="V4918" s="470">
        <v>1122151.5689000001</v>
      </c>
      <c r="W4918" s="716" t="e">
        <f t="shared" si="191"/>
        <v>#DIV/0!</v>
      </c>
      <c r="Z4918" s="739">
        <f t="shared" si="192"/>
        <v>50369.0677</v>
      </c>
    </row>
    <row r="4919" spans="1:26" s="365" customFormat="1" ht="12.65" customHeight="1">
      <c r="A4919" s="284" t="s">
        <v>107</v>
      </c>
      <c r="B4919" s="452" t="s">
        <v>703</v>
      </c>
      <c r="C4919" s="453" t="s">
        <v>449</v>
      </c>
      <c r="D4919" s="454" t="s">
        <v>1432</v>
      </c>
      <c r="E4919" s="455" t="s">
        <v>1453</v>
      </c>
      <c r="F4919" s="454" t="s">
        <v>1402</v>
      </c>
      <c r="G4919" s="454" t="s">
        <v>1403</v>
      </c>
      <c r="H4919" s="454" t="s">
        <v>439</v>
      </c>
      <c r="I4919" s="453">
        <v>2024</v>
      </c>
      <c r="J4919" s="453">
        <v>4</v>
      </c>
      <c r="K4919" s="456">
        <v>45608</v>
      </c>
      <c r="L4919" s="457"/>
      <c r="M4919" s="458">
        <v>9.6000000000000002E-2</v>
      </c>
      <c r="N4919" s="458">
        <v>0.1069</v>
      </c>
      <c r="O4919" s="468">
        <v>1.09E-2</v>
      </c>
      <c r="P4919" s="460">
        <v>0</v>
      </c>
      <c r="Q4919" s="453">
        <v>1</v>
      </c>
      <c r="R4919" s="458">
        <v>9.6000000000000002E-2</v>
      </c>
      <c r="S4919" s="464">
        <v>349788</v>
      </c>
      <c r="T4919" s="461">
        <v>349788</v>
      </c>
      <c r="U4919" s="469">
        <v>525000</v>
      </c>
      <c r="V4919" s="470">
        <v>521187.31079999998</v>
      </c>
      <c r="W4919" s="716" t="e">
        <f t="shared" si="191"/>
        <v>#DIV/0!</v>
      </c>
      <c r="Z4919" s="739">
        <f t="shared" si="192"/>
        <v>3812.6891999999998</v>
      </c>
    </row>
    <row r="4920" spans="1:26" s="365" customFormat="1" ht="12.65" customHeight="1">
      <c r="A4920" s="284" t="s">
        <v>107</v>
      </c>
      <c r="B4920" s="452" t="s">
        <v>703</v>
      </c>
      <c r="C4920" s="453" t="s">
        <v>449</v>
      </c>
      <c r="D4920" s="454" t="s">
        <v>1432</v>
      </c>
      <c r="E4920" s="455" t="s">
        <v>1453</v>
      </c>
      <c r="F4920" s="454" t="s">
        <v>1402</v>
      </c>
      <c r="G4920" s="454" t="s">
        <v>1403</v>
      </c>
      <c r="H4920" s="454" t="s">
        <v>439</v>
      </c>
      <c r="I4920" s="453">
        <v>2024</v>
      </c>
      <c r="J4920" s="453">
        <v>5</v>
      </c>
      <c r="K4920" s="456">
        <v>45608</v>
      </c>
      <c r="L4920" s="457"/>
      <c r="M4920" s="458">
        <v>9.6000000000000002E-2</v>
      </c>
      <c r="N4920" s="458">
        <v>0.1069</v>
      </c>
      <c r="O4920" s="468">
        <v>1.09E-2</v>
      </c>
      <c r="P4920" s="460">
        <v>0</v>
      </c>
      <c r="Q4920" s="453">
        <v>1</v>
      </c>
      <c r="R4920" s="458">
        <v>9.6000000000000002E-2</v>
      </c>
      <c r="S4920" s="464">
        <v>148060</v>
      </c>
      <c r="T4920" s="461">
        <v>497848</v>
      </c>
      <c r="U4920" s="469">
        <v>525000</v>
      </c>
      <c r="V4920" s="470">
        <v>519573.45679999999</v>
      </c>
      <c r="W4920" s="716" t="e">
        <f t="shared" si="191"/>
        <v>#DIV/0!</v>
      </c>
      <c r="Z4920" s="739">
        <f t="shared" si="192"/>
        <v>1613.854</v>
      </c>
    </row>
    <row r="4921" spans="1:26" s="365" customFormat="1" ht="12.65" customHeight="1">
      <c r="A4921" s="284" t="s">
        <v>107</v>
      </c>
      <c r="B4921" s="452" t="s">
        <v>703</v>
      </c>
      <c r="C4921" s="453" t="s">
        <v>449</v>
      </c>
      <c r="D4921" s="454" t="s">
        <v>1432</v>
      </c>
      <c r="E4921" s="455" t="s">
        <v>1453</v>
      </c>
      <c r="F4921" s="454" t="s">
        <v>1402</v>
      </c>
      <c r="G4921" s="454" t="s">
        <v>1403</v>
      </c>
      <c r="H4921" s="454" t="s">
        <v>439</v>
      </c>
      <c r="I4921" s="453">
        <v>2024</v>
      </c>
      <c r="J4921" s="453">
        <v>6</v>
      </c>
      <c r="K4921" s="456">
        <v>45608</v>
      </c>
      <c r="L4921" s="457"/>
      <c r="M4921" s="458">
        <v>9.6000000000000002E-2</v>
      </c>
      <c r="N4921" s="458">
        <v>0.1069</v>
      </c>
      <c r="O4921" s="468">
        <v>1.09E-2</v>
      </c>
      <c r="P4921" s="460">
        <v>0</v>
      </c>
      <c r="Q4921" s="453">
        <v>1</v>
      </c>
      <c r="R4921" s="458">
        <v>9.6000000000000002E-2</v>
      </c>
      <c r="S4921" s="464">
        <v>1267200</v>
      </c>
      <c r="T4921" s="461">
        <v>1765048</v>
      </c>
      <c r="U4921" s="469">
        <v>525000</v>
      </c>
      <c r="V4921" s="470">
        <v>505760.9768</v>
      </c>
      <c r="W4921" s="716" t="e">
        <f t="shared" si="191"/>
        <v>#DIV/0!</v>
      </c>
      <c r="Z4921" s="739">
        <f t="shared" si="192"/>
        <v>13812.48</v>
      </c>
    </row>
    <row r="4922" spans="1:26" s="365" customFormat="1" ht="12.65" customHeight="1">
      <c r="A4922" s="284" t="s">
        <v>107</v>
      </c>
      <c r="B4922" s="452" t="s">
        <v>703</v>
      </c>
      <c r="C4922" s="453" t="s">
        <v>449</v>
      </c>
      <c r="D4922" s="454" t="s">
        <v>1432</v>
      </c>
      <c r="E4922" s="455" t="s">
        <v>1453</v>
      </c>
      <c r="F4922" s="454" t="s">
        <v>1402</v>
      </c>
      <c r="G4922" s="454" t="s">
        <v>1403</v>
      </c>
      <c r="H4922" s="454" t="s">
        <v>439</v>
      </c>
      <c r="I4922" s="453">
        <v>2024</v>
      </c>
      <c r="J4922" s="453">
        <v>7</v>
      </c>
      <c r="K4922" s="456">
        <v>45608</v>
      </c>
      <c r="L4922" s="457"/>
      <c r="M4922" s="458">
        <v>9.6000000000000002E-2</v>
      </c>
      <c r="N4922" s="458">
        <v>0.1069</v>
      </c>
      <c r="O4922" s="468">
        <v>1.09E-2</v>
      </c>
      <c r="P4922" s="460">
        <v>0</v>
      </c>
      <c r="Q4922" s="453">
        <v>1</v>
      </c>
      <c r="R4922" s="458">
        <v>9.6000000000000002E-2</v>
      </c>
      <c r="S4922" s="464">
        <v>651616</v>
      </c>
      <c r="T4922" s="461">
        <v>2416664</v>
      </c>
      <c r="U4922" s="469">
        <v>525000</v>
      </c>
      <c r="V4922" s="470">
        <v>498658.36239999998</v>
      </c>
      <c r="W4922" s="716" t="e">
        <f t="shared" si="191"/>
        <v>#DIV/0!</v>
      </c>
      <c r="Z4922" s="739">
        <f t="shared" si="192"/>
        <v>7102.6144000000004</v>
      </c>
    </row>
    <row r="4923" spans="1:26" s="365" customFormat="1" ht="12.65" customHeight="1">
      <c r="A4923" s="284" t="s">
        <v>107</v>
      </c>
      <c r="B4923" s="452" t="s">
        <v>703</v>
      </c>
      <c r="C4923" s="453" t="s">
        <v>449</v>
      </c>
      <c r="D4923" s="454" t="s">
        <v>1432</v>
      </c>
      <c r="E4923" s="455" t="s">
        <v>1453</v>
      </c>
      <c r="F4923" s="454" t="s">
        <v>1402</v>
      </c>
      <c r="G4923" s="454" t="s">
        <v>1403</v>
      </c>
      <c r="H4923" s="454" t="s">
        <v>439</v>
      </c>
      <c r="I4923" s="453">
        <v>2024</v>
      </c>
      <c r="J4923" s="453">
        <v>8</v>
      </c>
      <c r="K4923" s="456">
        <v>45608</v>
      </c>
      <c r="L4923" s="457"/>
      <c r="M4923" s="458">
        <v>9.6000000000000002E-2</v>
      </c>
      <c r="N4923" s="458">
        <v>0.1069</v>
      </c>
      <c r="O4923" s="468">
        <v>1.09E-2</v>
      </c>
      <c r="P4923" s="460">
        <v>0</v>
      </c>
      <c r="Q4923" s="453">
        <v>1</v>
      </c>
      <c r="R4923" s="458">
        <v>9.6000000000000002E-2</v>
      </c>
      <c r="S4923" s="464">
        <v>0</v>
      </c>
      <c r="T4923" s="461">
        <v>2416664</v>
      </c>
      <c r="U4923" s="469">
        <v>525000</v>
      </c>
      <c r="V4923" s="470">
        <v>498658.36239999998</v>
      </c>
      <c r="W4923" s="716" t="e">
        <f t="shared" si="191"/>
        <v>#DIV/0!</v>
      </c>
      <c r="Z4923" s="739">
        <f t="shared" si="192"/>
        <v>0</v>
      </c>
    </row>
    <row r="4924" spans="1:26" s="365" customFormat="1" ht="12.65" customHeight="1">
      <c r="A4924" s="284" t="s">
        <v>107</v>
      </c>
      <c r="B4924" s="452" t="s">
        <v>703</v>
      </c>
      <c r="C4924" s="453" t="s">
        <v>449</v>
      </c>
      <c r="D4924" s="454" t="s">
        <v>1436</v>
      </c>
      <c r="E4924" s="455" t="s">
        <v>1454</v>
      </c>
      <c r="F4924" s="454" t="s">
        <v>1402</v>
      </c>
      <c r="G4924" s="454" t="s">
        <v>1455</v>
      </c>
      <c r="H4924" s="454" t="s">
        <v>439</v>
      </c>
      <c r="I4924" s="453">
        <v>2024</v>
      </c>
      <c r="J4924" s="453">
        <v>4</v>
      </c>
      <c r="K4924" s="456">
        <v>45608</v>
      </c>
      <c r="L4924" s="457"/>
      <c r="M4924" s="458">
        <v>4.8000000000000001E-2</v>
      </c>
      <c r="N4924" s="458">
        <v>6.0299999999999999E-2</v>
      </c>
      <c r="O4924" s="468">
        <v>1.23E-2</v>
      </c>
      <c r="P4924" s="460">
        <v>0</v>
      </c>
      <c r="Q4924" s="453">
        <v>1</v>
      </c>
      <c r="R4924" s="458">
        <v>4.8000000000000001E-2</v>
      </c>
      <c r="S4924" s="464">
        <v>330574</v>
      </c>
      <c r="T4924" s="461">
        <v>330574</v>
      </c>
      <c r="U4924" s="469">
        <v>589000</v>
      </c>
      <c r="V4924" s="470">
        <v>584933.93980000005</v>
      </c>
      <c r="W4924" s="716" t="e">
        <f t="shared" si="191"/>
        <v>#DIV/0!</v>
      </c>
      <c r="Z4924" s="739">
        <f t="shared" si="192"/>
        <v>4066.0601999999999</v>
      </c>
    </row>
    <row r="4925" spans="1:26" s="365" customFormat="1" ht="12.65" customHeight="1">
      <c r="A4925" s="284" t="s">
        <v>107</v>
      </c>
      <c r="B4925" s="452" t="s">
        <v>703</v>
      </c>
      <c r="C4925" s="453" t="s">
        <v>449</v>
      </c>
      <c r="D4925" s="454" t="s">
        <v>1436</v>
      </c>
      <c r="E4925" s="455" t="s">
        <v>1454</v>
      </c>
      <c r="F4925" s="454" t="s">
        <v>1402</v>
      </c>
      <c r="G4925" s="454" t="s">
        <v>1403</v>
      </c>
      <c r="H4925" s="454" t="s">
        <v>439</v>
      </c>
      <c r="I4925" s="453">
        <v>2024</v>
      </c>
      <c r="J4925" s="453">
        <v>5</v>
      </c>
      <c r="K4925" s="456">
        <v>45608</v>
      </c>
      <c r="L4925" s="457"/>
      <c r="M4925" s="458">
        <v>4.8000000000000001E-2</v>
      </c>
      <c r="N4925" s="458">
        <v>6.0299999999999999E-2</v>
      </c>
      <c r="O4925" s="468">
        <v>1.23E-2</v>
      </c>
      <c r="P4925" s="460">
        <v>0</v>
      </c>
      <c r="Q4925" s="453">
        <v>1</v>
      </c>
      <c r="R4925" s="458">
        <v>4.8000000000000001E-2</v>
      </c>
      <c r="S4925" s="464">
        <v>54000</v>
      </c>
      <c r="T4925" s="461">
        <v>384574</v>
      </c>
      <c r="U4925" s="469">
        <v>589000</v>
      </c>
      <c r="V4925" s="470">
        <v>584269.73979999998</v>
      </c>
      <c r="W4925" s="716" t="e">
        <f t="shared" si="191"/>
        <v>#DIV/0!</v>
      </c>
      <c r="Z4925" s="739">
        <f t="shared" si="192"/>
        <v>664.2</v>
      </c>
    </row>
    <row r="4926" spans="1:26" s="365" customFormat="1" ht="12.65" customHeight="1">
      <c r="A4926" s="284" t="s">
        <v>107</v>
      </c>
      <c r="B4926" s="452" t="s">
        <v>703</v>
      </c>
      <c r="C4926" s="453" t="s">
        <v>449</v>
      </c>
      <c r="D4926" s="454" t="s">
        <v>1436</v>
      </c>
      <c r="E4926" s="455" t="s">
        <v>1454</v>
      </c>
      <c r="F4926" s="454" t="s">
        <v>1402</v>
      </c>
      <c r="G4926" s="454" t="s">
        <v>1403</v>
      </c>
      <c r="H4926" s="454" t="s">
        <v>439</v>
      </c>
      <c r="I4926" s="453">
        <v>2024</v>
      </c>
      <c r="J4926" s="453">
        <v>6</v>
      </c>
      <c r="K4926" s="456">
        <v>45608</v>
      </c>
      <c r="L4926" s="457"/>
      <c r="M4926" s="458">
        <v>4.8000000000000001E-2</v>
      </c>
      <c r="N4926" s="458">
        <v>6.0299999999999999E-2</v>
      </c>
      <c r="O4926" s="468">
        <v>1.23E-2</v>
      </c>
      <c r="P4926" s="460">
        <v>0</v>
      </c>
      <c r="Q4926" s="453">
        <v>1</v>
      </c>
      <c r="R4926" s="458">
        <v>4.8000000000000001E-2</v>
      </c>
      <c r="S4926" s="464">
        <v>1403320</v>
      </c>
      <c r="T4926" s="461">
        <v>1787894</v>
      </c>
      <c r="U4926" s="469">
        <v>589000</v>
      </c>
      <c r="V4926" s="470">
        <v>567008.90379999997</v>
      </c>
      <c r="W4926" s="716" t="e">
        <f t="shared" si="191"/>
        <v>#DIV/0!</v>
      </c>
      <c r="Z4926" s="739">
        <f t="shared" si="192"/>
        <v>17260.835999999999</v>
      </c>
    </row>
    <row r="4927" spans="1:26" s="365" customFormat="1" ht="12.65" customHeight="1">
      <c r="A4927" s="284" t="s">
        <v>107</v>
      </c>
      <c r="B4927" s="452" t="s">
        <v>703</v>
      </c>
      <c r="C4927" s="453" t="s">
        <v>449</v>
      </c>
      <c r="D4927" s="454" t="s">
        <v>1436</v>
      </c>
      <c r="E4927" s="455" t="s">
        <v>1454</v>
      </c>
      <c r="F4927" s="454" t="s">
        <v>1402</v>
      </c>
      <c r="G4927" s="454" t="s">
        <v>1403</v>
      </c>
      <c r="H4927" s="454" t="s">
        <v>439</v>
      </c>
      <c r="I4927" s="453">
        <v>2024</v>
      </c>
      <c r="J4927" s="453">
        <v>7</v>
      </c>
      <c r="K4927" s="456">
        <v>45608</v>
      </c>
      <c r="L4927" s="457"/>
      <c r="M4927" s="458">
        <v>4.8000000000000001E-2</v>
      </c>
      <c r="N4927" s="458">
        <v>6.0299999999999999E-2</v>
      </c>
      <c r="O4927" s="468">
        <v>1.23E-2</v>
      </c>
      <c r="P4927" s="460">
        <v>0</v>
      </c>
      <c r="Q4927" s="453">
        <v>1</v>
      </c>
      <c r="R4927" s="458">
        <v>4.8000000000000001E-2</v>
      </c>
      <c r="S4927" s="464">
        <v>482670</v>
      </c>
      <c r="T4927" s="461">
        <v>2270564</v>
      </c>
      <c r="U4927" s="469">
        <v>589000</v>
      </c>
      <c r="V4927" s="470">
        <v>561072.06279999996</v>
      </c>
      <c r="W4927" s="716" t="e">
        <f t="shared" si="191"/>
        <v>#DIV/0!</v>
      </c>
      <c r="Z4927" s="739">
        <f t="shared" si="192"/>
        <v>5936.8410000000003</v>
      </c>
    </row>
    <row r="4928" spans="1:26" s="365" customFormat="1" ht="12.65" customHeight="1">
      <c r="A4928" s="284" t="s">
        <v>107</v>
      </c>
      <c r="B4928" s="452" t="s">
        <v>703</v>
      </c>
      <c r="C4928" s="453" t="s">
        <v>449</v>
      </c>
      <c r="D4928" s="454" t="s">
        <v>1436</v>
      </c>
      <c r="E4928" s="455" t="s">
        <v>1454</v>
      </c>
      <c r="F4928" s="454" t="s">
        <v>1402</v>
      </c>
      <c r="G4928" s="454" t="s">
        <v>1403</v>
      </c>
      <c r="H4928" s="454" t="s">
        <v>439</v>
      </c>
      <c r="I4928" s="453">
        <v>2024</v>
      </c>
      <c r="J4928" s="453">
        <v>8</v>
      </c>
      <c r="K4928" s="456">
        <v>45608</v>
      </c>
      <c r="L4928" s="457"/>
      <c r="M4928" s="458">
        <v>4.8000000000000001E-2</v>
      </c>
      <c r="N4928" s="458">
        <v>6.0299999999999999E-2</v>
      </c>
      <c r="O4928" s="468">
        <v>1.23E-2</v>
      </c>
      <c r="P4928" s="460">
        <v>0</v>
      </c>
      <c r="Q4928" s="453">
        <v>1</v>
      </c>
      <c r="R4928" s="458">
        <v>4.8000000000000001E-2</v>
      </c>
      <c r="S4928" s="464">
        <v>0</v>
      </c>
      <c r="T4928" s="461">
        <v>2270564</v>
      </c>
      <c r="U4928" s="469">
        <v>589000</v>
      </c>
      <c r="V4928" s="470">
        <v>561072.06279999996</v>
      </c>
      <c r="W4928" s="716" t="e">
        <f t="shared" si="191"/>
        <v>#DIV/0!</v>
      </c>
      <c r="Z4928" s="739">
        <f t="shared" si="192"/>
        <v>0</v>
      </c>
    </row>
    <row r="4929" spans="1:26" s="365" customFormat="1" ht="12.65" customHeight="1">
      <c r="A4929" s="284" t="s">
        <v>107</v>
      </c>
      <c r="B4929" s="452" t="s">
        <v>703</v>
      </c>
      <c r="C4929" s="453" t="s">
        <v>449</v>
      </c>
      <c r="D4929" s="454" t="s">
        <v>1456</v>
      </c>
      <c r="E4929" s="455" t="s">
        <v>1457</v>
      </c>
      <c r="F4929" s="454" t="s">
        <v>1402</v>
      </c>
      <c r="G4929" s="454" t="s">
        <v>1403</v>
      </c>
      <c r="H4929" s="454" t="s">
        <v>439</v>
      </c>
      <c r="I4929" s="453">
        <v>2024</v>
      </c>
      <c r="J4929" s="453">
        <v>4</v>
      </c>
      <c r="K4929" s="456">
        <v>45608</v>
      </c>
      <c r="L4929" s="457"/>
      <c r="M4929" s="458">
        <v>4.3999999999999997E-2</v>
      </c>
      <c r="N4929" s="458">
        <v>5.0799999999999998E-2</v>
      </c>
      <c r="O4929" s="468">
        <v>6.7999999999999996E-3</v>
      </c>
      <c r="P4929" s="460">
        <v>0</v>
      </c>
      <c r="Q4929" s="453">
        <v>1</v>
      </c>
      <c r="R4929" s="458">
        <v>4.3999999999999997E-2</v>
      </c>
      <c r="S4929" s="464">
        <v>330574</v>
      </c>
      <c r="T4929" s="461">
        <v>330574</v>
      </c>
      <c r="U4929" s="469">
        <v>325000</v>
      </c>
      <c r="V4929" s="470">
        <v>322752.0968</v>
      </c>
      <c r="W4929" s="716" t="e">
        <f t="shared" si="191"/>
        <v>#DIV/0!</v>
      </c>
      <c r="Z4929" s="739">
        <f t="shared" si="192"/>
        <v>2247.9031999999997</v>
      </c>
    </row>
    <row r="4930" spans="1:26" s="365" customFormat="1" ht="12.65" customHeight="1">
      <c r="A4930" s="284" t="s">
        <v>107</v>
      </c>
      <c r="B4930" s="452" t="s">
        <v>703</v>
      </c>
      <c r="C4930" s="453" t="s">
        <v>449</v>
      </c>
      <c r="D4930" s="454" t="s">
        <v>1456</v>
      </c>
      <c r="E4930" s="455" t="s">
        <v>1457</v>
      </c>
      <c r="F4930" s="454" t="s">
        <v>1402</v>
      </c>
      <c r="G4930" s="454" t="s">
        <v>1403</v>
      </c>
      <c r="H4930" s="454" t="s">
        <v>439</v>
      </c>
      <c r="I4930" s="453">
        <v>2024</v>
      </c>
      <c r="J4930" s="453">
        <v>5</v>
      </c>
      <c r="K4930" s="456">
        <v>45608</v>
      </c>
      <c r="L4930" s="457"/>
      <c r="M4930" s="458">
        <v>4.3999999999999997E-2</v>
      </c>
      <c r="N4930" s="458">
        <v>5.0799999999999998E-2</v>
      </c>
      <c r="O4930" s="468">
        <v>6.7999999999999996E-3</v>
      </c>
      <c r="P4930" s="460">
        <v>0</v>
      </c>
      <c r="Q4930" s="453">
        <v>1</v>
      </c>
      <c r="R4930" s="458">
        <v>4.3999999999999997E-2</v>
      </c>
      <c r="S4930" s="464">
        <v>91220</v>
      </c>
      <c r="T4930" s="461">
        <v>421794</v>
      </c>
      <c r="U4930" s="469">
        <v>325000</v>
      </c>
      <c r="V4930" s="470">
        <v>322131.80080000003</v>
      </c>
      <c r="W4930" s="716" t="e">
        <f t="shared" ref="W4930:W4993" si="193">V4930/$AB$1</f>
        <v>#DIV/0!</v>
      </c>
      <c r="Z4930" s="739">
        <f t="shared" si="192"/>
        <v>620.29599999999994</v>
      </c>
    </row>
    <row r="4931" spans="1:26" s="365" customFormat="1" ht="12.65" customHeight="1">
      <c r="A4931" s="284" t="s">
        <v>107</v>
      </c>
      <c r="B4931" s="452" t="s">
        <v>703</v>
      </c>
      <c r="C4931" s="453" t="s">
        <v>449</v>
      </c>
      <c r="D4931" s="454" t="s">
        <v>1456</v>
      </c>
      <c r="E4931" s="455" t="s">
        <v>1457</v>
      </c>
      <c r="F4931" s="454" t="s">
        <v>1402</v>
      </c>
      <c r="G4931" s="454" t="s">
        <v>1403</v>
      </c>
      <c r="H4931" s="454" t="s">
        <v>439</v>
      </c>
      <c r="I4931" s="453">
        <v>2024</v>
      </c>
      <c r="J4931" s="453">
        <v>6</v>
      </c>
      <c r="K4931" s="456">
        <v>45608</v>
      </c>
      <c r="L4931" s="457"/>
      <c r="M4931" s="458">
        <v>4.3999999999999997E-2</v>
      </c>
      <c r="N4931" s="458">
        <v>5.0799999999999998E-2</v>
      </c>
      <c r="O4931" s="468">
        <v>6.7999999999999996E-3</v>
      </c>
      <c r="P4931" s="460">
        <v>0</v>
      </c>
      <c r="Q4931" s="453">
        <v>1</v>
      </c>
      <c r="R4931" s="458">
        <v>4.3999999999999997E-2</v>
      </c>
      <c r="S4931" s="464">
        <v>1368000</v>
      </c>
      <c r="T4931" s="461">
        <v>1789794</v>
      </c>
      <c r="U4931" s="469">
        <v>325000</v>
      </c>
      <c r="V4931" s="470">
        <v>312829.4008</v>
      </c>
      <c r="W4931" s="716" t="e">
        <f t="shared" si="193"/>
        <v>#DIV/0!</v>
      </c>
      <c r="Z4931" s="739">
        <f t="shared" ref="Z4931:Z4994" si="194">O4931*S4931</f>
        <v>9302.4</v>
      </c>
    </row>
    <row r="4932" spans="1:26" s="365" customFormat="1" ht="12.65" customHeight="1">
      <c r="A4932" s="284" t="s">
        <v>107</v>
      </c>
      <c r="B4932" s="452" t="s">
        <v>703</v>
      </c>
      <c r="C4932" s="453" t="s">
        <v>449</v>
      </c>
      <c r="D4932" s="454" t="s">
        <v>1456</v>
      </c>
      <c r="E4932" s="455" t="s">
        <v>1457</v>
      </c>
      <c r="F4932" s="454" t="s">
        <v>1402</v>
      </c>
      <c r="G4932" s="454" t="s">
        <v>1403</v>
      </c>
      <c r="H4932" s="454" t="s">
        <v>439</v>
      </c>
      <c r="I4932" s="453">
        <v>2024</v>
      </c>
      <c r="J4932" s="453">
        <v>7</v>
      </c>
      <c r="K4932" s="456">
        <v>45608</v>
      </c>
      <c r="L4932" s="457"/>
      <c r="M4932" s="458">
        <v>4.3999999999999997E-2</v>
      </c>
      <c r="N4932" s="458">
        <v>5.0799999999999998E-2</v>
      </c>
      <c r="O4932" s="468">
        <v>6.7999999999999996E-3</v>
      </c>
      <c r="P4932" s="460">
        <v>0</v>
      </c>
      <c r="Q4932" s="453">
        <v>1</v>
      </c>
      <c r="R4932" s="458">
        <v>4.3999999999999997E-2</v>
      </c>
      <c r="S4932" s="464">
        <v>543216</v>
      </c>
      <c r="T4932" s="461">
        <v>2333010</v>
      </c>
      <c r="U4932" s="469">
        <v>325000</v>
      </c>
      <c r="V4932" s="470">
        <v>309135.53200000001</v>
      </c>
      <c r="W4932" s="716" t="e">
        <f t="shared" si="193"/>
        <v>#DIV/0!</v>
      </c>
      <c r="Z4932" s="739">
        <f t="shared" si="194"/>
        <v>3693.8687999999997</v>
      </c>
    </row>
    <row r="4933" spans="1:26" s="365" customFormat="1" ht="12.65" customHeight="1">
      <c r="A4933" s="284" t="s">
        <v>107</v>
      </c>
      <c r="B4933" s="452" t="s">
        <v>703</v>
      </c>
      <c r="C4933" s="453" t="s">
        <v>449</v>
      </c>
      <c r="D4933" s="454" t="s">
        <v>1456</v>
      </c>
      <c r="E4933" s="455" t="s">
        <v>1457</v>
      </c>
      <c r="F4933" s="454" t="s">
        <v>1402</v>
      </c>
      <c r="G4933" s="454" t="s">
        <v>1403</v>
      </c>
      <c r="H4933" s="454" t="s">
        <v>439</v>
      </c>
      <c r="I4933" s="453">
        <v>2024</v>
      </c>
      <c r="J4933" s="453">
        <v>8</v>
      </c>
      <c r="K4933" s="456">
        <v>45608</v>
      </c>
      <c r="L4933" s="457"/>
      <c r="M4933" s="458">
        <v>4.3999999999999997E-2</v>
      </c>
      <c r="N4933" s="458">
        <v>5.0799999999999998E-2</v>
      </c>
      <c r="O4933" s="468">
        <v>6.7999999999999996E-3</v>
      </c>
      <c r="P4933" s="460">
        <v>0</v>
      </c>
      <c r="Q4933" s="453">
        <v>1</v>
      </c>
      <c r="R4933" s="458">
        <v>4.3999999999999997E-2</v>
      </c>
      <c r="S4933" s="464">
        <v>0</v>
      </c>
      <c r="T4933" s="461">
        <v>2333010</v>
      </c>
      <c r="U4933" s="469">
        <v>325000</v>
      </c>
      <c r="V4933" s="470">
        <v>309135.53200000001</v>
      </c>
      <c r="W4933" s="716" t="e">
        <f t="shared" si="193"/>
        <v>#DIV/0!</v>
      </c>
      <c r="Z4933" s="739">
        <f t="shared" si="194"/>
        <v>0</v>
      </c>
    </row>
    <row r="4934" spans="1:26" s="365" customFormat="1" ht="12.65" customHeight="1">
      <c r="A4934" s="452" t="s">
        <v>115</v>
      </c>
      <c r="B4934" s="452" t="s">
        <v>728</v>
      </c>
      <c r="C4934" s="453" t="s">
        <v>449</v>
      </c>
      <c r="D4934" s="454" t="s">
        <v>1422</v>
      </c>
      <c r="E4934" s="455" t="s">
        <v>1166</v>
      </c>
      <c r="F4934" s="454" t="s">
        <v>1402</v>
      </c>
      <c r="G4934" s="454" t="s">
        <v>1403</v>
      </c>
      <c r="H4934" s="454" t="s">
        <v>439</v>
      </c>
      <c r="I4934" s="453">
        <v>2024</v>
      </c>
      <c r="J4934" s="453">
        <v>4</v>
      </c>
      <c r="K4934" s="456">
        <v>45608</v>
      </c>
      <c r="L4934" s="457"/>
      <c r="M4934" s="458">
        <v>0.7006</v>
      </c>
      <c r="N4934" s="458">
        <v>0.7419</v>
      </c>
      <c r="O4934" s="468">
        <v>4.1300000000000003E-2</v>
      </c>
      <c r="P4934" s="460">
        <v>0</v>
      </c>
      <c r="Q4934" s="453">
        <v>1</v>
      </c>
      <c r="R4934" s="458">
        <v>0.7006</v>
      </c>
      <c r="S4934" s="464">
        <v>303520</v>
      </c>
      <c r="T4934" s="461">
        <v>303520</v>
      </c>
      <c r="U4934" s="469">
        <v>1980000</v>
      </c>
      <c r="V4934" s="470">
        <v>1967464.6240000001</v>
      </c>
      <c r="W4934" s="716" t="e">
        <f t="shared" si="193"/>
        <v>#DIV/0!</v>
      </c>
      <c r="Z4934" s="739">
        <f t="shared" si="194"/>
        <v>12535.376</v>
      </c>
    </row>
    <row r="4935" spans="1:26" s="365" customFormat="1" ht="12.65" customHeight="1">
      <c r="A4935" s="452" t="s">
        <v>115</v>
      </c>
      <c r="B4935" s="452" t="s">
        <v>728</v>
      </c>
      <c r="C4935" s="453" t="s">
        <v>449</v>
      </c>
      <c r="D4935" s="454" t="s">
        <v>1422</v>
      </c>
      <c r="E4935" s="455" t="s">
        <v>1166</v>
      </c>
      <c r="F4935" s="454" t="s">
        <v>1402</v>
      </c>
      <c r="G4935" s="454" t="s">
        <v>1403</v>
      </c>
      <c r="H4935" s="454" t="s">
        <v>439</v>
      </c>
      <c r="I4935" s="453">
        <v>2024</v>
      </c>
      <c r="J4935" s="453">
        <v>5</v>
      </c>
      <c r="K4935" s="456">
        <v>45608</v>
      </c>
      <c r="L4935" s="457"/>
      <c r="M4935" s="458">
        <v>0.7006</v>
      </c>
      <c r="N4935" s="458">
        <v>0.7419</v>
      </c>
      <c r="O4935" s="468">
        <v>4.1300000000000003E-2</v>
      </c>
      <c r="P4935" s="460">
        <v>0</v>
      </c>
      <c r="Q4935" s="453">
        <v>1</v>
      </c>
      <c r="R4935" s="458">
        <v>0.7006</v>
      </c>
      <c r="S4935" s="464">
        <v>2135833</v>
      </c>
      <c r="T4935" s="461">
        <v>2439353</v>
      </c>
      <c r="U4935" s="469">
        <v>1980000</v>
      </c>
      <c r="V4935" s="470">
        <v>1879254.7211</v>
      </c>
      <c r="W4935" s="716" t="e">
        <f t="shared" si="193"/>
        <v>#DIV/0!</v>
      </c>
      <c r="Z4935" s="739">
        <f t="shared" si="194"/>
        <v>88209.902900000001</v>
      </c>
    </row>
    <row r="4936" spans="1:26" s="365" customFormat="1" ht="12.65" customHeight="1">
      <c r="A4936" s="452" t="s">
        <v>115</v>
      </c>
      <c r="B4936" s="452" t="s">
        <v>728</v>
      </c>
      <c r="C4936" s="453" t="s">
        <v>449</v>
      </c>
      <c r="D4936" s="454" t="s">
        <v>1422</v>
      </c>
      <c r="E4936" s="455" t="s">
        <v>1166</v>
      </c>
      <c r="F4936" s="454" t="s">
        <v>1402</v>
      </c>
      <c r="G4936" s="454" t="s">
        <v>1403</v>
      </c>
      <c r="H4936" s="454" t="s">
        <v>439</v>
      </c>
      <c r="I4936" s="453">
        <v>2024</v>
      </c>
      <c r="J4936" s="453">
        <v>6</v>
      </c>
      <c r="K4936" s="456">
        <v>45608</v>
      </c>
      <c r="L4936" s="457"/>
      <c r="M4936" s="458">
        <v>0.7006</v>
      </c>
      <c r="N4936" s="458">
        <v>0.7419</v>
      </c>
      <c r="O4936" s="468">
        <v>4.1300000000000003E-2</v>
      </c>
      <c r="P4936" s="460">
        <v>0</v>
      </c>
      <c r="Q4936" s="453">
        <v>1</v>
      </c>
      <c r="R4936" s="458">
        <v>0.7006</v>
      </c>
      <c r="S4936" s="464">
        <v>1831589</v>
      </c>
      <c r="T4936" s="461">
        <v>4270942</v>
      </c>
      <c r="U4936" s="469">
        <v>1980000</v>
      </c>
      <c r="V4936" s="470">
        <v>1803610.0954</v>
      </c>
      <c r="W4936" s="716" t="e">
        <f t="shared" si="193"/>
        <v>#DIV/0!</v>
      </c>
      <c r="Z4936" s="739">
        <f t="shared" si="194"/>
        <v>75644.625700000004</v>
      </c>
    </row>
    <row r="4937" spans="1:26" s="365" customFormat="1" ht="12.65" customHeight="1">
      <c r="A4937" s="452" t="s">
        <v>115</v>
      </c>
      <c r="B4937" s="452" t="s">
        <v>728</v>
      </c>
      <c r="C4937" s="453" t="s">
        <v>449</v>
      </c>
      <c r="D4937" s="454" t="s">
        <v>1422</v>
      </c>
      <c r="E4937" s="455" t="s">
        <v>1166</v>
      </c>
      <c r="F4937" s="454" t="s">
        <v>1402</v>
      </c>
      <c r="G4937" s="454" t="s">
        <v>1403</v>
      </c>
      <c r="H4937" s="454" t="s">
        <v>439</v>
      </c>
      <c r="I4937" s="453">
        <v>2024</v>
      </c>
      <c r="J4937" s="453">
        <v>7</v>
      </c>
      <c r="K4937" s="456">
        <v>45608</v>
      </c>
      <c r="L4937" s="457"/>
      <c r="M4937" s="458">
        <v>0.7006</v>
      </c>
      <c r="N4937" s="458">
        <v>0.7419</v>
      </c>
      <c r="O4937" s="468">
        <v>4.1300000000000003E-2</v>
      </c>
      <c r="P4937" s="460">
        <v>0</v>
      </c>
      <c r="Q4937" s="453">
        <v>1</v>
      </c>
      <c r="R4937" s="458">
        <v>0.7006</v>
      </c>
      <c r="S4937" s="464">
        <v>2096154</v>
      </c>
      <c r="T4937" s="461">
        <v>6367096</v>
      </c>
      <c r="U4937" s="469">
        <v>1980000</v>
      </c>
      <c r="V4937" s="470">
        <v>1717038.9351999999</v>
      </c>
      <c r="W4937" s="716" t="e">
        <f t="shared" si="193"/>
        <v>#DIV/0!</v>
      </c>
      <c r="Z4937" s="739">
        <f t="shared" si="194"/>
        <v>86571.160200000013</v>
      </c>
    </row>
    <row r="4938" spans="1:26" s="365" customFormat="1" ht="12.65" customHeight="1">
      <c r="A4938" s="452" t="s">
        <v>115</v>
      </c>
      <c r="B4938" s="452" t="s">
        <v>728</v>
      </c>
      <c r="C4938" s="453" t="s">
        <v>449</v>
      </c>
      <c r="D4938" s="454" t="s">
        <v>1422</v>
      </c>
      <c r="E4938" s="455" t="s">
        <v>1166</v>
      </c>
      <c r="F4938" s="454" t="s">
        <v>1402</v>
      </c>
      <c r="G4938" s="454" t="s">
        <v>1403</v>
      </c>
      <c r="H4938" s="454" t="s">
        <v>439</v>
      </c>
      <c r="I4938" s="453">
        <v>2024</v>
      </c>
      <c r="J4938" s="453">
        <v>8</v>
      </c>
      <c r="K4938" s="456">
        <v>45608</v>
      </c>
      <c r="L4938" s="457"/>
      <c r="M4938" s="458">
        <v>0.7006</v>
      </c>
      <c r="N4938" s="458">
        <v>0.7419</v>
      </c>
      <c r="O4938" s="468">
        <v>4.1300000000000003E-2</v>
      </c>
      <c r="P4938" s="460">
        <v>0</v>
      </c>
      <c r="Q4938" s="453">
        <v>1</v>
      </c>
      <c r="R4938" s="458">
        <v>0.7006</v>
      </c>
      <c r="S4938" s="464">
        <v>1896168</v>
      </c>
      <c r="T4938" s="461">
        <v>8263264</v>
      </c>
      <c r="U4938" s="469">
        <v>1980000</v>
      </c>
      <c r="V4938" s="470">
        <v>1638727.1968</v>
      </c>
      <c r="W4938" s="716" t="e">
        <f t="shared" si="193"/>
        <v>#DIV/0!</v>
      </c>
      <c r="Z4938" s="739">
        <f t="shared" si="194"/>
        <v>78311.738400000002</v>
      </c>
    </row>
    <row r="4939" spans="1:26" s="365" customFormat="1" ht="12.65" customHeight="1">
      <c r="A4939" s="452" t="s">
        <v>115</v>
      </c>
      <c r="B4939" s="452" t="s">
        <v>728</v>
      </c>
      <c r="C4939" s="453" t="s">
        <v>449</v>
      </c>
      <c r="D4939" s="454" t="s">
        <v>1423</v>
      </c>
      <c r="E4939" s="455" t="s">
        <v>727</v>
      </c>
      <c r="F4939" s="454" t="s">
        <v>1402</v>
      </c>
      <c r="G4939" s="454" t="s">
        <v>220</v>
      </c>
      <c r="H4939" s="454" t="s">
        <v>439</v>
      </c>
      <c r="I4939" s="453">
        <v>2024</v>
      </c>
      <c r="J4939" s="453">
        <v>4</v>
      </c>
      <c r="K4939" s="456">
        <v>45608</v>
      </c>
      <c r="L4939" s="457"/>
      <c r="M4939" s="458">
        <v>9.5299999999999996E-2</v>
      </c>
      <c r="N4939" s="458">
        <v>0.1072</v>
      </c>
      <c r="O4939" s="468">
        <v>1.1900000000000001E-2</v>
      </c>
      <c r="P4939" s="460">
        <v>0</v>
      </c>
      <c r="Q4939" s="453">
        <v>1</v>
      </c>
      <c r="R4939" s="458">
        <v>9.5299999999999996E-2</v>
      </c>
      <c r="S4939" s="464">
        <v>749000</v>
      </c>
      <c r="T4939" s="461">
        <v>749000</v>
      </c>
      <c r="U4939" s="469">
        <v>570000</v>
      </c>
      <c r="V4939" s="470">
        <v>561086.9</v>
      </c>
      <c r="W4939" s="716" t="e">
        <f t="shared" si="193"/>
        <v>#DIV/0!</v>
      </c>
      <c r="Z4939" s="739">
        <f t="shared" si="194"/>
        <v>8913.1</v>
      </c>
    </row>
    <row r="4940" spans="1:26" s="365" customFormat="1" ht="12.65" customHeight="1">
      <c r="A4940" s="452" t="s">
        <v>115</v>
      </c>
      <c r="B4940" s="452" t="s">
        <v>728</v>
      </c>
      <c r="C4940" s="453" t="s">
        <v>449</v>
      </c>
      <c r="D4940" s="454" t="s">
        <v>1423</v>
      </c>
      <c r="E4940" s="455" t="s">
        <v>727</v>
      </c>
      <c r="F4940" s="454" t="s">
        <v>1402</v>
      </c>
      <c r="G4940" s="454" t="s">
        <v>220</v>
      </c>
      <c r="H4940" s="454" t="s">
        <v>439</v>
      </c>
      <c r="I4940" s="453">
        <v>2024</v>
      </c>
      <c r="J4940" s="453">
        <v>5</v>
      </c>
      <c r="K4940" s="456">
        <v>45608</v>
      </c>
      <c r="L4940" s="457"/>
      <c r="M4940" s="458">
        <v>9.5299999999999996E-2</v>
      </c>
      <c r="N4940" s="458">
        <v>0.1072</v>
      </c>
      <c r="O4940" s="468">
        <v>1.1900000000000001E-2</v>
      </c>
      <c r="P4940" s="460">
        <v>0</v>
      </c>
      <c r="Q4940" s="453">
        <v>1</v>
      </c>
      <c r="R4940" s="458">
        <v>9.5299999999999996E-2</v>
      </c>
      <c r="S4940" s="464">
        <v>1953000</v>
      </c>
      <c r="T4940" s="461">
        <v>2702000</v>
      </c>
      <c r="U4940" s="469">
        <v>570000</v>
      </c>
      <c r="V4940" s="470">
        <v>537846.19999999995</v>
      </c>
      <c r="W4940" s="716" t="e">
        <f t="shared" si="193"/>
        <v>#DIV/0!</v>
      </c>
      <c r="Z4940" s="739">
        <f t="shared" si="194"/>
        <v>23240.7</v>
      </c>
    </row>
    <row r="4941" spans="1:26" s="365" customFormat="1" ht="12.65" customHeight="1">
      <c r="A4941" s="452" t="s">
        <v>115</v>
      </c>
      <c r="B4941" s="452" t="s">
        <v>728</v>
      </c>
      <c r="C4941" s="453" t="s">
        <v>449</v>
      </c>
      <c r="D4941" s="454" t="s">
        <v>1423</v>
      </c>
      <c r="E4941" s="455" t="s">
        <v>727</v>
      </c>
      <c r="F4941" s="454" t="s">
        <v>1402</v>
      </c>
      <c r="G4941" s="454" t="s">
        <v>220</v>
      </c>
      <c r="H4941" s="454" t="s">
        <v>439</v>
      </c>
      <c r="I4941" s="453">
        <v>2024</v>
      </c>
      <c r="J4941" s="453">
        <v>6</v>
      </c>
      <c r="K4941" s="456">
        <v>45608</v>
      </c>
      <c r="L4941" s="457"/>
      <c r="M4941" s="458">
        <v>9.5299999999999996E-2</v>
      </c>
      <c r="N4941" s="458">
        <v>0.1072</v>
      </c>
      <c r="O4941" s="468">
        <v>1.1900000000000001E-2</v>
      </c>
      <c r="P4941" s="460">
        <v>0</v>
      </c>
      <c r="Q4941" s="453">
        <v>1</v>
      </c>
      <c r="R4941" s="458">
        <v>9.5299999999999996E-2</v>
      </c>
      <c r="S4941" s="464">
        <v>1831760</v>
      </c>
      <c r="T4941" s="461">
        <v>4533760</v>
      </c>
      <c r="U4941" s="469">
        <v>570000</v>
      </c>
      <c r="V4941" s="470">
        <v>516048.25599999999</v>
      </c>
      <c r="W4941" s="716" t="e">
        <f t="shared" si="193"/>
        <v>#DIV/0!</v>
      </c>
      <c r="Z4941" s="739">
        <f t="shared" si="194"/>
        <v>21797.944000000003</v>
      </c>
    </row>
    <row r="4942" spans="1:26" s="365" customFormat="1" ht="12.65" customHeight="1">
      <c r="A4942" s="452" t="s">
        <v>115</v>
      </c>
      <c r="B4942" s="452" t="s">
        <v>728</v>
      </c>
      <c r="C4942" s="453" t="s">
        <v>449</v>
      </c>
      <c r="D4942" s="454" t="s">
        <v>1423</v>
      </c>
      <c r="E4942" s="455" t="s">
        <v>727</v>
      </c>
      <c r="F4942" s="454" t="s">
        <v>1402</v>
      </c>
      <c r="G4942" s="454" t="s">
        <v>220</v>
      </c>
      <c r="H4942" s="454" t="s">
        <v>439</v>
      </c>
      <c r="I4942" s="453">
        <v>2024</v>
      </c>
      <c r="J4942" s="453">
        <v>7</v>
      </c>
      <c r="K4942" s="456">
        <v>45608</v>
      </c>
      <c r="L4942" s="457"/>
      <c r="M4942" s="458">
        <v>9.5299999999999996E-2</v>
      </c>
      <c r="N4942" s="458">
        <v>0.1072</v>
      </c>
      <c r="O4942" s="468">
        <v>1.1900000000000001E-2</v>
      </c>
      <c r="P4942" s="460">
        <v>0</v>
      </c>
      <c r="Q4942" s="453">
        <v>1</v>
      </c>
      <c r="R4942" s="458">
        <v>9.5299999999999996E-2</v>
      </c>
      <c r="S4942" s="464">
        <v>1947040</v>
      </c>
      <c r="T4942" s="461">
        <v>6480800</v>
      </c>
      <c r="U4942" s="469">
        <v>570000</v>
      </c>
      <c r="V4942" s="470">
        <v>492878.48</v>
      </c>
      <c r="W4942" s="716" t="e">
        <f t="shared" si="193"/>
        <v>#DIV/0!</v>
      </c>
      <c r="Z4942" s="739">
        <f t="shared" si="194"/>
        <v>23169.776000000002</v>
      </c>
    </row>
    <row r="4943" spans="1:26" s="365" customFormat="1" ht="12.65" customHeight="1">
      <c r="A4943" s="452" t="s">
        <v>115</v>
      </c>
      <c r="B4943" s="452" t="s">
        <v>728</v>
      </c>
      <c r="C4943" s="453" t="s">
        <v>449</v>
      </c>
      <c r="D4943" s="454" t="s">
        <v>1423</v>
      </c>
      <c r="E4943" s="455" t="s">
        <v>727</v>
      </c>
      <c r="F4943" s="454" t="s">
        <v>1402</v>
      </c>
      <c r="G4943" s="454" t="s">
        <v>220</v>
      </c>
      <c r="H4943" s="454" t="s">
        <v>439</v>
      </c>
      <c r="I4943" s="453">
        <v>2024</v>
      </c>
      <c r="J4943" s="453">
        <v>8</v>
      </c>
      <c r="K4943" s="456">
        <v>45608</v>
      </c>
      <c r="L4943" s="457"/>
      <c r="M4943" s="458">
        <v>9.5299999999999996E-2</v>
      </c>
      <c r="N4943" s="458">
        <v>0.1072</v>
      </c>
      <c r="O4943" s="468">
        <v>1.1900000000000001E-2</v>
      </c>
      <c r="P4943" s="460">
        <v>0</v>
      </c>
      <c r="Q4943" s="453">
        <v>1</v>
      </c>
      <c r="R4943" s="458">
        <v>9.5299999999999996E-2</v>
      </c>
      <c r="S4943" s="464">
        <v>2009000</v>
      </c>
      <c r="T4943" s="461">
        <v>8489800</v>
      </c>
      <c r="U4943" s="469">
        <v>570000</v>
      </c>
      <c r="V4943" s="470">
        <v>468971.38</v>
      </c>
      <c r="W4943" s="716" t="e">
        <f t="shared" si="193"/>
        <v>#DIV/0!</v>
      </c>
      <c r="Z4943" s="739">
        <f t="shared" si="194"/>
        <v>23907.100000000002</v>
      </c>
    </row>
    <row r="4944" spans="1:26" s="365" customFormat="1" ht="12.65" customHeight="1">
      <c r="A4944" s="452" t="s">
        <v>115</v>
      </c>
      <c r="B4944" s="452" t="s">
        <v>728</v>
      </c>
      <c r="C4944" s="453" t="s">
        <v>449</v>
      </c>
      <c r="D4944" s="454" t="s">
        <v>1428</v>
      </c>
      <c r="E4944" s="455" t="s">
        <v>730</v>
      </c>
      <c r="F4944" s="454" t="s">
        <v>1402</v>
      </c>
      <c r="G4944" s="454" t="s">
        <v>220</v>
      </c>
      <c r="H4944" s="454" t="s">
        <v>439</v>
      </c>
      <c r="I4944" s="453">
        <v>2024</v>
      </c>
      <c r="J4944" s="453">
        <v>4</v>
      </c>
      <c r="K4944" s="456">
        <v>45608</v>
      </c>
      <c r="L4944" s="457"/>
      <c r="M4944" s="458">
        <v>0.1056</v>
      </c>
      <c r="N4944" s="458">
        <v>0.11840000000000001</v>
      </c>
      <c r="O4944" s="468">
        <v>1.2800000000000001E-2</v>
      </c>
      <c r="P4944" s="460">
        <v>0</v>
      </c>
      <c r="Q4944" s="453">
        <v>1</v>
      </c>
      <c r="R4944" s="458">
        <v>0.1056</v>
      </c>
      <c r="S4944" s="464">
        <v>626500</v>
      </c>
      <c r="T4944" s="461">
        <v>626500</v>
      </c>
      <c r="U4944" s="469">
        <v>615000</v>
      </c>
      <c r="V4944" s="470">
        <v>606980.80000000005</v>
      </c>
      <c r="W4944" s="716" t="e">
        <f t="shared" si="193"/>
        <v>#DIV/0!</v>
      </c>
      <c r="Z4944" s="739">
        <f t="shared" si="194"/>
        <v>8019.2000000000007</v>
      </c>
    </row>
    <row r="4945" spans="1:26" s="365" customFormat="1" ht="12.65" customHeight="1">
      <c r="A4945" s="452" t="s">
        <v>115</v>
      </c>
      <c r="B4945" s="452" t="s">
        <v>728</v>
      </c>
      <c r="C4945" s="453" t="s">
        <v>449</v>
      </c>
      <c r="D4945" s="454" t="s">
        <v>1428</v>
      </c>
      <c r="E4945" s="455" t="s">
        <v>730</v>
      </c>
      <c r="F4945" s="454" t="s">
        <v>1402</v>
      </c>
      <c r="G4945" s="454" t="s">
        <v>220</v>
      </c>
      <c r="H4945" s="454" t="s">
        <v>439</v>
      </c>
      <c r="I4945" s="453">
        <v>2024</v>
      </c>
      <c r="J4945" s="453">
        <v>5</v>
      </c>
      <c r="K4945" s="456">
        <v>45608</v>
      </c>
      <c r="L4945" s="457"/>
      <c r="M4945" s="458">
        <v>0.1056</v>
      </c>
      <c r="N4945" s="458">
        <v>0.11840000000000001</v>
      </c>
      <c r="O4945" s="468">
        <v>1.2800000000000001E-2</v>
      </c>
      <c r="P4945" s="460">
        <v>0</v>
      </c>
      <c r="Q4945" s="453">
        <v>1</v>
      </c>
      <c r="R4945" s="458">
        <v>0.1056</v>
      </c>
      <c r="S4945" s="464">
        <v>1961562</v>
      </c>
      <c r="T4945" s="461">
        <v>2588062</v>
      </c>
      <c r="U4945" s="469">
        <v>615000</v>
      </c>
      <c r="V4945" s="470">
        <v>581872.8064</v>
      </c>
      <c r="W4945" s="716" t="e">
        <f t="shared" si="193"/>
        <v>#DIV/0!</v>
      </c>
      <c r="Z4945" s="739">
        <f t="shared" si="194"/>
        <v>25107.993600000002</v>
      </c>
    </row>
    <row r="4946" spans="1:26" s="365" customFormat="1" ht="12.65" customHeight="1">
      <c r="A4946" s="452" t="s">
        <v>115</v>
      </c>
      <c r="B4946" s="452" t="s">
        <v>728</v>
      </c>
      <c r="C4946" s="453" t="s">
        <v>449</v>
      </c>
      <c r="D4946" s="454" t="s">
        <v>1428</v>
      </c>
      <c r="E4946" s="455" t="s">
        <v>730</v>
      </c>
      <c r="F4946" s="454" t="s">
        <v>1402</v>
      </c>
      <c r="G4946" s="454" t="s">
        <v>220</v>
      </c>
      <c r="H4946" s="454" t="s">
        <v>439</v>
      </c>
      <c r="I4946" s="453">
        <v>2024</v>
      </c>
      <c r="J4946" s="453">
        <v>6</v>
      </c>
      <c r="K4946" s="456">
        <v>45608</v>
      </c>
      <c r="L4946" s="457"/>
      <c r="M4946" s="458">
        <v>0.1056</v>
      </c>
      <c r="N4946" s="458">
        <v>0.11840000000000001</v>
      </c>
      <c r="O4946" s="468">
        <v>1.2800000000000001E-2</v>
      </c>
      <c r="P4946" s="460">
        <v>0</v>
      </c>
      <c r="Q4946" s="453">
        <v>1</v>
      </c>
      <c r="R4946" s="458">
        <v>0.1056</v>
      </c>
      <c r="S4946" s="464">
        <v>1732938</v>
      </c>
      <c r="T4946" s="461">
        <v>4321000</v>
      </c>
      <c r="U4946" s="469">
        <v>615000</v>
      </c>
      <c r="V4946" s="470">
        <v>559691.19999999995</v>
      </c>
      <c r="W4946" s="716" t="e">
        <f t="shared" si="193"/>
        <v>#DIV/0!</v>
      </c>
      <c r="Z4946" s="739">
        <f t="shared" si="194"/>
        <v>22181.606400000001</v>
      </c>
    </row>
    <row r="4947" spans="1:26" s="365" customFormat="1" ht="12.65" customHeight="1">
      <c r="A4947" s="452" t="s">
        <v>115</v>
      </c>
      <c r="B4947" s="452" t="s">
        <v>728</v>
      </c>
      <c r="C4947" s="453" t="s">
        <v>449</v>
      </c>
      <c r="D4947" s="454" t="s">
        <v>1428</v>
      </c>
      <c r="E4947" s="455" t="s">
        <v>730</v>
      </c>
      <c r="F4947" s="454" t="s">
        <v>1402</v>
      </c>
      <c r="G4947" s="454" t="s">
        <v>220</v>
      </c>
      <c r="H4947" s="454" t="s">
        <v>439</v>
      </c>
      <c r="I4947" s="453">
        <v>2024</v>
      </c>
      <c r="J4947" s="453">
        <v>7</v>
      </c>
      <c r="K4947" s="456">
        <v>45608</v>
      </c>
      <c r="L4947" s="457"/>
      <c r="M4947" s="458">
        <v>0.1056</v>
      </c>
      <c r="N4947" s="458">
        <v>0.11840000000000001</v>
      </c>
      <c r="O4947" s="468">
        <v>1.2800000000000001E-2</v>
      </c>
      <c r="P4947" s="460">
        <v>0</v>
      </c>
      <c r="Q4947" s="453">
        <v>1</v>
      </c>
      <c r="R4947" s="458">
        <v>0.1056</v>
      </c>
      <c r="S4947" s="464">
        <v>1860000</v>
      </c>
      <c r="T4947" s="461">
        <v>6181000</v>
      </c>
      <c r="U4947" s="469">
        <v>615000</v>
      </c>
      <c r="V4947" s="470">
        <v>535883.19999999995</v>
      </c>
      <c r="W4947" s="716" t="e">
        <f t="shared" si="193"/>
        <v>#DIV/0!</v>
      </c>
      <c r="Z4947" s="739">
        <f t="shared" si="194"/>
        <v>23808</v>
      </c>
    </row>
    <row r="4948" spans="1:26" s="365" customFormat="1" ht="12.65" customHeight="1">
      <c r="A4948" s="452" t="s">
        <v>115</v>
      </c>
      <c r="B4948" s="452" t="s">
        <v>728</v>
      </c>
      <c r="C4948" s="453" t="s">
        <v>449</v>
      </c>
      <c r="D4948" s="454" t="s">
        <v>1428</v>
      </c>
      <c r="E4948" s="455" t="s">
        <v>730</v>
      </c>
      <c r="F4948" s="454" t="s">
        <v>1402</v>
      </c>
      <c r="G4948" s="454" t="s">
        <v>220</v>
      </c>
      <c r="H4948" s="454" t="s">
        <v>439</v>
      </c>
      <c r="I4948" s="453">
        <v>2024</v>
      </c>
      <c r="J4948" s="453">
        <v>8</v>
      </c>
      <c r="K4948" s="456">
        <v>45608</v>
      </c>
      <c r="L4948" s="457"/>
      <c r="M4948" s="458">
        <v>0.1056</v>
      </c>
      <c r="N4948" s="458">
        <v>0.11840000000000001</v>
      </c>
      <c r="O4948" s="468">
        <v>1.2800000000000001E-2</v>
      </c>
      <c r="P4948" s="460">
        <v>0</v>
      </c>
      <c r="Q4948" s="453">
        <v>1</v>
      </c>
      <c r="R4948" s="458">
        <v>0.1056</v>
      </c>
      <c r="S4948" s="464">
        <v>2124000</v>
      </c>
      <c r="T4948" s="461">
        <v>8305000</v>
      </c>
      <c r="U4948" s="469">
        <v>615000</v>
      </c>
      <c r="V4948" s="470">
        <v>508696</v>
      </c>
      <c r="W4948" s="716" t="e">
        <f t="shared" si="193"/>
        <v>#DIV/0!</v>
      </c>
      <c r="Z4948" s="739">
        <f t="shared" si="194"/>
        <v>27187.200000000001</v>
      </c>
    </row>
    <row r="4949" spans="1:26" s="365" customFormat="1" ht="12.65" customHeight="1">
      <c r="A4949" s="452" t="s">
        <v>115</v>
      </c>
      <c r="B4949" s="452" t="s">
        <v>728</v>
      </c>
      <c r="C4949" s="453" t="s">
        <v>449</v>
      </c>
      <c r="D4949" s="454" t="s">
        <v>1436</v>
      </c>
      <c r="E4949" s="455" t="s">
        <v>1165</v>
      </c>
      <c r="F4949" s="454" t="s">
        <v>1402</v>
      </c>
      <c r="G4949" s="454" t="s">
        <v>220</v>
      </c>
      <c r="H4949" s="454" t="s">
        <v>439</v>
      </c>
      <c r="I4949" s="453">
        <v>2024</v>
      </c>
      <c r="J4949" s="453">
        <v>4</v>
      </c>
      <c r="K4949" s="456">
        <v>45608</v>
      </c>
      <c r="L4949" s="457"/>
      <c r="M4949" s="458">
        <v>0.12970000000000001</v>
      </c>
      <c r="N4949" s="458">
        <v>0.15260000000000001</v>
      </c>
      <c r="O4949" s="468">
        <v>2.29E-2</v>
      </c>
      <c r="P4949" s="460">
        <v>0</v>
      </c>
      <c r="Q4949" s="453">
        <v>1</v>
      </c>
      <c r="R4949" s="458">
        <v>0.12970000000000001</v>
      </c>
      <c r="S4949" s="464">
        <v>115100</v>
      </c>
      <c r="T4949" s="461">
        <v>115100</v>
      </c>
      <c r="U4949" s="469">
        <v>1100000</v>
      </c>
      <c r="V4949" s="470">
        <v>1097364.21</v>
      </c>
      <c r="W4949" s="716" t="e">
        <f t="shared" si="193"/>
        <v>#DIV/0!</v>
      </c>
      <c r="Z4949" s="739">
        <f t="shared" si="194"/>
        <v>2635.79</v>
      </c>
    </row>
    <row r="4950" spans="1:26" s="365" customFormat="1" ht="12.65" customHeight="1">
      <c r="A4950" s="452" t="s">
        <v>115</v>
      </c>
      <c r="B4950" s="452" t="s">
        <v>728</v>
      </c>
      <c r="C4950" s="453" t="s">
        <v>449</v>
      </c>
      <c r="D4950" s="454" t="s">
        <v>1436</v>
      </c>
      <c r="E4950" s="455" t="s">
        <v>1165</v>
      </c>
      <c r="F4950" s="454" t="s">
        <v>1402</v>
      </c>
      <c r="G4950" s="454" t="s">
        <v>220</v>
      </c>
      <c r="H4950" s="454" t="s">
        <v>439</v>
      </c>
      <c r="I4950" s="453">
        <v>2024</v>
      </c>
      <c r="J4950" s="453">
        <v>5</v>
      </c>
      <c r="K4950" s="456">
        <v>45608</v>
      </c>
      <c r="L4950" s="457"/>
      <c r="M4950" s="458">
        <v>0.12970000000000001</v>
      </c>
      <c r="N4950" s="458">
        <v>0.15260000000000001</v>
      </c>
      <c r="O4950" s="468">
        <v>2.29E-2</v>
      </c>
      <c r="P4950" s="460">
        <v>0</v>
      </c>
      <c r="Q4950" s="453">
        <v>1</v>
      </c>
      <c r="R4950" s="458">
        <v>0.12970000000000001</v>
      </c>
      <c r="S4950" s="464">
        <v>2710906</v>
      </c>
      <c r="T4950" s="461">
        <v>2826006</v>
      </c>
      <c r="U4950" s="469">
        <v>1100000</v>
      </c>
      <c r="V4950" s="470">
        <v>1035284.4626</v>
      </c>
      <c r="W4950" s="716" t="e">
        <f t="shared" si="193"/>
        <v>#DIV/0!</v>
      </c>
      <c r="Z4950" s="739">
        <f t="shared" si="194"/>
        <v>62079.7474</v>
      </c>
    </row>
    <row r="4951" spans="1:26" s="365" customFormat="1" ht="12.65" customHeight="1">
      <c r="A4951" s="452" t="s">
        <v>115</v>
      </c>
      <c r="B4951" s="452" t="s">
        <v>728</v>
      </c>
      <c r="C4951" s="453" t="s">
        <v>449</v>
      </c>
      <c r="D4951" s="454" t="s">
        <v>1436</v>
      </c>
      <c r="E4951" s="455" t="s">
        <v>1165</v>
      </c>
      <c r="F4951" s="454" t="s">
        <v>1402</v>
      </c>
      <c r="G4951" s="454" t="s">
        <v>220</v>
      </c>
      <c r="H4951" s="454" t="s">
        <v>439</v>
      </c>
      <c r="I4951" s="453">
        <v>2024</v>
      </c>
      <c r="J4951" s="453">
        <v>6</v>
      </c>
      <c r="K4951" s="456">
        <v>45608</v>
      </c>
      <c r="L4951" s="457"/>
      <c r="M4951" s="458">
        <v>0.12970000000000001</v>
      </c>
      <c r="N4951" s="458">
        <v>0.15260000000000001</v>
      </c>
      <c r="O4951" s="468">
        <v>2.29E-2</v>
      </c>
      <c r="P4951" s="460">
        <v>0</v>
      </c>
      <c r="Q4951" s="453">
        <v>1</v>
      </c>
      <c r="R4951" s="458">
        <v>0.12970000000000001</v>
      </c>
      <c r="S4951" s="464">
        <v>1977846</v>
      </c>
      <c r="T4951" s="461">
        <v>4803852</v>
      </c>
      <c r="U4951" s="469">
        <v>1100000</v>
      </c>
      <c r="V4951" s="470">
        <v>989991.7892</v>
      </c>
      <c r="W4951" s="716" t="e">
        <f t="shared" si="193"/>
        <v>#DIV/0!</v>
      </c>
      <c r="Z4951" s="739">
        <f t="shared" si="194"/>
        <v>45292.6734</v>
      </c>
    </row>
    <row r="4952" spans="1:26" s="365" customFormat="1" ht="12.65" customHeight="1">
      <c r="A4952" s="452" t="s">
        <v>115</v>
      </c>
      <c r="B4952" s="452" t="s">
        <v>728</v>
      </c>
      <c r="C4952" s="453" t="s">
        <v>449</v>
      </c>
      <c r="D4952" s="454" t="s">
        <v>1436</v>
      </c>
      <c r="E4952" s="455" t="s">
        <v>1165</v>
      </c>
      <c r="F4952" s="454" t="s">
        <v>1402</v>
      </c>
      <c r="G4952" s="454" t="s">
        <v>220</v>
      </c>
      <c r="H4952" s="454" t="s">
        <v>439</v>
      </c>
      <c r="I4952" s="453">
        <v>2024</v>
      </c>
      <c r="J4952" s="453">
        <v>7</v>
      </c>
      <c r="K4952" s="456">
        <v>45608</v>
      </c>
      <c r="L4952" s="457"/>
      <c r="M4952" s="458">
        <v>0.12970000000000001</v>
      </c>
      <c r="N4952" s="458">
        <v>0.15260000000000001</v>
      </c>
      <c r="O4952" s="468">
        <v>2.29E-2</v>
      </c>
      <c r="P4952" s="460">
        <v>0</v>
      </c>
      <c r="Q4952" s="453">
        <v>1</v>
      </c>
      <c r="R4952" s="458">
        <v>0.12970000000000001</v>
      </c>
      <c r="S4952" s="464">
        <v>1785042</v>
      </c>
      <c r="T4952" s="461">
        <v>6588894</v>
      </c>
      <c r="U4952" s="469">
        <v>1100000</v>
      </c>
      <c r="V4952" s="470">
        <v>949114.32740000007</v>
      </c>
      <c r="W4952" s="716" t="e">
        <f t="shared" si="193"/>
        <v>#DIV/0!</v>
      </c>
      <c r="Z4952" s="739">
        <f t="shared" si="194"/>
        <v>40877.461799999997</v>
      </c>
    </row>
    <row r="4953" spans="1:26" s="365" customFormat="1" ht="12.65" customHeight="1">
      <c r="A4953" s="452" t="s">
        <v>115</v>
      </c>
      <c r="B4953" s="452" t="s">
        <v>728</v>
      </c>
      <c r="C4953" s="453" t="s">
        <v>449</v>
      </c>
      <c r="D4953" s="454" t="s">
        <v>1436</v>
      </c>
      <c r="E4953" s="455" t="s">
        <v>1165</v>
      </c>
      <c r="F4953" s="454" t="s">
        <v>1402</v>
      </c>
      <c r="G4953" s="454" t="s">
        <v>220</v>
      </c>
      <c r="H4953" s="454" t="s">
        <v>439</v>
      </c>
      <c r="I4953" s="453">
        <v>2024</v>
      </c>
      <c r="J4953" s="453">
        <v>8</v>
      </c>
      <c r="K4953" s="456">
        <v>45608</v>
      </c>
      <c r="L4953" s="457"/>
      <c r="M4953" s="458">
        <v>0.12970000000000001</v>
      </c>
      <c r="N4953" s="458">
        <v>0.15260000000000001</v>
      </c>
      <c r="O4953" s="468">
        <v>2.29E-2</v>
      </c>
      <c r="P4953" s="460">
        <v>0</v>
      </c>
      <c r="Q4953" s="453">
        <v>1</v>
      </c>
      <c r="R4953" s="458">
        <v>0.12970000000000001</v>
      </c>
      <c r="S4953" s="464">
        <v>1911601</v>
      </c>
      <c r="T4953" s="461">
        <v>8500495</v>
      </c>
      <c r="U4953" s="469">
        <v>1100000</v>
      </c>
      <c r="V4953" s="470">
        <v>905338.66449999996</v>
      </c>
      <c r="W4953" s="716" t="e">
        <f t="shared" si="193"/>
        <v>#DIV/0!</v>
      </c>
      <c r="Z4953" s="739">
        <f t="shared" si="194"/>
        <v>43775.662900000003</v>
      </c>
    </row>
    <row r="4954" spans="1:26" s="365" customFormat="1" ht="12.65" customHeight="1">
      <c r="A4954" s="452" t="s">
        <v>115</v>
      </c>
      <c r="B4954" s="452" t="s">
        <v>728</v>
      </c>
      <c r="C4954" s="453" t="s">
        <v>449</v>
      </c>
      <c r="D4954" s="454" t="s">
        <v>1432</v>
      </c>
      <c r="E4954" s="455" t="s">
        <v>1164</v>
      </c>
      <c r="F4954" s="454" t="s">
        <v>1402</v>
      </c>
      <c r="G4954" s="454" t="s">
        <v>220</v>
      </c>
      <c r="H4954" s="454" t="s">
        <v>439</v>
      </c>
      <c r="I4954" s="453">
        <v>2024</v>
      </c>
      <c r="J4954" s="453">
        <v>4</v>
      </c>
      <c r="K4954" s="456">
        <v>45608</v>
      </c>
      <c r="L4954" s="457"/>
      <c r="M4954" s="458">
        <v>0.1135</v>
      </c>
      <c r="N4954" s="458">
        <v>0.1343</v>
      </c>
      <c r="O4954" s="468">
        <v>2.0799999999999999E-2</v>
      </c>
      <c r="P4954" s="460">
        <v>0</v>
      </c>
      <c r="Q4954" s="453">
        <v>1</v>
      </c>
      <c r="R4954" s="458">
        <v>0.1135</v>
      </c>
      <c r="S4954" s="464">
        <v>125572</v>
      </c>
      <c r="T4954" s="461">
        <v>125572</v>
      </c>
      <c r="U4954" s="469">
        <v>999000</v>
      </c>
      <c r="V4954" s="470">
        <v>996388.10239999997</v>
      </c>
      <c r="W4954" s="716" t="e">
        <f t="shared" si="193"/>
        <v>#DIV/0!</v>
      </c>
      <c r="Z4954" s="739">
        <f t="shared" si="194"/>
        <v>2611.8975999999998</v>
      </c>
    </row>
    <row r="4955" spans="1:26" s="365" customFormat="1" ht="12.65" customHeight="1">
      <c r="A4955" s="452" t="s">
        <v>115</v>
      </c>
      <c r="B4955" s="452" t="s">
        <v>728</v>
      </c>
      <c r="C4955" s="453" t="s">
        <v>449</v>
      </c>
      <c r="D4955" s="454" t="s">
        <v>1432</v>
      </c>
      <c r="E4955" s="455" t="s">
        <v>1164</v>
      </c>
      <c r="F4955" s="454" t="s">
        <v>1402</v>
      </c>
      <c r="G4955" s="454" t="s">
        <v>220</v>
      </c>
      <c r="H4955" s="454" t="s">
        <v>439</v>
      </c>
      <c r="I4955" s="453">
        <v>2024</v>
      </c>
      <c r="J4955" s="453">
        <v>5</v>
      </c>
      <c r="K4955" s="456">
        <v>45608</v>
      </c>
      <c r="L4955" s="457"/>
      <c r="M4955" s="458">
        <v>0.1135</v>
      </c>
      <c r="N4955" s="458">
        <v>0.1343</v>
      </c>
      <c r="O4955" s="468">
        <v>2.0799999999999999E-2</v>
      </c>
      <c r="P4955" s="460">
        <v>0</v>
      </c>
      <c r="Q4955" s="453">
        <v>1</v>
      </c>
      <c r="R4955" s="458">
        <v>0.1135</v>
      </c>
      <c r="S4955" s="464">
        <v>2103465</v>
      </c>
      <c r="T4955" s="461">
        <v>2229037</v>
      </c>
      <c r="U4955" s="469">
        <v>999000</v>
      </c>
      <c r="V4955" s="470">
        <v>952636.03040000005</v>
      </c>
      <c r="W4955" s="716" t="e">
        <f t="shared" si="193"/>
        <v>#DIV/0!</v>
      </c>
      <c r="Z4955" s="739">
        <f t="shared" si="194"/>
        <v>43752.072</v>
      </c>
    </row>
    <row r="4956" spans="1:26" s="365" customFormat="1" ht="12.65" customHeight="1">
      <c r="A4956" s="452" t="s">
        <v>115</v>
      </c>
      <c r="B4956" s="452" t="s">
        <v>728</v>
      </c>
      <c r="C4956" s="453" t="s">
        <v>449</v>
      </c>
      <c r="D4956" s="454" t="s">
        <v>1432</v>
      </c>
      <c r="E4956" s="455" t="s">
        <v>1164</v>
      </c>
      <c r="F4956" s="454" t="s">
        <v>1402</v>
      </c>
      <c r="G4956" s="454" t="s">
        <v>220</v>
      </c>
      <c r="H4956" s="454" t="s">
        <v>439</v>
      </c>
      <c r="I4956" s="453">
        <v>2024</v>
      </c>
      <c r="J4956" s="453">
        <v>6</v>
      </c>
      <c r="K4956" s="456">
        <v>45608</v>
      </c>
      <c r="L4956" s="457"/>
      <c r="M4956" s="458">
        <v>0.1135</v>
      </c>
      <c r="N4956" s="458">
        <v>0.1343</v>
      </c>
      <c r="O4956" s="468">
        <v>2.0799999999999999E-2</v>
      </c>
      <c r="P4956" s="460">
        <v>0</v>
      </c>
      <c r="Q4956" s="453">
        <v>1</v>
      </c>
      <c r="R4956" s="458">
        <v>0.1135</v>
      </c>
      <c r="S4956" s="464">
        <v>2480017</v>
      </c>
      <c r="T4956" s="461">
        <v>4709054</v>
      </c>
      <c r="U4956" s="469">
        <v>999000</v>
      </c>
      <c r="V4956" s="470">
        <v>901051.67680000002</v>
      </c>
      <c r="W4956" s="716" t="e">
        <f t="shared" si="193"/>
        <v>#DIV/0!</v>
      </c>
      <c r="Z4956" s="739">
        <f t="shared" si="194"/>
        <v>51584.353599999995</v>
      </c>
    </row>
    <row r="4957" spans="1:26" s="365" customFormat="1" ht="12.65" customHeight="1">
      <c r="A4957" s="452" t="s">
        <v>115</v>
      </c>
      <c r="B4957" s="452" t="s">
        <v>728</v>
      </c>
      <c r="C4957" s="453" t="s">
        <v>449</v>
      </c>
      <c r="D4957" s="454" t="s">
        <v>1432</v>
      </c>
      <c r="E4957" s="455" t="s">
        <v>1164</v>
      </c>
      <c r="F4957" s="454" t="s">
        <v>1402</v>
      </c>
      <c r="G4957" s="454" t="s">
        <v>220</v>
      </c>
      <c r="H4957" s="454" t="s">
        <v>439</v>
      </c>
      <c r="I4957" s="453">
        <v>2024</v>
      </c>
      <c r="J4957" s="453">
        <v>7</v>
      </c>
      <c r="K4957" s="456">
        <v>45608</v>
      </c>
      <c r="L4957" s="457"/>
      <c r="M4957" s="458">
        <v>0.1135</v>
      </c>
      <c r="N4957" s="458">
        <v>0.1343</v>
      </c>
      <c r="O4957" s="468">
        <v>2.0799999999999999E-2</v>
      </c>
      <c r="P4957" s="460">
        <v>0</v>
      </c>
      <c r="Q4957" s="453">
        <v>1</v>
      </c>
      <c r="R4957" s="458">
        <v>0.1135</v>
      </c>
      <c r="S4957" s="464">
        <v>1796955</v>
      </c>
      <c r="T4957" s="461">
        <v>6506009</v>
      </c>
      <c r="U4957" s="469">
        <v>999000</v>
      </c>
      <c r="V4957" s="470">
        <v>863675.01280000003</v>
      </c>
      <c r="W4957" s="716" t="e">
        <f t="shared" si="193"/>
        <v>#DIV/0!</v>
      </c>
      <c r="Z4957" s="739">
        <f t="shared" si="194"/>
        <v>37376.663999999997</v>
      </c>
    </row>
    <row r="4958" spans="1:26" s="365" customFormat="1" ht="12.65" customHeight="1">
      <c r="A4958" s="452" t="s">
        <v>115</v>
      </c>
      <c r="B4958" s="452" t="s">
        <v>728</v>
      </c>
      <c r="C4958" s="453" t="s">
        <v>449</v>
      </c>
      <c r="D4958" s="454" t="s">
        <v>1432</v>
      </c>
      <c r="E4958" s="455" t="s">
        <v>1164</v>
      </c>
      <c r="F4958" s="454" t="s">
        <v>1402</v>
      </c>
      <c r="G4958" s="454" t="s">
        <v>220</v>
      </c>
      <c r="H4958" s="454" t="s">
        <v>439</v>
      </c>
      <c r="I4958" s="453">
        <v>2024</v>
      </c>
      <c r="J4958" s="453">
        <v>8</v>
      </c>
      <c r="K4958" s="456">
        <v>45608</v>
      </c>
      <c r="L4958" s="457"/>
      <c r="M4958" s="458">
        <v>0.1135</v>
      </c>
      <c r="N4958" s="458">
        <v>0.1343</v>
      </c>
      <c r="O4958" s="468">
        <v>2.0799999999999999E-2</v>
      </c>
      <c r="P4958" s="460">
        <v>0</v>
      </c>
      <c r="Q4958" s="453">
        <v>1</v>
      </c>
      <c r="R4958" s="458">
        <v>0.1135</v>
      </c>
      <c r="S4958" s="464">
        <v>2009961</v>
      </c>
      <c r="T4958" s="461">
        <v>8515970</v>
      </c>
      <c r="U4958" s="469">
        <v>999000</v>
      </c>
      <c r="V4958" s="470">
        <v>821867.82400000002</v>
      </c>
      <c r="W4958" s="716" t="e">
        <f t="shared" si="193"/>
        <v>#DIV/0!</v>
      </c>
      <c r="Z4958" s="739">
        <f t="shared" si="194"/>
        <v>41807.188799999996</v>
      </c>
    </row>
    <row r="4959" spans="1:26" s="365" customFormat="1" ht="12.65" customHeight="1">
      <c r="A4959" s="452" t="s">
        <v>115</v>
      </c>
      <c r="B4959" s="452" t="s">
        <v>728</v>
      </c>
      <c r="C4959" s="453" t="s">
        <v>449</v>
      </c>
      <c r="D4959" s="454" t="s">
        <v>1458</v>
      </c>
      <c r="E4959" s="455" t="s">
        <v>744</v>
      </c>
      <c r="F4959" s="454" t="s">
        <v>1402</v>
      </c>
      <c r="G4959" s="454" t="s">
        <v>220</v>
      </c>
      <c r="H4959" s="454" t="s">
        <v>439</v>
      </c>
      <c r="I4959" s="453">
        <v>2024</v>
      </c>
      <c r="J4959" s="453">
        <v>4</v>
      </c>
      <c r="K4959" s="456">
        <v>45608</v>
      </c>
      <c r="L4959" s="457"/>
      <c r="M4959" s="458">
        <v>3.4099999999999998E-2</v>
      </c>
      <c r="N4959" s="458">
        <v>4.1300000000000003E-2</v>
      </c>
      <c r="O4959" s="468">
        <v>7.1999999999999998E-3</v>
      </c>
      <c r="P4959" s="460">
        <v>0</v>
      </c>
      <c r="Q4959" s="453">
        <v>1</v>
      </c>
      <c r="R4959" s="458">
        <v>3.4099999999999998E-2</v>
      </c>
      <c r="S4959" s="464">
        <v>615000</v>
      </c>
      <c r="T4959" s="461">
        <v>615000</v>
      </c>
      <c r="U4959" s="469">
        <v>345000</v>
      </c>
      <c r="V4959" s="470">
        <v>340572</v>
      </c>
      <c r="W4959" s="716" t="e">
        <f t="shared" si="193"/>
        <v>#DIV/0!</v>
      </c>
      <c r="Z4959" s="739">
        <f t="shared" si="194"/>
        <v>4428</v>
      </c>
    </row>
    <row r="4960" spans="1:26" s="365" customFormat="1" ht="12.65" customHeight="1">
      <c r="A4960" s="452" t="s">
        <v>115</v>
      </c>
      <c r="B4960" s="452" t="s">
        <v>728</v>
      </c>
      <c r="C4960" s="453" t="s">
        <v>449</v>
      </c>
      <c r="D4960" s="454" t="s">
        <v>1458</v>
      </c>
      <c r="E4960" s="455" t="s">
        <v>744</v>
      </c>
      <c r="F4960" s="454" t="s">
        <v>1402</v>
      </c>
      <c r="G4960" s="454" t="s">
        <v>220</v>
      </c>
      <c r="H4960" s="454" t="s">
        <v>439</v>
      </c>
      <c r="I4960" s="453">
        <v>2024</v>
      </c>
      <c r="J4960" s="453">
        <v>5</v>
      </c>
      <c r="K4960" s="456">
        <v>45608</v>
      </c>
      <c r="L4960" s="457"/>
      <c r="M4960" s="458">
        <v>3.4099999999999998E-2</v>
      </c>
      <c r="N4960" s="458">
        <v>4.1300000000000003E-2</v>
      </c>
      <c r="O4960" s="468">
        <v>7.1999999999999998E-3</v>
      </c>
      <c r="P4960" s="460">
        <v>0</v>
      </c>
      <c r="Q4960" s="453">
        <v>1</v>
      </c>
      <c r="R4960" s="458">
        <v>3.4099999999999998E-2</v>
      </c>
      <c r="S4960" s="464">
        <v>2286000</v>
      </c>
      <c r="T4960" s="461">
        <v>2901000</v>
      </c>
      <c r="U4960" s="469">
        <v>345000</v>
      </c>
      <c r="V4960" s="470">
        <v>324112.8</v>
      </c>
      <c r="W4960" s="716" t="e">
        <f t="shared" si="193"/>
        <v>#DIV/0!</v>
      </c>
      <c r="Z4960" s="739">
        <f t="shared" si="194"/>
        <v>16459.2</v>
      </c>
    </row>
    <row r="4961" spans="1:26" s="365" customFormat="1" ht="12.65" customHeight="1">
      <c r="A4961" s="452" t="s">
        <v>115</v>
      </c>
      <c r="B4961" s="452" t="s">
        <v>728</v>
      </c>
      <c r="C4961" s="453" t="s">
        <v>449</v>
      </c>
      <c r="D4961" s="454" t="s">
        <v>1458</v>
      </c>
      <c r="E4961" s="455" t="s">
        <v>744</v>
      </c>
      <c r="F4961" s="454" t="s">
        <v>1402</v>
      </c>
      <c r="G4961" s="454" t="s">
        <v>220</v>
      </c>
      <c r="H4961" s="454" t="s">
        <v>439</v>
      </c>
      <c r="I4961" s="453">
        <v>2024</v>
      </c>
      <c r="J4961" s="453">
        <v>6</v>
      </c>
      <c r="K4961" s="456">
        <v>45608</v>
      </c>
      <c r="L4961" s="457"/>
      <c r="M4961" s="458">
        <v>3.4099999999999998E-2</v>
      </c>
      <c r="N4961" s="458">
        <v>4.1300000000000003E-2</v>
      </c>
      <c r="O4961" s="468">
        <v>7.1999999999999998E-3</v>
      </c>
      <c r="P4961" s="460">
        <v>0</v>
      </c>
      <c r="Q4961" s="453">
        <v>1</v>
      </c>
      <c r="R4961" s="458">
        <v>3.4099999999999998E-2</v>
      </c>
      <c r="S4961" s="464">
        <v>1508662</v>
      </c>
      <c r="T4961" s="461">
        <v>4409662</v>
      </c>
      <c r="U4961" s="469">
        <v>345000</v>
      </c>
      <c r="V4961" s="470">
        <v>313250.43359999999</v>
      </c>
      <c r="W4961" s="716" t="e">
        <f t="shared" si="193"/>
        <v>#DIV/0!</v>
      </c>
      <c r="Z4961" s="739">
        <f t="shared" si="194"/>
        <v>10862.366399999999</v>
      </c>
    </row>
    <row r="4962" spans="1:26" s="365" customFormat="1" ht="12.65" customHeight="1">
      <c r="A4962" s="452" t="s">
        <v>115</v>
      </c>
      <c r="B4962" s="452" t="s">
        <v>728</v>
      </c>
      <c r="C4962" s="453" t="s">
        <v>449</v>
      </c>
      <c r="D4962" s="454" t="s">
        <v>1458</v>
      </c>
      <c r="E4962" s="455" t="s">
        <v>744</v>
      </c>
      <c r="F4962" s="454" t="s">
        <v>1402</v>
      </c>
      <c r="G4962" s="454" t="s">
        <v>220</v>
      </c>
      <c r="H4962" s="454" t="s">
        <v>439</v>
      </c>
      <c r="I4962" s="453">
        <v>2024</v>
      </c>
      <c r="J4962" s="453">
        <v>7</v>
      </c>
      <c r="K4962" s="456">
        <v>45608</v>
      </c>
      <c r="L4962" s="457"/>
      <c r="M4962" s="458">
        <v>3.4099999999999998E-2</v>
      </c>
      <c r="N4962" s="458">
        <v>4.1300000000000003E-2</v>
      </c>
      <c r="O4962" s="468">
        <v>7.1999999999999998E-3</v>
      </c>
      <c r="P4962" s="460">
        <v>0</v>
      </c>
      <c r="Q4962" s="453">
        <v>1</v>
      </c>
      <c r="R4962" s="458">
        <v>3.4099999999999998E-2</v>
      </c>
      <c r="S4962" s="464">
        <v>2160000</v>
      </c>
      <c r="T4962" s="461">
        <v>6569662</v>
      </c>
      <c r="U4962" s="469">
        <v>345000</v>
      </c>
      <c r="V4962" s="470">
        <v>297698.43359999999</v>
      </c>
      <c r="W4962" s="716" t="e">
        <f t="shared" si="193"/>
        <v>#DIV/0!</v>
      </c>
      <c r="Z4962" s="739">
        <f t="shared" si="194"/>
        <v>15552</v>
      </c>
    </row>
    <row r="4963" spans="1:26" s="365" customFormat="1" ht="12.65" customHeight="1">
      <c r="A4963" s="452" t="s">
        <v>115</v>
      </c>
      <c r="B4963" s="452" t="s">
        <v>728</v>
      </c>
      <c r="C4963" s="453" t="s">
        <v>449</v>
      </c>
      <c r="D4963" s="454" t="s">
        <v>1458</v>
      </c>
      <c r="E4963" s="455" t="s">
        <v>744</v>
      </c>
      <c r="F4963" s="454" t="s">
        <v>1402</v>
      </c>
      <c r="G4963" s="454" t="s">
        <v>220</v>
      </c>
      <c r="H4963" s="454" t="s">
        <v>439</v>
      </c>
      <c r="I4963" s="453">
        <v>2024</v>
      </c>
      <c r="J4963" s="453">
        <v>8</v>
      </c>
      <c r="K4963" s="456">
        <v>45608</v>
      </c>
      <c r="L4963" s="457"/>
      <c r="M4963" s="458">
        <v>3.4099999999999998E-2</v>
      </c>
      <c r="N4963" s="458">
        <v>4.1300000000000003E-2</v>
      </c>
      <c r="O4963" s="468">
        <v>7.1999999999999998E-3</v>
      </c>
      <c r="P4963" s="460">
        <v>0</v>
      </c>
      <c r="Q4963" s="453">
        <v>1</v>
      </c>
      <c r="R4963" s="458">
        <v>3.4099999999999998E-2</v>
      </c>
      <c r="S4963" s="464">
        <v>2144040</v>
      </c>
      <c r="T4963" s="461">
        <v>8713702</v>
      </c>
      <c r="U4963" s="469">
        <v>345000</v>
      </c>
      <c r="V4963" s="470">
        <v>282261.3456</v>
      </c>
      <c r="W4963" s="716" t="e">
        <f t="shared" si="193"/>
        <v>#DIV/0!</v>
      </c>
      <c r="Z4963" s="739">
        <f t="shared" si="194"/>
        <v>15437.088</v>
      </c>
    </row>
    <row r="4964" spans="1:26" s="365" customFormat="1" ht="12.65" customHeight="1">
      <c r="A4964" s="452" t="s">
        <v>115</v>
      </c>
      <c r="B4964" s="452" t="s">
        <v>728</v>
      </c>
      <c r="C4964" s="453" t="s">
        <v>449</v>
      </c>
      <c r="D4964" s="454" t="s">
        <v>1459</v>
      </c>
      <c r="E4964" s="455" t="s">
        <v>754</v>
      </c>
      <c r="F4964" s="454" t="s">
        <v>1402</v>
      </c>
      <c r="G4964" s="454" t="s">
        <v>1403</v>
      </c>
      <c r="H4964" s="454" t="s">
        <v>439</v>
      </c>
      <c r="I4964" s="453">
        <v>2024</v>
      </c>
      <c r="J4964" s="453">
        <v>4</v>
      </c>
      <c r="K4964" s="456">
        <v>45608</v>
      </c>
      <c r="L4964" s="457"/>
      <c r="M4964" s="458">
        <v>5.2299999999999999E-2</v>
      </c>
      <c r="N4964" s="458">
        <v>5.8900000000000001E-2</v>
      </c>
      <c r="O4964" s="468">
        <v>6.6E-3</v>
      </c>
      <c r="P4964" s="460">
        <v>0</v>
      </c>
      <c r="Q4964" s="453">
        <v>1</v>
      </c>
      <c r="R4964" s="458">
        <v>5.2299999999999999E-2</v>
      </c>
      <c r="S4964" s="464">
        <v>758000</v>
      </c>
      <c r="T4964" s="461">
        <v>758000</v>
      </c>
      <c r="U4964" s="469">
        <v>315000</v>
      </c>
      <c r="V4964" s="470">
        <v>309997.2</v>
      </c>
      <c r="W4964" s="716" t="e">
        <f t="shared" si="193"/>
        <v>#DIV/0!</v>
      </c>
      <c r="Z4964" s="739">
        <f t="shared" si="194"/>
        <v>5002.8</v>
      </c>
    </row>
    <row r="4965" spans="1:26" s="365" customFormat="1" ht="12.65" customHeight="1">
      <c r="A4965" s="452" t="s">
        <v>115</v>
      </c>
      <c r="B4965" s="452" t="s">
        <v>728</v>
      </c>
      <c r="C4965" s="453" t="s">
        <v>449</v>
      </c>
      <c r="D4965" s="454" t="s">
        <v>1459</v>
      </c>
      <c r="E4965" s="455" t="s">
        <v>754</v>
      </c>
      <c r="F4965" s="454" t="s">
        <v>1402</v>
      </c>
      <c r="G4965" s="454" t="s">
        <v>1403</v>
      </c>
      <c r="H4965" s="454" t="s">
        <v>439</v>
      </c>
      <c r="I4965" s="453">
        <v>2024</v>
      </c>
      <c r="J4965" s="453">
        <v>5</v>
      </c>
      <c r="K4965" s="456">
        <v>45608</v>
      </c>
      <c r="L4965" s="457"/>
      <c r="M4965" s="458">
        <v>5.2299999999999999E-2</v>
      </c>
      <c r="N4965" s="458">
        <v>5.8900000000000001E-2</v>
      </c>
      <c r="O4965" s="468">
        <v>6.6E-3</v>
      </c>
      <c r="P4965" s="460">
        <v>0</v>
      </c>
      <c r="Q4965" s="453">
        <v>1</v>
      </c>
      <c r="R4965" s="458">
        <v>5.2299999999999999E-2</v>
      </c>
      <c r="S4965" s="464">
        <v>2034000</v>
      </c>
      <c r="T4965" s="461">
        <v>2792000</v>
      </c>
      <c r="U4965" s="469">
        <v>315000</v>
      </c>
      <c r="V4965" s="470">
        <v>296572.79999999999</v>
      </c>
      <c r="W4965" s="716" t="e">
        <f t="shared" si="193"/>
        <v>#DIV/0!</v>
      </c>
      <c r="Z4965" s="739">
        <f t="shared" si="194"/>
        <v>13424.4</v>
      </c>
    </row>
    <row r="4966" spans="1:26" s="365" customFormat="1" ht="12.65" customHeight="1">
      <c r="A4966" s="452" t="s">
        <v>115</v>
      </c>
      <c r="B4966" s="452" t="s">
        <v>728</v>
      </c>
      <c r="C4966" s="453" t="s">
        <v>449</v>
      </c>
      <c r="D4966" s="454" t="s">
        <v>1459</v>
      </c>
      <c r="E4966" s="455" t="s">
        <v>754</v>
      </c>
      <c r="F4966" s="454" t="s">
        <v>1402</v>
      </c>
      <c r="G4966" s="454" t="s">
        <v>1403</v>
      </c>
      <c r="H4966" s="454" t="s">
        <v>439</v>
      </c>
      <c r="I4966" s="453">
        <v>2024</v>
      </c>
      <c r="J4966" s="453">
        <v>6</v>
      </c>
      <c r="K4966" s="456">
        <v>45608</v>
      </c>
      <c r="L4966" s="457"/>
      <c r="M4966" s="458">
        <v>5.2299999999999999E-2</v>
      </c>
      <c r="N4966" s="458">
        <v>5.8900000000000001E-2</v>
      </c>
      <c r="O4966" s="468">
        <v>6.6E-3</v>
      </c>
      <c r="P4966" s="460">
        <v>0</v>
      </c>
      <c r="Q4966" s="453">
        <v>1</v>
      </c>
      <c r="R4966" s="458">
        <v>5.2299999999999999E-2</v>
      </c>
      <c r="S4966" s="464">
        <v>1668040</v>
      </c>
      <c r="T4966" s="461">
        <v>4460040</v>
      </c>
      <c r="U4966" s="469">
        <v>315000</v>
      </c>
      <c r="V4966" s="470">
        <v>285563.73599999998</v>
      </c>
      <c r="W4966" s="716" t="e">
        <f t="shared" si="193"/>
        <v>#DIV/0!</v>
      </c>
      <c r="Z4966" s="739">
        <f t="shared" si="194"/>
        <v>11009.064</v>
      </c>
    </row>
    <row r="4967" spans="1:26" s="365" customFormat="1" ht="12.65" customHeight="1">
      <c r="A4967" s="452" t="s">
        <v>115</v>
      </c>
      <c r="B4967" s="452" t="s">
        <v>728</v>
      </c>
      <c r="C4967" s="453" t="s">
        <v>449</v>
      </c>
      <c r="D4967" s="454" t="s">
        <v>1459</v>
      </c>
      <c r="E4967" s="455" t="s">
        <v>754</v>
      </c>
      <c r="F4967" s="454" t="s">
        <v>1402</v>
      </c>
      <c r="G4967" s="454" t="s">
        <v>1403</v>
      </c>
      <c r="H4967" s="454" t="s">
        <v>439</v>
      </c>
      <c r="I4967" s="453">
        <v>2024</v>
      </c>
      <c r="J4967" s="453">
        <v>7</v>
      </c>
      <c r="K4967" s="456">
        <v>45608</v>
      </c>
      <c r="L4967" s="457"/>
      <c r="M4967" s="458">
        <v>5.2299999999999999E-2</v>
      </c>
      <c r="N4967" s="458">
        <v>5.8900000000000001E-2</v>
      </c>
      <c r="O4967" s="468">
        <v>6.6E-3</v>
      </c>
      <c r="P4967" s="460">
        <v>0</v>
      </c>
      <c r="Q4967" s="453">
        <v>1</v>
      </c>
      <c r="R4967" s="458">
        <v>5.2299999999999999E-2</v>
      </c>
      <c r="S4967" s="464">
        <v>1958000</v>
      </c>
      <c r="T4967" s="461">
        <v>6418040</v>
      </c>
      <c r="U4967" s="469">
        <v>315000</v>
      </c>
      <c r="V4967" s="470">
        <v>272640.93599999999</v>
      </c>
      <c r="W4967" s="716" t="e">
        <f t="shared" si="193"/>
        <v>#DIV/0!</v>
      </c>
      <c r="Z4967" s="739">
        <f t="shared" si="194"/>
        <v>12922.8</v>
      </c>
    </row>
    <row r="4968" spans="1:26" s="365" customFormat="1" ht="12.65" customHeight="1">
      <c r="A4968" s="452" t="s">
        <v>115</v>
      </c>
      <c r="B4968" s="452" t="s">
        <v>728</v>
      </c>
      <c r="C4968" s="453" t="s">
        <v>449</v>
      </c>
      <c r="D4968" s="454" t="s">
        <v>1459</v>
      </c>
      <c r="E4968" s="455" t="s">
        <v>754</v>
      </c>
      <c r="F4968" s="454" t="s">
        <v>1402</v>
      </c>
      <c r="G4968" s="454" t="s">
        <v>1403</v>
      </c>
      <c r="H4968" s="454" t="s">
        <v>439</v>
      </c>
      <c r="I4968" s="453">
        <v>2024</v>
      </c>
      <c r="J4968" s="453">
        <v>8</v>
      </c>
      <c r="K4968" s="456">
        <v>45608</v>
      </c>
      <c r="L4968" s="457"/>
      <c r="M4968" s="458">
        <v>5.2299999999999999E-2</v>
      </c>
      <c r="N4968" s="458">
        <v>5.8900000000000001E-2</v>
      </c>
      <c r="O4968" s="468">
        <v>6.6E-3</v>
      </c>
      <c r="P4968" s="460">
        <v>0</v>
      </c>
      <c r="Q4968" s="453">
        <v>1</v>
      </c>
      <c r="R4968" s="458">
        <v>5.2299999999999999E-2</v>
      </c>
      <c r="S4968" s="464">
        <v>1818000</v>
      </c>
      <c r="T4968" s="461">
        <v>8236040</v>
      </c>
      <c r="U4968" s="469">
        <v>315000</v>
      </c>
      <c r="V4968" s="470">
        <v>260642.136</v>
      </c>
      <c r="W4968" s="716" t="e">
        <f t="shared" si="193"/>
        <v>#DIV/0!</v>
      </c>
      <c r="Z4968" s="739">
        <f t="shared" si="194"/>
        <v>11998.8</v>
      </c>
    </row>
    <row r="4969" spans="1:26" s="365" customFormat="1" ht="12.65" customHeight="1">
      <c r="A4969" s="325" t="s">
        <v>66</v>
      </c>
      <c r="B4969" s="452" t="s">
        <v>985</v>
      </c>
      <c r="C4969" s="453" t="s">
        <v>449</v>
      </c>
      <c r="D4969" s="454" t="s">
        <v>1410</v>
      </c>
      <c r="E4969" s="455" t="s">
        <v>987</v>
      </c>
      <c r="F4969" s="454" t="s">
        <v>1402</v>
      </c>
      <c r="G4969" s="454" t="s">
        <v>1403</v>
      </c>
      <c r="H4969" s="454" t="s">
        <v>439</v>
      </c>
      <c r="I4969" s="453">
        <v>2024</v>
      </c>
      <c r="J4969" s="453">
        <v>9</v>
      </c>
      <c r="K4969" s="456">
        <v>45608</v>
      </c>
      <c r="L4969" s="457"/>
      <c r="M4969" s="458">
        <v>0.28620000000000001</v>
      </c>
      <c r="N4969" s="458">
        <v>0.31727334999999995</v>
      </c>
      <c r="O4969" s="468">
        <v>3.1099999999999999E-2</v>
      </c>
      <c r="P4969" s="460">
        <v>0</v>
      </c>
      <c r="Q4969" s="453">
        <v>1</v>
      </c>
      <c r="R4969" s="458">
        <v>0.28620000000000001</v>
      </c>
      <c r="S4969" s="464">
        <v>181619</v>
      </c>
      <c r="T4969" s="461">
        <v>48458433</v>
      </c>
      <c r="U4969" s="469">
        <v>5970000</v>
      </c>
      <c r="V4969" s="470">
        <v>4462942.7336999997</v>
      </c>
      <c r="W4969" s="716" t="e">
        <f t="shared" si="193"/>
        <v>#DIV/0!</v>
      </c>
      <c r="Z4969" s="739">
        <f t="shared" si="194"/>
        <v>5648.3508999999995</v>
      </c>
    </row>
    <row r="4970" spans="1:26" s="365" customFormat="1" ht="12.65" customHeight="1">
      <c r="A4970" s="325" t="s">
        <v>66</v>
      </c>
      <c r="B4970" s="452" t="s">
        <v>985</v>
      </c>
      <c r="C4970" s="453" t="s">
        <v>449</v>
      </c>
      <c r="D4970" s="454" t="s">
        <v>1411</v>
      </c>
      <c r="E4970" s="455" t="s">
        <v>991</v>
      </c>
      <c r="F4970" s="454" t="s">
        <v>1402</v>
      </c>
      <c r="G4970" s="454" t="s">
        <v>1403</v>
      </c>
      <c r="H4970" s="454" t="s">
        <v>439</v>
      </c>
      <c r="I4970" s="453">
        <v>2024</v>
      </c>
      <c r="J4970" s="453">
        <v>9</v>
      </c>
      <c r="K4970" s="456">
        <v>45608</v>
      </c>
      <c r="L4970" s="457"/>
      <c r="M4970" s="458">
        <v>4.5900000000000003E-2</v>
      </c>
      <c r="N4970" s="458">
        <v>5.6375000000000001E-2</v>
      </c>
      <c r="O4970" s="468">
        <v>1.0500000000000001E-2</v>
      </c>
      <c r="P4970" s="460">
        <v>0</v>
      </c>
      <c r="Q4970" s="453">
        <v>1</v>
      </c>
      <c r="R4970" s="458">
        <v>4.5900000000000003E-2</v>
      </c>
      <c r="S4970" s="464">
        <v>265457</v>
      </c>
      <c r="T4970" s="461">
        <v>51213261</v>
      </c>
      <c r="U4970" s="469">
        <v>2514000</v>
      </c>
      <c r="V4970" s="470">
        <v>1976260.7594999999</v>
      </c>
      <c r="W4970" s="716" t="e">
        <f t="shared" si="193"/>
        <v>#DIV/0!</v>
      </c>
      <c r="Z4970" s="739">
        <f t="shared" si="194"/>
        <v>2787.2985000000003</v>
      </c>
    </row>
    <row r="4971" spans="1:26" s="365" customFormat="1" ht="12.65" customHeight="1">
      <c r="A4971" s="325" t="s">
        <v>66</v>
      </c>
      <c r="B4971" s="452" t="s">
        <v>985</v>
      </c>
      <c r="C4971" s="453" t="s">
        <v>449</v>
      </c>
      <c r="D4971" s="454" t="s">
        <v>1412</v>
      </c>
      <c r="E4971" s="455" t="s">
        <v>993</v>
      </c>
      <c r="F4971" s="454" t="s">
        <v>1402</v>
      </c>
      <c r="G4971" s="454" t="s">
        <v>1403</v>
      </c>
      <c r="H4971" s="454" t="s">
        <v>439</v>
      </c>
      <c r="I4971" s="453">
        <v>2024</v>
      </c>
      <c r="J4971" s="453">
        <v>9</v>
      </c>
      <c r="K4971" s="456">
        <v>45608</v>
      </c>
      <c r="L4971" s="457"/>
      <c r="M4971" s="458">
        <v>6.8099999999999994E-2</v>
      </c>
      <c r="N4971" s="458">
        <v>8.0466666666666659E-2</v>
      </c>
      <c r="O4971" s="468">
        <v>1.24E-2</v>
      </c>
      <c r="P4971" s="460">
        <v>0</v>
      </c>
      <c r="Q4971" s="453">
        <v>1</v>
      </c>
      <c r="R4971" s="458">
        <v>6.8099999999999994E-2</v>
      </c>
      <c r="S4971" s="464">
        <v>352171</v>
      </c>
      <c r="T4971" s="461">
        <v>48387960</v>
      </c>
      <c r="U4971" s="469">
        <v>2968000</v>
      </c>
      <c r="V4971" s="470">
        <v>2367989.2960000001</v>
      </c>
      <c r="W4971" s="716" t="e">
        <f t="shared" si="193"/>
        <v>#DIV/0!</v>
      </c>
      <c r="Z4971" s="739">
        <f t="shared" si="194"/>
        <v>4366.9204</v>
      </c>
    </row>
    <row r="4972" spans="1:26" s="365" customFormat="1" ht="12.65" customHeight="1">
      <c r="A4972" s="325" t="s">
        <v>66</v>
      </c>
      <c r="B4972" s="452" t="s">
        <v>985</v>
      </c>
      <c r="C4972" s="453" t="s">
        <v>449</v>
      </c>
      <c r="D4972" s="454" t="s">
        <v>1413</v>
      </c>
      <c r="E4972" s="455" t="s">
        <v>995</v>
      </c>
      <c r="F4972" s="454" t="s">
        <v>1402</v>
      </c>
      <c r="G4972" s="454" t="s">
        <v>1403</v>
      </c>
      <c r="H4972" s="454" t="s">
        <v>439</v>
      </c>
      <c r="I4972" s="453">
        <v>2024</v>
      </c>
      <c r="J4972" s="453">
        <v>9</v>
      </c>
      <c r="K4972" s="456">
        <v>45608</v>
      </c>
      <c r="L4972" s="457"/>
      <c r="M4972" s="458">
        <v>7.0999999999999994E-2</v>
      </c>
      <c r="N4972" s="458">
        <v>8.5166666666666654E-2</v>
      </c>
      <c r="O4972" s="468">
        <v>1.4200000000000001E-2</v>
      </c>
      <c r="P4972" s="460">
        <v>0</v>
      </c>
      <c r="Q4972" s="453">
        <v>1</v>
      </c>
      <c r="R4972" s="458">
        <v>7.0999999999999994E-2</v>
      </c>
      <c r="S4972" s="464">
        <v>201052</v>
      </c>
      <c r="T4972" s="461">
        <v>64357129</v>
      </c>
      <c r="U4972" s="469">
        <v>3400000</v>
      </c>
      <c r="V4972" s="470">
        <v>2486128.7681999998</v>
      </c>
      <c r="W4972" s="716" t="e">
        <f t="shared" si="193"/>
        <v>#DIV/0!</v>
      </c>
      <c r="Z4972" s="739">
        <f t="shared" si="194"/>
        <v>2854.9384</v>
      </c>
    </row>
    <row r="4973" spans="1:26" s="365" customFormat="1" ht="12.65" customHeight="1">
      <c r="A4973" s="325" t="s">
        <v>66</v>
      </c>
      <c r="B4973" s="452" t="s">
        <v>985</v>
      </c>
      <c r="C4973" s="453" t="s">
        <v>449</v>
      </c>
      <c r="D4973" s="454" t="s">
        <v>1414</v>
      </c>
      <c r="E4973" s="455" t="s">
        <v>1415</v>
      </c>
      <c r="F4973" s="454" t="s">
        <v>1402</v>
      </c>
      <c r="G4973" s="454" t="s">
        <v>1403</v>
      </c>
      <c r="H4973" s="454" t="s">
        <v>439</v>
      </c>
      <c r="I4973" s="453">
        <v>2024</v>
      </c>
      <c r="J4973" s="453">
        <v>9</v>
      </c>
      <c r="K4973" s="456">
        <v>45608</v>
      </c>
      <c r="L4973" s="457"/>
      <c r="M4973" s="458">
        <v>4.1200000000000001E-2</v>
      </c>
      <c r="N4973" s="458">
        <v>5.2658333333333335E-2</v>
      </c>
      <c r="O4973" s="468">
        <v>1.15E-2</v>
      </c>
      <c r="P4973" s="460">
        <v>0</v>
      </c>
      <c r="Q4973" s="453">
        <v>1</v>
      </c>
      <c r="R4973" s="458">
        <v>4.1200000000000001E-2</v>
      </c>
      <c r="S4973" s="464">
        <v>175957</v>
      </c>
      <c r="T4973" s="461">
        <v>35446462</v>
      </c>
      <c r="U4973" s="469">
        <v>1650000</v>
      </c>
      <c r="V4973" s="470">
        <v>1242365.6869999999</v>
      </c>
      <c r="W4973" s="716" t="e">
        <f t="shared" si="193"/>
        <v>#DIV/0!</v>
      </c>
      <c r="Z4973" s="739">
        <f t="shared" si="194"/>
        <v>2023.5055</v>
      </c>
    </row>
    <row r="4974" spans="1:26" s="365" customFormat="1" ht="12.65" customHeight="1">
      <c r="A4974" s="452" t="s">
        <v>279</v>
      </c>
      <c r="B4974" s="452" t="s">
        <v>42</v>
      </c>
      <c r="C4974" s="453" t="s">
        <v>554</v>
      </c>
      <c r="D4974" s="454" t="s">
        <v>1422</v>
      </c>
      <c r="E4974" s="455" t="s">
        <v>1297</v>
      </c>
      <c r="F4974" s="454" t="s">
        <v>1402</v>
      </c>
      <c r="G4974" s="454" t="s">
        <v>1403</v>
      </c>
      <c r="H4974" s="454" t="s">
        <v>439</v>
      </c>
      <c r="I4974" s="453">
        <v>2024</v>
      </c>
      <c r="J4974" s="453">
        <v>9</v>
      </c>
      <c r="K4974" s="456">
        <v>45608</v>
      </c>
      <c r="L4974" s="457"/>
      <c r="M4974" s="458">
        <v>0.1802</v>
      </c>
      <c r="N4974" s="458">
        <v>0.21870000000000001</v>
      </c>
      <c r="O4974" s="468">
        <v>3.3099999999999997E-2</v>
      </c>
      <c r="P4974" s="460">
        <v>0</v>
      </c>
      <c r="Q4974" s="453">
        <v>1</v>
      </c>
      <c r="R4974" s="458">
        <v>0.1802</v>
      </c>
      <c r="S4974" s="464">
        <v>13019720</v>
      </c>
      <c r="T4974" s="461">
        <v>62539399</v>
      </c>
      <c r="U4974" s="469">
        <v>8913207</v>
      </c>
      <c r="V4974" s="470">
        <v>6843152.8931</v>
      </c>
      <c r="W4974" s="716" t="e">
        <f t="shared" si="193"/>
        <v>#DIV/0!</v>
      </c>
      <c r="Z4974" s="739">
        <f t="shared" si="194"/>
        <v>430952.73199999996</v>
      </c>
    </row>
    <row r="4975" spans="1:26" s="365" customFormat="1" ht="12.65" customHeight="1">
      <c r="A4975" s="452" t="s">
        <v>279</v>
      </c>
      <c r="B4975" s="452" t="s">
        <v>42</v>
      </c>
      <c r="C4975" s="453" t="s">
        <v>554</v>
      </c>
      <c r="D4975" s="454" t="s">
        <v>1423</v>
      </c>
      <c r="E4975" s="455" t="s">
        <v>1424</v>
      </c>
      <c r="F4975" s="454" t="s">
        <v>1402</v>
      </c>
      <c r="G4975" s="454" t="s">
        <v>1403</v>
      </c>
      <c r="H4975" s="454" t="s">
        <v>439</v>
      </c>
      <c r="I4975" s="453">
        <v>2024</v>
      </c>
      <c r="J4975" s="453">
        <v>9</v>
      </c>
      <c r="K4975" s="456">
        <v>45608</v>
      </c>
      <c r="L4975" s="457"/>
      <c r="M4975" s="458">
        <v>6.2700000000000006E-2</v>
      </c>
      <c r="N4975" s="458">
        <v>8.7300000000000003E-2</v>
      </c>
      <c r="O4975" s="468">
        <v>2.46E-2</v>
      </c>
      <c r="P4975" s="460">
        <v>0</v>
      </c>
      <c r="Q4975" s="453">
        <v>1</v>
      </c>
      <c r="R4975" s="458">
        <v>6.2700000000000006E-2</v>
      </c>
      <c r="S4975" s="464">
        <v>10859653</v>
      </c>
      <c r="T4975" s="461">
        <v>67282300</v>
      </c>
      <c r="U4975" s="469">
        <v>5893484</v>
      </c>
      <c r="V4975" s="470">
        <v>4238339.42</v>
      </c>
      <c r="W4975" s="716" t="e">
        <f t="shared" si="193"/>
        <v>#DIV/0!</v>
      </c>
      <c r="Z4975" s="739">
        <f t="shared" si="194"/>
        <v>267147.46380000003</v>
      </c>
    </row>
    <row r="4976" spans="1:26" s="365" customFormat="1" ht="12.65" customHeight="1">
      <c r="A4976" s="452" t="s">
        <v>279</v>
      </c>
      <c r="B4976" s="452" t="s">
        <v>42</v>
      </c>
      <c r="C4976" s="453" t="s">
        <v>554</v>
      </c>
      <c r="D4976" s="454" t="s">
        <v>1425</v>
      </c>
      <c r="E4976" s="455" t="s">
        <v>1298</v>
      </c>
      <c r="F4976" s="454" t="s">
        <v>1402</v>
      </c>
      <c r="G4976" s="454" t="s">
        <v>1403</v>
      </c>
      <c r="H4976" s="454" t="s">
        <v>439</v>
      </c>
      <c r="I4976" s="453">
        <v>2024</v>
      </c>
      <c r="J4976" s="453">
        <v>9</v>
      </c>
      <c r="K4976" s="456">
        <v>45608</v>
      </c>
      <c r="L4976" s="457"/>
      <c r="M4976" s="458">
        <v>5.0299999999999997E-2</v>
      </c>
      <c r="N4976" s="458">
        <v>7.4499999999999997E-2</v>
      </c>
      <c r="O4976" s="468">
        <v>2.4199999999999999E-2</v>
      </c>
      <c r="P4976" s="460">
        <v>0</v>
      </c>
      <c r="Q4976" s="453">
        <v>1</v>
      </c>
      <c r="R4976" s="458">
        <v>5.0299999999999997E-2</v>
      </c>
      <c r="S4976" s="464">
        <v>12193181</v>
      </c>
      <c r="T4976" s="461">
        <v>69642402</v>
      </c>
      <c r="U4976" s="469">
        <v>5799197</v>
      </c>
      <c r="V4976" s="470">
        <v>4113850.8716000002</v>
      </c>
      <c r="W4976" s="716" t="e">
        <f t="shared" si="193"/>
        <v>#DIV/0!</v>
      </c>
      <c r="Z4976" s="739">
        <f t="shared" si="194"/>
        <v>295074.98019999999</v>
      </c>
    </row>
    <row r="4977" spans="1:26" s="365" customFormat="1" ht="12.65" customHeight="1">
      <c r="A4977" s="452" t="s">
        <v>67</v>
      </c>
      <c r="B4977" s="452" t="s">
        <v>1388</v>
      </c>
      <c r="C4977" s="453" t="s">
        <v>449</v>
      </c>
      <c r="D4977" s="454" t="s">
        <v>1416</v>
      </c>
      <c r="E4977" s="455" t="s">
        <v>1417</v>
      </c>
      <c r="F4977" s="454" t="s">
        <v>1402</v>
      </c>
      <c r="G4977" s="454" t="s">
        <v>1403</v>
      </c>
      <c r="H4977" s="454" t="s">
        <v>439</v>
      </c>
      <c r="I4977" s="453">
        <v>2024</v>
      </c>
      <c r="J4977" s="453">
        <v>9</v>
      </c>
      <c r="K4977" s="456">
        <v>45608</v>
      </c>
      <c r="L4977" s="457"/>
      <c r="M4977" s="458">
        <v>0.5</v>
      </c>
      <c r="N4977" s="458">
        <v>0.56640000000000001</v>
      </c>
      <c r="O4977" s="468">
        <v>6.6400000000000001E-2</v>
      </c>
      <c r="P4977" s="460">
        <v>0</v>
      </c>
      <c r="Q4977" s="453">
        <v>1</v>
      </c>
      <c r="R4977" s="458">
        <v>0.5</v>
      </c>
      <c r="S4977" s="464">
        <v>53046</v>
      </c>
      <c r="T4977" s="461">
        <v>6853851</v>
      </c>
      <c r="U4977" s="469">
        <v>830000</v>
      </c>
      <c r="V4977" s="470">
        <v>374904.29359999998</v>
      </c>
      <c r="W4977" s="716" t="e">
        <f t="shared" si="193"/>
        <v>#DIV/0!</v>
      </c>
      <c r="Z4977" s="739">
        <f t="shared" si="194"/>
        <v>3522.2544000000003</v>
      </c>
    </row>
    <row r="4978" spans="1:26" s="365" customFormat="1" ht="12.65" customHeight="1">
      <c r="A4978" s="452" t="s">
        <v>67</v>
      </c>
      <c r="B4978" s="452" t="s">
        <v>1388</v>
      </c>
      <c r="C4978" s="453" t="s">
        <v>449</v>
      </c>
      <c r="D4978" s="454" t="s">
        <v>1418</v>
      </c>
      <c r="E4978" s="455" t="s">
        <v>1419</v>
      </c>
      <c r="F4978" s="454" t="s">
        <v>1402</v>
      </c>
      <c r="G4978" s="454" t="s">
        <v>1403</v>
      </c>
      <c r="H4978" s="454" t="s">
        <v>439</v>
      </c>
      <c r="I4978" s="453">
        <v>2024</v>
      </c>
      <c r="J4978" s="453">
        <v>9</v>
      </c>
      <c r="K4978" s="456">
        <v>45608</v>
      </c>
      <c r="L4978" s="457"/>
      <c r="M4978" s="458">
        <v>8.4000000000000005E-2</v>
      </c>
      <c r="N4978" s="458">
        <v>0.1157</v>
      </c>
      <c r="O4978" s="468">
        <v>3.1699999999999999E-2</v>
      </c>
      <c r="P4978" s="460">
        <v>0</v>
      </c>
      <c r="Q4978" s="453">
        <v>1</v>
      </c>
      <c r="R4978" s="458">
        <v>8.4000000000000005E-2</v>
      </c>
      <c r="S4978" s="464">
        <v>15984</v>
      </c>
      <c r="T4978" s="461">
        <v>8384287</v>
      </c>
      <c r="U4978" s="469">
        <v>396100</v>
      </c>
      <c r="V4978" s="470">
        <v>130318.10210000002</v>
      </c>
      <c r="W4978" s="716" t="e">
        <f t="shared" si="193"/>
        <v>#DIV/0!</v>
      </c>
      <c r="Z4978" s="739">
        <f t="shared" si="194"/>
        <v>506.69279999999998</v>
      </c>
    </row>
    <row r="4979" spans="1:26" s="365" customFormat="1" ht="12.65" customHeight="1">
      <c r="A4979" s="452" t="s">
        <v>67</v>
      </c>
      <c r="B4979" s="452" t="s">
        <v>1388</v>
      </c>
      <c r="C4979" s="453" t="s">
        <v>449</v>
      </c>
      <c r="D4979" s="454" t="s">
        <v>1420</v>
      </c>
      <c r="E4979" s="455" t="s">
        <v>1421</v>
      </c>
      <c r="F4979" s="454" t="s">
        <v>1402</v>
      </c>
      <c r="G4979" s="454" t="s">
        <v>1403</v>
      </c>
      <c r="H4979" s="454" t="s">
        <v>439</v>
      </c>
      <c r="I4979" s="453">
        <v>2024</v>
      </c>
      <c r="J4979" s="453">
        <v>9</v>
      </c>
      <c r="K4979" s="456">
        <v>45608</v>
      </c>
      <c r="L4979" s="457"/>
      <c r="M4979" s="458">
        <v>0.2283</v>
      </c>
      <c r="N4979" s="458">
        <v>0.26429999999999998</v>
      </c>
      <c r="O4979" s="468">
        <v>3.5999999999999997E-2</v>
      </c>
      <c r="P4979" s="460">
        <v>0</v>
      </c>
      <c r="Q4979" s="453">
        <v>1</v>
      </c>
      <c r="R4979" s="458">
        <v>0.2283</v>
      </c>
      <c r="S4979" s="464">
        <v>0</v>
      </c>
      <c r="T4979" s="461">
        <v>3925321</v>
      </c>
      <c r="U4979" s="469">
        <v>450000</v>
      </c>
      <c r="V4979" s="470">
        <v>308688.44400000002</v>
      </c>
      <c r="W4979" s="716" t="e">
        <f t="shared" si="193"/>
        <v>#DIV/0!</v>
      </c>
      <c r="Z4979" s="739">
        <f t="shared" si="194"/>
        <v>0</v>
      </c>
    </row>
    <row r="4980" spans="1:26" s="365" customFormat="1" ht="12.65" customHeight="1">
      <c r="A4980" s="452" t="s">
        <v>108</v>
      </c>
      <c r="B4980" s="452" t="s">
        <v>1201</v>
      </c>
      <c r="C4980" s="453" t="s">
        <v>449</v>
      </c>
      <c r="D4980" s="454" t="s">
        <v>1434</v>
      </c>
      <c r="E4980" s="455" t="s">
        <v>1435</v>
      </c>
      <c r="F4980" s="454" t="s">
        <v>1402</v>
      </c>
      <c r="G4980" s="454" t="s">
        <v>216</v>
      </c>
      <c r="H4980" s="454" t="s">
        <v>439</v>
      </c>
      <c r="I4980" s="453">
        <v>2024</v>
      </c>
      <c r="J4980" s="453">
        <v>9</v>
      </c>
      <c r="K4980" s="456">
        <v>45608</v>
      </c>
      <c r="L4980" s="457"/>
      <c r="M4980" s="458">
        <v>3.6999999999999998E-2</v>
      </c>
      <c r="N4980" s="458">
        <v>4.2354166666666665E-2</v>
      </c>
      <c r="O4980" s="468">
        <v>5.4000000000000003E-3</v>
      </c>
      <c r="P4980" s="460">
        <v>0</v>
      </c>
      <c r="Q4980" s="453">
        <v>1</v>
      </c>
      <c r="R4980" s="458">
        <v>3.6999999999999998E-2</v>
      </c>
      <c r="S4980" s="464">
        <v>2484000</v>
      </c>
      <c r="T4980" s="461">
        <v>14693740</v>
      </c>
      <c r="U4980" s="469">
        <v>514000</v>
      </c>
      <c r="V4980" s="470">
        <v>434653.804</v>
      </c>
      <c r="W4980" s="716" t="e">
        <f t="shared" si="193"/>
        <v>#DIV/0!</v>
      </c>
      <c r="Z4980" s="739">
        <f t="shared" si="194"/>
        <v>13413.6</v>
      </c>
    </row>
    <row r="4981" spans="1:26" s="365" customFormat="1" ht="12.65" customHeight="1">
      <c r="A4981" s="452" t="s">
        <v>109</v>
      </c>
      <c r="B4981" s="452" t="s">
        <v>712</v>
      </c>
      <c r="C4981" s="453" t="s">
        <v>449</v>
      </c>
      <c r="D4981" s="454" t="s">
        <v>1441</v>
      </c>
      <c r="E4981" s="455" t="s">
        <v>1442</v>
      </c>
      <c r="F4981" s="454" t="s">
        <v>1402</v>
      </c>
      <c r="G4981" s="454" t="s">
        <v>1443</v>
      </c>
      <c r="H4981" s="454" t="s">
        <v>439</v>
      </c>
      <c r="I4981" s="453">
        <v>2024</v>
      </c>
      <c r="J4981" s="453">
        <v>9</v>
      </c>
      <c r="K4981" s="456">
        <v>45608</v>
      </c>
      <c r="L4981" s="457"/>
      <c r="M4981" s="458">
        <v>6.5299999999999997E-2</v>
      </c>
      <c r="N4981" s="458">
        <v>7.5899999999999995E-2</v>
      </c>
      <c r="O4981" s="468">
        <v>1.06E-2</v>
      </c>
      <c r="P4981" s="460">
        <v>0</v>
      </c>
      <c r="Q4981" s="453">
        <v>1</v>
      </c>
      <c r="R4981" s="458">
        <v>6.5299999999999997E-2</v>
      </c>
      <c r="S4981" s="464">
        <v>3497700</v>
      </c>
      <c r="T4981" s="461">
        <v>17149772</v>
      </c>
      <c r="U4981" s="469">
        <v>1020000</v>
      </c>
      <c r="V4981" s="470">
        <v>838212.41680000001</v>
      </c>
      <c r="W4981" s="716" t="e">
        <f t="shared" si="193"/>
        <v>#DIV/0!</v>
      </c>
      <c r="Z4981" s="739">
        <f t="shared" si="194"/>
        <v>37075.620000000003</v>
      </c>
    </row>
    <row r="4982" spans="1:26" s="365" customFormat="1" ht="12.65" customHeight="1">
      <c r="A4982" s="452" t="s">
        <v>109</v>
      </c>
      <c r="B4982" s="452" t="s">
        <v>712</v>
      </c>
      <c r="C4982" s="453" t="s">
        <v>449</v>
      </c>
      <c r="D4982" s="454" t="s">
        <v>1439</v>
      </c>
      <c r="E4982" s="455" t="s">
        <v>1440</v>
      </c>
      <c r="F4982" s="454" t="s">
        <v>1402</v>
      </c>
      <c r="G4982" s="454" t="s">
        <v>1403</v>
      </c>
      <c r="H4982" s="454" t="s">
        <v>439</v>
      </c>
      <c r="I4982" s="453">
        <v>2024</v>
      </c>
      <c r="J4982" s="453">
        <v>9</v>
      </c>
      <c r="K4982" s="456">
        <v>45608</v>
      </c>
      <c r="L4982" s="457"/>
      <c r="M4982" s="458">
        <v>3.9300000000000002E-2</v>
      </c>
      <c r="N4982" s="458">
        <v>4.6699999999999998E-2</v>
      </c>
      <c r="O4982" s="468">
        <v>7.4000000000000003E-3</v>
      </c>
      <c r="P4982" s="460">
        <v>0</v>
      </c>
      <c r="Q4982" s="453">
        <v>1</v>
      </c>
      <c r="R4982" s="458">
        <v>3.9300000000000002E-2</v>
      </c>
      <c r="S4982" s="464">
        <v>1346810</v>
      </c>
      <c r="T4982" s="461">
        <v>6256500</v>
      </c>
      <c r="U4982" s="469">
        <v>355000</v>
      </c>
      <c r="V4982" s="470">
        <v>308701.90000000002</v>
      </c>
      <c r="W4982" s="716" t="e">
        <f t="shared" si="193"/>
        <v>#DIV/0!</v>
      </c>
      <c r="Z4982" s="739">
        <f t="shared" si="194"/>
        <v>9966.3940000000002</v>
      </c>
    </row>
    <row r="4983" spans="1:26" s="365" customFormat="1" ht="12.65" customHeight="1">
      <c r="A4983" s="452" t="s">
        <v>109</v>
      </c>
      <c r="B4983" s="452" t="s">
        <v>712</v>
      </c>
      <c r="C4983" s="453" t="s">
        <v>449</v>
      </c>
      <c r="D4983" s="454" t="s">
        <v>1436</v>
      </c>
      <c r="E4983" s="455" t="s">
        <v>1437</v>
      </c>
      <c r="F4983" s="454" t="s">
        <v>1402</v>
      </c>
      <c r="G4983" s="454" t="s">
        <v>1403</v>
      </c>
      <c r="H4983" s="454" t="s">
        <v>439</v>
      </c>
      <c r="I4983" s="453">
        <v>2024</v>
      </c>
      <c r="J4983" s="453">
        <v>9</v>
      </c>
      <c r="K4983" s="456">
        <v>45608</v>
      </c>
      <c r="L4983" s="457"/>
      <c r="M4983" s="458">
        <v>0.12970000000000001</v>
      </c>
      <c r="N4983" s="458">
        <v>0.15260000000000001</v>
      </c>
      <c r="O4983" s="468">
        <v>2.29E-2</v>
      </c>
      <c r="P4983" s="460">
        <v>0</v>
      </c>
      <c r="Q4983" s="453">
        <v>1</v>
      </c>
      <c r="R4983" s="458">
        <v>0.12970000000000001</v>
      </c>
      <c r="S4983" s="464">
        <v>1468019</v>
      </c>
      <c r="T4983" s="461">
        <v>6260190</v>
      </c>
      <c r="U4983" s="469">
        <v>1100000</v>
      </c>
      <c r="V4983" s="470">
        <v>956641.64899999998</v>
      </c>
      <c r="W4983" s="716" t="e">
        <f t="shared" si="193"/>
        <v>#DIV/0!</v>
      </c>
      <c r="Z4983" s="739">
        <f t="shared" si="194"/>
        <v>33617.6351</v>
      </c>
    </row>
    <row r="4984" spans="1:26" s="365" customFormat="1" ht="12.65" customHeight="1">
      <c r="A4984" s="452" t="s">
        <v>109</v>
      </c>
      <c r="B4984" s="452" t="s">
        <v>712</v>
      </c>
      <c r="C4984" s="453" t="s">
        <v>449</v>
      </c>
      <c r="D4984" s="454" t="s">
        <v>1444</v>
      </c>
      <c r="E4984" s="455" t="s">
        <v>1445</v>
      </c>
      <c r="F4984" s="454" t="s">
        <v>1402</v>
      </c>
      <c r="G4984" s="454" t="s">
        <v>1443</v>
      </c>
      <c r="H4984" s="454" t="s">
        <v>439</v>
      </c>
      <c r="I4984" s="453">
        <v>2024</v>
      </c>
      <c r="J4984" s="453">
        <v>9</v>
      </c>
      <c r="K4984" s="456">
        <v>45608</v>
      </c>
      <c r="L4984" s="457"/>
      <c r="M4984" s="458">
        <v>6.6699999999999995E-2</v>
      </c>
      <c r="N4984" s="458">
        <v>7.7299999999999994E-2</v>
      </c>
      <c r="O4984" s="468">
        <v>1.06E-2</v>
      </c>
      <c r="P4984" s="460">
        <v>0</v>
      </c>
      <c r="Q4984" s="453">
        <v>1</v>
      </c>
      <c r="R4984" s="458">
        <v>6.6699999999999995E-2</v>
      </c>
      <c r="S4984" s="464">
        <v>3659458</v>
      </c>
      <c r="T4984" s="461">
        <v>17332702</v>
      </c>
      <c r="U4984" s="469">
        <v>1020000</v>
      </c>
      <c r="V4984" s="470">
        <v>836273.35880000005</v>
      </c>
      <c r="W4984" s="716" t="e">
        <f t="shared" si="193"/>
        <v>#DIV/0!</v>
      </c>
      <c r="Z4984" s="739">
        <f t="shared" si="194"/>
        <v>38790.254800000002</v>
      </c>
    </row>
    <row r="4985" spans="1:26" s="365" customFormat="1" ht="12.65" customHeight="1">
      <c r="A4985" s="452" t="s">
        <v>109</v>
      </c>
      <c r="B4985" s="452" t="s">
        <v>712</v>
      </c>
      <c r="C4985" s="453" t="s">
        <v>449</v>
      </c>
      <c r="D4985" s="454" t="s">
        <v>1432</v>
      </c>
      <c r="E4985" s="455" t="s">
        <v>1438</v>
      </c>
      <c r="F4985" s="454" t="s">
        <v>1402</v>
      </c>
      <c r="G4985" s="454" t="s">
        <v>1403</v>
      </c>
      <c r="H4985" s="454" t="s">
        <v>439</v>
      </c>
      <c r="I4985" s="453">
        <v>2024</v>
      </c>
      <c r="J4985" s="453">
        <v>9</v>
      </c>
      <c r="K4985" s="456">
        <v>45608</v>
      </c>
      <c r="L4985" s="457"/>
      <c r="M4985" s="458">
        <v>0.1128</v>
      </c>
      <c r="N4985" s="458">
        <v>0.1336</v>
      </c>
      <c r="O4985" s="468">
        <v>2.0799999999999999E-2</v>
      </c>
      <c r="P4985" s="460">
        <v>0</v>
      </c>
      <c r="Q4985" s="453">
        <v>1</v>
      </c>
      <c r="R4985" s="458">
        <v>0.1128</v>
      </c>
      <c r="S4985" s="464">
        <v>1474708</v>
      </c>
      <c r="T4985" s="461">
        <v>6274120</v>
      </c>
      <c r="U4985" s="469">
        <v>999000</v>
      </c>
      <c r="V4985" s="470">
        <v>868498.304</v>
      </c>
      <c r="W4985" s="716" t="e">
        <f t="shared" si="193"/>
        <v>#DIV/0!</v>
      </c>
      <c r="Z4985" s="739">
        <f t="shared" si="194"/>
        <v>30673.9264</v>
      </c>
    </row>
    <row r="4986" spans="1:26" s="365" customFormat="1" ht="12.65" customHeight="1">
      <c r="A4986" s="452" t="s">
        <v>109</v>
      </c>
      <c r="B4986" s="452" t="s">
        <v>712</v>
      </c>
      <c r="C4986" s="453" t="s">
        <v>449</v>
      </c>
      <c r="D4986" s="454" t="s">
        <v>1446</v>
      </c>
      <c r="E4986" s="455" t="s">
        <v>749</v>
      </c>
      <c r="F4986" s="454" t="s">
        <v>1402</v>
      </c>
      <c r="G4986" s="454" t="s">
        <v>1447</v>
      </c>
      <c r="H4986" s="454" t="s">
        <v>439</v>
      </c>
      <c r="I4986" s="453">
        <v>2024</v>
      </c>
      <c r="J4986" s="453">
        <v>9</v>
      </c>
      <c r="K4986" s="456">
        <v>45608</v>
      </c>
      <c r="L4986" s="457"/>
      <c r="M4986" s="458">
        <v>6.1499999999999999E-2</v>
      </c>
      <c r="N4986" s="458">
        <v>6.9400000000000003E-2</v>
      </c>
      <c r="O4986" s="468">
        <v>7.9000000000000008E-3</v>
      </c>
      <c r="P4986" s="460">
        <v>0</v>
      </c>
      <c r="Q4986" s="453">
        <v>1</v>
      </c>
      <c r="R4986" s="458">
        <v>6.1499999999999999E-2</v>
      </c>
      <c r="S4986" s="464">
        <v>3962496</v>
      </c>
      <c r="T4986" s="461">
        <v>20452608</v>
      </c>
      <c r="U4986" s="469">
        <v>760000</v>
      </c>
      <c r="V4986" s="470">
        <v>598424.39679999999</v>
      </c>
      <c r="W4986" s="716" t="e">
        <f t="shared" si="193"/>
        <v>#DIV/0!</v>
      </c>
      <c r="Z4986" s="739">
        <f t="shared" si="194"/>
        <v>31303.718400000002</v>
      </c>
    </row>
    <row r="4987" spans="1:26" s="365" customFormat="1" ht="12.65" customHeight="1">
      <c r="A4987" s="284" t="s">
        <v>106</v>
      </c>
      <c r="B4987" s="452" t="s">
        <v>699</v>
      </c>
      <c r="C4987" s="453" t="s">
        <v>449</v>
      </c>
      <c r="D4987" s="454" t="s">
        <v>1422</v>
      </c>
      <c r="E4987" s="455" t="s">
        <v>1448</v>
      </c>
      <c r="F4987" s="454" t="s">
        <v>1402</v>
      </c>
      <c r="G4987" s="454" t="s">
        <v>218</v>
      </c>
      <c r="H4987" s="454" t="s">
        <v>439</v>
      </c>
      <c r="I4987" s="453">
        <v>2024</v>
      </c>
      <c r="J4987" s="453">
        <v>9</v>
      </c>
      <c r="K4987" s="456">
        <v>45608</v>
      </c>
      <c r="L4987" s="457"/>
      <c r="M4987" s="458">
        <v>0.28100000000000003</v>
      </c>
      <c r="N4987" s="458">
        <v>0.30070000000000002</v>
      </c>
      <c r="O4987" s="468">
        <v>1.9699999999999999E-2</v>
      </c>
      <c r="P4987" s="460">
        <v>0</v>
      </c>
      <c r="Q4987" s="453">
        <v>1</v>
      </c>
      <c r="R4987" s="458">
        <v>0.28100000000000003</v>
      </c>
      <c r="S4987" s="464">
        <v>5499718</v>
      </c>
      <c r="T4987" s="461">
        <v>25138986</v>
      </c>
      <c r="U4987" s="469">
        <v>3150000</v>
      </c>
      <c r="V4987" s="470">
        <v>2654761.9758000001</v>
      </c>
      <c r="W4987" s="716" t="e">
        <f t="shared" si="193"/>
        <v>#DIV/0!</v>
      </c>
      <c r="Z4987" s="739">
        <f t="shared" si="194"/>
        <v>108344.44459999999</v>
      </c>
    </row>
    <row r="4988" spans="1:26" s="365" customFormat="1" ht="12.65" customHeight="1">
      <c r="A4988" s="284" t="s">
        <v>106</v>
      </c>
      <c r="B4988" s="452" t="s">
        <v>699</v>
      </c>
      <c r="C4988" s="453" t="s">
        <v>449</v>
      </c>
      <c r="D4988" s="454" t="s">
        <v>1423</v>
      </c>
      <c r="E4988" s="455" t="s">
        <v>1449</v>
      </c>
      <c r="F4988" s="454" t="s">
        <v>1402</v>
      </c>
      <c r="G4988" s="454" t="s">
        <v>218</v>
      </c>
      <c r="H4988" s="454" t="s">
        <v>439</v>
      </c>
      <c r="I4988" s="453">
        <v>2024</v>
      </c>
      <c r="J4988" s="453">
        <v>9</v>
      </c>
      <c r="K4988" s="456">
        <v>45608</v>
      </c>
      <c r="L4988" s="457"/>
      <c r="M4988" s="458">
        <v>4.7E-2</v>
      </c>
      <c r="N4988" s="458">
        <v>5.6399999999999999E-2</v>
      </c>
      <c r="O4988" s="468">
        <v>9.4000000000000004E-3</v>
      </c>
      <c r="P4988" s="460">
        <v>0</v>
      </c>
      <c r="Q4988" s="453">
        <v>1</v>
      </c>
      <c r="R4988" s="458">
        <v>4.7E-2</v>
      </c>
      <c r="S4988" s="464">
        <v>5454431</v>
      </c>
      <c r="T4988" s="461">
        <v>23627818</v>
      </c>
      <c r="U4988" s="469">
        <v>1350000</v>
      </c>
      <c r="V4988" s="470">
        <v>1127898.5108</v>
      </c>
      <c r="W4988" s="716" t="e">
        <f t="shared" si="193"/>
        <v>#DIV/0!</v>
      </c>
      <c r="Z4988" s="739">
        <f t="shared" si="194"/>
        <v>51271.651400000002</v>
      </c>
    </row>
    <row r="4989" spans="1:26" s="365" customFormat="1" ht="12.65" customHeight="1">
      <c r="A4989" s="284" t="s">
        <v>106</v>
      </c>
      <c r="B4989" s="452" t="s">
        <v>699</v>
      </c>
      <c r="C4989" s="453" t="s">
        <v>449</v>
      </c>
      <c r="D4989" s="454" t="s">
        <v>1428</v>
      </c>
      <c r="E4989" s="455" t="s">
        <v>1450</v>
      </c>
      <c r="F4989" s="454" t="s">
        <v>1402</v>
      </c>
      <c r="G4989" s="454" t="s">
        <v>218</v>
      </c>
      <c r="H4989" s="454" t="s">
        <v>439</v>
      </c>
      <c r="I4989" s="453">
        <v>2024</v>
      </c>
      <c r="J4989" s="453">
        <v>9</v>
      </c>
      <c r="K4989" s="456">
        <v>45608</v>
      </c>
      <c r="L4989" s="457"/>
      <c r="M4989" s="458">
        <v>0.06</v>
      </c>
      <c r="N4989" s="458">
        <v>7.0599999999999996E-2</v>
      </c>
      <c r="O4989" s="468">
        <v>1.06E-2</v>
      </c>
      <c r="P4989" s="460">
        <v>0</v>
      </c>
      <c r="Q4989" s="453">
        <v>1</v>
      </c>
      <c r="R4989" s="458">
        <v>0.06</v>
      </c>
      <c r="S4989" s="464">
        <v>5814180</v>
      </c>
      <c r="T4989" s="461">
        <v>24257980</v>
      </c>
      <c r="U4989" s="469">
        <v>1530000</v>
      </c>
      <c r="V4989" s="470">
        <v>1272865.412</v>
      </c>
      <c r="W4989" s="716" t="e">
        <f t="shared" si="193"/>
        <v>#DIV/0!</v>
      </c>
      <c r="Z4989" s="739">
        <f t="shared" si="194"/>
        <v>61630.307999999997</v>
      </c>
    </row>
    <row r="4990" spans="1:26" s="365" customFormat="1" ht="12.65" customHeight="1">
      <c r="A4990" s="284" t="s">
        <v>106</v>
      </c>
      <c r="B4990" s="452" t="s">
        <v>699</v>
      </c>
      <c r="C4990" s="453" t="s">
        <v>449</v>
      </c>
      <c r="D4990" s="454" t="s">
        <v>1451</v>
      </c>
      <c r="E4990" s="455" t="s">
        <v>1452</v>
      </c>
      <c r="F4990" s="454" t="s">
        <v>1402</v>
      </c>
      <c r="G4990" s="454" t="s">
        <v>1403</v>
      </c>
      <c r="H4990" s="454" t="s">
        <v>439</v>
      </c>
      <c r="I4990" s="453">
        <v>2024</v>
      </c>
      <c r="J4990" s="453">
        <v>9</v>
      </c>
      <c r="K4990" s="456">
        <v>45608</v>
      </c>
      <c r="L4990" s="457"/>
      <c r="M4990" s="458">
        <v>0.12</v>
      </c>
      <c r="N4990" s="458">
        <v>0.1331</v>
      </c>
      <c r="O4990" s="468">
        <v>1.3100000000000001E-2</v>
      </c>
      <c r="P4990" s="460">
        <v>0</v>
      </c>
      <c r="Q4990" s="453">
        <v>1</v>
      </c>
      <c r="R4990" s="458">
        <v>0.12</v>
      </c>
      <c r="S4990" s="464">
        <v>4133512</v>
      </c>
      <c r="T4990" s="461">
        <v>14656293</v>
      </c>
      <c r="U4990" s="469">
        <v>1260000</v>
      </c>
      <c r="V4990" s="470">
        <v>1068002.5617</v>
      </c>
      <c r="W4990" s="716" t="e">
        <f t="shared" si="193"/>
        <v>#DIV/0!</v>
      </c>
      <c r="Z4990" s="739">
        <f t="shared" si="194"/>
        <v>54149.0072</v>
      </c>
    </row>
    <row r="4991" spans="1:26" s="365" customFormat="1" ht="12.65" customHeight="1">
      <c r="A4991" s="284" t="s">
        <v>107</v>
      </c>
      <c r="B4991" s="452" t="s">
        <v>703</v>
      </c>
      <c r="C4991" s="453" t="s">
        <v>449</v>
      </c>
      <c r="D4991" s="454" t="s">
        <v>1456</v>
      </c>
      <c r="E4991" s="455" t="s">
        <v>1457</v>
      </c>
      <c r="F4991" s="454" t="s">
        <v>1402</v>
      </c>
      <c r="G4991" s="454" t="s">
        <v>1403</v>
      </c>
      <c r="H4991" s="454" t="s">
        <v>439</v>
      </c>
      <c r="I4991" s="453">
        <v>2024</v>
      </c>
      <c r="J4991" s="453">
        <v>9</v>
      </c>
      <c r="K4991" s="456">
        <v>45608</v>
      </c>
      <c r="L4991" s="457"/>
      <c r="M4991" s="458">
        <v>4.3999999999999997E-2</v>
      </c>
      <c r="N4991" s="458">
        <v>5.0799999999999998E-2</v>
      </c>
      <c r="O4991" s="468">
        <v>6.7999999999999996E-3</v>
      </c>
      <c r="P4991" s="460">
        <v>0</v>
      </c>
      <c r="Q4991" s="453">
        <v>1</v>
      </c>
      <c r="R4991" s="458">
        <v>4.3999999999999997E-2</v>
      </c>
      <c r="S4991" s="464">
        <v>1206000</v>
      </c>
      <c r="T4991" s="461">
        <v>3539010</v>
      </c>
      <c r="U4991" s="469">
        <v>325000</v>
      </c>
      <c r="V4991" s="470">
        <v>300934.73200000002</v>
      </c>
      <c r="W4991" s="716" t="e">
        <f t="shared" si="193"/>
        <v>#DIV/0!</v>
      </c>
      <c r="Z4991" s="739">
        <f t="shared" si="194"/>
        <v>8200.7999999999993</v>
      </c>
    </row>
    <row r="4992" spans="1:26" s="365" customFormat="1" ht="12.65" customHeight="1">
      <c r="A4992" s="284" t="s">
        <v>107</v>
      </c>
      <c r="B4992" s="452" t="s">
        <v>703</v>
      </c>
      <c r="C4992" s="453" t="s">
        <v>449</v>
      </c>
      <c r="D4992" s="454" t="s">
        <v>1432</v>
      </c>
      <c r="E4992" s="455" t="s">
        <v>1453</v>
      </c>
      <c r="F4992" s="454" t="s">
        <v>1402</v>
      </c>
      <c r="G4992" s="454" t="s">
        <v>1403</v>
      </c>
      <c r="H4992" s="454" t="s">
        <v>439</v>
      </c>
      <c r="I4992" s="453">
        <v>2024</v>
      </c>
      <c r="J4992" s="453">
        <v>9</v>
      </c>
      <c r="K4992" s="456">
        <v>45608</v>
      </c>
      <c r="L4992" s="457"/>
      <c r="M4992" s="458">
        <v>9.6000000000000002E-2</v>
      </c>
      <c r="N4992" s="458">
        <v>0.1069</v>
      </c>
      <c r="O4992" s="468">
        <v>1.09E-2</v>
      </c>
      <c r="P4992" s="460">
        <v>0</v>
      </c>
      <c r="Q4992" s="453">
        <v>1</v>
      </c>
      <c r="R4992" s="458">
        <v>9.6000000000000002E-2</v>
      </c>
      <c r="S4992" s="464">
        <v>467426</v>
      </c>
      <c r="T4992" s="461">
        <v>2884090</v>
      </c>
      <c r="U4992" s="469">
        <v>525000</v>
      </c>
      <c r="V4992" s="470">
        <v>493563.41899999999</v>
      </c>
      <c r="W4992" s="716" t="e">
        <f t="shared" si="193"/>
        <v>#DIV/0!</v>
      </c>
      <c r="Z4992" s="739">
        <f t="shared" si="194"/>
        <v>5094.9434000000001</v>
      </c>
    </row>
    <row r="4993" spans="1:29" s="365" customFormat="1" ht="12.65" customHeight="1">
      <c r="A4993" s="284" t="s">
        <v>107</v>
      </c>
      <c r="B4993" s="452" t="s">
        <v>703</v>
      </c>
      <c r="C4993" s="453" t="s">
        <v>449</v>
      </c>
      <c r="D4993" s="454" t="s">
        <v>1436</v>
      </c>
      <c r="E4993" s="455" t="s">
        <v>1454</v>
      </c>
      <c r="F4993" s="454" t="s">
        <v>1402</v>
      </c>
      <c r="G4993" s="454" t="s">
        <v>1403</v>
      </c>
      <c r="H4993" s="454" t="s">
        <v>439</v>
      </c>
      <c r="I4993" s="453">
        <v>2024</v>
      </c>
      <c r="J4993" s="453">
        <v>9</v>
      </c>
      <c r="K4993" s="456">
        <v>45608</v>
      </c>
      <c r="L4993" s="457"/>
      <c r="M4993" s="458">
        <v>4.8000000000000001E-2</v>
      </c>
      <c r="N4993" s="458">
        <v>6.0299999999999999E-2</v>
      </c>
      <c r="O4993" s="468">
        <v>1.23E-2</v>
      </c>
      <c r="P4993" s="460">
        <v>0</v>
      </c>
      <c r="Q4993" s="453">
        <v>1</v>
      </c>
      <c r="R4993" s="458">
        <v>4.8000000000000001E-2</v>
      </c>
      <c r="S4993" s="464">
        <v>585000</v>
      </c>
      <c r="T4993" s="461">
        <v>2855564</v>
      </c>
      <c r="U4993" s="469">
        <v>589000</v>
      </c>
      <c r="V4993" s="470">
        <v>553876.56279999996</v>
      </c>
      <c r="W4993" s="716" t="e">
        <f t="shared" si="193"/>
        <v>#DIV/0!</v>
      </c>
      <c r="Z4993" s="739">
        <f t="shared" si="194"/>
        <v>7195.5</v>
      </c>
    </row>
    <row r="4994" spans="1:29" s="365" customFormat="1" ht="12.65" customHeight="1">
      <c r="A4994" s="452" t="s">
        <v>115</v>
      </c>
      <c r="B4994" s="452" t="s">
        <v>728</v>
      </c>
      <c r="C4994" s="453" t="s">
        <v>449</v>
      </c>
      <c r="D4994" s="454" t="s">
        <v>1422</v>
      </c>
      <c r="E4994" s="455" t="s">
        <v>1166</v>
      </c>
      <c r="F4994" s="454" t="s">
        <v>1402</v>
      </c>
      <c r="G4994" s="454" t="s">
        <v>1403</v>
      </c>
      <c r="H4994" s="454" t="s">
        <v>439</v>
      </c>
      <c r="I4994" s="453">
        <v>2024</v>
      </c>
      <c r="J4994" s="453">
        <v>9</v>
      </c>
      <c r="K4994" s="456">
        <v>45608</v>
      </c>
      <c r="L4994" s="457"/>
      <c r="M4994" s="458">
        <v>0.7006</v>
      </c>
      <c r="N4994" s="458">
        <v>0.7419</v>
      </c>
      <c r="O4994" s="468">
        <v>4.1300000000000003E-2</v>
      </c>
      <c r="P4994" s="460">
        <v>0</v>
      </c>
      <c r="Q4994" s="453">
        <v>1</v>
      </c>
      <c r="R4994" s="458">
        <v>0.7006</v>
      </c>
      <c r="S4994" s="464">
        <v>1601403</v>
      </c>
      <c r="T4994" s="461">
        <v>9864667</v>
      </c>
      <c r="U4994" s="469">
        <v>1980000</v>
      </c>
      <c r="V4994" s="470">
        <v>1572589.2529</v>
      </c>
      <c r="W4994" s="716" t="e">
        <f t="shared" ref="W4994:W5057" si="195">V4994/$AB$1</f>
        <v>#DIV/0!</v>
      </c>
      <c r="Z4994" s="739">
        <f t="shared" si="194"/>
        <v>66137.943899999998</v>
      </c>
    </row>
    <row r="4995" spans="1:29" s="365" customFormat="1" ht="12.65" customHeight="1">
      <c r="A4995" s="452" t="s">
        <v>115</v>
      </c>
      <c r="B4995" s="452" t="s">
        <v>728</v>
      </c>
      <c r="C4995" s="453" t="s">
        <v>449</v>
      </c>
      <c r="D4995" s="454" t="s">
        <v>1436</v>
      </c>
      <c r="E4995" s="455" t="s">
        <v>1165</v>
      </c>
      <c r="F4995" s="454" t="s">
        <v>1402</v>
      </c>
      <c r="G4995" s="454" t="s">
        <v>1460</v>
      </c>
      <c r="H4995" s="454" t="s">
        <v>439</v>
      </c>
      <c r="I4995" s="453">
        <v>2024</v>
      </c>
      <c r="J4995" s="453">
        <v>9</v>
      </c>
      <c r="K4995" s="456">
        <v>45608</v>
      </c>
      <c r="L4995" s="457"/>
      <c r="M4995" s="458">
        <v>0.12970000000000001</v>
      </c>
      <c r="N4995" s="458">
        <v>0.15260000000000001</v>
      </c>
      <c r="O4995" s="468">
        <v>2.29E-2</v>
      </c>
      <c r="P4995" s="460">
        <v>0</v>
      </c>
      <c r="Q4995" s="453">
        <v>1</v>
      </c>
      <c r="R4995" s="458">
        <v>0.12970000000000001</v>
      </c>
      <c r="S4995" s="464">
        <v>2217379</v>
      </c>
      <c r="T4995" s="461">
        <v>10717874</v>
      </c>
      <c r="U4995" s="469">
        <v>1100000</v>
      </c>
      <c r="V4995" s="470">
        <v>854560.68539999996</v>
      </c>
      <c r="W4995" s="716" t="e">
        <f t="shared" si="195"/>
        <v>#DIV/0!</v>
      </c>
      <c r="Z4995" s="739">
        <f t="shared" ref="Z4995:Z5058" si="196">O4995*S4995</f>
        <v>50777.979100000004</v>
      </c>
    </row>
    <row r="4996" spans="1:29" s="365" customFormat="1" ht="12.65" customHeight="1">
      <c r="A4996" s="452" t="s">
        <v>115</v>
      </c>
      <c r="B4996" s="452" t="s">
        <v>728</v>
      </c>
      <c r="C4996" s="453" t="s">
        <v>449</v>
      </c>
      <c r="D4996" s="454" t="s">
        <v>1432</v>
      </c>
      <c r="E4996" s="455" t="s">
        <v>1164</v>
      </c>
      <c r="F4996" s="454" t="s">
        <v>1402</v>
      </c>
      <c r="G4996" s="454" t="s">
        <v>1460</v>
      </c>
      <c r="H4996" s="454" t="s">
        <v>439</v>
      </c>
      <c r="I4996" s="453">
        <v>2024</v>
      </c>
      <c r="J4996" s="453">
        <v>9</v>
      </c>
      <c r="K4996" s="456">
        <v>45608</v>
      </c>
      <c r="L4996" s="457"/>
      <c r="M4996" s="458">
        <v>0.1135</v>
      </c>
      <c r="N4996" s="458">
        <v>0.1343</v>
      </c>
      <c r="O4996" s="468">
        <v>2.0799999999999999E-2</v>
      </c>
      <c r="P4996" s="460">
        <v>0</v>
      </c>
      <c r="Q4996" s="453">
        <v>1</v>
      </c>
      <c r="R4996" s="458">
        <v>0.1135</v>
      </c>
      <c r="S4996" s="464">
        <v>1926628</v>
      </c>
      <c r="T4996" s="461">
        <v>10442598</v>
      </c>
      <c r="U4996" s="469">
        <v>999000</v>
      </c>
      <c r="V4996" s="470">
        <v>781793.96160000004</v>
      </c>
      <c r="W4996" s="716" t="e">
        <f t="shared" si="195"/>
        <v>#DIV/0!</v>
      </c>
      <c r="Z4996" s="739">
        <f t="shared" si="196"/>
        <v>40073.862399999998</v>
      </c>
    </row>
    <row r="4997" spans="1:29" s="365" customFormat="1" ht="12.65" customHeight="1">
      <c r="A4997" s="452" t="s">
        <v>115</v>
      </c>
      <c r="B4997" s="452" t="s">
        <v>728</v>
      </c>
      <c r="C4997" s="453" t="s">
        <v>449</v>
      </c>
      <c r="D4997" s="454" t="s">
        <v>1428</v>
      </c>
      <c r="E4997" s="455" t="s">
        <v>730</v>
      </c>
      <c r="F4997" s="454" t="s">
        <v>1402</v>
      </c>
      <c r="G4997" s="454" t="s">
        <v>220</v>
      </c>
      <c r="H4997" s="454" t="s">
        <v>439</v>
      </c>
      <c r="I4997" s="453">
        <v>2024</v>
      </c>
      <c r="J4997" s="453">
        <v>9</v>
      </c>
      <c r="K4997" s="456">
        <v>45608</v>
      </c>
      <c r="L4997" s="457"/>
      <c r="M4997" s="458">
        <v>0.1056</v>
      </c>
      <c r="N4997" s="458">
        <v>0.11840000000000001</v>
      </c>
      <c r="O4997" s="468">
        <v>1.2800000000000001E-2</v>
      </c>
      <c r="P4997" s="460">
        <v>0</v>
      </c>
      <c r="Q4997" s="453">
        <v>1</v>
      </c>
      <c r="R4997" s="458">
        <v>0.1056</v>
      </c>
      <c r="S4997" s="464">
        <v>691200</v>
      </c>
      <c r="T4997" s="461">
        <v>8996200</v>
      </c>
      <c r="U4997" s="469">
        <v>615000</v>
      </c>
      <c r="V4997" s="470">
        <v>499848.64</v>
      </c>
      <c r="W4997" s="716" t="e">
        <f t="shared" si="195"/>
        <v>#DIV/0!</v>
      </c>
      <c r="Z4997" s="739">
        <f t="shared" si="196"/>
        <v>8847.36</v>
      </c>
    </row>
    <row r="4998" spans="1:29" s="365" customFormat="1" ht="12.65" customHeight="1">
      <c r="A4998" s="452" t="s">
        <v>115</v>
      </c>
      <c r="B4998" s="452" t="s">
        <v>728</v>
      </c>
      <c r="C4998" s="453" t="s">
        <v>449</v>
      </c>
      <c r="D4998" s="454" t="s">
        <v>1423</v>
      </c>
      <c r="E4998" s="455" t="s">
        <v>727</v>
      </c>
      <c r="F4998" s="454" t="s">
        <v>1402</v>
      </c>
      <c r="G4998" s="454" t="s">
        <v>1460</v>
      </c>
      <c r="H4998" s="454" t="s">
        <v>439</v>
      </c>
      <c r="I4998" s="453">
        <v>2024</v>
      </c>
      <c r="J4998" s="453">
        <v>9</v>
      </c>
      <c r="K4998" s="456">
        <v>45608</v>
      </c>
      <c r="L4998" s="457"/>
      <c r="M4998" s="458">
        <v>9.5299999999999996E-2</v>
      </c>
      <c r="N4998" s="458">
        <v>0.1072</v>
      </c>
      <c r="O4998" s="468">
        <v>1.1900000000000001E-2</v>
      </c>
      <c r="P4998" s="460">
        <v>0</v>
      </c>
      <c r="Q4998" s="453">
        <v>1</v>
      </c>
      <c r="R4998" s="458">
        <v>9.5299999999999996E-2</v>
      </c>
      <c r="S4998" s="464">
        <v>999000</v>
      </c>
      <c r="T4998" s="461">
        <v>9488800</v>
      </c>
      <c r="U4998" s="469">
        <v>570000</v>
      </c>
      <c r="V4998" s="470">
        <v>457083.28</v>
      </c>
      <c r="W4998" s="716" t="e">
        <f t="shared" si="195"/>
        <v>#DIV/0!</v>
      </c>
      <c r="Z4998" s="739">
        <f t="shared" si="196"/>
        <v>11888.1</v>
      </c>
    </row>
    <row r="4999" spans="1:29" s="365" customFormat="1" ht="12.65" customHeight="1">
      <c r="A4999" s="452" t="s">
        <v>115</v>
      </c>
      <c r="B4999" s="452" t="s">
        <v>728</v>
      </c>
      <c r="C4999" s="453" t="s">
        <v>449</v>
      </c>
      <c r="D4999" s="454" t="s">
        <v>1459</v>
      </c>
      <c r="E4999" s="455" t="s">
        <v>754</v>
      </c>
      <c r="F4999" s="454" t="s">
        <v>1402</v>
      </c>
      <c r="G4999" s="454" t="s">
        <v>1403</v>
      </c>
      <c r="H4999" s="454" t="s">
        <v>439</v>
      </c>
      <c r="I4999" s="453">
        <v>2024</v>
      </c>
      <c r="J4999" s="453">
        <v>9</v>
      </c>
      <c r="K4999" s="456">
        <v>45608</v>
      </c>
      <c r="L4999" s="457"/>
      <c r="M4999" s="458">
        <v>5.2299999999999999E-2</v>
      </c>
      <c r="N4999" s="458">
        <v>5.8900000000000001E-2</v>
      </c>
      <c r="O4999" s="468">
        <v>6.6E-3</v>
      </c>
      <c r="P4999" s="460">
        <v>0</v>
      </c>
      <c r="Q4999" s="453">
        <v>1</v>
      </c>
      <c r="R4999" s="458">
        <v>5.2299999999999999E-2</v>
      </c>
      <c r="S4999" s="464">
        <v>1710000</v>
      </c>
      <c r="T4999" s="461">
        <v>9946040</v>
      </c>
      <c r="U4999" s="469">
        <v>315000</v>
      </c>
      <c r="V4999" s="470">
        <v>249356.136</v>
      </c>
      <c r="W4999" s="716" t="e">
        <f t="shared" si="195"/>
        <v>#DIV/0!</v>
      </c>
      <c r="Z4999" s="739">
        <f t="shared" si="196"/>
        <v>11286</v>
      </c>
    </row>
    <row r="5000" spans="1:29" s="365" customFormat="1" ht="12.65" customHeight="1">
      <c r="A5000" s="452" t="s">
        <v>115</v>
      </c>
      <c r="B5000" s="452" t="s">
        <v>728</v>
      </c>
      <c r="C5000" s="453" t="s">
        <v>449</v>
      </c>
      <c r="D5000" s="454" t="s">
        <v>1458</v>
      </c>
      <c r="E5000" s="455" t="s">
        <v>744</v>
      </c>
      <c r="F5000" s="454" t="s">
        <v>1402</v>
      </c>
      <c r="G5000" s="454" t="s">
        <v>1460</v>
      </c>
      <c r="H5000" s="454" t="s">
        <v>439</v>
      </c>
      <c r="I5000" s="453">
        <v>2024</v>
      </c>
      <c r="J5000" s="453">
        <v>9</v>
      </c>
      <c r="K5000" s="456">
        <v>45608</v>
      </c>
      <c r="L5000" s="457"/>
      <c r="M5000" s="458">
        <v>3.4099999999999998E-2</v>
      </c>
      <c r="N5000" s="458">
        <v>4.1300000000000003E-2</v>
      </c>
      <c r="O5000" s="468">
        <v>7.1999999999999998E-3</v>
      </c>
      <c r="P5000" s="460">
        <v>0</v>
      </c>
      <c r="Q5000" s="453">
        <v>1</v>
      </c>
      <c r="R5000" s="458">
        <v>3.4099999999999998E-2</v>
      </c>
      <c r="S5000" s="464">
        <v>1793641</v>
      </c>
      <c r="T5000" s="461">
        <v>10507343</v>
      </c>
      <c r="U5000" s="469">
        <v>345000</v>
      </c>
      <c r="V5000" s="470">
        <v>269347.13040000002</v>
      </c>
      <c r="W5000" s="716" t="e">
        <f t="shared" si="195"/>
        <v>#DIV/0!</v>
      </c>
      <c r="Z5000" s="739">
        <f t="shared" si="196"/>
        <v>12914.215200000001</v>
      </c>
    </row>
    <row r="5001" spans="1:29" s="365" customFormat="1" ht="12.65" customHeight="1">
      <c r="A5001" s="452" t="s">
        <v>39</v>
      </c>
      <c r="B5001" s="452" t="s">
        <v>707</v>
      </c>
      <c r="C5001" s="453" t="s">
        <v>554</v>
      </c>
      <c r="D5001" s="454" t="s">
        <v>1400</v>
      </c>
      <c r="E5001" s="455" t="s">
        <v>1401</v>
      </c>
      <c r="F5001" s="454" t="s">
        <v>1402</v>
      </c>
      <c r="G5001" s="454" t="s">
        <v>1403</v>
      </c>
      <c r="H5001" s="454" t="s">
        <v>439</v>
      </c>
      <c r="I5001" s="453">
        <v>2024</v>
      </c>
      <c r="J5001" s="453">
        <v>9</v>
      </c>
      <c r="K5001" s="456">
        <v>45608</v>
      </c>
      <c r="L5001" s="457"/>
      <c r="M5001" s="458">
        <v>0.28260000000000002</v>
      </c>
      <c r="N5001" s="458">
        <v>0.28260000000000002</v>
      </c>
      <c r="O5001" s="468">
        <v>0</v>
      </c>
      <c r="P5001" s="460">
        <v>0</v>
      </c>
      <c r="Q5001" s="453">
        <v>1</v>
      </c>
      <c r="R5001" s="458">
        <v>0.28260000000000002</v>
      </c>
      <c r="S5001" s="464">
        <v>1107124</v>
      </c>
      <c r="T5001" s="461">
        <v>266029361</v>
      </c>
      <c r="U5001" s="469">
        <v>9824000</v>
      </c>
      <c r="V5001" s="470">
        <v>3393146.4125999995</v>
      </c>
      <c r="W5001" s="716" t="e">
        <f t="shared" si="195"/>
        <v>#DIV/0!</v>
      </c>
      <c r="Z5001" s="739">
        <f t="shared" si="196"/>
        <v>0</v>
      </c>
      <c r="AB5001" s="365">
        <f t="shared" ref="AB5001:AB5004" si="197">O5001*S5001</f>
        <v>0</v>
      </c>
      <c r="AC5001" s="365">
        <f t="shared" ref="AC5001:AC5004" si="198">O5001*S5001</f>
        <v>0</v>
      </c>
    </row>
    <row r="5002" spans="1:29" s="365" customFormat="1" ht="12.65" customHeight="1">
      <c r="A5002" s="452" t="s">
        <v>39</v>
      </c>
      <c r="B5002" s="452" t="s">
        <v>707</v>
      </c>
      <c r="C5002" s="453" t="s">
        <v>554</v>
      </c>
      <c r="D5002" s="454" t="s">
        <v>1404</v>
      </c>
      <c r="E5002" s="455" t="s">
        <v>1405</v>
      </c>
      <c r="F5002" s="454" t="s">
        <v>1402</v>
      </c>
      <c r="G5002" s="454" t="s">
        <v>1403</v>
      </c>
      <c r="H5002" s="454" t="s">
        <v>439</v>
      </c>
      <c r="I5002" s="453">
        <v>2024</v>
      </c>
      <c r="J5002" s="453">
        <v>9</v>
      </c>
      <c r="K5002" s="456">
        <v>45608</v>
      </c>
      <c r="L5002" s="457"/>
      <c r="M5002" s="458">
        <v>0.1016</v>
      </c>
      <c r="N5002" s="458">
        <v>0.1016</v>
      </c>
      <c r="O5002" s="468">
        <v>0</v>
      </c>
      <c r="P5002" s="460">
        <v>0</v>
      </c>
      <c r="Q5002" s="453">
        <v>1</v>
      </c>
      <c r="R5002" s="458">
        <v>0.1016</v>
      </c>
      <c r="S5002" s="464">
        <v>1600816</v>
      </c>
      <c r="T5002" s="461">
        <v>255652305</v>
      </c>
      <c r="U5002" s="469">
        <v>4280500</v>
      </c>
      <c r="V5002" s="470">
        <v>-1898692.5528000006</v>
      </c>
      <c r="W5002" s="716" t="e">
        <f t="shared" si="195"/>
        <v>#DIV/0!</v>
      </c>
      <c r="Z5002" s="739">
        <f t="shared" si="196"/>
        <v>0</v>
      </c>
      <c r="AB5002" s="365">
        <f t="shared" si="197"/>
        <v>0</v>
      </c>
      <c r="AC5002" s="365">
        <f t="shared" si="198"/>
        <v>0</v>
      </c>
    </row>
    <row r="5003" spans="1:29" s="365" customFormat="1" ht="12.65" customHeight="1">
      <c r="A5003" s="452" t="s">
        <v>39</v>
      </c>
      <c r="B5003" s="452" t="s">
        <v>707</v>
      </c>
      <c r="C5003" s="453" t="s">
        <v>554</v>
      </c>
      <c r="D5003" s="454" t="s">
        <v>1406</v>
      </c>
      <c r="E5003" s="455" t="s">
        <v>1407</v>
      </c>
      <c r="F5003" s="454" t="s">
        <v>1402</v>
      </c>
      <c r="G5003" s="454" t="s">
        <v>1403</v>
      </c>
      <c r="H5003" s="454" t="s">
        <v>439</v>
      </c>
      <c r="I5003" s="453">
        <v>2024</v>
      </c>
      <c r="J5003" s="453">
        <v>9</v>
      </c>
      <c r="K5003" s="456">
        <v>45608</v>
      </c>
      <c r="L5003" s="457"/>
      <c r="M5003" s="458">
        <v>9.9199999999999997E-2</v>
      </c>
      <c r="N5003" s="458">
        <v>9.9199999999999997E-2</v>
      </c>
      <c r="O5003" s="468">
        <v>0</v>
      </c>
      <c r="P5003" s="460">
        <v>0</v>
      </c>
      <c r="Q5003" s="453">
        <v>1</v>
      </c>
      <c r="R5003" s="458">
        <v>9.9199999999999997E-2</v>
      </c>
      <c r="S5003" s="464">
        <v>1725268</v>
      </c>
      <c r="T5003" s="461">
        <v>260679825</v>
      </c>
      <c r="U5003" s="469">
        <v>4592000</v>
      </c>
      <c r="V5003" s="470">
        <v>-1694635.7922</v>
      </c>
      <c r="W5003" s="716" t="e">
        <f t="shared" si="195"/>
        <v>#DIV/0!</v>
      </c>
      <c r="Z5003" s="739">
        <f t="shared" si="196"/>
        <v>0</v>
      </c>
      <c r="AB5003" s="365">
        <f t="shared" si="197"/>
        <v>0</v>
      </c>
      <c r="AC5003" s="365">
        <f t="shared" si="198"/>
        <v>0</v>
      </c>
    </row>
    <row r="5004" spans="1:29" s="365" customFormat="1" ht="12.65" customHeight="1">
      <c r="A5004" s="452" t="s">
        <v>39</v>
      </c>
      <c r="B5004" s="452" t="s">
        <v>707</v>
      </c>
      <c r="C5004" s="453" t="s">
        <v>554</v>
      </c>
      <c r="D5004" s="454" t="s">
        <v>1408</v>
      </c>
      <c r="E5004" s="455" t="s">
        <v>1409</v>
      </c>
      <c r="F5004" s="454" t="s">
        <v>1402</v>
      </c>
      <c r="G5004" s="454" t="s">
        <v>1403</v>
      </c>
      <c r="H5004" s="454" t="s">
        <v>439</v>
      </c>
      <c r="I5004" s="453">
        <v>2024</v>
      </c>
      <c r="J5004" s="453">
        <v>9</v>
      </c>
      <c r="K5004" s="456">
        <v>45608</v>
      </c>
      <c r="L5004" s="457"/>
      <c r="M5004" s="458">
        <v>0.1105</v>
      </c>
      <c r="N5004" s="458">
        <v>0.1105</v>
      </c>
      <c r="O5004" s="468">
        <v>0</v>
      </c>
      <c r="P5004" s="460">
        <v>0</v>
      </c>
      <c r="Q5004" s="453">
        <v>1</v>
      </c>
      <c r="R5004" s="458">
        <v>0.1105</v>
      </c>
      <c r="S5004" s="464">
        <v>1426000</v>
      </c>
      <c r="T5004" s="461">
        <v>261483247</v>
      </c>
      <c r="U5004" s="469">
        <v>4830000</v>
      </c>
      <c r="V5004" s="470">
        <v>-1487457.7080000006</v>
      </c>
      <c r="W5004" s="716" t="e">
        <f t="shared" si="195"/>
        <v>#DIV/0!</v>
      </c>
      <c r="Z5004" s="739">
        <f t="shared" si="196"/>
        <v>0</v>
      </c>
      <c r="AB5004" s="365">
        <f t="shared" si="197"/>
        <v>0</v>
      </c>
      <c r="AC5004" s="365">
        <f t="shared" si="198"/>
        <v>0</v>
      </c>
    </row>
    <row r="5005" spans="1:29" s="365" customFormat="1" ht="12.65" customHeight="1">
      <c r="A5005" s="452" t="s">
        <v>108</v>
      </c>
      <c r="B5005" s="452" t="s">
        <v>1201</v>
      </c>
      <c r="C5005" s="453" t="s">
        <v>449</v>
      </c>
      <c r="D5005" s="454" t="s">
        <v>1422</v>
      </c>
      <c r="E5005" s="455" t="s">
        <v>1426</v>
      </c>
      <c r="F5005" s="454" t="s">
        <v>1402</v>
      </c>
      <c r="G5005" s="454" t="s">
        <v>216</v>
      </c>
      <c r="H5005" s="454" t="s">
        <v>439</v>
      </c>
      <c r="I5005" s="453">
        <v>2024</v>
      </c>
      <c r="J5005" s="453">
        <v>9</v>
      </c>
      <c r="K5005" s="456">
        <v>45608</v>
      </c>
      <c r="L5005" s="457"/>
      <c r="M5005" s="458">
        <v>0.31</v>
      </c>
      <c r="N5005" s="458">
        <v>0.34499999999999997</v>
      </c>
      <c r="O5005" s="468">
        <v>3.5000000000000003E-2</v>
      </c>
      <c r="P5005" s="460">
        <v>0</v>
      </c>
      <c r="Q5005" s="453">
        <v>1</v>
      </c>
      <c r="R5005" s="458">
        <v>0.31</v>
      </c>
      <c r="S5005" s="464">
        <v>2429534</v>
      </c>
      <c r="T5005" s="461">
        <v>14799308</v>
      </c>
      <c r="U5005" s="469">
        <v>4200000</v>
      </c>
      <c r="V5005" s="470">
        <v>3682024.2199999997</v>
      </c>
      <c r="W5005" s="716" t="e">
        <f t="shared" si="195"/>
        <v>#DIV/0!</v>
      </c>
      <c r="Z5005" s="739">
        <f t="shared" si="196"/>
        <v>85033.69</v>
      </c>
    </row>
    <row r="5006" spans="1:29" s="365" customFormat="1" ht="12.65" customHeight="1">
      <c r="A5006" s="452" t="s">
        <v>108</v>
      </c>
      <c r="B5006" s="452" t="s">
        <v>1201</v>
      </c>
      <c r="C5006" s="453" t="s">
        <v>449</v>
      </c>
      <c r="D5006" s="454" t="s">
        <v>1432</v>
      </c>
      <c r="E5006" s="455" t="s">
        <v>1433</v>
      </c>
      <c r="F5006" s="454" t="s">
        <v>1402</v>
      </c>
      <c r="G5006" s="454" t="s">
        <v>1403</v>
      </c>
      <c r="H5006" s="454" t="s">
        <v>439</v>
      </c>
      <c r="I5006" s="453">
        <v>2024</v>
      </c>
      <c r="J5006" s="453">
        <v>9</v>
      </c>
      <c r="K5006" s="456">
        <v>45608</v>
      </c>
      <c r="L5006" s="457"/>
      <c r="M5006" s="458">
        <v>0.128</v>
      </c>
      <c r="N5006" s="458">
        <v>0.14570833333333333</v>
      </c>
      <c r="O5006" s="468">
        <v>1.77E-2</v>
      </c>
      <c r="P5006" s="460">
        <v>0</v>
      </c>
      <c r="Q5006" s="453">
        <v>1</v>
      </c>
      <c r="R5006" s="458">
        <v>0.128</v>
      </c>
      <c r="S5006" s="464">
        <v>1003364</v>
      </c>
      <c r="T5006" s="461">
        <v>8575048</v>
      </c>
      <c r="U5006" s="469">
        <v>1700000</v>
      </c>
      <c r="V5006" s="470">
        <v>1548221.6503999999</v>
      </c>
      <c r="W5006" s="716" t="e">
        <f t="shared" si="195"/>
        <v>#DIV/0!</v>
      </c>
      <c r="Z5006" s="739">
        <f t="shared" si="196"/>
        <v>17759.542799999999</v>
      </c>
    </row>
    <row r="5007" spans="1:29" s="365" customFormat="1" ht="12.65" customHeight="1">
      <c r="A5007" s="452" t="s">
        <v>108</v>
      </c>
      <c r="B5007" s="452" t="s">
        <v>1201</v>
      </c>
      <c r="C5007" s="453" t="s">
        <v>449</v>
      </c>
      <c r="D5007" s="454" t="s">
        <v>1430</v>
      </c>
      <c r="E5007" s="455" t="s">
        <v>1431</v>
      </c>
      <c r="F5007" s="454" t="s">
        <v>1402</v>
      </c>
      <c r="G5007" s="454" t="s">
        <v>217</v>
      </c>
      <c r="H5007" s="454" t="s">
        <v>439</v>
      </c>
      <c r="I5007" s="453">
        <v>2024</v>
      </c>
      <c r="J5007" s="453">
        <v>9</v>
      </c>
      <c r="K5007" s="456">
        <v>45608</v>
      </c>
      <c r="L5007" s="457"/>
      <c r="M5007" s="458">
        <v>3.2000000000000001E-2</v>
      </c>
      <c r="N5007" s="458">
        <v>3.991666666666667E-2</v>
      </c>
      <c r="O5007" s="468">
        <v>7.9000000000000008E-3</v>
      </c>
      <c r="P5007" s="460">
        <v>0</v>
      </c>
      <c r="Q5007" s="453">
        <v>1</v>
      </c>
      <c r="R5007" s="458">
        <v>3.2000000000000001E-2</v>
      </c>
      <c r="S5007" s="464">
        <v>7773587</v>
      </c>
      <c r="T5007" s="461">
        <v>40735609</v>
      </c>
      <c r="U5007" s="469">
        <v>1520000</v>
      </c>
      <c r="V5007" s="470">
        <v>1198188.6889</v>
      </c>
      <c r="W5007" s="716" t="e">
        <f t="shared" si="195"/>
        <v>#DIV/0!</v>
      </c>
      <c r="Z5007" s="739">
        <f t="shared" si="196"/>
        <v>61411.337300000007</v>
      </c>
    </row>
    <row r="5008" spans="1:29" s="365" customFormat="1" ht="12.65" customHeight="1">
      <c r="A5008" s="452" t="s">
        <v>108</v>
      </c>
      <c r="B5008" s="452" t="s">
        <v>1201</v>
      </c>
      <c r="C5008" s="453" t="s">
        <v>449</v>
      </c>
      <c r="D5008" s="454" t="s">
        <v>1423</v>
      </c>
      <c r="E5008" s="455" t="s">
        <v>1427</v>
      </c>
      <c r="F5008" s="454" t="s">
        <v>1402</v>
      </c>
      <c r="G5008" s="454" t="s">
        <v>216</v>
      </c>
      <c r="H5008" s="454" t="s">
        <v>439</v>
      </c>
      <c r="I5008" s="453">
        <v>2024</v>
      </c>
      <c r="J5008" s="453">
        <v>9</v>
      </c>
      <c r="K5008" s="456">
        <v>45608</v>
      </c>
      <c r="L5008" s="457"/>
      <c r="M5008" s="458">
        <v>5.3999999999999999E-2</v>
      </c>
      <c r="N5008" s="458">
        <v>6.3395833333333332E-2</v>
      </c>
      <c r="O5008" s="468">
        <v>9.4000000000000004E-3</v>
      </c>
      <c r="P5008" s="460">
        <v>0</v>
      </c>
      <c r="Q5008" s="453">
        <v>1</v>
      </c>
      <c r="R5008" s="458">
        <v>5.3999999999999999E-2</v>
      </c>
      <c r="S5008" s="464">
        <v>2489735</v>
      </c>
      <c r="T5008" s="461">
        <v>14798135</v>
      </c>
      <c r="U5008" s="469">
        <v>902000</v>
      </c>
      <c r="V5008" s="470">
        <v>762897.53099999996</v>
      </c>
      <c r="W5008" s="716" t="e">
        <f t="shared" si="195"/>
        <v>#DIV/0!</v>
      </c>
      <c r="Z5008" s="739">
        <f t="shared" si="196"/>
        <v>23403.509000000002</v>
      </c>
    </row>
    <row r="5009" spans="1:26" s="365" customFormat="1" ht="12.65" customHeight="1">
      <c r="A5009" s="452" t="s">
        <v>108</v>
      </c>
      <c r="B5009" s="452" t="s">
        <v>1201</v>
      </c>
      <c r="C5009" s="453" t="s">
        <v>449</v>
      </c>
      <c r="D5009" s="454" t="s">
        <v>1428</v>
      </c>
      <c r="E5009" s="455" t="s">
        <v>1429</v>
      </c>
      <c r="F5009" s="454" t="s">
        <v>1402</v>
      </c>
      <c r="G5009" s="454" t="s">
        <v>216</v>
      </c>
      <c r="H5009" s="454" t="s">
        <v>439</v>
      </c>
      <c r="I5009" s="453">
        <v>2024</v>
      </c>
      <c r="J5009" s="453">
        <v>9</v>
      </c>
      <c r="K5009" s="456">
        <v>45608</v>
      </c>
      <c r="L5009" s="457"/>
      <c r="M5009" s="458">
        <v>0.08</v>
      </c>
      <c r="N5009" s="458">
        <v>9.0708333333333335E-2</v>
      </c>
      <c r="O5009" s="468">
        <v>1.0699999999999999E-2</v>
      </c>
      <c r="P5009" s="460">
        <v>0</v>
      </c>
      <c r="Q5009" s="453">
        <v>1</v>
      </c>
      <c r="R5009" s="458">
        <v>0.08</v>
      </c>
      <c r="S5009" s="464">
        <v>2484000</v>
      </c>
      <c r="T5009" s="461">
        <v>14999400</v>
      </c>
      <c r="U5009" s="469">
        <v>1028000</v>
      </c>
      <c r="V5009" s="470">
        <v>867506.42</v>
      </c>
      <c r="W5009" s="716" t="e">
        <f t="shared" si="195"/>
        <v>#DIV/0!</v>
      </c>
      <c r="Z5009" s="739">
        <f t="shared" si="196"/>
        <v>26578.799999999999</v>
      </c>
    </row>
    <row r="5010" spans="1:26" s="733" customFormat="1" ht="12.65" customHeight="1">
      <c r="A5010" s="284" t="s">
        <v>279</v>
      </c>
      <c r="B5010" s="719" t="s">
        <v>117</v>
      </c>
      <c r="C5010" s="720" t="s">
        <v>554</v>
      </c>
      <c r="D5010" s="721" t="s">
        <v>1422</v>
      </c>
      <c r="E5010" s="722" t="s">
        <v>1289</v>
      </c>
      <c r="F5010" s="721" t="s">
        <v>1402</v>
      </c>
      <c r="G5010" s="721" t="s">
        <v>1403</v>
      </c>
      <c r="H5010" s="721" t="s">
        <v>439</v>
      </c>
      <c r="I5010" s="720">
        <v>2023</v>
      </c>
      <c r="J5010" s="720">
        <v>5</v>
      </c>
      <c r="K5010" s="723">
        <v>45608</v>
      </c>
      <c r="L5010" s="724"/>
      <c r="M5010" s="725">
        <v>0.18229999999999999</v>
      </c>
      <c r="N5010" s="725">
        <v>0.20673001760563378</v>
      </c>
      <c r="O5010" s="734">
        <v>2.4400000000000002E-2</v>
      </c>
      <c r="P5010" s="727">
        <v>0</v>
      </c>
      <c r="Q5010" s="720">
        <v>1</v>
      </c>
      <c r="R5010" s="725">
        <v>0.18229999999999999</v>
      </c>
      <c r="S5010" s="728">
        <v>656000</v>
      </c>
      <c r="T5010" s="729">
        <v>656000</v>
      </c>
      <c r="U5010" s="735">
        <v>3552320</v>
      </c>
      <c r="V5010" s="736">
        <v>3536313.6</v>
      </c>
      <c r="W5010" s="732" t="e">
        <f t="shared" si="195"/>
        <v>#DIV/0!</v>
      </c>
      <c r="Z5010" s="739">
        <f t="shared" si="196"/>
        <v>16006.400000000001</v>
      </c>
    </row>
    <row r="5011" spans="1:26" s="733" customFormat="1" ht="12.65" customHeight="1">
      <c r="A5011" s="284" t="s">
        <v>279</v>
      </c>
      <c r="B5011" s="719" t="s">
        <v>117</v>
      </c>
      <c r="C5011" s="720" t="s">
        <v>554</v>
      </c>
      <c r="D5011" s="721" t="s">
        <v>1422</v>
      </c>
      <c r="E5011" s="722" t="s">
        <v>1289</v>
      </c>
      <c r="F5011" s="721" t="s">
        <v>1402</v>
      </c>
      <c r="G5011" s="721" t="s">
        <v>1403</v>
      </c>
      <c r="H5011" s="721" t="s">
        <v>439</v>
      </c>
      <c r="I5011" s="720">
        <v>2023</v>
      </c>
      <c r="J5011" s="720">
        <v>6</v>
      </c>
      <c r="K5011" s="723">
        <v>45608</v>
      </c>
      <c r="L5011" s="724"/>
      <c r="M5011" s="725">
        <v>0.18229999999999999</v>
      </c>
      <c r="N5011" s="725">
        <v>0.20673001760563378</v>
      </c>
      <c r="O5011" s="734">
        <v>2.4400000000000002E-2</v>
      </c>
      <c r="P5011" s="727">
        <v>0</v>
      </c>
      <c r="Q5011" s="720">
        <v>1</v>
      </c>
      <c r="R5011" s="725">
        <v>0.18229999999999999</v>
      </c>
      <c r="S5011" s="728">
        <v>67526</v>
      </c>
      <c r="T5011" s="729">
        <v>723526</v>
      </c>
      <c r="U5011" s="735">
        <v>3552320</v>
      </c>
      <c r="V5011" s="736">
        <v>3534665.9656000002</v>
      </c>
      <c r="W5011" s="732" t="e">
        <f t="shared" si="195"/>
        <v>#DIV/0!</v>
      </c>
      <c r="Z5011" s="739">
        <f t="shared" si="196"/>
        <v>1647.6344000000001</v>
      </c>
    </row>
    <row r="5012" spans="1:26" s="733" customFormat="1" ht="12.65" customHeight="1">
      <c r="A5012" s="284" t="s">
        <v>279</v>
      </c>
      <c r="B5012" s="719" t="s">
        <v>117</v>
      </c>
      <c r="C5012" s="720" t="s">
        <v>554</v>
      </c>
      <c r="D5012" s="721" t="s">
        <v>1422</v>
      </c>
      <c r="E5012" s="722" t="s">
        <v>1289</v>
      </c>
      <c r="F5012" s="721" t="s">
        <v>1402</v>
      </c>
      <c r="G5012" s="721" t="s">
        <v>1403</v>
      </c>
      <c r="H5012" s="721" t="s">
        <v>439</v>
      </c>
      <c r="I5012" s="720">
        <v>2023</v>
      </c>
      <c r="J5012" s="720">
        <v>7</v>
      </c>
      <c r="K5012" s="723">
        <v>45608</v>
      </c>
      <c r="L5012" s="724"/>
      <c r="M5012" s="725">
        <v>0.18229999999999999</v>
      </c>
      <c r="N5012" s="725">
        <v>0.20673001760563378</v>
      </c>
      <c r="O5012" s="734">
        <v>2.4400000000000002E-2</v>
      </c>
      <c r="P5012" s="727">
        <v>0</v>
      </c>
      <c r="Q5012" s="720">
        <v>1</v>
      </c>
      <c r="R5012" s="725">
        <v>0.18229999999999999</v>
      </c>
      <c r="S5012" s="728">
        <v>519516</v>
      </c>
      <c r="T5012" s="729">
        <v>1243042</v>
      </c>
      <c r="U5012" s="735">
        <v>3552320</v>
      </c>
      <c r="V5012" s="736">
        <v>3521989.7752</v>
      </c>
      <c r="W5012" s="732" t="e">
        <f t="shared" si="195"/>
        <v>#DIV/0!</v>
      </c>
      <c r="Z5012" s="739">
        <f t="shared" si="196"/>
        <v>12676.190400000001</v>
      </c>
    </row>
    <row r="5013" spans="1:26" s="733" customFormat="1" ht="12.65" customHeight="1">
      <c r="A5013" s="284" t="s">
        <v>279</v>
      </c>
      <c r="B5013" s="719" t="s">
        <v>117</v>
      </c>
      <c r="C5013" s="720" t="s">
        <v>554</v>
      </c>
      <c r="D5013" s="721" t="s">
        <v>1422</v>
      </c>
      <c r="E5013" s="722" t="s">
        <v>1289</v>
      </c>
      <c r="F5013" s="721" t="s">
        <v>1402</v>
      </c>
      <c r="G5013" s="721" t="s">
        <v>1403</v>
      </c>
      <c r="H5013" s="721" t="s">
        <v>439</v>
      </c>
      <c r="I5013" s="720">
        <v>2023</v>
      </c>
      <c r="J5013" s="720">
        <v>8</v>
      </c>
      <c r="K5013" s="723">
        <v>45608</v>
      </c>
      <c r="L5013" s="724"/>
      <c r="M5013" s="725">
        <v>0.18229999999999999</v>
      </c>
      <c r="N5013" s="725">
        <v>0.20673001760563378</v>
      </c>
      <c r="O5013" s="734">
        <v>2.4400000000000002E-2</v>
      </c>
      <c r="P5013" s="727">
        <v>0</v>
      </c>
      <c r="Q5013" s="720">
        <v>1</v>
      </c>
      <c r="R5013" s="725">
        <v>0.18229999999999999</v>
      </c>
      <c r="S5013" s="728">
        <v>290230</v>
      </c>
      <c r="T5013" s="729">
        <v>1533272</v>
      </c>
      <c r="U5013" s="735">
        <v>3552320</v>
      </c>
      <c r="V5013" s="736">
        <v>3514908.1631999998</v>
      </c>
      <c r="W5013" s="732" t="e">
        <f t="shared" si="195"/>
        <v>#DIV/0!</v>
      </c>
      <c r="Z5013" s="739">
        <f t="shared" si="196"/>
        <v>7081.6120000000001</v>
      </c>
    </row>
    <row r="5014" spans="1:26" s="733" customFormat="1" ht="12.65" customHeight="1">
      <c r="A5014" s="284" t="s">
        <v>279</v>
      </c>
      <c r="B5014" s="719" t="s">
        <v>117</v>
      </c>
      <c r="C5014" s="720" t="s">
        <v>554</v>
      </c>
      <c r="D5014" s="721" t="s">
        <v>1422</v>
      </c>
      <c r="E5014" s="722" t="s">
        <v>1289</v>
      </c>
      <c r="F5014" s="721" t="s">
        <v>1402</v>
      </c>
      <c r="G5014" s="721" t="s">
        <v>1403</v>
      </c>
      <c r="H5014" s="721" t="s">
        <v>439</v>
      </c>
      <c r="I5014" s="720">
        <v>2023</v>
      </c>
      <c r="J5014" s="720">
        <v>9</v>
      </c>
      <c r="K5014" s="723">
        <v>45608</v>
      </c>
      <c r="L5014" s="724"/>
      <c r="M5014" s="725">
        <v>0.18229999999999999</v>
      </c>
      <c r="N5014" s="725">
        <v>0.20673001760563378</v>
      </c>
      <c r="O5014" s="734">
        <v>2.4400000000000002E-2</v>
      </c>
      <c r="P5014" s="727">
        <v>0</v>
      </c>
      <c r="Q5014" s="720">
        <v>1</v>
      </c>
      <c r="R5014" s="725">
        <v>0.18229999999999999</v>
      </c>
      <c r="S5014" s="728">
        <v>297451</v>
      </c>
      <c r="T5014" s="729">
        <v>1830723</v>
      </c>
      <c r="U5014" s="735">
        <v>3552320</v>
      </c>
      <c r="V5014" s="736">
        <v>3507650.3588</v>
      </c>
      <c r="W5014" s="732" t="e">
        <f t="shared" si="195"/>
        <v>#DIV/0!</v>
      </c>
      <c r="Z5014" s="739">
        <f t="shared" si="196"/>
        <v>7257.8044000000009</v>
      </c>
    </row>
    <row r="5015" spans="1:26" s="733" customFormat="1" ht="12.65" customHeight="1">
      <c r="A5015" s="284" t="s">
        <v>279</v>
      </c>
      <c r="B5015" s="719" t="s">
        <v>117</v>
      </c>
      <c r="C5015" s="720" t="s">
        <v>554</v>
      </c>
      <c r="D5015" s="721" t="s">
        <v>1422</v>
      </c>
      <c r="E5015" s="722" t="s">
        <v>1289</v>
      </c>
      <c r="F5015" s="721" t="s">
        <v>1402</v>
      </c>
      <c r="G5015" s="721" t="s">
        <v>1403</v>
      </c>
      <c r="H5015" s="721" t="s">
        <v>439</v>
      </c>
      <c r="I5015" s="720">
        <v>2023</v>
      </c>
      <c r="J5015" s="720">
        <v>10</v>
      </c>
      <c r="K5015" s="723">
        <v>45608</v>
      </c>
      <c r="L5015" s="724"/>
      <c r="M5015" s="725">
        <v>0.18229999999999999</v>
      </c>
      <c r="N5015" s="725">
        <v>0.20673001760563378</v>
      </c>
      <c r="O5015" s="734">
        <v>2.4400000000000002E-2</v>
      </c>
      <c r="P5015" s="727">
        <v>0</v>
      </c>
      <c r="Q5015" s="720">
        <v>1</v>
      </c>
      <c r="R5015" s="725">
        <v>0.18229999999999999</v>
      </c>
      <c r="S5015" s="728">
        <v>655136</v>
      </c>
      <c r="T5015" s="729">
        <v>2485859</v>
      </c>
      <c r="U5015" s="735">
        <v>3552320</v>
      </c>
      <c r="V5015" s="736">
        <v>3491665.0403999998</v>
      </c>
      <c r="W5015" s="732" t="e">
        <f t="shared" si="195"/>
        <v>#DIV/0!</v>
      </c>
      <c r="Z5015" s="739">
        <f t="shared" si="196"/>
        <v>15985.3184</v>
      </c>
    </row>
    <row r="5016" spans="1:26" s="733" customFormat="1" ht="12.65" customHeight="1">
      <c r="A5016" s="284" t="s">
        <v>279</v>
      </c>
      <c r="B5016" s="719" t="s">
        <v>117</v>
      </c>
      <c r="C5016" s="720" t="s">
        <v>554</v>
      </c>
      <c r="D5016" s="721" t="s">
        <v>1422</v>
      </c>
      <c r="E5016" s="722" t="s">
        <v>1289</v>
      </c>
      <c r="F5016" s="721" t="s">
        <v>1402</v>
      </c>
      <c r="G5016" s="721" t="s">
        <v>1403</v>
      </c>
      <c r="H5016" s="721" t="s">
        <v>439</v>
      </c>
      <c r="I5016" s="720">
        <v>2023</v>
      </c>
      <c r="J5016" s="720">
        <v>11</v>
      </c>
      <c r="K5016" s="723">
        <v>45608</v>
      </c>
      <c r="L5016" s="724"/>
      <c r="M5016" s="725">
        <v>0.18229999999999999</v>
      </c>
      <c r="N5016" s="725">
        <v>0.20673001760563378</v>
      </c>
      <c r="O5016" s="734">
        <v>2.4400000000000002E-2</v>
      </c>
      <c r="P5016" s="727">
        <v>0</v>
      </c>
      <c r="Q5016" s="720">
        <v>1</v>
      </c>
      <c r="R5016" s="725">
        <v>0.18229999999999999</v>
      </c>
      <c r="S5016" s="728">
        <v>240711</v>
      </c>
      <c r="T5016" s="729">
        <v>2726570</v>
      </c>
      <c r="U5016" s="735">
        <v>3552320</v>
      </c>
      <c r="V5016" s="736">
        <v>3485791.6919999998</v>
      </c>
      <c r="W5016" s="732" t="e">
        <f t="shared" si="195"/>
        <v>#DIV/0!</v>
      </c>
      <c r="Z5016" s="739">
        <f t="shared" si="196"/>
        <v>5873.3484000000008</v>
      </c>
    </row>
    <row r="5017" spans="1:26" s="733" customFormat="1" ht="12.65" customHeight="1">
      <c r="A5017" s="284" t="s">
        <v>279</v>
      </c>
      <c r="B5017" s="719" t="s">
        <v>117</v>
      </c>
      <c r="C5017" s="720" t="s">
        <v>554</v>
      </c>
      <c r="D5017" s="721" t="s">
        <v>1422</v>
      </c>
      <c r="E5017" s="722" t="s">
        <v>1289</v>
      </c>
      <c r="F5017" s="721" t="s">
        <v>1402</v>
      </c>
      <c r="G5017" s="721" t="s">
        <v>1403</v>
      </c>
      <c r="H5017" s="721" t="s">
        <v>439</v>
      </c>
      <c r="I5017" s="720">
        <v>2023</v>
      </c>
      <c r="J5017" s="720">
        <v>12</v>
      </c>
      <c r="K5017" s="723">
        <v>45608</v>
      </c>
      <c r="L5017" s="724"/>
      <c r="M5017" s="725">
        <v>0.18229999999999999</v>
      </c>
      <c r="N5017" s="725">
        <v>0.20673001760563378</v>
      </c>
      <c r="O5017" s="734">
        <v>2.4400000000000002E-2</v>
      </c>
      <c r="P5017" s="727">
        <v>0</v>
      </c>
      <c r="Q5017" s="720">
        <v>1</v>
      </c>
      <c r="R5017" s="725">
        <v>0.18229999999999999</v>
      </c>
      <c r="S5017" s="728">
        <v>287496</v>
      </c>
      <c r="T5017" s="729">
        <v>3014066</v>
      </c>
      <c r="U5017" s="735">
        <v>3552320</v>
      </c>
      <c r="V5017" s="736">
        <v>3478776.7895999998</v>
      </c>
      <c r="W5017" s="732" t="e">
        <f t="shared" si="195"/>
        <v>#DIV/0!</v>
      </c>
      <c r="Z5017" s="739">
        <f t="shared" si="196"/>
        <v>7014.9024000000009</v>
      </c>
    </row>
    <row r="5018" spans="1:26" s="733" customFormat="1" ht="12.65" customHeight="1">
      <c r="A5018" s="284" t="s">
        <v>279</v>
      </c>
      <c r="B5018" s="719" t="s">
        <v>117</v>
      </c>
      <c r="C5018" s="720" t="s">
        <v>554</v>
      </c>
      <c r="D5018" s="721" t="s">
        <v>1422</v>
      </c>
      <c r="E5018" s="722" t="s">
        <v>1289</v>
      </c>
      <c r="F5018" s="721" t="s">
        <v>1402</v>
      </c>
      <c r="G5018" s="721" t="s">
        <v>1403</v>
      </c>
      <c r="H5018" s="721" t="s">
        <v>439</v>
      </c>
      <c r="I5018" s="720">
        <v>2024</v>
      </c>
      <c r="J5018" s="720">
        <v>1</v>
      </c>
      <c r="K5018" s="723">
        <v>45608</v>
      </c>
      <c r="L5018" s="724"/>
      <c r="M5018" s="725">
        <v>0.18229999999999999</v>
      </c>
      <c r="N5018" s="725">
        <v>0.20673001760563378</v>
      </c>
      <c r="O5018" s="734">
        <v>2.4400000000000002E-2</v>
      </c>
      <c r="P5018" s="727">
        <v>0</v>
      </c>
      <c r="Q5018" s="720">
        <v>1</v>
      </c>
      <c r="R5018" s="725">
        <v>0.18229999999999999</v>
      </c>
      <c r="S5018" s="728">
        <v>358030</v>
      </c>
      <c r="T5018" s="729">
        <v>3372096</v>
      </c>
      <c r="U5018" s="735">
        <v>3552320</v>
      </c>
      <c r="V5018" s="736">
        <v>3470040.8575999998</v>
      </c>
      <c r="W5018" s="732" t="e">
        <f t="shared" si="195"/>
        <v>#DIV/0!</v>
      </c>
      <c r="Z5018" s="739">
        <f t="shared" si="196"/>
        <v>8735.9320000000007</v>
      </c>
    </row>
    <row r="5019" spans="1:26" s="733" customFormat="1" ht="12.65" customHeight="1">
      <c r="A5019" s="284" t="s">
        <v>279</v>
      </c>
      <c r="B5019" s="719" t="s">
        <v>117</v>
      </c>
      <c r="C5019" s="720" t="s">
        <v>554</v>
      </c>
      <c r="D5019" s="721" t="s">
        <v>1423</v>
      </c>
      <c r="E5019" s="722" t="s">
        <v>1295</v>
      </c>
      <c r="F5019" s="721" t="s">
        <v>1402</v>
      </c>
      <c r="G5019" s="721" t="s">
        <v>1403</v>
      </c>
      <c r="H5019" s="721" t="s">
        <v>439</v>
      </c>
      <c r="I5019" s="720">
        <v>2023</v>
      </c>
      <c r="J5019" s="720">
        <v>5</v>
      </c>
      <c r="K5019" s="723">
        <v>45608</v>
      </c>
      <c r="L5019" s="724"/>
      <c r="M5019" s="725">
        <v>7.0400000000000004E-2</v>
      </c>
      <c r="N5019" s="725">
        <v>7.9881981981981987E-2</v>
      </c>
      <c r="O5019" s="734">
        <v>9.4999999999999998E-3</v>
      </c>
      <c r="P5019" s="727">
        <v>0</v>
      </c>
      <c r="Q5019" s="720">
        <v>1</v>
      </c>
      <c r="R5019" s="725">
        <v>7.0400000000000004E-2</v>
      </c>
      <c r="S5019" s="728">
        <v>656000</v>
      </c>
      <c r="T5019" s="729">
        <v>656000</v>
      </c>
      <c r="U5019" s="735">
        <v>2020800</v>
      </c>
      <c r="V5019" s="736">
        <v>2014568</v>
      </c>
      <c r="W5019" s="732" t="e">
        <f t="shared" si="195"/>
        <v>#DIV/0!</v>
      </c>
      <c r="Z5019" s="739">
        <f t="shared" si="196"/>
        <v>6232</v>
      </c>
    </row>
    <row r="5020" spans="1:26" s="733" customFormat="1" ht="12.65" customHeight="1">
      <c r="A5020" s="284" t="s">
        <v>279</v>
      </c>
      <c r="B5020" s="719" t="s">
        <v>117</v>
      </c>
      <c r="C5020" s="720" t="s">
        <v>554</v>
      </c>
      <c r="D5020" s="721" t="s">
        <v>1423</v>
      </c>
      <c r="E5020" s="722" t="s">
        <v>1295</v>
      </c>
      <c r="F5020" s="721" t="s">
        <v>1402</v>
      </c>
      <c r="G5020" s="721" t="s">
        <v>1403</v>
      </c>
      <c r="H5020" s="721" t="s">
        <v>439</v>
      </c>
      <c r="I5020" s="720">
        <v>2023</v>
      </c>
      <c r="J5020" s="720">
        <v>6</v>
      </c>
      <c r="K5020" s="723">
        <v>45608</v>
      </c>
      <c r="L5020" s="724"/>
      <c r="M5020" s="725">
        <v>7.0400000000000004E-2</v>
      </c>
      <c r="N5020" s="725">
        <v>7.9881981981981987E-2</v>
      </c>
      <c r="O5020" s="734">
        <v>9.4999999999999998E-3</v>
      </c>
      <c r="P5020" s="727">
        <v>0</v>
      </c>
      <c r="Q5020" s="720">
        <v>1</v>
      </c>
      <c r="R5020" s="725">
        <v>7.0400000000000004E-2</v>
      </c>
      <c r="S5020" s="728">
        <v>366192</v>
      </c>
      <c r="T5020" s="729">
        <v>1022192</v>
      </c>
      <c r="U5020" s="735">
        <v>2020800</v>
      </c>
      <c r="V5020" s="736">
        <v>2011089.176</v>
      </c>
      <c r="W5020" s="732" t="e">
        <f t="shared" si="195"/>
        <v>#DIV/0!</v>
      </c>
      <c r="Z5020" s="739">
        <f t="shared" si="196"/>
        <v>3478.8240000000001</v>
      </c>
    </row>
    <row r="5021" spans="1:26" s="733" customFormat="1" ht="12.65" customHeight="1">
      <c r="A5021" s="284" t="s">
        <v>279</v>
      </c>
      <c r="B5021" s="719" t="s">
        <v>117</v>
      </c>
      <c r="C5021" s="720" t="s">
        <v>554</v>
      </c>
      <c r="D5021" s="721" t="s">
        <v>1423</v>
      </c>
      <c r="E5021" s="722" t="s">
        <v>1295</v>
      </c>
      <c r="F5021" s="721" t="s">
        <v>1402</v>
      </c>
      <c r="G5021" s="721" t="s">
        <v>1403</v>
      </c>
      <c r="H5021" s="721" t="s">
        <v>439</v>
      </c>
      <c r="I5021" s="720">
        <v>2023</v>
      </c>
      <c r="J5021" s="720">
        <v>7</v>
      </c>
      <c r="K5021" s="723">
        <v>45608</v>
      </c>
      <c r="L5021" s="724"/>
      <c r="M5021" s="725">
        <v>7.0400000000000004E-2</v>
      </c>
      <c r="N5021" s="725">
        <v>7.9881981981981987E-2</v>
      </c>
      <c r="O5021" s="734">
        <v>9.4999999999999998E-3</v>
      </c>
      <c r="P5021" s="727">
        <v>0</v>
      </c>
      <c r="Q5021" s="720">
        <v>1</v>
      </c>
      <c r="R5021" s="725">
        <v>7.0400000000000004E-2</v>
      </c>
      <c r="S5021" s="728">
        <v>444349</v>
      </c>
      <c r="T5021" s="729">
        <v>1466541</v>
      </c>
      <c r="U5021" s="735">
        <v>2020800</v>
      </c>
      <c r="V5021" s="736">
        <v>2006867.8605</v>
      </c>
      <c r="W5021" s="732" t="e">
        <f t="shared" si="195"/>
        <v>#DIV/0!</v>
      </c>
      <c r="Z5021" s="739">
        <f t="shared" si="196"/>
        <v>4221.3154999999997</v>
      </c>
    </row>
    <row r="5022" spans="1:26" s="733" customFormat="1" ht="12.65" customHeight="1">
      <c r="A5022" s="284" t="s">
        <v>279</v>
      </c>
      <c r="B5022" s="719" t="s">
        <v>117</v>
      </c>
      <c r="C5022" s="720" t="s">
        <v>554</v>
      </c>
      <c r="D5022" s="721" t="s">
        <v>1423</v>
      </c>
      <c r="E5022" s="722" t="s">
        <v>1295</v>
      </c>
      <c r="F5022" s="721" t="s">
        <v>1402</v>
      </c>
      <c r="G5022" s="721" t="s">
        <v>1403</v>
      </c>
      <c r="H5022" s="721" t="s">
        <v>439</v>
      </c>
      <c r="I5022" s="720">
        <v>2023</v>
      </c>
      <c r="J5022" s="720">
        <v>8</v>
      </c>
      <c r="K5022" s="723">
        <v>45608</v>
      </c>
      <c r="L5022" s="724"/>
      <c r="M5022" s="725">
        <v>7.0400000000000004E-2</v>
      </c>
      <c r="N5022" s="725">
        <v>7.9881981981981987E-2</v>
      </c>
      <c r="O5022" s="734">
        <v>9.4999999999999998E-3</v>
      </c>
      <c r="P5022" s="727">
        <v>0</v>
      </c>
      <c r="Q5022" s="720">
        <v>1</v>
      </c>
      <c r="R5022" s="725">
        <v>7.0400000000000004E-2</v>
      </c>
      <c r="S5022" s="728">
        <v>290572</v>
      </c>
      <c r="T5022" s="729">
        <v>1757113</v>
      </c>
      <c r="U5022" s="735">
        <v>2020800</v>
      </c>
      <c r="V5022" s="736">
        <v>2004107.4265000001</v>
      </c>
      <c r="W5022" s="732" t="e">
        <f t="shared" si="195"/>
        <v>#DIV/0!</v>
      </c>
      <c r="Z5022" s="739">
        <f t="shared" si="196"/>
        <v>2760.4339999999997</v>
      </c>
    </row>
    <row r="5023" spans="1:26" s="733" customFormat="1" ht="12.65" customHeight="1">
      <c r="A5023" s="284" t="s">
        <v>279</v>
      </c>
      <c r="B5023" s="719" t="s">
        <v>117</v>
      </c>
      <c r="C5023" s="720" t="s">
        <v>554</v>
      </c>
      <c r="D5023" s="721" t="s">
        <v>1423</v>
      </c>
      <c r="E5023" s="722" t="s">
        <v>1295</v>
      </c>
      <c r="F5023" s="721" t="s">
        <v>1402</v>
      </c>
      <c r="G5023" s="721" t="s">
        <v>1403</v>
      </c>
      <c r="H5023" s="721" t="s">
        <v>439</v>
      </c>
      <c r="I5023" s="720">
        <v>2023</v>
      </c>
      <c r="J5023" s="720">
        <v>9</v>
      </c>
      <c r="K5023" s="723">
        <v>45608</v>
      </c>
      <c r="L5023" s="724"/>
      <c r="M5023" s="725">
        <v>7.0400000000000004E-2</v>
      </c>
      <c r="N5023" s="725">
        <v>7.9881981981981987E-2</v>
      </c>
      <c r="O5023" s="734">
        <v>9.4999999999999998E-3</v>
      </c>
      <c r="P5023" s="727">
        <v>0</v>
      </c>
      <c r="Q5023" s="720">
        <v>1</v>
      </c>
      <c r="R5023" s="725">
        <v>7.0400000000000004E-2</v>
      </c>
      <c r="S5023" s="728">
        <v>305739</v>
      </c>
      <c r="T5023" s="729">
        <v>2062852</v>
      </c>
      <c r="U5023" s="735">
        <v>2020800</v>
      </c>
      <c r="V5023" s="736">
        <v>2001202.906</v>
      </c>
      <c r="W5023" s="732" t="e">
        <f t="shared" si="195"/>
        <v>#DIV/0!</v>
      </c>
      <c r="Z5023" s="739">
        <f t="shared" si="196"/>
        <v>2904.5205000000001</v>
      </c>
    </row>
    <row r="5024" spans="1:26" s="733" customFormat="1" ht="12.65" customHeight="1">
      <c r="A5024" s="284" t="s">
        <v>279</v>
      </c>
      <c r="B5024" s="719" t="s">
        <v>117</v>
      </c>
      <c r="C5024" s="720" t="s">
        <v>554</v>
      </c>
      <c r="D5024" s="721" t="s">
        <v>1423</v>
      </c>
      <c r="E5024" s="722" t="s">
        <v>1295</v>
      </c>
      <c r="F5024" s="721" t="s">
        <v>1402</v>
      </c>
      <c r="G5024" s="721" t="s">
        <v>1403</v>
      </c>
      <c r="H5024" s="721" t="s">
        <v>439</v>
      </c>
      <c r="I5024" s="720">
        <v>2023</v>
      </c>
      <c r="J5024" s="720">
        <v>10</v>
      </c>
      <c r="K5024" s="723">
        <v>45608</v>
      </c>
      <c r="L5024" s="724"/>
      <c r="M5024" s="725">
        <v>7.0400000000000004E-2</v>
      </c>
      <c r="N5024" s="725">
        <v>7.9881981981981987E-2</v>
      </c>
      <c r="O5024" s="734">
        <v>9.4999999999999998E-3</v>
      </c>
      <c r="P5024" s="727">
        <v>0</v>
      </c>
      <c r="Q5024" s="720">
        <v>1</v>
      </c>
      <c r="R5024" s="725">
        <v>7.0400000000000004E-2</v>
      </c>
      <c r="S5024" s="728">
        <v>341513</v>
      </c>
      <c r="T5024" s="729">
        <v>2404365</v>
      </c>
      <c r="U5024" s="735">
        <v>2020800</v>
      </c>
      <c r="V5024" s="736">
        <v>1997958.5325</v>
      </c>
      <c r="W5024" s="732" t="e">
        <f t="shared" si="195"/>
        <v>#DIV/0!</v>
      </c>
      <c r="Z5024" s="739">
        <f t="shared" si="196"/>
        <v>3244.3734999999997</v>
      </c>
    </row>
    <row r="5025" spans="1:26" s="733" customFormat="1" ht="12.65" customHeight="1">
      <c r="A5025" s="284" t="s">
        <v>279</v>
      </c>
      <c r="B5025" s="719" t="s">
        <v>117</v>
      </c>
      <c r="C5025" s="720" t="s">
        <v>554</v>
      </c>
      <c r="D5025" s="721" t="s">
        <v>1423</v>
      </c>
      <c r="E5025" s="722" t="s">
        <v>1295</v>
      </c>
      <c r="F5025" s="721" t="s">
        <v>1402</v>
      </c>
      <c r="G5025" s="721" t="s">
        <v>1403</v>
      </c>
      <c r="H5025" s="721" t="s">
        <v>439</v>
      </c>
      <c r="I5025" s="720">
        <v>2023</v>
      </c>
      <c r="J5025" s="720">
        <v>11</v>
      </c>
      <c r="K5025" s="723">
        <v>45608</v>
      </c>
      <c r="L5025" s="724"/>
      <c r="M5025" s="725">
        <v>7.0400000000000004E-2</v>
      </c>
      <c r="N5025" s="725">
        <v>7.9881981981981987E-2</v>
      </c>
      <c r="O5025" s="734">
        <v>9.4999999999999998E-3</v>
      </c>
      <c r="P5025" s="727">
        <v>0</v>
      </c>
      <c r="Q5025" s="720">
        <v>1</v>
      </c>
      <c r="R5025" s="725">
        <v>7.0400000000000004E-2</v>
      </c>
      <c r="S5025" s="728">
        <v>363003</v>
      </c>
      <c r="T5025" s="729">
        <v>2767368</v>
      </c>
      <c r="U5025" s="735">
        <v>2020800</v>
      </c>
      <c r="V5025" s="736">
        <v>1994510.004</v>
      </c>
      <c r="W5025" s="732" t="e">
        <f t="shared" si="195"/>
        <v>#DIV/0!</v>
      </c>
      <c r="Z5025" s="739">
        <f t="shared" si="196"/>
        <v>3448.5284999999999</v>
      </c>
    </row>
    <row r="5026" spans="1:26" s="733" customFormat="1" ht="12.65" customHeight="1">
      <c r="A5026" s="284" t="s">
        <v>279</v>
      </c>
      <c r="B5026" s="719" t="s">
        <v>117</v>
      </c>
      <c r="C5026" s="720" t="s">
        <v>554</v>
      </c>
      <c r="D5026" s="721" t="s">
        <v>1423</v>
      </c>
      <c r="E5026" s="722" t="s">
        <v>1295</v>
      </c>
      <c r="F5026" s="721" t="s">
        <v>1402</v>
      </c>
      <c r="G5026" s="721" t="s">
        <v>1403</v>
      </c>
      <c r="H5026" s="721" t="s">
        <v>439</v>
      </c>
      <c r="I5026" s="720">
        <v>2023</v>
      </c>
      <c r="J5026" s="720">
        <v>12</v>
      </c>
      <c r="K5026" s="723">
        <v>45608</v>
      </c>
      <c r="L5026" s="724"/>
      <c r="M5026" s="725">
        <v>7.0400000000000004E-2</v>
      </c>
      <c r="N5026" s="725">
        <v>7.9881981981981987E-2</v>
      </c>
      <c r="O5026" s="734">
        <v>9.4999999999999998E-3</v>
      </c>
      <c r="P5026" s="727">
        <v>0</v>
      </c>
      <c r="Q5026" s="720">
        <v>1</v>
      </c>
      <c r="R5026" s="725">
        <v>7.0400000000000004E-2</v>
      </c>
      <c r="S5026" s="728">
        <v>255949</v>
      </c>
      <c r="T5026" s="729">
        <v>3023317</v>
      </c>
      <c r="U5026" s="735">
        <v>2020800</v>
      </c>
      <c r="V5026" s="736">
        <v>1992078.4885</v>
      </c>
      <c r="W5026" s="732" t="e">
        <f t="shared" si="195"/>
        <v>#DIV/0!</v>
      </c>
      <c r="Z5026" s="739">
        <f t="shared" si="196"/>
        <v>2431.5155</v>
      </c>
    </row>
    <row r="5027" spans="1:26" s="733" customFormat="1" ht="12.65" customHeight="1">
      <c r="A5027" s="284" t="s">
        <v>279</v>
      </c>
      <c r="B5027" s="719" t="s">
        <v>117</v>
      </c>
      <c r="C5027" s="720" t="s">
        <v>554</v>
      </c>
      <c r="D5027" s="721" t="s">
        <v>1422</v>
      </c>
      <c r="E5027" s="722" t="s">
        <v>1289</v>
      </c>
      <c r="F5027" s="721" t="s">
        <v>1402</v>
      </c>
      <c r="G5027" s="721" t="s">
        <v>1403</v>
      </c>
      <c r="H5027" s="721" t="s">
        <v>439</v>
      </c>
      <c r="I5027" s="720">
        <v>2024</v>
      </c>
      <c r="J5027" s="720">
        <v>2</v>
      </c>
      <c r="K5027" s="723">
        <v>45608</v>
      </c>
      <c r="L5027" s="724"/>
      <c r="M5027" s="725">
        <v>0.18229999999999999</v>
      </c>
      <c r="N5027" s="725">
        <v>0.20673001760563378</v>
      </c>
      <c r="O5027" s="734">
        <v>2.4400000000000002E-2</v>
      </c>
      <c r="P5027" s="727">
        <v>0</v>
      </c>
      <c r="Q5027" s="720">
        <v>1</v>
      </c>
      <c r="R5027" s="725">
        <v>0.18229999999999999</v>
      </c>
      <c r="S5027" s="728">
        <v>30000</v>
      </c>
      <c r="T5027" s="729">
        <v>3402096</v>
      </c>
      <c r="U5027" s="735">
        <v>3552320</v>
      </c>
      <c r="V5027" s="736">
        <v>3468914.8575999998</v>
      </c>
      <c r="W5027" s="732" t="e">
        <f t="shared" si="195"/>
        <v>#DIV/0!</v>
      </c>
      <c r="Z5027" s="739">
        <f t="shared" si="196"/>
        <v>732</v>
      </c>
    </row>
    <row r="5028" spans="1:26" s="733" customFormat="1" ht="12.65" customHeight="1">
      <c r="A5028" s="284" t="s">
        <v>279</v>
      </c>
      <c r="B5028" s="719" t="s">
        <v>117</v>
      </c>
      <c r="C5028" s="720" t="s">
        <v>554</v>
      </c>
      <c r="D5028" s="721" t="s">
        <v>1423</v>
      </c>
      <c r="E5028" s="722" t="s">
        <v>1295</v>
      </c>
      <c r="F5028" s="721" t="s">
        <v>1402</v>
      </c>
      <c r="G5028" s="721" t="s">
        <v>1403</v>
      </c>
      <c r="H5028" s="721" t="s">
        <v>439</v>
      </c>
      <c r="I5028" s="720">
        <v>2024</v>
      </c>
      <c r="J5028" s="720">
        <v>1</v>
      </c>
      <c r="K5028" s="723">
        <v>45608</v>
      </c>
      <c r="L5028" s="724"/>
      <c r="M5028" s="725">
        <v>7.0400000000000004E-2</v>
      </c>
      <c r="N5028" s="725">
        <v>7.9881981981981987E-2</v>
      </c>
      <c r="O5028" s="734">
        <v>9.4999999999999998E-3</v>
      </c>
      <c r="P5028" s="727">
        <v>0</v>
      </c>
      <c r="Q5028" s="720">
        <v>1</v>
      </c>
      <c r="R5028" s="725">
        <v>7.0400000000000004E-2</v>
      </c>
      <c r="S5028" s="728">
        <v>354834</v>
      </c>
      <c r="T5028" s="729">
        <v>3378151</v>
      </c>
      <c r="U5028" s="735">
        <v>2020800</v>
      </c>
      <c r="V5028" s="736">
        <v>1988707.5655</v>
      </c>
      <c r="W5028" s="732" t="e">
        <f t="shared" si="195"/>
        <v>#DIV/0!</v>
      </c>
      <c r="Z5028" s="739">
        <f t="shared" si="196"/>
        <v>3370.9229999999998</v>
      </c>
    </row>
    <row r="5029" spans="1:26" s="733" customFormat="1" ht="12.65" customHeight="1">
      <c r="A5029" s="284" t="s">
        <v>279</v>
      </c>
      <c r="B5029" s="719" t="s">
        <v>117</v>
      </c>
      <c r="C5029" s="720" t="s">
        <v>554</v>
      </c>
      <c r="D5029" s="721" t="s">
        <v>1425</v>
      </c>
      <c r="E5029" s="722" t="s">
        <v>1292</v>
      </c>
      <c r="F5029" s="721" t="s">
        <v>1402</v>
      </c>
      <c r="G5029" s="721" t="s">
        <v>1403</v>
      </c>
      <c r="H5029" s="721" t="s">
        <v>439</v>
      </c>
      <c r="I5029" s="720">
        <v>2023</v>
      </c>
      <c r="J5029" s="720">
        <v>5</v>
      </c>
      <c r="K5029" s="723">
        <v>45608</v>
      </c>
      <c r="L5029" s="724"/>
      <c r="M5029" s="725">
        <v>5.4800000000000001E-2</v>
      </c>
      <c r="N5029" s="725">
        <v>6.2834351145038173E-2</v>
      </c>
      <c r="O5029" s="734">
        <v>8.0000000000000002E-3</v>
      </c>
      <c r="P5029" s="727">
        <v>0</v>
      </c>
      <c r="Q5029" s="720">
        <v>1</v>
      </c>
      <c r="R5029" s="725">
        <v>5.4800000000000001E-2</v>
      </c>
      <c r="S5029" s="728">
        <v>656000</v>
      </c>
      <c r="T5029" s="729">
        <v>656000</v>
      </c>
      <c r="U5029" s="735">
        <v>2020800</v>
      </c>
      <c r="V5029" s="736">
        <v>2015552</v>
      </c>
      <c r="W5029" s="732" t="e">
        <f t="shared" si="195"/>
        <v>#DIV/0!</v>
      </c>
      <c r="Z5029" s="739">
        <f t="shared" si="196"/>
        <v>5248</v>
      </c>
    </row>
    <row r="5030" spans="1:26" s="733" customFormat="1" ht="12.65" customHeight="1">
      <c r="A5030" s="284" t="s">
        <v>279</v>
      </c>
      <c r="B5030" s="719" t="s">
        <v>117</v>
      </c>
      <c r="C5030" s="720" t="s">
        <v>554</v>
      </c>
      <c r="D5030" s="721" t="s">
        <v>1425</v>
      </c>
      <c r="E5030" s="722" t="s">
        <v>1292</v>
      </c>
      <c r="F5030" s="721" t="s">
        <v>1402</v>
      </c>
      <c r="G5030" s="721" t="s">
        <v>1403</v>
      </c>
      <c r="H5030" s="721" t="s">
        <v>439</v>
      </c>
      <c r="I5030" s="720">
        <v>2023</v>
      </c>
      <c r="J5030" s="720">
        <v>6</v>
      </c>
      <c r="K5030" s="723">
        <v>45608</v>
      </c>
      <c r="L5030" s="724"/>
      <c r="M5030" s="725">
        <v>5.4800000000000001E-2</v>
      </c>
      <c r="N5030" s="725">
        <v>6.2834351145038173E-2</v>
      </c>
      <c r="O5030" s="734">
        <v>8.0000000000000002E-3</v>
      </c>
      <c r="P5030" s="727">
        <v>0</v>
      </c>
      <c r="Q5030" s="720">
        <v>1</v>
      </c>
      <c r="R5030" s="725">
        <v>5.4800000000000001E-2</v>
      </c>
      <c r="S5030" s="728">
        <v>329040</v>
      </c>
      <c r="T5030" s="729">
        <v>985040</v>
      </c>
      <c r="U5030" s="735">
        <v>2020800</v>
      </c>
      <c r="V5030" s="736">
        <v>2012919.68</v>
      </c>
      <c r="W5030" s="732" t="e">
        <f t="shared" si="195"/>
        <v>#DIV/0!</v>
      </c>
      <c r="Z5030" s="739">
        <f t="shared" si="196"/>
        <v>2632.32</v>
      </c>
    </row>
    <row r="5031" spans="1:26" s="733" customFormat="1" ht="12.65" customHeight="1">
      <c r="A5031" s="284" t="s">
        <v>279</v>
      </c>
      <c r="B5031" s="719" t="s">
        <v>117</v>
      </c>
      <c r="C5031" s="720" t="s">
        <v>554</v>
      </c>
      <c r="D5031" s="721" t="s">
        <v>1425</v>
      </c>
      <c r="E5031" s="722" t="s">
        <v>1292</v>
      </c>
      <c r="F5031" s="721" t="s">
        <v>1402</v>
      </c>
      <c r="G5031" s="721" t="s">
        <v>1403</v>
      </c>
      <c r="H5031" s="721" t="s">
        <v>439</v>
      </c>
      <c r="I5031" s="720">
        <v>2023</v>
      </c>
      <c r="J5031" s="720">
        <v>7</v>
      </c>
      <c r="K5031" s="723">
        <v>45608</v>
      </c>
      <c r="L5031" s="724"/>
      <c r="M5031" s="725">
        <v>5.4800000000000001E-2</v>
      </c>
      <c r="N5031" s="725">
        <v>6.2834351145038173E-2</v>
      </c>
      <c r="O5031" s="734">
        <v>8.0000000000000002E-3</v>
      </c>
      <c r="P5031" s="727">
        <v>0</v>
      </c>
      <c r="Q5031" s="720">
        <v>1</v>
      </c>
      <c r="R5031" s="725">
        <v>5.4800000000000001E-2</v>
      </c>
      <c r="S5031" s="728">
        <v>357489</v>
      </c>
      <c r="T5031" s="729">
        <v>1342529</v>
      </c>
      <c r="U5031" s="735">
        <v>2020800</v>
      </c>
      <c r="V5031" s="736">
        <v>2010059.7679999999</v>
      </c>
      <c r="W5031" s="732" t="e">
        <f t="shared" si="195"/>
        <v>#DIV/0!</v>
      </c>
      <c r="Z5031" s="739">
        <f t="shared" si="196"/>
        <v>2859.9120000000003</v>
      </c>
    </row>
    <row r="5032" spans="1:26" s="733" customFormat="1" ht="12.65" customHeight="1">
      <c r="A5032" s="284" t="s">
        <v>279</v>
      </c>
      <c r="B5032" s="719" t="s">
        <v>117</v>
      </c>
      <c r="C5032" s="720" t="s">
        <v>554</v>
      </c>
      <c r="D5032" s="721" t="s">
        <v>1425</v>
      </c>
      <c r="E5032" s="722" t="s">
        <v>1292</v>
      </c>
      <c r="F5032" s="721" t="s">
        <v>1402</v>
      </c>
      <c r="G5032" s="721" t="s">
        <v>1403</v>
      </c>
      <c r="H5032" s="721" t="s">
        <v>439</v>
      </c>
      <c r="I5032" s="720">
        <v>2023</v>
      </c>
      <c r="J5032" s="720">
        <v>8</v>
      </c>
      <c r="K5032" s="723">
        <v>45608</v>
      </c>
      <c r="L5032" s="724"/>
      <c r="M5032" s="725">
        <v>5.4800000000000001E-2</v>
      </c>
      <c r="N5032" s="725">
        <v>6.2834351145038173E-2</v>
      </c>
      <c r="O5032" s="734">
        <v>8.0000000000000002E-3</v>
      </c>
      <c r="P5032" s="727">
        <v>0</v>
      </c>
      <c r="Q5032" s="720">
        <v>1</v>
      </c>
      <c r="R5032" s="725">
        <v>5.4800000000000001E-2</v>
      </c>
      <c r="S5032" s="728">
        <v>335572</v>
      </c>
      <c r="T5032" s="729">
        <v>1678101</v>
      </c>
      <c r="U5032" s="735">
        <v>2020800</v>
      </c>
      <c r="V5032" s="736">
        <v>2007375.192</v>
      </c>
      <c r="W5032" s="732" t="e">
        <f t="shared" si="195"/>
        <v>#DIV/0!</v>
      </c>
      <c r="Z5032" s="739">
        <f t="shared" si="196"/>
        <v>2684.576</v>
      </c>
    </row>
    <row r="5033" spans="1:26" s="733" customFormat="1" ht="12.65" customHeight="1">
      <c r="A5033" s="284" t="s">
        <v>279</v>
      </c>
      <c r="B5033" s="719" t="s">
        <v>117</v>
      </c>
      <c r="C5033" s="720" t="s">
        <v>554</v>
      </c>
      <c r="D5033" s="721" t="s">
        <v>1425</v>
      </c>
      <c r="E5033" s="722" t="s">
        <v>1292</v>
      </c>
      <c r="F5033" s="721" t="s">
        <v>1402</v>
      </c>
      <c r="G5033" s="721" t="s">
        <v>1403</v>
      </c>
      <c r="H5033" s="721" t="s">
        <v>439</v>
      </c>
      <c r="I5033" s="720">
        <v>2023</v>
      </c>
      <c r="J5033" s="720">
        <v>9</v>
      </c>
      <c r="K5033" s="723">
        <v>45608</v>
      </c>
      <c r="L5033" s="724"/>
      <c r="M5033" s="725">
        <v>5.4800000000000001E-2</v>
      </c>
      <c r="N5033" s="725">
        <v>6.2834351145038173E-2</v>
      </c>
      <c r="O5033" s="734">
        <v>8.0000000000000002E-3</v>
      </c>
      <c r="P5033" s="727">
        <v>0</v>
      </c>
      <c r="Q5033" s="720">
        <v>1</v>
      </c>
      <c r="R5033" s="725">
        <v>5.4800000000000001E-2</v>
      </c>
      <c r="S5033" s="728">
        <v>308349</v>
      </c>
      <c r="T5033" s="729">
        <v>1986450</v>
      </c>
      <c r="U5033" s="735">
        <v>2020800</v>
      </c>
      <c r="V5033" s="736">
        <v>2004908.4</v>
      </c>
      <c r="W5033" s="732" t="e">
        <f t="shared" si="195"/>
        <v>#DIV/0!</v>
      </c>
      <c r="Z5033" s="739">
        <f t="shared" si="196"/>
        <v>2466.7919999999999</v>
      </c>
    </row>
    <row r="5034" spans="1:26" s="733" customFormat="1" ht="12.65" customHeight="1">
      <c r="A5034" s="284" t="s">
        <v>279</v>
      </c>
      <c r="B5034" s="719" t="s">
        <v>117</v>
      </c>
      <c r="C5034" s="720" t="s">
        <v>554</v>
      </c>
      <c r="D5034" s="721" t="s">
        <v>1425</v>
      </c>
      <c r="E5034" s="722" t="s">
        <v>1292</v>
      </c>
      <c r="F5034" s="721" t="s">
        <v>1402</v>
      </c>
      <c r="G5034" s="721" t="s">
        <v>1403</v>
      </c>
      <c r="H5034" s="721" t="s">
        <v>439</v>
      </c>
      <c r="I5034" s="720">
        <v>2023</v>
      </c>
      <c r="J5034" s="720">
        <v>10</v>
      </c>
      <c r="K5034" s="723">
        <v>45608</v>
      </c>
      <c r="L5034" s="724"/>
      <c r="M5034" s="725">
        <v>5.4800000000000001E-2</v>
      </c>
      <c r="N5034" s="725">
        <v>6.2834351145038173E-2</v>
      </c>
      <c r="O5034" s="734">
        <v>8.0000000000000002E-3</v>
      </c>
      <c r="P5034" s="727">
        <v>0</v>
      </c>
      <c r="Q5034" s="720">
        <v>1</v>
      </c>
      <c r="R5034" s="725">
        <v>5.4800000000000001E-2</v>
      </c>
      <c r="S5034" s="728">
        <v>324622</v>
      </c>
      <c r="T5034" s="729">
        <v>2311072</v>
      </c>
      <c r="U5034" s="735">
        <v>2020800</v>
      </c>
      <c r="V5034" s="736">
        <v>2002311.4240000001</v>
      </c>
      <c r="W5034" s="732" t="e">
        <f t="shared" si="195"/>
        <v>#DIV/0!</v>
      </c>
      <c r="Z5034" s="739">
        <f t="shared" si="196"/>
        <v>2596.9760000000001</v>
      </c>
    </row>
    <row r="5035" spans="1:26" s="733" customFormat="1" ht="12.65" customHeight="1">
      <c r="A5035" s="284" t="s">
        <v>279</v>
      </c>
      <c r="B5035" s="719" t="s">
        <v>117</v>
      </c>
      <c r="C5035" s="720" t="s">
        <v>554</v>
      </c>
      <c r="D5035" s="721" t="s">
        <v>1425</v>
      </c>
      <c r="E5035" s="722" t="s">
        <v>1292</v>
      </c>
      <c r="F5035" s="721" t="s">
        <v>1402</v>
      </c>
      <c r="G5035" s="721" t="s">
        <v>1403</v>
      </c>
      <c r="H5035" s="721" t="s">
        <v>439</v>
      </c>
      <c r="I5035" s="720">
        <v>2023</v>
      </c>
      <c r="J5035" s="720">
        <v>11</v>
      </c>
      <c r="K5035" s="723">
        <v>45608</v>
      </c>
      <c r="L5035" s="724"/>
      <c r="M5035" s="725">
        <v>5.4800000000000001E-2</v>
      </c>
      <c r="N5035" s="725">
        <v>6.2834351145038173E-2</v>
      </c>
      <c r="O5035" s="734">
        <v>8.0000000000000002E-3</v>
      </c>
      <c r="P5035" s="727">
        <v>0</v>
      </c>
      <c r="Q5035" s="720">
        <v>1</v>
      </c>
      <c r="R5035" s="725">
        <v>5.4800000000000001E-2</v>
      </c>
      <c r="S5035" s="728">
        <v>357947</v>
      </c>
      <c r="T5035" s="729">
        <v>2669019</v>
      </c>
      <c r="U5035" s="735">
        <v>2020800</v>
      </c>
      <c r="V5035" s="736">
        <v>1999447.848</v>
      </c>
      <c r="W5035" s="732" t="e">
        <f t="shared" si="195"/>
        <v>#DIV/0!</v>
      </c>
      <c r="Z5035" s="739">
        <f t="shared" si="196"/>
        <v>2863.576</v>
      </c>
    </row>
    <row r="5036" spans="1:26" s="733" customFormat="1" ht="12.65" customHeight="1">
      <c r="A5036" s="284" t="s">
        <v>279</v>
      </c>
      <c r="B5036" s="719" t="s">
        <v>117</v>
      </c>
      <c r="C5036" s="720" t="s">
        <v>554</v>
      </c>
      <c r="D5036" s="721" t="s">
        <v>1425</v>
      </c>
      <c r="E5036" s="722" t="s">
        <v>1292</v>
      </c>
      <c r="F5036" s="721" t="s">
        <v>1402</v>
      </c>
      <c r="G5036" s="721" t="s">
        <v>1403</v>
      </c>
      <c r="H5036" s="721" t="s">
        <v>439</v>
      </c>
      <c r="I5036" s="720">
        <v>2023</v>
      </c>
      <c r="J5036" s="720">
        <v>12</v>
      </c>
      <c r="K5036" s="723">
        <v>45608</v>
      </c>
      <c r="L5036" s="724"/>
      <c r="M5036" s="725">
        <v>5.4800000000000001E-2</v>
      </c>
      <c r="N5036" s="725">
        <v>6.2834351145038173E-2</v>
      </c>
      <c r="O5036" s="734">
        <v>8.0000000000000002E-3</v>
      </c>
      <c r="P5036" s="727">
        <v>0</v>
      </c>
      <c r="Q5036" s="720">
        <v>1</v>
      </c>
      <c r="R5036" s="725">
        <v>5.4800000000000001E-2</v>
      </c>
      <c r="S5036" s="728">
        <v>256860</v>
      </c>
      <c r="T5036" s="729">
        <v>2925879</v>
      </c>
      <c r="U5036" s="735">
        <v>2020800</v>
      </c>
      <c r="V5036" s="736">
        <v>1997392.9680000001</v>
      </c>
      <c r="W5036" s="732" t="e">
        <f t="shared" si="195"/>
        <v>#DIV/0!</v>
      </c>
      <c r="Z5036" s="739">
        <f t="shared" si="196"/>
        <v>2054.88</v>
      </c>
    </row>
    <row r="5037" spans="1:26" s="733" customFormat="1" ht="12.65" customHeight="1">
      <c r="A5037" s="284" t="s">
        <v>279</v>
      </c>
      <c r="B5037" s="719" t="s">
        <v>117</v>
      </c>
      <c r="C5037" s="720" t="s">
        <v>554</v>
      </c>
      <c r="D5037" s="721" t="s">
        <v>1423</v>
      </c>
      <c r="E5037" s="722" t="s">
        <v>1295</v>
      </c>
      <c r="F5037" s="721" t="s">
        <v>1402</v>
      </c>
      <c r="G5037" s="721" t="s">
        <v>1403</v>
      </c>
      <c r="H5037" s="721" t="s">
        <v>439</v>
      </c>
      <c r="I5037" s="720">
        <v>2024</v>
      </c>
      <c r="J5037" s="720">
        <v>2</v>
      </c>
      <c r="K5037" s="723">
        <v>45608</v>
      </c>
      <c r="L5037" s="724"/>
      <c r="M5037" s="725">
        <v>7.0400000000000004E-2</v>
      </c>
      <c r="N5037" s="725">
        <v>7.9881981981981987E-2</v>
      </c>
      <c r="O5037" s="734">
        <v>9.4999999999999998E-3</v>
      </c>
      <c r="P5037" s="727">
        <v>0</v>
      </c>
      <c r="Q5037" s="720">
        <v>1</v>
      </c>
      <c r="R5037" s="725">
        <v>7.0400000000000004E-2</v>
      </c>
      <c r="S5037" s="728">
        <v>30000</v>
      </c>
      <c r="T5037" s="729">
        <v>3408151</v>
      </c>
      <c r="U5037" s="735">
        <v>2020800</v>
      </c>
      <c r="V5037" s="736">
        <v>1988422.5655</v>
      </c>
      <c r="W5037" s="732" t="e">
        <f t="shared" si="195"/>
        <v>#DIV/0!</v>
      </c>
      <c r="Z5037" s="739">
        <f t="shared" si="196"/>
        <v>285</v>
      </c>
    </row>
    <row r="5038" spans="1:26" s="733" customFormat="1" ht="12.65" customHeight="1">
      <c r="A5038" s="284" t="s">
        <v>279</v>
      </c>
      <c r="B5038" s="719" t="s">
        <v>117</v>
      </c>
      <c r="C5038" s="720" t="s">
        <v>554</v>
      </c>
      <c r="D5038" s="721" t="s">
        <v>1425</v>
      </c>
      <c r="E5038" s="722" t="s">
        <v>1292</v>
      </c>
      <c r="F5038" s="721" t="s">
        <v>1402</v>
      </c>
      <c r="G5038" s="721" t="s">
        <v>1403</v>
      </c>
      <c r="H5038" s="721" t="s">
        <v>439</v>
      </c>
      <c r="I5038" s="720">
        <v>2024</v>
      </c>
      <c r="J5038" s="720">
        <v>1</v>
      </c>
      <c r="K5038" s="723">
        <v>45608</v>
      </c>
      <c r="L5038" s="724"/>
      <c r="M5038" s="725">
        <v>5.4800000000000001E-2</v>
      </c>
      <c r="N5038" s="725">
        <v>6.2834351145038173E-2</v>
      </c>
      <c r="O5038" s="734">
        <v>8.0000000000000002E-3</v>
      </c>
      <c r="P5038" s="727">
        <v>0</v>
      </c>
      <c r="Q5038" s="720">
        <v>1</v>
      </c>
      <c r="R5038" s="725">
        <v>5.4800000000000001E-2</v>
      </c>
      <c r="S5038" s="728">
        <v>355270</v>
      </c>
      <c r="T5038" s="729">
        <v>3281149</v>
      </c>
      <c r="U5038" s="735">
        <v>2020800</v>
      </c>
      <c r="V5038" s="736">
        <v>1994550.808</v>
      </c>
      <c r="W5038" s="732" t="e">
        <f t="shared" si="195"/>
        <v>#DIV/0!</v>
      </c>
      <c r="Z5038" s="739">
        <f t="shared" si="196"/>
        <v>2842.16</v>
      </c>
    </row>
    <row r="5039" spans="1:26" s="733" customFormat="1" ht="12.65" customHeight="1">
      <c r="A5039" s="284" t="s">
        <v>279</v>
      </c>
      <c r="B5039" s="719" t="s">
        <v>117</v>
      </c>
      <c r="C5039" s="720" t="s">
        <v>554</v>
      </c>
      <c r="D5039" s="721" t="s">
        <v>1425</v>
      </c>
      <c r="E5039" s="722" t="s">
        <v>1292</v>
      </c>
      <c r="F5039" s="721" t="s">
        <v>1402</v>
      </c>
      <c r="G5039" s="721" t="s">
        <v>1403</v>
      </c>
      <c r="H5039" s="721" t="s">
        <v>439</v>
      </c>
      <c r="I5039" s="720">
        <v>2024</v>
      </c>
      <c r="J5039" s="720">
        <v>2</v>
      </c>
      <c r="K5039" s="723">
        <v>45608</v>
      </c>
      <c r="L5039" s="724"/>
      <c r="M5039" s="725">
        <v>5.4800000000000001E-2</v>
      </c>
      <c r="N5039" s="725">
        <v>6.2834351145038173E-2</v>
      </c>
      <c r="O5039" s="734">
        <v>8.0000000000000002E-3</v>
      </c>
      <c r="P5039" s="727">
        <v>0</v>
      </c>
      <c r="Q5039" s="720">
        <v>1</v>
      </c>
      <c r="R5039" s="725">
        <v>5.4800000000000001E-2</v>
      </c>
      <c r="S5039" s="728">
        <v>30000</v>
      </c>
      <c r="T5039" s="729">
        <v>3281149</v>
      </c>
      <c r="U5039" s="735">
        <v>2020800</v>
      </c>
      <c r="V5039" s="736">
        <v>1994550.808</v>
      </c>
      <c r="W5039" s="732" t="e">
        <f t="shared" si="195"/>
        <v>#DIV/0!</v>
      </c>
      <c r="Z5039" s="739">
        <f t="shared" si="196"/>
        <v>240</v>
      </c>
    </row>
    <row r="5040" spans="1:26" s="365" customFormat="1" ht="12.65" customHeight="1">
      <c r="A5040" s="452" t="s">
        <v>103</v>
      </c>
      <c r="B5040" s="452" t="s">
        <v>1461</v>
      </c>
      <c r="C5040" s="453" t="s">
        <v>435</v>
      </c>
      <c r="D5040" s="454" t="s">
        <v>1462</v>
      </c>
      <c r="E5040" s="455" t="s">
        <v>1455</v>
      </c>
      <c r="F5040" s="454" t="s">
        <v>1402</v>
      </c>
      <c r="G5040" s="454" t="s">
        <v>1403</v>
      </c>
      <c r="H5040" s="454" t="s">
        <v>439</v>
      </c>
      <c r="I5040" s="453">
        <v>2023</v>
      </c>
      <c r="J5040" s="453">
        <v>1</v>
      </c>
      <c r="K5040" s="456">
        <v>45608</v>
      </c>
      <c r="L5040" s="457"/>
      <c r="M5040" s="458">
        <v>0.38540000000000002</v>
      </c>
      <c r="N5040" s="458">
        <v>0.64670000000000005</v>
      </c>
      <c r="O5040" s="468">
        <v>0.26129999999999998</v>
      </c>
      <c r="P5040" s="460">
        <v>0</v>
      </c>
      <c r="Q5040" s="453">
        <v>1</v>
      </c>
      <c r="R5040" s="458">
        <v>0.38540000000000002</v>
      </c>
      <c r="S5040" s="464">
        <v>0</v>
      </c>
      <c r="T5040" s="461">
        <v>0</v>
      </c>
      <c r="U5040" s="469">
        <v>392000</v>
      </c>
      <c r="V5040" s="470">
        <v>392000</v>
      </c>
      <c r="W5040" s="716" t="e">
        <f t="shared" si="195"/>
        <v>#DIV/0!</v>
      </c>
      <c r="Z5040" s="739">
        <f t="shared" si="196"/>
        <v>0</v>
      </c>
    </row>
    <row r="5041" spans="1:26" s="365" customFormat="1" ht="12.65" customHeight="1">
      <c r="A5041" s="452" t="s">
        <v>103</v>
      </c>
      <c r="B5041" s="452" t="s">
        <v>1461</v>
      </c>
      <c r="C5041" s="453" t="s">
        <v>435</v>
      </c>
      <c r="D5041" s="454" t="s">
        <v>1463</v>
      </c>
      <c r="E5041" s="455" t="s">
        <v>1455</v>
      </c>
      <c r="F5041" s="454" t="s">
        <v>1402</v>
      </c>
      <c r="G5041" s="454" t="s">
        <v>1403</v>
      </c>
      <c r="H5041" s="454" t="s">
        <v>439</v>
      </c>
      <c r="I5041" s="453">
        <v>2023</v>
      </c>
      <c r="J5041" s="453">
        <v>1</v>
      </c>
      <c r="K5041" s="456">
        <v>45608</v>
      </c>
      <c r="L5041" s="457"/>
      <c r="M5041" s="458">
        <v>0.12189999999999999</v>
      </c>
      <c r="N5041" s="458">
        <v>0.22459999999999999</v>
      </c>
      <c r="O5041" s="468">
        <v>0.1027</v>
      </c>
      <c r="P5041" s="460">
        <v>0</v>
      </c>
      <c r="Q5041" s="453">
        <v>1</v>
      </c>
      <c r="R5041" s="458">
        <v>0.12189999999999999</v>
      </c>
      <c r="S5041" s="464">
        <v>0</v>
      </c>
      <c r="T5041" s="461">
        <v>0</v>
      </c>
      <c r="U5041" s="469">
        <v>154000</v>
      </c>
      <c r="V5041" s="470">
        <v>154000</v>
      </c>
      <c r="W5041" s="716" t="e">
        <f t="shared" si="195"/>
        <v>#DIV/0!</v>
      </c>
      <c r="Z5041" s="739">
        <f t="shared" si="196"/>
        <v>0</v>
      </c>
    </row>
    <row r="5042" spans="1:26" s="365" customFormat="1" ht="12.65" customHeight="1">
      <c r="A5042" s="452" t="s">
        <v>40</v>
      </c>
      <c r="B5042" s="452" t="s">
        <v>40</v>
      </c>
      <c r="C5042" s="453" t="s">
        <v>435</v>
      </c>
      <c r="D5042" s="454" t="s">
        <v>1464</v>
      </c>
      <c r="E5042" s="455" t="s">
        <v>1455</v>
      </c>
      <c r="F5042" s="454" t="s">
        <v>1402</v>
      </c>
      <c r="G5042" s="454" t="s">
        <v>1403</v>
      </c>
      <c r="H5042" s="454" t="s">
        <v>439</v>
      </c>
      <c r="I5042" s="453">
        <v>2023</v>
      </c>
      <c r="J5042" s="453">
        <v>1</v>
      </c>
      <c r="K5042" s="456">
        <v>45608</v>
      </c>
      <c r="L5042" s="457"/>
      <c r="M5042" s="458">
        <v>0.50470000000000004</v>
      </c>
      <c r="N5042" s="458">
        <v>0.83699999999999997</v>
      </c>
      <c r="O5042" s="468">
        <v>0.33229999999999998</v>
      </c>
      <c r="P5042" s="460">
        <v>0</v>
      </c>
      <c r="Q5042" s="453">
        <v>1</v>
      </c>
      <c r="R5042" s="458">
        <v>0.50470000000000004</v>
      </c>
      <c r="S5042" s="464">
        <v>26900</v>
      </c>
      <c r="T5042" s="461">
        <v>1813855</v>
      </c>
      <c r="U5042" s="469">
        <v>996800</v>
      </c>
      <c r="V5042" s="470">
        <v>394055.98349999997</v>
      </c>
      <c r="W5042" s="716" t="e">
        <f t="shared" si="195"/>
        <v>#DIV/0!</v>
      </c>
      <c r="Z5042" s="739">
        <f t="shared" si="196"/>
        <v>8938.869999999999</v>
      </c>
    </row>
    <row r="5043" spans="1:26" s="365" customFormat="1" ht="12.65" customHeight="1">
      <c r="A5043" s="452" t="s">
        <v>40</v>
      </c>
      <c r="B5043" s="452" t="s">
        <v>40</v>
      </c>
      <c r="C5043" s="453" t="s">
        <v>435</v>
      </c>
      <c r="D5043" s="454" t="s">
        <v>1465</v>
      </c>
      <c r="E5043" s="455" t="s">
        <v>1455</v>
      </c>
      <c r="F5043" s="454" t="s">
        <v>1402</v>
      </c>
      <c r="G5043" s="454" t="s">
        <v>1403</v>
      </c>
      <c r="H5043" s="454" t="s">
        <v>439</v>
      </c>
      <c r="I5043" s="453">
        <v>2023</v>
      </c>
      <c r="J5043" s="453">
        <v>1</v>
      </c>
      <c r="K5043" s="456">
        <v>45608</v>
      </c>
      <c r="L5043" s="457"/>
      <c r="M5043" s="458">
        <v>0.14369999999999999</v>
      </c>
      <c r="N5043" s="458">
        <v>0.2767</v>
      </c>
      <c r="O5043" s="468">
        <v>0.13300000000000001</v>
      </c>
      <c r="P5043" s="460">
        <v>0</v>
      </c>
      <c r="Q5043" s="453">
        <v>1</v>
      </c>
      <c r="R5043" s="458">
        <v>0.14369999999999999</v>
      </c>
      <c r="S5043" s="464">
        <v>26700</v>
      </c>
      <c r="T5043" s="461">
        <v>1769993</v>
      </c>
      <c r="U5043" s="469">
        <v>199500</v>
      </c>
      <c r="V5043" s="470">
        <v>-35909.069000000018</v>
      </c>
      <c r="W5043" s="716" t="e">
        <f t="shared" si="195"/>
        <v>#DIV/0!</v>
      </c>
      <c r="Z5043" s="739">
        <f t="shared" si="196"/>
        <v>3551.1000000000004</v>
      </c>
    </row>
    <row r="5044" spans="1:26" s="365" customFormat="1" ht="12.65" customHeight="1">
      <c r="A5044" s="452" t="s">
        <v>40</v>
      </c>
      <c r="B5044" s="452" t="s">
        <v>40</v>
      </c>
      <c r="C5044" s="453" t="s">
        <v>435</v>
      </c>
      <c r="D5044" s="454" t="s">
        <v>1466</v>
      </c>
      <c r="E5044" s="455" t="s">
        <v>1455</v>
      </c>
      <c r="F5044" s="454" t="s">
        <v>1402</v>
      </c>
      <c r="G5044" s="454" t="s">
        <v>1403</v>
      </c>
      <c r="H5044" s="454" t="s">
        <v>439</v>
      </c>
      <c r="I5044" s="453">
        <v>2023</v>
      </c>
      <c r="J5044" s="453">
        <v>1</v>
      </c>
      <c r="K5044" s="456">
        <v>45608</v>
      </c>
      <c r="L5044" s="457"/>
      <c r="M5044" s="458">
        <v>0.13350000000000001</v>
      </c>
      <c r="N5044" s="458">
        <v>0.2135</v>
      </c>
      <c r="O5044" s="468">
        <v>0.08</v>
      </c>
      <c r="P5044" s="460">
        <v>0</v>
      </c>
      <c r="Q5044" s="453">
        <v>1</v>
      </c>
      <c r="R5044" s="458">
        <v>0.13350000000000001</v>
      </c>
      <c r="S5044" s="464">
        <v>26700</v>
      </c>
      <c r="T5044" s="461">
        <v>1793547</v>
      </c>
      <c r="U5044" s="469">
        <v>120000</v>
      </c>
      <c r="V5044" s="470">
        <v>-23483.760000000009</v>
      </c>
      <c r="W5044" s="716" t="e">
        <f t="shared" si="195"/>
        <v>#DIV/0!</v>
      </c>
      <c r="Z5044" s="739">
        <f t="shared" si="196"/>
        <v>2136</v>
      </c>
    </row>
    <row r="5045" spans="1:26" s="365" customFormat="1" ht="12.65" customHeight="1">
      <c r="A5045" s="452" t="s">
        <v>40</v>
      </c>
      <c r="B5045" s="452" t="s">
        <v>40</v>
      </c>
      <c r="C5045" s="453" t="s">
        <v>435</v>
      </c>
      <c r="D5045" s="454" t="s">
        <v>1467</v>
      </c>
      <c r="E5045" s="455" t="s">
        <v>1455</v>
      </c>
      <c r="F5045" s="454" t="s">
        <v>1402</v>
      </c>
      <c r="G5045" s="454" t="s">
        <v>1403</v>
      </c>
      <c r="H5045" s="454" t="s">
        <v>439</v>
      </c>
      <c r="I5045" s="453">
        <v>2023</v>
      </c>
      <c r="J5045" s="453">
        <v>1</v>
      </c>
      <c r="K5045" s="456">
        <v>45608</v>
      </c>
      <c r="L5045" s="457"/>
      <c r="M5045" s="458">
        <v>0.14510000000000001</v>
      </c>
      <c r="N5045" s="458">
        <v>0.3014</v>
      </c>
      <c r="O5045" s="468">
        <v>0.15629999999999999</v>
      </c>
      <c r="P5045" s="460">
        <v>0</v>
      </c>
      <c r="Q5045" s="453">
        <v>1</v>
      </c>
      <c r="R5045" s="458">
        <v>0.14510000000000001</v>
      </c>
      <c r="S5045" s="464">
        <v>26600</v>
      </c>
      <c r="T5045" s="461">
        <v>1890456</v>
      </c>
      <c r="U5045" s="469">
        <v>234500</v>
      </c>
      <c r="V5045" s="470">
        <v>-60978.272799999977</v>
      </c>
      <c r="W5045" s="716" t="e">
        <f t="shared" si="195"/>
        <v>#DIV/0!</v>
      </c>
      <c r="Z5045" s="739">
        <f t="shared" si="196"/>
        <v>4157.58</v>
      </c>
    </row>
    <row r="5046" spans="1:26" s="365" customFormat="1" ht="12.65" customHeight="1">
      <c r="A5046" s="452" t="s">
        <v>67</v>
      </c>
      <c r="B5046" s="452" t="s">
        <v>1388</v>
      </c>
      <c r="C5046" s="453" t="s">
        <v>449</v>
      </c>
      <c r="D5046" s="454" t="s">
        <v>1416</v>
      </c>
      <c r="E5046" s="455" t="s">
        <v>1417</v>
      </c>
      <c r="F5046" s="454" t="s">
        <v>1402</v>
      </c>
      <c r="G5046" s="454" t="s">
        <v>1403</v>
      </c>
      <c r="H5046" s="454" t="s">
        <v>439</v>
      </c>
      <c r="I5046" s="453">
        <v>2024</v>
      </c>
      <c r="J5046" s="453">
        <v>10</v>
      </c>
      <c r="K5046" s="456">
        <v>45608</v>
      </c>
      <c r="L5046" s="457"/>
      <c r="M5046" s="458">
        <v>0.5</v>
      </c>
      <c r="N5046" s="458">
        <v>0.56640000000000001</v>
      </c>
      <c r="O5046" s="468">
        <v>6.6400000000000001E-2</v>
      </c>
      <c r="P5046" s="460">
        <v>0</v>
      </c>
      <c r="Q5046" s="453">
        <v>1</v>
      </c>
      <c r="R5046" s="458">
        <v>0.5</v>
      </c>
      <c r="S5046" s="464">
        <v>14262</v>
      </c>
      <c r="T5046" s="461">
        <v>6868113</v>
      </c>
      <c r="U5046" s="469">
        <v>830000</v>
      </c>
      <c r="V5046" s="470">
        <v>373957.29680000001</v>
      </c>
      <c r="W5046" s="716" t="e">
        <f t="shared" si="195"/>
        <v>#DIV/0!</v>
      </c>
      <c r="Z5046" s="739">
        <f t="shared" si="196"/>
        <v>946.99680000000001</v>
      </c>
    </row>
    <row r="5047" spans="1:26" s="365" customFormat="1" ht="12.65" customHeight="1">
      <c r="A5047" s="452" t="s">
        <v>67</v>
      </c>
      <c r="B5047" s="452" t="s">
        <v>1388</v>
      </c>
      <c r="C5047" s="453" t="s">
        <v>449</v>
      </c>
      <c r="D5047" s="454" t="s">
        <v>1418</v>
      </c>
      <c r="E5047" s="455" t="s">
        <v>1419</v>
      </c>
      <c r="F5047" s="454" t="s">
        <v>1402</v>
      </c>
      <c r="G5047" s="454" t="s">
        <v>1403</v>
      </c>
      <c r="H5047" s="454" t="s">
        <v>439</v>
      </c>
      <c r="I5047" s="453">
        <v>2024</v>
      </c>
      <c r="J5047" s="453">
        <v>10</v>
      </c>
      <c r="K5047" s="456">
        <v>45608</v>
      </c>
      <c r="L5047" s="457"/>
      <c r="M5047" s="458">
        <v>8.4000000000000005E-2</v>
      </c>
      <c r="N5047" s="458">
        <v>0.1157</v>
      </c>
      <c r="O5047" s="468">
        <v>3.1699999999999999E-2</v>
      </c>
      <c r="P5047" s="460">
        <v>0</v>
      </c>
      <c r="Q5047" s="453">
        <v>1</v>
      </c>
      <c r="R5047" s="458">
        <v>8.4000000000000005E-2</v>
      </c>
      <c r="S5047" s="464">
        <v>100000</v>
      </c>
      <c r="T5047" s="461">
        <v>8484287</v>
      </c>
      <c r="U5047" s="469">
        <v>396100</v>
      </c>
      <c r="V5047" s="470">
        <v>127148.10210000002</v>
      </c>
      <c r="W5047" s="716" t="e">
        <f t="shared" si="195"/>
        <v>#DIV/0!</v>
      </c>
      <c r="Z5047" s="739">
        <f t="shared" si="196"/>
        <v>3170</v>
      </c>
    </row>
    <row r="5048" spans="1:26" s="365" customFormat="1" ht="12.65" customHeight="1">
      <c r="A5048" s="452" t="s">
        <v>67</v>
      </c>
      <c r="B5048" s="452" t="s">
        <v>1388</v>
      </c>
      <c r="C5048" s="453" t="s">
        <v>449</v>
      </c>
      <c r="D5048" s="454" t="s">
        <v>1420</v>
      </c>
      <c r="E5048" s="455" t="s">
        <v>1421</v>
      </c>
      <c r="F5048" s="454" t="s">
        <v>1402</v>
      </c>
      <c r="G5048" s="454" t="s">
        <v>1403</v>
      </c>
      <c r="H5048" s="454" t="s">
        <v>439</v>
      </c>
      <c r="I5048" s="453">
        <v>2024</v>
      </c>
      <c r="J5048" s="453">
        <v>10</v>
      </c>
      <c r="K5048" s="456">
        <v>45608</v>
      </c>
      <c r="L5048" s="457"/>
      <c r="M5048" s="458">
        <v>0.2283</v>
      </c>
      <c r="N5048" s="458">
        <v>0.26429999999999998</v>
      </c>
      <c r="O5048" s="468">
        <v>3.5999999999999997E-2</v>
      </c>
      <c r="P5048" s="460">
        <v>0</v>
      </c>
      <c r="Q5048" s="453">
        <v>1</v>
      </c>
      <c r="R5048" s="458">
        <v>0.2283</v>
      </c>
      <c r="S5048" s="464">
        <v>0</v>
      </c>
      <c r="T5048" s="461">
        <v>3925321</v>
      </c>
      <c r="U5048" s="469">
        <v>450000</v>
      </c>
      <c r="V5048" s="470">
        <v>308688.44400000002</v>
      </c>
      <c r="W5048" s="716" t="e">
        <f t="shared" si="195"/>
        <v>#DIV/0!</v>
      </c>
      <c r="Z5048" s="739">
        <f t="shared" si="196"/>
        <v>0</v>
      </c>
    </row>
    <row r="5049" spans="1:26" s="365" customFormat="1" ht="12.65" customHeight="1">
      <c r="A5049" s="452" t="s">
        <v>279</v>
      </c>
      <c r="B5049" s="452" t="s">
        <v>42</v>
      </c>
      <c r="C5049" s="453" t="s">
        <v>554</v>
      </c>
      <c r="D5049" s="454" t="s">
        <v>1422</v>
      </c>
      <c r="E5049" s="455" t="s">
        <v>1297</v>
      </c>
      <c r="F5049" s="454" t="s">
        <v>1402</v>
      </c>
      <c r="G5049" s="454" t="s">
        <v>1403</v>
      </c>
      <c r="H5049" s="454" t="s">
        <v>439</v>
      </c>
      <c r="I5049" s="453">
        <v>2024</v>
      </c>
      <c r="J5049" s="453">
        <v>10</v>
      </c>
      <c r="K5049" s="456">
        <v>45608</v>
      </c>
      <c r="L5049" s="457"/>
      <c r="M5049" s="458">
        <v>0.1802</v>
      </c>
      <c r="N5049" s="458">
        <v>0.21870000000000001</v>
      </c>
      <c r="O5049" s="468">
        <v>3.3099999999999997E-2</v>
      </c>
      <c r="P5049" s="460">
        <v>0</v>
      </c>
      <c r="Q5049" s="453">
        <v>1</v>
      </c>
      <c r="R5049" s="458">
        <v>0.1802</v>
      </c>
      <c r="S5049" s="464">
        <v>9687440</v>
      </c>
      <c r="T5049" s="461">
        <v>72226839</v>
      </c>
      <c r="U5049" s="469">
        <v>8913207</v>
      </c>
      <c r="V5049" s="470">
        <v>6522498.6291000005</v>
      </c>
      <c r="W5049" s="716" t="e">
        <f t="shared" si="195"/>
        <v>#DIV/0!</v>
      </c>
      <c r="Z5049" s="739">
        <f t="shared" si="196"/>
        <v>320654.26399999997</v>
      </c>
    </row>
    <row r="5050" spans="1:26" s="365" customFormat="1" ht="12.65" customHeight="1">
      <c r="A5050" s="452" t="s">
        <v>279</v>
      </c>
      <c r="B5050" s="452" t="s">
        <v>42</v>
      </c>
      <c r="C5050" s="453" t="s">
        <v>554</v>
      </c>
      <c r="D5050" s="454" t="s">
        <v>1425</v>
      </c>
      <c r="E5050" s="455" t="s">
        <v>1298</v>
      </c>
      <c r="F5050" s="454" t="s">
        <v>1402</v>
      </c>
      <c r="G5050" s="454" t="s">
        <v>1403</v>
      </c>
      <c r="H5050" s="454" t="s">
        <v>439</v>
      </c>
      <c r="I5050" s="453">
        <v>2024</v>
      </c>
      <c r="J5050" s="453">
        <v>10</v>
      </c>
      <c r="K5050" s="456">
        <v>45608</v>
      </c>
      <c r="L5050" s="457"/>
      <c r="M5050" s="458">
        <v>5.0299999999999997E-2</v>
      </c>
      <c r="N5050" s="458">
        <v>7.4499999999999997E-2</v>
      </c>
      <c r="O5050" s="468">
        <v>2.4199999999999999E-2</v>
      </c>
      <c r="P5050" s="460">
        <v>0</v>
      </c>
      <c r="Q5050" s="453">
        <v>1</v>
      </c>
      <c r="R5050" s="458">
        <v>5.0299999999999997E-2</v>
      </c>
      <c r="S5050" s="464">
        <v>7804000</v>
      </c>
      <c r="T5050" s="461">
        <v>77446402</v>
      </c>
      <c r="U5050" s="469">
        <v>5799197</v>
      </c>
      <c r="V5050" s="470">
        <v>3924994.0716000004</v>
      </c>
      <c r="W5050" s="716" t="e">
        <f t="shared" si="195"/>
        <v>#DIV/0!</v>
      </c>
      <c r="Z5050" s="739">
        <f t="shared" si="196"/>
        <v>188856.8</v>
      </c>
    </row>
    <row r="5051" spans="1:26" s="365" customFormat="1" ht="12.65" customHeight="1">
      <c r="A5051" s="452" t="s">
        <v>279</v>
      </c>
      <c r="B5051" s="452" t="s">
        <v>42</v>
      </c>
      <c r="C5051" s="453" t="s">
        <v>554</v>
      </c>
      <c r="D5051" s="454" t="s">
        <v>1423</v>
      </c>
      <c r="E5051" s="455" t="s">
        <v>1424</v>
      </c>
      <c r="F5051" s="454" t="s">
        <v>1402</v>
      </c>
      <c r="G5051" s="454" t="s">
        <v>1403</v>
      </c>
      <c r="H5051" s="454" t="s">
        <v>439</v>
      </c>
      <c r="I5051" s="453">
        <v>2024</v>
      </c>
      <c r="J5051" s="453">
        <v>10</v>
      </c>
      <c r="K5051" s="456">
        <v>45608</v>
      </c>
      <c r="L5051" s="457"/>
      <c r="M5051" s="458">
        <v>6.2700000000000006E-2</v>
      </c>
      <c r="N5051" s="458">
        <v>8.7300000000000003E-2</v>
      </c>
      <c r="O5051" s="468">
        <v>2.46E-2</v>
      </c>
      <c r="P5051" s="460">
        <v>0</v>
      </c>
      <c r="Q5051" s="453">
        <v>1</v>
      </c>
      <c r="R5051" s="458">
        <v>6.2700000000000006E-2</v>
      </c>
      <c r="S5051" s="464">
        <v>9572000</v>
      </c>
      <c r="T5051" s="461">
        <v>76854300</v>
      </c>
      <c r="U5051" s="469">
        <v>5893484</v>
      </c>
      <c r="V5051" s="470">
        <v>4002868.2199999997</v>
      </c>
      <c r="W5051" s="716" t="e">
        <f t="shared" si="195"/>
        <v>#DIV/0!</v>
      </c>
      <c r="Z5051" s="739">
        <f t="shared" si="196"/>
        <v>235471.2</v>
      </c>
    </row>
    <row r="5052" spans="1:26" s="365" customFormat="1" ht="12.65" customHeight="1">
      <c r="A5052" s="325" t="s">
        <v>66</v>
      </c>
      <c r="B5052" s="452" t="s">
        <v>985</v>
      </c>
      <c r="C5052" s="453" t="s">
        <v>449</v>
      </c>
      <c r="D5052" s="454" t="s">
        <v>1410</v>
      </c>
      <c r="E5052" s="455" t="s">
        <v>987</v>
      </c>
      <c r="F5052" s="454" t="s">
        <v>1402</v>
      </c>
      <c r="G5052" s="454" t="s">
        <v>1403</v>
      </c>
      <c r="H5052" s="454" t="s">
        <v>439</v>
      </c>
      <c r="I5052" s="453">
        <v>2024</v>
      </c>
      <c r="J5052" s="453">
        <v>10</v>
      </c>
      <c r="K5052" s="456">
        <v>45608</v>
      </c>
      <c r="L5052" s="457"/>
      <c r="M5052" s="458">
        <v>0.28620000000000001</v>
      </c>
      <c r="N5052" s="458">
        <v>0.31727334999999995</v>
      </c>
      <c r="O5052" s="468">
        <v>3.1099999999999999E-2</v>
      </c>
      <c r="P5052" s="460">
        <v>0</v>
      </c>
      <c r="Q5052" s="453">
        <v>1</v>
      </c>
      <c r="R5052" s="458">
        <v>0.28620000000000001</v>
      </c>
      <c r="S5052" s="464">
        <v>33743</v>
      </c>
      <c r="T5052" s="461">
        <v>48492176</v>
      </c>
      <c r="U5052" s="469">
        <v>5970000</v>
      </c>
      <c r="V5052" s="470">
        <v>4461893.3264000006</v>
      </c>
      <c r="W5052" s="716" t="e">
        <f t="shared" si="195"/>
        <v>#DIV/0!</v>
      </c>
      <c r="Z5052" s="739">
        <f t="shared" si="196"/>
        <v>1049.4073000000001</v>
      </c>
    </row>
    <row r="5053" spans="1:26" s="365" customFormat="1" ht="12.65" customHeight="1">
      <c r="A5053" s="325" t="s">
        <v>66</v>
      </c>
      <c r="B5053" s="452" t="s">
        <v>985</v>
      </c>
      <c r="C5053" s="453" t="s">
        <v>449</v>
      </c>
      <c r="D5053" s="454" t="s">
        <v>1411</v>
      </c>
      <c r="E5053" s="455" t="s">
        <v>991</v>
      </c>
      <c r="F5053" s="454" t="s">
        <v>1402</v>
      </c>
      <c r="G5053" s="454" t="s">
        <v>1403</v>
      </c>
      <c r="H5053" s="454" t="s">
        <v>439</v>
      </c>
      <c r="I5053" s="453">
        <v>2024</v>
      </c>
      <c r="J5053" s="453">
        <v>10</v>
      </c>
      <c r="K5053" s="456">
        <v>45608</v>
      </c>
      <c r="L5053" s="457"/>
      <c r="M5053" s="458">
        <v>4.5900000000000003E-2</v>
      </c>
      <c r="N5053" s="458">
        <v>5.6375000000000001E-2</v>
      </c>
      <c r="O5053" s="468">
        <v>1.0500000000000001E-2</v>
      </c>
      <c r="P5053" s="460">
        <v>0</v>
      </c>
      <c r="Q5053" s="453">
        <v>1</v>
      </c>
      <c r="R5053" s="458">
        <v>4.5900000000000003E-2</v>
      </c>
      <c r="S5053" s="464">
        <v>0</v>
      </c>
      <c r="T5053" s="461">
        <v>51213261</v>
      </c>
      <c r="U5053" s="469">
        <v>2514000</v>
      </c>
      <c r="V5053" s="470">
        <v>1976260.7594999999</v>
      </c>
      <c r="W5053" s="716" t="e">
        <f t="shared" si="195"/>
        <v>#DIV/0!</v>
      </c>
      <c r="Z5053" s="739">
        <f t="shared" si="196"/>
        <v>0</v>
      </c>
    </row>
    <row r="5054" spans="1:26" s="365" customFormat="1" ht="12.65" customHeight="1">
      <c r="A5054" s="325" t="s">
        <v>66</v>
      </c>
      <c r="B5054" s="452" t="s">
        <v>985</v>
      </c>
      <c r="C5054" s="453" t="s">
        <v>449</v>
      </c>
      <c r="D5054" s="454" t="s">
        <v>1412</v>
      </c>
      <c r="E5054" s="455" t="s">
        <v>993</v>
      </c>
      <c r="F5054" s="454" t="s">
        <v>1402</v>
      </c>
      <c r="G5054" s="454" t="s">
        <v>1403</v>
      </c>
      <c r="H5054" s="454" t="s">
        <v>439</v>
      </c>
      <c r="I5054" s="453">
        <v>2024</v>
      </c>
      <c r="J5054" s="453">
        <v>10</v>
      </c>
      <c r="K5054" s="456">
        <v>45608</v>
      </c>
      <c r="L5054" s="457"/>
      <c r="M5054" s="458">
        <v>6.8099999999999994E-2</v>
      </c>
      <c r="N5054" s="458">
        <v>8.0466666666666659E-2</v>
      </c>
      <c r="O5054" s="468">
        <v>1.24E-2</v>
      </c>
      <c r="P5054" s="460">
        <v>0</v>
      </c>
      <c r="Q5054" s="453">
        <v>1</v>
      </c>
      <c r="R5054" s="458">
        <v>6.8099999999999994E-2</v>
      </c>
      <c r="S5054" s="464">
        <v>0</v>
      </c>
      <c r="T5054" s="461">
        <v>48387960</v>
      </c>
      <c r="U5054" s="469">
        <v>2968000</v>
      </c>
      <c r="V5054" s="470">
        <v>2367989.2960000001</v>
      </c>
      <c r="W5054" s="716" t="e">
        <f t="shared" si="195"/>
        <v>#DIV/0!</v>
      </c>
      <c r="Z5054" s="739">
        <f t="shared" si="196"/>
        <v>0</v>
      </c>
    </row>
    <row r="5055" spans="1:26" s="365" customFormat="1" ht="12.65" customHeight="1">
      <c r="A5055" s="325" t="s">
        <v>66</v>
      </c>
      <c r="B5055" s="452" t="s">
        <v>985</v>
      </c>
      <c r="C5055" s="453" t="s">
        <v>449</v>
      </c>
      <c r="D5055" s="454" t="s">
        <v>1413</v>
      </c>
      <c r="E5055" s="455" t="s">
        <v>995</v>
      </c>
      <c r="F5055" s="454" t="s">
        <v>1402</v>
      </c>
      <c r="G5055" s="454" t="s">
        <v>1403</v>
      </c>
      <c r="H5055" s="454" t="s">
        <v>439</v>
      </c>
      <c r="I5055" s="453">
        <v>2024</v>
      </c>
      <c r="J5055" s="453">
        <v>10</v>
      </c>
      <c r="K5055" s="456">
        <v>45608</v>
      </c>
      <c r="L5055" s="457"/>
      <c r="M5055" s="458">
        <v>7.0999999999999994E-2</v>
      </c>
      <c r="N5055" s="458">
        <v>8.5166666666666654E-2</v>
      </c>
      <c r="O5055" s="468">
        <v>1.4200000000000001E-2</v>
      </c>
      <c r="P5055" s="460">
        <v>0</v>
      </c>
      <c r="Q5055" s="453">
        <v>1</v>
      </c>
      <c r="R5055" s="458">
        <v>7.0999999999999994E-2</v>
      </c>
      <c r="S5055" s="464">
        <v>7200</v>
      </c>
      <c r="T5055" s="461">
        <v>64364329</v>
      </c>
      <c r="U5055" s="469">
        <v>3400000</v>
      </c>
      <c r="V5055" s="470">
        <v>2486026.5282000001</v>
      </c>
      <c r="W5055" s="716" t="e">
        <f t="shared" si="195"/>
        <v>#DIV/0!</v>
      </c>
      <c r="Z5055" s="739">
        <f t="shared" si="196"/>
        <v>102.24000000000001</v>
      </c>
    </row>
    <row r="5056" spans="1:26" s="365" customFormat="1" ht="12.65" customHeight="1">
      <c r="A5056" s="325" t="s">
        <v>66</v>
      </c>
      <c r="B5056" s="452" t="s">
        <v>985</v>
      </c>
      <c r="C5056" s="453" t="s">
        <v>449</v>
      </c>
      <c r="D5056" s="454" t="s">
        <v>1414</v>
      </c>
      <c r="E5056" s="455" t="s">
        <v>1415</v>
      </c>
      <c r="F5056" s="454" t="s">
        <v>1402</v>
      </c>
      <c r="G5056" s="454" t="s">
        <v>1403</v>
      </c>
      <c r="H5056" s="454" t="s">
        <v>439</v>
      </c>
      <c r="I5056" s="453">
        <v>2024</v>
      </c>
      <c r="J5056" s="453">
        <v>10</v>
      </c>
      <c r="K5056" s="456">
        <v>45608</v>
      </c>
      <c r="L5056" s="457"/>
      <c r="M5056" s="458">
        <v>4.1200000000000001E-2</v>
      </c>
      <c r="N5056" s="458">
        <v>5.2658333333333335E-2</v>
      </c>
      <c r="O5056" s="468">
        <v>1.15E-2</v>
      </c>
      <c r="P5056" s="460">
        <v>0</v>
      </c>
      <c r="Q5056" s="453">
        <v>1</v>
      </c>
      <c r="R5056" s="458">
        <v>4.1200000000000001E-2</v>
      </c>
      <c r="S5056" s="464">
        <v>14544</v>
      </c>
      <c r="T5056" s="461">
        <v>35461006</v>
      </c>
      <c r="U5056" s="469">
        <v>1650000</v>
      </c>
      <c r="V5056" s="470">
        <v>1242198.4309999999</v>
      </c>
      <c r="W5056" s="716" t="e">
        <f t="shared" si="195"/>
        <v>#DIV/0!</v>
      </c>
      <c r="Z5056" s="739">
        <f t="shared" si="196"/>
        <v>167.256</v>
      </c>
    </row>
    <row r="5057" spans="1:26" s="365" customFormat="1" ht="12.65" customHeight="1">
      <c r="A5057" s="452" t="s">
        <v>115</v>
      </c>
      <c r="B5057" s="452" t="s">
        <v>728</v>
      </c>
      <c r="C5057" s="453" t="s">
        <v>449</v>
      </c>
      <c r="D5057" s="454" t="s">
        <v>1422</v>
      </c>
      <c r="E5057" s="455" t="s">
        <v>1166</v>
      </c>
      <c r="F5057" s="454" t="s">
        <v>1402</v>
      </c>
      <c r="G5057" s="454" t="s">
        <v>1403</v>
      </c>
      <c r="H5057" s="454" t="s">
        <v>439</v>
      </c>
      <c r="I5057" s="453">
        <v>2024</v>
      </c>
      <c r="J5057" s="453">
        <v>10</v>
      </c>
      <c r="K5057" s="456">
        <v>45608</v>
      </c>
      <c r="L5057" s="457"/>
      <c r="M5057" s="458">
        <v>0.7006</v>
      </c>
      <c r="N5057" s="458">
        <v>0.7419</v>
      </c>
      <c r="O5057" s="468">
        <v>4.1300000000000003E-2</v>
      </c>
      <c r="P5057" s="460">
        <v>0</v>
      </c>
      <c r="Q5057" s="453">
        <v>1</v>
      </c>
      <c r="R5057" s="458">
        <v>0.7006</v>
      </c>
      <c r="S5057" s="464">
        <v>416634</v>
      </c>
      <c r="T5057" s="461">
        <v>10281301</v>
      </c>
      <c r="U5057" s="469">
        <v>1980000</v>
      </c>
      <c r="V5057" s="470">
        <v>1555382.2686999999</v>
      </c>
      <c r="W5057" s="716" t="e">
        <f t="shared" si="195"/>
        <v>#DIV/0!</v>
      </c>
      <c r="Z5057" s="739">
        <f t="shared" si="196"/>
        <v>17206.984200000003</v>
      </c>
    </row>
    <row r="5058" spans="1:26" s="365" customFormat="1" ht="12.65" customHeight="1">
      <c r="A5058" s="452" t="s">
        <v>115</v>
      </c>
      <c r="B5058" s="452" t="s">
        <v>728</v>
      </c>
      <c r="C5058" s="453" t="s">
        <v>449</v>
      </c>
      <c r="D5058" s="454" t="s">
        <v>1436</v>
      </c>
      <c r="E5058" s="455" t="s">
        <v>1165</v>
      </c>
      <c r="F5058" s="454" t="s">
        <v>1402</v>
      </c>
      <c r="G5058" s="454" t="s">
        <v>1460</v>
      </c>
      <c r="H5058" s="454" t="s">
        <v>439</v>
      </c>
      <c r="I5058" s="453">
        <v>2024</v>
      </c>
      <c r="J5058" s="453">
        <v>10</v>
      </c>
      <c r="K5058" s="456">
        <v>45608</v>
      </c>
      <c r="L5058" s="457"/>
      <c r="M5058" s="458">
        <v>0.12970000000000001</v>
      </c>
      <c r="N5058" s="458">
        <v>0.15260000000000001</v>
      </c>
      <c r="O5058" s="468">
        <v>2.29E-2</v>
      </c>
      <c r="P5058" s="460">
        <v>0</v>
      </c>
      <c r="Q5058" s="453">
        <v>1</v>
      </c>
      <c r="R5058" s="458">
        <v>0.12970000000000001</v>
      </c>
      <c r="S5058" s="464">
        <v>1037649</v>
      </c>
      <c r="T5058" s="461">
        <v>11755523</v>
      </c>
      <c r="U5058" s="469">
        <v>1100000</v>
      </c>
      <c r="V5058" s="470">
        <v>830798.5233</v>
      </c>
      <c r="W5058" s="716" t="e">
        <f t="shared" ref="W5058:W5121" si="199">V5058/$AB$1</f>
        <v>#DIV/0!</v>
      </c>
      <c r="Z5058" s="739">
        <f t="shared" si="196"/>
        <v>23762.162100000001</v>
      </c>
    </row>
    <row r="5059" spans="1:26" s="365" customFormat="1" ht="12.65" customHeight="1">
      <c r="A5059" s="452" t="s">
        <v>115</v>
      </c>
      <c r="B5059" s="452" t="s">
        <v>728</v>
      </c>
      <c r="C5059" s="453" t="s">
        <v>449</v>
      </c>
      <c r="D5059" s="454" t="s">
        <v>1432</v>
      </c>
      <c r="E5059" s="455" t="s">
        <v>1164</v>
      </c>
      <c r="F5059" s="454" t="s">
        <v>1402</v>
      </c>
      <c r="G5059" s="454" t="s">
        <v>1460</v>
      </c>
      <c r="H5059" s="454" t="s">
        <v>439</v>
      </c>
      <c r="I5059" s="453">
        <v>2024</v>
      </c>
      <c r="J5059" s="453">
        <v>10</v>
      </c>
      <c r="K5059" s="456">
        <v>45608</v>
      </c>
      <c r="L5059" s="457"/>
      <c r="M5059" s="458">
        <v>0.1135</v>
      </c>
      <c r="N5059" s="458">
        <v>0.1343</v>
      </c>
      <c r="O5059" s="468">
        <v>2.0799999999999999E-2</v>
      </c>
      <c r="P5059" s="460">
        <v>0</v>
      </c>
      <c r="Q5059" s="453">
        <v>1</v>
      </c>
      <c r="R5059" s="458">
        <v>0.1135</v>
      </c>
      <c r="S5059" s="464">
        <v>1357459</v>
      </c>
      <c r="T5059" s="461">
        <v>11800057</v>
      </c>
      <c r="U5059" s="469">
        <v>999000</v>
      </c>
      <c r="V5059" s="470">
        <v>753558.81440000003</v>
      </c>
      <c r="W5059" s="716" t="e">
        <f t="shared" si="199"/>
        <v>#DIV/0!</v>
      </c>
      <c r="Z5059" s="739">
        <f t="shared" ref="Z5059:Z5122" si="200">O5059*S5059</f>
        <v>28235.147199999999</v>
      </c>
    </row>
    <row r="5060" spans="1:26" s="365" customFormat="1" ht="12.65" customHeight="1">
      <c r="A5060" s="452" t="s">
        <v>115</v>
      </c>
      <c r="B5060" s="452" t="s">
        <v>728</v>
      </c>
      <c r="C5060" s="453" t="s">
        <v>449</v>
      </c>
      <c r="D5060" s="454" t="s">
        <v>1428</v>
      </c>
      <c r="E5060" s="455" t="s">
        <v>730</v>
      </c>
      <c r="F5060" s="454" t="s">
        <v>1402</v>
      </c>
      <c r="G5060" s="454" t="s">
        <v>220</v>
      </c>
      <c r="H5060" s="454" t="s">
        <v>439</v>
      </c>
      <c r="I5060" s="453">
        <v>2024</v>
      </c>
      <c r="J5060" s="453">
        <v>10</v>
      </c>
      <c r="K5060" s="456">
        <v>45608</v>
      </c>
      <c r="L5060" s="457"/>
      <c r="M5060" s="458">
        <v>0.1056</v>
      </c>
      <c r="N5060" s="458">
        <v>0.11840000000000001</v>
      </c>
      <c r="O5060" s="468">
        <v>1.2800000000000001E-2</v>
      </c>
      <c r="P5060" s="460">
        <v>0</v>
      </c>
      <c r="Q5060" s="453">
        <v>1</v>
      </c>
      <c r="R5060" s="458">
        <v>0.1056</v>
      </c>
      <c r="S5060" s="464">
        <v>795492</v>
      </c>
      <c r="T5060" s="461">
        <v>9791692</v>
      </c>
      <c r="U5060" s="469">
        <v>615000</v>
      </c>
      <c r="V5060" s="470">
        <v>489666.34239999996</v>
      </c>
      <c r="W5060" s="716" t="e">
        <f t="shared" si="199"/>
        <v>#DIV/0!</v>
      </c>
      <c r="Z5060" s="739">
        <f t="shared" si="200"/>
        <v>10182.2976</v>
      </c>
    </row>
    <row r="5061" spans="1:26" s="365" customFormat="1" ht="12.65" customHeight="1">
      <c r="A5061" s="452" t="s">
        <v>115</v>
      </c>
      <c r="B5061" s="452" t="s">
        <v>728</v>
      </c>
      <c r="C5061" s="453" t="s">
        <v>449</v>
      </c>
      <c r="D5061" s="454" t="s">
        <v>1423</v>
      </c>
      <c r="E5061" s="455" t="s">
        <v>727</v>
      </c>
      <c r="F5061" s="454" t="s">
        <v>1402</v>
      </c>
      <c r="G5061" s="454" t="s">
        <v>1460</v>
      </c>
      <c r="H5061" s="454" t="s">
        <v>439</v>
      </c>
      <c r="I5061" s="453">
        <v>2024</v>
      </c>
      <c r="J5061" s="453">
        <v>10</v>
      </c>
      <c r="K5061" s="456">
        <v>45608</v>
      </c>
      <c r="L5061" s="457"/>
      <c r="M5061" s="458">
        <v>9.5299999999999996E-2</v>
      </c>
      <c r="N5061" s="458">
        <v>0.1072</v>
      </c>
      <c r="O5061" s="468">
        <v>1.1900000000000001E-2</v>
      </c>
      <c r="P5061" s="460">
        <v>0</v>
      </c>
      <c r="Q5061" s="453">
        <v>1</v>
      </c>
      <c r="R5061" s="458">
        <v>9.5299999999999996E-2</v>
      </c>
      <c r="S5061" s="464">
        <v>710810</v>
      </c>
      <c r="T5061" s="461">
        <v>10199610</v>
      </c>
      <c r="U5061" s="469">
        <v>570000</v>
      </c>
      <c r="V5061" s="470">
        <v>448624.641</v>
      </c>
      <c r="W5061" s="716" t="e">
        <f t="shared" si="199"/>
        <v>#DIV/0!</v>
      </c>
      <c r="Z5061" s="739">
        <f t="shared" si="200"/>
        <v>8458.639000000001</v>
      </c>
    </row>
    <row r="5062" spans="1:26" s="365" customFormat="1" ht="12.65" customHeight="1">
      <c r="A5062" s="452" t="s">
        <v>115</v>
      </c>
      <c r="B5062" s="452" t="s">
        <v>728</v>
      </c>
      <c r="C5062" s="453" t="s">
        <v>449</v>
      </c>
      <c r="D5062" s="454" t="s">
        <v>1459</v>
      </c>
      <c r="E5062" s="455" t="s">
        <v>754</v>
      </c>
      <c r="F5062" s="454" t="s">
        <v>1402</v>
      </c>
      <c r="G5062" s="454" t="s">
        <v>1403</v>
      </c>
      <c r="H5062" s="454" t="s">
        <v>439</v>
      </c>
      <c r="I5062" s="453">
        <v>2024</v>
      </c>
      <c r="J5062" s="453">
        <v>10</v>
      </c>
      <c r="K5062" s="456">
        <v>45608</v>
      </c>
      <c r="L5062" s="457"/>
      <c r="M5062" s="458">
        <v>5.2299999999999999E-2</v>
      </c>
      <c r="N5062" s="458">
        <v>5.8900000000000001E-2</v>
      </c>
      <c r="O5062" s="468">
        <v>6.6E-3</v>
      </c>
      <c r="P5062" s="460">
        <v>0</v>
      </c>
      <c r="Q5062" s="453">
        <v>1</v>
      </c>
      <c r="R5062" s="458">
        <v>5.2299999999999999E-2</v>
      </c>
      <c r="S5062" s="464">
        <v>136897</v>
      </c>
      <c r="T5062" s="461">
        <v>10082937</v>
      </c>
      <c r="U5062" s="469">
        <v>315000</v>
      </c>
      <c r="V5062" s="470">
        <v>248452.6158</v>
      </c>
      <c r="W5062" s="716" t="e">
        <f t="shared" si="199"/>
        <v>#DIV/0!</v>
      </c>
      <c r="Z5062" s="739">
        <f t="shared" si="200"/>
        <v>903.52020000000005</v>
      </c>
    </row>
    <row r="5063" spans="1:26" s="365" customFormat="1" ht="12.65" customHeight="1">
      <c r="A5063" s="452" t="s">
        <v>115</v>
      </c>
      <c r="B5063" s="452" t="s">
        <v>728</v>
      </c>
      <c r="C5063" s="453" t="s">
        <v>449</v>
      </c>
      <c r="D5063" s="454" t="s">
        <v>1458</v>
      </c>
      <c r="E5063" s="455" t="s">
        <v>744</v>
      </c>
      <c r="F5063" s="454" t="s">
        <v>1402</v>
      </c>
      <c r="G5063" s="454" t="s">
        <v>1460</v>
      </c>
      <c r="H5063" s="454" t="s">
        <v>439</v>
      </c>
      <c r="I5063" s="453">
        <v>2024</v>
      </c>
      <c r="J5063" s="453">
        <v>10</v>
      </c>
      <c r="K5063" s="456">
        <v>45608</v>
      </c>
      <c r="L5063" s="457"/>
      <c r="M5063" s="458">
        <v>3.4099999999999998E-2</v>
      </c>
      <c r="N5063" s="458">
        <v>4.1300000000000003E-2</v>
      </c>
      <c r="O5063" s="468">
        <v>7.1999999999999998E-3</v>
      </c>
      <c r="P5063" s="460">
        <v>0</v>
      </c>
      <c r="Q5063" s="453">
        <v>1</v>
      </c>
      <c r="R5063" s="458">
        <v>3.4099999999999998E-2</v>
      </c>
      <c r="S5063" s="464">
        <v>1315174</v>
      </c>
      <c r="T5063" s="461">
        <v>11822517</v>
      </c>
      <c r="U5063" s="469">
        <v>345000</v>
      </c>
      <c r="V5063" s="470">
        <v>259877.87760000001</v>
      </c>
      <c r="W5063" s="716" t="e">
        <f t="shared" si="199"/>
        <v>#DIV/0!</v>
      </c>
      <c r="Z5063" s="739">
        <f t="shared" si="200"/>
        <v>9469.2528000000002</v>
      </c>
    </row>
    <row r="5064" spans="1:26" s="365" customFormat="1" ht="12.65" customHeight="1">
      <c r="A5064" s="452" t="s">
        <v>108</v>
      </c>
      <c r="B5064" s="452" t="s">
        <v>1201</v>
      </c>
      <c r="C5064" s="453" t="s">
        <v>449</v>
      </c>
      <c r="D5064" s="454" t="s">
        <v>1422</v>
      </c>
      <c r="E5064" s="455" t="s">
        <v>1426</v>
      </c>
      <c r="F5064" s="454" t="s">
        <v>1402</v>
      </c>
      <c r="G5064" s="454" t="s">
        <v>216</v>
      </c>
      <c r="H5064" s="454" t="s">
        <v>439</v>
      </c>
      <c r="I5064" s="453">
        <v>2024</v>
      </c>
      <c r="J5064" s="453">
        <v>10</v>
      </c>
      <c r="K5064" s="456">
        <v>45608</v>
      </c>
      <c r="L5064" s="457"/>
      <c r="M5064" s="458">
        <v>0.31</v>
      </c>
      <c r="N5064" s="458">
        <v>0.34499999999999997</v>
      </c>
      <c r="O5064" s="468">
        <v>3.5000000000000003E-2</v>
      </c>
      <c r="P5064" s="460">
        <v>0</v>
      </c>
      <c r="Q5064" s="453">
        <v>1</v>
      </c>
      <c r="R5064" s="458">
        <v>0.31</v>
      </c>
      <c r="S5064" s="464">
        <v>1640829</v>
      </c>
      <c r="T5064" s="461">
        <v>16440137</v>
      </c>
      <c r="U5064" s="469">
        <v>4200000</v>
      </c>
      <c r="V5064" s="470">
        <v>3624595.2050000001</v>
      </c>
      <c r="W5064" s="716" t="e">
        <f t="shared" si="199"/>
        <v>#DIV/0!</v>
      </c>
      <c r="Z5064" s="739">
        <f t="shared" si="200"/>
        <v>57429.015000000007</v>
      </c>
    </row>
    <row r="5065" spans="1:26" s="365" customFormat="1" ht="12.65" customHeight="1">
      <c r="A5065" s="452" t="s">
        <v>108</v>
      </c>
      <c r="B5065" s="452" t="s">
        <v>1201</v>
      </c>
      <c r="C5065" s="453" t="s">
        <v>449</v>
      </c>
      <c r="D5065" s="454" t="s">
        <v>1432</v>
      </c>
      <c r="E5065" s="455" t="s">
        <v>1433</v>
      </c>
      <c r="F5065" s="454" t="s">
        <v>1402</v>
      </c>
      <c r="G5065" s="454" t="s">
        <v>1403</v>
      </c>
      <c r="H5065" s="454" t="s">
        <v>439</v>
      </c>
      <c r="I5065" s="453">
        <v>2024</v>
      </c>
      <c r="J5065" s="453">
        <v>10</v>
      </c>
      <c r="K5065" s="456">
        <v>45608</v>
      </c>
      <c r="L5065" s="457"/>
      <c r="M5065" s="458">
        <v>0.128</v>
      </c>
      <c r="N5065" s="458">
        <v>0.14570833333333333</v>
      </c>
      <c r="O5065" s="468">
        <v>1.77E-2</v>
      </c>
      <c r="P5065" s="460">
        <v>0</v>
      </c>
      <c r="Q5065" s="453">
        <v>1</v>
      </c>
      <c r="R5065" s="458">
        <v>0.128</v>
      </c>
      <c r="S5065" s="464">
        <v>723519</v>
      </c>
      <c r="T5065" s="461">
        <v>9298567</v>
      </c>
      <c r="U5065" s="469">
        <v>1700000</v>
      </c>
      <c r="V5065" s="470">
        <v>1535415.3640999999</v>
      </c>
      <c r="W5065" s="716" t="e">
        <f t="shared" si="199"/>
        <v>#DIV/0!</v>
      </c>
      <c r="Z5065" s="739">
        <f t="shared" si="200"/>
        <v>12806.2863</v>
      </c>
    </row>
    <row r="5066" spans="1:26" s="365" customFormat="1" ht="12.65" customHeight="1">
      <c r="A5066" s="452" t="s">
        <v>108</v>
      </c>
      <c r="B5066" s="452" t="s">
        <v>1201</v>
      </c>
      <c r="C5066" s="453" t="s">
        <v>449</v>
      </c>
      <c r="D5066" s="454" t="s">
        <v>1430</v>
      </c>
      <c r="E5066" s="455" t="s">
        <v>1431</v>
      </c>
      <c r="F5066" s="454" t="s">
        <v>1402</v>
      </c>
      <c r="G5066" s="454" t="s">
        <v>217</v>
      </c>
      <c r="H5066" s="454" t="s">
        <v>439</v>
      </c>
      <c r="I5066" s="453">
        <v>2024</v>
      </c>
      <c r="J5066" s="453">
        <v>10</v>
      </c>
      <c r="K5066" s="456">
        <v>45608</v>
      </c>
      <c r="L5066" s="457"/>
      <c r="M5066" s="458">
        <v>3.2000000000000001E-2</v>
      </c>
      <c r="N5066" s="458">
        <v>3.991666666666667E-2</v>
      </c>
      <c r="O5066" s="468">
        <v>7.9000000000000008E-3</v>
      </c>
      <c r="P5066" s="460">
        <v>0</v>
      </c>
      <c r="Q5066" s="453">
        <v>1</v>
      </c>
      <c r="R5066" s="458">
        <v>3.2000000000000001E-2</v>
      </c>
      <c r="S5066" s="464">
        <v>8435924</v>
      </c>
      <c r="T5066" s="461">
        <v>49171533</v>
      </c>
      <c r="U5066" s="469">
        <v>1520000</v>
      </c>
      <c r="V5066" s="470">
        <v>1131544.8892999999</v>
      </c>
      <c r="W5066" s="716" t="e">
        <f t="shared" si="199"/>
        <v>#DIV/0!</v>
      </c>
      <c r="Z5066" s="739">
        <f t="shared" si="200"/>
        <v>66643.799600000013</v>
      </c>
    </row>
    <row r="5067" spans="1:26" s="365" customFormat="1" ht="12.65" customHeight="1">
      <c r="A5067" s="452" t="s">
        <v>108</v>
      </c>
      <c r="B5067" s="452" t="s">
        <v>1201</v>
      </c>
      <c r="C5067" s="453" t="s">
        <v>449</v>
      </c>
      <c r="D5067" s="454" t="s">
        <v>1423</v>
      </c>
      <c r="E5067" s="455" t="s">
        <v>1427</v>
      </c>
      <c r="F5067" s="454" t="s">
        <v>1402</v>
      </c>
      <c r="G5067" s="454" t="s">
        <v>216</v>
      </c>
      <c r="H5067" s="454" t="s">
        <v>439</v>
      </c>
      <c r="I5067" s="453">
        <v>2024</v>
      </c>
      <c r="J5067" s="453">
        <v>10</v>
      </c>
      <c r="K5067" s="456">
        <v>45608</v>
      </c>
      <c r="L5067" s="457"/>
      <c r="M5067" s="458">
        <v>5.3999999999999999E-2</v>
      </c>
      <c r="N5067" s="458">
        <v>6.3395833333333332E-2</v>
      </c>
      <c r="O5067" s="468">
        <v>9.4000000000000004E-3</v>
      </c>
      <c r="P5067" s="460">
        <v>0</v>
      </c>
      <c r="Q5067" s="453">
        <v>1</v>
      </c>
      <c r="R5067" s="458">
        <v>5.3999999999999999E-2</v>
      </c>
      <c r="S5067" s="464">
        <v>1404000</v>
      </c>
      <c r="T5067" s="461">
        <v>16202135</v>
      </c>
      <c r="U5067" s="469">
        <v>902000</v>
      </c>
      <c r="V5067" s="470">
        <v>749699.93099999998</v>
      </c>
      <c r="W5067" s="716" t="e">
        <f t="shared" si="199"/>
        <v>#DIV/0!</v>
      </c>
      <c r="Z5067" s="739">
        <f t="shared" si="200"/>
        <v>13197.6</v>
      </c>
    </row>
    <row r="5068" spans="1:26" s="365" customFormat="1" ht="12.65" customHeight="1">
      <c r="A5068" s="452" t="s">
        <v>108</v>
      </c>
      <c r="B5068" s="452" t="s">
        <v>1201</v>
      </c>
      <c r="C5068" s="453" t="s">
        <v>449</v>
      </c>
      <c r="D5068" s="454" t="s">
        <v>1428</v>
      </c>
      <c r="E5068" s="455" t="s">
        <v>1429</v>
      </c>
      <c r="F5068" s="454" t="s">
        <v>1402</v>
      </c>
      <c r="G5068" s="454" t="s">
        <v>216</v>
      </c>
      <c r="H5068" s="454" t="s">
        <v>439</v>
      </c>
      <c r="I5068" s="453">
        <v>2024</v>
      </c>
      <c r="J5068" s="453">
        <v>10</v>
      </c>
      <c r="K5068" s="456">
        <v>45608</v>
      </c>
      <c r="L5068" s="457"/>
      <c r="M5068" s="458">
        <v>0.08</v>
      </c>
      <c r="N5068" s="458">
        <v>9.0708333333333335E-2</v>
      </c>
      <c r="O5068" s="468">
        <v>1.0699999999999999E-2</v>
      </c>
      <c r="P5068" s="460">
        <v>0</v>
      </c>
      <c r="Q5068" s="453">
        <v>1</v>
      </c>
      <c r="R5068" s="458">
        <v>0.08</v>
      </c>
      <c r="S5068" s="464">
        <v>1395600</v>
      </c>
      <c r="T5068" s="461">
        <v>16395000</v>
      </c>
      <c r="U5068" s="469">
        <v>1028000</v>
      </c>
      <c r="V5068" s="470">
        <v>852573.5</v>
      </c>
      <c r="W5068" s="716" t="e">
        <f t="shared" si="199"/>
        <v>#DIV/0!</v>
      </c>
      <c r="Z5068" s="739">
        <f t="shared" si="200"/>
        <v>14932.92</v>
      </c>
    </row>
    <row r="5069" spans="1:26" s="365" customFormat="1" ht="12.65" customHeight="1">
      <c r="A5069" s="452" t="s">
        <v>108</v>
      </c>
      <c r="B5069" s="452" t="s">
        <v>1201</v>
      </c>
      <c r="C5069" s="453" t="s">
        <v>449</v>
      </c>
      <c r="D5069" s="454" t="s">
        <v>1434</v>
      </c>
      <c r="E5069" s="455" t="s">
        <v>1435</v>
      </c>
      <c r="F5069" s="454" t="s">
        <v>1402</v>
      </c>
      <c r="G5069" s="454" t="s">
        <v>216</v>
      </c>
      <c r="H5069" s="454" t="s">
        <v>439</v>
      </c>
      <c r="I5069" s="453">
        <v>2024</v>
      </c>
      <c r="J5069" s="453">
        <v>10</v>
      </c>
      <c r="K5069" s="456">
        <v>45608</v>
      </c>
      <c r="L5069" s="457"/>
      <c r="M5069" s="458">
        <v>3.6999999999999998E-2</v>
      </c>
      <c r="N5069" s="458">
        <v>4.2354166666666665E-2</v>
      </c>
      <c r="O5069" s="468">
        <v>5.4000000000000003E-3</v>
      </c>
      <c r="P5069" s="460">
        <v>0</v>
      </c>
      <c r="Q5069" s="453">
        <v>1</v>
      </c>
      <c r="R5069" s="458">
        <v>3.6999999999999998E-2</v>
      </c>
      <c r="S5069" s="464">
        <v>1404000</v>
      </c>
      <c r="T5069" s="461">
        <v>16097740</v>
      </c>
      <c r="U5069" s="469">
        <v>514000</v>
      </c>
      <c r="V5069" s="470">
        <v>427072.20400000003</v>
      </c>
      <c r="W5069" s="716" t="e">
        <f t="shared" si="199"/>
        <v>#DIV/0!</v>
      </c>
      <c r="Z5069" s="739">
        <f t="shared" si="200"/>
        <v>7581.6</v>
      </c>
    </row>
    <row r="5070" spans="1:26" s="365" customFormat="1" ht="12.65" customHeight="1">
      <c r="A5070" s="452" t="s">
        <v>109</v>
      </c>
      <c r="B5070" s="452" t="s">
        <v>712</v>
      </c>
      <c r="C5070" s="453" t="s">
        <v>449</v>
      </c>
      <c r="D5070" s="454" t="s">
        <v>1441</v>
      </c>
      <c r="E5070" s="455" t="s">
        <v>1442</v>
      </c>
      <c r="F5070" s="454" t="s">
        <v>1402</v>
      </c>
      <c r="G5070" s="454" t="s">
        <v>1443</v>
      </c>
      <c r="H5070" s="454" t="s">
        <v>439</v>
      </c>
      <c r="I5070" s="453">
        <v>2024</v>
      </c>
      <c r="J5070" s="453">
        <v>10</v>
      </c>
      <c r="K5070" s="456">
        <v>45608</v>
      </c>
      <c r="L5070" s="457"/>
      <c r="M5070" s="458">
        <v>6.5299999999999997E-2</v>
      </c>
      <c r="N5070" s="458">
        <v>7.5899999999999995E-2</v>
      </c>
      <c r="O5070" s="468">
        <v>1.06E-2</v>
      </c>
      <c r="P5070" s="460">
        <v>0</v>
      </c>
      <c r="Q5070" s="453">
        <v>1</v>
      </c>
      <c r="R5070" s="458">
        <v>6.5299999999999997E-2</v>
      </c>
      <c r="S5070" s="464">
        <v>2191304</v>
      </c>
      <c r="T5070" s="461">
        <v>19341076</v>
      </c>
      <c r="U5070" s="469">
        <v>1020000</v>
      </c>
      <c r="V5070" s="470">
        <v>814984.59440000006</v>
      </c>
      <c r="W5070" s="716" t="e">
        <f t="shared" si="199"/>
        <v>#DIV/0!</v>
      </c>
      <c r="Z5070" s="739">
        <f t="shared" si="200"/>
        <v>23227.822400000001</v>
      </c>
    </row>
    <row r="5071" spans="1:26" s="365" customFormat="1" ht="12.65" customHeight="1">
      <c r="A5071" s="452" t="s">
        <v>109</v>
      </c>
      <c r="B5071" s="452" t="s">
        <v>712</v>
      </c>
      <c r="C5071" s="453" t="s">
        <v>449</v>
      </c>
      <c r="D5071" s="454" t="s">
        <v>1439</v>
      </c>
      <c r="E5071" s="455" t="s">
        <v>1440</v>
      </c>
      <c r="F5071" s="454" t="s">
        <v>1402</v>
      </c>
      <c r="G5071" s="454" t="s">
        <v>1403</v>
      </c>
      <c r="H5071" s="454" t="s">
        <v>439</v>
      </c>
      <c r="I5071" s="453">
        <v>2024</v>
      </c>
      <c r="J5071" s="453">
        <v>10</v>
      </c>
      <c r="K5071" s="456">
        <v>45608</v>
      </c>
      <c r="L5071" s="457"/>
      <c r="M5071" s="458">
        <v>3.9300000000000002E-2</v>
      </c>
      <c r="N5071" s="458">
        <v>4.6699999999999998E-2</v>
      </c>
      <c r="O5071" s="468">
        <v>7.4000000000000003E-3</v>
      </c>
      <c r="P5071" s="460">
        <v>0</v>
      </c>
      <c r="Q5071" s="453">
        <v>1</v>
      </c>
      <c r="R5071" s="458">
        <v>3.9300000000000002E-2</v>
      </c>
      <c r="S5071" s="464">
        <v>715500</v>
      </c>
      <c r="T5071" s="461">
        <v>6972000</v>
      </c>
      <c r="U5071" s="469">
        <v>355000</v>
      </c>
      <c r="V5071" s="470">
        <v>303407.2</v>
      </c>
      <c r="W5071" s="716" t="e">
        <f t="shared" si="199"/>
        <v>#DIV/0!</v>
      </c>
      <c r="Z5071" s="739">
        <f t="shared" si="200"/>
        <v>5294.7</v>
      </c>
    </row>
    <row r="5072" spans="1:26" s="365" customFormat="1" ht="12.65" customHeight="1">
      <c r="A5072" s="452" t="s">
        <v>109</v>
      </c>
      <c r="B5072" s="452" t="s">
        <v>712</v>
      </c>
      <c r="C5072" s="453" t="s">
        <v>449</v>
      </c>
      <c r="D5072" s="454" t="s">
        <v>1436</v>
      </c>
      <c r="E5072" s="455" t="s">
        <v>1437</v>
      </c>
      <c r="F5072" s="454" t="s">
        <v>1402</v>
      </c>
      <c r="G5072" s="454" t="s">
        <v>1403</v>
      </c>
      <c r="H5072" s="454" t="s">
        <v>439</v>
      </c>
      <c r="I5072" s="453">
        <v>2024</v>
      </c>
      <c r="J5072" s="453">
        <v>10</v>
      </c>
      <c r="K5072" s="456">
        <v>45608</v>
      </c>
      <c r="L5072" s="457"/>
      <c r="M5072" s="458">
        <v>0.12970000000000001</v>
      </c>
      <c r="N5072" s="458">
        <v>0.15260000000000001</v>
      </c>
      <c r="O5072" s="468">
        <v>2.29E-2</v>
      </c>
      <c r="P5072" s="460">
        <v>0</v>
      </c>
      <c r="Q5072" s="453">
        <v>1</v>
      </c>
      <c r="R5072" s="458">
        <v>0.12970000000000001</v>
      </c>
      <c r="S5072" s="464">
        <v>884009</v>
      </c>
      <c r="T5072" s="461">
        <v>7144199</v>
      </c>
      <c r="U5072" s="469">
        <v>1100000</v>
      </c>
      <c r="V5072" s="470">
        <v>936397.84290000005</v>
      </c>
      <c r="W5072" s="716" t="e">
        <f t="shared" si="199"/>
        <v>#DIV/0!</v>
      </c>
      <c r="Z5072" s="739">
        <f t="shared" si="200"/>
        <v>20243.806100000002</v>
      </c>
    </row>
    <row r="5073" spans="1:26" s="365" customFormat="1" ht="12.65" customHeight="1">
      <c r="A5073" s="452" t="s">
        <v>109</v>
      </c>
      <c r="B5073" s="452" t="s">
        <v>712</v>
      </c>
      <c r="C5073" s="453" t="s">
        <v>449</v>
      </c>
      <c r="D5073" s="454" t="s">
        <v>1444</v>
      </c>
      <c r="E5073" s="455" t="s">
        <v>1445</v>
      </c>
      <c r="F5073" s="454" t="s">
        <v>1402</v>
      </c>
      <c r="G5073" s="454" t="s">
        <v>1443</v>
      </c>
      <c r="H5073" s="454" t="s">
        <v>439</v>
      </c>
      <c r="I5073" s="453">
        <v>2024</v>
      </c>
      <c r="J5073" s="453">
        <v>10</v>
      </c>
      <c r="K5073" s="456">
        <v>45608</v>
      </c>
      <c r="L5073" s="457"/>
      <c r="M5073" s="458">
        <v>6.6699999999999995E-2</v>
      </c>
      <c r="N5073" s="458">
        <v>7.7299999999999994E-2</v>
      </c>
      <c r="O5073" s="468">
        <v>1.06E-2</v>
      </c>
      <c r="P5073" s="460">
        <v>0</v>
      </c>
      <c r="Q5073" s="453">
        <v>1</v>
      </c>
      <c r="R5073" s="458">
        <v>6.6699999999999995E-2</v>
      </c>
      <c r="S5073" s="464">
        <v>2035263</v>
      </c>
      <c r="T5073" s="461">
        <v>19367965</v>
      </c>
      <c r="U5073" s="469">
        <v>1020000</v>
      </c>
      <c r="V5073" s="470">
        <v>814699.571</v>
      </c>
      <c r="W5073" s="716" t="e">
        <f t="shared" si="199"/>
        <v>#DIV/0!</v>
      </c>
      <c r="Z5073" s="739">
        <f t="shared" si="200"/>
        <v>21573.787800000002</v>
      </c>
    </row>
    <row r="5074" spans="1:26" s="365" customFormat="1" ht="12.65" customHeight="1">
      <c r="A5074" s="452" t="s">
        <v>109</v>
      </c>
      <c r="B5074" s="452" t="s">
        <v>712</v>
      </c>
      <c r="C5074" s="453" t="s">
        <v>449</v>
      </c>
      <c r="D5074" s="454" t="s">
        <v>1432</v>
      </c>
      <c r="E5074" s="455" t="s">
        <v>1438</v>
      </c>
      <c r="F5074" s="454" t="s">
        <v>1402</v>
      </c>
      <c r="G5074" s="454" t="s">
        <v>1403</v>
      </c>
      <c r="H5074" s="454" t="s">
        <v>439</v>
      </c>
      <c r="I5074" s="453">
        <v>2024</v>
      </c>
      <c r="J5074" s="453">
        <v>10</v>
      </c>
      <c r="K5074" s="456">
        <v>45608</v>
      </c>
      <c r="L5074" s="457"/>
      <c r="M5074" s="458">
        <v>0.1128</v>
      </c>
      <c r="N5074" s="458">
        <v>0.1336</v>
      </c>
      <c r="O5074" s="468">
        <v>2.0799999999999999E-2</v>
      </c>
      <c r="P5074" s="460">
        <v>0</v>
      </c>
      <c r="Q5074" s="453">
        <v>1</v>
      </c>
      <c r="R5074" s="458">
        <v>0.1128</v>
      </c>
      <c r="S5074" s="464">
        <v>884294</v>
      </c>
      <c r="T5074" s="461">
        <v>7158414</v>
      </c>
      <c r="U5074" s="469">
        <v>999000</v>
      </c>
      <c r="V5074" s="470">
        <v>850104.98880000005</v>
      </c>
      <c r="W5074" s="716" t="e">
        <f t="shared" si="199"/>
        <v>#DIV/0!</v>
      </c>
      <c r="Z5074" s="739">
        <f t="shared" si="200"/>
        <v>18393.315200000001</v>
      </c>
    </row>
    <row r="5075" spans="1:26" s="365" customFormat="1" ht="12.65" customHeight="1">
      <c r="A5075" s="452" t="s">
        <v>109</v>
      </c>
      <c r="B5075" s="452" t="s">
        <v>712</v>
      </c>
      <c r="C5075" s="453" t="s">
        <v>449</v>
      </c>
      <c r="D5075" s="454" t="s">
        <v>1446</v>
      </c>
      <c r="E5075" s="455" t="s">
        <v>749</v>
      </c>
      <c r="F5075" s="454" t="s">
        <v>1402</v>
      </c>
      <c r="G5075" s="454" t="s">
        <v>1447</v>
      </c>
      <c r="H5075" s="454" t="s">
        <v>439</v>
      </c>
      <c r="I5075" s="453">
        <v>2024</v>
      </c>
      <c r="J5075" s="453">
        <v>10</v>
      </c>
      <c r="K5075" s="456">
        <v>45608</v>
      </c>
      <c r="L5075" s="457"/>
      <c r="M5075" s="458">
        <v>6.1499999999999999E-2</v>
      </c>
      <c r="N5075" s="458">
        <v>6.9400000000000003E-2</v>
      </c>
      <c r="O5075" s="468">
        <v>7.9000000000000008E-3</v>
      </c>
      <c r="P5075" s="460">
        <v>0</v>
      </c>
      <c r="Q5075" s="453">
        <v>1</v>
      </c>
      <c r="R5075" s="458">
        <v>6.1499999999999999E-2</v>
      </c>
      <c r="S5075" s="464">
        <v>4532472</v>
      </c>
      <c r="T5075" s="461">
        <v>24985080</v>
      </c>
      <c r="U5075" s="469">
        <v>760000</v>
      </c>
      <c r="V5075" s="470">
        <v>562617.86800000002</v>
      </c>
      <c r="W5075" s="716" t="e">
        <f t="shared" si="199"/>
        <v>#DIV/0!</v>
      </c>
      <c r="Z5075" s="739">
        <f t="shared" si="200"/>
        <v>35806.5288</v>
      </c>
    </row>
    <row r="5076" spans="1:26" s="365" customFormat="1" ht="12.65" customHeight="1">
      <c r="A5076" s="284" t="s">
        <v>106</v>
      </c>
      <c r="B5076" s="452" t="s">
        <v>699</v>
      </c>
      <c r="C5076" s="453" t="s">
        <v>449</v>
      </c>
      <c r="D5076" s="454" t="s">
        <v>1422</v>
      </c>
      <c r="E5076" s="455" t="s">
        <v>1448</v>
      </c>
      <c r="F5076" s="454" t="s">
        <v>1402</v>
      </c>
      <c r="G5076" s="454" t="s">
        <v>218</v>
      </c>
      <c r="H5076" s="454" t="s">
        <v>439</v>
      </c>
      <c r="I5076" s="453">
        <v>2024</v>
      </c>
      <c r="J5076" s="453">
        <v>10</v>
      </c>
      <c r="K5076" s="456">
        <v>45608</v>
      </c>
      <c r="L5076" s="457"/>
      <c r="M5076" s="458">
        <v>0.28100000000000003</v>
      </c>
      <c r="N5076" s="458">
        <v>0.30070000000000002</v>
      </c>
      <c r="O5076" s="468">
        <v>1.9699999999999999E-2</v>
      </c>
      <c r="P5076" s="460">
        <v>0</v>
      </c>
      <c r="Q5076" s="453">
        <v>1</v>
      </c>
      <c r="R5076" s="458">
        <v>0.28100000000000003</v>
      </c>
      <c r="S5076" s="464">
        <v>7359566</v>
      </c>
      <c r="T5076" s="461">
        <v>32498552</v>
      </c>
      <c r="U5076" s="469">
        <v>3150000</v>
      </c>
      <c r="V5076" s="470">
        <v>2509778.5256000003</v>
      </c>
      <c r="W5076" s="716" t="e">
        <f t="shared" si="199"/>
        <v>#DIV/0!</v>
      </c>
      <c r="Z5076" s="739">
        <f t="shared" si="200"/>
        <v>144983.45019999999</v>
      </c>
    </row>
    <row r="5077" spans="1:26" s="365" customFormat="1" ht="12.65" customHeight="1">
      <c r="A5077" s="284" t="s">
        <v>106</v>
      </c>
      <c r="B5077" s="452" t="s">
        <v>699</v>
      </c>
      <c r="C5077" s="453" t="s">
        <v>449</v>
      </c>
      <c r="D5077" s="454" t="s">
        <v>1423</v>
      </c>
      <c r="E5077" s="455" t="s">
        <v>1449</v>
      </c>
      <c r="F5077" s="454" t="s">
        <v>1402</v>
      </c>
      <c r="G5077" s="454" t="s">
        <v>218</v>
      </c>
      <c r="H5077" s="454" t="s">
        <v>439</v>
      </c>
      <c r="I5077" s="453">
        <v>2024</v>
      </c>
      <c r="J5077" s="453">
        <v>10</v>
      </c>
      <c r="K5077" s="456">
        <v>45608</v>
      </c>
      <c r="L5077" s="457"/>
      <c r="M5077" s="458">
        <v>4.7E-2</v>
      </c>
      <c r="N5077" s="458">
        <v>5.6399999999999999E-2</v>
      </c>
      <c r="O5077" s="468">
        <v>9.4000000000000004E-3</v>
      </c>
      <c r="P5077" s="460">
        <v>0</v>
      </c>
      <c r="Q5077" s="453">
        <v>1</v>
      </c>
      <c r="R5077" s="458">
        <v>4.7E-2</v>
      </c>
      <c r="S5077" s="464">
        <v>8198000</v>
      </c>
      <c r="T5077" s="461">
        <v>31825818</v>
      </c>
      <c r="U5077" s="469">
        <v>1350000</v>
      </c>
      <c r="V5077" s="470">
        <v>1050837.3108000001</v>
      </c>
      <c r="W5077" s="716" t="e">
        <f t="shared" si="199"/>
        <v>#DIV/0!</v>
      </c>
      <c r="Z5077" s="739">
        <f t="shared" si="200"/>
        <v>77061.2</v>
      </c>
    </row>
    <row r="5078" spans="1:26" s="365" customFormat="1" ht="12.65" customHeight="1">
      <c r="A5078" s="284" t="s">
        <v>106</v>
      </c>
      <c r="B5078" s="452" t="s">
        <v>699</v>
      </c>
      <c r="C5078" s="453" t="s">
        <v>449</v>
      </c>
      <c r="D5078" s="454" t="s">
        <v>1428</v>
      </c>
      <c r="E5078" s="455" t="s">
        <v>1450</v>
      </c>
      <c r="F5078" s="454" t="s">
        <v>1402</v>
      </c>
      <c r="G5078" s="454" t="s">
        <v>218</v>
      </c>
      <c r="H5078" s="454" t="s">
        <v>439</v>
      </c>
      <c r="I5078" s="453">
        <v>2024</v>
      </c>
      <c r="J5078" s="453">
        <v>10</v>
      </c>
      <c r="K5078" s="456">
        <v>45608</v>
      </c>
      <c r="L5078" s="457"/>
      <c r="M5078" s="458">
        <v>0.06</v>
      </c>
      <c r="N5078" s="458">
        <v>7.0599999999999996E-2</v>
      </c>
      <c r="O5078" s="468">
        <v>1.06E-2</v>
      </c>
      <c r="P5078" s="460">
        <v>0</v>
      </c>
      <c r="Q5078" s="453">
        <v>1</v>
      </c>
      <c r="R5078" s="458">
        <v>0.06</v>
      </c>
      <c r="S5078" s="464">
        <v>7492006</v>
      </c>
      <c r="T5078" s="461">
        <v>31749986</v>
      </c>
      <c r="U5078" s="469">
        <v>1530000</v>
      </c>
      <c r="V5078" s="470">
        <v>1193450.1484000001</v>
      </c>
      <c r="W5078" s="716" t="e">
        <f t="shared" si="199"/>
        <v>#DIV/0!</v>
      </c>
      <c r="Z5078" s="739">
        <f t="shared" si="200"/>
        <v>79415.263600000006</v>
      </c>
    </row>
    <row r="5079" spans="1:26" s="365" customFormat="1" ht="12.65" customHeight="1">
      <c r="A5079" s="284" t="s">
        <v>106</v>
      </c>
      <c r="B5079" s="452" t="s">
        <v>699</v>
      </c>
      <c r="C5079" s="453" t="s">
        <v>449</v>
      </c>
      <c r="D5079" s="454" t="s">
        <v>1451</v>
      </c>
      <c r="E5079" s="455" t="s">
        <v>1452</v>
      </c>
      <c r="F5079" s="454" t="s">
        <v>1402</v>
      </c>
      <c r="G5079" s="454" t="s">
        <v>1403</v>
      </c>
      <c r="H5079" s="454" t="s">
        <v>439</v>
      </c>
      <c r="I5079" s="453">
        <v>2024</v>
      </c>
      <c r="J5079" s="453">
        <v>10</v>
      </c>
      <c r="K5079" s="456">
        <v>45608</v>
      </c>
      <c r="L5079" s="457"/>
      <c r="M5079" s="458">
        <v>0.12</v>
      </c>
      <c r="N5079" s="458">
        <v>0.1331</v>
      </c>
      <c r="O5079" s="468">
        <v>1.3100000000000001E-2</v>
      </c>
      <c r="P5079" s="460">
        <v>0</v>
      </c>
      <c r="Q5079" s="453">
        <v>1</v>
      </c>
      <c r="R5079" s="458">
        <v>0.12</v>
      </c>
      <c r="S5079" s="464">
        <v>4536132</v>
      </c>
      <c r="T5079" s="461">
        <v>19192425</v>
      </c>
      <c r="U5079" s="469">
        <v>1260000</v>
      </c>
      <c r="V5079" s="470">
        <v>1008579.2324999999</v>
      </c>
      <c r="W5079" s="716" t="e">
        <f t="shared" si="199"/>
        <v>#DIV/0!</v>
      </c>
      <c r="Z5079" s="739">
        <f t="shared" si="200"/>
        <v>59423.3292</v>
      </c>
    </row>
    <row r="5080" spans="1:26" s="365" customFormat="1" ht="12.65" customHeight="1">
      <c r="A5080" s="284" t="s">
        <v>107</v>
      </c>
      <c r="B5080" s="452" t="s">
        <v>703</v>
      </c>
      <c r="C5080" s="453" t="s">
        <v>449</v>
      </c>
      <c r="D5080" s="454" t="s">
        <v>1456</v>
      </c>
      <c r="E5080" s="455" t="s">
        <v>1457</v>
      </c>
      <c r="F5080" s="454" t="s">
        <v>1402</v>
      </c>
      <c r="G5080" s="454" t="s">
        <v>1403</v>
      </c>
      <c r="H5080" s="454" t="s">
        <v>439</v>
      </c>
      <c r="I5080" s="453">
        <v>2024</v>
      </c>
      <c r="J5080" s="453">
        <v>10</v>
      </c>
      <c r="K5080" s="456">
        <v>45608</v>
      </c>
      <c r="L5080" s="457"/>
      <c r="M5080" s="458">
        <v>4.3999999999999997E-2</v>
      </c>
      <c r="N5080" s="458">
        <v>5.0799999999999998E-2</v>
      </c>
      <c r="O5080" s="468">
        <v>6.7999999999999996E-3</v>
      </c>
      <c r="P5080" s="460">
        <v>0</v>
      </c>
      <c r="Q5080" s="453">
        <v>1</v>
      </c>
      <c r="R5080" s="458">
        <v>4.3999999999999997E-2</v>
      </c>
      <c r="S5080" s="464">
        <v>1386000</v>
      </c>
      <c r="T5080" s="461">
        <v>4925010</v>
      </c>
      <c r="U5080" s="469">
        <v>325000</v>
      </c>
      <c r="V5080" s="470">
        <v>291509.93200000003</v>
      </c>
      <c r="W5080" s="716" t="e">
        <f t="shared" si="199"/>
        <v>#DIV/0!</v>
      </c>
      <c r="Z5080" s="739">
        <f t="shared" si="200"/>
        <v>9424.7999999999993</v>
      </c>
    </row>
    <row r="5081" spans="1:26" s="365" customFormat="1" ht="12.65" customHeight="1">
      <c r="A5081" s="284" t="s">
        <v>107</v>
      </c>
      <c r="B5081" s="452" t="s">
        <v>703</v>
      </c>
      <c r="C5081" s="453" t="s">
        <v>449</v>
      </c>
      <c r="D5081" s="454" t="s">
        <v>1432</v>
      </c>
      <c r="E5081" s="455" t="s">
        <v>1453</v>
      </c>
      <c r="F5081" s="454" t="s">
        <v>1402</v>
      </c>
      <c r="G5081" s="454" t="s">
        <v>1403</v>
      </c>
      <c r="H5081" s="454" t="s">
        <v>439</v>
      </c>
      <c r="I5081" s="453">
        <v>2024</v>
      </c>
      <c r="J5081" s="453">
        <v>10</v>
      </c>
      <c r="K5081" s="456">
        <v>45608</v>
      </c>
      <c r="L5081" s="457"/>
      <c r="M5081" s="458">
        <v>9.6000000000000002E-2</v>
      </c>
      <c r="N5081" s="458">
        <v>0.1069</v>
      </c>
      <c r="O5081" s="468">
        <v>1.09E-2</v>
      </c>
      <c r="P5081" s="460">
        <v>0</v>
      </c>
      <c r="Q5081" s="453">
        <v>1</v>
      </c>
      <c r="R5081" s="458">
        <v>9.6000000000000002E-2</v>
      </c>
      <c r="S5081" s="464">
        <v>1988436</v>
      </c>
      <c r="T5081" s="461">
        <v>4872526</v>
      </c>
      <c r="U5081" s="469">
        <v>525000</v>
      </c>
      <c r="V5081" s="470">
        <v>471889.46659999999</v>
      </c>
      <c r="W5081" s="716" t="e">
        <f t="shared" si="199"/>
        <v>#DIV/0!</v>
      </c>
      <c r="Z5081" s="739">
        <f t="shared" si="200"/>
        <v>21673.952399999998</v>
      </c>
    </row>
    <row r="5082" spans="1:26" s="365" customFormat="1" ht="12.65" customHeight="1">
      <c r="A5082" s="284" t="s">
        <v>107</v>
      </c>
      <c r="B5082" s="452" t="s">
        <v>703</v>
      </c>
      <c r="C5082" s="453" t="s">
        <v>449</v>
      </c>
      <c r="D5082" s="454" t="s">
        <v>1436</v>
      </c>
      <c r="E5082" s="455" t="s">
        <v>1454</v>
      </c>
      <c r="F5082" s="454" t="s">
        <v>1402</v>
      </c>
      <c r="G5082" s="454" t="s">
        <v>1403</v>
      </c>
      <c r="H5082" s="454" t="s">
        <v>439</v>
      </c>
      <c r="I5082" s="453">
        <v>2024</v>
      </c>
      <c r="J5082" s="453">
        <v>10</v>
      </c>
      <c r="K5082" s="456">
        <v>45608</v>
      </c>
      <c r="L5082" s="457"/>
      <c r="M5082" s="458">
        <v>4.8000000000000001E-2</v>
      </c>
      <c r="N5082" s="458">
        <v>6.0299999999999999E-2</v>
      </c>
      <c r="O5082" s="468">
        <v>1.23E-2</v>
      </c>
      <c r="P5082" s="460">
        <v>0</v>
      </c>
      <c r="Q5082" s="453">
        <v>1</v>
      </c>
      <c r="R5082" s="458">
        <v>4.8000000000000001E-2</v>
      </c>
      <c r="S5082" s="464">
        <v>1693000</v>
      </c>
      <c r="T5082" s="461">
        <v>4548564</v>
      </c>
      <c r="U5082" s="469">
        <v>589000</v>
      </c>
      <c r="V5082" s="470">
        <v>533052.66280000005</v>
      </c>
      <c r="W5082" s="716" t="e">
        <f t="shared" si="199"/>
        <v>#DIV/0!</v>
      </c>
      <c r="Z5082" s="739">
        <f t="shared" si="200"/>
        <v>20823.900000000001</v>
      </c>
    </row>
    <row r="5083" spans="1:26" s="365" customFormat="1" ht="12.65" customHeight="1">
      <c r="A5083" s="452" t="s">
        <v>115</v>
      </c>
      <c r="B5083" s="452" t="s">
        <v>728</v>
      </c>
      <c r="C5083" s="453" t="s">
        <v>449</v>
      </c>
      <c r="D5083" s="454" t="s">
        <v>719</v>
      </c>
      <c r="E5083" s="455" t="s">
        <v>1166</v>
      </c>
      <c r="F5083" s="454" t="s">
        <v>1468</v>
      </c>
      <c r="G5083" s="454" t="s">
        <v>1455</v>
      </c>
      <c r="H5083" s="454" t="s">
        <v>439</v>
      </c>
      <c r="I5083" s="453">
        <v>2024</v>
      </c>
      <c r="J5083" s="453">
        <v>11</v>
      </c>
      <c r="K5083" s="456">
        <v>45629</v>
      </c>
      <c r="L5083" s="457" t="s">
        <v>553</v>
      </c>
      <c r="M5083" s="458">
        <v>0.7006</v>
      </c>
      <c r="N5083" s="458">
        <v>0.7419</v>
      </c>
      <c r="O5083" s="468">
        <v>4.1300000000000003E-2</v>
      </c>
      <c r="P5083" s="460" t="s">
        <v>1469</v>
      </c>
      <c r="Q5083" s="453">
        <v>1</v>
      </c>
      <c r="R5083" s="458">
        <v>0.7006</v>
      </c>
      <c r="S5083" s="464">
        <v>700629</v>
      </c>
      <c r="T5083" s="461">
        <v>10981930</v>
      </c>
      <c r="U5083" s="469">
        <v>1980000</v>
      </c>
      <c r="V5083" s="470">
        <v>1526446.291</v>
      </c>
      <c r="W5083" s="716" t="e">
        <f t="shared" si="199"/>
        <v>#DIV/0!</v>
      </c>
      <c r="Z5083" s="739">
        <f t="shared" si="200"/>
        <v>28935.977700000003</v>
      </c>
    </row>
    <row r="5084" spans="1:26" s="365" customFormat="1" ht="12.65" customHeight="1">
      <c r="A5084" s="452" t="s">
        <v>115</v>
      </c>
      <c r="B5084" s="452" t="s">
        <v>728</v>
      </c>
      <c r="C5084" s="453" t="s">
        <v>449</v>
      </c>
      <c r="D5084" s="454" t="s">
        <v>737</v>
      </c>
      <c r="E5084" s="455" t="s">
        <v>1165</v>
      </c>
      <c r="F5084" s="454" t="s">
        <v>1468</v>
      </c>
      <c r="G5084" s="454" t="s">
        <v>448</v>
      </c>
      <c r="H5084" s="454" t="s">
        <v>439</v>
      </c>
      <c r="I5084" s="453">
        <v>2024</v>
      </c>
      <c r="J5084" s="453">
        <v>11</v>
      </c>
      <c r="K5084" s="456">
        <v>45629</v>
      </c>
      <c r="L5084" s="457" t="s">
        <v>553</v>
      </c>
      <c r="M5084" s="458">
        <v>0.12970000000000001</v>
      </c>
      <c r="N5084" s="458">
        <v>0.15260000000000001</v>
      </c>
      <c r="O5084" s="468">
        <v>2.29E-2</v>
      </c>
      <c r="P5084" s="460" t="s">
        <v>1470</v>
      </c>
      <c r="Q5084" s="453">
        <v>1</v>
      </c>
      <c r="R5084" s="458">
        <v>0.12970000000000001</v>
      </c>
      <c r="S5084" s="464">
        <v>734291</v>
      </c>
      <c r="T5084" s="461">
        <v>12489814</v>
      </c>
      <c r="U5084" s="469">
        <v>1100000</v>
      </c>
      <c r="V5084" s="470">
        <v>813983.25939999998</v>
      </c>
      <c r="W5084" s="716" t="e">
        <f t="shared" si="199"/>
        <v>#DIV/0!</v>
      </c>
      <c r="Z5084" s="739">
        <f t="shared" si="200"/>
        <v>16815.263900000002</v>
      </c>
    </row>
    <row r="5085" spans="1:26" s="365" customFormat="1" ht="12.65" customHeight="1">
      <c r="A5085" s="452" t="s">
        <v>115</v>
      </c>
      <c r="B5085" s="452" t="s">
        <v>728</v>
      </c>
      <c r="C5085" s="453" t="s">
        <v>449</v>
      </c>
      <c r="D5085" s="454" t="s">
        <v>731</v>
      </c>
      <c r="E5085" s="455" t="s">
        <v>1164</v>
      </c>
      <c r="F5085" s="454" t="s">
        <v>1468</v>
      </c>
      <c r="G5085" s="454" t="s">
        <v>448</v>
      </c>
      <c r="H5085" s="454" t="s">
        <v>439</v>
      </c>
      <c r="I5085" s="453">
        <v>2024</v>
      </c>
      <c r="J5085" s="453">
        <v>11</v>
      </c>
      <c r="K5085" s="456">
        <v>45629</v>
      </c>
      <c r="L5085" s="457" t="s">
        <v>553</v>
      </c>
      <c r="M5085" s="458">
        <v>0.1135</v>
      </c>
      <c r="N5085" s="458">
        <v>0.1343</v>
      </c>
      <c r="O5085" s="468">
        <v>2.0799999999999999E-2</v>
      </c>
      <c r="P5085" s="460" t="s">
        <v>1470</v>
      </c>
      <c r="Q5085" s="453">
        <v>1</v>
      </c>
      <c r="R5085" s="458">
        <v>0.1135</v>
      </c>
      <c r="S5085" s="464">
        <v>504472</v>
      </c>
      <c r="T5085" s="461">
        <v>12304529</v>
      </c>
      <c r="U5085" s="469">
        <v>999000</v>
      </c>
      <c r="V5085" s="470">
        <v>743065.79680000001</v>
      </c>
      <c r="W5085" s="716" t="e">
        <f t="shared" si="199"/>
        <v>#DIV/0!</v>
      </c>
      <c r="Z5085" s="739">
        <f t="shared" si="200"/>
        <v>10493.017599999999</v>
      </c>
    </row>
    <row r="5086" spans="1:26" s="365" customFormat="1" ht="12.65" customHeight="1">
      <c r="A5086" s="452" t="s">
        <v>115</v>
      </c>
      <c r="B5086" s="452" t="s">
        <v>728</v>
      </c>
      <c r="C5086" s="453" t="s">
        <v>449</v>
      </c>
      <c r="D5086" s="454" t="s">
        <v>729</v>
      </c>
      <c r="E5086" s="455" t="s">
        <v>730</v>
      </c>
      <c r="F5086" s="454" t="s">
        <v>1468</v>
      </c>
      <c r="G5086" s="454" t="s">
        <v>448</v>
      </c>
      <c r="H5086" s="454" t="s">
        <v>439</v>
      </c>
      <c r="I5086" s="453">
        <v>2024</v>
      </c>
      <c r="J5086" s="453">
        <v>11</v>
      </c>
      <c r="K5086" s="456">
        <v>45629</v>
      </c>
      <c r="L5086" s="457" t="s">
        <v>553</v>
      </c>
      <c r="M5086" s="458">
        <v>0.1056</v>
      </c>
      <c r="N5086" s="458">
        <v>0.11840000000000001</v>
      </c>
      <c r="O5086" s="468">
        <v>1.2800000000000001E-2</v>
      </c>
      <c r="P5086" s="460" t="s">
        <v>1470</v>
      </c>
      <c r="Q5086" s="453">
        <v>1</v>
      </c>
      <c r="R5086" s="458">
        <v>0.1056</v>
      </c>
      <c r="S5086" s="464">
        <v>269400</v>
      </c>
      <c r="T5086" s="461">
        <v>10061092</v>
      </c>
      <c r="U5086" s="469">
        <v>615000</v>
      </c>
      <c r="V5086" s="470">
        <v>486218.02240000002</v>
      </c>
      <c r="W5086" s="716" t="e">
        <f t="shared" si="199"/>
        <v>#DIV/0!</v>
      </c>
      <c r="Z5086" s="739">
        <f t="shared" si="200"/>
        <v>3448.32</v>
      </c>
    </row>
    <row r="5087" spans="1:26" s="365" customFormat="1" ht="12.65" customHeight="1">
      <c r="A5087" s="452" t="s">
        <v>115</v>
      </c>
      <c r="B5087" s="452" t="s">
        <v>728</v>
      </c>
      <c r="C5087" s="453" t="s">
        <v>449</v>
      </c>
      <c r="D5087" s="454" t="s">
        <v>726</v>
      </c>
      <c r="E5087" s="455" t="s">
        <v>727</v>
      </c>
      <c r="F5087" s="454" t="s">
        <v>1468</v>
      </c>
      <c r="G5087" s="454" t="s">
        <v>448</v>
      </c>
      <c r="H5087" s="454" t="s">
        <v>439</v>
      </c>
      <c r="I5087" s="453">
        <v>2024</v>
      </c>
      <c r="J5087" s="453">
        <v>11</v>
      </c>
      <c r="K5087" s="456">
        <v>45629</v>
      </c>
      <c r="L5087" s="457" t="s">
        <v>553</v>
      </c>
      <c r="M5087" s="458">
        <v>9.5299999999999996E-2</v>
      </c>
      <c r="N5087" s="458">
        <v>0.1072</v>
      </c>
      <c r="O5087" s="468">
        <v>1.1900000000000001E-2</v>
      </c>
      <c r="P5087" s="460" t="s">
        <v>1470</v>
      </c>
      <c r="Q5087" s="453">
        <v>1</v>
      </c>
      <c r="R5087" s="458">
        <v>9.5299999999999996E-2</v>
      </c>
      <c r="S5087" s="464">
        <v>0</v>
      </c>
      <c r="T5087" s="461">
        <v>10199610</v>
      </c>
      <c r="U5087" s="469">
        <v>570000</v>
      </c>
      <c r="V5087" s="470">
        <v>445087</v>
      </c>
      <c r="W5087" s="716" t="e">
        <f t="shared" si="199"/>
        <v>#DIV/0!</v>
      </c>
      <c r="Z5087" s="739">
        <f t="shared" si="200"/>
        <v>0</v>
      </c>
    </row>
    <row r="5088" spans="1:26" s="365" customFormat="1" ht="12.65" customHeight="1">
      <c r="A5088" s="452" t="s">
        <v>115</v>
      </c>
      <c r="B5088" s="452" t="s">
        <v>728</v>
      </c>
      <c r="C5088" s="453" t="s">
        <v>449</v>
      </c>
      <c r="D5088" s="454" t="s">
        <v>1471</v>
      </c>
      <c r="E5088" s="455" t="s">
        <v>754</v>
      </c>
      <c r="F5088" s="454" t="s">
        <v>1468</v>
      </c>
      <c r="G5088" s="454" t="s">
        <v>1455</v>
      </c>
      <c r="H5088" s="454" t="s">
        <v>439</v>
      </c>
      <c r="I5088" s="453">
        <v>2024</v>
      </c>
      <c r="J5088" s="453">
        <v>11</v>
      </c>
      <c r="K5088" s="456">
        <v>45629</v>
      </c>
      <c r="L5088" s="457" t="s">
        <v>553</v>
      </c>
      <c r="M5088" s="458">
        <v>5.2299999999999999E-2</v>
      </c>
      <c r="N5088" s="458">
        <v>5.8900000000000001E-2</v>
      </c>
      <c r="O5088" s="468">
        <v>6.6E-3</v>
      </c>
      <c r="P5088" s="460" t="s">
        <v>1470</v>
      </c>
      <c r="Q5088" s="453">
        <v>1</v>
      </c>
      <c r="R5088" s="458">
        <v>5.2299999999999999E-2</v>
      </c>
      <c r="S5088" s="464">
        <v>652747</v>
      </c>
      <c r="T5088" s="461">
        <v>10735684</v>
      </c>
      <c r="U5088" s="469">
        <v>315000</v>
      </c>
      <c r="V5088" s="470">
        <v>244144</v>
      </c>
      <c r="W5088" s="716" t="e">
        <f t="shared" si="199"/>
        <v>#DIV/0!</v>
      </c>
      <c r="Z5088" s="739">
        <f t="shared" si="200"/>
        <v>4308.1301999999996</v>
      </c>
    </row>
    <row r="5089" spans="1:26" s="365" customFormat="1" ht="12.65" customHeight="1">
      <c r="A5089" s="452" t="s">
        <v>115</v>
      </c>
      <c r="B5089" s="452" t="s">
        <v>728</v>
      </c>
      <c r="C5089" s="453" t="s">
        <v>449</v>
      </c>
      <c r="D5089" s="454" t="s">
        <v>743</v>
      </c>
      <c r="E5089" s="455" t="s">
        <v>744</v>
      </c>
      <c r="F5089" s="454" t="s">
        <v>1468</v>
      </c>
      <c r="G5089" s="454" t="s">
        <v>448</v>
      </c>
      <c r="H5089" s="454" t="s">
        <v>439</v>
      </c>
      <c r="I5089" s="453">
        <v>2024</v>
      </c>
      <c r="J5089" s="453">
        <v>11</v>
      </c>
      <c r="K5089" s="456">
        <v>45629</v>
      </c>
      <c r="L5089" s="457" t="s">
        <v>553</v>
      </c>
      <c r="M5089" s="458">
        <v>3.4099999999999998E-2</v>
      </c>
      <c r="N5089" s="458">
        <v>4.1300000000000003E-2</v>
      </c>
      <c r="O5089" s="468">
        <v>7.1999999999999998E-3</v>
      </c>
      <c r="P5089" s="460" t="s">
        <v>1470</v>
      </c>
      <c r="Q5089" s="453">
        <v>1</v>
      </c>
      <c r="R5089" s="458">
        <v>3.4099999999999998E-2</v>
      </c>
      <c r="S5089" s="464">
        <v>623000</v>
      </c>
      <c r="T5089" s="461">
        <v>12445517</v>
      </c>
      <c r="U5089" s="469">
        <v>345000</v>
      </c>
      <c r="V5089" s="470">
        <v>255392</v>
      </c>
      <c r="W5089" s="716" t="e">
        <f t="shared" si="199"/>
        <v>#DIV/0!</v>
      </c>
      <c r="Z5089" s="739">
        <f t="shared" si="200"/>
        <v>4485.5999999999995</v>
      </c>
    </row>
    <row r="5090" spans="1:26" s="365" customFormat="1" ht="12.65" customHeight="1">
      <c r="A5090" s="284" t="s">
        <v>107</v>
      </c>
      <c r="B5090" s="452" t="s">
        <v>703</v>
      </c>
      <c r="C5090" s="453" t="s">
        <v>449</v>
      </c>
      <c r="D5090" s="454" t="s">
        <v>1472</v>
      </c>
      <c r="E5090" s="455" t="s">
        <v>1457</v>
      </c>
      <c r="F5090" s="454" t="s">
        <v>1468</v>
      </c>
      <c r="G5090" s="454" t="s">
        <v>1455</v>
      </c>
      <c r="H5090" s="454" t="s">
        <v>439</v>
      </c>
      <c r="I5090" s="453">
        <v>2024</v>
      </c>
      <c r="J5090" s="453">
        <v>11</v>
      </c>
      <c r="K5090" s="456">
        <v>45629</v>
      </c>
      <c r="L5090" s="457" t="s">
        <v>553</v>
      </c>
      <c r="M5090" s="458">
        <v>4.3999999999999997E-2</v>
      </c>
      <c r="N5090" s="458">
        <v>5.0799999999999998E-2</v>
      </c>
      <c r="O5090" s="468">
        <v>6.7999999999999996E-3</v>
      </c>
      <c r="P5090" s="460" t="s">
        <v>1470</v>
      </c>
      <c r="Q5090" s="453">
        <v>1</v>
      </c>
      <c r="R5090" s="458">
        <v>4.3999999999999997E-2</v>
      </c>
      <c r="S5090" s="464">
        <v>757711</v>
      </c>
      <c r="T5090" s="461">
        <v>5682721</v>
      </c>
      <c r="U5090" s="469">
        <v>325000</v>
      </c>
      <c r="V5090" s="470">
        <v>286357</v>
      </c>
      <c r="W5090" s="716" t="e">
        <f t="shared" si="199"/>
        <v>#DIV/0!</v>
      </c>
      <c r="Z5090" s="739">
        <f t="shared" si="200"/>
        <v>5152.4348</v>
      </c>
    </row>
    <row r="5091" spans="1:26" s="365" customFormat="1" ht="12.65" customHeight="1">
      <c r="A5091" s="284" t="s">
        <v>107</v>
      </c>
      <c r="B5091" s="452" t="s">
        <v>703</v>
      </c>
      <c r="C5091" s="453" t="s">
        <v>449</v>
      </c>
      <c r="D5091" s="454" t="s">
        <v>731</v>
      </c>
      <c r="E5091" s="455" t="s">
        <v>1453</v>
      </c>
      <c r="F5091" s="454" t="s">
        <v>1468</v>
      </c>
      <c r="G5091" s="454" t="s">
        <v>1455</v>
      </c>
      <c r="H5091" s="454" t="s">
        <v>439</v>
      </c>
      <c r="I5091" s="453">
        <v>2024</v>
      </c>
      <c r="J5091" s="453">
        <v>11</v>
      </c>
      <c r="K5091" s="456">
        <v>45629</v>
      </c>
      <c r="L5091" s="457" t="s">
        <v>553</v>
      </c>
      <c r="M5091" s="458">
        <v>9.6000000000000002E-2</v>
      </c>
      <c r="N5091" s="458">
        <v>0.1069</v>
      </c>
      <c r="O5091" s="468">
        <v>1.09E-2</v>
      </c>
      <c r="P5091" s="460" t="s">
        <v>1470</v>
      </c>
      <c r="Q5091" s="453">
        <v>1</v>
      </c>
      <c r="R5091" s="458">
        <v>9.6000000000000002E-2</v>
      </c>
      <c r="S5091" s="464">
        <v>997955</v>
      </c>
      <c r="T5091" s="461">
        <v>5870481</v>
      </c>
      <c r="U5091" s="469">
        <v>525000</v>
      </c>
      <c r="V5091" s="470">
        <v>461012</v>
      </c>
      <c r="W5091" s="716" t="e">
        <f t="shared" si="199"/>
        <v>#DIV/0!</v>
      </c>
      <c r="Z5091" s="739">
        <f t="shared" si="200"/>
        <v>10877.709500000001</v>
      </c>
    </row>
    <row r="5092" spans="1:26" s="365" customFormat="1" ht="12.65" customHeight="1">
      <c r="A5092" s="284" t="s">
        <v>107</v>
      </c>
      <c r="B5092" s="452" t="s">
        <v>703</v>
      </c>
      <c r="C5092" s="453" t="s">
        <v>449</v>
      </c>
      <c r="D5092" s="454" t="s">
        <v>737</v>
      </c>
      <c r="E5092" s="455" t="s">
        <v>1454</v>
      </c>
      <c r="F5092" s="454" t="s">
        <v>1468</v>
      </c>
      <c r="G5092" s="454" t="s">
        <v>1455</v>
      </c>
      <c r="H5092" s="454" t="s">
        <v>439</v>
      </c>
      <c r="I5092" s="453">
        <v>2024</v>
      </c>
      <c r="J5092" s="453">
        <v>11</v>
      </c>
      <c r="K5092" s="456">
        <v>45629</v>
      </c>
      <c r="L5092" s="457" t="s">
        <v>553</v>
      </c>
      <c r="M5092" s="458">
        <v>4.8000000000000001E-2</v>
      </c>
      <c r="N5092" s="458">
        <v>6.0299999999999999E-2</v>
      </c>
      <c r="O5092" s="468">
        <v>1.23E-2</v>
      </c>
      <c r="P5092" s="460" t="s">
        <v>1470</v>
      </c>
      <c r="Q5092" s="453">
        <v>1</v>
      </c>
      <c r="R5092" s="458">
        <v>4.8000000000000001E-2</v>
      </c>
      <c r="S5092" s="464">
        <v>612000</v>
      </c>
      <c r="T5092" s="461">
        <v>5160564</v>
      </c>
      <c r="U5092" s="469">
        <v>589000</v>
      </c>
      <c r="V5092" s="470">
        <v>525525</v>
      </c>
      <c r="W5092" s="716" t="e">
        <f t="shared" si="199"/>
        <v>#DIV/0!</v>
      </c>
      <c r="Z5092" s="739">
        <f t="shared" si="200"/>
        <v>7527.6</v>
      </c>
    </row>
    <row r="5093" spans="1:26" s="365" customFormat="1" ht="12.65" customHeight="1">
      <c r="A5093" s="284" t="s">
        <v>106</v>
      </c>
      <c r="B5093" s="452" t="s">
        <v>699</v>
      </c>
      <c r="C5093" s="453" t="s">
        <v>449</v>
      </c>
      <c r="D5093" s="454" t="s">
        <v>719</v>
      </c>
      <c r="E5093" s="455" t="s">
        <v>1448</v>
      </c>
      <c r="F5093" s="454" t="s">
        <v>1468</v>
      </c>
      <c r="G5093" s="454" t="s">
        <v>703</v>
      </c>
      <c r="H5093" s="454" t="s">
        <v>439</v>
      </c>
      <c r="I5093" s="453">
        <v>2024</v>
      </c>
      <c r="J5093" s="453">
        <v>11</v>
      </c>
      <c r="K5093" s="456">
        <v>45629</v>
      </c>
      <c r="L5093" s="457" t="s">
        <v>553</v>
      </c>
      <c r="M5093" s="458">
        <v>0.28100000000000003</v>
      </c>
      <c r="N5093" s="458">
        <v>0.30070000000000002</v>
      </c>
      <c r="O5093" s="468">
        <v>1.9699999999999999E-2</v>
      </c>
      <c r="P5093" s="460" t="s">
        <v>1470</v>
      </c>
      <c r="Q5093" s="453">
        <v>1</v>
      </c>
      <c r="R5093" s="458">
        <v>0.28100000000000003</v>
      </c>
      <c r="S5093" s="464">
        <v>4572722</v>
      </c>
      <c r="T5093" s="461">
        <v>37071274</v>
      </c>
      <c r="U5093" s="469">
        <v>3150000</v>
      </c>
      <c r="V5093" s="470">
        <v>2419696</v>
      </c>
      <c r="W5093" s="716" t="e">
        <f t="shared" si="199"/>
        <v>#DIV/0!</v>
      </c>
      <c r="Z5093" s="739">
        <f t="shared" si="200"/>
        <v>90082.623399999997</v>
      </c>
    </row>
    <row r="5094" spans="1:26" s="365" customFormat="1" ht="12.65" customHeight="1">
      <c r="A5094" s="284" t="s">
        <v>106</v>
      </c>
      <c r="B5094" s="452" t="s">
        <v>699</v>
      </c>
      <c r="C5094" s="453" t="s">
        <v>449</v>
      </c>
      <c r="D5094" s="454" t="s">
        <v>726</v>
      </c>
      <c r="E5094" s="455" t="s">
        <v>1449</v>
      </c>
      <c r="F5094" s="454" t="s">
        <v>1468</v>
      </c>
      <c r="G5094" s="454" t="s">
        <v>703</v>
      </c>
      <c r="H5094" s="454" t="s">
        <v>439</v>
      </c>
      <c r="I5094" s="453">
        <v>2024</v>
      </c>
      <c r="J5094" s="453">
        <v>11</v>
      </c>
      <c r="K5094" s="456">
        <v>45629</v>
      </c>
      <c r="L5094" s="457" t="s">
        <v>553</v>
      </c>
      <c r="M5094" s="458">
        <v>4.7E-2</v>
      </c>
      <c r="N5094" s="458">
        <v>5.6399999999999999E-2</v>
      </c>
      <c r="O5094" s="468">
        <v>9.4000000000000004E-3</v>
      </c>
      <c r="P5094" s="460" t="s">
        <v>1470</v>
      </c>
      <c r="Q5094" s="453">
        <v>1</v>
      </c>
      <c r="R5094" s="458">
        <v>4.7E-2</v>
      </c>
      <c r="S5094" s="464">
        <v>3996000</v>
      </c>
      <c r="T5094" s="461">
        <v>35821818</v>
      </c>
      <c r="U5094" s="469">
        <v>1350000</v>
      </c>
      <c r="V5094" s="470">
        <v>1013275</v>
      </c>
      <c r="W5094" s="716" t="e">
        <f t="shared" si="199"/>
        <v>#DIV/0!</v>
      </c>
      <c r="Z5094" s="739">
        <f t="shared" si="200"/>
        <v>37562.400000000001</v>
      </c>
    </row>
    <row r="5095" spans="1:26" s="365" customFormat="1" ht="12.65" customHeight="1">
      <c r="A5095" s="284" t="s">
        <v>106</v>
      </c>
      <c r="B5095" s="452" t="s">
        <v>699</v>
      </c>
      <c r="C5095" s="453" t="s">
        <v>449</v>
      </c>
      <c r="D5095" s="454" t="s">
        <v>729</v>
      </c>
      <c r="E5095" s="455" t="s">
        <v>1450</v>
      </c>
      <c r="F5095" s="454" t="s">
        <v>1468</v>
      </c>
      <c r="G5095" s="454" t="s">
        <v>703</v>
      </c>
      <c r="H5095" s="454" t="s">
        <v>439</v>
      </c>
      <c r="I5095" s="453">
        <v>2024</v>
      </c>
      <c r="J5095" s="453">
        <v>11</v>
      </c>
      <c r="K5095" s="456">
        <v>45629</v>
      </c>
      <c r="L5095" s="457" t="s">
        <v>553</v>
      </c>
      <c r="M5095" s="458">
        <v>0.06</v>
      </c>
      <c r="N5095" s="458">
        <v>7.0599999999999996E-2</v>
      </c>
      <c r="O5095" s="468">
        <v>1.06E-2</v>
      </c>
      <c r="P5095" s="460" t="s">
        <v>1470</v>
      </c>
      <c r="Q5095" s="453">
        <v>1</v>
      </c>
      <c r="R5095" s="458">
        <v>0.06</v>
      </c>
      <c r="S5095" s="464">
        <v>4230000</v>
      </c>
      <c r="T5095" s="461">
        <v>35979986</v>
      </c>
      <c r="U5095" s="469">
        <v>1530000</v>
      </c>
      <c r="V5095" s="470">
        <v>1148612</v>
      </c>
      <c r="W5095" s="716" t="e">
        <f t="shared" si="199"/>
        <v>#DIV/0!</v>
      </c>
      <c r="Z5095" s="739">
        <f t="shared" si="200"/>
        <v>44838</v>
      </c>
    </row>
    <row r="5096" spans="1:26" s="365" customFormat="1" ht="12.65" customHeight="1">
      <c r="A5096" s="284" t="s">
        <v>106</v>
      </c>
      <c r="B5096" s="452" t="s">
        <v>699</v>
      </c>
      <c r="C5096" s="453" t="s">
        <v>449</v>
      </c>
      <c r="D5096" s="454" t="s">
        <v>1473</v>
      </c>
      <c r="E5096" s="455" t="s">
        <v>1452</v>
      </c>
      <c r="F5096" s="454" t="s">
        <v>1468</v>
      </c>
      <c r="G5096" s="454" t="s">
        <v>1455</v>
      </c>
      <c r="H5096" s="454" t="s">
        <v>439</v>
      </c>
      <c r="I5096" s="453">
        <v>2024</v>
      </c>
      <c r="J5096" s="453">
        <v>11</v>
      </c>
      <c r="K5096" s="456">
        <v>45629</v>
      </c>
      <c r="L5096" s="457" t="s">
        <v>553</v>
      </c>
      <c r="M5096" s="458">
        <v>0.12</v>
      </c>
      <c r="N5096" s="458">
        <v>0.1331</v>
      </c>
      <c r="O5096" s="468">
        <v>1.3100000000000001E-2</v>
      </c>
      <c r="P5096" s="460" t="s">
        <v>1470</v>
      </c>
      <c r="Q5096" s="453">
        <v>1</v>
      </c>
      <c r="R5096" s="458">
        <v>0.12</v>
      </c>
      <c r="S5096" s="464">
        <v>2776448</v>
      </c>
      <c r="T5096" s="461">
        <v>21968873</v>
      </c>
      <c r="U5096" s="469">
        <v>1260000</v>
      </c>
      <c r="V5096" s="470">
        <v>972208</v>
      </c>
      <c r="W5096" s="716" t="e">
        <f t="shared" si="199"/>
        <v>#DIV/0!</v>
      </c>
      <c r="Z5096" s="739">
        <f t="shared" si="200"/>
        <v>36371.468800000002</v>
      </c>
    </row>
    <row r="5097" spans="1:26" s="365" customFormat="1" ht="12.65" customHeight="1">
      <c r="A5097" s="452" t="s">
        <v>109</v>
      </c>
      <c r="B5097" s="452" t="s">
        <v>712</v>
      </c>
      <c r="C5097" s="453" t="s">
        <v>449</v>
      </c>
      <c r="D5097" s="454" t="s">
        <v>747</v>
      </c>
      <c r="E5097" s="455" t="s">
        <v>1442</v>
      </c>
      <c r="F5097" s="454" t="s">
        <v>1468</v>
      </c>
      <c r="G5097" s="454" t="s">
        <v>1474</v>
      </c>
      <c r="H5097" s="454" t="s">
        <v>439</v>
      </c>
      <c r="I5097" s="453">
        <v>2024</v>
      </c>
      <c r="J5097" s="453">
        <v>11</v>
      </c>
      <c r="K5097" s="456">
        <v>45629</v>
      </c>
      <c r="L5097" s="457" t="s">
        <v>553</v>
      </c>
      <c r="M5097" s="458">
        <v>6.5299999999999997E-2</v>
      </c>
      <c r="N5097" s="458">
        <v>7.5899999999999995E-2</v>
      </c>
      <c r="O5097" s="468">
        <v>1.06E-2</v>
      </c>
      <c r="P5097" s="460" t="s">
        <v>1470</v>
      </c>
      <c r="Q5097" s="453">
        <v>1</v>
      </c>
      <c r="R5097" s="458">
        <v>6.5299999999999997E-2</v>
      </c>
      <c r="S5097" s="464">
        <v>1449196</v>
      </c>
      <c r="T5097" s="461">
        <v>20790272</v>
      </c>
      <c r="U5097" s="469">
        <v>1020000</v>
      </c>
      <c r="V5097" s="470">
        <v>808495</v>
      </c>
      <c r="W5097" s="716" t="e">
        <f t="shared" si="199"/>
        <v>#DIV/0!</v>
      </c>
      <c r="Z5097" s="739">
        <f t="shared" si="200"/>
        <v>15361.4776</v>
      </c>
    </row>
    <row r="5098" spans="1:26" s="365" customFormat="1" ht="12.65" customHeight="1">
      <c r="A5098" s="452" t="s">
        <v>109</v>
      </c>
      <c r="B5098" s="452" t="s">
        <v>712</v>
      </c>
      <c r="C5098" s="453" t="s">
        <v>449</v>
      </c>
      <c r="D5098" s="454" t="s">
        <v>1475</v>
      </c>
      <c r="E5098" s="455" t="s">
        <v>1440</v>
      </c>
      <c r="F5098" s="454" t="s">
        <v>1468</v>
      </c>
      <c r="G5098" s="454" t="s">
        <v>1455</v>
      </c>
      <c r="H5098" s="454" t="s">
        <v>439</v>
      </c>
      <c r="I5098" s="453">
        <v>2024</v>
      </c>
      <c r="J5098" s="453">
        <v>11</v>
      </c>
      <c r="K5098" s="456">
        <v>45629</v>
      </c>
      <c r="L5098" s="457" t="s">
        <v>553</v>
      </c>
      <c r="M5098" s="458">
        <v>3.9300000000000002E-2</v>
      </c>
      <c r="N5098" s="458">
        <v>4.6699999999999998E-2</v>
      </c>
      <c r="O5098" s="468">
        <v>7.4000000000000003E-3</v>
      </c>
      <c r="P5098" s="460" t="s">
        <v>1470</v>
      </c>
      <c r="Q5098" s="453">
        <v>1</v>
      </c>
      <c r="R5098" s="458">
        <v>3.9300000000000002E-2</v>
      </c>
      <c r="S5098" s="464">
        <v>1094916</v>
      </c>
      <c r="T5098" s="461">
        <v>8066916</v>
      </c>
      <c r="U5098" s="469">
        <v>355000</v>
      </c>
      <c r="V5098" s="470">
        <v>298735</v>
      </c>
      <c r="W5098" s="716" t="e">
        <f t="shared" si="199"/>
        <v>#DIV/0!</v>
      </c>
      <c r="Z5098" s="739">
        <f t="shared" si="200"/>
        <v>8102.3784000000005</v>
      </c>
    </row>
    <row r="5099" spans="1:26" s="365" customFormat="1" ht="12.65" customHeight="1">
      <c r="A5099" s="452" t="s">
        <v>109</v>
      </c>
      <c r="B5099" s="452" t="s">
        <v>712</v>
      </c>
      <c r="C5099" s="453" t="s">
        <v>449</v>
      </c>
      <c r="D5099" s="454" t="s">
        <v>737</v>
      </c>
      <c r="E5099" s="455" t="s">
        <v>1437</v>
      </c>
      <c r="F5099" s="454" t="s">
        <v>1468</v>
      </c>
      <c r="G5099" s="454" t="s">
        <v>1455</v>
      </c>
      <c r="H5099" s="454" t="s">
        <v>439</v>
      </c>
      <c r="I5099" s="453">
        <v>2024</v>
      </c>
      <c r="J5099" s="453">
        <v>11</v>
      </c>
      <c r="K5099" s="456">
        <v>45629</v>
      </c>
      <c r="L5099" s="457" t="s">
        <v>553</v>
      </c>
      <c r="M5099" s="458">
        <v>0.12970000000000001</v>
      </c>
      <c r="N5099" s="458">
        <v>0.15260000000000001</v>
      </c>
      <c r="O5099" s="468">
        <v>2.29E-2</v>
      </c>
      <c r="P5099" s="460" t="s">
        <v>1470</v>
      </c>
      <c r="Q5099" s="453">
        <v>1</v>
      </c>
      <c r="R5099" s="458">
        <v>0.12970000000000001</v>
      </c>
      <c r="S5099" s="464">
        <v>1166821</v>
      </c>
      <c r="T5099" s="461">
        <v>8311020</v>
      </c>
      <c r="U5099" s="469">
        <v>1100000</v>
      </c>
      <c r="V5099" s="470">
        <v>927254</v>
      </c>
      <c r="W5099" s="716" t="e">
        <f t="shared" si="199"/>
        <v>#DIV/0!</v>
      </c>
      <c r="Z5099" s="739">
        <f t="shared" si="200"/>
        <v>26720.2009</v>
      </c>
    </row>
    <row r="5100" spans="1:26" s="365" customFormat="1" ht="12.65" customHeight="1">
      <c r="A5100" s="452" t="s">
        <v>109</v>
      </c>
      <c r="B5100" s="452" t="s">
        <v>712</v>
      </c>
      <c r="C5100" s="453" t="s">
        <v>449</v>
      </c>
      <c r="D5100" s="454" t="s">
        <v>1476</v>
      </c>
      <c r="E5100" s="455" t="s">
        <v>1445</v>
      </c>
      <c r="F5100" s="454" t="s">
        <v>1468</v>
      </c>
      <c r="G5100" s="454" t="s">
        <v>1474</v>
      </c>
      <c r="H5100" s="454" t="s">
        <v>439</v>
      </c>
      <c r="I5100" s="453">
        <v>2024</v>
      </c>
      <c r="J5100" s="453">
        <v>11</v>
      </c>
      <c r="K5100" s="456">
        <v>45629</v>
      </c>
      <c r="L5100" s="457" t="s">
        <v>553</v>
      </c>
      <c r="M5100" s="458">
        <v>6.6699999999999995E-2</v>
      </c>
      <c r="N5100" s="458">
        <v>7.7299999999999994E-2</v>
      </c>
      <c r="O5100" s="468">
        <v>1.06E-2</v>
      </c>
      <c r="P5100" s="460" t="s">
        <v>1470</v>
      </c>
      <c r="Q5100" s="453">
        <v>1</v>
      </c>
      <c r="R5100" s="458">
        <v>6.6699999999999995E-2</v>
      </c>
      <c r="S5100" s="464">
        <v>1333837</v>
      </c>
      <c r="T5100" s="461">
        <v>20701802</v>
      </c>
      <c r="U5100" s="469">
        <v>1020000</v>
      </c>
      <c r="V5100" s="470">
        <v>806905</v>
      </c>
      <c r="W5100" s="716" t="e">
        <f t="shared" si="199"/>
        <v>#DIV/0!</v>
      </c>
      <c r="Z5100" s="739">
        <f t="shared" si="200"/>
        <v>14138.672200000001</v>
      </c>
    </row>
    <row r="5101" spans="1:26" s="365" customFormat="1" ht="12.65" customHeight="1">
      <c r="A5101" s="452" t="s">
        <v>109</v>
      </c>
      <c r="B5101" s="452" t="s">
        <v>712</v>
      </c>
      <c r="C5101" s="453" t="s">
        <v>449</v>
      </c>
      <c r="D5101" s="454" t="s">
        <v>731</v>
      </c>
      <c r="E5101" s="455" t="s">
        <v>1438</v>
      </c>
      <c r="F5101" s="454" t="s">
        <v>1468</v>
      </c>
      <c r="G5101" s="454" t="s">
        <v>1455</v>
      </c>
      <c r="H5101" s="454" t="s">
        <v>439</v>
      </c>
      <c r="I5101" s="453">
        <v>2024</v>
      </c>
      <c r="J5101" s="453">
        <v>11</v>
      </c>
      <c r="K5101" s="456">
        <v>45629</v>
      </c>
      <c r="L5101" s="457" t="s">
        <v>553</v>
      </c>
      <c r="M5101" s="458">
        <v>0.1128</v>
      </c>
      <c r="N5101" s="458">
        <v>0.1336</v>
      </c>
      <c r="O5101" s="468">
        <v>2.0799999999999999E-2</v>
      </c>
      <c r="P5101" s="460" t="s">
        <v>1470</v>
      </c>
      <c r="Q5101" s="453">
        <v>1</v>
      </c>
      <c r="R5101" s="458">
        <v>0.1128</v>
      </c>
      <c r="S5101" s="464">
        <v>1167375</v>
      </c>
      <c r="T5101" s="461">
        <v>8325789</v>
      </c>
      <c r="U5101" s="469">
        <v>999000</v>
      </c>
      <c r="V5101" s="470">
        <v>839073</v>
      </c>
      <c r="W5101" s="716" t="e">
        <f t="shared" si="199"/>
        <v>#DIV/0!</v>
      </c>
      <c r="Z5101" s="739">
        <f t="shared" si="200"/>
        <v>24281.399999999998</v>
      </c>
    </row>
    <row r="5102" spans="1:26" s="365" customFormat="1" ht="12.65" customHeight="1">
      <c r="A5102" s="452" t="s">
        <v>109</v>
      </c>
      <c r="B5102" s="452" t="s">
        <v>712</v>
      </c>
      <c r="C5102" s="453" t="s">
        <v>449</v>
      </c>
      <c r="D5102" s="454" t="s">
        <v>444</v>
      </c>
      <c r="E5102" s="455" t="s">
        <v>749</v>
      </c>
      <c r="F5102" s="454" t="s">
        <v>1468</v>
      </c>
      <c r="G5102" s="454" t="s">
        <v>1477</v>
      </c>
      <c r="H5102" s="454" t="s">
        <v>439</v>
      </c>
      <c r="I5102" s="453">
        <v>2024</v>
      </c>
      <c r="J5102" s="453">
        <v>11</v>
      </c>
      <c r="K5102" s="456">
        <v>45629</v>
      </c>
      <c r="L5102" s="457" t="s">
        <v>553</v>
      </c>
      <c r="M5102" s="458">
        <v>6.1499999999999999E-2</v>
      </c>
      <c r="N5102" s="458">
        <v>6.9400000000000003E-2</v>
      </c>
      <c r="O5102" s="468">
        <v>7.9000000000000008E-3</v>
      </c>
      <c r="P5102" s="460" t="s">
        <v>1470</v>
      </c>
      <c r="Q5102" s="453">
        <v>1</v>
      </c>
      <c r="R5102" s="458">
        <v>6.1499999999999999E-2</v>
      </c>
      <c r="S5102" s="464">
        <v>2228914</v>
      </c>
      <c r="T5102" s="461">
        <v>27213994</v>
      </c>
      <c r="U5102" s="469">
        <v>760000</v>
      </c>
      <c r="V5102" s="470">
        <v>558047</v>
      </c>
      <c r="W5102" s="716" t="e">
        <f t="shared" si="199"/>
        <v>#DIV/0!</v>
      </c>
      <c r="Z5102" s="739">
        <f t="shared" si="200"/>
        <v>17608.420600000001</v>
      </c>
    </row>
    <row r="5103" spans="1:26" s="365" customFormat="1" ht="12.65" customHeight="1">
      <c r="A5103" s="452" t="s">
        <v>108</v>
      </c>
      <c r="B5103" s="452" t="s">
        <v>1201</v>
      </c>
      <c r="C5103" s="453" t="s">
        <v>449</v>
      </c>
      <c r="D5103" s="454" t="s">
        <v>719</v>
      </c>
      <c r="E5103" s="455" t="s">
        <v>1426</v>
      </c>
      <c r="F5103" s="454" t="s">
        <v>1468</v>
      </c>
      <c r="G5103" s="454" t="s">
        <v>712</v>
      </c>
      <c r="H5103" s="454" t="s">
        <v>439</v>
      </c>
      <c r="I5103" s="453">
        <v>2024</v>
      </c>
      <c r="J5103" s="453">
        <v>11</v>
      </c>
      <c r="K5103" s="456">
        <v>45629</v>
      </c>
      <c r="L5103" s="457" t="s">
        <v>553</v>
      </c>
      <c r="M5103" s="458">
        <v>0.31</v>
      </c>
      <c r="N5103" s="458">
        <v>0.34499999999999997</v>
      </c>
      <c r="O5103" s="468">
        <v>3.5000000000000003E-2</v>
      </c>
      <c r="P5103" s="460" t="s">
        <v>1470</v>
      </c>
      <c r="Q5103" s="453">
        <v>1</v>
      </c>
      <c r="R5103" s="458">
        <v>0.31</v>
      </c>
      <c r="S5103" s="464">
        <v>1416699</v>
      </c>
      <c r="T5103" s="461">
        <v>17856836</v>
      </c>
      <c r="U5103" s="469">
        <v>4200000</v>
      </c>
      <c r="V5103" s="470">
        <v>3596003</v>
      </c>
      <c r="W5103" s="716" t="e">
        <f t="shared" si="199"/>
        <v>#DIV/0!</v>
      </c>
      <c r="Z5103" s="739">
        <f t="shared" si="200"/>
        <v>49584.465000000004</v>
      </c>
    </row>
    <row r="5104" spans="1:26" s="365" customFormat="1" ht="12.65" customHeight="1">
      <c r="A5104" s="452" t="s">
        <v>108</v>
      </c>
      <c r="B5104" s="452" t="s">
        <v>1201</v>
      </c>
      <c r="C5104" s="453" t="s">
        <v>449</v>
      </c>
      <c r="D5104" s="454" t="s">
        <v>731</v>
      </c>
      <c r="E5104" s="455" t="s">
        <v>1433</v>
      </c>
      <c r="F5104" s="454" t="s">
        <v>1468</v>
      </c>
      <c r="G5104" s="454" t="s">
        <v>1455</v>
      </c>
      <c r="H5104" s="454" t="s">
        <v>439</v>
      </c>
      <c r="I5104" s="453">
        <v>2024</v>
      </c>
      <c r="J5104" s="453">
        <v>11</v>
      </c>
      <c r="K5104" s="456">
        <v>45629</v>
      </c>
      <c r="L5104" s="457" t="s">
        <v>553</v>
      </c>
      <c r="M5104" s="458">
        <v>0.128</v>
      </c>
      <c r="N5104" s="458">
        <v>0.1457</v>
      </c>
      <c r="O5104" s="468">
        <v>1.77E-2</v>
      </c>
      <c r="P5104" s="460" t="s">
        <v>1470</v>
      </c>
      <c r="Q5104" s="453">
        <v>1</v>
      </c>
      <c r="R5104" s="458">
        <v>0.128</v>
      </c>
      <c r="S5104" s="464">
        <v>345958</v>
      </c>
      <c r="T5104" s="461">
        <v>9644525</v>
      </c>
      <c r="U5104" s="469">
        <v>1700000</v>
      </c>
      <c r="V5104" s="470">
        <v>1531332</v>
      </c>
      <c r="W5104" s="716" t="e">
        <f t="shared" si="199"/>
        <v>#DIV/0!</v>
      </c>
      <c r="Z5104" s="739">
        <f t="shared" si="200"/>
        <v>6123.4566000000004</v>
      </c>
    </row>
    <row r="5105" spans="1:26" s="365" customFormat="1" ht="12.65" customHeight="1">
      <c r="A5105" s="452" t="s">
        <v>108</v>
      </c>
      <c r="B5105" s="452" t="s">
        <v>1201</v>
      </c>
      <c r="C5105" s="453" t="s">
        <v>449</v>
      </c>
      <c r="D5105" s="454" t="s">
        <v>1478</v>
      </c>
      <c r="E5105" s="455" t="s">
        <v>1431</v>
      </c>
      <c r="F5105" s="454" t="s">
        <v>1468</v>
      </c>
      <c r="G5105" s="454" t="s">
        <v>699</v>
      </c>
      <c r="H5105" s="454" t="s">
        <v>439</v>
      </c>
      <c r="I5105" s="453">
        <v>2024</v>
      </c>
      <c r="J5105" s="453">
        <v>11</v>
      </c>
      <c r="K5105" s="456">
        <v>45629</v>
      </c>
      <c r="L5105" s="457" t="s">
        <v>553</v>
      </c>
      <c r="M5105" s="458">
        <v>3.2000000000000001E-2</v>
      </c>
      <c r="N5105" s="458">
        <v>3.9899999999999998E-2</v>
      </c>
      <c r="O5105" s="468">
        <v>7.9000000000000008E-3</v>
      </c>
      <c r="P5105" s="460" t="s">
        <v>1470</v>
      </c>
      <c r="Q5105" s="453">
        <v>1</v>
      </c>
      <c r="R5105" s="458">
        <v>3.2000000000000001E-2</v>
      </c>
      <c r="S5105" s="464">
        <v>4311745</v>
      </c>
      <c r="T5105" s="461">
        <v>53483278</v>
      </c>
      <c r="U5105" s="469">
        <v>1520000</v>
      </c>
      <c r="V5105" s="470">
        <v>1103425</v>
      </c>
      <c r="W5105" s="716" t="e">
        <f t="shared" si="199"/>
        <v>#DIV/0!</v>
      </c>
      <c r="Z5105" s="739">
        <f t="shared" si="200"/>
        <v>34062.785500000005</v>
      </c>
    </row>
    <row r="5106" spans="1:26" s="365" customFormat="1" ht="12.65" customHeight="1">
      <c r="A5106" s="452" t="s">
        <v>108</v>
      </c>
      <c r="B5106" s="452" t="s">
        <v>1201</v>
      </c>
      <c r="C5106" s="453" t="s">
        <v>449</v>
      </c>
      <c r="D5106" s="454" t="s">
        <v>726</v>
      </c>
      <c r="E5106" s="455" t="s">
        <v>1427</v>
      </c>
      <c r="F5106" s="454" t="s">
        <v>1468</v>
      </c>
      <c r="G5106" s="454" t="s">
        <v>712</v>
      </c>
      <c r="H5106" s="454" t="s">
        <v>439</v>
      </c>
      <c r="I5106" s="453">
        <v>2024</v>
      </c>
      <c r="J5106" s="453">
        <v>11</v>
      </c>
      <c r="K5106" s="456">
        <v>45629</v>
      </c>
      <c r="L5106" s="457" t="s">
        <v>553</v>
      </c>
      <c r="M5106" s="458">
        <v>5.3999999999999999E-2</v>
      </c>
      <c r="N5106" s="458">
        <v>6.3399999999999998E-2</v>
      </c>
      <c r="O5106" s="468">
        <v>9.4000000000000004E-3</v>
      </c>
      <c r="P5106" s="460" t="s">
        <v>1470</v>
      </c>
      <c r="Q5106" s="453">
        <v>1</v>
      </c>
      <c r="R5106" s="458">
        <v>5.3999999999999999E-2</v>
      </c>
      <c r="S5106" s="464">
        <v>1545000</v>
      </c>
      <c r="T5106" s="461">
        <v>17747135</v>
      </c>
      <c r="U5106" s="469">
        <v>902000</v>
      </c>
      <c r="V5106" s="470">
        <v>739915</v>
      </c>
      <c r="W5106" s="716" t="e">
        <f t="shared" si="199"/>
        <v>#DIV/0!</v>
      </c>
      <c r="Z5106" s="739">
        <f t="shared" si="200"/>
        <v>14523</v>
      </c>
    </row>
    <row r="5107" spans="1:26" s="365" customFormat="1" ht="12.65" customHeight="1">
      <c r="A5107" s="452" t="s">
        <v>108</v>
      </c>
      <c r="B5107" s="452" t="s">
        <v>1201</v>
      </c>
      <c r="C5107" s="453" t="s">
        <v>449</v>
      </c>
      <c r="D5107" s="454" t="s">
        <v>729</v>
      </c>
      <c r="E5107" s="455" t="s">
        <v>1429</v>
      </c>
      <c r="F5107" s="454" t="s">
        <v>1468</v>
      </c>
      <c r="G5107" s="454" t="s">
        <v>712</v>
      </c>
      <c r="H5107" s="454" t="s">
        <v>439</v>
      </c>
      <c r="I5107" s="453">
        <v>2024</v>
      </c>
      <c r="J5107" s="453">
        <v>11</v>
      </c>
      <c r="K5107" s="456">
        <v>45629</v>
      </c>
      <c r="L5107" s="457" t="s">
        <v>553</v>
      </c>
      <c r="M5107" s="458">
        <v>0.08</v>
      </c>
      <c r="N5107" s="458">
        <v>9.0700000000000003E-2</v>
      </c>
      <c r="O5107" s="468">
        <v>1.0699999999999999E-2</v>
      </c>
      <c r="P5107" s="460" t="s">
        <v>1470</v>
      </c>
      <c r="Q5107" s="453">
        <v>1</v>
      </c>
      <c r="R5107" s="458">
        <v>0.08</v>
      </c>
      <c r="S5107" s="464">
        <v>1543000</v>
      </c>
      <c r="T5107" s="461">
        <v>17938000</v>
      </c>
      <c r="U5107" s="469">
        <v>1028000</v>
      </c>
      <c r="V5107" s="470">
        <v>841456</v>
      </c>
      <c r="W5107" s="716" t="e">
        <f t="shared" si="199"/>
        <v>#DIV/0!</v>
      </c>
      <c r="Z5107" s="739">
        <f t="shared" si="200"/>
        <v>16510.099999999999</v>
      </c>
    </row>
    <row r="5108" spans="1:26" s="365" customFormat="1" ht="12.65" customHeight="1">
      <c r="A5108" s="452" t="s">
        <v>108</v>
      </c>
      <c r="B5108" s="452" t="s">
        <v>1201</v>
      </c>
      <c r="C5108" s="453" t="s">
        <v>449</v>
      </c>
      <c r="D5108" s="454" t="s">
        <v>450</v>
      </c>
      <c r="E5108" s="455" t="s">
        <v>1435</v>
      </c>
      <c r="F5108" s="454" t="s">
        <v>1468</v>
      </c>
      <c r="G5108" s="454" t="s">
        <v>712</v>
      </c>
      <c r="H5108" s="454" t="s">
        <v>439</v>
      </c>
      <c r="I5108" s="453">
        <v>2024</v>
      </c>
      <c r="J5108" s="453">
        <v>11</v>
      </c>
      <c r="K5108" s="456">
        <v>45629</v>
      </c>
      <c r="L5108" s="457" t="s">
        <v>553</v>
      </c>
      <c r="M5108" s="458">
        <v>3.6999999999999998E-2</v>
      </c>
      <c r="N5108" s="458">
        <v>4.24E-2</v>
      </c>
      <c r="O5108" s="468">
        <v>5.4000000000000003E-3</v>
      </c>
      <c r="P5108" s="460" t="s">
        <v>1470</v>
      </c>
      <c r="Q5108" s="453">
        <v>1</v>
      </c>
      <c r="R5108" s="458">
        <v>3.6999999999999998E-2</v>
      </c>
      <c r="S5108" s="464">
        <v>1542800</v>
      </c>
      <c r="T5108" s="461">
        <v>17640540</v>
      </c>
      <c r="U5108" s="469">
        <v>514000</v>
      </c>
      <c r="V5108" s="470">
        <v>421463</v>
      </c>
      <c r="W5108" s="716" t="e">
        <f t="shared" si="199"/>
        <v>#DIV/0!</v>
      </c>
      <c r="Z5108" s="739">
        <f t="shared" si="200"/>
        <v>8331.1200000000008</v>
      </c>
    </row>
    <row r="5109" spans="1:26" s="365" customFormat="1" ht="12.65" customHeight="1">
      <c r="A5109" s="325" t="s">
        <v>66</v>
      </c>
      <c r="B5109" s="452" t="s">
        <v>985</v>
      </c>
      <c r="C5109" s="453" t="s">
        <v>449</v>
      </c>
      <c r="D5109" s="454" t="s">
        <v>1479</v>
      </c>
      <c r="E5109" s="455" t="s">
        <v>987</v>
      </c>
      <c r="F5109" s="454" t="s">
        <v>1468</v>
      </c>
      <c r="G5109" s="454" t="s">
        <v>1455</v>
      </c>
      <c r="H5109" s="454" t="s">
        <v>439</v>
      </c>
      <c r="I5109" s="453">
        <v>2024</v>
      </c>
      <c r="J5109" s="453">
        <v>11</v>
      </c>
      <c r="K5109" s="456">
        <v>45629</v>
      </c>
      <c r="L5109" s="457" t="s">
        <v>553</v>
      </c>
      <c r="M5109" s="458">
        <v>0.28620000000000001</v>
      </c>
      <c r="N5109" s="458">
        <v>0.28620000000000001</v>
      </c>
      <c r="O5109" s="459">
        <v>0</v>
      </c>
      <c r="P5109" s="460" t="s">
        <v>1470</v>
      </c>
      <c r="Q5109" s="453">
        <v>1</v>
      </c>
      <c r="R5109" s="458">
        <v>0.28620000000000001</v>
      </c>
      <c r="S5109" s="459">
        <v>0</v>
      </c>
      <c r="T5109" s="461">
        <v>48492176</v>
      </c>
      <c r="U5109" s="469">
        <v>5970000</v>
      </c>
      <c r="V5109" s="470">
        <v>5970000</v>
      </c>
      <c r="W5109" s="716" t="e">
        <f t="shared" si="199"/>
        <v>#DIV/0!</v>
      </c>
      <c r="Z5109" s="739">
        <f t="shared" si="200"/>
        <v>0</v>
      </c>
    </row>
    <row r="5110" spans="1:26" s="365" customFormat="1" ht="12.65" customHeight="1">
      <c r="A5110" s="325" t="s">
        <v>66</v>
      </c>
      <c r="B5110" s="452" t="s">
        <v>985</v>
      </c>
      <c r="C5110" s="453" t="s">
        <v>449</v>
      </c>
      <c r="D5110" s="454" t="s">
        <v>990</v>
      </c>
      <c r="E5110" s="455" t="s">
        <v>991</v>
      </c>
      <c r="F5110" s="454" t="s">
        <v>1468</v>
      </c>
      <c r="G5110" s="454" t="s">
        <v>1455</v>
      </c>
      <c r="H5110" s="454" t="s">
        <v>439</v>
      </c>
      <c r="I5110" s="453">
        <v>2024</v>
      </c>
      <c r="J5110" s="453">
        <v>11</v>
      </c>
      <c r="K5110" s="456">
        <v>45629</v>
      </c>
      <c r="L5110" s="457" t="s">
        <v>553</v>
      </c>
      <c r="M5110" s="458">
        <v>4.5900000000000003E-2</v>
      </c>
      <c r="N5110" s="458">
        <v>4.5900000000000003E-2</v>
      </c>
      <c r="O5110" s="459">
        <v>0</v>
      </c>
      <c r="P5110" s="460" t="s">
        <v>1470</v>
      </c>
      <c r="Q5110" s="453">
        <v>1</v>
      </c>
      <c r="R5110" s="458">
        <v>4.5900000000000003E-2</v>
      </c>
      <c r="S5110" s="459">
        <v>0</v>
      </c>
      <c r="T5110" s="461">
        <v>51213261</v>
      </c>
      <c r="U5110" s="469">
        <v>2514000</v>
      </c>
      <c r="V5110" s="470">
        <v>2514000</v>
      </c>
      <c r="W5110" s="716" t="e">
        <f t="shared" si="199"/>
        <v>#DIV/0!</v>
      </c>
      <c r="Z5110" s="739">
        <f t="shared" si="200"/>
        <v>0</v>
      </c>
    </row>
    <row r="5111" spans="1:26" s="365" customFormat="1" ht="12.65" customHeight="1">
      <c r="A5111" s="325" t="s">
        <v>66</v>
      </c>
      <c r="B5111" s="452" t="s">
        <v>985</v>
      </c>
      <c r="C5111" s="453" t="s">
        <v>449</v>
      </c>
      <c r="D5111" s="454" t="s">
        <v>1480</v>
      </c>
      <c r="E5111" s="455" t="s">
        <v>993</v>
      </c>
      <c r="F5111" s="454" t="s">
        <v>1468</v>
      </c>
      <c r="G5111" s="454" t="s">
        <v>1455</v>
      </c>
      <c r="H5111" s="454" t="s">
        <v>439</v>
      </c>
      <c r="I5111" s="453">
        <v>2024</v>
      </c>
      <c r="J5111" s="453">
        <v>11</v>
      </c>
      <c r="K5111" s="456">
        <v>45629</v>
      </c>
      <c r="L5111" s="457" t="s">
        <v>553</v>
      </c>
      <c r="M5111" s="458">
        <v>6.8099999999999994E-2</v>
      </c>
      <c r="N5111" s="458">
        <v>6.8099999999999994E-2</v>
      </c>
      <c r="O5111" s="459">
        <v>0</v>
      </c>
      <c r="P5111" s="460" t="s">
        <v>1470</v>
      </c>
      <c r="Q5111" s="453">
        <v>1</v>
      </c>
      <c r="R5111" s="458">
        <v>6.8099999999999994E-2</v>
      </c>
      <c r="S5111" s="459">
        <v>0</v>
      </c>
      <c r="T5111" s="461">
        <v>48387960</v>
      </c>
      <c r="U5111" s="469">
        <v>2968000</v>
      </c>
      <c r="V5111" s="470">
        <v>2968000</v>
      </c>
      <c r="W5111" s="716" t="e">
        <f t="shared" si="199"/>
        <v>#DIV/0!</v>
      </c>
      <c r="Z5111" s="739">
        <f t="shared" si="200"/>
        <v>0</v>
      </c>
    </row>
    <row r="5112" spans="1:26" s="365" customFormat="1" ht="12.65" customHeight="1">
      <c r="A5112" s="325" t="s">
        <v>66</v>
      </c>
      <c r="B5112" s="452" t="s">
        <v>985</v>
      </c>
      <c r="C5112" s="453" t="s">
        <v>449</v>
      </c>
      <c r="D5112" s="454" t="s">
        <v>1481</v>
      </c>
      <c r="E5112" s="455" t="s">
        <v>995</v>
      </c>
      <c r="F5112" s="454" t="s">
        <v>1468</v>
      </c>
      <c r="G5112" s="454" t="s">
        <v>1455</v>
      </c>
      <c r="H5112" s="454" t="s">
        <v>439</v>
      </c>
      <c r="I5112" s="453">
        <v>2024</v>
      </c>
      <c r="J5112" s="453">
        <v>11</v>
      </c>
      <c r="K5112" s="456">
        <v>45629</v>
      </c>
      <c r="L5112" s="457" t="s">
        <v>553</v>
      </c>
      <c r="M5112" s="458">
        <v>7.0999999999999994E-2</v>
      </c>
      <c r="N5112" s="458">
        <v>7.0999999999999994E-2</v>
      </c>
      <c r="O5112" s="459">
        <v>0</v>
      </c>
      <c r="P5112" s="460" t="s">
        <v>1470</v>
      </c>
      <c r="Q5112" s="453">
        <v>1</v>
      </c>
      <c r="R5112" s="458">
        <v>7.0999999999999994E-2</v>
      </c>
      <c r="S5112" s="464">
        <v>50400</v>
      </c>
      <c r="T5112" s="461">
        <v>64414729</v>
      </c>
      <c r="U5112" s="469">
        <v>3400000</v>
      </c>
      <c r="V5112" s="470">
        <v>3400000</v>
      </c>
      <c r="W5112" s="716" t="e">
        <f t="shared" si="199"/>
        <v>#DIV/0!</v>
      </c>
      <c r="Z5112" s="739">
        <f t="shared" si="200"/>
        <v>0</v>
      </c>
    </row>
    <row r="5113" spans="1:26" s="365" customFormat="1" ht="12.65" customHeight="1">
      <c r="A5113" s="325" t="s">
        <v>66</v>
      </c>
      <c r="B5113" s="452" t="s">
        <v>985</v>
      </c>
      <c r="C5113" s="453" t="s">
        <v>449</v>
      </c>
      <c r="D5113" s="454" t="s">
        <v>996</v>
      </c>
      <c r="E5113" s="455" t="s">
        <v>1415</v>
      </c>
      <c r="F5113" s="454" t="s">
        <v>1468</v>
      </c>
      <c r="G5113" s="454" t="s">
        <v>1455</v>
      </c>
      <c r="H5113" s="454" t="s">
        <v>439</v>
      </c>
      <c r="I5113" s="453">
        <v>2024</v>
      </c>
      <c r="J5113" s="453">
        <v>11</v>
      </c>
      <c r="K5113" s="456">
        <v>45629</v>
      </c>
      <c r="L5113" s="457" t="s">
        <v>553</v>
      </c>
      <c r="M5113" s="458">
        <v>4.1200000000000001E-2</v>
      </c>
      <c r="N5113" s="458">
        <v>4.1200000000000001E-2</v>
      </c>
      <c r="O5113" s="459">
        <v>0</v>
      </c>
      <c r="P5113" s="460" t="s">
        <v>1470</v>
      </c>
      <c r="Q5113" s="453">
        <v>1</v>
      </c>
      <c r="R5113" s="458">
        <v>4.1200000000000001E-2</v>
      </c>
      <c r="S5113" s="464">
        <v>50000</v>
      </c>
      <c r="T5113" s="461">
        <v>35511006</v>
      </c>
      <c r="U5113" s="469">
        <v>1650000</v>
      </c>
      <c r="V5113" s="470">
        <v>1650000</v>
      </c>
      <c r="W5113" s="716" t="e">
        <f t="shared" si="199"/>
        <v>#DIV/0!</v>
      </c>
      <c r="Z5113" s="739">
        <f t="shared" si="200"/>
        <v>0</v>
      </c>
    </row>
    <row r="5114" spans="1:26" s="365" customFormat="1" ht="12.65" customHeight="1">
      <c r="A5114" s="452" t="s">
        <v>279</v>
      </c>
      <c r="B5114" s="452" t="s">
        <v>42</v>
      </c>
      <c r="C5114" s="453" t="s">
        <v>554</v>
      </c>
      <c r="D5114" s="454" t="s">
        <v>719</v>
      </c>
      <c r="E5114" s="455" t="s">
        <v>1297</v>
      </c>
      <c r="F5114" s="454" t="s">
        <v>1468</v>
      </c>
      <c r="G5114" s="454" t="s">
        <v>1455</v>
      </c>
      <c r="H5114" s="454" t="s">
        <v>439</v>
      </c>
      <c r="I5114" s="453">
        <v>2024</v>
      </c>
      <c r="J5114" s="453">
        <v>11</v>
      </c>
      <c r="K5114" s="456">
        <v>45629</v>
      </c>
      <c r="L5114" s="457" t="s">
        <v>553</v>
      </c>
      <c r="M5114" s="458">
        <v>0.1802</v>
      </c>
      <c r="N5114" s="458">
        <v>0.21870000000000001</v>
      </c>
      <c r="O5114" s="468">
        <v>3.3099999999999997E-2</v>
      </c>
      <c r="P5114" s="460" t="s">
        <v>1470</v>
      </c>
      <c r="Q5114" s="453">
        <v>1</v>
      </c>
      <c r="R5114" s="458">
        <v>0.1802</v>
      </c>
      <c r="S5114" s="464">
        <v>8003087</v>
      </c>
      <c r="T5114" s="461">
        <v>80229926</v>
      </c>
      <c r="U5114" s="469">
        <v>8913207</v>
      </c>
      <c r="V5114" s="470">
        <v>6352748</v>
      </c>
      <c r="W5114" s="716" t="e">
        <f t="shared" si="199"/>
        <v>#DIV/0!</v>
      </c>
      <c r="Z5114" s="739">
        <f t="shared" si="200"/>
        <v>264902.17969999998</v>
      </c>
    </row>
    <row r="5115" spans="1:26" s="365" customFormat="1" ht="12.65" customHeight="1">
      <c r="A5115" s="452" t="s">
        <v>279</v>
      </c>
      <c r="B5115" s="452" t="s">
        <v>42</v>
      </c>
      <c r="C5115" s="453" t="s">
        <v>554</v>
      </c>
      <c r="D5115" s="454" t="s">
        <v>614</v>
      </c>
      <c r="E5115" s="455" t="s">
        <v>1298</v>
      </c>
      <c r="F5115" s="454" t="s">
        <v>1468</v>
      </c>
      <c r="G5115" s="454" t="s">
        <v>1455</v>
      </c>
      <c r="H5115" s="454" t="s">
        <v>439</v>
      </c>
      <c r="I5115" s="453">
        <v>2024</v>
      </c>
      <c r="J5115" s="453">
        <v>11</v>
      </c>
      <c r="K5115" s="456">
        <v>45629</v>
      </c>
      <c r="L5115" s="457" t="s">
        <v>553</v>
      </c>
      <c r="M5115" s="458">
        <v>5.0299999999999997E-2</v>
      </c>
      <c r="N5115" s="458">
        <v>7.4499999999999997E-2</v>
      </c>
      <c r="O5115" s="468">
        <v>2.4199999999999999E-2</v>
      </c>
      <c r="P5115" s="460" t="s">
        <v>1470</v>
      </c>
      <c r="Q5115" s="453">
        <v>1</v>
      </c>
      <c r="R5115" s="458">
        <v>5.0299999999999997E-2</v>
      </c>
      <c r="S5115" s="464">
        <v>10392000</v>
      </c>
      <c r="T5115" s="461">
        <v>87838402</v>
      </c>
      <c r="U5115" s="469">
        <v>5799197</v>
      </c>
      <c r="V5115" s="470">
        <v>3821225</v>
      </c>
      <c r="W5115" s="716" t="e">
        <f t="shared" si="199"/>
        <v>#DIV/0!</v>
      </c>
      <c r="Z5115" s="739">
        <f t="shared" si="200"/>
        <v>251486.4</v>
      </c>
    </row>
    <row r="5116" spans="1:26" s="365" customFormat="1" ht="12.65" customHeight="1">
      <c r="A5116" s="452" t="s">
        <v>279</v>
      </c>
      <c r="B5116" s="452" t="s">
        <v>42</v>
      </c>
      <c r="C5116" s="453" t="s">
        <v>554</v>
      </c>
      <c r="D5116" s="454" t="s">
        <v>726</v>
      </c>
      <c r="E5116" s="455" t="s">
        <v>1424</v>
      </c>
      <c r="F5116" s="454" t="s">
        <v>1468</v>
      </c>
      <c r="G5116" s="454" t="s">
        <v>1455</v>
      </c>
      <c r="H5116" s="454" t="s">
        <v>439</v>
      </c>
      <c r="I5116" s="453">
        <v>2024</v>
      </c>
      <c r="J5116" s="453">
        <v>11</v>
      </c>
      <c r="K5116" s="456">
        <v>45629</v>
      </c>
      <c r="L5116" s="457" t="s">
        <v>553</v>
      </c>
      <c r="M5116" s="458">
        <v>6.2700000000000006E-2</v>
      </c>
      <c r="N5116" s="458">
        <v>8.7300000000000003E-2</v>
      </c>
      <c r="O5116" s="468">
        <v>2.46E-2</v>
      </c>
      <c r="P5116" s="460" t="s">
        <v>1470</v>
      </c>
      <c r="Q5116" s="453">
        <v>1</v>
      </c>
      <c r="R5116" s="458">
        <v>6.2700000000000006E-2</v>
      </c>
      <c r="S5116" s="464">
        <v>10462347</v>
      </c>
      <c r="T5116" s="461">
        <v>87316647</v>
      </c>
      <c r="U5116" s="469">
        <v>5893484</v>
      </c>
      <c r="V5116" s="470">
        <v>3899471</v>
      </c>
      <c r="W5116" s="716" t="e">
        <f t="shared" si="199"/>
        <v>#DIV/0!</v>
      </c>
      <c r="Z5116" s="739">
        <f t="shared" si="200"/>
        <v>257373.73620000001</v>
      </c>
    </row>
    <row r="5117" spans="1:26" s="365" customFormat="1" ht="12.65" customHeight="1">
      <c r="A5117" s="452" t="s">
        <v>115</v>
      </c>
      <c r="B5117" s="452" t="s">
        <v>728</v>
      </c>
      <c r="C5117" s="453" t="s">
        <v>449</v>
      </c>
      <c r="D5117" s="454" t="s">
        <v>719</v>
      </c>
      <c r="E5117" s="455" t="s">
        <v>1166</v>
      </c>
      <c r="F5117" s="454" t="s">
        <v>1468</v>
      </c>
      <c r="G5117" s="454" t="s">
        <v>1455</v>
      </c>
      <c r="H5117" s="454" t="s">
        <v>439</v>
      </c>
      <c r="I5117" s="453">
        <v>2024</v>
      </c>
      <c r="J5117" s="453">
        <v>12</v>
      </c>
      <c r="K5117" s="456">
        <v>45660</v>
      </c>
      <c r="L5117" s="457" t="s">
        <v>553</v>
      </c>
      <c r="M5117" s="458">
        <v>0.7006</v>
      </c>
      <c r="N5117" s="458">
        <v>0.7419</v>
      </c>
      <c r="O5117" s="468">
        <v>4.1300000000000003E-2</v>
      </c>
      <c r="P5117" s="460" t="s">
        <v>1470</v>
      </c>
      <c r="Q5117" s="453">
        <v>1</v>
      </c>
      <c r="R5117" s="458">
        <v>0.7006</v>
      </c>
      <c r="S5117" s="464">
        <v>220452</v>
      </c>
      <c r="T5117" s="461">
        <v>11202382</v>
      </c>
      <c r="U5117" s="469">
        <v>1980000</v>
      </c>
      <c r="V5117" s="470">
        <v>1517341.6233999999</v>
      </c>
      <c r="W5117" s="716" t="e">
        <f t="shared" si="199"/>
        <v>#DIV/0!</v>
      </c>
      <c r="Z5117" s="739">
        <f t="shared" si="200"/>
        <v>9104.6676000000007</v>
      </c>
    </row>
    <row r="5118" spans="1:26" s="365" customFormat="1" ht="12.65" customHeight="1">
      <c r="A5118" s="452" t="s">
        <v>115</v>
      </c>
      <c r="B5118" s="452" t="s">
        <v>728</v>
      </c>
      <c r="C5118" s="453" t="s">
        <v>449</v>
      </c>
      <c r="D5118" s="454" t="s">
        <v>737</v>
      </c>
      <c r="E5118" s="455" t="s">
        <v>1165</v>
      </c>
      <c r="F5118" s="454" t="s">
        <v>1468</v>
      </c>
      <c r="G5118" s="454" t="s">
        <v>448</v>
      </c>
      <c r="H5118" s="454" t="s">
        <v>439</v>
      </c>
      <c r="I5118" s="453">
        <v>2024</v>
      </c>
      <c r="J5118" s="453">
        <v>12</v>
      </c>
      <c r="K5118" s="456">
        <v>45660</v>
      </c>
      <c r="L5118" s="457" t="s">
        <v>553</v>
      </c>
      <c r="M5118" s="458">
        <v>0.12970000000000001</v>
      </c>
      <c r="N5118" s="458">
        <v>0.15260000000000001</v>
      </c>
      <c r="O5118" s="468">
        <v>2.29E-2</v>
      </c>
      <c r="P5118" s="460" t="s">
        <v>1470</v>
      </c>
      <c r="Q5118" s="453">
        <v>1</v>
      </c>
      <c r="R5118" s="458">
        <v>0.12970000000000001</v>
      </c>
      <c r="S5118" s="464">
        <v>670341</v>
      </c>
      <c r="T5118" s="461">
        <v>13160155</v>
      </c>
      <c r="U5118" s="469">
        <v>1100000</v>
      </c>
      <c r="V5118" s="470">
        <v>798632.45050000004</v>
      </c>
      <c r="W5118" s="716" t="e">
        <f t="shared" si="199"/>
        <v>#DIV/0!</v>
      </c>
      <c r="Z5118" s="739">
        <f t="shared" si="200"/>
        <v>15350.8089</v>
      </c>
    </row>
    <row r="5119" spans="1:26" s="365" customFormat="1" ht="12.65" customHeight="1">
      <c r="A5119" s="452" t="s">
        <v>115</v>
      </c>
      <c r="B5119" s="452" t="s">
        <v>728</v>
      </c>
      <c r="C5119" s="453" t="s">
        <v>449</v>
      </c>
      <c r="D5119" s="454" t="s">
        <v>731</v>
      </c>
      <c r="E5119" s="455" t="s">
        <v>1164</v>
      </c>
      <c r="F5119" s="454" t="s">
        <v>1468</v>
      </c>
      <c r="G5119" s="454" t="s">
        <v>448</v>
      </c>
      <c r="H5119" s="454" t="s">
        <v>439</v>
      </c>
      <c r="I5119" s="453">
        <v>2024</v>
      </c>
      <c r="J5119" s="453">
        <v>12</v>
      </c>
      <c r="K5119" s="456">
        <v>45660</v>
      </c>
      <c r="L5119" s="457" t="s">
        <v>553</v>
      </c>
      <c r="M5119" s="458">
        <v>0.1135</v>
      </c>
      <c r="N5119" s="458">
        <v>0.1343</v>
      </c>
      <c r="O5119" s="468">
        <v>2.0799999999999999E-2</v>
      </c>
      <c r="P5119" s="460" t="s">
        <v>1470</v>
      </c>
      <c r="Q5119" s="453">
        <v>1</v>
      </c>
      <c r="R5119" s="458">
        <v>0.1135</v>
      </c>
      <c r="S5119" s="464">
        <v>576812</v>
      </c>
      <c r="T5119" s="461">
        <v>12881341</v>
      </c>
      <c r="U5119" s="469">
        <v>999000</v>
      </c>
      <c r="V5119" s="470">
        <v>731068.10719999997</v>
      </c>
      <c r="W5119" s="716" t="e">
        <f t="shared" si="199"/>
        <v>#DIV/0!</v>
      </c>
      <c r="Z5119" s="739">
        <f t="shared" si="200"/>
        <v>11997.6896</v>
      </c>
    </row>
    <row r="5120" spans="1:26" s="365" customFormat="1" ht="12.65" customHeight="1">
      <c r="A5120" s="452" t="s">
        <v>115</v>
      </c>
      <c r="B5120" s="452" t="s">
        <v>728</v>
      </c>
      <c r="C5120" s="453" t="s">
        <v>449</v>
      </c>
      <c r="D5120" s="454" t="s">
        <v>729</v>
      </c>
      <c r="E5120" s="455" t="s">
        <v>730</v>
      </c>
      <c r="F5120" s="454" t="s">
        <v>1468</v>
      </c>
      <c r="G5120" s="454" t="s">
        <v>448</v>
      </c>
      <c r="H5120" s="454" t="s">
        <v>439</v>
      </c>
      <c r="I5120" s="453">
        <v>2024</v>
      </c>
      <c r="J5120" s="453">
        <v>12</v>
      </c>
      <c r="K5120" s="456">
        <v>45294</v>
      </c>
      <c r="L5120" s="457" t="s">
        <v>553</v>
      </c>
      <c r="M5120" s="458">
        <v>0.1056</v>
      </c>
      <c r="N5120" s="458">
        <v>0.11840000000000001</v>
      </c>
      <c r="O5120" s="468">
        <v>1.2800000000000001E-2</v>
      </c>
      <c r="P5120" s="460" t="s">
        <v>1470</v>
      </c>
      <c r="Q5120" s="453">
        <v>1</v>
      </c>
      <c r="R5120" s="458">
        <v>0.1056</v>
      </c>
      <c r="S5120" s="464">
        <v>0</v>
      </c>
      <c r="T5120" s="461">
        <v>10061092</v>
      </c>
      <c r="U5120" s="469">
        <v>615000</v>
      </c>
      <c r="V5120" s="470">
        <v>486218.02240000002</v>
      </c>
      <c r="W5120" s="716" t="e">
        <f t="shared" si="199"/>
        <v>#DIV/0!</v>
      </c>
      <c r="Z5120" s="739">
        <f t="shared" si="200"/>
        <v>0</v>
      </c>
    </row>
    <row r="5121" spans="1:26" s="365" customFormat="1" ht="12.65" customHeight="1">
      <c r="A5121" s="452" t="s">
        <v>115</v>
      </c>
      <c r="B5121" s="452" t="s">
        <v>728</v>
      </c>
      <c r="C5121" s="453" t="s">
        <v>449</v>
      </c>
      <c r="D5121" s="454" t="s">
        <v>726</v>
      </c>
      <c r="E5121" s="455" t="s">
        <v>727</v>
      </c>
      <c r="F5121" s="454" t="s">
        <v>1468</v>
      </c>
      <c r="G5121" s="454" t="s">
        <v>448</v>
      </c>
      <c r="H5121" s="454" t="s">
        <v>439</v>
      </c>
      <c r="I5121" s="453">
        <v>2024</v>
      </c>
      <c r="J5121" s="453">
        <v>12</v>
      </c>
      <c r="K5121" s="456">
        <v>45660</v>
      </c>
      <c r="L5121" s="457" t="s">
        <v>553</v>
      </c>
      <c r="M5121" s="458">
        <v>9.5299999999999996E-2</v>
      </c>
      <c r="N5121" s="458">
        <v>0.1072</v>
      </c>
      <c r="O5121" s="468">
        <v>1.1900000000000001E-2</v>
      </c>
      <c r="P5121" s="460" t="s">
        <v>1470</v>
      </c>
      <c r="Q5121" s="453">
        <v>1</v>
      </c>
      <c r="R5121" s="458">
        <v>9.5299999999999996E-2</v>
      </c>
      <c r="S5121" s="464">
        <v>0</v>
      </c>
      <c r="T5121" s="461">
        <v>10199610</v>
      </c>
      <c r="U5121" s="469">
        <v>570000</v>
      </c>
      <c r="V5121" s="470">
        <v>448624.641</v>
      </c>
      <c r="W5121" s="716" t="e">
        <f t="shared" si="199"/>
        <v>#DIV/0!</v>
      </c>
      <c r="Z5121" s="739">
        <f t="shared" si="200"/>
        <v>0</v>
      </c>
    </row>
    <row r="5122" spans="1:26" s="365" customFormat="1" ht="12.65" customHeight="1">
      <c r="A5122" s="452" t="s">
        <v>115</v>
      </c>
      <c r="B5122" s="452" t="s">
        <v>728</v>
      </c>
      <c r="C5122" s="453" t="s">
        <v>449</v>
      </c>
      <c r="D5122" s="454" t="s">
        <v>1471</v>
      </c>
      <c r="E5122" s="455" t="s">
        <v>754</v>
      </c>
      <c r="F5122" s="454" t="s">
        <v>1468</v>
      </c>
      <c r="G5122" s="454" t="s">
        <v>1455</v>
      </c>
      <c r="H5122" s="454" t="s">
        <v>439</v>
      </c>
      <c r="I5122" s="453">
        <v>2024</v>
      </c>
      <c r="J5122" s="453">
        <v>12</v>
      </c>
      <c r="K5122" s="456">
        <v>45660</v>
      </c>
      <c r="L5122" s="457" t="s">
        <v>553</v>
      </c>
      <c r="M5122" s="458">
        <v>5.2299999999999999E-2</v>
      </c>
      <c r="N5122" s="458">
        <v>5.8900000000000001E-2</v>
      </c>
      <c r="O5122" s="468">
        <v>6.6E-3</v>
      </c>
      <c r="P5122" s="460" t="s">
        <v>1470</v>
      </c>
      <c r="Q5122" s="453">
        <v>1</v>
      </c>
      <c r="R5122" s="458">
        <v>5.2299999999999999E-2</v>
      </c>
      <c r="S5122" s="464">
        <v>344270</v>
      </c>
      <c r="T5122" s="461">
        <v>11079954</v>
      </c>
      <c r="U5122" s="469">
        <v>315000</v>
      </c>
      <c r="V5122" s="470">
        <v>241872.30359999998</v>
      </c>
      <c r="W5122" s="716" t="e">
        <f t="shared" ref="W5122:W5185" si="201">V5122/$AB$1</f>
        <v>#DIV/0!</v>
      </c>
      <c r="Z5122" s="739">
        <f t="shared" si="200"/>
        <v>2272.1819999999998</v>
      </c>
    </row>
    <row r="5123" spans="1:26" s="365" customFormat="1" ht="12.65" customHeight="1">
      <c r="A5123" s="452" t="s">
        <v>115</v>
      </c>
      <c r="B5123" s="452" t="s">
        <v>728</v>
      </c>
      <c r="C5123" s="453" t="s">
        <v>449</v>
      </c>
      <c r="D5123" s="454" t="s">
        <v>743</v>
      </c>
      <c r="E5123" s="455" t="s">
        <v>744</v>
      </c>
      <c r="F5123" s="454" t="s">
        <v>1468</v>
      </c>
      <c r="G5123" s="454" t="s">
        <v>448</v>
      </c>
      <c r="H5123" s="454" t="s">
        <v>439</v>
      </c>
      <c r="I5123" s="453">
        <v>2024</v>
      </c>
      <c r="J5123" s="453">
        <v>12</v>
      </c>
      <c r="K5123" s="456">
        <v>45660</v>
      </c>
      <c r="L5123" s="457" t="s">
        <v>553</v>
      </c>
      <c r="M5123" s="458">
        <v>3.4099999999999998E-2</v>
      </c>
      <c r="N5123" s="458">
        <v>4.1300000000000003E-2</v>
      </c>
      <c r="O5123" s="468">
        <v>7.1999999999999998E-3</v>
      </c>
      <c r="P5123" s="460" t="s">
        <v>1470</v>
      </c>
      <c r="Q5123" s="453">
        <v>1</v>
      </c>
      <c r="R5123" s="458">
        <v>3.4099999999999998E-2</v>
      </c>
      <c r="S5123" s="464">
        <v>488573</v>
      </c>
      <c r="T5123" s="461">
        <v>12934090</v>
      </c>
      <c r="U5123" s="469">
        <v>345000</v>
      </c>
      <c r="V5123" s="470">
        <v>251874.552</v>
      </c>
      <c r="W5123" s="716" t="e">
        <f t="shared" si="201"/>
        <v>#DIV/0!</v>
      </c>
      <c r="Z5123" s="739">
        <f t="shared" ref="Z5123:Z5186" si="202">O5123*S5123</f>
        <v>3517.7255999999998</v>
      </c>
    </row>
    <row r="5124" spans="1:26" s="365" customFormat="1" ht="12.65" customHeight="1">
      <c r="A5124" s="284" t="s">
        <v>107</v>
      </c>
      <c r="B5124" s="452" t="s">
        <v>703</v>
      </c>
      <c r="C5124" s="453" t="s">
        <v>449</v>
      </c>
      <c r="D5124" s="454" t="s">
        <v>1472</v>
      </c>
      <c r="E5124" s="455" t="s">
        <v>1457</v>
      </c>
      <c r="F5124" s="454" t="s">
        <v>1468</v>
      </c>
      <c r="G5124" s="454" t="s">
        <v>1455</v>
      </c>
      <c r="H5124" s="454" t="s">
        <v>439</v>
      </c>
      <c r="I5124" s="453">
        <v>2024</v>
      </c>
      <c r="J5124" s="453">
        <v>12</v>
      </c>
      <c r="K5124" s="456">
        <v>45660</v>
      </c>
      <c r="L5124" s="457" t="s">
        <v>553</v>
      </c>
      <c r="M5124" s="458">
        <v>4.3999999999999997E-2</v>
      </c>
      <c r="N5124" s="458">
        <v>5.0799999999999998E-2</v>
      </c>
      <c r="O5124" s="468">
        <v>6.7999999999999996E-3</v>
      </c>
      <c r="P5124" s="460" t="s">
        <v>1470</v>
      </c>
      <c r="Q5124" s="453">
        <v>1</v>
      </c>
      <c r="R5124" s="458">
        <v>4.3999999999999997E-2</v>
      </c>
      <c r="S5124" s="464">
        <v>199200</v>
      </c>
      <c r="T5124" s="461">
        <v>5881921</v>
      </c>
      <c r="U5124" s="469">
        <v>325000</v>
      </c>
      <c r="V5124" s="470">
        <v>285002.93719999999</v>
      </c>
      <c r="W5124" s="716" t="e">
        <f t="shared" si="201"/>
        <v>#DIV/0!</v>
      </c>
      <c r="Z5124" s="739">
        <f t="shared" si="202"/>
        <v>1354.56</v>
      </c>
    </row>
    <row r="5125" spans="1:26" s="365" customFormat="1" ht="12.65" customHeight="1">
      <c r="A5125" s="284" t="s">
        <v>107</v>
      </c>
      <c r="B5125" s="452" t="s">
        <v>703</v>
      </c>
      <c r="C5125" s="453" t="s">
        <v>449</v>
      </c>
      <c r="D5125" s="454" t="s">
        <v>731</v>
      </c>
      <c r="E5125" s="455" t="s">
        <v>1453</v>
      </c>
      <c r="F5125" s="454" t="s">
        <v>1468</v>
      </c>
      <c r="G5125" s="454" t="s">
        <v>1455</v>
      </c>
      <c r="H5125" s="454" t="s">
        <v>439</v>
      </c>
      <c r="I5125" s="453">
        <v>2024</v>
      </c>
      <c r="J5125" s="453">
        <v>12</v>
      </c>
      <c r="K5125" s="456">
        <v>45660</v>
      </c>
      <c r="L5125" s="457" t="s">
        <v>553</v>
      </c>
      <c r="M5125" s="458">
        <v>9.6000000000000002E-2</v>
      </c>
      <c r="N5125" s="458">
        <v>0.1069</v>
      </c>
      <c r="O5125" s="468">
        <v>1.09E-2</v>
      </c>
      <c r="P5125" s="460" t="s">
        <v>1470</v>
      </c>
      <c r="Q5125" s="453">
        <v>1</v>
      </c>
      <c r="R5125" s="458">
        <v>9.6000000000000002E-2</v>
      </c>
      <c r="S5125" s="464">
        <v>264545</v>
      </c>
      <c r="T5125" s="461">
        <v>6135026</v>
      </c>
      <c r="U5125" s="469">
        <v>525000</v>
      </c>
      <c r="V5125" s="470">
        <v>458128.21659999999</v>
      </c>
      <c r="W5125" s="716" t="e">
        <f t="shared" si="201"/>
        <v>#DIV/0!</v>
      </c>
      <c r="Z5125" s="739">
        <f t="shared" si="202"/>
        <v>2883.5405000000001</v>
      </c>
    </row>
    <row r="5126" spans="1:26" s="365" customFormat="1" ht="12.65" customHeight="1">
      <c r="A5126" s="284" t="s">
        <v>107</v>
      </c>
      <c r="B5126" s="452" t="s">
        <v>703</v>
      </c>
      <c r="C5126" s="453" t="s">
        <v>449</v>
      </c>
      <c r="D5126" s="454" t="s">
        <v>737</v>
      </c>
      <c r="E5126" s="455" t="s">
        <v>1454</v>
      </c>
      <c r="F5126" s="454" t="s">
        <v>1468</v>
      </c>
      <c r="G5126" s="454" t="s">
        <v>1455</v>
      </c>
      <c r="H5126" s="454" t="s">
        <v>439</v>
      </c>
      <c r="I5126" s="453">
        <v>2024</v>
      </c>
      <c r="J5126" s="453">
        <v>12</v>
      </c>
      <c r="K5126" s="456">
        <v>45660</v>
      </c>
      <c r="L5126" s="457" t="s">
        <v>553</v>
      </c>
      <c r="M5126" s="458">
        <v>4.8000000000000001E-2</v>
      </c>
      <c r="N5126" s="458">
        <v>6.0299999999999999E-2</v>
      </c>
      <c r="O5126" s="468">
        <v>1.23E-2</v>
      </c>
      <c r="P5126" s="460" t="s">
        <v>1470</v>
      </c>
      <c r="Q5126" s="453">
        <v>1</v>
      </c>
      <c r="R5126" s="458">
        <v>4.8000000000000001E-2</v>
      </c>
      <c r="S5126" s="464">
        <v>288000</v>
      </c>
      <c r="T5126" s="461">
        <v>5448564</v>
      </c>
      <c r="U5126" s="469">
        <v>589000</v>
      </c>
      <c r="V5126" s="470">
        <v>521982.66279999999</v>
      </c>
      <c r="W5126" s="716" t="e">
        <f t="shared" si="201"/>
        <v>#DIV/0!</v>
      </c>
      <c r="Z5126" s="739">
        <f t="shared" si="202"/>
        <v>3542.4</v>
      </c>
    </row>
    <row r="5127" spans="1:26" s="365" customFormat="1" ht="12.65" customHeight="1">
      <c r="A5127" s="284" t="s">
        <v>106</v>
      </c>
      <c r="B5127" s="452" t="s">
        <v>699</v>
      </c>
      <c r="C5127" s="453" t="s">
        <v>449</v>
      </c>
      <c r="D5127" s="454" t="s">
        <v>719</v>
      </c>
      <c r="E5127" s="455" t="s">
        <v>1448</v>
      </c>
      <c r="F5127" s="454" t="s">
        <v>1468</v>
      </c>
      <c r="G5127" s="454" t="s">
        <v>703</v>
      </c>
      <c r="H5127" s="454" t="s">
        <v>439</v>
      </c>
      <c r="I5127" s="453">
        <v>2024</v>
      </c>
      <c r="J5127" s="453">
        <v>12</v>
      </c>
      <c r="K5127" s="456">
        <v>45660</v>
      </c>
      <c r="L5127" s="457" t="s">
        <v>553</v>
      </c>
      <c r="M5127" s="458">
        <v>0.28100000000000003</v>
      </c>
      <c r="N5127" s="458">
        <v>0.30070000000000002</v>
      </c>
      <c r="O5127" s="468">
        <v>1.9699999999999999E-2</v>
      </c>
      <c r="P5127" s="460" t="s">
        <v>1470</v>
      </c>
      <c r="Q5127" s="453">
        <v>1</v>
      </c>
      <c r="R5127" s="458">
        <v>0.28100000000000003</v>
      </c>
      <c r="S5127" s="464">
        <v>1434672</v>
      </c>
      <c r="T5127" s="461">
        <v>38505946</v>
      </c>
      <c r="U5127" s="469">
        <v>3150000</v>
      </c>
      <c r="V5127" s="470">
        <v>2391432.8637999999</v>
      </c>
      <c r="W5127" s="716" t="e">
        <f t="shared" si="201"/>
        <v>#DIV/0!</v>
      </c>
      <c r="Z5127" s="739">
        <f t="shared" si="202"/>
        <v>28263.038399999998</v>
      </c>
    </row>
    <row r="5128" spans="1:26" s="365" customFormat="1" ht="12.65" customHeight="1">
      <c r="A5128" s="284" t="s">
        <v>106</v>
      </c>
      <c r="B5128" s="452" t="s">
        <v>699</v>
      </c>
      <c r="C5128" s="453" t="s">
        <v>449</v>
      </c>
      <c r="D5128" s="454" t="s">
        <v>726</v>
      </c>
      <c r="E5128" s="455" t="s">
        <v>1449</v>
      </c>
      <c r="F5128" s="454" t="s">
        <v>1468</v>
      </c>
      <c r="G5128" s="454" t="s">
        <v>703</v>
      </c>
      <c r="H5128" s="454" t="s">
        <v>439</v>
      </c>
      <c r="I5128" s="453">
        <v>2024</v>
      </c>
      <c r="J5128" s="453">
        <v>12</v>
      </c>
      <c r="K5128" s="456">
        <v>45660</v>
      </c>
      <c r="L5128" s="457" t="s">
        <v>553</v>
      </c>
      <c r="M5128" s="458">
        <v>4.7E-2</v>
      </c>
      <c r="N5128" s="458">
        <v>5.6399999999999999E-2</v>
      </c>
      <c r="O5128" s="468">
        <v>9.4000000000000004E-3</v>
      </c>
      <c r="P5128" s="460" t="s">
        <v>1470</v>
      </c>
      <c r="Q5128" s="453">
        <v>1</v>
      </c>
      <c r="R5128" s="458">
        <v>4.7E-2</v>
      </c>
      <c r="S5128" s="464">
        <v>1890000</v>
      </c>
      <c r="T5128" s="461">
        <v>37711818</v>
      </c>
      <c r="U5128" s="469">
        <v>1350000</v>
      </c>
      <c r="V5128" s="470">
        <v>995508.91079999995</v>
      </c>
      <c r="W5128" s="716" t="e">
        <f t="shared" si="201"/>
        <v>#DIV/0!</v>
      </c>
      <c r="Z5128" s="739">
        <f t="shared" si="202"/>
        <v>17766</v>
      </c>
    </row>
    <row r="5129" spans="1:26" s="365" customFormat="1" ht="12.65" customHeight="1">
      <c r="A5129" s="284" t="s">
        <v>106</v>
      </c>
      <c r="B5129" s="452" t="s">
        <v>699</v>
      </c>
      <c r="C5129" s="453" t="s">
        <v>449</v>
      </c>
      <c r="D5129" s="454" t="s">
        <v>729</v>
      </c>
      <c r="E5129" s="455" t="s">
        <v>1450</v>
      </c>
      <c r="F5129" s="454" t="s">
        <v>1468</v>
      </c>
      <c r="G5129" s="454" t="s">
        <v>703</v>
      </c>
      <c r="H5129" s="454" t="s">
        <v>439</v>
      </c>
      <c r="I5129" s="453">
        <v>2024</v>
      </c>
      <c r="J5129" s="453">
        <v>12</v>
      </c>
      <c r="K5129" s="456">
        <v>45660</v>
      </c>
      <c r="L5129" s="457" t="s">
        <v>553</v>
      </c>
      <c r="M5129" s="458">
        <v>0.06</v>
      </c>
      <c r="N5129" s="458">
        <v>7.0599999999999996E-2</v>
      </c>
      <c r="O5129" s="468">
        <v>1.06E-2</v>
      </c>
      <c r="P5129" s="460" t="s">
        <v>1470</v>
      </c>
      <c r="Q5129" s="453">
        <v>1</v>
      </c>
      <c r="R5129" s="458">
        <v>0.06</v>
      </c>
      <c r="S5129" s="464">
        <v>1825724</v>
      </c>
      <c r="T5129" s="461">
        <v>37805710</v>
      </c>
      <c r="U5129" s="469">
        <v>1530000</v>
      </c>
      <c r="V5129" s="470">
        <v>1129259.4739999999</v>
      </c>
      <c r="W5129" s="716" t="e">
        <f t="shared" si="201"/>
        <v>#DIV/0!</v>
      </c>
      <c r="Z5129" s="739">
        <f t="shared" si="202"/>
        <v>19352.6744</v>
      </c>
    </row>
    <row r="5130" spans="1:26" s="365" customFormat="1" ht="12.65" customHeight="1">
      <c r="A5130" s="284" t="s">
        <v>106</v>
      </c>
      <c r="B5130" s="452" t="s">
        <v>699</v>
      </c>
      <c r="C5130" s="453" t="s">
        <v>449</v>
      </c>
      <c r="D5130" s="454" t="s">
        <v>1473</v>
      </c>
      <c r="E5130" s="455" t="s">
        <v>1452</v>
      </c>
      <c r="F5130" s="454" t="s">
        <v>1468</v>
      </c>
      <c r="G5130" s="454" t="s">
        <v>1455</v>
      </c>
      <c r="H5130" s="454" t="s">
        <v>439</v>
      </c>
      <c r="I5130" s="453">
        <v>2024</v>
      </c>
      <c r="J5130" s="453">
        <v>12</v>
      </c>
      <c r="K5130" s="456">
        <v>45660</v>
      </c>
      <c r="L5130" s="457" t="s">
        <v>553</v>
      </c>
      <c r="M5130" s="458">
        <v>0.12</v>
      </c>
      <c r="N5130" s="458">
        <v>0.1331</v>
      </c>
      <c r="O5130" s="468">
        <v>1.3100000000000001E-2</v>
      </c>
      <c r="P5130" s="460" t="s">
        <v>1470</v>
      </c>
      <c r="Q5130" s="453">
        <v>1</v>
      </c>
      <c r="R5130" s="458">
        <v>0.12</v>
      </c>
      <c r="S5130" s="464">
        <v>1108255</v>
      </c>
      <c r="T5130" s="461">
        <v>23077128</v>
      </c>
      <c r="U5130" s="469">
        <v>1260000</v>
      </c>
      <c r="V5130" s="470">
        <v>957689.62320000003</v>
      </c>
      <c r="W5130" s="716" t="e">
        <f t="shared" si="201"/>
        <v>#DIV/0!</v>
      </c>
      <c r="Z5130" s="739">
        <f t="shared" si="202"/>
        <v>14518.140500000001</v>
      </c>
    </row>
    <row r="5131" spans="1:26" s="365" customFormat="1" ht="12.65" customHeight="1">
      <c r="A5131" s="452" t="s">
        <v>109</v>
      </c>
      <c r="B5131" s="452" t="s">
        <v>712</v>
      </c>
      <c r="C5131" s="453" t="s">
        <v>449</v>
      </c>
      <c r="D5131" s="454" t="s">
        <v>747</v>
      </c>
      <c r="E5131" s="455" t="s">
        <v>1442</v>
      </c>
      <c r="F5131" s="454" t="s">
        <v>1468</v>
      </c>
      <c r="G5131" s="454" t="s">
        <v>1474</v>
      </c>
      <c r="H5131" s="454" t="s">
        <v>439</v>
      </c>
      <c r="I5131" s="453">
        <v>2024</v>
      </c>
      <c r="J5131" s="453">
        <v>12</v>
      </c>
      <c r="K5131" s="456">
        <v>45660</v>
      </c>
      <c r="L5131" s="457" t="s">
        <v>553</v>
      </c>
      <c r="M5131" s="458">
        <v>6.5299999999999997E-2</v>
      </c>
      <c r="N5131" s="458">
        <v>7.5899999999999995E-2</v>
      </c>
      <c r="O5131" s="468">
        <v>1.06E-2</v>
      </c>
      <c r="P5131" s="460" t="s">
        <v>1470</v>
      </c>
      <c r="Q5131" s="453">
        <v>1</v>
      </c>
      <c r="R5131" s="458">
        <v>6.5299999999999997E-2</v>
      </c>
      <c r="S5131" s="464">
        <v>1456498</v>
      </c>
      <c r="T5131" s="461">
        <v>22246770</v>
      </c>
      <c r="U5131" s="469">
        <v>1020000</v>
      </c>
      <c r="V5131" s="470">
        <v>784184.23800000001</v>
      </c>
      <c r="W5131" s="716" t="e">
        <f t="shared" si="201"/>
        <v>#DIV/0!</v>
      </c>
      <c r="Z5131" s="739">
        <f t="shared" si="202"/>
        <v>15438.8788</v>
      </c>
    </row>
    <row r="5132" spans="1:26" s="365" customFormat="1" ht="12.65" customHeight="1">
      <c r="A5132" s="452" t="s">
        <v>109</v>
      </c>
      <c r="B5132" s="452" t="s">
        <v>712</v>
      </c>
      <c r="C5132" s="453" t="s">
        <v>449</v>
      </c>
      <c r="D5132" s="454" t="s">
        <v>1475</v>
      </c>
      <c r="E5132" s="455" t="s">
        <v>1440</v>
      </c>
      <c r="F5132" s="454" t="s">
        <v>1468</v>
      </c>
      <c r="G5132" s="454" t="s">
        <v>1455</v>
      </c>
      <c r="H5132" s="454" t="s">
        <v>439</v>
      </c>
      <c r="I5132" s="453">
        <v>2024</v>
      </c>
      <c r="J5132" s="453">
        <v>12</v>
      </c>
      <c r="K5132" s="456">
        <v>45660</v>
      </c>
      <c r="L5132" s="457" t="s">
        <v>553</v>
      </c>
      <c r="M5132" s="458">
        <v>3.9300000000000002E-2</v>
      </c>
      <c r="N5132" s="458">
        <v>4.6699999999999998E-2</v>
      </c>
      <c r="O5132" s="468">
        <v>7.4000000000000003E-3</v>
      </c>
      <c r="P5132" s="460" t="s">
        <v>1470</v>
      </c>
      <c r="Q5132" s="453">
        <v>1</v>
      </c>
      <c r="R5132" s="458">
        <v>3.9300000000000002E-2</v>
      </c>
      <c r="S5132" s="464">
        <v>670500</v>
      </c>
      <c r="T5132" s="461">
        <v>8737416</v>
      </c>
      <c r="U5132" s="469">
        <v>355000</v>
      </c>
      <c r="V5132" s="470">
        <v>290343.12160000001</v>
      </c>
      <c r="W5132" s="716" t="e">
        <f t="shared" si="201"/>
        <v>#DIV/0!</v>
      </c>
      <c r="Z5132" s="739">
        <f t="shared" si="202"/>
        <v>4961.7</v>
      </c>
    </row>
    <row r="5133" spans="1:26" s="365" customFormat="1" ht="12.65" customHeight="1">
      <c r="A5133" s="452" t="s">
        <v>109</v>
      </c>
      <c r="B5133" s="452" t="s">
        <v>712</v>
      </c>
      <c r="C5133" s="453" t="s">
        <v>449</v>
      </c>
      <c r="D5133" s="454" t="s">
        <v>737</v>
      </c>
      <c r="E5133" s="455" t="s">
        <v>1437</v>
      </c>
      <c r="F5133" s="454" t="s">
        <v>1468</v>
      </c>
      <c r="G5133" s="454" t="s">
        <v>1455</v>
      </c>
      <c r="H5133" s="454" t="s">
        <v>439</v>
      </c>
      <c r="I5133" s="453">
        <v>2024</v>
      </c>
      <c r="J5133" s="453">
        <v>12</v>
      </c>
      <c r="K5133" s="456">
        <v>45660</v>
      </c>
      <c r="L5133" s="457" t="s">
        <v>553</v>
      </c>
      <c r="M5133" s="458">
        <v>0.12970000000000001</v>
      </c>
      <c r="N5133" s="458">
        <v>0.15260000000000001</v>
      </c>
      <c r="O5133" s="468">
        <v>2.29E-2</v>
      </c>
      <c r="P5133" s="460" t="s">
        <v>1470</v>
      </c>
      <c r="Q5133" s="453">
        <v>1</v>
      </c>
      <c r="R5133" s="458">
        <v>0.12970000000000001</v>
      </c>
      <c r="S5133" s="464">
        <v>700799</v>
      </c>
      <c r="T5133" s="461">
        <v>9011819</v>
      </c>
      <c r="U5133" s="469">
        <v>1100000</v>
      </c>
      <c r="V5133" s="470">
        <v>893629.34490000003</v>
      </c>
      <c r="W5133" s="716" t="e">
        <f t="shared" si="201"/>
        <v>#DIV/0!</v>
      </c>
      <c r="Z5133" s="739">
        <f t="shared" si="202"/>
        <v>16048.2971</v>
      </c>
    </row>
    <row r="5134" spans="1:26" s="365" customFormat="1" ht="12.65" customHeight="1">
      <c r="A5134" s="452" t="s">
        <v>109</v>
      </c>
      <c r="B5134" s="452" t="s">
        <v>712</v>
      </c>
      <c r="C5134" s="453" t="s">
        <v>449</v>
      </c>
      <c r="D5134" s="454" t="s">
        <v>1476</v>
      </c>
      <c r="E5134" s="455" t="s">
        <v>1445</v>
      </c>
      <c r="F5134" s="454" t="s">
        <v>1468</v>
      </c>
      <c r="G5134" s="454" t="s">
        <v>1474</v>
      </c>
      <c r="H5134" s="454" t="s">
        <v>439</v>
      </c>
      <c r="I5134" s="453">
        <v>2024</v>
      </c>
      <c r="J5134" s="453">
        <v>12</v>
      </c>
      <c r="K5134" s="456">
        <v>45660</v>
      </c>
      <c r="L5134" s="457" t="s">
        <v>553</v>
      </c>
      <c r="M5134" s="458">
        <v>6.6699999999999995E-2</v>
      </c>
      <c r="N5134" s="458">
        <v>7.7299999999999994E-2</v>
      </c>
      <c r="O5134" s="468">
        <v>1.06E-2</v>
      </c>
      <c r="P5134" s="460" t="s">
        <v>1470</v>
      </c>
      <c r="Q5134" s="453">
        <v>1</v>
      </c>
      <c r="R5134" s="458">
        <v>6.6699999999999995E-2</v>
      </c>
      <c r="S5134" s="464">
        <v>1407090</v>
      </c>
      <c r="T5134" s="461">
        <v>22108892</v>
      </c>
      <c r="U5134" s="469">
        <v>1020000</v>
      </c>
      <c r="V5134" s="470">
        <v>785645.74479999999</v>
      </c>
      <c r="W5134" s="716" t="e">
        <f t="shared" si="201"/>
        <v>#DIV/0!</v>
      </c>
      <c r="Z5134" s="739">
        <f t="shared" si="202"/>
        <v>14915.154</v>
      </c>
    </row>
    <row r="5135" spans="1:26" s="365" customFormat="1" ht="12.65" customHeight="1">
      <c r="A5135" s="452" t="s">
        <v>109</v>
      </c>
      <c r="B5135" s="452" t="s">
        <v>712</v>
      </c>
      <c r="C5135" s="453" t="s">
        <v>449</v>
      </c>
      <c r="D5135" s="454" t="s">
        <v>731</v>
      </c>
      <c r="E5135" s="455" t="s">
        <v>1438</v>
      </c>
      <c r="F5135" s="454" t="s">
        <v>1468</v>
      </c>
      <c r="G5135" s="454" t="s">
        <v>1455</v>
      </c>
      <c r="H5135" s="454" t="s">
        <v>439</v>
      </c>
      <c r="I5135" s="453">
        <v>2024</v>
      </c>
      <c r="J5135" s="453">
        <v>12</v>
      </c>
      <c r="K5135" s="456">
        <v>45660</v>
      </c>
      <c r="L5135" s="457" t="s">
        <v>553</v>
      </c>
      <c r="M5135" s="458">
        <v>0.1128</v>
      </c>
      <c r="N5135" s="458">
        <v>0.1336</v>
      </c>
      <c r="O5135" s="468">
        <v>2.0799999999999999E-2</v>
      </c>
      <c r="P5135" s="460" t="s">
        <v>1470</v>
      </c>
      <c r="Q5135" s="453">
        <v>1</v>
      </c>
      <c r="R5135" s="458">
        <v>0.1128</v>
      </c>
      <c r="S5135" s="464">
        <v>634546</v>
      </c>
      <c r="T5135" s="461">
        <v>8960335</v>
      </c>
      <c r="U5135" s="469">
        <v>999000</v>
      </c>
      <c r="V5135" s="470">
        <v>812625.03200000001</v>
      </c>
      <c r="W5135" s="716" t="e">
        <f t="shared" si="201"/>
        <v>#DIV/0!</v>
      </c>
      <c r="Z5135" s="739">
        <f t="shared" si="202"/>
        <v>13198.5568</v>
      </c>
    </row>
    <row r="5136" spans="1:26" s="365" customFormat="1" ht="12.65" customHeight="1">
      <c r="A5136" s="452" t="s">
        <v>109</v>
      </c>
      <c r="B5136" s="452" t="s">
        <v>712</v>
      </c>
      <c r="C5136" s="453" t="s">
        <v>449</v>
      </c>
      <c r="D5136" s="454" t="s">
        <v>444</v>
      </c>
      <c r="E5136" s="455" t="s">
        <v>749</v>
      </c>
      <c r="F5136" s="454" t="s">
        <v>1468</v>
      </c>
      <c r="G5136" s="454" t="s">
        <v>1477</v>
      </c>
      <c r="H5136" s="454" t="s">
        <v>439</v>
      </c>
      <c r="I5136" s="453">
        <v>2024</v>
      </c>
      <c r="J5136" s="453">
        <v>12</v>
      </c>
      <c r="K5136" s="456">
        <v>45660</v>
      </c>
      <c r="L5136" s="457" t="s">
        <v>553</v>
      </c>
      <c r="M5136" s="458">
        <v>6.1499999999999999E-2</v>
      </c>
      <c r="N5136" s="458">
        <v>6.9400000000000003E-2</v>
      </c>
      <c r="O5136" s="468">
        <v>7.9000000000000008E-3</v>
      </c>
      <c r="P5136" s="460" t="s">
        <v>1470</v>
      </c>
      <c r="Q5136" s="453">
        <v>1</v>
      </c>
      <c r="R5136" s="458">
        <v>6.1499999999999999E-2</v>
      </c>
      <c r="S5136" s="464">
        <v>2345629</v>
      </c>
      <c r="T5136" s="461">
        <v>29559623</v>
      </c>
      <c r="U5136" s="469">
        <v>760000</v>
      </c>
      <c r="V5136" s="470">
        <v>526478.97829999996</v>
      </c>
      <c r="W5136" s="716" t="e">
        <f t="shared" si="201"/>
        <v>#DIV/0!</v>
      </c>
      <c r="Z5136" s="739">
        <f t="shared" si="202"/>
        <v>18530.469100000002</v>
      </c>
    </row>
    <row r="5137" spans="1:26" s="365" customFormat="1" ht="12.65" customHeight="1">
      <c r="A5137" s="452" t="s">
        <v>108</v>
      </c>
      <c r="B5137" s="452" t="s">
        <v>1201</v>
      </c>
      <c r="C5137" s="453" t="s">
        <v>449</v>
      </c>
      <c r="D5137" s="454" t="s">
        <v>719</v>
      </c>
      <c r="E5137" s="455" t="s">
        <v>1426</v>
      </c>
      <c r="F5137" s="454" t="s">
        <v>1468</v>
      </c>
      <c r="G5137" s="454" t="s">
        <v>712</v>
      </c>
      <c r="H5137" s="454" t="s">
        <v>439</v>
      </c>
      <c r="I5137" s="453">
        <v>2024</v>
      </c>
      <c r="J5137" s="453">
        <v>12</v>
      </c>
      <c r="K5137" s="456">
        <v>45660</v>
      </c>
      <c r="L5137" s="457" t="s">
        <v>553</v>
      </c>
      <c r="M5137" s="458">
        <v>0.31</v>
      </c>
      <c r="N5137" s="458">
        <v>0.34499999999999997</v>
      </c>
      <c r="O5137" s="468">
        <v>3.5000000000000003E-2</v>
      </c>
      <c r="P5137" s="460" t="s">
        <v>1470</v>
      </c>
      <c r="Q5137" s="453">
        <v>1</v>
      </c>
      <c r="R5137" s="458">
        <v>0.31</v>
      </c>
      <c r="S5137" s="464">
        <v>1157321</v>
      </c>
      <c r="T5137" s="461">
        <v>19014157</v>
      </c>
      <c r="U5137" s="469">
        <v>4200000</v>
      </c>
      <c r="V5137" s="470">
        <v>3534504.5049999999</v>
      </c>
      <c r="W5137" s="716" t="e">
        <f t="shared" si="201"/>
        <v>#DIV/0!</v>
      </c>
      <c r="Z5137" s="739">
        <f t="shared" si="202"/>
        <v>40506.235000000001</v>
      </c>
    </row>
    <row r="5138" spans="1:26" s="365" customFormat="1" ht="12.65" customHeight="1">
      <c r="A5138" s="452" t="s">
        <v>108</v>
      </c>
      <c r="B5138" s="452" t="s">
        <v>1201</v>
      </c>
      <c r="C5138" s="453" t="s">
        <v>449</v>
      </c>
      <c r="D5138" s="454" t="s">
        <v>731</v>
      </c>
      <c r="E5138" s="455" t="s">
        <v>1433</v>
      </c>
      <c r="F5138" s="454" t="s">
        <v>1468</v>
      </c>
      <c r="G5138" s="454" t="s">
        <v>1455</v>
      </c>
      <c r="H5138" s="454" t="s">
        <v>439</v>
      </c>
      <c r="I5138" s="453">
        <v>2024</v>
      </c>
      <c r="J5138" s="453">
        <v>12</v>
      </c>
      <c r="K5138" s="456">
        <v>45660</v>
      </c>
      <c r="L5138" s="457" t="s">
        <v>553</v>
      </c>
      <c r="M5138" s="458">
        <v>0.128</v>
      </c>
      <c r="N5138" s="458">
        <v>0.1457</v>
      </c>
      <c r="O5138" s="468">
        <v>1.77E-2</v>
      </c>
      <c r="P5138" s="460" t="s">
        <v>1470</v>
      </c>
      <c r="Q5138" s="453">
        <v>1</v>
      </c>
      <c r="R5138" s="458">
        <v>0.128</v>
      </c>
      <c r="S5138" s="464">
        <v>373885</v>
      </c>
      <c r="T5138" s="461">
        <v>10018410</v>
      </c>
      <c r="U5138" s="469">
        <v>1700000</v>
      </c>
      <c r="V5138" s="470">
        <v>1522674.1429999999</v>
      </c>
      <c r="W5138" s="716" t="e">
        <f t="shared" si="201"/>
        <v>#DIV/0!</v>
      </c>
      <c r="Z5138" s="739">
        <f t="shared" si="202"/>
        <v>6617.7645000000002</v>
      </c>
    </row>
    <row r="5139" spans="1:26" s="365" customFormat="1" ht="12.65" customHeight="1">
      <c r="A5139" s="452" t="s">
        <v>108</v>
      </c>
      <c r="B5139" s="452" t="s">
        <v>1201</v>
      </c>
      <c r="C5139" s="453" t="s">
        <v>449</v>
      </c>
      <c r="D5139" s="454" t="s">
        <v>1478</v>
      </c>
      <c r="E5139" s="455" t="s">
        <v>1431</v>
      </c>
      <c r="F5139" s="454" t="s">
        <v>1468</v>
      </c>
      <c r="G5139" s="454" t="s">
        <v>699</v>
      </c>
      <c r="H5139" s="454" t="s">
        <v>439</v>
      </c>
      <c r="I5139" s="453">
        <v>2024</v>
      </c>
      <c r="J5139" s="453">
        <v>12</v>
      </c>
      <c r="K5139" s="456">
        <v>45660</v>
      </c>
      <c r="L5139" s="457" t="s">
        <v>553</v>
      </c>
      <c r="M5139" s="458">
        <v>3.2000000000000001E-2</v>
      </c>
      <c r="N5139" s="458">
        <v>3.9899999999999998E-2</v>
      </c>
      <c r="O5139" s="468">
        <v>7.9000000000000008E-3</v>
      </c>
      <c r="P5139" s="460" t="s">
        <v>1470</v>
      </c>
      <c r="Q5139" s="453">
        <v>1</v>
      </c>
      <c r="R5139" s="458">
        <v>3.2000000000000001E-2</v>
      </c>
      <c r="S5139" s="464">
        <v>2681797</v>
      </c>
      <c r="T5139" s="461">
        <v>56165075</v>
      </c>
      <c r="U5139" s="469">
        <v>1520000</v>
      </c>
      <c r="V5139" s="470">
        <v>1076295.9075</v>
      </c>
      <c r="W5139" s="716" t="e">
        <f t="shared" si="201"/>
        <v>#DIV/0!</v>
      </c>
      <c r="Z5139" s="739">
        <f t="shared" si="202"/>
        <v>21186.196300000003</v>
      </c>
    </row>
    <row r="5140" spans="1:26" s="365" customFormat="1" ht="12.65" customHeight="1">
      <c r="A5140" s="452" t="s">
        <v>108</v>
      </c>
      <c r="B5140" s="452" t="s">
        <v>1201</v>
      </c>
      <c r="C5140" s="453" t="s">
        <v>449</v>
      </c>
      <c r="D5140" s="454" t="s">
        <v>726</v>
      </c>
      <c r="E5140" s="455" t="s">
        <v>1427</v>
      </c>
      <c r="F5140" s="454" t="s">
        <v>1468</v>
      </c>
      <c r="G5140" s="454" t="s">
        <v>712</v>
      </c>
      <c r="H5140" s="454" t="s">
        <v>439</v>
      </c>
      <c r="I5140" s="453">
        <v>2024</v>
      </c>
      <c r="J5140" s="453">
        <v>12</v>
      </c>
      <c r="K5140" s="456">
        <v>45660</v>
      </c>
      <c r="L5140" s="457" t="s">
        <v>553</v>
      </c>
      <c r="M5140" s="458">
        <v>5.3999999999999999E-2</v>
      </c>
      <c r="N5140" s="458">
        <v>6.3399999999999998E-2</v>
      </c>
      <c r="O5140" s="468">
        <v>9.4000000000000004E-3</v>
      </c>
      <c r="P5140" s="460" t="s">
        <v>1470</v>
      </c>
      <c r="Q5140" s="453">
        <v>1</v>
      </c>
      <c r="R5140" s="458">
        <v>5.3999999999999999E-2</v>
      </c>
      <c r="S5140" s="464">
        <v>1024500</v>
      </c>
      <c r="T5140" s="461">
        <v>18771635</v>
      </c>
      <c r="U5140" s="469">
        <v>902000</v>
      </c>
      <c r="V5140" s="470">
        <v>725546.63100000005</v>
      </c>
      <c r="W5140" s="716" t="e">
        <f t="shared" si="201"/>
        <v>#DIV/0!</v>
      </c>
      <c r="Z5140" s="739">
        <f t="shared" si="202"/>
        <v>9630.3000000000011</v>
      </c>
    </row>
    <row r="5141" spans="1:26" s="365" customFormat="1" ht="12.65" customHeight="1">
      <c r="A5141" s="452" t="s">
        <v>108</v>
      </c>
      <c r="B5141" s="452" t="s">
        <v>1201</v>
      </c>
      <c r="C5141" s="453" t="s">
        <v>449</v>
      </c>
      <c r="D5141" s="454" t="s">
        <v>729</v>
      </c>
      <c r="E5141" s="455" t="s">
        <v>1429</v>
      </c>
      <c r="F5141" s="454" t="s">
        <v>1468</v>
      </c>
      <c r="G5141" s="454" t="s">
        <v>712</v>
      </c>
      <c r="H5141" s="454" t="s">
        <v>439</v>
      </c>
      <c r="I5141" s="453">
        <v>2024</v>
      </c>
      <c r="J5141" s="453">
        <v>12</v>
      </c>
      <c r="K5141" s="456">
        <v>45660</v>
      </c>
      <c r="L5141" s="457" t="s">
        <v>553</v>
      </c>
      <c r="M5141" s="458">
        <v>0.08</v>
      </c>
      <c r="N5141" s="458">
        <v>9.0700000000000003E-2</v>
      </c>
      <c r="O5141" s="468">
        <v>1.0699999999999999E-2</v>
      </c>
      <c r="P5141" s="460" t="s">
        <v>1470</v>
      </c>
      <c r="Q5141" s="453">
        <v>1</v>
      </c>
      <c r="R5141" s="458">
        <v>0.08</v>
      </c>
      <c r="S5141" s="464">
        <v>1026000</v>
      </c>
      <c r="T5141" s="461">
        <v>18964000</v>
      </c>
      <c r="U5141" s="469">
        <v>1028000</v>
      </c>
      <c r="V5141" s="470">
        <v>825085.2</v>
      </c>
      <c r="W5141" s="716" t="e">
        <f t="shared" si="201"/>
        <v>#DIV/0!</v>
      </c>
      <c r="Z5141" s="739">
        <f t="shared" si="202"/>
        <v>10978.199999999999</v>
      </c>
    </row>
    <row r="5142" spans="1:26" s="365" customFormat="1" ht="12.65" customHeight="1">
      <c r="A5142" s="452" t="s">
        <v>108</v>
      </c>
      <c r="B5142" s="452" t="s">
        <v>1201</v>
      </c>
      <c r="C5142" s="453" t="s">
        <v>449</v>
      </c>
      <c r="D5142" s="454" t="s">
        <v>450</v>
      </c>
      <c r="E5142" s="455" t="s">
        <v>1435</v>
      </c>
      <c r="F5142" s="454" t="s">
        <v>1468</v>
      </c>
      <c r="G5142" s="454" t="s">
        <v>712</v>
      </c>
      <c r="H5142" s="454" t="s">
        <v>439</v>
      </c>
      <c r="I5142" s="453">
        <v>2024</v>
      </c>
      <c r="J5142" s="453">
        <v>12</v>
      </c>
      <c r="K5142" s="456">
        <v>45660</v>
      </c>
      <c r="L5142" s="457" t="s">
        <v>553</v>
      </c>
      <c r="M5142" s="458">
        <v>3.6999999999999998E-2</v>
      </c>
      <c r="N5142" s="458">
        <v>4.24E-2</v>
      </c>
      <c r="O5142" s="468">
        <v>5.4000000000000003E-3</v>
      </c>
      <c r="P5142" s="460" t="s">
        <v>1470</v>
      </c>
      <c r="Q5142" s="453">
        <v>1</v>
      </c>
      <c r="R5142" s="458">
        <v>3.6999999999999998E-2</v>
      </c>
      <c r="S5142" s="464">
        <v>1008000</v>
      </c>
      <c r="T5142" s="461">
        <v>18648540</v>
      </c>
      <c r="U5142" s="469">
        <v>514000</v>
      </c>
      <c r="V5142" s="470">
        <v>413297.88399999996</v>
      </c>
      <c r="W5142" s="716" t="e">
        <f t="shared" si="201"/>
        <v>#DIV/0!</v>
      </c>
      <c r="Z5142" s="739">
        <f t="shared" si="202"/>
        <v>5443.2000000000007</v>
      </c>
    </row>
    <row r="5143" spans="1:26" s="365" customFormat="1" ht="12.65" customHeight="1">
      <c r="A5143" s="325" t="s">
        <v>66</v>
      </c>
      <c r="B5143" s="452" t="s">
        <v>985</v>
      </c>
      <c r="C5143" s="453" t="s">
        <v>449</v>
      </c>
      <c r="D5143" s="454" t="s">
        <v>1479</v>
      </c>
      <c r="E5143" s="455" t="s">
        <v>987</v>
      </c>
      <c r="F5143" s="454" t="s">
        <v>1468</v>
      </c>
      <c r="G5143" s="454" t="s">
        <v>1455</v>
      </c>
      <c r="H5143" s="454" t="s">
        <v>439</v>
      </c>
      <c r="I5143" s="453">
        <v>2024</v>
      </c>
      <c r="J5143" s="453">
        <v>12</v>
      </c>
      <c r="K5143" s="456">
        <v>45660</v>
      </c>
      <c r="L5143" s="457" t="s">
        <v>553</v>
      </c>
      <c r="M5143" s="458">
        <v>0.28620000000000001</v>
      </c>
      <c r="N5143" s="458">
        <v>0.28620000000000001</v>
      </c>
      <c r="O5143" s="459">
        <v>0</v>
      </c>
      <c r="P5143" s="460" t="s">
        <v>1470</v>
      </c>
      <c r="Q5143" s="453">
        <v>1</v>
      </c>
      <c r="R5143" s="458">
        <v>0.28620000000000001</v>
      </c>
      <c r="S5143" s="459">
        <v>0</v>
      </c>
      <c r="T5143" s="461">
        <v>48492176</v>
      </c>
      <c r="U5143" s="469">
        <v>5970000</v>
      </c>
      <c r="V5143" s="470">
        <v>5970000</v>
      </c>
      <c r="W5143" s="716" t="e">
        <f t="shared" si="201"/>
        <v>#DIV/0!</v>
      </c>
      <c r="Z5143" s="739">
        <f t="shared" si="202"/>
        <v>0</v>
      </c>
    </row>
    <row r="5144" spans="1:26" s="365" customFormat="1" ht="12.65" customHeight="1">
      <c r="A5144" s="325" t="s">
        <v>66</v>
      </c>
      <c r="B5144" s="452" t="s">
        <v>985</v>
      </c>
      <c r="C5144" s="453" t="s">
        <v>449</v>
      </c>
      <c r="D5144" s="454" t="s">
        <v>990</v>
      </c>
      <c r="E5144" s="455" t="s">
        <v>991</v>
      </c>
      <c r="F5144" s="454" t="s">
        <v>1468</v>
      </c>
      <c r="G5144" s="454" t="s">
        <v>1455</v>
      </c>
      <c r="H5144" s="454" t="s">
        <v>439</v>
      </c>
      <c r="I5144" s="453">
        <v>2024</v>
      </c>
      <c r="J5144" s="453">
        <v>12</v>
      </c>
      <c r="K5144" s="456">
        <v>45660</v>
      </c>
      <c r="L5144" s="457" t="s">
        <v>553</v>
      </c>
      <c r="M5144" s="458">
        <v>4.5900000000000003E-2</v>
      </c>
      <c r="N5144" s="458">
        <v>4.5900000000000003E-2</v>
      </c>
      <c r="O5144" s="459">
        <v>0</v>
      </c>
      <c r="P5144" s="460" t="s">
        <v>1470</v>
      </c>
      <c r="Q5144" s="453">
        <v>1</v>
      </c>
      <c r="R5144" s="458">
        <v>4.5900000000000003E-2</v>
      </c>
      <c r="S5144" s="459">
        <v>0</v>
      </c>
      <c r="T5144" s="461">
        <v>51213261</v>
      </c>
      <c r="U5144" s="469">
        <v>2514000</v>
      </c>
      <c r="V5144" s="470">
        <v>2514000</v>
      </c>
      <c r="W5144" s="716" t="e">
        <f t="shared" si="201"/>
        <v>#DIV/0!</v>
      </c>
      <c r="Z5144" s="739">
        <f t="shared" si="202"/>
        <v>0</v>
      </c>
    </row>
    <row r="5145" spans="1:26" s="365" customFormat="1" ht="12.65" customHeight="1">
      <c r="A5145" s="325" t="s">
        <v>66</v>
      </c>
      <c r="B5145" s="452" t="s">
        <v>985</v>
      </c>
      <c r="C5145" s="453" t="s">
        <v>449</v>
      </c>
      <c r="D5145" s="454" t="s">
        <v>1480</v>
      </c>
      <c r="E5145" s="455" t="s">
        <v>993</v>
      </c>
      <c r="F5145" s="454" t="s">
        <v>1468</v>
      </c>
      <c r="G5145" s="454" t="s">
        <v>1455</v>
      </c>
      <c r="H5145" s="454" t="s">
        <v>439</v>
      </c>
      <c r="I5145" s="453">
        <v>2024</v>
      </c>
      <c r="J5145" s="453">
        <v>12</v>
      </c>
      <c r="K5145" s="456">
        <v>45660</v>
      </c>
      <c r="L5145" s="457" t="s">
        <v>553</v>
      </c>
      <c r="M5145" s="458">
        <v>6.8099999999999994E-2</v>
      </c>
      <c r="N5145" s="458">
        <v>6.8099999999999994E-2</v>
      </c>
      <c r="O5145" s="459">
        <v>0</v>
      </c>
      <c r="P5145" s="460" t="s">
        <v>1470</v>
      </c>
      <c r="Q5145" s="453">
        <v>1</v>
      </c>
      <c r="R5145" s="458">
        <v>6.8099999999999994E-2</v>
      </c>
      <c r="S5145" s="459">
        <v>0</v>
      </c>
      <c r="T5145" s="461">
        <v>48387960</v>
      </c>
      <c r="U5145" s="469">
        <v>2968000</v>
      </c>
      <c r="V5145" s="470">
        <v>2968000</v>
      </c>
      <c r="W5145" s="716" t="e">
        <f t="shared" si="201"/>
        <v>#DIV/0!</v>
      </c>
      <c r="Z5145" s="739">
        <f t="shared" si="202"/>
        <v>0</v>
      </c>
    </row>
    <row r="5146" spans="1:26" s="365" customFormat="1" ht="12.65" customHeight="1">
      <c r="A5146" s="325" t="s">
        <v>66</v>
      </c>
      <c r="B5146" s="452" t="s">
        <v>985</v>
      </c>
      <c r="C5146" s="453" t="s">
        <v>449</v>
      </c>
      <c r="D5146" s="454" t="s">
        <v>1481</v>
      </c>
      <c r="E5146" s="455" t="s">
        <v>995</v>
      </c>
      <c r="F5146" s="454" t="s">
        <v>1468</v>
      </c>
      <c r="G5146" s="454" t="s">
        <v>1455</v>
      </c>
      <c r="H5146" s="454" t="s">
        <v>439</v>
      </c>
      <c r="I5146" s="453">
        <v>2024</v>
      </c>
      <c r="J5146" s="453">
        <v>12</v>
      </c>
      <c r="K5146" s="456">
        <v>45660</v>
      </c>
      <c r="L5146" s="457" t="s">
        <v>553</v>
      </c>
      <c r="M5146" s="458">
        <v>7.0999999999999994E-2</v>
      </c>
      <c r="N5146" s="458">
        <v>7.0999999999999994E-2</v>
      </c>
      <c r="O5146" s="459">
        <v>0</v>
      </c>
      <c r="P5146" s="460" t="s">
        <v>1470</v>
      </c>
      <c r="Q5146" s="453">
        <v>1</v>
      </c>
      <c r="R5146" s="458">
        <v>7.0999999999999994E-2</v>
      </c>
      <c r="S5146" s="464">
        <v>83543</v>
      </c>
      <c r="T5146" s="461">
        <v>64498272</v>
      </c>
      <c r="U5146" s="469">
        <v>3400000</v>
      </c>
      <c r="V5146" s="470">
        <v>3400000</v>
      </c>
      <c r="W5146" s="716" t="e">
        <f t="shared" si="201"/>
        <v>#DIV/0!</v>
      </c>
      <c r="Z5146" s="739">
        <f t="shared" si="202"/>
        <v>0</v>
      </c>
    </row>
    <row r="5147" spans="1:26" s="365" customFormat="1" ht="12.65" customHeight="1">
      <c r="A5147" s="325" t="s">
        <v>66</v>
      </c>
      <c r="B5147" s="452" t="s">
        <v>985</v>
      </c>
      <c r="C5147" s="453" t="s">
        <v>449</v>
      </c>
      <c r="D5147" s="454" t="s">
        <v>996</v>
      </c>
      <c r="E5147" s="455" t="s">
        <v>1415</v>
      </c>
      <c r="F5147" s="454" t="s">
        <v>1468</v>
      </c>
      <c r="G5147" s="454" t="s">
        <v>1455</v>
      </c>
      <c r="H5147" s="454" t="s">
        <v>439</v>
      </c>
      <c r="I5147" s="453">
        <v>2024</v>
      </c>
      <c r="J5147" s="453">
        <v>12</v>
      </c>
      <c r="K5147" s="456">
        <v>45660</v>
      </c>
      <c r="L5147" s="457" t="s">
        <v>553</v>
      </c>
      <c r="M5147" s="458">
        <v>4.1200000000000001E-2</v>
      </c>
      <c r="N5147" s="458">
        <v>4.1200000000000001E-2</v>
      </c>
      <c r="O5147" s="459">
        <v>0</v>
      </c>
      <c r="P5147" s="460" t="s">
        <v>1470</v>
      </c>
      <c r="Q5147" s="453">
        <v>1</v>
      </c>
      <c r="R5147" s="458">
        <v>4.1200000000000001E-2</v>
      </c>
      <c r="S5147" s="464">
        <v>60594</v>
      </c>
      <c r="T5147" s="461">
        <v>35571600</v>
      </c>
      <c r="U5147" s="469">
        <v>1650000</v>
      </c>
      <c r="V5147" s="470">
        <v>1650000</v>
      </c>
      <c r="W5147" s="716" t="e">
        <f t="shared" si="201"/>
        <v>#DIV/0!</v>
      </c>
      <c r="Z5147" s="739">
        <f t="shared" si="202"/>
        <v>0</v>
      </c>
    </row>
    <row r="5148" spans="1:26" s="365" customFormat="1" ht="12.65" customHeight="1">
      <c r="A5148" s="452" t="s">
        <v>279</v>
      </c>
      <c r="B5148" s="452" t="s">
        <v>42</v>
      </c>
      <c r="C5148" s="453" t="s">
        <v>554</v>
      </c>
      <c r="D5148" s="454" t="s">
        <v>719</v>
      </c>
      <c r="E5148" s="455" t="s">
        <v>1297</v>
      </c>
      <c r="F5148" s="454" t="s">
        <v>1468</v>
      </c>
      <c r="G5148" s="454" t="s">
        <v>1455</v>
      </c>
      <c r="H5148" s="454" t="s">
        <v>439</v>
      </c>
      <c r="I5148" s="453">
        <v>2024</v>
      </c>
      <c r="J5148" s="453">
        <v>12</v>
      </c>
      <c r="K5148" s="456">
        <v>45660</v>
      </c>
      <c r="L5148" s="457" t="s">
        <v>553</v>
      </c>
      <c r="M5148" s="458">
        <v>0.1802</v>
      </c>
      <c r="N5148" s="458">
        <v>0.21870000000000001</v>
      </c>
      <c r="O5148" s="468">
        <v>3.3099999999999997E-2</v>
      </c>
      <c r="P5148" s="460" t="s">
        <v>1470</v>
      </c>
      <c r="Q5148" s="453">
        <v>1</v>
      </c>
      <c r="R5148" s="458">
        <v>0.1802</v>
      </c>
      <c r="S5148" s="464">
        <v>11581920</v>
      </c>
      <c r="T5148" s="461">
        <v>91811846</v>
      </c>
      <c r="U5148" s="469">
        <v>8913207</v>
      </c>
      <c r="V5148" s="470">
        <v>5874234.8974000001</v>
      </c>
      <c r="W5148" s="716" t="e">
        <f t="shared" si="201"/>
        <v>#DIV/0!</v>
      </c>
      <c r="Z5148" s="739">
        <f t="shared" si="202"/>
        <v>383361.55199999997</v>
      </c>
    </row>
    <row r="5149" spans="1:26" s="365" customFormat="1" ht="12.65" customHeight="1">
      <c r="A5149" s="452" t="s">
        <v>279</v>
      </c>
      <c r="B5149" s="452" t="s">
        <v>42</v>
      </c>
      <c r="C5149" s="453" t="s">
        <v>554</v>
      </c>
      <c r="D5149" s="454" t="s">
        <v>614</v>
      </c>
      <c r="E5149" s="455" t="s">
        <v>1298</v>
      </c>
      <c r="F5149" s="454" t="s">
        <v>1468</v>
      </c>
      <c r="G5149" s="454" t="s">
        <v>1455</v>
      </c>
      <c r="H5149" s="454" t="s">
        <v>439</v>
      </c>
      <c r="I5149" s="453">
        <v>2024</v>
      </c>
      <c r="J5149" s="453">
        <v>12</v>
      </c>
      <c r="K5149" s="456">
        <v>45660</v>
      </c>
      <c r="L5149" s="457" t="s">
        <v>553</v>
      </c>
      <c r="M5149" s="458">
        <v>5.0299999999999997E-2</v>
      </c>
      <c r="N5149" s="458">
        <v>7.4499999999999997E-2</v>
      </c>
      <c r="O5149" s="468">
        <v>2.4199999999999999E-2</v>
      </c>
      <c r="P5149" s="460" t="s">
        <v>1470</v>
      </c>
      <c r="Q5149" s="453">
        <v>1</v>
      </c>
      <c r="R5149" s="458">
        <v>5.0299999999999997E-2</v>
      </c>
      <c r="S5149" s="464">
        <v>11186396</v>
      </c>
      <c r="T5149" s="461">
        <v>99024798</v>
      </c>
      <c r="U5149" s="469">
        <v>5799197</v>
      </c>
      <c r="V5149" s="470">
        <v>3402796.8884000001</v>
      </c>
      <c r="W5149" s="716" t="e">
        <f t="shared" si="201"/>
        <v>#DIV/0!</v>
      </c>
      <c r="Z5149" s="739">
        <f t="shared" si="202"/>
        <v>270710.78320000001</v>
      </c>
    </row>
    <row r="5150" spans="1:26" s="365" customFormat="1" ht="12.65" customHeight="1">
      <c r="A5150" s="452" t="s">
        <v>279</v>
      </c>
      <c r="B5150" s="452" t="s">
        <v>42</v>
      </c>
      <c r="C5150" s="453" t="s">
        <v>554</v>
      </c>
      <c r="D5150" s="454" t="s">
        <v>726</v>
      </c>
      <c r="E5150" s="455" t="s">
        <v>1424</v>
      </c>
      <c r="F5150" s="454" t="s">
        <v>1468</v>
      </c>
      <c r="G5150" s="454" t="s">
        <v>1455</v>
      </c>
      <c r="H5150" s="454" t="s">
        <v>439</v>
      </c>
      <c r="I5150" s="453">
        <v>2024</v>
      </c>
      <c r="J5150" s="453">
        <v>12</v>
      </c>
      <c r="K5150" s="456">
        <v>45660</v>
      </c>
      <c r="L5150" s="457" t="s">
        <v>553</v>
      </c>
      <c r="M5150" s="458">
        <v>6.2700000000000006E-2</v>
      </c>
      <c r="N5150" s="458">
        <v>8.7300000000000003E-2</v>
      </c>
      <c r="O5150" s="468">
        <v>2.46E-2</v>
      </c>
      <c r="P5150" s="460" t="s">
        <v>1470</v>
      </c>
      <c r="Q5150" s="453">
        <v>1</v>
      </c>
      <c r="R5150" s="458">
        <v>6.2700000000000006E-2</v>
      </c>
      <c r="S5150" s="464">
        <v>11132000</v>
      </c>
      <c r="T5150" s="461">
        <v>98448647</v>
      </c>
      <c r="U5150" s="469">
        <v>5893484</v>
      </c>
      <c r="V5150" s="470">
        <v>3471647.2837999999</v>
      </c>
      <c r="W5150" s="716" t="e">
        <f t="shared" si="201"/>
        <v>#DIV/0!</v>
      </c>
      <c r="Z5150" s="739">
        <f t="shared" si="202"/>
        <v>273847.2</v>
      </c>
    </row>
    <row r="5151" spans="1:26" s="365" customFormat="1" ht="12.65" customHeight="1">
      <c r="A5151" s="452" t="s">
        <v>115</v>
      </c>
      <c r="B5151" s="452" t="s">
        <v>728</v>
      </c>
      <c r="C5151" s="453" t="s">
        <v>449</v>
      </c>
      <c r="D5151" s="454" t="s">
        <v>719</v>
      </c>
      <c r="E5151" s="455" t="s">
        <v>1166</v>
      </c>
      <c r="F5151" s="454" t="s">
        <v>1468</v>
      </c>
      <c r="G5151" s="454" t="s">
        <v>1455</v>
      </c>
      <c r="H5151" s="454" t="s">
        <v>439</v>
      </c>
      <c r="I5151" s="453">
        <v>2025</v>
      </c>
      <c r="J5151" s="453">
        <v>1</v>
      </c>
      <c r="K5151" s="456">
        <v>45336</v>
      </c>
      <c r="L5151" s="457" t="s">
        <v>553</v>
      </c>
      <c r="M5151" s="458">
        <v>0.7006</v>
      </c>
      <c r="N5151" s="458">
        <v>0.7419</v>
      </c>
      <c r="O5151" s="468">
        <v>4.1300000000000003E-2</v>
      </c>
      <c r="P5151" s="460" t="s">
        <v>1470</v>
      </c>
      <c r="Q5151" s="453">
        <v>1</v>
      </c>
      <c r="R5151" s="458">
        <v>0.7006</v>
      </c>
      <c r="S5151" s="464">
        <v>78656</v>
      </c>
      <c r="T5151" s="461">
        <v>11281038</v>
      </c>
      <c r="U5151" s="469">
        <v>1980000</v>
      </c>
      <c r="V5151" s="470">
        <v>1514093.1306</v>
      </c>
      <c r="W5151" s="716" t="e">
        <f t="shared" si="201"/>
        <v>#DIV/0!</v>
      </c>
      <c r="Z5151" s="739">
        <f t="shared" si="202"/>
        <v>3248.4928000000004</v>
      </c>
    </row>
    <row r="5152" spans="1:26" s="365" customFormat="1" ht="12.65" customHeight="1">
      <c r="A5152" s="452" t="s">
        <v>115</v>
      </c>
      <c r="B5152" s="452" t="s">
        <v>728</v>
      </c>
      <c r="C5152" s="453" t="s">
        <v>449</v>
      </c>
      <c r="D5152" s="454" t="s">
        <v>737</v>
      </c>
      <c r="E5152" s="455" t="s">
        <v>1165</v>
      </c>
      <c r="F5152" s="454" t="s">
        <v>1468</v>
      </c>
      <c r="G5152" s="454" t="s">
        <v>448</v>
      </c>
      <c r="H5152" s="454" t="s">
        <v>439</v>
      </c>
      <c r="I5152" s="453">
        <v>2025</v>
      </c>
      <c r="J5152" s="453">
        <v>1</v>
      </c>
      <c r="K5152" s="456">
        <v>45336</v>
      </c>
      <c r="L5152" s="457" t="s">
        <v>553</v>
      </c>
      <c r="M5152" s="458">
        <v>0.12970000000000001</v>
      </c>
      <c r="N5152" s="458">
        <v>0.15260000000000001</v>
      </c>
      <c r="O5152" s="468">
        <v>2.29E-2</v>
      </c>
      <c r="P5152" s="460" t="s">
        <v>1470</v>
      </c>
      <c r="Q5152" s="453">
        <v>1</v>
      </c>
      <c r="R5152" s="458">
        <v>0.12970000000000001</v>
      </c>
      <c r="S5152" s="464">
        <v>136899</v>
      </c>
      <c r="T5152" s="461">
        <v>13297054</v>
      </c>
      <c r="U5152" s="469">
        <v>1100000</v>
      </c>
      <c r="V5152" s="470">
        <v>795497.46340000001</v>
      </c>
      <c r="W5152" s="716" t="e">
        <f t="shared" si="201"/>
        <v>#DIV/0!</v>
      </c>
      <c r="Z5152" s="739">
        <f t="shared" si="202"/>
        <v>3134.9870999999998</v>
      </c>
    </row>
    <row r="5153" spans="1:26" s="365" customFormat="1" ht="12.65" customHeight="1">
      <c r="A5153" s="452" t="s">
        <v>115</v>
      </c>
      <c r="B5153" s="452" t="s">
        <v>728</v>
      </c>
      <c r="C5153" s="453" t="s">
        <v>449</v>
      </c>
      <c r="D5153" s="454" t="s">
        <v>731</v>
      </c>
      <c r="E5153" s="455" t="s">
        <v>1164</v>
      </c>
      <c r="F5153" s="454" t="s">
        <v>1468</v>
      </c>
      <c r="G5153" s="454" t="s">
        <v>448</v>
      </c>
      <c r="H5153" s="454" t="s">
        <v>439</v>
      </c>
      <c r="I5153" s="453">
        <v>2025</v>
      </c>
      <c r="J5153" s="453">
        <v>1</v>
      </c>
      <c r="K5153" s="456">
        <v>45336</v>
      </c>
      <c r="L5153" s="457" t="s">
        <v>553</v>
      </c>
      <c r="M5153" s="458">
        <v>0.1135</v>
      </c>
      <c r="N5153" s="458">
        <v>0.1343</v>
      </c>
      <c r="O5153" s="468">
        <v>2.0799999999999999E-2</v>
      </c>
      <c r="P5153" s="460" t="s">
        <v>1470</v>
      </c>
      <c r="Q5153" s="453">
        <v>1</v>
      </c>
      <c r="R5153" s="458">
        <v>0.1135</v>
      </c>
      <c r="S5153" s="464">
        <v>98856</v>
      </c>
      <c r="T5153" s="461">
        <v>12980197</v>
      </c>
      <c r="U5153" s="469">
        <v>999000</v>
      </c>
      <c r="V5153" s="470">
        <v>729011.90240000002</v>
      </c>
      <c r="W5153" s="716" t="e">
        <f t="shared" si="201"/>
        <v>#DIV/0!</v>
      </c>
      <c r="Z5153" s="739">
        <f t="shared" si="202"/>
        <v>2056.2048</v>
      </c>
    </row>
    <row r="5154" spans="1:26" s="365" customFormat="1" ht="12.65" customHeight="1">
      <c r="A5154" s="452" t="s">
        <v>115</v>
      </c>
      <c r="B5154" s="452" t="s">
        <v>728</v>
      </c>
      <c r="C5154" s="453" t="s">
        <v>449</v>
      </c>
      <c r="D5154" s="454" t="s">
        <v>729</v>
      </c>
      <c r="E5154" s="455" t="s">
        <v>730</v>
      </c>
      <c r="F5154" s="454" t="s">
        <v>1468</v>
      </c>
      <c r="G5154" s="454" t="s">
        <v>448</v>
      </c>
      <c r="H5154" s="454" t="s">
        <v>439</v>
      </c>
      <c r="I5154" s="453">
        <v>2025</v>
      </c>
      <c r="J5154" s="453">
        <v>1</v>
      </c>
      <c r="K5154" s="456">
        <v>45336</v>
      </c>
      <c r="L5154" s="457" t="s">
        <v>553</v>
      </c>
      <c r="M5154" s="458">
        <v>0.1056</v>
      </c>
      <c r="N5154" s="458">
        <v>0.11840000000000001</v>
      </c>
      <c r="O5154" s="468">
        <v>1.2800000000000001E-2</v>
      </c>
      <c r="P5154" s="460" t="s">
        <v>1470</v>
      </c>
      <c r="Q5154" s="453">
        <v>1</v>
      </c>
      <c r="R5154" s="458">
        <v>0.1056</v>
      </c>
      <c r="S5154" s="464">
        <v>200000</v>
      </c>
      <c r="T5154" s="461">
        <v>10261092</v>
      </c>
      <c r="U5154" s="469">
        <v>615000</v>
      </c>
      <c r="V5154" s="470">
        <v>483658.02240000002</v>
      </c>
      <c r="W5154" s="716" t="e">
        <f t="shared" si="201"/>
        <v>#DIV/0!</v>
      </c>
      <c r="Z5154" s="739">
        <f t="shared" si="202"/>
        <v>2560</v>
      </c>
    </row>
    <row r="5155" spans="1:26" s="365" customFormat="1" ht="12.65" customHeight="1">
      <c r="A5155" s="452" t="s">
        <v>115</v>
      </c>
      <c r="B5155" s="452" t="s">
        <v>728</v>
      </c>
      <c r="C5155" s="453" t="s">
        <v>449</v>
      </c>
      <c r="D5155" s="454" t="s">
        <v>726</v>
      </c>
      <c r="E5155" s="455" t="s">
        <v>727</v>
      </c>
      <c r="F5155" s="454" t="s">
        <v>1468</v>
      </c>
      <c r="G5155" s="454" t="s">
        <v>448</v>
      </c>
      <c r="H5155" s="454" t="s">
        <v>439</v>
      </c>
      <c r="I5155" s="453">
        <v>2025</v>
      </c>
      <c r="J5155" s="453">
        <v>1</v>
      </c>
      <c r="K5155" s="456">
        <v>45336</v>
      </c>
      <c r="L5155" s="457" t="s">
        <v>553</v>
      </c>
      <c r="M5155" s="458">
        <v>9.5299999999999996E-2</v>
      </c>
      <c r="N5155" s="458">
        <v>0.1072</v>
      </c>
      <c r="O5155" s="468">
        <v>1.1900000000000001E-2</v>
      </c>
      <c r="P5155" s="460" t="s">
        <v>1470</v>
      </c>
      <c r="Q5155" s="453">
        <v>1</v>
      </c>
      <c r="R5155" s="458">
        <v>9.5299999999999996E-2</v>
      </c>
      <c r="S5155" s="464">
        <v>230000</v>
      </c>
      <c r="T5155" s="461">
        <v>10429610</v>
      </c>
      <c r="U5155" s="469">
        <v>570000</v>
      </c>
      <c r="V5155" s="470">
        <v>445887.641</v>
      </c>
      <c r="W5155" s="716" t="e">
        <f t="shared" si="201"/>
        <v>#DIV/0!</v>
      </c>
      <c r="Z5155" s="739">
        <f t="shared" si="202"/>
        <v>2737</v>
      </c>
    </row>
    <row r="5156" spans="1:26" s="365" customFormat="1" ht="12.65" customHeight="1">
      <c r="A5156" s="452" t="s">
        <v>115</v>
      </c>
      <c r="B5156" s="452" t="s">
        <v>728</v>
      </c>
      <c r="C5156" s="453" t="s">
        <v>449</v>
      </c>
      <c r="D5156" s="454" t="s">
        <v>1471</v>
      </c>
      <c r="E5156" s="455" t="s">
        <v>754</v>
      </c>
      <c r="F5156" s="454" t="s">
        <v>1468</v>
      </c>
      <c r="G5156" s="454" t="s">
        <v>1455</v>
      </c>
      <c r="H5156" s="454" t="s">
        <v>439</v>
      </c>
      <c r="I5156" s="453">
        <v>2025</v>
      </c>
      <c r="J5156" s="453">
        <v>1</v>
      </c>
      <c r="K5156" s="456">
        <v>45336</v>
      </c>
      <c r="L5156" s="457" t="s">
        <v>553</v>
      </c>
      <c r="M5156" s="458">
        <v>5.2299999999999999E-2</v>
      </c>
      <c r="N5156" s="458">
        <v>5.8900000000000001E-2</v>
      </c>
      <c r="O5156" s="468">
        <v>6.6E-3</v>
      </c>
      <c r="P5156" s="460" t="s">
        <v>1470</v>
      </c>
      <c r="Q5156" s="453">
        <v>1</v>
      </c>
      <c r="R5156" s="458">
        <v>5.2299999999999999E-2</v>
      </c>
      <c r="S5156" s="464">
        <v>0</v>
      </c>
      <c r="T5156" s="461">
        <v>11079954</v>
      </c>
      <c r="U5156" s="469">
        <v>315000</v>
      </c>
      <c r="V5156" s="470">
        <v>241872.30359999998</v>
      </c>
      <c r="W5156" s="716" t="e">
        <f t="shared" si="201"/>
        <v>#DIV/0!</v>
      </c>
      <c r="Z5156" s="739">
        <f t="shared" si="202"/>
        <v>0</v>
      </c>
    </row>
    <row r="5157" spans="1:26" s="365" customFormat="1" ht="12.65" customHeight="1">
      <c r="A5157" s="452" t="s">
        <v>115</v>
      </c>
      <c r="B5157" s="452" t="s">
        <v>728</v>
      </c>
      <c r="C5157" s="453" t="s">
        <v>449</v>
      </c>
      <c r="D5157" s="454" t="s">
        <v>743</v>
      </c>
      <c r="E5157" s="455" t="s">
        <v>744</v>
      </c>
      <c r="F5157" s="454" t="s">
        <v>1468</v>
      </c>
      <c r="G5157" s="454" t="s">
        <v>448</v>
      </c>
      <c r="H5157" s="454" t="s">
        <v>439</v>
      </c>
      <c r="I5157" s="453">
        <v>2025</v>
      </c>
      <c r="J5157" s="453">
        <v>1</v>
      </c>
      <c r="K5157" s="456">
        <v>45336</v>
      </c>
      <c r="L5157" s="457" t="s">
        <v>553</v>
      </c>
      <c r="M5157" s="458">
        <v>3.4099999999999998E-2</v>
      </c>
      <c r="N5157" s="458">
        <v>4.1300000000000003E-2</v>
      </c>
      <c r="O5157" s="468">
        <v>7.1999999999999998E-3</v>
      </c>
      <c r="P5157" s="460" t="s">
        <v>1470</v>
      </c>
      <c r="Q5157" s="453">
        <v>1</v>
      </c>
      <c r="R5157" s="458">
        <v>3.4099999999999998E-2</v>
      </c>
      <c r="S5157" s="464">
        <v>90000</v>
      </c>
      <c r="T5157" s="461">
        <v>13024090</v>
      </c>
      <c r="U5157" s="469">
        <v>345000</v>
      </c>
      <c r="V5157" s="470">
        <v>251226.552</v>
      </c>
      <c r="W5157" s="716" t="e">
        <f t="shared" si="201"/>
        <v>#DIV/0!</v>
      </c>
      <c r="Z5157" s="739">
        <f t="shared" si="202"/>
        <v>648</v>
      </c>
    </row>
    <row r="5158" spans="1:26" s="365" customFormat="1" ht="12.65" customHeight="1">
      <c r="A5158" s="284" t="s">
        <v>107</v>
      </c>
      <c r="B5158" s="452" t="s">
        <v>703</v>
      </c>
      <c r="C5158" s="453" t="s">
        <v>449</v>
      </c>
      <c r="D5158" s="454" t="s">
        <v>1472</v>
      </c>
      <c r="E5158" s="455" t="s">
        <v>1457</v>
      </c>
      <c r="F5158" s="454" t="s">
        <v>1468</v>
      </c>
      <c r="G5158" s="454" t="s">
        <v>1455</v>
      </c>
      <c r="H5158" s="454" t="s">
        <v>439</v>
      </c>
      <c r="I5158" s="453">
        <v>2025</v>
      </c>
      <c r="J5158" s="453">
        <v>1</v>
      </c>
      <c r="K5158" s="456">
        <v>45336</v>
      </c>
      <c r="L5158" s="457" t="s">
        <v>553</v>
      </c>
      <c r="M5158" s="458">
        <v>4.3999999999999997E-2</v>
      </c>
      <c r="N5158" s="458">
        <v>5.0799999999999998E-2</v>
      </c>
      <c r="O5158" s="468">
        <v>6.7999999999999996E-3</v>
      </c>
      <c r="P5158" s="460" t="s">
        <v>1470</v>
      </c>
      <c r="Q5158" s="453">
        <v>1</v>
      </c>
      <c r="R5158" s="458">
        <v>4.3999999999999997E-2</v>
      </c>
      <c r="S5158" s="464">
        <v>0</v>
      </c>
      <c r="T5158" s="461">
        <v>5881921</v>
      </c>
      <c r="U5158" s="469">
        <v>325000</v>
      </c>
      <c r="V5158" s="470">
        <v>285002.93719999999</v>
      </c>
      <c r="W5158" s="716" t="e">
        <f t="shared" si="201"/>
        <v>#DIV/0!</v>
      </c>
      <c r="Z5158" s="739">
        <f t="shared" si="202"/>
        <v>0</v>
      </c>
    </row>
    <row r="5159" spans="1:26" s="365" customFormat="1" ht="12.65" customHeight="1">
      <c r="A5159" s="284" t="s">
        <v>107</v>
      </c>
      <c r="B5159" s="452" t="s">
        <v>703</v>
      </c>
      <c r="C5159" s="453" t="s">
        <v>449</v>
      </c>
      <c r="D5159" s="454" t="s">
        <v>731</v>
      </c>
      <c r="E5159" s="455" t="s">
        <v>1453</v>
      </c>
      <c r="F5159" s="454" t="s">
        <v>1468</v>
      </c>
      <c r="G5159" s="454" t="s">
        <v>1455</v>
      </c>
      <c r="H5159" s="454" t="s">
        <v>439</v>
      </c>
      <c r="I5159" s="453">
        <v>2025</v>
      </c>
      <c r="J5159" s="453">
        <v>1</v>
      </c>
      <c r="K5159" s="456">
        <v>45336</v>
      </c>
      <c r="L5159" s="457" t="s">
        <v>553</v>
      </c>
      <c r="M5159" s="458">
        <v>9.6000000000000002E-2</v>
      </c>
      <c r="N5159" s="458">
        <v>0.1069</v>
      </c>
      <c r="O5159" s="468">
        <v>1.09E-2</v>
      </c>
      <c r="P5159" s="460" t="s">
        <v>1470</v>
      </c>
      <c r="Q5159" s="453">
        <v>1</v>
      </c>
      <c r="R5159" s="458">
        <v>9.6000000000000002E-2</v>
      </c>
      <c r="S5159" s="464">
        <v>141200</v>
      </c>
      <c r="T5159" s="461">
        <v>6276226</v>
      </c>
      <c r="U5159" s="469">
        <v>525000</v>
      </c>
      <c r="V5159" s="470">
        <v>456589.13659999997</v>
      </c>
      <c r="W5159" s="716" t="e">
        <f t="shared" si="201"/>
        <v>#DIV/0!</v>
      </c>
      <c r="Z5159" s="739">
        <f t="shared" si="202"/>
        <v>1539.08</v>
      </c>
    </row>
    <row r="5160" spans="1:26" s="365" customFormat="1" ht="12.65" customHeight="1">
      <c r="A5160" s="284" t="s">
        <v>107</v>
      </c>
      <c r="B5160" s="452" t="s">
        <v>703</v>
      </c>
      <c r="C5160" s="453" t="s">
        <v>449</v>
      </c>
      <c r="D5160" s="454" t="s">
        <v>737</v>
      </c>
      <c r="E5160" s="455" t="s">
        <v>1454</v>
      </c>
      <c r="F5160" s="454" t="s">
        <v>1468</v>
      </c>
      <c r="G5160" s="454" t="s">
        <v>1455</v>
      </c>
      <c r="H5160" s="454" t="s">
        <v>439</v>
      </c>
      <c r="I5160" s="453">
        <v>2025</v>
      </c>
      <c r="J5160" s="453">
        <v>1</v>
      </c>
      <c r="K5160" s="456">
        <v>45336</v>
      </c>
      <c r="L5160" s="457" t="s">
        <v>553</v>
      </c>
      <c r="M5160" s="458">
        <v>4.8000000000000001E-2</v>
      </c>
      <c r="N5160" s="458">
        <v>6.0299999999999999E-2</v>
      </c>
      <c r="O5160" s="468">
        <v>1.23E-2</v>
      </c>
      <c r="P5160" s="460" t="s">
        <v>1470</v>
      </c>
      <c r="Q5160" s="453">
        <v>1</v>
      </c>
      <c r="R5160" s="458">
        <v>4.8000000000000001E-2</v>
      </c>
      <c r="S5160" s="464">
        <v>0</v>
      </c>
      <c r="T5160" s="461">
        <v>5448564</v>
      </c>
      <c r="U5160" s="469">
        <v>589000</v>
      </c>
      <c r="V5160" s="470">
        <v>521982.66279999999</v>
      </c>
      <c r="W5160" s="716" t="e">
        <f t="shared" si="201"/>
        <v>#DIV/0!</v>
      </c>
      <c r="Z5160" s="739">
        <f t="shared" si="202"/>
        <v>0</v>
      </c>
    </row>
    <row r="5161" spans="1:26" s="365" customFormat="1" ht="12.65" customHeight="1">
      <c r="A5161" s="284" t="s">
        <v>106</v>
      </c>
      <c r="B5161" s="452" t="s">
        <v>699</v>
      </c>
      <c r="C5161" s="453" t="s">
        <v>449</v>
      </c>
      <c r="D5161" s="454" t="s">
        <v>719</v>
      </c>
      <c r="E5161" s="455" t="s">
        <v>1448</v>
      </c>
      <c r="F5161" s="454" t="s">
        <v>1468</v>
      </c>
      <c r="G5161" s="454" t="s">
        <v>703</v>
      </c>
      <c r="H5161" s="454" t="s">
        <v>439</v>
      </c>
      <c r="I5161" s="453">
        <v>2025</v>
      </c>
      <c r="J5161" s="453">
        <v>1</v>
      </c>
      <c r="K5161" s="456">
        <v>45336</v>
      </c>
      <c r="L5161" s="457" t="s">
        <v>553</v>
      </c>
      <c r="M5161" s="458">
        <v>0.28100000000000003</v>
      </c>
      <c r="N5161" s="458">
        <v>0.30070000000000002</v>
      </c>
      <c r="O5161" s="468">
        <v>1.9699999999999999E-2</v>
      </c>
      <c r="P5161" s="460" t="s">
        <v>1470</v>
      </c>
      <c r="Q5161" s="453">
        <v>1</v>
      </c>
      <c r="R5161" s="458">
        <v>0.28100000000000003</v>
      </c>
      <c r="S5161" s="464">
        <v>1672319</v>
      </c>
      <c r="T5161" s="461">
        <v>40178265</v>
      </c>
      <c r="U5161" s="469">
        <v>3150000</v>
      </c>
      <c r="V5161" s="470">
        <v>2358488.1795000001</v>
      </c>
      <c r="W5161" s="716" t="e">
        <f t="shared" si="201"/>
        <v>#DIV/0!</v>
      </c>
      <c r="Z5161" s="739">
        <f t="shared" si="202"/>
        <v>32944.684300000001</v>
      </c>
    </row>
    <row r="5162" spans="1:26" s="365" customFormat="1" ht="12.65" customHeight="1">
      <c r="A5162" s="284" t="s">
        <v>106</v>
      </c>
      <c r="B5162" s="452" t="s">
        <v>699</v>
      </c>
      <c r="C5162" s="453" t="s">
        <v>449</v>
      </c>
      <c r="D5162" s="454" t="s">
        <v>726</v>
      </c>
      <c r="E5162" s="455" t="s">
        <v>1449</v>
      </c>
      <c r="F5162" s="454" t="s">
        <v>1468</v>
      </c>
      <c r="G5162" s="454" t="s">
        <v>703</v>
      </c>
      <c r="H5162" s="454" t="s">
        <v>439</v>
      </c>
      <c r="I5162" s="453">
        <v>2025</v>
      </c>
      <c r="J5162" s="453">
        <v>1</v>
      </c>
      <c r="K5162" s="456">
        <v>45336</v>
      </c>
      <c r="L5162" s="457" t="s">
        <v>553</v>
      </c>
      <c r="M5162" s="458">
        <v>4.7E-2</v>
      </c>
      <c r="N5162" s="458">
        <v>5.6399999999999999E-2</v>
      </c>
      <c r="O5162" s="468">
        <v>9.4000000000000004E-3</v>
      </c>
      <c r="P5162" s="460" t="s">
        <v>1470</v>
      </c>
      <c r="Q5162" s="453">
        <v>1</v>
      </c>
      <c r="R5162" s="458">
        <v>4.7E-2</v>
      </c>
      <c r="S5162" s="464">
        <v>1688000</v>
      </c>
      <c r="T5162" s="461">
        <v>39399818</v>
      </c>
      <c r="U5162" s="469">
        <v>1350000</v>
      </c>
      <c r="V5162" s="470">
        <v>979641.7108</v>
      </c>
      <c r="W5162" s="716" t="e">
        <f t="shared" si="201"/>
        <v>#DIV/0!</v>
      </c>
      <c r="Z5162" s="739">
        <f t="shared" si="202"/>
        <v>15867.2</v>
      </c>
    </row>
    <row r="5163" spans="1:26" s="365" customFormat="1" ht="12.65" customHeight="1">
      <c r="A5163" s="284" t="s">
        <v>106</v>
      </c>
      <c r="B5163" s="452" t="s">
        <v>699</v>
      </c>
      <c r="C5163" s="453" t="s">
        <v>449</v>
      </c>
      <c r="D5163" s="454" t="s">
        <v>729</v>
      </c>
      <c r="E5163" s="455" t="s">
        <v>1450</v>
      </c>
      <c r="F5163" s="454" t="s">
        <v>1468</v>
      </c>
      <c r="G5163" s="454" t="s">
        <v>703</v>
      </c>
      <c r="H5163" s="454" t="s">
        <v>439</v>
      </c>
      <c r="I5163" s="453">
        <v>2025</v>
      </c>
      <c r="J5163" s="453">
        <v>1</v>
      </c>
      <c r="K5163" s="456">
        <v>45336</v>
      </c>
      <c r="L5163" s="457" t="s">
        <v>553</v>
      </c>
      <c r="M5163" s="458">
        <v>0.06</v>
      </c>
      <c r="N5163" s="458">
        <v>7.0599999999999996E-2</v>
      </c>
      <c r="O5163" s="468">
        <v>1.06E-2</v>
      </c>
      <c r="P5163" s="460" t="s">
        <v>1470</v>
      </c>
      <c r="Q5163" s="453">
        <v>1</v>
      </c>
      <c r="R5163" s="458">
        <v>0.06</v>
      </c>
      <c r="S5163" s="464">
        <v>1674000</v>
      </c>
      <c r="T5163" s="461">
        <v>39479710</v>
      </c>
      <c r="U5163" s="469">
        <v>1530000</v>
      </c>
      <c r="V5163" s="470">
        <v>1111515.074</v>
      </c>
      <c r="W5163" s="716" t="e">
        <f t="shared" si="201"/>
        <v>#DIV/0!</v>
      </c>
      <c r="Z5163" s="739">
        <f t="shared" si="202"/>
        <v>17744.400000000001</v>
      </c>
    </row>
    <row r="5164" spans="1:26" s="365" customFormat="1" ht="12.65" customHeight="1">
      <c r="A5164" s="284" t="s">
        <v>106</v>
      </c>
      <c r="B5164" s="452" t="s">
        <v>699</v>
      </c>
      <c r="C5164" s="453" t="s">
        <v>449</v>
      </c>
      <c r="D5164" s="454" t="s">
        <v>1473</v>
      </c>
      <c r="E5164" s="455" t="s">
        <v>1452</v>
      </c>
      <c r="F5164" s="454" t="s">
        <v>1468</v>
      </c>
      <c r="G5164" s="454" t="s">
        <v>1455</v>
      </c>
      <c r="H5164" s="454" t="s">
        <v>439</v>
      </c>
      <c r="I5164" s="453">
        <v>2025</v>
      </c>
      <c r="J5164" s="453">
        <v>1</v>
      </c>
      <c r="K5164" s="456">
        <v>45336</v>
      </c>
      <c r="L5164" s="457" t="s">
        <v>553</v>
      </c>
      <c r="M5164" s="458">
        <v>0.12</v>
      </c>
      <c r="N5164" s="458">
        <v>0.1331</v>
      </c>
      <c r="O5164" s="468">
        <v>1.3100000000000001E-2</v>
      </c>
      <c r="P5164" s="460" t="s">
        <v>1470</v>
      </c>
      <c r="Q5164" s="453">
        <v>1</v>
      </c>
      <c r="R5164" s="458">
        <v>0.12</v>
      </c>
      <c r="S5164" s="464">
        <v>1778230</v>
      </c>
      <c r="T5164" s="461">
        <v>24855358</v>
      </c>
      <c r="U5164" s="469">
        <v>1260000</v>
      </c>
      <c r="V5164" s="470">
        <v>934394.81019999995</v>
      </c>
      <c r="W5164" s="716" t="e">
        <f t="shared" si="201"/>
        <v>#DIV/0!</v>
      </c>
      <c r="Z5164" s="739">
        <f t="shared" si="202"/>
        <v>23294.813000000002</v>
      </c>
    </row>
    <row r="5165" spans="1:26" s="365" customFormat="1" ht="12.65" customHeight="1">
      <c r="A5165" s="452" t="s">
        <v>109</v>
      </c>
      <c r="B5165" s="452" t="s">
        <v>712</v>
      </c>
      <c r="C5165" s="453" t="s">
        <v>449</v>
      </c>
      <c r="D5165" s="454" t="s">
        <v>747</v>
      </c>
      <c r="E5165" s="455" t="s">
        <v>1442</v>
      </c>
      <c r="F5165" s="454" t="s">
        <v>1468</v>
      </c>
      <c r="G5165" s="454" t="s">
        <v>1474</v>
      </c>
      <c r="H5165" s="454" t="s">
        <v>439</v>
      </c>
      <c r="I5165" s="453">
        <v>2025</v>
      </c>
      <c r="J5165" s="453">
        <v>1</v>
      </c>
      <c r="K5165" s="456">
        <v>45336</v>
      </c>
      <c r="L5165" s="457" t="s">
        <v>553</v>
      </c>
      <c r="M5165" s="458">
        <v>6.5299999999999997E-2</v>
      </c>
      <c r="N5165" s="458">
        <v>7.5899999999999995E-2</v>
      </c>
      <c r="O5165" s="468">
        <v>1.06E-2</v>
      </c>
      <c r="P5165" s="460" t="s">
        <v>1470</v>
      </c>
      <c r="Q5165" s="453">
        <v>1</v>
      </c>
      <c r="R5165" s="458">
        <v>6.5299999999999997E-2</v>
      </c>
      <c r="S5165" s="464">
        <v>323000</v>
      </c>
      <c r="T5165" s="461">
        <v>22569770</v>
      </c>
      <c r="U5165" s="469">
        <v>1020000</v>
      </c>
      <c r="V5165" s="470">
        <v>780760.43799999997</v>
      </c>
      <c r="W5165" s="716" t="e">
        <f t="shared" si="201"/>
        <v>#DIV/0!</v>
      </c>
      <c r="Z5165" s="739">
        <f t="shared" si="202"/>
        <v>3423.8</v>
      </c>
    </row>
    <row r="5166" spans="1:26" s="365" customFormat="1" ht="12.65" customHeight="1">
      <c r="A5166" s="452" t="s">
        <v>109</v>
      </c>
      <c r="B5166" s="452" t="s">
        <v>712</v>
      </c>
      <c r="C5166" s="453" t="s">
        <v>449</v>
      </c>
      <c r="D5166" s="454" t="s">
        <v>1475</v>
      </c>
      <c r="E5166" s="455" t="s">
        <v>1440</v>
      </c>
      <c r="F5166" s="454" t="s">
        <v>1468</v>
      </c>
      <c r="G5166" s="454" t="s">
        <v>1455</v>
      </c>
      <c r="H5166" s="454" t="s">
        <v>439</v>
      </c>
      <c r="I5166" s="453">
        <v>2025</v>
      </c>
      <c r="J5166" s="453">
        <v>1</v>
      </c>
      <c r="K5166" s="456">
        <v>45336</v>
      </c>
      <c r="L5166" s="457" t="s">
        <v>553</v>
      </c>
      <c r="M5166" s="458">
        <v>3.9300000000000002E-2</v>
      </c>
      <c r="N5166" s="458">
        <v>4.6699999999999998E-2</v>
      </c>
      <c r="O5166" s="468">
        <v>7.4000000000000003E-3</v>
      </c>
      <c r="P5166" s="460" t="s">
        <v>1470</v>
      </c>
      <c r="Q5166" s="453">
        <v>1</v>
      </c>
      <c r="R5166" s="458">
        <v>3.9300000000000002E-2</v>
      </c>
      <c r="S5166" s="464">
        <v>361611</v>
      </c>
      <c r="T5166" s="461">
        <v>9099027</v>
      </c>
      <c r="U5166" s="469">
        <v>355000</v>
      </c>
      <c r="V5166" s="470">
        <v>287667.20019999996</v>
      </c>
      <c r="W5166" s="716" t="e">
        <f t="shared" si="201"/>
        <v>#DIV/0!</v>
      </c>
      <c r="Z5166" s="739">
        <f t="shared" si="202"/>
        <v>2675.9214000000002</v>
      </c>
    </row>
    <row r="5167" spans="1:26" s="365" customFormat="1" ht="12.65" customHeight="1">
      <c r="A5167" s="452" t="s">
        <v>109</v>
      </c>
      <c r="B5167" s="452" t="s">
        <v>712</v>
      </c>
      <c r="C5167" s="453" t="s">
        <v>449</v>
      </c>
      <c r="D5167" s="454" t="s">
        <v>737</v>
      </c>
      <c r="E5167" s="455" t="s">
        <v>1437</v>
      </c>
      <c r="F5167" s="454" t="s">
        <v>1468</v>
      </c>
      <c r="G5167" s="454" t="s">
        <v>1455</v>
      </c>
      <c r="H5167" s="454" t="s">
        <v>439</v>
      </c>
      <c r="I5167" s="453">
        <v>2025</v>
      </c>
      <c r="J5167" s="453">
        <v>1</v>
      </c>
      <c r="K5167" s="456">
        <v>45336</v>
      </c>
      <c r="L5167" s="457" t="s">
        <v>553</v>
      </c>
      <c r="M5167" s="458">
        <v>0.12970000000000001</v>
      </c>
      <c r="N5167" s="458">
        <v>0.15260000000000001</v>
      </c>
      <c r="O5167" s="468">
        <v>2.29E-2</v>
      </c>
      <c r="P5167" s="460" t="s">
        <v>1470</v>
      </c>
      <c r="Q5167" s="453">
        <v>1</v>
      </c>
      <c r="R5167" s="458">
        <v>0.12970000000000001</v>
      </c>
      <c r="S5167" s="464">
        <v>176768</v>
      </c>
      <c r="T5167" s="461">
        <v>9188587</v>
      </c>
      <c r="U5167" s="469">
        <v>1100000</v>
      </c>
      <c r="V5167" s="470">
        <v>889581.35770000005</v>
      </c>
      <c r="W5167" s="716" t="e">
        <f t="shared" si="201"/>
        <v>#DIV/0!</v>
      </c>
      <c r="Z5167" s="739">
        <f t="shared" si="202"/>
        <v>4047.9872</v>
      </c>
    </row>
    <row r="5168" spans="1:26" s="365" customFormat="1" ht="12.65" customHeight="1">
      <c r="A5168" s="452" t="s">
        <v>109</v>
      </c>
      <c r="B5168" s="452" t="s">
        <v>712</v>
      </c>
      <c r="C5168" s="453" t="s">
        <v>449</v>
      </c>
      <c r="D5168" s="454" t="s">
        <v>1476</v>
      </c>
      <c r="E5168" s="455" t="s">
        <v>1445</v>
      </c>
      <c r="F5168" s="454" t="s">
        <v>1468</v>
      </c>
      <c r="G5168" s="454" t="s">
        <v>1474</v>
      </c>
      <c r="H5168" s="454" t="s">
        <v>439</v>
      </c>
      <c r="I5168" s="453">
        <v>2025</v>
      </c>
      <c r="J5168" s="453">
        <v>1</v>
      </c>
      <c r="K5168" s="456">
        <v>45336</v>
      </c>
      <c r="L5168" s="457" t="s">
        <v>553</v>
      </c>
      <c r="M5168" s="458">
        <v>6.6699999999999995E-2</v>
      </c>
      <c r="N5168" s="458">
        <v>7.7299999999999994E-2</v>
      </c>
      <c r="O5168" s="468">
        <v>1.06E-2</v>
      </c>
      <c r="P5168" s="460" t="s">
        <v>1470</v>
      </c>
      <c r="Q5168" s="453">
        <v>1</v>
      </c>
      <c r="R5168" s="458">
        <v>6.6699999999999995E-2</v>
      </c>
      <c r="S5168" s="464">
        <v>383500</v>
      </c>
      <c r="T5168" s="461">
        <v>22492392</v>
      </c>
      <c r="U5168" s="469">
        <v>1020000</v>
      </c>
      <c r="V5168" s="470">
        <v>781580.64480000001</v>
      </c>
      <c r="W5168" s="716" t="e">
        <f t="shared" si="201"/>
        <v>#DIV/0!</v>
      </c>
      <c r="Z5168" s="739">
        <f t="shared" si="202"/>
        <v>4065.1</v>
      </c>
    </row>
    <row r="5169" spans="1:26" s="365" customFormat="1" ht="12.65" customHeight="1">
      <c r="A5169" s="452" t="s">
        <v>109</v>
      </c>
      <c r="B5169" s="452" t="s">
        <v>712</v>
      </c>
      <c r="C5169" s="453" t="s">
        <v>449</v>
      </c>
      <c r="D5169" s="454" t="s">
        <v>731</v>
      </c>
      <c r="E5169" s="455" t="s">
        <v>1438</v>
      </c>
      <c r="F5169" s="454" t="s">
        <v>1468</v>
      </c>
      <c r="G5169" s="454" t="s">
        <v>1455</v>
      </c>
      <c r="H5169" s="454" t="s">
        <v>439</v>
      </c>
      <c r="I5169" s="453">
        <v>2025</v>
      </c>
      <c r="J5169" s="453">
        <v>1</v>
      </c>
      <c r="K5169" s="456">
        <v>45336</v>
      </c>
      <c r="L5169" s="457" t="s">
        <v>553</v>
      </c>
      <c r="M5169" s="458">
        <v>0.1128</v>
      </c>
      <c r="N5169" s="458">
        <v>0.1336</v>
      </c>
      <c r="O5169" s="468">
        <v>2.0799999999999999E-2</v>
      </c>
      <c r="P5169" s="460" t="s">
        <v>1470</v>
      </c>
      <c r="Q5169" s="453">
        <v>1</v>
      </c>
      <c r="R5169" s="458">
        <v>0.1128</v>
      </c>
      <c r="S5169" s="464">
        <v>259517</v>
      </c>
      <c r="T5169" s="461">
        <v>9219852</v>
      </c>
      <c r="U5169" s="469">
        <v>999000</v>
      </c>
      <c r="V5169" s="470">
        <v>807227.0784</v>
      </c>
      <c r="W5169" s="716" t="e">
        <f t="shared" si="201"/>
        <v>#DIV/0!</v>
      </c>
      <c r="Z5169" s="739">
        <f t="shared" si="202"/>
        <v>5397.9535999999998</v>
      </c>
    </row>
    <row r="5170" spans="1:26" s="365" customFormat="1" ht="12.65" customHeight="1">
      <c r="A5170" s="452" t="s">
        <v>109</v>
      </c>
      <c r="B5170" s="452" t="s">
        <v>712</v>
      </c>
      <c r="C5170" s="453" t="s">
        <v>449</v>
      </c>
      <c r="D5170" s="454" t="s">
        <v>444</v>
      </c>
      <c r="E5170" s="455" t="s">
        <v>749</v>
      </c>
      <c r="F5170" s="454" t="s">
        <v>1468</v>
      </c>
      <c r="G5170" s="454" t="s">
        <v>1477</v>
      </c>
      <c r="H5170" s="454" t="s">
        <v>439</v>
      </c>
      <c r="I5170" s="453">
        <v>2025</v>
      </c>
      <c r="J5170" s="453">
        <v>1</v>
      </c>
      <c r="K5170" s="456">
        <v>45336</v>
      </c>
      <c r="L5170" s="457" t="s">
        <v>553</v>
      </c>
      <c r="M5170" s="458">
        <v>6.1499999999999999E-2</v>
      </c>
      <c r="N5170" s="458">
        <v>6.9400000000000003E-2</v>
      </c>
      <c r="O5170" s="468">
        <v>7.9000000000000008E-3</v>
      </c>
      <c r="P5170" s="460" t="s">
        <v>1470</v>
      </c>
      <c r="Q5170" s="453">
        <v>1</v>
      </c>
      <c r="R5170" s="458">
        <v>6.1499999999999999E-2</v>
      </c>
      <c r="S5170" s="464">
        <v>330000</v>
      </c>
      <c r="T5170" s="461">
        <v>29889623</v>
      </c>
      <c r="U5170" s="469">
        <v>760000</v>
      </c>
      <c r="V5170" s="470">
        <v>523871.97829999996</v>
      </c>
      <c r="W5170" s="716" t="e">
        <f t="shared" si="201"/>
        <v>#DIV/0!</v>
      </c>
      <c r="Z5170" s="739">
        <f t="shared" si="202"/>
        <v>2607.0000000000005</v>
      </c>
    </row>
    <row r="5171" spans="1:26" s="365" customFormat="1" ht="12.65" customHeight="1">
      <c r="A5171" s="452" t="s">
        <v>108</v>
      </c>
      <c r="B5171" s="452" t="s">
        <v>1201</v>
      </c>
      <c r="C5171" s="453" t="s">
        <v>449</v>
      </c>
      <c r="D5171" s="454" t="s">
        <v>719</v>
      </c>
      <c r="E5171" s="455" t="s">
        <v>1426</v>
      </c>
      <c r="F5171" s="454" t="s">
        <v>1468</v>
      </c>
      <c r="G5171" s="454" t="s">
        <v>712</v>
      </c>
      <c r="H5171" s="454" t="s">
        <v>439</v>
      </c>
      <c r="I5171" s="453">
        <v>2025</v>
      </c>
      <c r="J5171" s="453">
        <v>1</v>
      </c>
      <c r="K5171" s="456">
        <v>45336</v>
      </c>
      <c r="L5171" s="457" t="s">
        <v>553</v>
      </c>
      <c r="M5171" s="458">
        <v>0.31</v>
      </c>
      <c r="N5171" s="458">
        <v>0.34499999999999997</v>
      </c>
      <c r="O5171" s="468">
        <v>3.5000000000000003E-2</v>
      </c>
      <c r="P5171" s="460" t="s">
        <v>1470</v>
      </c>
      <c r="Q5171" s="453">
        <v>1</v>
      </c>
      <c r="R5171" s="458">
        <v>0.31</v>
      </c>
      <c r="S5171" s="464">
        <v>678335</v>
      </c>
      <c r="T5171" s="461">
        <v>19692492</v>
      </c>
      <c r="U5171" s="469">
        <v>4200000</v>
      </c>
      <c r="V5171" s="470">
        <v>3510762.78</v>
      </c>
      <c r="W5171" s="716" t="e">
        <f t="shared" si="201"/>
        <v>#DIV/0!</v>
      </c>
      <c r="Z5171" s="739">
        <f t="shared" si="202"/>
        <v>23741.725000000002</v>
      </c>
    </row>
    <row r="5172" spans="1:26" s="365" customFormat="1" ht="12.65" customHeight="1">
      <c r="A5172" s="452" t="s">
        <v>108</v>
      </c>
      <c r="B5172" s="452" t="s">
        <v>1201</v>
      </c>
      <c r="C5172" s="453" t="s">
        <v>449</v>
      </c>
      <c r="D5172" s="454" t="s">
        <v>731</v>
      </c>
      <c r="E5172" s="455" t="s">
        <v>1433</v>
      </c>
      <c r="F5172" s="454" t="s">
        <v>1468</v>
      </c>
      <c r="G5172" s="454" t="s">
        <v>1455</v>
      </c>
      <c r="H5172" s="454" t="s">
        <v>439</v>
      </c>
      <c r="I5172" s="453">
        <v>2025</v>
      </c>
      <c r="J5172" s="453">
        <v>1</v>
      </c>
      <c r="K5172" s="456">
        <v>45336</v>
      </c>
      <c r="L5172" s="457" t="s">
        <v>553</v>
      </c>
      <c r="M5172" s="458">
        <v>0.128</v>
      </c>
      <c r="N5172" s="458">
        <v>0.1457</v>
      </c>
      <c r="O5172" s="468">
        <v>1.77E-2</v>
      </c>
      <c r="P5172" s="460" t="s">
        <v>1470</v>
      </c>
      <c r="Q5172" s="453">
        <v>1</v>
      </c>
      <c r="R5172" s="458">
        <v>0.128</v>
      </c>
      <c r="S5172" s="464">
        <v>470324</v>
      </c>
      <c r="T5172" s="461">
        <v>10488734</v>
      </c>
      <c r="U5172" s="469">
        <v>1700000</v>
      </c>
      <c r="V5172" s="470">
        <v>1514349.4081999999</v>
      </c>
      <c r="W5172" s="716" t="e">
        <f t="shared" si="201"/>
        <v>#DIV/0!</v>
      </c>
      <c r="Z5172" s="739">
        <f t="shared" si="202"/>
        <v>8324.7348000000002</v>
      </c>
    </row>
    <row r="5173" spans="1:26" s="365" customFormat="1" ht="12.65" customHeight="1">
      <c r="A5173" s="452" t="s">
        <v>108</v>
      </c>
      <c r="B5173" s="452" t="s">
        <v>1201</v>
      </c>
      <c r="C5173" s="453" t="s">
        <v>449</v>
      </c>
      <c r="D5173" s="454" t="s">
        <v>1478</v>
      </c>
      <c r="E5173" s="455" t="s">
        <v>1431</v>
      </c>
      <c r="F5173" s="454" t="s">
        <v>1468</v>
      </c>
      <c r="G5173" s="454" t="s">
        <v>699</v>
      </c>
      <c r="H5173" s="454" t="s">
        <v>439</v>
      </c>
      <c r="I5173" s="453">
        <v>2025</v>
      </c>
      <c r="J5173" s="453">
        <v>1</v>
      </c>
      <c r="K5173" s="456">
        <v>45336</v>
      </c>
      <c r="L5173" s="457" t="s">
        <v>553</v>
      </c>
      <c r="M5173" s="458">
        <v>3.2000000000000001E-2</v>
      </c>
      <c r="N5173" s="458">
        <v>3.9899999999999998E-2</v>
      </c>
      <c r="O5173" s="468">
        <v>7.9000000000000008E-3</v>
      </c>
      <c r="P5173" s="460" t="s">
        <v>1470</v>
      </c>
      <c r="Q5173" s="453">
        <v>1</v>
      </c>
      <c r="R5173" s="458">
        <v>3.2000000000000001E-2</v>
      </c>
      <c r="S5173" s="464">
        <v>2372258</v>
      </c>
      <c r="T5173" s="461">
        <v>58537333</v>
      </c>
      <c r="U5173" s="469">
        <v>1520000</v>
      </c>
      <c r="V5173" s="470">
        <v>1057555.0693000001</v>
      </c>
      <c r="W5173" s="716" t="e">
        <f t="shared" si="201"/>
        <v>#DIV/0!</v>
      </c>
      <c r="Z5173" s="739">
        <f t="shared" si="202"/>
        <v>18740.838200000002</v>
      </c>
    </row>
    <row r="5174" spans="1:26" s="365" customFormat="1" ht="12.65" customHeight="1">
      <c r="A5174" s="452" t="s">
        <v>108</v>
      </c>
      <c r="B5174" s="452" t="s">
        <v>1201</v>
      </c>
      <c r="C5174" s="453" t="s">
        <v>449</v>
      </c>
      <c r="D5174" s="454" t="s">
        <v>726</v>
      </c>
      <c r="E5174" s="455" t="s">
        <v>1427</v>
      </c>
      <c r="F5174" s="454" t="s">
        <v>1468</v>
      </c>
      <c r="G5174" s="454" t="s">
        <v>712</v>
      </c>
      <c r="H5174" s="454" t="s">
        <v>439</v>
      </c>
      <c r="I5174" s="453">
        <v>2025</v>
      </c>
      <c r="J5174" s="453">
        <v>1</v>
      </c>
      <c r="K5174" s="456">
        <v>45336</v>
      </c>
      <c r="L5174" s="457" t="s">
        <v>553</v>
      </c>
      <c r="M5174" s="458">
        <v>5.3999999999999999E-2</v>
      </c>
      <c r="N5174" s="458">
        <v>6.3399999999999998E-2</v>
      </c>
      <c r="O5174" s="468">
        <v>9.4000000000000004E-3</v>
      </c>
      <c r="P5174" s="460" t="s">
        <v>1470</v>
      </c>
      <c r="Q5174" s="453">
        <v>1</v>
      </c>
      <c r="R5174" s="458">
        <v>5.3999999999999999E-2</v>
      </c>
      <c r="S5174" s="464">
        <v>885460</v>
      </c>
      <c r="T5174" s="461">
        <v>19657095</v>
      </c>
      <c r="U5174" s="469">
        <v>902000</v>
      </c>
      <c r="V5174" s="470">
        <v>717223.30700000003</v>
      </c>
      <c r="W5174" s="716" t="e">
        <f t="shared" si="201"/>
        <v>#DIV/0!</v>
      </c>
      <c r="Z5174" s="739">
        <f t="shared" si="202"/>
        <v>8323.3240000000005</v>
      </c>
    </row>
    <row r="5175" spans="1:26" s="365" customFormat="1" ht="12.65" customHeight="1">
      <c r="A5175" s="452" t="s">
        <v>108</v>
      </c>
      <c r="B5175" s="452" t="s">
        <v>1201</v>
      </c>
      <c r="C5175" s="453" t="s">
        <v>449</v>
      </c>
      <c r="D5175" s="454" t="s">
        <v>729</v>
      </c>
      <c r="E5175" s="455" t="s">
        <v>1429</v>
      </c>
      <c r="F5175" s="454" t="s">
        <v>1468</v>
      </c>
      <c r="G5175" s="454" t="s">
        <v>712</v>
      </c>
      <c r="H5175" s="454" t="s">
        <v>439</v>
      </c>
      <c r="I5175" s="453">
        <v>2025</v>
      </c>
      <c r="J5175" s="453">
        <v>1</v>
      </c>
      <c r="K5175" s="456">
        <v>45336</v>
      </c>
      <c r="L5175" s="457" t="s">
        <v>553</v>
      </c>
      <c r="M5175" s="458">
        <v>0.08</v>
      </c>
      <c r="N5175" s="458">
        <v>9.0700000000000003E-2</v>
      </c>
      <c r="O5175" s="468">
        <v>1.0699999999999999E-2</v>
      </c>
      <c r="P5175" s="460" t="s">
        <v>1470</v>
      </c>
      <c r="Q5175" s="453">
        <v>1</v>
      </c>
      <c r="R5175" s="458">
        <v>0.08</v>
      </c>
      <c r="S5175" s="464">
        <v>885229</v>
      </c>
      <c r="T5175" s="461">
        <v>19849229</v>
      </c>
      <c r="U5175" s="469">
        <v>1028000</v>
      </c>
      <c r="V5175" s="470">
        <v>815613.24970000004</v>
      </c>
      <c r="W5175" s="716" t="e">
        <f t="shared" si="201"/>
        <v>#DIV/0!</v>
      </c>
      <c r="Z5175" s="739">
        <f t="shared" si="202"/>
        <v>9471.9502999999986</v>
      </c>
    </row>
    <row r="5176" spans="1:26" s="365" customFormat="1" ht="12.65" customHeight="1">
      <c r="A5176" s="452" t="s">
        <v>108</v>
      </c>
      <c r="B5176" s="452" t="s">
        <v>1201</v>
      </c>
      <c r="C5176" s="453" t="s">
        <v>449</v>
      </c>
      <c r="D5176" s="454" t="s">
        <v>450</v>
      </c>
      <c r="E5176" s="455" t="s">
        <v>1435</v>
      </c>
      <c r="F5176" s="454" t="s">
        <v>1468</v>
      </c>
      <c r="G5176" s="454" t="s">
        <v>712</v>
      </c>
      <c r="H5176" s="454" t="s">
        <v>439</v>
      </c>
      <c r="I5176" s="453">
        <v>2025</v>
      </c>
      <c r="J5176" s="453">
        <v>1</v>
      </c>
      <c r="K5176" s="456">
        <v>45336</v>
      </c>
      <c r="L5176" s="457" t="s">
        <v>553</v>
      </c>
      <c r="M5176" s="458">
        <v>3.6999999999999998E-2</v>
      </c>
      <c r="N5176" s="458">
        <v>4.24E-2</v>
      </c>
      <c r="O5176" s="468">
        <v>5.4000000000000003E-3</v>
      </c>
      <c r="P5176" s="460" t="s">
        <v>1470</v>
      </c>
      <c r="Q5176" s="453">
        <v>1</v>
      </c>
      <c r="R5176" s="458">
        <v>3.6999999999999998E-2</v>
      </c>
      <c r="S5176" s="464">
        <v>885656</v>
      </c>
      <c r="T5176" s="461">
        <v>19534196</v>
      </c>
      <c r="U5176" s="469">
        <v>514000</v>
      </c>
      <c r="V5176" s="470">
        <v>408515.34159999999</v>
      </c>
      <c r="W5176" s="716" t="e">
        <f t="shared" si="201"/>
        <v>#DIV/0!</v>
      </c>
      <c r="Z5176" s="739">
        <f t="shared" si="202"/>
        <v>4782.5424000000003</v>
      </c>
    </row>
    <row r="5177" spans="1:26" s="365" customFormat="1" ht="12.65" customHeight="1">
      <c r="A5177" s="325" t="s">
        <v>66</v>
      </c>
      <c r="B5177" s="452" t="s">
        <v>985</v>
      </c>
      <c r="C5177" s="453" t="s">
        <v>449</v>
      </c>
      <c r="D5177" s="454" t="s">
        <v>1479</v>
      </c>
      <c r="E5177" s="455" t="s">
        <v>987</v>
      </c>
      <c r="F5177" s="454" t="s">
        <v>1468</v>
      </c>
      <c r="G5177" s="454" t="s">
        <v>1455</v>
      </c>
      <c r="H5177" s="454" t="s">
        <v>439</v>
      </c>
      <c r="I5177" s="453">
        <v>2025</v>
      </c>
      <c r="J5177" s="453">
        <v>1</v>
      </c>
      <c r="K5177" s="456">
        <v>45336</v>
      </c>
      <c r="L5177" s="457" t="s">
        <v>553</v>
      </c>
      <c r="M5177" s="458">
        <v>0.28620000000000001</v>
      </c>
      <c r="N5177" s="458">
        <v>0.28620000000000001</v>
      </c>
      <c r="O5177" s="459">
        <v>0</v>
      </c>
      <c r="P5177" s="460" t="s">
        <v>1470</v>
      </c>
      <c r="Q5177" s="453">
        <v>1</v>
      </c>
      <c r="R5177" s="458">
        <v>0.28620000000000001</v>
      </c>
      <c r="S5177" s="464">
        <v>255045</v>
      </c>
      <c r="T5177" s="461">
        <v>48747221</v>
      </c>
      <c r="U5177" s="469">
        <v>5970000</v>
      </c>
      <c r="V5177" s="470">
        <v>5970000</v>
      </c>
      <c r="W5177" s="716" t="e">
        <f t="shared" si="201"/>
        <v>#DIV/0!</v>
      </c>
      <c r="Z5177" s="739">
        <f t="shared" si="202"/>
        <v>0</v>
      </c>
    </row>
    <row r="5178" spans="1:26" s="365" customFormat="1" ht="12.65" customHeight="1">
      <c r="A5178" s="325" t="s">
        <v>66</v>
      </c>
      <c r="B5178" s="452" t="s">
        <v>985</v>
      </c>
      <c r="C5178" s="453" t="s">
        <v>449</v>
      </c>
      <c r="D5178" s="454" t="s">
        <v>990</v>
      </c>
      <c r="E5178" s="455" t="s">
        <v>991</v>
      </c>
      <c r="F5178" s="454" t="s">
        <v>1468</v>
      </c>
      <c r="G5178" s="454" t="s">
        <v>1455</v>
      </c>
      <c r="H5178" s="454" t="s">
        <v>439</v>
      </c>
      <c r="I5178" s="453">
        <v>2025</v>
      </c>
      <c r="J5178" s="453">
        <v>1</v>
      </c>
      <c r="K5178" s="456">
        <v>45336</v>
      </c>
      <c r="L5178" s="457" t="s">
        <v>553</v>
      </c>
      <c r="M5178" s="458">
        <v>4.5900000000000003E-2</v>
      </c>
      <c r="N5178" s="458">
        <v>4.5900000000000003E-2</v>
      </c>
      <c r="O5178" s="459">
        <v>0</v>
      </c>
      <c r="P5178" s="460" t="s">
        <v>1470</v>
      </c>
      <c r="Q5178" s="453">
        <v>1</v>
      </c>
      <c r="R5178" s="458">
        <v>4.5900000000000003E-2</v>
      </c>
      <c r="S5178" s="464">
        <v>299652</v>
      </c>
      <c r="T5178" s="461">
        <v>51512913</v>
      </c>
      <c r="U5178" s="469">
        <v>2514000</v>
      </c>
      <c r="V5178" s="470">
        <v>2514000</v>
      </c>
      <c r="W5178" s="716" t="e">
        <f t="shared" si="201"/>
        <v>#DIV/0!</v>
      </c>
      <c r="Z5178" s="739">
        <f t="shared" si="202"/>
        <v>0</v>
      </c>
    </row>
    <row r="5179" spans="1:26" s="365" customFormat="1" ht="12.65" customHeight="1">
      <c r="A5179" s="325" t="s">
        <v>66</v>
      </c>
      <c r="B5179" s="452" t="s">
        <v>985</v>
      </c>
      <c r="C5179" s="453" t="s">
        <v>449</v>
      </c>
      <c r="D5179" s="454" t="s">
        <v>1480</v>
      </c>
      <c r="E5179" s="455" t="s">
        <v>993</v>
      </c>
      <c r="F5179" s="454" t="s">
        <v>1468</v>
      </c>
      <c r="G5179" s="454" t="s">
        <v>1455</v>
      </c>
      <c r="H5179" s="454" t="s">
        <v>439</v>
      </c>
      <c r="I5179" s="453">
        <v>2025</v>
      </c>
      <c r="J5179" s="453">
        <v>1</v>
      </c>
      <c r="K5179" s="456">
        <v>45336</v>
      </c>
      <c r="L5179" s="457" t="s">
        <v>553</v>
      </c>
      <c r="M5179" s="458">
        <v>6.8099999999999994E-2</v>
      </c>
      <c r="N5179" s="458">
        <v>6.8099999999999994E-2</v>
      </c>
      <c r="O5179" s="459">
        <v>0</v>
      </c>
      <c r="P5179" s="460" t="s">
        <v>1470</v>
      </c>
      <c r="Q5179" s="453">
        <v>1</v>
      </c>
      <c r="R5179" s="458">
        <v>6.8099999999999994E-2</v>
      </c>
      <c r="S5179" s="464">
        <v>0</v>
      </c>
      <c r="T5179" s="461">
        <v>48387960</v>
      </c>
      <c r="U5179" s="469">
        <v>2968000</v>
      </c>
      <c r="V5179" s="470">
        <v>2968000</v>
      </c>
      <c r="W5179" s="716" t="e">
        <f t="shared" si="201"/>
        <v>#DIV/0!</v>
      </c>
      <c r="Z5179" s="739">
        <f t="shared" si="202"/>
        <v>0</v>
      </c>
    </row>
    <row r="5180" spans="1:26" s="365" customFormat="1" ht="12.65" customHeight="1">
      <c r="A5180" s="325" t="s">
        <v>66</v>
      </c>
      <c r="B5180" s="452" t="s">
        <v>985</v>
      </c>
      <c r="C5180" s="453" t="s">
        <v>449</v>
      </c>
      <c r="D5180" s="454" t="s">
        <v>1481</v>
      </c>
      <c r="E5180" s="455" t="s">
        <v>995</v>
      </c>
      <c r="F5180" s="454" t="s">
        <v>1468</v>
      </c>
      <c r="G5180" s="454" t="s">
        <v>1455</v>
      </c>
      <c r="H5180" s="454" t="s">
        <v>439</v>
      </c>
      <c r="I5180" s="453">
        <v>2025</v>
      </c>
      <c r="J5180" s="453">
        <v>1</v>
      </c>
      <c r="K5180" s="456">
        <v>45336</v>
      </c>
      <c r="L5180" s="457" t="s">
        <v>553</v>
      </c>
      <c r="M5180" s="458">
        <v>7.0999999999999994E-2</v>
      </c>
      <c r="N5180" s="458">
        <v>7.0999999999999994E-2</v>
      </c>
      <c r="O5180" s="459">
        <v>0</v>
      </c>
      <c r="P5180" s="460" t="s">
        <v>1470</v>
      </c>
      <c r="Q5180" s="453">
        <v>1</v>
      </c>
      <c r="R5180" s="458">
        <v>7.0999999999999994E-2</v>
      </c>
      <c r="S5180" s="464">
        <v>206417</v>
      </c>
      <c r="T5180" s="461">
        <v>64704689</v>
      </c>
      <c r="U5180" s="469">
        <v>3400000</v>
      </c>
      <c r="V5180" s="470">
        <v>3400000</v>
      </c>
      <c r="W5180" s="716" t="e">
        <f t="shared" si="201"/>
        <v>#DIV/0!</v>
      </c>
      <c r="Z5180" s="739">
        <f t="shared" si="202"/>
        <v>0</v>
      </c>
    </row>
    <row r="5181" spans="1:26" s="365" customFormat="1" ht="12.65" customHeight="1">
      <c r="A5181" s="325" t="s">
        <v>66</v>
      </c>
      <c r="B5181" s="452" t="s">
        <v>985</v>
      </c>
      <c r="C5181" s="453" t="s">
        <v>449</v>
      </c>
      <c r="D5181" s="454" t="s">
        <v>996</v>
      </c>
      <c r="E5181" s="455" t="s">
        <v>1415</v>
      </c>
      <c r="F5181" s="454" t="s">
        <v>1468</v>
      </c>
      <c r="G5181" s="454" t="s">
        <v>1455</v>
      </c>
      <c r="H5181" s="454" t="s">
        <v>439</v>
      </c>
      <c r="I5181" s="453">
        <v>2025</v>
      </c>
      <c r="J5181" s="453">
        <v>1</v>
      </c>
      <c r="K5181" s="456">
        <v>45336</v>
      </c>
      <c r="L5181" s="457" t="s">
        <v>553</v>
      </c>
      <c r="M5181" s="458">
        <v>4.1200000000000001E-2</v>
      </c>
      <c r="N5181" s="458">
        <v>4.1200000000000001E-2</v>
      </c>
      <c r="O5181" s="459">
        <v>0</v>
      </c>
      <c r="P5181" s="460" t="s">
        <v>1470</v>
      </c>
      <c r="Q5181" s="453">
        <v>1</v>
      </c>
      <c r="R5181" s="458">
        <v>4.1200000000000001E-2</v>
      </c>
      <c r="S5181" s="464">
        <v>232704</v>
      </c>
      <c r="T5181" s="461">
        <v>35804304</v>
      </c>
      <c r="U5181" s="469">
        <v>1650000</v>
      </c>
      <c r="V5181" s="470">
        <v>1650000</v>
      </c>
      <c r="W5181" s="716" t="e">
        <f t="shared" si="201"/>
        <v>#DIV/0!</v>
      </c>
      <c r="Z5181" s="739">
        <f t="shared" si="202"/>
        <v>0</v>
      </c>
    </row>
    <row r="5182" spans="1:26" s="365" customFormat="1" ht="12.65" customHeight="1">
      <c r="A5182" s="452" t="s">
        <v>279</v>
      </c>
      <c r="B5182" s="452" t="s">
        <v>42</v>
      </c>
      <c r="C5182" s="453" t="s">
        <v>554</v>
      </c>
      <c r="D5182" s="454" t="s">
        <v>719</v>
      </c>
      <c r="E5182" s="455" t="s">
        <v>1297</v>
      </c>
      <c r="F5182" s="454" t="s">
        <v>1468</v>
      </c>
      <c r="G5182" s="454" t="s">
        <v>1455</v>
      </c>
      <c r="H5182" s="454" t="s">
        <v>439</v>
      </c>
      <c r="I5182" s="453">
        <v>2025</v>
      </c>
      <c r="J5182" s="453">
        <v>1</v>
      </c>
      <c r="K5182" s="456">
        <v>45336</v>
      </c>
      <c r="L5182" s="457" t="s">
        <v>553</v>
      </c>
      <c r="M5182" s="458">
        <v>0.1802</v>
      </c>
      <c r="N5182" s="458">
        <v>0.21870000000000001</v>
      </c>
      <c r="O5182" s="471">
        <v>3.3099999999999997E-2</v>
      </c>
      <c r="P5182" s="460" t="s">
        <v>1470</v>
      </c>
      <c r="Q5182" s="453">
        <v>1</v>
      </c>
      <c r="R5182" s="458">
        <v>0.1802</v>
      </c>
      <c r="S5182" s="464">
        <v>8065440</v>
      </c>
      <c r="T5182" s="461">
        <v>99877286</v>
      </c>
      <c r="U5182" s="469">
        <v>8913207</v>
      </c>
      <c r="V5182" s="470">
        <v>5607268.8333999999</v>
      </c>
      <c r="W5182" s="716" t="e">
        <f t="shared" si="201"/>
        <v>#DIV/0!</v>
      </c>
      <c r="Z5182" s="739">
        <f t="shared" si="202"/>
        <v>266966.06399999995</v>
      </c>
    </row>
    <row r="5183" spans="1:26" s="365" customFormat="1" ht="12.65" customHeight="1">
      <c r="A5183" s="452" t="s">
        <v>279</v>
      </c>
      <c r="B5183" s="452" t="s">
        <v>42</v>
      </c>
      <c r="C5183" s="453" t="s">
        <v>554</v>
      </c>
      <c r="D5183" s="454" t="s">
        <v>614</v>
      </c>
      <c r="E5183" s="455" t="s">
        <v>1298</v>
      </c>
      <c r="F5183" s="454" t="s">
        <v>1468</v>
      </c>
      <c r="G5183" s="454" t="s">
        <v>1455</v>
      </c>
      <c r="H5183" s="454" t="s">
        <v>439</v>
      </c>
      <c r="I5183" s="453">
        <v>2025</v>
      </c>
      <c r="J5183" s="453">
        <v>1</v>
      </c>
      <c r="K5183" s="456">
        <v>45336</v>
      </c>
      <c r="L5183" s="457" t="s">
        <v>553</v>
      </c>
      <c r="M5183" s="458">
        <v>5.0299999999999997E-2</v>
      </c>
      <c r="N5183" s="458">
        <v>7.4499999999999997E-2</v>
      </c>
      <c r="O5183" s="471">
        <v>2.4199999999999999E-2</v>
      </c>
      <c r="P5183" s="460" t="s">
        <v>1470</v>
      </c>
      <c r="Q5183" s="453">
        <v>1</v>
      </c>
      <c r="R5183" s="458">
        <v>5.0299999999999997E-2</v>
      </c>
      <c r="S5183" s="464">
        <v>8224000</v>
      </c>
      <c r="T5183" s="461">
        <v>107248798</v>
      </c>
      <c r="U5183" s="469">
        <v>5799197</v>
      </c>
      <c r="V5183" s="470">
        <v>3203776.0884000002</v>
      </c>
      <c r="W5183" s="716" t="e">
        <f t="shared" si="201"/>
        <v>#DIV/0!</v>
      </c>
      <c r="Z5183" s="739">
        <f t="shared" si="202"/>
        <v>199020.79999999999</v>
      </c>
    </row>
    <row r="5184" spans="1:26" s="365" customFormat="1" ht="12.65" customHeight="1">
      <c r="A5184" s="452" t="s">
        <v>279</v>
      </c>
      <c r="B5184" s="452" t="s">
        <v>42</v>
      </c>
      <c r="C5184" s="453" t="s">
        <v>554</v>
      </c>
      <c r="D5184" s="454" t="s">
        <v>726</v>
      </c>
      <c r="E5184" s="455" t="s">
        <v>1424</v>
      </c>
      <c r="F5184" s="454" t="s">
        <v>1468</v>
      </c>
      <c r="G5184" s="454" t="s">
        <v>1455</v>
      </c>
      <c r="H5184" s="454" t="s">
        <v>439</v>
      </c>
      <c r="I5184" s="453">
        <v>2025</v>
      </c>
      <c r="J5184" s="453">
        <v>1</v>
      </c>
      <c r="K5184" s="456">
        <v>45336</v>
      </c>
      <c r="L5184" s="457" t="s">
        <v>553</v>
      </c>
      <c r="M5184" s="458">
        <v>6.2700000000000006E-2</v>
      </c>
      <c r="N5184" s="458">
        <v>8.7300000000000003E-2</v>
      </c>
      <c r="O5184" s="471">
        <v>2.46E-2</v>
      </c>
      <c r="P5184" s="460" t="s">
        <v>1470</v>
      </c>
      <c r="Q5184" s="453">
        <v>1</v>
      </c>
      <c r="R5184" s="458">
        <v>6.2700000000000006E-2</v>
      </c>
      <c r="S5184" s="464">
        <v>9750000</v>
      </c>
      <c r="T5184" s="461">
        <v>108198647</v>
      </c>
      <c r="U5184" s="469">
        <v>5893484</v>
      </c>
      <c r="V5184" s="470">
        <v>3231797.2837999999</v>
      </c>
      <c r="W5184" s="716" t="e">
        <f t="shared" si="201"/>
        <v>#DIV/0!</v>
      </c>
      <c r="Z5184" s="739">
        <f t="shared" si="202"/>
        <v>239850</v>
      </c>
    </row>
    <row r="5185" spans="1:26" s="365" customFormat="1" ht="12.65" customHeight="1">
      <c r="A5185" s="452" t="s">
        <v>152</v>
      </c>
      <c r="B5185" s="452" t="s">
        <v>606</v>
      </c>
      <c r="C5185" s="453" t="s">
        <v>554</v>
      </c>
      <c r="D5185" s="454" t="s">
        <v>1482</v>
      </c>
      <c r="E5185" s="455" t="s">
        <v>711</v>
      </c>
      <c r="F5185" s="454" t="s">
        <v>1483</v>
      </c>
      <c r="G5185" s="454"/>
      <c r="H5185" s="454" t="s">
        <v>457</v>
      </c>
      <c r="I5185" s="453">
        <v>2024</v>
      </c>
      <c r="J5185" s="453">
        <v>8</v>
      </c>
      <c r="K5185" s="456">
        <v>45546</v>
      </c>
      <c r="L5185" s="457"/>
      <c r="M5185" s="458">
        <v>0.1943</v>
      </c>
      <c r="N5185" s="458">
        <v>0.20100000000000001</v>
      </c>
      <c r="O5185" s="459">
        <v>6.7000000000000002E-3</v>
      </c>
      <c r="P5185" s="460">
        <v>0</v>
      </c>
      <c r="Q5185" s="453">
        <v>1</v>
      </c>
      <c r="R5185" s="458">
        <v>0.1943</v>
      </c>
      <c r="S5185" s="464">
        <v>2000</v>
      </c>
      <c r="T5185" s="461">
        <v>2000</v>
      </c>
      <c r="U5185" s="462">
        <v>73500</v>
      </c>
      <c r="V5185" s="463">
        <v>73486.600000000006</v>
      </c>
      <c r="W5185" s="716" t="e">
        <f t="shared" si="201"/>
        <v>#DIV/0!</v>
      </c>
      <c r="Z5185" s="739">
        <f t="shared" si="202"/>
        <v>13.4</v>
      </c>
    </row>
    <row r="5186" spans="1:26" s="365" customFormat="1" ht="12.65" customHeight="1">
      <c r="A5186" s="452" t="s">
        <v>152</v>
      </c>
      <c r="B5186" s="452" t="s">
        <v>606</v>
      </c>
      <c r="C5186" s="453" t="s">
        <v>554</v>
      </c>
      <c r="D5186" s="454" t="s">
        <v>1482</v>
      </c>
      <c r="E5186" s="455" t="s">
        <v>711</v>
      </c>
      <c r="F5186" s="454" t="s">
        <v>1483</v>
      </c>
      <c r="G5186" s="454"/>
      <c r="H5186" s="454" t="s">
        <v>457</v>
      </c>
      <c r="I5186" s="453">
        <v>2024</v>
      </c>
      <c r="J5186" s="453">
        <v>9</v>
      </c>
      <c r="K5186" s="456">
        <v>45575</v>
      </c>
      <c r="L5186" s="457"/>
      <c r="M5186" s="458">
        <v>0.1943</v>
      </c>
      <c r="N5186" s="458">
        <v>0.20100000000000001</v>
      </c>
      <c r="O5186" s="459">
        <v>6.7000000000000002E-3</v>
      </c>
      <c r="P5186" s="460">
        <v>0</v>
      </c>
      <c r="Q5186" s="453">
        <v>1</v>
      </c>
      <c r="R5186" s="458">
        <v>0.1943</v>
      </c>
      <c r="S5186" s="464">
        <v>2000</v>
      </c>
      <c r="T5186" s="461">
        <v>4000</v>
      </c>
      <c r="U5186" s="462">
        <v>73500</v>
      </c>
      <c r="V5186" s="463">
        <v>73473.2</v>
      </c>
      <c r="W5186" s="716" t="e">
        <f t="shared" ref="W5186:W5249" si="203">V5186/$AB$1</f>
        <v>#DIV/0!</v>
      </c>
      <c r="Z5186" s="739">
        <f t="shared" si="202"/>
        <v>13.4</v>
      </c>
    </row>
    <row r="5187" spans="1:26" s="365" customFormat="1" ht="12.65" customHeight="1">
      <c r="A5187" s="452" t="s">
        <v>152</v>
      </c>
      <c r="B5187" s="452" t="s">
        <v>606</v>
      </c>
      <c r="C5187" s="453" t="s">
        <v>554</v>
      </c>
      <c r="D5187" s="454" t="s">
        <v>705</v>
      </c>
      <c r="E5187" s="455" t="s">
        <v>711</v>
      </c>
      <c r="F5187" s="454" t="s">
        <v>1483</v>
      </c>
      <c r="G5187" s="454"/>
      <c r="H5187" s="454" t="s">
        <v>457</v>
      </c>
      <c r="I5187" s="453">
        <v>2024</v>
      </c>
      <c r="J5187" s="453">
        <v>10</v>
      </c>
      <c r="K5187" s="456">
        <v>45609</v>
      </c>
      <c r="L5187" s="457"/>
      <c r="M5187" s="458">
        <v>0.1943</v>
      </c>
      <c r="N5187" s="458">
        <v>0.20100000000000001</v>
      </c>
      <c r="O5187" s="459">
        <v>6.7000000000000002E-3</v>
      </c>
      <c r="P5187" s="460">
        <v>0</v>
      </c>
      <c r="Q5187" s="453">
        <v>1</v>
      </c>
      <c r="R5187" s="458">
        <v>0.1943</v>
      </c>
      <c r="S5187" s="464">
        <v>20000</v>
      </c>
      <c r="T5187" s="461">
        <v>24000</v>
      </c>
      <c r="U5187" s="462">
        <v>73500</v>
      </c>
      <c r="V5187" s="463">
        <v>73500</v>
      </c>
      <c r="W5187" s="716" t="e">
        <f t="shared" si="203"/>
        <v>#DIV/0!</v>
      </c>
      <c r="Z5187" s="739">
        <f t="shared" ref="Z5187:Z5250" si="204">O5187*S5187</f>
        <v>134</v>
      </c>
    </row>
    <row r="5188" spans="1:26" s="365" customFormat="1" ht="12.65" customHeight="1">
      <c r="A5188" s="452" t="s">
        <v>152</v>
      </c>
      <c r="B5188" s="452" t="s">
        <v>606</v>
      </c>
      <c r="C5188" s="453" t="s">
        <v>554</v>
      </c>
      <c r="D5188" s="454" t="s">
        <v>705</v>
      </c>
      <c r="E5188" s="455" t="s">
        <v>711</v>
      </c>
      <c r="F5188" s="454" t="s">
        <v>1484</v>
      </c>
      <c r="G5188" s="454"/>
      <c r="H5188" s="454" t="s">
        <v>457</v>
      </c>
      <c r="I5188" s="453">
        <v>2024</v>
      </c>
      <c r="J5188" s="453">
        <v>11</v>
      </c>
      <c r="K5188" s="456">
        <v>45641</v>
      </c>
      <c r="L5188" s="457"/>
      <c r="M5188" s="458">
        <v>0.19305</v>
      </c>
      <c r="N5188" s="458">
        <v>0.1943</v>
      </c>
      <c r="O5188" s="459">
        <v>1.25E-3</v>
      </c>
      <c r="P5188" s="460">
        <v>57.051250000000003</v>
      </c>
      <c r="Q5188" s="453">
        <v>1</v>
      </c>
      <c r="R5188" s="458">
        <v>0.19305</v>
      </c>
      <c r="S5188" s="464">
        <v>20000</v>
      </c>
      <c r="T5188" s="461">
        <v>44000</v>
      </c>
      <c r="U5188" s="462">
        <v>73500</v>
      </c>
      <c r="V5188" s="463">
        <v>73445</v>
      </c>
      <c r="W5188" s="716" t="e">
        <f t="shared" si="203"/>
        <v>#DIV/0!</v>
      </c>
      <c r="Z5188" s="739">
        <f t="shared" si="204"/>
        <v>25</v>
      </c>
    </row>
    <row r="5189" spans="1:26" s="365" customFormat="1" ht="12.65" customHeight="1">
      <c r="A5189" s="284" t="s">
        <v>69</v>
      </c>
      <c r="B5189" s="452" t="s">
        <v>1213</v>
      </c>
      <c r="C5189" s="453" t="s">
        <v>435</v>
      </c>
      <c r="D5189" s="454" t="s">
        <v>999</v>
      </c>
      <c r="E5189" s="455" t="s">
        <v>1485</v>
      </c>
      <c r="F5189" s="454" t="s">
        <v>1486</v>
      </c>
      <c r="G5189" s="454"/>
      <c r="H5189" s="454" t="s">
        <v>439</v>
      </c>
      <c r="I5189" s="453">
        <v>2024</v>
      </c>
      <c r="J5189" s="453">
        <v>9</v>
      </c>
      <c r="K5189" s="456">
        <v>45618</v>
      </c>
      <c r="L5189" s="457"/>
      <c r="M5189" s="458">
        <v>1.345</v>
      </c>
      <c r="N5189" s="458">
        <v>1.3862999999999999</v>
      </c>
      <c r="O5189" s="459">
        <v>4.1300000000000003E-2</v>
      </c>
      <c r="P5189" s="460">
        <v>0</v>
      </c>
      <c r="Q5189" s="453">
        <v>1</v>
      </c>
      <c r="R5189" s="458">
        <v>1.345</v>
      </c>
      <c r="S5189" s="464">
        <v>811850</v>
      </c>
      <c r="T5189" s="461">
        <v>4210244</v>
      </c>
      <c r="U5189" s="462">
        <v>1100000</v>
      </c>
      <c r="V5189" s="463">
        <v>926116.92280000006</v>
      </c>
      <c r="W5189" s="716" t="e">
        <f t="shared" si="203"/>
        <v>#DIV/0!</v>
      </c>
      <c r="Z5189" s="739">
        <f t="shared" si="204"/>
        <v>33529.405000000006</v>
      </c>
    </row>
    <row r="5190" spans="1:26" s="365" customFormat="1" ht="12.65" customHeight="1">
      <c r="A5190" s="284" t="s">
        <v>69</v>
      </c>
      <c r="B5190" s="452" t="s">
        <v>1213</v>
      </c>
      <c r="C5190" s="453" t="s">
        <v>435</v>
      </c>
      <c r="D5190" s="454" t="s">
        <v>999</v>
      </c>
      <c r="E5190" s="455" t="s">
        <v>1485</v>
      </c>
      <c r="F5190" s="454" t="s">
        <v>1486</v>
      </c>
      <c r="G5190" s="454"/>
      <c r="H5190" s="454" t="s">
        <v>439</v>
      </c>
      <c r="I5190" s="453">
        <v>2024</v>
      </c>
      <c r="J5190" s="453">
        <v>8</v>
      </c>
      <c r="K5190" s="456">
        <v>45618</v>
      </c>
      <c r="L5190" s="457"/>
      <c r="M5190" s="458">
        <v>1.345</v>
      </c>
      <c r="N5190" s="458">
        <v>1.3863000000000001</v>
      </c>
      <c r="O5190" s="459">
        <v>4.1300000000000003E-2</v>
      </c>
      <c r="P5190" s="460">
        <v>0</v>
      </c>
      <c r="Q5190" s="453">
        <v>1</v>
      </c>
      <c r="R5190" s="458">
        <v>1.345</v>
      </c>
      <c r="S5190" s="464">
        <v>519430</v>
      </c>
      <c r="T5190" s="461">
        <v>3398394</v>
      </c>
      <c r="U5190" s="462">
        <v>1100000</v>
      </c>
      <c r="V5190" s="463">
        <v>959646.32779999997</v>
      </c>
      <c r="W5190" s="716" t="e">
        <f t="shared" si="203"/>
        <v>#DIV/0!</v>
      </c>
      <c r="Z5190" s="739">
        <f t="shared" si="204"/>
        <v>21452.459000000003</v>
      </c>
    </row>
    <row r="5191" spans="1:26" s="365" customFormat="1" ht="12.65" customHeight="1">
      <c r="A5191" s="284" t="s">
        <v>69</v>
      </c>
      <c r="B5191" s="452" t="s">
        <v>1213</v>
      </c>
      <c r="C5191" s="453" t="s">
        <v>435</v>
      </c>
      <c r="D5191" s="454" t="s">
        <v>999</v>
      </c>
      <c r="E5191" s="455" t="s">
        <v>1485</v>
      </c>
      <c r="F5191" s="454" t="s">
        <v>1486</v>
      </c>
      <c r="G5191" s="454"/>
      <c r="H5191" s="454" t="s">
        <v>439</v>
      </c>
      <c r="I5191" s="453">
        <v>2024</v>
      </c>
      <c r="J5191" s="453">
        <v>7</v>
      </c>
      <c r="K5191" s="456">
        <v>45618</v>
      </c>
      <c r="L5191" s="457"/>
      <c r="M5191" s="458">
        <v>1.345</v>
      </c>
      <c r="N5191" s="458">
        <v>1.3863000000000001</v>
      </c>
      <c r="O5191" s="459">
        <v>4.1300000000000003E-2</v>
      </c>
      <c r="P5191" s="460">
        <v>0</v>
      </c>
      <c r="Q5191" s="453">
        <v>1</v>
      </c>
      <c r="R5191" s="458">
        <v>1.345</v>
      </c>
      <c r="S5191" s="464">
        <v>262456</v>
      </c>
      <c r="T5191" s="461">
        <v>2878964</v>
      </c>
      <c r="U5191" s="462">
        <v>1100000</v>
      </c>
      <c r="V5191" s="463">
        <v>981098.7868</v>
      </c>
      <c r="W5191" s="716" t="e">
        <f t="shared" si="203"/>
        <v>#DIV/0!</v>
      </c>
      <c r="Z5191" s="739">
        <f t="shared" si="204"/>
        <v>10839.4328</v>
      </c>
    </row>
    <row r="5192" spans="1:26" s="365" customFormat="1" ht="12.65" customHeight="1">
      <c r="A5192" s="284" t="s">
        <v>69</v>
      </c>
      <c r="B5192" s="452" t="s">
        <v>1213</v>
      </c>
      <c r="C5192" s="453" t="s">
        <v>435</v>
      </c>
      <c r="D5192" s="454" t="s">
        <v>999</v>
      </c>
      <c r="E5192" s="455" t="s">
        <v>1485</v>
      </c>
      <c r="F5192" s="454" t="s">
        <v>1486</v>
      </c>
      <c r="G5192" s="454"/>
      <c r="H5192" s="454" t="s">
        <v>439</v>
      </c>
      <c r="I5192" s="453">
        <v>2024</v>
      </c>
      <c r="J5192" s="453">
        <v>6</v>
      </c>
      <c r="K5192" s="456">
        <v>45618</v>
      </c>
      <c r="L5192" s="457"/>
      <c r="M5192" s="458">
        <v>1.345</v>
      </c>
      <c r="N5192" s="458">
        <v>1.3863000000000001</v>
      </c>
      <c r="O5192" s="459">
        <v>4.1300000000000003E-2</v>
      </c>
      <c r="P5192" s="460">
        <v>0</v>
      </c>
      <c r="Q5192" s="453">
        <v>1</v>
      </c>
      <c r="R5192" s="458">
        <v>1.345</v>
      </c>
      <c r="S5192" s="464">
        <v>937093</v>
      </c>
      <c r="T5192" s="461">
        <v>2616508</v>
      </c>
      <c r="U5192" s="462">
        <v>1100000</v>
      </c>
      <c r="V5192" s="463">
        <v>991938.21959999995</v>
      </c>
      <c r="W5192" s="716" t="e">
        <f t="shared" si="203"/>
        <v>#DIV/0!</v>
      </c>
      <c r="Z5192" s="739">
        <f t="shared" si="204"/>
        <v>38701.940900000001</v>
      </c>
    </row>
    <row r="5193" spans="1:26" s="365" customFormat="1" ht="12.65" customHeight="1">
      <c r="A5193" s="284" t="s">
        <v>69</v>
      </c>
      <c r="B5193" s="452" t="s">
        <v>1213</v>
      </c>
      <c r="C5193" s="453" t="s">
        <v>435</v>
      </c>
      <c r="D5193" s="454" t="s">
        <v>999</v>
      </c>
      <c r="E5193" s="455" t="s">
        <v>1485</v>
      </c>
      <c r="F5193" s="454" t="s">
        <v>1486</v>
      </c>
      <c r="G5193" s="454"/>
      <c r="H5193" s="454" t="s">
        <v>439</v>
      </c>
      <c r="I5193" s="453">
        <v>2024</v>
      </c>
      <c r="J5193" s="453">
        <v>5</v>
      </c>
      <c r="K5193" s="456">
        <v>45618</v>
      </c>
      <c r="L5193" s="457"/>
      <c r="M5193" s="458">
        <v>1.345</v>
      </c>
      <c r="N5193" s="458">
        <v>1.3863000000000001</v>
      </c>
      <c r="O5193" s="459">
        <v>4.1300000000000003E-2</v>
      </c>
      <c r="P5193" s="460">
        <v>0</v>
      </c>
      <c r="Q5193" s="453">
        <v>1</v>
      </c>
      <c r="R5193" s="458">
        <v>1.345</v>
      </c>
      <c r="S5193" s="464">
        <v>996174</v>
      </c>
      <c r="T5193" s="461">
        <v>1679415</v>
      </c>
      <c r="U5193" s="462">
        <v>1100000</v>
      </c>
      <c r="V5193" s="463">
        <v>1030640.1605</v>
      </c>
      <c r="W5193" s="716" t="e">
        <f t="shared" si="203"/>
        <v>#DIV/0!</v>
      </c>
      <c r="Z5193" s="739">
        <f t="shared" si="204"/>
        <v>41141.986200000007</v>
      </c>
    </row>
    <row r="5194" spans="1:26" s="365" customFormat="1" ht="12.65" customHeight="1">
      <c r="A5194" s="284" t="s">
        <v>69</v>
      </c>
      <c r="B5194" s="452" t="s">
        <v>1213</v>
      </c>
      <c r="C5194" s="453" t="s">
        <v>435</v>
      </c>
      <c r="D5194" s="454" t="s">
        <v>999</v>
      </c>
      <c r="E5194" s="455" t="s">
        <v>1485</v>
      </c>
      <c r="F5194" s="454" t="s">
        <v>1486</v>
      </c>
      <c r="G5194" s="454"/>
      <c r="H5194" s="454" t="s">
        <v>439</v>
      </c>
      <c r="I5194" s="453">
        <v>2024</v>
      </c>
      <c r="J5194" s="453">
        <v>4</v>
      </c>
      <c r="K5194" s="456">
        <v>45618</v>
      </c>
      <c r="L5194" s="457"/>
      <c r="M5194" s="458">
        <v>1.345</v>
      </c>
      <c r="N5194" s="458">
        <v>1.3863000000000001</v>
      </c>
      <c r="O5194" s="459">
        <v>4.1300000000000003E-2</v>
      </c>
      <c r="P5194" s="460">
        <v>0</v>
      </c>
      <c r="Q5194" s="453">
        <v>1</v>
      </c>
      <c r="R5194" s="458">
        <v>1.345</v>
      </c>
      <c r="S5194" s="464">
        <v>656888</v>
      </c>
      <c r="T5194" s="461">
        <v>683241</v>
      </c>
      <c r="U5194" s="462">
        <v>1100000</v>
      </c>
      <c r="V5194" s="463">
        <v>1071782.1466999999</v>
      </c>
      <c r="W5194" s="716" t="e">
        <f t="shared" si="203"/>
        <v>#DIV/0!</v>
      </c>
      <c r="Z5194" s="739">
        <f t="shared" si="204"/>
        <v>27129.474400000003</v>
      </c>
    </row>
    <row r="5195" spans="1:26" s="365" customFormat="1" ht="12.65" customHeight="1">
      <c r="A5195" s="284" t="s">
        <v>69</v>
      </c>
      <c r="B5195" s="452" t="s">
        <v>1213</v>
      </c>
      <c r="C5195" s="453" t="s">
        <v>435</v>
      </c>
      <c r="D5195" s="454" t="s">
        <v>999</v>
      </c>
      <c r="E5195" s="455" t="s">
        <v>1485</v>
      </c>
      <c r="F5195" s="454" t="s">
        <v>1486</v>
      </c>
      <c r="G5195" s="454"/>
      <c r="H5195" s="454" t="s">
        <v>439</v>
      </c>
      <c r="I5195" s="453">
        <v>2024</v>
      </c>
      <c r="J5195" s="453">
        <v>3</v>
      </c>
      <c r="K5195" s="456">
        <v>45618</v>
      </c>
      <c r="L5195" s="457"/>
      <c r="M5195" s="458">
        <v>1.345</v>
      </c>
      <c r="N5195" s="458">
        <v>1.3863000000000001</v>
      </c>
      <c r="O5195" s="459">
        <v>4.1300000000000003E-2</v>
      </c>
      <c r="P5195" s="460">
        <v>0</v>
      </c>
      <c r="Q5195" s="453">
        <v>1</v>
      </c>
      <c r="R5195" s="458">
        <v>1.345</v>
      </c>
      <c r="S5195" s="464">
        <v>7800</v>
      </c>
      <c r="T5195" s="461">
        <v>26353</v>
      </c>
      <c r="U5195" s="462">
        <v>1100000</v>
      </c>
      <c r="V5195" s="463">
        <v>1098911.6211000001</v>
      </c>
      <c r="W5195" s="716" t="e">
        <f t="shared" si="203"/>
        <v>#DIV/0!</v>
      </c>
      <c r="Z5195" s="739">
        <f t="shared" si="204"/>
        <v>322.14000000000004</v>
      </c>
    </row>
    <row r="5196" spans="1:26" s="365" customFormat="1" ht="12.65" customHeight="1">
      <c r="A5196" s="284" t="s">
        <v>69</v>
      </c>
      <c r="B5196" s="452" t="s">
        <v>1213</v>
      </c>
      <c r="C5196" s="453" t="s">
        <v>435</v>
      </c>
      <c r="D5196" s="454" t="s">
        <v>999</v>
      </c>
      <c r="E5196" s="455" t="s">
        <v>1485</v>
      </c>
      <c r="F5196" s="454" t="s">
        <v>1486</v>
      </c>
      <c r="G5196" s="454"/>
      <c r="H5196" s="454" t="s">
        <v>439</v>
      </c>
      <c r="I5196" s="453">
        <v>2024</v>
      </c>
      <c r="J5196" s="453">
        <v>1</v>
      </c>
      <c r="K5196" s="456">
        <v>45618</v>
      </c>
      <c r="L5196" s="457"/>
      <c r="M5196" s="458">
        <v>1.345</v>
      </c>
      <c r="N5196" s="458">
        <v>1.3863000000000001</v>
      </c>
      <c r="O5196" s="459">
        <v>4.1300000000000003E-2</v>
      </c>
      <c r="P5196" s="460">
        <v>0</v>
      </c>
      <c r="Q5196" s="453">
        <v>1</v>
      </c>
      <c r="R5196" s="458">
        <v>1.345</v>
      </c>
      <c r="S5196" s="464">
        <v>2100</v>
      </c>
      <c r="T5196" s="461">
        <v>18553</v>
      </c>
      <c r="U5196" s="462">
        <v>1100000</v>
      </c>
      <c r="V5196" s="463">
        <v>1099233.7611</v>
      </c>
      <c r="W5196" s="716" t="e">
        <f t="shared" si="203"/>
        <v>#DIV/0!</v>
      </c>
      <c r="Z5196" s="739">
        <f t="shared" si="204"/>
        <v>86.73</v>
      </c>
    </row>
    <row r="5197" spans="1:26" s="365" customFormat="1" ht="12.65" customHeight="1">
      <c r="A5197" s="284" t="s">
        <v>69</v>
      </c>
      <c r="B5197" s="452" t="s">
        <v>1213</v>
      </c>
      <c r="C5197" s="453" t="s">
        <v>435</v>
      </c>
      <c r="D5197" s="454" t="s">
        <v>999</v>
      </c>
      <c r="E5197" s="455" t="s">
        <v>1485</v>
      </c>
      <c r="F5197" s="454" t="s">
        <v>1486</v>
      </c>
      <c r="G5197" s="454"/>
      <c r="H5197" s="454" t="s">
        <v>439</v>
      </c>
      <c r="I5197" s="453">
        <v>2023</v>
      </c>
      <c r="J5197" s="453">
        <v>12</v>
      </c>
      <c r="K5197" s="456">
        <v>45618</v>
      </c>
      <c r="L5197" s="457"/>
      <c r="M5197" s="458">
        <v>1.345</v>
      </c>
      <c r="N5197" s="458">
        <v>1.3863000000000001</v>
      </c>
      <c r="O5197" s="459">
        <v>4.1300000000000003E-2</v>
      </c>
      <c r="P5197" s="460">
        <v>0</v>
      </c>
      <c r="Q5197" s="453">
        <v>1</v>
      </c>
      <c r="R5197" s="458">
        <v>1.345</v>
      </c>
      <c r="S5197" s="464">
        <v>12500</v>
      </c>
      <c r="T5197" s="461">
        <v>16453</v>
      </c>
      <c r="U5197" s="462">
        <v>1100000</v>
      </c>
      <c r="V5197" s="463">
        <v>1099320.4911</v>
      </c>
      <c r="W5197" s="716" t="e">
        <f t="shared" si="203"/>
        <v>#DIV/0!</v>
      </c>
      <c r="Z5197" s="739">
        <f t="shared" si="204"/>
        <v>516.25</v>
      </c>
    </row>
    <row r="5198" spans="1:26" s="365" customFormat="1" ht="12.65" customHeight="1">
      <c r="A5198" s="284" t="s">
        <v>69</v>
      </c>
      <c r="B5198" s="452" t="s">
        <v>1213</v>
      </c>
      <c r="C5198" s="453" t="s">
        <v>435</v>
      </c>
      <c r="D5198" s="454" t="s">
        <v>999</v>
      </c>
      <c r="E5198" s="455" t="s">
        <v>1485</v>
      </c>
      <c r="F5198" s="454" t="s">
        <v>1486</v>
      </c>
      <c r="G5198" s="454"/>
      <c r="H5198" s="454" t="s">
        <v>439</v>
      </c>
      <c r="I5198" s="453">
        <v>2023</v>
      </c>
      <c r="J5198" s="453">
        <v>11</v>
      </c>
      <c r="K5198" s="456">
        <v>45618</v>
      </c>
      <c r="L5198" s="457"/>
      <c r="M5198" s="458">
        <v>1.345</v>
      </c>
      <c r="N5198" s="458">
        <v>1.3863000000000001</v>
      </c>
      <c r="O5198" s="459">
        <v>4.1300000000000003E-2</v>
      </c>
      <c r="P5198" s="460">
        <v>0</v>
      </c>
      <c r="Q5198" s="453">
        <v>1</v>
      </c>
      <c r="R5198" s="458">
        <v>1.345</v>
      </c>
      <c r="S5198" s="464">
        <v>3953</v>
      </c>
      <c r="T5198" s="461">
        <v>3953</v>
      </c>
      <c r="U5198" s="462">
        <v>1100000</v>
      </c>
      <c r="V5198" s="463">
        <v>1099836.7411</v>
      </c>
      <c r="W5198" s="716" t="e">
        <f t="shared" si="203"/>
        <v>#DIV/0!</v>
      </c>
      <c r="Z5198" s="739">
        <f t="shared" si="204"/>
        <v>163.25890000000001</v>
      </c>
    </row>
    <row r="5199" spans="1:26" s="365" customFormat="1" ht="12.65" customHeight="1">
      <c r="A5199" s="284" t="s">
        <v>69</v>
      </c>
      <c r="B5199" s="452" t="s">
        <v>1213</v>
      </c>
      <c r="C5199" s="453" t="s">
        <v>435</v>
      </c>
      <c r="D5199" s="454" t="s">
        <v>999</v>
      </c>
      <c r="E5199" s="455" t="s">
        <v>1485</v>
      </c>
      <c r="F5199" s="454" t="s">
        <v>1486</v>
      </c>
      <c r="G5199" s="454"/>
      <c r="H5199" s="454" t="s">
        <v>439</v>
      </c>
      <c r="I5199" s="453">
        <v>2024</v>
      </c>
      <c r="J5199" s="453">
        <v>10</v>
      </c>
      <c r="K5199" s="456">
        <v>45618</v>
      </c>
      <c r="L5199" s="457"/>
      <c r="M5199" s="458">
        <v>1.345</v>
      </c>
      <c r="N5199" s="458">
        <v>1.3863000000000001</v>
      </c>
      <c r="O5199" s="459">
        <v>4.1300000000000003E-2</v>
      </c>
      <c r="P5199" s="460"/>
      <c r="Q5199" s="453">
        <v>1</v>
      </c>
      <c r="R5199" s="458">
        <v>1.345</v>
      </c>
      <c r="S5199" s="464">
        <v>194085</v>
      </c>
      <c r="T5199" s="461">
        <v>4404329</v>
      </c>
      <c r="U5199" s="462">
        <v>1100000</v>
      </c>
      <c r="V5199" s="463">
        <v>918101.21230000001</v>
      </c>
      <c r="W5199" s="716" t="e">
        <f t="shared" si="203"/>
        <v>#DIV/0!</v>
      </c>
      <c r="Z5199" s="739">
        <f t="shared" si="204"/>
        <v>8015.710500000001</v>
      </c>
    </row>
    <row r="5200" spans="1:26" s="365" customFormat="1" ht="12.65" customHeight="1">
      <c r="A5200" s="284" t="s">
        <v>69</v>
      </c>
      <c r="B5200" s="452" t="s">
        <v>1213</v>
      </c>
      <c r="C5200" s="453" t="s">
        <v>435</v>
      </c>
      <c r="D5200" s="454" t="s">
        <v>999</v>
      </c>
      <c r="E5200" s="455" t="s">
        <v>1485</v>
      </c>
      <c r="F5200" s="454" t="s">
        <v>1486</v>
      </c>
      <c r="G5200" s="454"/>
      <c r="H5200" s="454" t="s">
        <v>439</v>
      </c>
      <c r="I5200" s="453">
        <v>2024</v>
      </c>
      <c r="J5200" s="453">
        <v>11</v>
      </c>
      <c r="K5200" s="456">
        <v>45629</v>
      </c>
      <c r="L5200" s="457"/>
      <c r="M5200" s="458">
        <v>1.345</v>
      </c>
      <c r="N5200" s="458">
        <v>1.3863000000000001</v>
      </c>
      <c r="O5200" s="459">
        <v>4.1300000000000003E-2</v>
      </c>
      <c r="P5200" s="460"/>
      <c r="Q5200" s="453">
        <v>1</v>
      </c>
      <c r="R5200" s="458">
        <v>1.345</v>
      </c>
      <c r="S5200" s="464">
        <v>210740</v>
      </c>
      <c r="T5200" s="461">
        <v>4615069</v>
      </c>
      <c r="U5200" s="462">
        <v>1100000</v>
      </c>
      <c r="V5200" s="463">
        <v>909397.65029999998</v>
      </c>
      <c r="W5200" s="716" t="e">
        <f t="shared" si="203"/>
        <v>#DIV/0!</v>
      </c>
      <c r="Z5200" s="739">
        <f t="shared" si="204"/>
        <v>8703.5619999999999</v>
      </c>
    </row>
    <row r="5201" spans="1:26" s="365" customFormat="1" ht="12.65" customHeight="1">
      <c r="A5201" s="284" t="s">
        <v>69</v>
      </c>
      <c r="B5201" s="452" t="s">
        <v>1213</v>
      </c>
      <c r="C5201" s="453" t="s">
        <v>435</v>
      </c>
      <c r="D5201" s="454" t="s">
        <v>999</v>
      </c>
      <c r="E5201" s="455" t="s">
        <v>1485</v>
      </c>
      <c r="F5201" s="454" t="s">
        <v>1486</v>
      </c>
      <c r="G5201" s="454"/>
      <c r="H5201" s="454" t="s">
        <v>439</v>
      </c>
      <c r="I5201" s="453">
        <v>2024</v>
      </c>
      <c r="J5201" s="453">
        <v>12</v>
      </c>
      <c r="K5201" s="456">
        <v>45664</v>
      </c>
      <c r="L5201" s="457"/>
      <c r="M5201" s="458">
        <v>1.345</v>
      </c>
      <c r="N5201" s="458">
        <v>1.3863000000000001</v>
      </c>
      <c r="O5201" s="459">
        <v>4.1300000000000003E-2</v>
      </c>
      <c r="P5201" s="460"/>
      <c r="Q5201" s="453">
        <v>1</v>
      </c>
      <c r="R5201" s="458">
        <v>1.345</v>
      </c>
      <c r="S5201" s="464">
        <v>404701</v>
      </c>
      <c r="T5201" s="461">
        <v>5019770</v>
      </c>
      <c r="U5201" s="462">
        <v>1100000</v>
      </c>
      <c r="V5201" s="463">
        <v>892683.49899999995</v>
      </c>
      <c r="W5201" s="716" t="e">
        <f t="shared" si="203"/>
        <v>#DIV/0!</v>
      </c>
      <c r="Z5201" s="739">
        <f t="shared" si="204"/>
        <v>16714.151300000001</v>
      </c>
    </row>
    <row r="5202" spans="1:26" s="365" customFormat="1" ht="12.65" customHeight="1">
      <c r="A5202" s="284" t="s">
        <v>69</v>
      </c>
      <c r="B5202" s="452" t="s">
        <v>1213</v>
      </c>
      <c r="C5202" s="453" t="s">
        <v>435</v>
      </c>
      <c r="D5202" s="454" t="s">
        <v>999</v>
      </c>
      <c r="E5202" s="455" t="s">
        <v>1485</v>
      </c>
      <c r="F5202" s="454" t="s">
        <v>1486</v>
      </c>
      <c r="G5202" s="454"/>
      <c r="H5202" s="454" t="s">
        <v>439</v>
      </c>
      <c r="I5202" s="453">
        <v>2025</v>
      </c>
      <c r="J5202" s="453">
        <v>1</v>
      </c>
      <c r="K5202" s="456">
        <v>45701</v>
      </c>
      <c r="L5202" s="457"/>
      <c r="M5202" s="458">
        <v>1.345</v>
      </c>
      <c r="N5202" s="458">
        <v>1.3863000000000001</v>
      </c>
      <c r="O5202" s="459">
        <v>4.1300000000000003E-2</v>
      </c>
      <c r="P5202" s="460"/>
      <c r="Q5202" s="453">
        <v>1</v>
      </c>
      <c r="R5202" s="458">
        <v>1.345</v>
      </c>
      <c r="S5202" s="464">
        <v>18440</v>
      </c>
      <c r="T5202" s="461">
        <v>5230989</v>
      </c>
      <c r="U5202" s="462">
        <v>1100000</v>
      </c>
      <c r="V5202" s="463">
        <v>883960.15430000005</v>
      </c>
      <c r="W5202" s="716" t="e">
        <f t="shared" si="203"/>
        <v>#DIV/0!</v>
      </c>
      <c r="Z5202" s="739">
        <f t="shared" si="204"/>
        <v>761.57200000000012</v>
      </c>
    </row>
    <row r="5203" spans="1:26" s="365" customFormat="1" ht="12.65" customHeight="1">
      <c r="A5203" s="284" t="s">
        <v>69</v>
      </c>
      <c r="B5203" s="452" t="s">
        <v>1213</v>
      </c>
      <c r="C5203" s="453" t="s">
        <v>435</v>
      </c>
      <c r="D5203" s="454" t="s">
        <v>999</v>
      </c>
      <c r="E5203" s="455" t="s">
        <v>1485</v>
      </c>
      <c r="F5203" s="454" t="s">
        <v>1486</v>
      </c>
      <c r="G5203" s="454"/>
      <c r="H5203" s="454" t="s">
        <v>439</v>
      </c>
      <c r="I5203" s="453">
        <v>2025</v>
      </c>
      <c r="J5203" s="453">
        <v>1</v>
      </c>
      <c r="K5203" s="456">
        <v>45701</v>
      </c>
      <c r="L5203" s="457"/>
      <c r="M5203" s="458">
        <v>1.345</v>
      </c>
      <c r="N5203" s="458">
        <v>1.3863000000000001</v>
      </c>
      <c r="O5203" s="459">
        <v>4.1300000000000003E-2</v>
      </c>
      <c r="P5203" s="460"/>
      <c r="Q5203" s="453">
        <v>1</v>
      </c>
      <c r="R5203" s="458">
        <v>1.345</v>
      </c>
      <c r="S5203" s="464">
        <v>53574</v>
      </c>
      <c r="T5203" s="461"/>
      <c r="U5203" s="462"/>
      <c r="V5203" s="463"/>
      <c r="W5203" s="716" t="e">
        <f t="shared" si="203"/>
        <v>#DIV/0!</v>
      </c>
      <c r="Z5203" s="739">
        <f t="shared" si="204"/>
        <v>2212.6062000000002</v>
      </c>
    </row>
    <row r="5204" spans="1:26" s="365" customFormat="1" ht="12.65" customHeight="1">
      <c r="A5204" s="284" t="s">
        <v>69</v>
      </c>
      <c r="B5204" s="452" t="s">
        <v>1213</v>
      </c>
      <c r="C5204" s="453" t="s">
        <v>435</v>
      </c>
      <c r="D5204" s="454" t="s">
        <v>999</v>
      </c>
      <c r="E5204" s="455" t="s">
        <v>1485</v>
      </c>
      <c r="F5204" s="454" t="s">
        <v>1486</v>
      </c>
      <c r="G5204" s="454"/>
      <c r="H5204" s="454" t="s">
        <v>439</v>
      </c>
      <c r="I5204" s="453">
        <v>2025</v>
      </c>
      <c r="J5204" s="453">
        <v>1</v>
      </c>
      <c r="K5204" s="456">
        <v>45701</v>
      </c>
      <c r="L5204" s="457"/>
      <c r="M5204" s="458">
        <v>1.345</v>
      </c>
      <c r="N5204" s="458">
        <v>1.3863000000000001</v>
      </c>
      <c r="O5204" s="459">
        <v>4.1300000000000003E-2</v>
      </c>
      <c r="P5204" s="460"/>
      <c r="Q5204" s="453">
        <v>1</v>
      </c>
      <c r="R5204" s="458">
        <v>1.345</v>
      </c>
      <c r="S5204" s="464">
        <v>39659</v>
      </c>
      <c r="T5204" s="461"/>
      <c r="U5204" s="462"/>
      <c r="V5204" s="463"/>
      <c r="W5204" s="716" t="e">
        <f t="shared" si="203"/>
        <v>#DIV/0!</v>
      </c>
      <c r="Z5204" s="739">
        <f t="shared" si="204"/>
        <v>1637.9167000000002</v>
      </c>
    </row>
    <row r="5205" spans="1:26" s="365" customFormat="1" ht="12.65" customHeight="1">
      <c r="A5205" s="284" t="s">
        <v>69</v>
      </c>
      <c r="B5205" s="452" t="s">
        <v>1213</v>
      </c>
      <c r="C5205" s="453" t="s">
        <v>435</v>
      </c>
      <c r="D5205" s="454" t="s">
        <v>999</v>
      </c>
      <c r="E5205" s="455" t="s">
        <v>1485</v>
      </c>
      <c r="F5205" s="454" t="s">
        <v>1486</v>
      </c>
      <c r="G5205" s="454"/>
      <c r="H5205" s="454" t="s">
        <v>439</v>
      </c>
      <c r="I5205" s="453">
        <v>2025</v>
      </c>
      <c r="J5205" s="453">
        <v>1</v>
      </c>
      <c r="K5205" s="456">
        <v>45701</v>
      </c>
      <c r="L5205" s="457"/>
      <c r="M5205" s="458">
        <v>1.345</v>
      </c>
      <c r="N5205" s="458">
        <v>1.3863000000000001</v>
      </c>
      <c r="O5205" s="459">
        <v>4.1300000000000003E-2</v>
      </c>
      <c r="P5205" s="460"/>
      <c r="Q5205" s="453">
        <v>1</v>
      </c>
      <c r="R5205" s="458">
        <v>1.345</v>
      </c>
      <c r="S5205" s="464">
        <v>29514</v>
      </c>
      <c r="T5205" s="461"/>
      <c r="U5205" s="462"/>
      <c r="V5205" s="463"/>
      <c r="W5205" s="716" t="e">
        <f t="shared" si="203"/>
        <v>#DIV/0!</v>
      </c>
      <c r="Z5205" s="739">
        <f t="shared" si="204"/>
        <v>1218.9282000000001</v>
      </c>
    </row>
    <row r="5206" spans="1:26" s="365" customFormat="1" ht="12.65" customHeight="1">
      <c r="A5206" s="284" t="s">
        <v>69</v>
      </c>
      <c r="B5206" s="452" t="s">
        <v>1213</v>
      </c>
      <c r="C5206" s="453" t="s">
        <v>435</v>
      </c>
      <c r="D5206" s="454" t="s">
        <v>999</v>
      </c>
      <c r="E5206" s="455" t="s">
        <v>1485</v>
      </c>
      <c r="F5206" s="454" t="s">
        <v>1486</v>
      </c>
      <c r="G5206" s="454"/>
      <c r="H5206" s="454" t="s">
        <v>439</v>
      </c>
      <c r="I5206" s="453">
        <v>2025</v>
      </c>
      <c r="J5206" s="453">
        <v>1</v>
      </c>
      <c r="K5206" s="456">
        <v>45701</v>
      </c>
      <c r="L5206" s="457"/>
      <c r="M5206" s="458">
        <v>1.345</v>
      </c>
      <c r="N5206" s="458">
        <v>1.3863000000000001</v>
      </c>
      <c r="O5206" s="459">
        <v>4.1300000000000003E-2</v>
      </c>
      <c r="P5206" s="460"/>
      <c r="Q5206" s="453">
        <v>1</v>
      </c>
      <c r="R5206" s="458">
        <v>1.345</v>
      </c>
      <c r="S5206" s="464">
        <v>35204</v>
      </c>
      <c r="T5206" s="461"/>
      <c r="U5206" s="462"/>
      <c r="V5206" s="463"/>
      <c r="W5206" s="716" t="e">
        <f t="shared" si="203"/>
        <v>#DIV/0!</v>
      </c>
      <c r="Z5206" s="739">
        <f t="shared" si="204"/>
        <v>1453.9252000000001</v>
      </c>
    </row>
    <row r="5207" spans="1:26" s="365" customFormat="1" ht="12.65" customHeight="1">
      <c r="A5207" s="284" t="s">
        <v>69</v>
      </c>
      <c r="B5207" s="452" t="s">
        <v>1213</v>
      </c>
      <c r="C5207" s="453" t="s">
        <v>435</v>
      </c>
      <c r="D5207" s="454" t="s">
        <v>999</v>
      </c>
      <c r="E5207" s="455" t="s">
        <v>1485</v>
      </c>
      <c r="F5207" s="454" t="s">
        <v>1486</v>
      </c>
      <c r="G5207" s="454"/>
      <c r="H5207" s="454" t="s">
        <v>439</v>
      </c>
      <c r="I5207" s="453">
        <v>2025</v>
      </c>
      <c r="J5207" s="453">
        <v>1</v>
      </c>
      <c r="K5207" s="456">
        <v>45701</v>
      </c>
      <c r="L5207" s="457"/>
      <c r="M5207" s="458">
        <v>1.345</v>
      </c>
      <c r="N5207" s="458">
        <v>1.3863000000000001</v>
      </c>
      <c r="O5207" s="459">
        <v>4.1300000000000003E-2</v>
      </c>
      <c r="P5207" s="460"/>
      <c r="Q5207" s="453">
        <v>1</v>
      </c>
      <c r="R5207" s="458">
        <v>1.345</v>
      </c>
      <c r="S5207" s="464">
        <v>34828</v>
      </c>
      <c r="T5207" s="461"/>
      <c r="U5207" s="462"/>
      <c r="V5207" s="463"/>
      <c r="W5207" s="716" t="e">
        <f t="shared" si="203"/>
        <v>#DIV/0!</v>
      </c>
      <c r="Z5207" s="739">
        <f t="shared" si="204"/>
        <v>1438.3964000000001</v>
      </c>
    </row>
    <row r="5208" spans="1:26" s="365" customFormat="1" ht="12.65" customHeight="1">
      <c r="A5208" s="284" t="s">
        <v>69</v>
      </c>
      <c r="B5208" s="452" t="s">
        <v>1213</v>
      </c>
      <c r="C5208" s="453" t="s">
        <v>435</v>
      </c>
      <c r="D5208" s="454" t="s">
        <v>731</v>
      </c>
      <c r="E5208" s="455" t="s">
        <v>1487</v>
      </c>
      <c r="F5208" s="454" t="s">
        <v>1486</v>
      </c>
      <c r="G5208" s="454"/>
      <c r="H5208" s="454" t="s">
        <v>439</v>
      </c>
      <c r="I5208" s="453">
        <v>2025</v>
      </c>
      <c r="J5208" s="453">
        <v>1</v>
      </c>
      <c r="K5208" s="456">
        <v>45705</v>
      </c>
      <c r="L5208" s="457"/>
      <c r="M5208" s="458">
        <v>0.89900000000000002</v>
      </c>
      <c r="N5208" s="458">
        <v>0.93310000000000004</v>
      </c>
      <c r="O5208" s="459">
        <v>3.4099999999999998E-2</v>
      </c>
      <c r="P5208" s="460"/>
      <c r="Q5208" s="453">
        <v>1</v>
      </c>
      <c r="R5208" s="458">
        <v>0.89900000000000002</v>
      </c>
      <c r="S5208" s="464">
        <v>30441</v>
      </c>
      <c r="T5208" s="461">
        <v>5231310</v>
      </c>
      <c r="U5208" s="462">
        <v>885000</v>
      </c>
      <c r="V5208" s="463">
        <v>706612.32900000003</v>
      </c>
      <c r="W5208" s="716" t="e">
        <f t="shared" si="203"/>
        <v>#DIV/0!</v>
      </c>
      <c r="Z5208" s="739">
        <f t="shared" si="204"/>
        <v>1038.0381</v>
      </c>
    </row>
    <row r="5209" spans="1:26" s="365" customFormat="1" ht="12.65" customHeight="1">
      <c r="A5209" s="284" t="s">
        <v>69</v>
      </c>
      <c r="B5209" s="452" t="s">
        <v>1213</v>
      </c>
      <c r="C5209" s="453" t="s">
        <v>435</v>
      </c>
      <c r="D5209" s="454" t="s">
        <v>731</v>
      </c>
      <c r="E5209" s="455" t="s">
        <v>1487</v>
      </c>
      <c r="F5209" s="454" t="s">
        <v>1486</v>
      </c>
      <c r="G5209" s="454"/>
      <c r="H5209" s="454" t="s">
        <v>439</v>
      </c>
      <c r="I5209" s="453">
        <v>2025</v>
      </c>
      <c r="J5209" s="453">
        <v>1</v>
      </c>
      <c r="K5209" s="456">
        <v>45705</v>
      </c>
      <c r="L5209" s="457"/>
      <c r="M5209" s="458">
        <v>0.89900000000000002</v>
      </c>
      <c r="N5209" s="458">
        <v>0.93310000000000004</v>
      </c>
      <c r="O5209" s="459">
        <v>3.4099999999999998E-2</v>
      </c>
      <c r="P5209" s="460"/>
      <c r="Q5209" s="453">
        <v>1</v>
      </c>
      <c r="R5209" s="458">
        <v>0.89900000000000002</v>
      </c>
      <c r="S5209" s="464">
        <v>58009</v>
      </c>
      <c r="T5209" s="461"/>
      <c r="U5209" s="462"/>
      <c r="V5209" s="463"/>
      <c r="W5209" s="716" t="e">
        <f t="shared" si="203"/>
        <v>#DIV/0!</v>
      </c>
      <c r="Z5209" s="739">
        <f t="shared" si="204"/>
        <v>1978.1069</v>
      </c>
    </row>
    <row r="5210" spans="1:26" s="365" customFormat="1" ht="12.65" customHeight="1">
      <c r="A5210" s="284" t="s">
        <v>69</v>
      </c>
      <c r="B5210" s="452" t="s">
        <v>1213</v>
      </c>
      <c r="C5210" s="453" t="s">
        <v>435</v>
      </c>
      <c r="D5210" s="454" t="s">
        <v>731</v>
      </c>
      <c r="E5210" s="455" t="s">
        <v>1487</v>
      </c>
      <c r="F5210" s="454" t="s">
        <v>1486</v>
      </c>
      <c r="G5210" s="454"/>
      <c r="H5210" s="454" t="s">
        <v>439</v>
      </c>
      <c r="I5210" s="453">
        <v>2025</v>
      </c>
      <c r="J5210" s="453">
        <v>1</v>
      </c>
      <c r="K5210" s="456">
        <v>45705</v>
      </c>
      <c r="L5210" s="457"/>
      <c r="M5210" s="458">
        <v>0.89900000000000002</v>
      </c>
      <c r="N5210" s="458">
        <v>0.93310000000000004</v>
      </c>
      <c r="O5210" s="459">
        <v>3.4099999999999998E-2</v>
      </c>
      <c r="P5210" s="460"/>
      <c r="Q5210" s="453">
        <v>1</v>
      </c>
      <c r="R5210" s="458">
        <v>0.89900000000000002</v>
      </c>
      <c r="S5210" s="464">
        <v>36050</v>
      </c>
      <c r="T5210" s="461"/>
      <c r="U5210" s="462"/>
      <c r="V5210" s="463"/>
      <c r="W5210" s="716" t="e">
        <f t="shared" si="203"/>
        <v>#DIV/0!</v>
      </c>
      <c r="Z5210" s="739">
        <f t="shared" si="204"/>
        <v>1229.3049999999998</v>
      </c>
    </row>
    <row r="5211" spans="1:26" s="365" customFormat="1" ht="12.65" customHeight="1">
      <c r="A5211" s="284" t="s">
        <v>69</v>
      </c>
      <c r="B5211" s="452" t="s">
        <v>1213</v>
      </c>
      <c r="C5211" s="453" t="s">
        <v>435</v>
      </c>
      <c r="D5211" s="454" t="s">
        <v>731</v>
      </c>
      <c r="E5211" s="455" t="s">
        <v>1487</v>
      </c>
      <c r="F5211" s="454" t="s">
        <v>1486</v>
      </c>
      <c r="G5211" s="454"/>
      <c r="H5211" s="454" t="s">
        <v>439</v>
      </c>
      <c r="I5211" s="453">
        <v>2025</v>
      </c>
      <c r="J5211" s="453">
        <v>1</v>
      </c>
      <c r="K5211" s="456">
        <v>45705</v>
      </c>
      <c r="L5211" s="457"/>
      <c r="M5211" s="458">
        <v>0.89900000000000002</v>
      </c>
      <c r="N5211" s="458">
        <v>0.93310000000000004</v>
      </c>
      <c r="O5211" s="459">
        <v>3.4099999999999998E-2</v>
      </c>
      <c r="P5211" s="460"/>
      <c r="Q5211" s="453">
        <v>1</v>
      </c>
      <c r="R5211" s="458">
        <v>0.89900000000000002</v>
      </c>
      <c r="S5211" s="464">
        <v>30426</v>
      </c>
      <c r="T5211" s="461"/>
      <c r="U5211" s="462"/>
      <c r="V5211" s="463"/>
      <c r="W5211" s="716" t="e">
        <f t="shared" si="203"/>
        <v>#DIV/0!</v>
      </c>
      <c r="Z5211" s="739">
        <f t="shared" si="204"/>
        <v>1037.5265999999999</v>
      </c>
    </row>
    <row r="5212" spans="1:26" s="365" customFormat="1" ht="12.65" customHeight="1">
      <c r="A5212" s="284" t="s">
        <v>69</v>
      </c>
      <c r="B5212" s="452" t="s">
        <v>1213</v>
      </c>
      <c r="C5212" s="453" t="s">
        <v>435</v>
      </c>
      <c r="D5212" s="454" t="s">
        <v>731</v>
      </c>
      <c r="E5212" s="455" t="s">
        <v>1487</v>
      </c>
      <c r="F5212" s="454" t="s">
        <v>1486</v>
      </c>
      <c r="G5212" s="454"/>
      <c r="H5212" s="454" t="s">
        <v>439</v>
      </c>
      <c r="I5212" s="453">
        <v>2025</v>
      </c>
      <c r="J5212" s="453">
        <v>1</v>
      </c>
      <c r="K5212" s="456">
        <v>45705</v>
      </c>
      <c r="L5212" s="457"/>
      <c r="M5212" s="458">
        <v>0.89900000000000002</v>
      </c>
      <c r="N5212" s="458">
        <v>0.93310000000000004</v>
      </c>
      <c r="O5212" s="459">
        <v>3.4099999999999998E-2</v>
      </c>
      <c r="P5212" s="460"/>
      <c r="Q5212" s="453">
        <v>1</v>
      </c>
      <c r="R5212" s="458">
        <v>0.89900000000000002</v>
      </c>
      <c r="S5212" s="464">
        <v>36784</v>
      </c>
      <c r="T5212" s="461"/>
      <c r="U5212" s="462"/>
      <c r="V5212" s="463"/>
      <c r="W5212" s="716" t="e">
        <f t="shared" si="203"/>
        <v>#DIV/0!</v>
      </c>
      <c r="Z5212" s="739">
        <f t="shared" si="204"/>
        <v>1254.3344</v>
      </c>
    </row>
    <row r="5213" spans="1:26" s="365" customFormat="1" ht="12.65" customHeight="1">
      <c r="A5213" s="284" t="s">
        <v>69</v>
      </c>
      <c r="B5213" s="452" t="s">
        <v>1213</v>
      </c>
      <c r="C5213" s="453" t="s">
        <v>435</v>
      </c>
      <c r="D5213" s="454" t="s">
        <v>731</v>
      </c>
      <c r="E5213" s="455" t="s">
        <v>1487</v>
      </c>
      <c r="F5213" s="454" t="s">
        <v>1486</v>
      </c>
      <c r="G5213" s="454"/>
      <c r="H5213" s="454" t="s">
        <v>439</v>
      </c>
      <c r="I5213" s="453">
        <v>2025</v>
      </c>
      <c r="J5213" s="453">
        <v>1</v>
      </c>
      <c r="K5213" s="456">
        <v>45705</v>
      </c>
      <c r="L5213" s="457"/>
      <c r="M5213" s="458">
        <v>0.89900000000000002</v>
      </c>
      <c r="N5213" s="458">
        <v>0.93310000000000004</v>
      </c>
      <c r="O5213" s="459">
        <v>3.4099999999999998E-2</v>
      </c>
      <c r="P5213" s="460"/>
      <c r="Q5213" s="453">
        <v>1</v>
      </c>
      <c r="R5213" s="458">
        <v>0.89900000000000002</v>
      </c>
      <c r="S5213" s="464">
        <v>29644</v>
      </c>
      <c r="T5213" s="461"/>
      <c r="U5213" s="462"/>
      <c r="V5213" s="463"/>
      <c r="W5213" s="716" t="e">
        <f t="shared" si="203"/>
        <v>#DIV/0!</v>
      </c>
      <c r="Z5213" s="739">
        <f t="shared" si="204"/>
        <v>1010.8603999999999</v>
      </c>
    </row>
    <row r="5214" spans="1:26" s="365" customFormat="1" ht="12.65" customHeight="1">
      <c r="A5214" s="284" t="s">
        <v>69</v>
      </c>
      <c r="B5214" s="452" t="s">
        <v>1213</v>
      </c>
      <c r="C5214" s="453" t="s">
        <v>435</v>
      </c>
      <c r="D5214" s="454" t="s">
        <v>731</v>
      </c>
      <c r="E5214" s="455" t="s">
        <v>1487</v>
      </c>
      <c r="F5214" s="454" t="s">
        <v>1486</v>
      </c>
      <c r="G5214" s="454"/>
      <c r="H5214" s="454" t="s">
        <v>439</v>
      </c>
      <c r="I5214" s="453">
        <v>2024</v>
      </c>
      <c r="J5214" s="453">
        <v>12</v>
      </c>
      <c r="K5214" s="456">
        <v>45665</v>
      </c>
      <c r="L5214" s="457"/>
      <c r="M5214" s="458">
        <v>0.89900000000000002</v>
      </c>
      <c r="N5214" s="458">
        <v>0.93310000000000004</v>
      </c>
      <c r="O5214" s="459">
        <v>3.4099999999999998E-2</v>
      </c>
      <c r="P5214" s="460"/>
      <c r="Q5214" s="453">
        <v>1</v>
      </c>
      <c r="R5214" s="458">
        <v>0.89900000000000002</v>
      </c>
      <c r="S5214" s="464">
        <v>424386</v>
      </c>
      <c r="T5214" s="461">
        <v>5009956</v>
      </c>
      <c r="U5214" s="462">
        <v>885000</v>
      </c>
      <c r="V5214" s="463">
        <v>714160.50040000002</v>
      </c>
      <c r="W5214" s="716" t="e">
        <f t="shared" si="203"/>
        <v>#DIV/0!</v>
      </c>
      <c r="Z5214" s="739">
        <f t="shared" si="204"/>
        <v>14471.562599999999</v>
      </c>
    </row>
    <row r="5215" spans="1:26" s="365" customFormat="1" ht="12.65" customHeight="1">
      <c r="A5215" s="284" t="s">
        <v>69</v>
      </c>
      <c r="B5215" s="452" t="s">
        <v>1213</v>
      </c>
      <c r="C5215" s="453" t="s">
        <v>435</v>
      </c>
      <c r="D5215" s="454" t="s">
        <v>731</v>
      </c>
      <c r="E5215" s="455" t="s">
        <v>1487</v>
      </c>
      <c r="F5215" s="454" t="s">
        <v>1486</v>
      </c>
      <c r="G5215" s="454"/>
      <c r="H5215" s="454" t="s">
        <v>439</v>
      </c>
      <c r="I5215" s="453">
        <v>2024</v>
      </c>
      <c r="J5215" s="453">
        <v>11</v>
      </c>
      <c r="K5215" s="456">
        <v>45629</v>
      </c>
      <c r="L5215" s="457"/>
      <c r="M5215" s="458">
        <v>0.89900000000000002</v>
      </c>
      <c r="N5215" s="458">
        <v>0.93310000000000004</v>
      </c>
      <c r="O5215" s="459">
        <v>3.4099999999999998E-2</v>
      </c>
      <c r="P5215" s="460"/>
      <c r="Q5215" s="453">
        <v>1</v>
      </c>
      <c r="R5215" s="458">
        <v>0.89900000000000002</v>
      </c>
      <c r="S5215" s="464">
        <v>192997</v>
      </c>
      <c r="T5215" s="461">
        <v>4585570</v>
      </c>
      <c r="U5215" s="462">
        <v>885000</v>
      </c>
      <c r="V5215" s="463">
        <v>728632.06299999997</v>
      </c>
      <c r="W5215" s="716" t="e">
        <f t="shared" si="203"/>
        <v>#DIV/0!</v>
      </c>
      <c r="Z5215" s="739">
        <f t="shared" si="204"/>
        <v>6581.1976999999997</v>
      </c>
    </row>
    <row r="5216" spans="1:26" s="365" customFormat="1" ht="12.65" customHeight="1">
      <c r="A5216" s="284" t="s">
        <v>69</v>
      </c>
      <c r="B5216" s="452" t="s">
        <v>1213</v>
      </c>
      <c r="C5216" s="453" t="s">
        <v>435</v>
      </c>
      <c r="D5216" s="454" t="s">
        <v>731</v>
      </c>
      <c r="E5216" s="455" t="s">
        <v>1487</v>
      </c>
      <c r="F5216" s="454" t="s">
        <v>1486</v>
      </c>
      <c r="G5216" s="454"/>
      <c r="H5216" s="454" t="s">
        <v>439</v>
      </c>
      <c r="I5216" s="453">
        <v>2024</v>
      </c>
      <c r="J5216" s="453">
        <v>10</v>
      </c>
      <c r="K5216" s="456">
        <v>45618</v>
      </c>
      <c r="L5216" s="457"/>
      <c r="M5216" s="458">
        <v>0.89900000000000002</v>
      </c>
      <c r="N5216" s="458">
        <v>0.93310000000000004</v>
      </c>
      <c r="O5216" s="459">
        <v>3.4099999999999998E-2</v>
      </c>
      <c r="P5216" s="460"/>
      <c r="Q5216" s="453">
        <v>1</v>
      </c>
      <c r="R5216" s="458">
        <v>0.89900000000000002</v>
      </c>
      <c r="S5216" s="464">
        <v>93054</v>
      </c>
      <c r="T5216" s="461">
        <v>4392573</v>
      </c>
      <c r="U5216" s="462">
        <v>885000</v>
      </c>
      <c r="V5216" s="463">
        <v>735213.26069999998</v>
      </c>
      <c r="W5216" s="716" t="e">
        <f t="shared" si="203"/>
        <v>#DIV/0!</v>
      </c>
      <c r="Z5216" s="739">
        <f t="shared" si="204"/>
        <v>3173.1414</v>
      </c>
    </row>
    <row r="5217" spans="1:26" s="365" customFormat="1" ht="12.65" customHeight="1">
      <c r="A5217" s="284" t="s">
        <v>69</v>
      </c>
      <c r="B5217" s="452" t="s">
        <v>1213</v>
      </c>
      <c r="C5217" s="453" t="s">
        <v>435</v>
      </c>
      <c r="D5217" s="454" t="s">
        <v>731</v>
      </c>
      <c r="E5217" s="455" t="s">
        <v>1487</v>
      </c>
      <c r="F5217" s="454" t="s">
        <v>1486</v>
      </c>
      <c r="G5217" s="454"/>
      <c r="H5217" s="454" t="s">
        <v>439</v>
      </c>
      <c r="I5217" s="453">
        <v>2024</v>
      </c>
      <c r="J5217" s="453">
        <v>9</v>
      </c>
      <c r="K5217" s="456">
        <v>45618</v>
      </c>
      <c r="L5217" s="457"/>
      <c r="M5217" s="458">
        <v>0.89900000000000002</v>
      </c>
      <c r="N5217" s="458">
        <v>0.93310000000000004</v>
      </c>
      <c r="O5217" s="459">
        <v>3.4099999999999998E-2</v>
      </c>
      <c r="P5217" s="460">
        <v>0</v>
      </c>
      <c r="Q5217" s="453">
        <v>1</v>
      </c>
      <c r="R5217" s="458">
        <v>0.89900000000000002</v>
      </c>
      <c r="S5217" s="464">
        <v>821542</v>
      </c>
      <c r="T5217" s="461">
        <v>4299519</v>
      </c>
      <c r="U5217" s="462">
        <v>885000</v>
      </c>
      <c r="V5217" s="463">
        <v>738386.40210000006</v>
      </c>
      <c r="W5217" s="716" t="e">
        <f t="shared" si="203"/>
        <v>#DIV/0!</v>
      </c>
      <c r="Z5217" s="739">
        <f t="shared" si="204"/>
        <v>28014.582199999997</v>
      </c>
    </row>
    <row r="5218" spans="1:26" s="365" customFormat="1" ht="12.65" customHeight="1">
      <c r="A5218" s="284" t="s">
        <v>69</v>
      </c>
      <c r="B5218" s="452" t="s">
        <v>1213</v>
      </c>
      <c r="C5218" s="453" t="s">
        <v>435</v>
      </c>
      <c r="D5218" s="454" t="s">
        <v>731</v>
      </c>
      <c r="E5218" s="455" t="s">
        <v>1487</v>
      </c>
      <c r="F5218" s="454" t="s">
        <v>1486</v>
      </c>
      <c r="G5218" s="454"/>
      <c r="H5218" s="454" t="s">
        <v>439</v>
      </c>
      <c r="I5218" s="453">
        <v>2024</v>
      </c>
      <c r="J5218" s="453">
        <v>8</v>
      </c>
      <c r="K5218" s="456">
        <v>45618</v>
      </c>
      <c r="L5218" s="457"/>
      <c r="M5218" s="458">
        <v>0.89900000000000002</v>
      </c>
      <c r="N5218" s="458">
        <v>0.93310000000000004</v>
      </c>
      <c r="O5218" s="459">
        <v>3.4099999999999998E-2</v>
      </c>
      <c r="P5218" s="460">
        <v>0</v>
      </c>
      <c r="Q5218" s="453">
        <v>1</v>
      </c>
      <c r="R5218" s="458">
        <v>0.89900000000000002</v>
      </c>
      <c r="S5218" s="464">
        <v>598220</v>
      </c>
      <c r="T5218" s="461">
        <v>3477977</v>
      </c>
      <c r="U5218" s="462">
        <v>885000</v>
      </c>
      <c r="V5218" s="463">
        <v>766400.98430000001</v>
      </c>
      <c r="W5218" s="716" t="e">
        <f t="shared" si="203"/>
        <v>#DIV/0!</v>
      </c>
      <c r="Z5218" s="739">
        <f t="shared" si="204"/>
        <v>20399.302</v>
      </c>
    </row>
    <row r="5219" spans="1:26" s="365" customFormat="1" ht="12.65" customHeight="1">
      <c r="A5219" s="284" t="s">
        <v>69</v>
      </c>
      <c r="B5219" s="452" t="s">
        <v>1213</v>
      </c>
      <c r="C5219" s="453" t="s">
        <v>435</v>
      </c>
      <c r="D5219" s="454" t="s">
        <v>731</v>
      </c>
      <c r="E5219" s="455" t="s">
        <v>1487</v>
      </c>
      <c r="F5219" s="454" t="s">
        <v>1486</v>
      </c>
      <c r="G5219" s="454"/>
      <c r="H5219" s="454" t="s">
        <v>439</v>
      </c>
      <c r="I5219" s="453">
        <v>2024</v>
      </c>
      <c r="J5219" s="453">
        <v>7</v>
      </c>
      <c r="K5219" s="456">
        <v>45618</v>
      </c>
      <c r="L5219" s="457"/>
      <c r="M5219" s="458">
        <v>0.89900000000000002</v>
      </c>
      <c r="N5219" s="458">
        <v>0.93310000000000004</v>
      </c>
      <c r="O5219" s="459">
        <v>3.4099999999999998E-2</v>
      </c>
      <c r="P5219" s="460">
        <v>0</v>
      </c>
      <c r="Q5219" s="453">
        <v>1</v>
      </c>
      <c r="R5219" s="458">
        <v>0.89900000000000002</v>
      </c>
      <c r="S5219" s="464">
        <v>309444</v>
      </c>
      <c r="T5219" s="461">
        <v>2879757</v>
      </c>
      <c r="U5219" s="462">
        <v>885000</v>
      </c>
      <c r="V5219" s="463">
        <v>786800.28630000004</v>
      </c>
      <c r="W5219" s="716" t="e">
        <f t="shared" si="203"/>
        <v>#DIV/0!</v>
      </c>
      <c r="Z5219" s="739">
        <f t="shared" si="204"/>
        <v>10552.0404</v>
      </c>
    </row>
    <row r="5220" spans="1:26" s="365" customFormat="1" ht="12.65" customHeight="1">
      <c r="A5220" s="284" t="s">
        <v>69</v>
      </c>
      <c r="B5220" s="452" t="s">
        <v>1213</v>
      </c>
      <c r="C5220" s="453" t="s">
        <v>435</v>
      </c>
      <c r="D5220" s="454" t="s">
        <v>731</v>
      </c>
      <c r="E5220" s="455" t="s">
        <v>1487</v>
      </c>
      <c r="F5220" s="454" t="s">
        <v>1486</v>
      </c>
      <c r="G5220" s="454"/>
      <c r="H5220" s="454" t="s">
        <v>439</v>
      </c>
      <c r="I5220" s="453">
        <v>2024</v>
      </c>
      <c r="J5220" s="453">
        <v>6</v>
      </c>
      <c r="K5220" s="456">
        <v>45618</v>
      </c>
      <c r="L5220" s="457"/>
      <c r="M5220" s="458">
        <v>0.89900000000000002</v>
      </c>
      <c r="N5220" s="458">
        <v>0.93310000000000004</v>
      </c>
      <c r="O5220" s="459">
        <v>3.4099999999999998E-2</v>
      </c>
      <c r="P5220" s="460">
        <v>0</v>
      </c>
      <c r="Q5220" s="453">
        <v>1</v>
      </c>
      <c r="R5220" s="458">
        <v>0.89900000000000002</v>
      </c>
      <c r="S5220" s="464">
        <v>822424</v>
      </c>
      <c r="T5220" s="461">
        <v>2570313</v>
      </c>
      <c r="U5220" s="462">
        <v>885000</v>
      </c>
      <c r="V5220" s="463">
        <v>797352.32669999998</v>
      </c>
      <c r="W5220" s="716" t="e">
        <f t="shared" si="203"/>
        <v>#DIV/0!</v>
      </c>
      <c r="Z5220" s="739">
        <f t="shared" si="204"/>
        <v>28044.6584</v>
      </c>
    </row>
    <row r="5221" spans="1:26" s="365" customFormat="1" ht="12.65" customHeight="1">
      <c r="A5221" s="284" t="s">
        <v>69</v>
      </c>
      <c r="B5221" s="452" t="s">
        <v>1213</v>
      </c>
      <c r="C5221" s="453" t="s">
        <v>435</v>
      </c>
      <c r="D5221" s="454" t="s">
        <v>731</v>
      </c>
      <c r="E5221" s="455" t="s">
        <v>1487</v>
      </c>
      <c r="F5221" s="454" t="s">
        <v>1486</v>
      </c>
      <c r="G5221" s="454"/>
      <c r="H5221" s="454" t="s">
        <v>439</v>
      </c>
      <c r="I5221" s="453">
        <v>2024</v>
      </c>
      <c r="J5221" s="453">
        <v>5</v>
      </c>
      <c r="K5221" s="456">
        <v>45618</v>
      </c>
      <c r="L5221" s="457"/>
      <c r="M5221" s="458">
        <v>0.89900000000000002</v>
      </c>
      <c r="N5221" s="458">
        <v>0.93310000000000004</v>
      </c>
      <c r="O5221" s="459">
        <v>3.4099999999999998E-2</v>
      </c>
      <c r="P5221" s="460">
        <v>0</v>
      </c>
      <c r="Q5221" s="453">
        <v>1</v>
      </c>
      <c r="R5221" s="458">
        <v>0.89900000000000002</v>
      </c>
      <c r="S5221" s="464">
        <v>979428</v>
      </c>
      <c r="T5221" s="461">
        <v>1747889</v>
      </c>
      <c r="U5221" s="462">
        <v>885000</v>
      </c>
      <c r="V5221" s="463">
        <v>825396.98510000005</v>
      </c>
      <c r="W5221" s="716" t="e">
        <f t="shared" si="203"/>
        <v>#DIV/0!</v>
      </c>
      <c r="Z5221" s="739">
        <f t="shared" si="204"/>
        <v>33398.4948</v>
      </c>
    </row>
    <row r="5222" spans="1:26" s="365" customFormat="1" ht="12.65" customHeight="1">
      <c r="A5222" s="284" t="s">
        <v>69</v>
      </c>
      <c r="B5222" s="452" t="s">
        <v>1213</v>
      </c>
      <c r="C5222" s="453" t="s">
        <v>435</v>
      </c>
      <c r="D5222" s="454" t="s">
        <v>731</v>
      </c>
      <c r="E5222" s="455" t="s">
        <v>1487</v>
      </c>
      <c r="F5222" s="454" t="s">
        <v>1486</v>
      </c>
      <c r="G5222" s="454"/>
      <c r="H5222" s="454" t="s">
        <v>439</v>
      </c>
      <c r="I5222" s="453">
        <v>2024</v>
      </c>
      <c r="J5222" s="453">
        <v>4</v>
      </c>
      <c r="K5222" s="456">
        <v>45618</v>
      </c>
      <c r="L5222" s="457"/>
      <c r="M5222" s="458">
        <v>0.89900000000000002</v>
      </c>
      <c r="N5222" s="458">
        <v>0.93310000000000004</v>
      </c>
      <c r="O5222" s="459">
        <v>3.4099999999999998E-2</v>
      </c>
      <c r="P5222" s="460">
        <v>0</v>
      </c>
      <c r="Q5222" s="453">
        <v>1</v>
      </c>
      <c r="R5222" s="458">
        <v>0.89900000000000002</v>
      </c>
      <c r="S5222" s="464">
        <v>742060</v>
      </c>
      <c r="T5222" s="461">
        <v>768461</v>
      </c>
      <c r="U5222" s="462">
        <v>885000</v>
      </c>
      <c r="V5222" s="463">
        <v>858795.47990000003</v>
      </c>
      <c r="W5222" s="716" t="e">
        <f t="shared" si="203"/>
        <v>#DIV/0!</v>
      </c>
      <c r="Z5222" s="739">
        <f t="shared" si="204"/>
        <v>25304.245999999999</v>
      </c>
    </row>
    <row r="5223" spans="1:26" s="365" customFormat="1" ht="12.65" customHeight="1">
      <c r="A5223" s="284" t="s">
        <v>69</v>
      </c>
      <c r="B5223" s="452" t="s">
        <v>1213</v>
      </c>
      <c r="C5223" s="453" t="s">
        <v>435</v>
      </c>
      <c r="D5223" s="454" t="s">
        <v>731</v>
      </c>
      <c r="E5223" s="455" t="s">
        <v>1487</v>
      </c>
      <c r="F5223" s="454" t="s">
        <v>1486</v>
      </c>
      <c r="G5223" s="454"/>
      <c r="H5223" s="454" t="s">
        <v>439</v>
      </c>
      <c r="I5223" s="453">
        <v>2024</v>
      </c>
      <c r="J5223" s="453">
        <v>3</v>
      </c>
      <c r="K5223" s="456">
        <v>45618</v>
      </c>
      <c r="L5223" s="457"/>
      <c r="M5223" s="458">
        <v>0.89900000000000002</v>
      </c>
      <c r="N5223" s="458">
        <v>0.93310000000000004</v>
      </c>
      <c r="O5223" s="459">
        <v>3.4099999999999998E-2</v>
      </c>
      <c r="P5223" s="460">
        <v>0</v>
      </c>
      <c r="Q5223" s="453">
        <v>1</v>
      </c>
      <c r="R5223" s="458">
        <v>0.89900000000000002</v>
      </c>
      <c r="S5223" s="464">
        <v>7800</v>
      </c>
      <c r="T5223" s="461">
        <v>26401</v>
      </c>
      <c r="U5223" s="462">
        <v>885000</v>
      </c>
      <c r="V5223" s="463">
        <v>884099.72589999996</v>
      </c>
      <c r="W5223" s="716" t="e">
        <f t="shared" si="203"/>
        <v>#DIV/0!</v>
      </c>
      <c r="Z5223" s="739">
        <f t="shared" si="204"/>
        <v>265.97999999999996</v>
      </c>
    </row>
    <row r="5224" spans="1:26" s="365" customFormat="1" ht="12.65" customHeight="1">
      <c r="A5224" s="284" t="s">
        <v>69</v>
      </c>
      <c r="B5224" s="452" t="s">
        <v>1213</v>
      </c>
      <c r="C5224" s="453" t="s">
        <v>435</v>
      </c>
      <c r="D5224" s="454" t="s">
        <v>731</v>
      </c>
      <c r="E5224" s="455" t="s">
        <v>1487</v>
      </c>
      <c r="F5224" s="454" t="s">
        <v>1486</v>
      </c>
      <c r="G5224" s="454"/>
      <c r="H5224" s="454" t="s">
        <v>439</v>
      </c>
      <c r="I5224" s="453">
        <v>2024</v>
      </c>
      <c r="J5224" s="453">
        <v>1</v>
      </c>
      <c r="K5224" s="456">
        <v>45618</v>
      </c>
      <c r="L5224" s="457"/>
      <c r="M5224" s="458">
        <v>0.89900000000000002</v>
      </c>
      <c r="N5224" s="458">
        <v>0.93310000000000004</v>
      </c>
      <c r="O5224" s="459">
        <v>3.4099999999999998E-2</v>
      </c>
      <c r="P5224" s="460">
        <v>0</v>
      </c>
      <c r="Q5224" s="453">
        <v>1</v>
      </c>
      <c r="R5224" s="458">
        <v>0.89900000000000002</v>
      </c>
      <c r="S5224" s="464">
        <v>1300</v>
      </c>
      <c r="T5224" s="461">
        <v>18601</v>
      </c>
      <c r="U5224" s="462">
        <v>885000</v>
      </c>
      <c r="V5224" s="463">
        <v>884365.70589999994</v>
      </c>
      <c r="W5224" s="716" t="e">
        <f t="shared" si="203"/>
        <v>#DIV/0!</v>
      </c>
      <c r="Z5224" s="739">
        <f t="shared" si="204"/>
        <v>44.33</v>
      </c>
    </row>
    <row r="5225" spans="1:26" s="365" customFormat="1" ht="12.65" customHeight="1">
      <c r="A5225" s="284" t="s">
        <v>69</v>
      </c>
      <c r="B5225" s="452" t="s">
        <v>1213</v>
      </c>
      <c r="C5225" s="453" t="s">
        <v>435</v>
      </c>
      <c r="D5225" s="454" t="s">
        <v>731</v>
      </c>
      <c r="E5225" s="455" t="s">
        <v>1487</v>
      </c>
      <c r="F5225" s="454" t="s">
        <v>1486</v>
      </c>
      <c r="G5225" s="454"/>
      <c r="H5225" s="454" t="s">
        <v>439</v>
      </c>
      <c r="I5225" s="453">
        <v>2023</v>
      </c>
      <c r="J5225" s="453">
        <v>12</v>
      </c>
      <c r="K5225" s="456">
        <v>45618</v>
      </c>
      <c r="L5225" s="457"/>
      <c r="M5225" s="458">
        <v>0.89900000000000002</v>
      </c>
      <c r="N5225" s="458">
        <v>0.93310000000000004</v>
      </c>
      <c r="O5225" s="459">
        <v>3.4099999999999998E-2</v>
      </c>
      <c r="P5225" s="460">
        <v>0</v>
      </c>
      <c r="Q5225" s="453">
        <v>1</v>
      </c>
      <c r="R5225" s="458">
        <v>0.89900000000000002</v>
      </c>
      <c r="S5225" s="464">
        <v>13612</v>
      </c>
      <c r="T5225" s="461">
        <v>17301</v>
      </c>
      <c r="U5225" s="462">
        <v>885000</v>
      </c>
      <c r="V5225" s="463">
        <v>884410.03590000002</v>
      </c>
      <c r="W5225" s="716" t="e">
        <f t="shared" si="203"/>
        <v>#DIV/0!</v>
      </c>
      <c r="Z5225" s="739">
        <f t="shared" si="204"/>
        <v>464.16919999999999</v>
      </c>
    </row>
    <row r="5226" spans="1:26" s="365" customFormat="1" ht="12.65" customHeight="1">
      <c r="A5226" s="284" t="s">
        <v>69</v>
      </c>
      <c r="B5226" s="452" t="s">
        <v>1213</v>
      </c>
      <c r="C5226" s="453" t="s">
        <v>435</v>
      </c>
      <c r="D5226" s="454" t="s">
        <v>731</v>
      </c>
      <c r="E5226" s="455" t="s">
        <v>1487</v>
      </c>
      <c r="F5226" s="454" t="s">
        <v>1486</v>
      </c>
      <c r="G5226" s="454"/>
      <c r="H5226" s="454" t="s">
        <v>439</v>
      </c>
      <c r="I5226" s="453">
        <v>2023</v>
      </c>
      <c r="J5226" s="453">
        <v>11</v>
      </c>
      <c r="K5226" s="456">
        <v>45618</v>
      </c>
      <c r="L5226" s="457"/>
      <c r="M5226" s="458">
        <v>0.89900000000000002</v>
      </c>
      <c r="N5226" s="458">
        <v>0.93310000000000004</v>
      </c>
      <c r="O5226" s="459">
        <v>3.4099999999999998E-2</v>
      </c>
      <c r="P5226" s="460">
        <v>0</v>
      </c>
      <c r="Q5226" s="453">
        <v>1</v>
      </c>
      <c r="R5226" s="458">
        <v>0.89900000000000002</v>
      </c>
      <c r="S5226" s="464">
        <v>3689</v>
      </c>
      <c r="T5226" s="461">
        <v>3689</v>
      </c>
      <c r="U5226" s="462">
        <v>885000</v>
      </c>
      <c r="V5226" s="463">
        <v>884874.20510000002</v>
      </c>
      <c r="W5226" s="716" t="e">
        <f t="shared" si="203"/>
        <v>#DIV/0!</v>
      </c>
      <c r="Z5226" s="739">
        <f t="shared" si="204"/>
        <v>125.7949</v>
      </c>
    </row>
    <row r="5227" spans="1:26" s="365" customFormat="1" ht="12.65" customHeight="1">
      <c r="A5227" s="284" t="s">
        <v>69</v>
      </c>
      <c r="B5227" s="452" t="s">
        <v>1213</v>
      </c>
      <c r="C5227" s="453" t="s">
        <v>435</v>
      </c>
      <c r="D5227" s="454" t="s">
        <v>444</v>
      </c>
      <c r="E5227" s="455" t="s">
        <v>1488</v>
      </c>
      <c r="F5227" s="454" t="s">
        <v>1486</v>
      </c>
      <c r="G5227" s="454"/>
      <c r="H5227" s="454" t="s">
        <v>439</v>
      </c>
      <c r="I5227" s="453">
        <v>2025</v>
      </c>
      <c r="J5227" s="453">
        <v>1</v>
      </c>
      <c r="K5227" s="456">
        <v>45705</v>
      </c>
      <c r="L5227" s="457"/>
      <c r="M5227" s="458">
        <v>0.14000000000000001</v>
      </c>
      <c r="N5227" s="458">
        <v>0.15562500000000001</v>
      </c>
      <c r="O5227" s="459">
        <v>1.5625E-2</v>
      </c>
      <c r="P5227" s="460"/>
      <c r="Q5227" s="453">
        <v>1</v>
      </c>
      <c r="R5227" s="458">
        <v>0.14000000000000001</v>
      </c>
      <c r="S5227" s="464">
        <v>41487</v>
      </c>
      <c r="T5227" s="461">
        <v>5255140</v>
      </c>
      <c r="U5227" s="462">
        <v>250000</v>
      </c>
      <c r="V5227" s="463">
        <v>167888.4375</v>
      </c>
      <c r="W5227" s="716" t="e">
        <f t="shared" si="203"/>
        <v>#DIV/0!</v>
      </c>
      <c r="Z5227" s="739">
        <f t="shared" si="204"/>
        <v>648.234375</v>
      </c>
    </row>
    <row r="5228" spans="1:26" s="365" customFormat="1" ht="12.65" customHeight="1">
      <c r="A5228" s="284" t="s">
        <v>69</v>
      </c>
      <c r="B5228" s="452" t="s">
        <v>1213</v>
      </c>
      <c r="C5228" s="453" t="s">
        <v>435</v>
      </c>
      <c r="D5228" s="454" t="s">
        <v>444</v>
      </c>
      <c r="E5228" s="455" t="s">
        <v>1488</v>
      </c>
      <c r="F5228" s="454" t="s">
        <v>1486</v>
      </c>
      <c r="G5228" s="454"/>
      <c r="H5228" s="454" t="s">
        <v>439</v>
      </c>
      <c r="I5228" s="453">
        <v>2025</v>
      </c>
      <c r="J5228" s="453">
        <v>1</v>
      </c>
      <c r="K5228" s="456">
        <v>45705</v>
      </c>
      <c r="L5228" s="457"/>
      <c r="M5228" s="458">
        <v>0.14000000000000001</v>
      </c>
      <c r="N5228" s="458">
        <v>0.15562500000000001</v>
      </c>
      <c r="O5228" s="459">
        <v>1.5625E-2</v>
      </c>
      <c r="P5228" s="460"/>
      <c r="Q5228" s="453">
        <v>1</v>
      </c>
      <c r="R5228" s="458">
        <v>0.14000000000000001</v>
      </c>
      <c r="S5228" s="464">
        <v>21076</v>
      </c>
      <c r="T5228" s="461"/>
      <c r="U5228" s="462"/>
      <c r="V5228" s="463"/>
      <c r="W5228" s="716" t="e">
        <f t="shared" si="203"/>
        <v>#DIV/0!</v>
      </c>
      <c r="Z5228" s="739">
        <f t="shared" si="204"/>
        <v>329.3125</v>
      </c>
    </row>
    <row r="5229" spans="1:26" s="365" customFormat="1" ht="12.65" customHeight="1">
      <c r="A5229" s="284" t="s">
        <v>69</v>
      </c>
      <c r="B5229" s="452" t="s">
        <v>1213</v>
      </c>
      <c r="C5229" s="453" t="s">
        <v>435</v>
      </c>
      <c r="D5229" s="454" t="s">
        <v>444</v>
      </c>
      <c r="E5229" s="455" t="s">
        <v>1488</v>
      </c>
      <c r="F5229" s="454" t="s">
        <v>1486</v>
      </c>
      <c r="G5229" s="454"/>
      <c r="H5229" s="454" t="s">
        <v>439</v>
      </c>
      <c r="I5229" s="453">
        <v>2025</v>
      </c>
      <c r="J5229" s="453">
        <v>1</v>
      </c>
      <c r="K5229" s="456">
        <v>45705</v>
      </c>
      <c r="L5229" s="457"/>
      <c r="M5229" s="458">
        <v>0.14000000000000001</v>
      </c>
      <c r="N5229" s="458">
        <v>0.15562500000000001</v>
      </c>
      <c r="O5229" s="459">
        <v>1.5625E-2</v>
      </c>
      <c r="P5229" s="460"/>
      <c r="Q5229" s="453">
        <v>1</v>
      </c>
      <c r="R5229" s="458">
        <v>0.14000000000000001</v>
      </c>
      <c r="S5229" s="464">
        <v>34998</v>
      </c>
      <c r="T5229" s="461"/>
      <c r="U5229" s="462"/>
      <c r="V5229" s="463"/>
      <c r="W5229" s="716" t="e">
        <f t="shared" si="203"/>
        <v>#DIV/0!</v>
      </c>
      <c r="Z5229" s="739">
        <f t="shared" si="204"/>
        <v>546.84375</v>
      </c>
    </row>
    <row r="5230" spans="1:26" s="365" customFormat="1" ht="12.65" customHeight="1">
      <c r="A5230" s="284" t="s">
        <v>69</v>
      </c>
      <c r="B5230" s="452" t="s">
        <v>1213</v>
      </c>
      <c r="C5230" s="453" t="s">
        <v>435</v>
      </c>
      <c r="D5230" s="454" t="s">
        <v>444</v>
      </c>
      <c r="E5230" s="455" t="s">
        <v>1488</v>
      </c>
      <c r="F5230" s="454" t="s">
        <v>1486</v>
      </c>
      <c r="G5230" s="454"/>
      <c r="H5230" s="454" t="s">
        <v>439</v>
      </c>
      <c r="I5230" s="453">
        <v>2025</v>
      </c>
      <c r="J5230" s="453">
        <v>1</v>
      </c>
      <c r="K5230" s="456">
        <v>45705</v>
      </c>
      <c r="L5230" s="457"/>
      <c r="M5230" s="458">
        <v>0.14000000000000001</v>
      </c>
      <c r="N5230" s="458">
        <v>0.15562500000000001</v>
      </c>
      <c r="O5230" s="459">
        <v>1.5625E-2</v>
      </c>
      <c r="P5230" s="460"/>
      <c r="Q5230" s="453">
        <v>1</v>
      </c>
      <c r="R5230" s="458">
        <v>0.14000000000000001</v>
      </c>
      <c r="S5230" s="464">
        <v>36003</v>
      </c>
      <c r="T5230" s="461"/>
      <c r="U5230" s="462"/>
      <c r="V5230" s="463"/>
      <c r="W5230" s="716" t="e">
        <f t="shared" si="203"/>
        <v>#DIV/0!</v>
      </c>
      <c r="Z5230" s="739">
        <f t="shared" si="204"/>
        <v>562.546875</v>
      </c>
    </row>
    <row r="5231" spans="1:26" s="365" customFormat="1" ht="12.65" customHeight="1">
      <c r="A5231" s="284" t="s">
        <v>69</v>
      </c>
      <c r="B5231" s="452" t="s">
        <v>1213</v>
      </c>
      <c r="C5231" s="453" t="s">
        <v>435</v>
      </c>
      <c r="D5231" s="454" t="s">
        <v>444</v>
      </c>
      <c r="E5231" s="455" t="s">
        <v>1488</v>
      </c>
      <c r="F5231" s="454" t="s">
        <v>1486</v>
      </c>
      <c r="G5231" s="454"/>
      <c r="H5231" s="454" t="s">
        <v>439</v>
      </c>
      <c r="I5231" s="453">
        <v>2025</v>
      </c>
      <c r="J5231" s="453">
        <v>1</v>
      </c>
      <c r="K5231" s="456">
        <v>45705</v>
      </c>
      <c r="L5231" s="457"/>
      <c r="M5231" s="458">
        <v>0.14000000000000001</v>
      </c>
      <c r="N5231" s="458">
        <v>0.15562500000000001</v>
      </c>
      <c r="O5231" s="459">
        <v>1.5625E-2</v>
      </c>
      <c r="P5231" s="460"/>
      <c r="Q5231" s="453">
        <v>1</v>
      </c>
      <c r="R5231" s="458">
        <v>0.14000000000000001</v>
      </c>
      <c r="S5231" s="464">
        <v>44637</v>
      </c>
      <c r="T5231" s="461"/>
      <c r="U5231" s="462"/>
      <c r="V5231" s="463"/>
      <c r="W5231" s="716" t="e">
        <f t="shared" si="203"/>
        <v>#DIV/0!</v>
      </c>
      <c r="Z5231" s="739">
        <f t="shared" si="204"/>
        <v>697.453125</v>
      </c>
    </row>
    <row r="5232" spans="1:26" s="365" customFormat="1" ht="12.65" customHeight="1">
      <c r="A5232" s="284" t="s">
        <v>69</v>
      </c>
      <c r="B5232" s="452" t="s">
        <v>1213</v>
      </c>
      <c r="C5232" s="453" t="s">
        <v>435</v>
      </c>
      <c r="D5232" s="454" t="s">
        <v>444</v>
      </c>
      <c r="E5232" s="455" t="s">
        <v>1488</v>
      </c>
      <c r="F5232" s="454" t="s">
        <v>1486</v>
      </c>
      <c r="G5232" s="454"/>
      <c r="H5232" s="454" t="s">
        <v>439</v>
      </c>
      <c r="I5232" s="453">
        <v>2025</v>
      </c>
      <c r="J5232" s="453">
        <v>1</v>
      </c>
      <c r="K5232" s="456">
        <v>45705</v>
      </c>
      <c r="L5232" s="457"/>
      <c r="M5232" s="458">
        <v>0.14000000000000001</v>
      </c>
      <c r="N5232" s="458">
        <v>0.15562500000000001</v>
      </c>
      <c r="O5232" s="459">
        <v>1.5625E-2</v>
      </c>
      <c r="P5232" s="460"/>
      <c r="Q5232" s="453">
        <v>1</v>
      </c>
      <c r="R5232" s="458">
        <v>0.14000000000000001</v>
      </c>
      <c r="S5232" s="464">
        <v>70766</v>
      </c>
      <c r="T5232" s="461"/>
      <c r="U5232" s="462"/>
      <c r="V5232" s="463"/>
      <c r="W5232" s="716" t="e">
        <f t="shared" si="203"/>
        <v>#DIV/0!</v>
      </c>
      <c r="Z5232" s="739">
        <f t="shared" si="204"/>
        <v>1105.71875</v>
      </c>
    </row>
    <row r="5233" spans="1:26" s="365" customFormat="1" ht="12.65" customHeight="1">
      <c r="A5233" s="284" t="s">
        <v>69</v>
      </c>
      <c r="B5233" s="452" t="s">
        <v>1213</v>
      </c>
      <c r="C5233" s="453" t="s">
        <v>435</v>
      </c>
      <c r="D5233" s="454" t="s">
        <v>444</v>
      </c>
      <c r="E5233" s="455" t="s">
        <v>1488</v>
      </c>
      <c r="F5233" s="454" t="s">
        <v>1486</v>
      </c>
      <c r="G5233" s="454"/>
      <c r="H5233" s="454" t="s">
        <v>439</v>
      </c>
      <c r="I5233" s="453">
        <v>2024</v>
      </c>
      <c r="J5233" s="453">
        <v>12</v>
      </c>
      <c r="K5233" s="456">
        <v>45665</v>
      </c>
      <c r="L5233" s="457"/>
      <c r="M5233" s="458">
        <v>0.14000000000000001</v>
      </c>
      <c r="N5233" s="458">
        <v>0.15562500000000001</v>
      </c>
      <c r="O5233" s="459">
        <v>1.5625E-2</v>
      </c>
      <c r="P5233" s="460"/>
      <c r="Q5233" s="453">
        <v>1</v>
      </c>
      <c r="R5233" s="458">
        <v>0.14000000000000001</v>
      </c>
      <c r="S5233" s="464">
        <v>331615</v>
      </c>
      <c r="T5233" s="461">
        <v>5006173</v>
      </c>
      <c r="U5233" s="462">
        <v>250000</v>
      </c>
      <c r="V5233" s="463">
        <v>171778.546875</v>
      </c>
      <c r="W5233" s="716" t="e">
        <f t="shared" si="203"/>
        <v>#DIV/0!</v>
      </c>
      <c r="Z5233" s="739">
        <f t="shared" si="204"/>
        <v>5181.484375</v>
      </c>
    </row>
    <row r="5234" spans="1:26" s="365" customFormat="1" ht="12.65" customHeight="1">
      <c r="A5234" s="284" t="s">
        <v>69</v>
      </c>
      <c r="B5234" s="452" t="s">
        <v>1213</v>
      </c>
      <c r="C5234" s="453" t="s">
        <v>435</v>
      </c>
      <c r="D5234" s="454" t="s">
        <v>444</v>
      </c>
      <c r="E5234" s="455" t="s">
        <v>1488</v>
      </c>
      <c r="F5234" s="454" t="s">
        <v>1486</v>
      </c>
      <c r="G5234" s="454"/>
      <c r="H5234" s="454" t="s">
        <v>439</v>
      </c>
      <c r="I5234" s="453">
        <v>2024</v>
      </c>
      <c r="J5234" s="453">
        <v>11</v>
      </c>
      <c r="K5234" s="456">
        <v>45629</v>
      </c>
      <c r="L5234" s="457"/>
      <c r="M5234" s="458">
        <v>0.14000000000000001</v>
      </c>
      <c r="N5234" s="458">
        <v>0.15562500000000001</v>
      </c>
      <c r="O5234" s="459">
        <v>1.5625E-2</v>
      </c>
      <c r="P5234" s="460"/>
      <c r="Q5234" s="453">
        <v>1</v>
      </c>
      <c r="R5234" s="458">
        <v>0.14000000000000001</v>
      </c>
      <c r="S5234" s="464">
        <v>291556</v>
      </c>
      <c r="T5234" s="461">
        <v>4674558</v>
      </c>
      <c r="U5234" s="462">
        <v>250000</v>
      </c>
      <c r="V5234" s="463">
        <v>176960.03125</v>
      </c>
      <c r="W5234" s="716" t="e">
        <f t="shared" si="203"/>
        <v>#DIV/0!</v>
      </c>
      <c r="Z5234" s="739">
        <f t="shared" si="204"/>
        <v>4555.5625</v>
      </c>
    </row>
    <row r="5235" spans="1:26" s="365" customFormat="1" ht="12.65" customHeight="1">
      <c r="A5235" s="284" t="s">
        <v>69</v>
      </c>
      <c r="B5235" s="452" t="s">
        <v>1213</v>
      </c>
      <c r="C5235" s="453" t="s">
        <v>435</v>
      </c>
      <c r="D5235" s="454" t="s">
        <v>444</v>
      </c>
      <c r="E5235" s="455" t="s">
        <v>1488</v>
      </c>
      <c r="F5235" s="454" t="s">
        <v>1486</v>
      </c>
      <c r="G5235" s="454"/>
      <c r="H5235" s="454" t="s">
        <v>439</v>
      </c>
      <c r="I5235" s="453">
        <v>2024</v>
      </c>
      <c r="J5235" s="453">
        <v>10</v>
      </c>
      <c r="K5235" s="456">
        <v>45597</v>
      </c>
      <c r="L5235" s="457"/>
      <c r="M5235" s="458">
        <v>0.14000000000000001</v>
      </c>
      <c r="N5235" s="458">
        <v>0.15562500000000001</v>
      </c>
      <c r="O5235" s="459">
        <v>1.5625E-2</v>
      </c>
      <c r="P5235" s="460"/>
      <c r="Q5235" s="453">
        <v>1</v>
      </c>
      <c r="R5235" s="458">
        <v>0.14000000000000001</v>
      </c>
      <c r="S5235" s="464">
        <v>89000</v>
      </c>
      <c r="T5235" s="461">
        <v>4383002</v>
      </c>
      <c r="U5235" s="462">
        <v>250000</v>
      </c>
      <c r="V5235" s="463">
        <v>181515.59375</v>
      </c>
      <c r="W5235" s="716" t="e">
        <f t="shared" si="203"/>
        <v>#DIV/0!</v>
      </c>
      <c r="Z5235" s="739">
        <f t="shared" si="204"/>
        <v>1390.625</v>
      </c>
    </row>
    <row r="5236" spans="1:26" s="365" customFormat="1" ht="12.65" customHeight="1">
      <c r="A5236" s="284" t="s">
        <v>69</v>
      </c>
      <c r="B5236" s="452" t="s">
        <v>1213</v>
      </c>
      <c r="C5236" s="453" t="s">
        <v>435</v>
      </c>
      <c r="D5236" s="454" t="s">
        <v>444</v>
      </c>
      <c r="E5236" s="455" t="s">
        <v>1488</v>
      </c>
      <c r="F5236" s="454" t="s">
        <v>1486</v>
      </c>
      <c r="G5236" s="454"/>
      <c r="H5236" s="454" t="s">
        <v>439</v>
      </c>
      <c r="I5236" s="453">
        <v>2024</v>
      </c>
      <c r="J5236" s="453">
        <v>9</v>
      </c>
      <c r="K5236" s="456">
        <v>45597</v>
      </c>
      <c r="L5236" s="457"/>
      <c r="M5236" s="458">
        <v>0.14000000000000001</v>
      </c>
      <c r="N5236" s="458">
        <v>0.15562500000000001</v>
      </c>
      <c r="O5236" s="459">
        <v>1.5625E-2</v>
      </c>
      <c r="P5236" s="460">
        <v>0</v>
      </c>
      <c r="Q5236" s="453">
        <v>1</v>
      </c>
      <c r="R5236" s="458">
        <v>0.14000000000000001</v>
      </c>
      <c r="S5236" s="464">
        <v>624300</v>
      </c>
      <c r="T5236" s="461">
        <v>4294002</v>
      </c>
      <c r="U5236" s="462">
        <v>250000</v>
      </c>
      <c r="V5236" s="463">
        <v>182906.21875</v>
      </c>
      <c r="W5236" s="716" t="e">
        <f t="shared" si="203"/>
        <v>#DIV/0!</v>
      </c>
      <c r="Z5236" s="739">
        <f t="shared" si="204"/>
        <v>9754.6875</v>
      </c>
    </row>
    <row r="5237" spans="1:26" s="365" customFormat="1" ht="12.65" customHeight="1">
      <c r="A5237" s="284" t="s">
        <v>69</v>
      </c>
      <c r="B5237" s="452" t="s">
        <v>1213</v>
      </c>
      <c r="C5237" s="453" t="s">
        <v>435</v>
      </c>
      <c r="D5237" s="454" t="s">
        <v>444</v>
      </c>
      <c r="E5237" s="455" t="s">
        <v>1488</v>
      </c>
      <c r="F5237" s="454" t="s">
        <v>1486</v>
      </c>
      <c r="G5237" s="454"/>
      <c r="H5237" s="454" t="s">
        <v>439</v>
      </c>
      <c r="I5237" s="453">
        <v>2024</v>
      </c>
      <c r="J5237" s="453">
        <v>8</v>
      </c>
      <c r="K5237" s="456">
        <v>45597</v>
      </c>
      <c r="L5237" s="457"/>
      <c r="M5237" s="458">
        <v>0.14000000000000001</v>
      </c>
      <c r="N5237" s="458">
        <v>0.15562500000000001</v>
      </c>
      <c r="O5237" s="459">
        <v>1.5625E-2</v>
      </c>
      <c r="P5237" s="460">
        <v>0</v>
      </c>
      <c r="Q5237" s="453">
        <v>1</v>
      </c>
      <c r="R5237" s="458">
        <v>0.14000000000000001</v>
      </c>
      <c r="S5237" s="464">
        <v>735900</v>
      </c>
      <c r="T5237" s="461">
        <v>3669702</v>
      </c>
      <c r="U5237" s="462">
        <v>250000</v>
      </c>
      <c r="V5237" s="463">
        <v>192660.90625</v>
      </c>
      <c r="W5237" s="716" t="e">
        <f t="shared" si="203"/>
        <v>#DIV/0!</v>
      </c>
      <c r="Z5237" s="739">
        <f t="shared" si="204"/>
        <v>11498.4375</v>
      </c>
    </row>
    <row r="5238" spans="1:26" s="365" customFormat="1" ht="12.65" customHeight="1">
      <c r="A5238" s="284" t="s">
        <v>69</v>
      </c>
      <c r="B5238" s="452" t="s">
        <v>1213</v>
      </c>
      <c r="C5238" s="453" t="s">
        <v>435</v>
      </c>
      <c r="D5238" s="454" t="s">
        <v>444</v>
      </c>
      <c r="E5238" s="455" t="s">
        <v>1488</v>
      </c>
      <c r="F5238" s="454" t="s">
        <v>1486</v>
      </c>
      <c r="G5238" s="454"/>
      <c r="H5238" s="454" t="s">
        <v>439</v>
      </c>
      <c r="I5238" s="453">
        <v>2024</v>
      </c>
      <c r="J5238" s="453">
        <v>7</v>
      </c>
      <c r="K5238" s="456">
        <v>45597</v>
      </c>
      <c r="L5238" s="457"/>
      <c r="M5238" s="458">
        <v>0.14000000000000001</v>
      </c>
      <c r="N5238" s="458">
        <v>0.15562500000000001</v>
      </c>
      <c r="O5238" s="459">
        <v>1.5625E-2</v>
      </c>
      <c r="P5238" s="460">
        <v>0</v>
      </c>
      <c r="Q5238" s="453">
        <v>1</v>
      </c>
      <c r="R5238" s="458">
        <v>0.14000000000000001</v>
      </c>
      <c r="S5238" s="464">
        <v>299000</v>
      </c>
      <c r="T5238" s="461">
        <v>2933802</v>
      </c>
      <c r="U5238" s="462">
        <v>250000</v>
      </c>
      <c r="V5238" s="463">
        <v>204159.34375</v>
      </c>
      <c r="W5238" s="716" t="e">
        <f t="shared" si="203"/>
        <v>#DIV/0!</v>
      </c>
      <c r="Z5238" s="739">
        <f t="shared" si="204"/>
        <v>4671.875</v>
      </c>
    </row>
    <row r="5239" spans="1:26" s="365" customFormat="1" ht="12.65" customHeight="1">
      <c r="A5239" s="284" t="s">
        <v>69</v>
      </c>
      <c r="B5239" s="452" t="s">
        <v>1213</v>
      </c>
      <c r="C5239" s="453" t="s">
        <v>435</v>
      </c>
      <c r="D5239" s="454" t="s">
        <v>444</v>
      </c>
      <c r="E5239" s="455" t="s">
        <v>1488</v>
      </c>
      <c r="F5239" s="454" t="s">
        <v>1486</v>
      </c>
      <c r="G5239" s="454"/>
      <c r="H5239" s="454" t="s">
        <v>439</v>
      </c>
      <c r="I5239" s="453">
        <v>2024</v>
      </c>
      <c r="J5239" s="453">
        <v>6</v>
      </c>
      <c r="K5239" s="456">
        <v>45597</v>
      </c>
      <c r="L5239" s="457"/>
      <c r="M5239" s="458">
        <v>0.14000000000000001</v>
      </c>
      <c r="N5239" s="458">
        <v>0.15562500000000001</v>
      </c>
      <c r="O5239" s="459">
        <v>1.5625E-2</v>
      </c>
      <c r="P5239" s="460">
        <v>0</v>
      </c>
      <c r="Q5239" s="453">
        <v>1</v>
      </c>
      <c r="R5239" s="458">
        <v>0.14000000000000001</v>
      </c>
      <c r="S5239" s="464">
        <v>894500</v>
      </c>
      <c r="T5239" s="461">
        <v>2634802</v>
      </c>
      <c r="U5239" s="462">
        <v>250000</v>
      </c>
      <c r="V5239" s="463">
        <v>208831.21875</v>
      </c>
      <c r="W5239" s="716" t="e">
        <f t="shared" si="203"/>
        <v>#DIV/0!</v>
      </c>
      <c r="Z5239" s="739">
        <f t="shared" si="204"/>
        <v>13976.5625</v>
      </c>
    </row>
    <row r="5240" spans="1:26" s="365" customFormat="1" ht="12.65" customHeight="1">
      <c r="A5240" s="284" t="s">
        <v>69</v>
      </c>
      <c r="B5240" s="452" t="s">
        <v>1213</v>
      </c>
      <c r="C5240" s="453" t="s">
        <v>435</v>
      </c>
      <c r="D5240" s="454" t="s">
        <v>444</v>
      </c>
      <c r="E5240" s="455" t="s">
        <v>1488</v>
      </c>
      <c r="F5240" s="454" t="s">
        <v>1486</v>
      </c>
      <c r="G5240" s="454"/>
      <c r="H5240" s="454" t="s">
        <v>439</v>
      </c>
      <c r="I5240" s="453">
        <v>2024</v>
      </c>
      <c r="J5240" s="453">
        <v>5</v>
      </c>
      <c r="K5240" s="456">
        <v>45597</v>
      </c>
      <c r="L5240" s="457"/>
      <c r="M5240" s="458">
        <v>0.14000000000000001</v>
      </c>
      <c r="N5240" s="458">
        <v>0.15562500000000001</v>
      </c>
      <c r="O5240" s="459">
        <v>1.5625E-2</v>
      </c>
      <c r="P5240" s="460">
        <v>0</v>
      </c>
      <c r="Q5240" s="453">
        <v>1</v>
      </c>
      <c r="R5240" s="458">
        <v>0.14000000000000001</v>
      </c>
      <c r="S5240" s="464">
        <v>858638</v>
      </c>
      <c r="T5240" s="461">
        <v>1740302</v>
      </c>
      <c r="U5240" s="462">
        <v>250000</v>
      </c>
      <c r="V5240" s="463">
        <v>222807.78125</v>
      </c>
      <c r="W5240" s="716" t="e">
        <f t="shared" si="203"/>
        <v>#DIV/0!</v>
      </c>
      <c r="Z5240" s="739">
        <f t="shared" si="204"/>
        <v>13416.21875</v>
      </c>
    </row>
    <row r="5241" spans="1:26" s="365" customFormat="1" ht="12.65" customHeight="1">
      <c r="A5241" s="284" t="s">
        <v>69</v>
      </c>
      <c r="B5241" s="452" t="s">
        <v>1213</v>
      </c>
      <c r="C5241" s="453" t="s">
        <v>435</v>
      </c>
      <c r="D5241" s="454" t="s">
        <v>444</v>
      </c>
      <c r="E5241" s="455" t="s">
        <v>1488</v>
      </c>
      <c r="F5241" s="454" t="s">
        <v>1486</v>
      </c>
      <c r="G5241" s="454"/>
      <c r="H5241" s="454" t="s">
        <v>439</v>
      </c>
      <c r="I5241" s="453">
        <v>2024</v>
      </c>
      <c r="J5241" s="453">
        <v>4</v>
      </c>
      <c r="K5241" s="456">
        <v>45597</v>
      </c>
      <c r="L5241" s="457"/>
      <c r="M5241" s="458">
        <v>0.14000000000000001</v>
      </c>
      <c r="N5241" s="458">
        <v>0.15562500000000001</v>
      </c>
      <c r="O5241" s="459">
        <v>1.5625E-2</v>
      </c>
      <c r="P5241" s="460">
        <v>0</v>
      </c>
      <c r="Q5241" s="453">
        <v>1</v>
      </c>
      <c r="R5241" s="458">
        <v>0.14000000000000001</v>
      </c>
      <c r="S5241" s="464">
        <v>863564</v>
      </c>
      <c r="T5241" s="461">
        <v>881664</v>
      </c>
      <c r="U5241" s="462">
        <v>250000</v>
      </c>
      <c r="V5241" s="463">
        <v>236224</v>
      </c>
      <c r="W5241" s="716" t="e">
        <f t="shared" si="203"/>
        <v>#DIV/0!</v>
      </c>
      <c r="Z5241" s="739">
        <f t="shared" si="204"/>
        <v>13493.1875</v>
      </c>
    </row>
    <row r="5242" spans="1:26" s="365" customFormat="1" ht="12.65" customHeight="1">
      <c r="A5242" s="284" t="s">
        <v>69</v>
      </c>
      <c r="B5242" s="452" t="s">
        <v>1213</v>
      </c>
      <c r="C5242" s="453" t="s">
        <v>435</v>
      </c>
      <c r="D5242" s="454" t="s">
        <v>444</v>
      </c>
      <c r="E5242" s="455" t="s">
        <v>1488</v>
      </c>
      <c r="F5242" s="454" t="s">
        <v>1486</v>
      </c>
      <c r="G5242" s="454"/>
      <c r="H5242" s="454" t="s">
        <v>439</v>
      </c>
      <c r="I5242" s="453">
        <v>2024</v>
      </c>
      <c r="J5242" s="453">
        <v>3</v>
      </c>
      <c r="K5242" s="456">
        <v>45597</v>
      </c>
      <c r="L5242" s="457"/>
      <c r="M5242" s="458">
        <v>0.14000000000000001</v>
      </c>
      <c r="N5242" s="458">
        <v>0.15562500000000001</v>
      </c>
      <c r="O5242" s="459">
        <v>1.5625E-2</v>
      </c>
      <c r="P5242" s="460">
        <v>0</v>
      </c>
      <c r="Q5242" s="453">
        <v>1</v>
      </c>
      <c r="R5242" s="458">
        <v>0.14000000000000001</v>
      </c>
      <c r="S5242" s="464">
        <v>3600</v>
      </c>
      <c r="T5242" s="461">
        <v>18100</v>
      </c>
      <c r="U5242" s="462">
        <v>250000</v>
      </c>
      <c r="V5242" s="463">
        <v>249717.1875</v>
      </c>
      <c r="W5242" s="716" t="e">
        <f t="shared" si="203"/>
        <v>#DIV/0!</v>
      </c>
      <c r="Z5242" s="739">
        <f t="shared" si="204"/>
        <v>56.25</v>
      </c>
    </row>
    <row r="5243" spans="1:26" s="365" customFormat="1" ht="12.65" customHeight="1">
      <c r="A5243" s="284" t="s">
        <v>69</v>
      </c>
      <c r="B5243" s="452" t="s">
        <v>1213</v>
      </c>
      <c r="C5243" s="453" t="s">
        <v>435</v>
      </c>
      <c r="D5243" s="454" t="s">
        <v>444</v>
      </c>
      <c r="E5243" s="455" t="s">
        <v>1488</v>
      </c>
      <c r="F5243" s="454" t="s">
        <v>1486</v>
      </c>
      <c r="G5243" s="454"/>
      <c r="H5243" s="454" t="s">
        <v>439</v>
      </c>
      <c r="I5243" s="453">
        <v>2024</v>
      </c>
      <c r="J5243" s="453">
        <v>1</v>
      </c>
      <c r="K5243" s="456">
        <v>45597</v>
      </c>
      <c r="L5243" s="457"/>
      <c r="M5243" s="458">
        <v>0.14000000000000001</v>
      </c>
      <c r="N5243" s="458">
        <v>0.15562500000000001</v>
      </c>
      <c r="O5243" s="459">
        <v>1.5625E-2</v>
      </c>
      <c r="P5243" s="460">
        <v>0</v>
      </c>
      <c r="Q5243" s="453">
        <v>1</v>
      </c>
      <c r="R5243" s="458">
        <v>0.14000000000000001</v>
      </c>
      <c r="S5243" s="464">
        <v>400</v>
      </c>
      <c r="T5243" s="461">
        <v>14500</v>
      </c>
      <c r="U5243" s="462">
        <v>250000</v>
      </c>
      <c r="V5243" s="463">
        <v>249773.4375</v>
      </c>
      <c r="W5243" s="716" t="e">
        <f t="shared" si="203"/>
        <v>#DIV/0!</v>
      </c>
      <c r="Z5243" s="739">
        <f t="shared" si="204"/>
        <v>6.25</v>
      </c>
    </row>
    <row r="5244" spans="1:26" s="365" customFormat="1" ht="12.65" customHeight="1">
      <c r="A5244" s="284" t="s">
        <v>69</v>
      </c>
      <c r="B5244" s="452" t="s">
        <v>1213</v>
      </c>
      <c r="C5244" s="453" t="s">
        <v>435</v>
      </c>
      <c r="D5244" s="454" t="s">
        <v>444</v>
      </c>
      <c r="E5244" s="455" t="s">
        <v>1488</v>
      </c>
      <c r="F5244" s="454" t="s">
        <v>1486</v>
      </c>
      <c r="G5244" s="454"/>
      <c r="H5244" s="454" t="s">
        <v>439</v>
      </c>
      <c r="I5244" s="453">
        <v>2023</v>
      </c>
      <c r="J5244" s="453">
        <v>12</v>
      </c>
      <c r="K5244" s="456">
        <v>45597</v>
      </c>
      <c r="L5244" s="457"/>
      <c r="M5244" s="458">
        <v>0.14000000000000001</v>
      </c>
      <c r="N5244" s="458">
        <v>0.15562500000000001</v>
      </c>
      <c r="O5244" s="459">
        <v>1.5625E-2</v>
      </c>
      <c r="P5244" s="460">
        <v>0</v>
      </c>
      <c r="Q5244" s="453">
        <v>1</v>
      </c>
      <c r="R5244" s="458">
        <v>0.14000000000000001</v>
      </c>
      <c r="S5244" s="464">
        <v>10100</v>
      </c>
      <c r="T5244" s="461">
        <v>14100</v>
      </c>
      <c r="U5244" s="462">
        <v>250000</v>
      </c>
      <c r="V5244" s="463">
        <v>249779.6875</v>
      </c>
      <c r="W5244" s="716" t="e">
        <f t="shared" si="203"/>
        <v>#DIV/0!</v>
      </c>
      <c r="Z5244" s="739">
        <f t="shared" si="204"/>
        <v>157.8125</v>
      </c>
    </row>
    <row r="5245" spans="1:26" s="365" customFormat="1" ht="12.65" customHeight="1">
      <c r="A5245" s="284" t="s">
        <v>69</v>
      </c>
      <c r="B5245" s="452" t="s">
        <v>1213</v>
      </c>
      <c r="C5245" s="453" t="s">
        <v>435</v>
      </c>
      <c r="D5245" s="454" t="s">
        <v>444</v>
      </c>
      <c r="E5245" s="455" t="s">
        <v>1488</v>
      </c>
      <c r="F5245" s="454" t="s">
        <v>1486</v>
      </c>
      <c r="G5245" s="454"/>
      <c r="H5245" s="454" t="s">
        <v>439</v>
      </c>
      <c r="I5245" s="453">
        <v>2023</v>
      </c>
      <c r="J5245" s="453">
        <v>11</v>
      </c>
      <c r="K5245" s="456">
        <v>45597</v>
      </c>
      <c r="L5245" s="457"/>
      <c r="M5245" s="458">
        <v>0.14000000000000001</v>
      </c>
      <c r="N5245" s="458">
        <v>0.15562500000000001</v>
      </c>
      <c r="O5245" s="459">
        <v>1.5625E-2</v>
      </c>
      <c r="P5245" s="460">
        <v>0</v>
      </c>
      <c r="Q5245" s="453">
        <v>1</v>
      </c>
      <c r="R5245" s="458">
        <v>0.14000000000000001</v>
      </c>
      <c r="S5245" s="464">
        <v>4000</v>
      </c>
      <c r="T5245" s="461">
        <v>4000</v>
      </c>
      <c r="U5245" s="462">
        <v>250000</v>
      </c>
      <c r="V5245" s="463">
        <v>249937.5</v>
      </c>
      <c r="W5245" s="716" t="e">
        <f t="shared" si="203"/>
        <v>#DIV/0!</v>
      </c>
      <c r="Z5245" s="739">
        <f t="shared" si="204"/>
        <v>62.5</v>
      </c>
    </row>
    <row r="5246" spans="1:26" s="365" customFormat="1" ht="12.65" customHeight="1">
      <c r="A5246" s="284" t="s">
        <v>69</v>
      </c>
      <c r="B5246" s="452" t="s">
        <v>1213</v>
      </c>
      <c r="C5246" s="453" t="s">
        <v>435</v>
      </c>
      <c r="D5246" s="454" t="s">
        <v>1489</v>
      </c>
      <c r="E5246" s="455" t="s">
        <v>1490</v>
      </c>
      <c r="F5246" s="454" t="s">
        <v>1486</v>
      </c>
      <c r="G5246" s="454"/>
      <c r="H5246" s="454" t="s">
        <v>439</v>
      </c>
      <c r="I5246" s="453">
        <v>2025</v>
      </c>
      <c r="J5246" s="453">
        <v>1</v>
      </c>
      <c r="K5246" s="456">
        <v>45701</v>
      </c>
      <c r="L5246" s="457"/>
      <c r="M5246" s="458">
        <v>0.154</v>
      </c>
      <c r="N5246" s="458">
        <v>0.18099999999999999</v>
      </c>
      <c r="O5246" s="459">
        <v>2.7E-2</v>
      </c>
      <c r="P5246" s="460"/>
      <c r="Q5246" s="453">
        <v>1</v>
      </c>
      <c r="R5246" s="458">
        <v>0.154</v>
      </c>
      <c r="S5246" s="464">
        <v>252431</v>
      </c>
      <c r="T5246" s="461">
        <v>5238905</v>
      </c>
      <c r="U5246" s="462">
        <v>432000</v>
      </c>
      <c r="V5246" s="463">
        <v>290549.565</v>
      </c>
      <c r="W5246" s="716" t="e">
        <f t="shared" si="203"/>
        <v>#DIV/0!</v>
      </c>
      <c r="Z5246" s="739">
        <f t="shared" si="204"/>
        <v>6815.6369999999997</v>
      </c>
    </row>
    <row r="5247" spans="1:26" s="365" customFormat="1" ht="12.65" customHeight="1">
      <c r="A5247" s="284" t="s">
        <v>69</v>
      </c>
      <c r="B5247" s="452" t="s">
        <v>1213</v>
      </c>
      <c r="C5247" s="453" t="s">
        <v>435</v>
      </c>
      <c r="D5247" s="454" t="s">
        <v>1489</v>
      </c>
      <c r="E5247" s="455" t="s">
        <v>1490</v>
      </c>
      <c r="F5247" s="454" t="s">
        <v>1486</v>
      </c>
      <c r="G5247" s="454"/>
      <c r="H5247" s="454" t="s">
        <v>439</v>
      </c>
      <c r="I5247" s="453">
        <v>2024</v>
      </c>
      <c r="J5247" s="453">
        <v>12</v>
      </c>
      <c r="K5247" s="456">
        <v>45665</v>
      </c>
      <c r="L5247" s="457"/>
      <c r="M5247" s="458">
        <v>0.154</v>
      </c>
      <c r="N5247" s="458">
        <v>0.18099999999999999</v>
      </c>
      <c r="O5247" s="459">
        <v>2.7E-2</v>
      </c>
      <c r="P5247" s="460"/>
      <c r="Q5247" s="453">
        <v>1</v>
      </c>
      <c r="R5247" s="458">
        <v>0.154</v>
      </c>
      <c r="S5247" s="464">
        <v>411834</v>
      </c>
      <c r="T5247" s="461">
        <v>4986474</v>
      </c>
      <c r="U5247" s="462">
        <v>432000</v>
      </c>
      <c r="V5247" s="463">
        <v>297365.20199999999</v>
      </c>
      <c r="W5247" s="716" t="e">
        <f t="shared" si="203"/>
        <v>#DIV/0!</v>
      </c>
      <c r="Z5247" s="739">
        <f t="shared" si="204"/>
        <v>11119.518</v>
      </c>
    </row>
    <row r="5248" spans="1:26" s="365" customFormat="1" ht="12.65" customHeight="1">
      <c r="A5248" s="284" t="s">
        <v>69</v>
      </c>
      <c r="B5248" s="452" t="s">
        <v>1213</v>
      </c>
      <c r="C5248" s="453" t="s">
        <v>435</v>
      </c>
      <c r="D5248" s="454" t="s">
        <v>1489</v>
      </c>
      <c r="E5248" s="455" t="s">
        <v>1490</v>
      </c>
      <c r="F5248" s="454" t="s">
        <v>1486</v>
      </c>
      <c r="G5248" s="454"/>
      <c r="H5248" s="454" t="s">
        <v>439</v>
      </c>
      <c r="I5248" s="453">
        <v>2024</v>
      </c>
      <c r="J5248" s="453">
        <v>11</v>
      </c>
      <c r="K5248" s="456">
        <v>45629</v>
      </c>
      <c r="L5248" s="457"/>
      <c r="M5248" s="458">
        <v>0.154</v>
      </c>
      <c r="N5248" s="458">
        <v>0.18099999999999999</v>
      </c>
      <c r="O5248" s="459">
        <v>2.7E-2</v>
      </c>
      <c r="P5248" s="460"/>
      <c r="Q5248" s="453">
        <v>1</v>
      </c>
      <c r="R5248" s="458">
        <v>0.154</v>
      </c>
      <c r="S5248" s="464">
        <v>222430</v>
      </c>
      <c r="T5248" s="461">
        <v>4574640</v>
      </c>
      <c r="U5248" s="462">
        <v>432000</v>
      </c>
      <c r="V5248" s="463">
        <v>308484.71999999997</v>
      </c>
      <c r="W5248" s="716" t="e">
        <f t="shared" si="203"/>
        <v>#DIV/0!</v>
      </c>
      <c r="Z5248" s="739">
        <f t="shared" si="204"/>
        <v>6005.61</v>
      </c>
    </row>
    <row r="5249" spans="1:26" s="365" customFormat="1" ht="12.65" customHeight="1">
      <c r="A5249" s="284" t="s">
        <v>69</v>
      </c>
      <c r="B5249" s="452" t="s">
        <v>1213</v>
      </c>
      <c r="C5249" s="453" t="s">
        <v>435</v>
      </c>
      <c r="D5249" s="454" t="s">
        <v>1489</v>
      </c>
      <c r="E5249" s="455" t="s">
        <v>1490</v>
      </c>
      <c r="F5249" s="454" t="s">
        <v>1486</v>
      </c>
      <c r="G5249" s="454"/>
      <c r="H5249" s="454" t="s">
        <v>439</v>
      </c>
      <c r="I5249" s="453">
        <v>2024</v>
      </c>
      <c r="J5249" s="453">
        <v>10</v>
      </c>
      <c r="K5249" s="456">
        <v>45597</v>
      </c>
      <c r="L5249" s="457"/>
      <c r="M5249" s="458">
        <v>0.154</v>
      </c>
      <c r="N5249" s="458">
        <v>0.18099999999999999</v>
      </c>
      <c r="O5249" s="459">
        <v>2.7E-2</v>
      </c>
      <c r="P5249" s="460"/>
      <c r="Q5249" s="453">
        <v>1</v>
      </c>
      <c r="R5249" s="458">
        <v>0.154</v>
      </c>
      <c r="S5249" s="464">
        <v>60000</v>
      </c>
      <c r="T5249" s="461">
        <v>4352210</v>
      </c>
      <c r="U5249" s="462">
        <v>432000</v>
      </c>
      <c r="V5249" s="463">
        <v>314490.33</v>
      </c>
      <c r="W5249" s="716" t="e">
        <f t="shared" si="203"/>
        <v>#DIV/0!</v>
      </c>
      <c r="Z5249" s="739">
        <f t="shared" si="204"/>
        <v>1620</v>
      </c>
    </row>
    <row r="5250" spans="1:26" s="365" customFormat="1" ht="12.65" customHeight="1">
      <c r="A5250" s="284" t="s">
        <v>69</v>
      </c>
      <c r="B5250" s="452" t="s">
        <v>1213</v>
      </c>
      <c r="C5250" s="453" t="s">
        <v>435</v>
      </c>
      <c r="D5250" s="454" t="s">
        <v>1489</v>
      </c>
      <c r="E5250" s="455" t="s">
        <v>1490</v>
      </c>
      <c r="F5250" s="454" t="s">
        <v>1486</v>
      </c>
      <c r="G5250" s="454"/>
      <c r="H5250" s="454" t="s">
        <v>439</v>
      </c>
      <c r="I5250" s="453">
        <v>2024</v>
      </c>
      <c r="J5250" s="453">
        <v>9</v>
      </c>
      <c r="K5250" s="456">
        <v>45597</v>
      </c>
      <c r="L5250" s="457"/>
      <c r="M5250" s="458">
        <v>0.154</v>
      </c>
      <c r="N5250" s="458">
        <v>0.18099999999999999</v>
      </c>
      <c r="O5250" s="459">
        <v>2.7E-2</v>
      </c>
      <c r="P5250" s="460">
        <v>0</v>
      </c>
      <c r="Q5250" s="453">
        <v>1</v>
      </c>
      <c r="R5250" s="458">
        <v>0.154</v>
      </c>
      <c r="S5250" s="464">
        <v>833000</v>
      </c>
      <c r="T5250" s="461">
        <v>4292210</v>
      </c>
      <c r="U5250" s="462">
        <v>432000</v>
      </c>
      <c r="V5250" s="463">
        <v>316110.33</v>
      </c>
      <c r="W5250" s="716" t="e">
        <f t="shared" ref="W5250:W5313" si="205">V5250/$AB$1</f>
        <v>#DIV/0!</v>
      </c>
      <c r="Z5250" s="739">
        <f t="shared" si="204"/>
        <v>22491</v>
      </c>
    </row>
    <row r="5251" spans="1:26" s="365" customFormat="1" ht="12.65" customHeight="1">
      <c r="A5251" s="284" t="s">
        <v>69</v>
      </c>
      <c r="B5251" s="452" t="s">
        <v>1213</v>
      </c>
      <c r="C5251" s="453" t="s">
        <v>435</v>
      </c>
      <c r="D5251" s="454" t="s">
        <v>1489</v>
      </c>
      <c r="E5251" s="455" t="s">
        <v>1490</v>
      </c>
      <c r="F5251" s="454" t="s">
        <v>1486</v>
      </c>
      <c r="G5251" s="454"/>
      <c r="H5251" s="454" t="s">
        <v>439</v>
      </c>
      <c r="I5251" s="453">
        <v>2024</v>
      </c>
      <c r="J5251" s="453">
        <v>8</v>
      </c>
      <c r="K5251" s="456">
        <v>45597</v>
      </c>
      <c r="L5251" s="457"/>
      <c r="M5251" s="458">
        <v>0.154</v>
      </c>
      <c r="N5251" s="458">
        <v>0.18099999999999999</v>
      </c>
      <c r="O5251" s="459">
        <v>2.7E-2</v>
      </c>
      <c r="P5251" s="460">
        <v>0</v>
      </c>
      <c r="Q5251" s="453">
        <v>1</v>
      </c>
      <c r="R5251" s="458">
        <v>0.154</v>
      </c>
      <c r="S5251" s="464">
        <v>640100</v>
      </c>
      <c r="T5251" s="461">
        <v>3459210</v>
      </c>
      <c r="U5251" s="462">
        <v>432000</v>
      </c>
      <c r="V5251" s="463">
        <v>338601.33</v>
      </c>
      <c r="W5251" s="716" t="e">
        <f t="shared" si="205"/>
        <v>#DIV/0!</v>
      </c>
      <c r="Z5251" s="739">
        <f t="shared" ref="Z5251:Z5314" si="206">O5251*S5251</f>
        <v>17282.7</v>
      </c>
    </row>
    <row r="5252" spans="1:26" s="365" customFormat="1" ht="12.65" customHeight="1">
      <c r="A5252" s="284" t="s">
        <v>69</v>
      </c>
      <c r="B5252" s="452" t="s">
        <v>1213</v>
      </c>
      <c r="C5252" s="453" t="s">
        <v>435</v>
      </c>
      <c r="D5252" s="454" t="s">
        <v>1489</v>
      </c>
      <c r="E5252" s="455" t="s">
        <v>1490</v>
      </c>
      <c r="F5252" s="454" t="s">
        <v>1486</v>
      </c>
      <c r="G5252" s="454"/>
      <c r="H5252" s="454" t="s">
        <v>439</v>
      </c>
      <c r="I5252" s="453">
        <v>2024</v>
      </c>
      <c r="J5252" s="453">
        <v>7</v>
      </c>
      <c r="K5252" s="456">
        <v>45597</v>
      </c>
      <c r="L5252" s="457"/>
      <c r="M5252" s="458">
        <v>0.154</v>
      </c>
      <c r="N5252" s="458">
        <v>0.18099999999999999</v>
      </c>
      <c r="O5252" s="459">
        <v>2.7E-2</v>
      </c>
      <c r="P5252" s="460">
        <v>0</v>
      </c>
      <c r="Q5252" s="453">
        <v>1</v>
      </c>
      <c r="R5252" s="458">
        <v>0.154</v>
      </c>
      <c r="S5252" s="464">
        <v>199200</v>
      </c>
      <c r="T5252" s="461">
        <v>2819110</v>
      </c>
      <c r="U5252" s="462">
        <v>432000</v>
      </c>
      <c r="V5252" s="463">
        <v>355884.03</v>
      </c>
      <c r="W5252" s="716" t="e">
        <f t="shared" si="205"/>
        <v>#DIV/0!</v>
      </c>
      <c r="Z5252" s="739">
        <f t="shared" si="206"/>
        <v>5378.4</v>
      </c>
    </row>
    <row r="5253" spans="1:26" s="365" customFormat="1" ht="12.65" customHeight="1">
      <c r="A5253" s="284" t="s">
        <v>69</v>
      </c>
      <c r="B5253" s="452" t="s">
        <v>1213</v>
      </c>
      <c r="C5253" s="453" t="s">
        <v>435</v>
      </c>
      <c r="D5253" s="454" t="s">
        <v>1489</v>
      </c>
      <c r="E5253" s="455" t="s">
        <v>1490</v>
      </c>
      <c r="F5253" s="454" t="s">
        <v>1486</v>
      </c>
      <c r="G5253" s="454"/>
      <c r="H5253" s="454" t="s">
        <v>439</v>
      </c>
      <c r="I5253" s="453">
        <v>2024</v>
      </c>
      <c r="J5253" s="453">
        <v>6</v>
      </c>
      <c r="K5253" s="456">
        <v>45597</v>
      </c>
      <c r="L5253" s="457"/>
      <c r="M5253" s="458">
        <v>0.154</v>
      </c>
      <c r="N5253" s="458">
        <v>0.18099999999999999</v>
      </c>
      <c r="O5253" s="459">
        <v>2.7E-2</v>
      </c>
      <c r="P5253" s="460">
        <v>0</v>
      </c>
      <c r="Q5253" s="453">
        <v>1</v>
      </c>
      <c r="R5253" s="458">
        <v>0.154</v>
      </c>
      <c r="S5253" s="464">
        <v>1045400</v>
      </c>
      <c r="T5253" s="461">
        <v>2619910</v>
      </c>
      <c r="U5253" s="462">
        <v>432000</v>
      </c>
      <c r="V5253" s="463">
        <v>361262.43</v>
      </c>
      <c r="W5253" s="716" t="e">
        <f t="shared" si="205"/>
        <v>#DIV/0!</v>
      </c>
      <c r="Z5253" s="739">
        <f t="shared" si="206"/>
        <v>28225.8</v>
      </c>
    </row>
    <row r="5254" spans="1:26" s="365" customFormat="1" ht="12.65" customHeight="1">
      <c r="A5254" s="284" t="s">
        <v>69</v>
      </c>
      <c r="B5254" s="452" t="s">
        <v>1213</v>
      </c>
      <c r="C5254" s="453" t="s">
        <v>435</v>
      </c>
      <c r="D5254" s="454" t="s">
        <v>1489</v>
      </c>
      <c r="E5254" s="455" t="s">
        <v>1490</v>
      </c>
      <c r="F5254" s="454" t="s">
        <v>1486</v>
      </c>
      <c r="G5254" s="454"/>
      <c r="H5254" s="454" t="s">
        <v>439</v>
      </c>
      <c r="I5254" s="453">
        <v>2024</v>
      </c>
      <c r="J5254" s="453">
        <v>5</v>
      </c>
      <c r="K5254" s="456">
        <v>45597</v>
      </c>
      <c r="L5254" s="457"/>
      <c r="M5254" s="458">
        <v>0.154</v>
      </c>
      <c r="N5254" s="458">
        <v>0.18099999999999999</v>
      </c>
      <c r="O5254" s="459">
        <v>2.7E-2</v>
      </c>
      <c r="P5254" s="460">
        <v>0</v>
      </c>
      <c r="Q5254" s="453">
        <v>1</v>
      </c>
      <c r="R5254" s="458">
        <v>0.154</v>
      </c>
      <c r="S5254" s="464">
        <v>890400</v>
      </c>
      <c r="T5254" s="461">
        <v>1574510</v>
      </c>
      <c r="U5254" s="462">
        <v>432000</v>
      </c>
      <c r="V5254" s="463">
        <v>389488.23</v>
      </c>
      <c r="W5254" s="716" t="e">
        <f t="shared" si="205"/>
        <v>#DIV/0!</v>
      </c>
      <c r="Z5254" s="739">
        <f t="shared" si="206"/>
        <v>24040.799999999999</v>
      </c>
    </row>
    <row r="5255" spans="1:26" s="365" customFormat="1" ht="12.65" customHeight="1">
      <c r="A5255" s="284" t="s">
        <v>69</v>
      </c>
      <c r="B5255" s="452" t="s">
        <v>1213</v>
      </c>
      <c r="C5255" s="453" t="s">
        <v>435</v>
      </c>
      <c r="D5255" s="454" t="s">
        <v>1489</v>
      </c>
      <c r="E5255" s="455" t="s">
        <v>1490</v>
      </c>
      <c r="F5255" s="454" t="s">
        <v>1486</v>
      </c>
      <c r="G5255" s="454"/>
      <c r="H5255" s="454" t="s">
        <v>439</v>
      </c>
      <c r="I5255" s="453">
        <v>2024</v>
      </c>
      <c r="J5255" s="453">
        <v>4</v>
      </c>
      <c r="K5255" s="456">
        <v>45597</v>
      </c>
      <c r="L5255" s="457"/>
      <c r="M5255" s="458">
        <v>0.154</v>
      </c>
      <c r="N5255" s="458">
        <v>0.18099999999999999</v>
      </c>
      <c r="O5255" s="459">
        <v>2.7E-2</v>
      </c>
      <c r="P5255" s="460">
        <v>0</v>
      </c>
      <c r="Q5255" s="453">
        <v>1</v>
      </c>
      <c r="R5255" s="458">
        <v>0.154</v>
      </c>
      <c r="S5255" s="464">
        <v>664000</v>
      </c>
      <c r="T5255" s="461">
        <v>684110</v>
      </c>
      <c r="U5255" s="462">
        <v>432000</v>
      </c>
      <c r="V5255" s="463">
        <v>413529.03</v>
      </c>
      <c r="W5255" s="716" t="e">
        <f t="shared" si="205"/>
        <v>#DIV/0!</v>
      </c>
      <c r="Z5255" s="739">
        <f t="shared" si="206"/>
        <v>17928</v>
      </c>
    </row>
    <row r="5256" spans="1:26" s="365" customFormat="1" ht="12.65" customHeight="1">
      <c r="A5256" s="284" t="s">
        <v>69</v>
      </c>
      <c r="B5256" s="452" t="s">
        <v>1213</v>
      </c>
      <c r="C5256" s="453" t="s">
        <v>435</v>
      </c>
      <c r="D5256" s="454" t="s">
        <v>1489</v>
      </c>
      <c r="E5256" s="455" t="s">
        <v>1490</v>
      </c>
      <c r="F5256" s="454" t="s">
        <v>1486</v>
      </c>
      <c r="G5256" s="454"/>
      <c r="H5256" s="454" t="s">
        <v>439</v>
      </c>
      <c r="I5256" s="453">
        <v>2024</v>
      </c>
      <c r="J5256" s="453">
        <v>3</v>
      </c>
      <c r="K5256" s="456">
        <v>45597</v>
      </c>
      <c r="L5256" s="457"/>
      <c r="M5256" s="458">
        <v>0.154</v>
      </c>
      <c r="N5256" s="458">
        <v>0.18099999999999999</v>
      </c>
      <c r="O5256" s="459">
        <v>2.7E-2</v>
      </c>
      <c r="P5256" s="460">
        <v>0</v>
      </c>
      <c r="Q5256" s="453">
        <v>1</v>
      </c>
      <c r="R5256" s="458">
        <v>0.154</v>
      </c>
      <c r="S5256" s="464">
        <v>8000</v>
      </c>
      <c r="T5256" s="461">
        <v>20110</v>
      </c>
      <c r="U5256" s="462">
        <v>432000</v>
      </c>
      <c r="V5256" s="463">
        <v>431457.03</v>
      </c>
      <c r="W5256" s="716" t="e">
        <f t="shared" si="205"/>
        <v>#DIV/0!</v>
      </c>
      <c r="Z5256" s="739">
        <f t="shared" si="206"/>
        <v>216</v>
      </c>
    </row>
    <row r="5257" spans="1:26" s="365" customFormat="1" ht="12.65" customHeight="1">
      <c r="A5257" s="284" t="s">
        <v>69</v>
      </c>
      <c r="B5257" s="452" t="s">
        <v>1213</v>
      </c>
      <c r="C5257" s="453" t="s">
        <v>435</v>
      </c>
      <c r="D5257" s="454" t="s">
        <v>1489</v>
      </c>
      <c r="E5257" s="455" t="s">
        <v>1490</v>
      </c>
      <c r="F5257" s="454" t="s">
        <v>1486</v>
      </c>
      <c r="G5257" s="454"/>
      <c r="H5257" s="454" t="s">
        <v>439</v>
      </c>
      <c r="I5257" s="453">
        <v>2024</v>
      </c>
      <c r="J5257" s="453">
        <v>1</v>
      </c>
      <c r="K5257" s="456">
        <v>45597</v>
      </c>
      <c r="L5257" s="457"/>
      <c r="M5257" s="458">
        <v>0.154</v>
      </c>
      <c r="N5257" s="458">
        <v>0.18099999999999999</v>
      </c>
      <c r="O5257" s="459">
        <v>2.7E-2</v>
      </c>
      <c r="P5257" s="460">
        <v>0</v>
      </c>
      <c r="Q5257" s="453">
        <v>1</v>
      </c>
      <c r="R5257" s="458">
        <v>0.154</v>
      </c>
      <c r="S5257" s="464">
        <v>110</v>
      </c>
      <c r="T5257" s="461">
        <v>12110</v>
      </c>
      <c r="U5257" s="462">
        <v>432000</v>
      </c>
      <c r="V5257" s="463">
        <v>431673.03</v>
      </c>
      <c r="W5257" s="716" t="e">
        <f t="shared" si="205"/>
        <v>#DIV/0!</v>
      </c>
      <c r="Z5257" s="739">
        <f t="shared" si="206"/>
        <v>2.9699999999999998</v>
      </c>
    </row>
    <row r="5258" spans="1:26" s="365" customFormat="1" ht="12.65" customHeight="1">
      <c r="A5258" s="284" t="s">
        <v>69</v>
      </c>
      <c r="B5258" s="452" t="s">
        <v>1213</v>
      </c>
      <c r="C5258" s="453" t="s">
        <v>435</v>
      </c>
      <c r="D5258" s="454" t="s">
        <v>1489</v>
      </c>
      <c r="E5258" s="455" t="s">
        <v>1490</v>
      </c>
      <c r="F5258" s="454" t="s">
        <v>1486</v>
      </c>
      <c r="G5258" s="454"/>
      <c r="H5258" s="454" t="s">
        <v>439</v>
      </c>
      <c r="I5258" s="453">
        <v>2023</v>
      </c>
      <c r="J5258" s="453">
        <v>12</v>
      </c>
      <c r="K5258" s="456">
        <v>45597</v>
      </c>
      <c r="L5258" s="457"/>
      <c r="M5258" s="458">
        <v>0.154</v>
      </c>
      <c r="N5258" s="458">
        <v>0.18099999999999999</v>
      </c>
      <c r="O5258" s="459">
        <v>2.7E-2</v>
      </c>
      <c r="P5258" s="460">
        <v>0</v>
      </c>
      <c r="Q5258" s="453">
        <v>1</v>
      </c>
      <c r="R5258" s="458">
        <v>0.154</v>
      </c>
      <c r="S5258" s="464">
        <v>8000</v>
      </c>
      <c r="T5258" s="461">
        <v>12000</v>
      </c>
      <c r="U5258" s="462">
        <v>432000</v>
      </c>
      <c r="V5258" s="463">
        <v>431676</v>
      </c>
      <c r="W5258" s="716" t="e">
        <f t="shared" si="205"/>
        <v>#DIV/0!</v>
      </c>
      <c r="Z5258" s="739">
        <f t="shared" si="206"/>
        <v>216</v>
      </c>
    </row>
    <row r="5259" spans="1:26" s="365" customFormat="1" ht="12.65" customHeight="1">
      <c r="A5259" s="284" t="s">
        <v>69</v>
      </c>
      <c r="B5259" s="452" t="s">
        <v>1213</v>
      </c>
      <c r="C5259" s="453" t="s">
        <v>435</v>
      </c>
      <c r="D5259" s="454" t="s">
        <v>1489</v>
      </c>
      <c r="E5259" s="455" t="s">
        <v>1490</v>
      </c>
      <c r="F5259" s="454" t="s">
        <v>1486</v>
      </c>
      <c r="G5259" s="454"/>
      <c r="H5259" s="454" t="s">
        <v>439</v>
      </c>
      <c r="I5259" s="453">
        <v>2023</v>
      </c>
      <c r="J5259" s="453">
        <v>11</v>
      </c>
      <c r="K5259" s="456">
        <v>45597</v>
      </c>
      <c r="L5259" s="457"/>
      <c r="M5259" s="458">
        <v>0.154</v>
      </c>
      <c r="N5259" s="458">
        <v>0.18099999999999999</v>
      </c>
      <c r="O5259" s="459">
        <v>2.7E-2</v>
      </c>
      <c r="P5259" s="460">
        <v>0</v>
      </c>
      <c r="Q5259" s="453">
        <v>1</v>
      </c>
      <c r="R5259" s="458">
        <v>0.154</v>
      </c>
      <c r="S5259" s="464">
        <v>4000</v>
      </c>
      <c r="T5259" s="461">
        <v>4000</v>
      </c>
      <c r="U5259" s="462">
        <v>432000</v>
      </c>
      <c r="V5259" s="463">
        <v>431892</v>
      </c>
      <c r="W5259" s="716" t="e">
        <f t="shared" si="205"/>
        <v>#DIV/0!</v>
      </c>
      <c r="Z5259" s="739">
        <f t="shared" si="206"/>
        <v>108</v>
      </c>
    </row>
    <row r="5260" spans="1:26" s="365" customFormat="1" ht="12.65" customHeight="1">
      <c r="A5260" s="284" t="s">
        <v>69</v>
      </c>
      <c r="B5260" s="452" t="s">
        <v>1213</v>
      </c>
      <c r="C5260" s="453" t="s">
        <v>435</v>
      </c>
      <c r="D5260" s="454" t="s">
        <v>446</v>
      </c>
      <c r="E5260" s="455" t="s">
        <v>1491</v>
      </c>
      <c r="F5260" s="454" t="s">
        <v>1486</v>
      </c>
      <c r="G5260" s="454"/>
      <c r="H5260" s="454" t="s">
        <v>439</v>
      </c>
      <c r="I5260" s="453">
        <v>2025</v>
      </c>
      <c r="J5260" s="453">
        <v>1</v>
      </c>
      <c r="K5260" s="456">
        <v>45701</v>
      </c>
      <c r="L5260" s="457"/>
      <c r="M5260" s="458">
        <v>0.13700000000000001</v>
      </c>
      <c r="N5260" s="458">
        <v>0.15106249999999999</v>
      </c>
      <c r="O5260" s="459">
        <v>1.40625E-2</v>
      </c>
      <c r="P5260" s="460"/>
      <c r="Q5260" s="453">
        <v>1</v>
      </c>
      <c r="R5260" s="458">
        <v>0.13700000000000001</v>
      </c>
      <c r="S5260" s="464">
        <v>264231</v>
      </c>
      <c r="T5260" s="461">
        <v>5228873</v>
      </c>
      <c r="U5260" s="462">
        <v>225000</v>
      </c>
      <c r="V5260" s="463">
        <v>151468.97343750001</v>
      </c>
      <c r="W5260" s="716" t="e">
        <f t="shared" si="205"/>
        <v>#DIV/0!</v>
      </c>
      <c r="Z5260" s="739">
        <f t="shared" si="206"/>
        <v>3715.7484374999999</v>
      </c>
    </row>
    <row r="5261" spans="1:26" s="365" customFormat="1" ht="12.65" customHeight="1">
      <c r="A5261" s="284" t="s">
        <v>69</v>
      </c>
      <c r="B5261" s="452" t="s">
        <v>1213</v>
      </c>
      <c r="C5261" s="453" t="s">
        <v>435</v>
      </c>
      <c r="D5261" s="454" t="s">
        <v>446</v>
      </c>
      <c r="E5261" s="455" t="s">
        <v>1491</v>
      </c>
      <c r="F5261" s="454" t="s">
        <v>1486</v>
      </c>
      <c r="G5261" s="454"/>
      <c r="H5261" s="454" t="s">
        <v>439</v>
      </c>
      <c r="I5261" s="453">
        <v>2024</v>
      </c>
      <c r="J5261" s="453">
        <v>12</v>
      </c>
      <c r="K5261" s="456">
        <v>45665</v>
      </c>
      <c r="L5261" s="457"/>
      <c r="M5261" s="458">
        <v>0.13700000000000001</v>
      </c>
      <c r="N5261" s="458">
        <v>0.15106249999999999</v>
      </c>
      <c r="O5261" s="459">
        <v>1.40625E-2</v>
      </c>
      <c r="P5261" s="460"/>
      <c r="Q5261" s="453">
        <v>1</v>
      </c>
      <c r="R5261" s="458">
        <v>0.13700000000000001</v>
      </c>
      <c r="S5261" s="464">
        <v>409842</v>
      </c>
      <c r="T5261" s="461">
        <v>4964642</v>
      </c>
      <c r="U5261" s="462">
        <v>225000</v>
      </c>
      <c r="V5261" s="463">
        <v>155184.72187499999</v>
      </c>
      <c r="W5261" s="716" t="e">
        <f t="shared" si="205"/>
        <v>#DIV/0!</v>
      </c>
      <c r="Z5261" s="739">
        <f t="shared" si="206"/>
        <v>5763.4031249999998</v>
      </c>
    </row>
    <row r="5262" spans="1:26" s="365" customFormat="1" ht="12.65" customHeight="1">
      <c r="A5262" s="284" t="s">
        <v>69</v>
      </c>
      <c r="B5262" s="452" t="s">
        <v>1213</v>
      </c>
      <c r="C5262" s="453" t="s">
        <v>435</v>
      </c>
      <c r="D5262" s="454" t="s">
        <v>446</v>
      </c>
      <c r="E5262" s="455" t="s">
        <v>1491</v>
      </c>
      <c r="F5262" s="454" t="s">
        <v>1486</v>
      </c>
      <c r="G5262" s="454"/>
      <c r="H5262" s="454" t="s">
        <v>439</v>
      </c>
      <c r="I5262" s="453">
        <v>2024</v>
      </c>
      <c r="J5262" s="453">
        <v>11</v>
      </c>
      <c r="K5262" s="456">
        <v>45629</v>
      </c>
      <c r="L5262" s="457"/>
      <c r="M5262" s="458">
        <v>0.13700000000000001</v>
      </c>
      <c r="N5262" s="458">
        <v>0.15106249999999999</v>
      </c>
      <c r="O5262" s="459">
        <v>1.40625E-2</v>
      </c>
      <c r="P5262" s="460"/>
      <c r="Q5262" s="453">
        <v>1</v>
      </c>
      <c r="R5262" s="458">
        <v>0.13700000000000001</v>
      </c>
      <c r="S5262" s="464">
        <v>225000</v>
      </c>
      <c r="T5262" s="461">
        <v>4554800</v>
      </c>
      <c r="U5262" s="462">
        <v>225000</v>
      </c>
      <c r="V5262" s="463">
        <v>160948.125</v>
      </c>
      <c r="W5262" s="716" t="e">
        <f t="shared" si="205"/>
        <v>#DIV/0!</v>
      </c>
      <c r="Z5262" s="739">
        <f t="shared" si="206"/>
        <v>3164.0625</v>
      </c>
    </row>
    <row r="5263" spans="1:26" s="365" customFormat="1" ht="12.65" customHeight="1">
      <c r="A5263" s="284" t="s">
        <v>69</v>
      </c>
      <c r="B5263" s="452" t="s">
        <v>1213</v>
      </c>
      <c r="C5263" s="453" t="s">
        <v>435</v>
      </c>
      <c r="D5263" s="454" t="s">
        <v>446</v>
      </c>
      <c r="E5263" s="455" t="s">
        <v>1491</v>
      </c>
      <c r="F5263" s="454" t="s">
        <v>1486</v>
      </c>
      <c r="G5263" s="454"/>
      <c r="H5263" s="454" t="s">
        <v>439</v>
      </c>
      <c r="I5263" s="453">
        <v>2024</v>
      </c>
      <c r="J5263" s="453">
        <v>10</v>
      </c>
      <c r="K5263" s="456">
        <v>45597</v>
      </c>
      <c r="L5263" s="457"/>
      <c r="M5263" s="458">
        <v>0.13700000000000001</v>
      </c>
      <c r="N5263" s="458">
        <v>0.15106249999999999</v>
      </c>
      <c r="O5263" s="459">
        <v>1.40625E-2</v>
      </c>
      <c r="P5263" s="460"/>
      <c r="Q5263" s="453">
        <v>1</v>
      </c>
      <c r="R5263" s="458">
        <v>0.13700000000000001</v>
      </c>
      <c r="S5263" s="464">
        <v>60000</v>
      </c>
      <c r="T5263" s="461">
        <v>4329800</v>
      </c>
      <c r="U5263" s="462">
        <v>225000</v>
      </c>
      <c r="V5263" s="463">
        <v>164112.1875</v>
      </c>
      <c r="W5263" s="716" t="e">
        <f t="shared" si="205"/>
        <v>#DIV/0!</v>
      </c>
      <c r="Z5263" s="739">
        <f t="shared" si="206"/>
        <v>843.75</v>
      </c>
    </row>
    <row r="5264" spans="1:26" s="365" customFormat="1" ht="12.65" customHeight="1">
      <c r="A5264" s="284" t="s">
        <v>69</v>
      </c>
      <c r="B5264" s="452" t="s">
        <v>1213</v>
      </c>
      <c r="C5264" s="453" t="s">
        <v>435</v>
      </c>
      <c r="D5264" s="454" t="s">
        <v>446</v>
      </c>
      <c r="E5264" s="455" t="s">
        <v>1491</v>
      </c>
      <c r="F5264" s="454" t="s">
        <v>1486</v>
      </c>
      <c r="G5264" s="454"/>
      <c r="H5264" s="454" t="s">
        <v>439</v>
      </c>
      <c r="I5264" s="453">
        <v>2024</v>
      </c>
      <c r="J5264" s="453">
        <v>9</v>
      </c>
      <c r="K5264" s="456">
        <v>45597</v>
      </c>
      <c r="L5264" s="457"/>
      <c r="M5264" s="458">
        <v>0.13700000000000001</v>
      </c>
      <c r="N5264" s="458">
        <v>0.15106249999999999</v>
      </c>
      <c r="O5264" s="459">
        <v>1.40625E-2</v>
      </c>
      <c r="P5264" s="460">
        <v>0</v>
      </c>
      <c r="Q5264" s="453">
        <v>1</v>
      </c>
      <c r="R5264" s="458">
        <v>0.13700000000000001</v>
      </c>
      <c r="S5264" s="464">
        <v>831000</v>
      </c>
      <c r="T5264" s="461">
        <v>4269800</v>
      </c>
      <c r="U5264" s="462">
        <v>225000</v>
      </c>
      <c r="V5264" s="463">
        <v>164955.9375</v>
      </c>
      <c r="W5264" s="716" t="e">
        <f t="shared" si="205"/>
        <v>#DIV/0!</v>
      </c>
      <c r="Z5264" s="739">
        <f t="shared" si="206"/>
        <v>11685.9375</v>
      </c>
    </row>
    <row r="5265" spans="1:26" s="365" customFormat="1" ht="12.65" customHeight="1">
      <c r="A5265" s="284" t="s">
        <v>69</v>
      </c>
      <c r="B5265" s="452" t="s">
        <v>1213</v>
      </c>
      <c r="C5265" s="453" t="s">
        <v>435</v>
      </c>
      <c r="D5265" s="454" t="s">
        <v>446</v>
      </c>
      <c r="E5265" s="455" t="s">
        <v>1491</v>
      </c>
      <c r="F5265" s="454" t="s">
        <v>1486</v>
      </c>
      <c r="G5265" s="454"/>
      <c r="H5265" s="454" t="s">
        <v>439</v>
      </c>
      <c r="I5265" s="453">
        <v>2024</v>
      </c>
      <c r="J5265" s="453">
        <v>8</v>
      </c>
      <c r="K5265" s="456">
        <v>45597</v>
      </c>
      <c r="L5265" s="457"/>
      <c r="M5265" s="458">
        <v>0.13700000000000001</v>
      </c>
      <c r="N5265" s="458">
        <v>0.15106249999999999</v>
      </c>
      <c r="O5265" s="459">
        <v>1.40625E-2</v>
      </c>
      <c r="P5265" s="460">
        <v>0</v>
      </c>
      <c r="Q5265" s="453">
        <v>1</v>
      </c>
      <c r="R5265" s="458">
        <v>0.13700000000000001</v>
      </c>
      <c r="S5265" s="464">
        <v>625800</v>
      </c>
      <c r="T5265" s="461">
        <v>3438800</v>
      </c>
      <c r="U5265" s="462">
        <v>225000</v>
      </c>
      <c r="V5265" s="463">
        <v>176641.875</v>
      </c>
      <c r="W5265" s="716" t="e">
        <f t="shared" si="205"/>
        <v>#DIV/0!</v>
      </c>
      <c r="Z5265" s="739">
        <f t="shared" si="206"/>
        <v>8800.3125</v>
      </c>
    </row>
    <row r="5266" spans="1:26" s="365" customFormat="1" ht="12.65" customHeight="1">
      <c r="A5266" s="284" t="s">
        <v>69</v>
      </c>
      <c r="B5266" s="452" t="s">
        <v>1213</v>
      </c>
      <c r="C5266" s="453" t="s">
        <v>435</v>
      </c>
      <c r="D5266" s="454" t="s">
        <v>446</v>
      </c>
      <c r="E5266" s="455" t="s">
        <v>1491</v>
      </c>
      <c r="F5266" s="454" t="s">
        <v>1486</v>
      </c>
      <c r="G5266" s="454"/>
      <c r="H5266" s="454" t="s">
        <v>439</v>
      </c>
      <c r="I5266" s="453">
        <v>2024</v>
      </c>
      <c r="J5266" s="453">
        <v>7</v>
      </c>
      <c r="K5266" s="456">
        <v>45597</v>
      </c>
      <c r="L5266" s="457"/>
      <c r="M5266" s="458">
        <v>0.13700000000000001</v>
      </c>
      <c r="N5266" s="458">
        <v>0.15106249999999999</v>
      </c>
      <c r="O5266" s="459">
        <v>1.40625E-2</v>
      </c>
      <c r="P5266" s="460">
        <v>0</v>
      </c>
      <c r="Q5266" s="453">
        <v>1</v>
      </c>
      <c r="R5266" s="458">
        <v>0.13700000000000001</v>
      </c>
      <c r="S5266" s="464">
        <v>190000</v>
      </c>
      <c r="T5266" s="461">
        <v>2813000</v>
      </c>
      <c r="U5266" s="462">
        <v>225000</v>
      </c>
      <c r="V5266" s="463">
        <v>185442.1875</v>
      </c>
      <c r="W5266" s="716" t="e">
        <f t="shared" si="205"/>
        <v>#DIV/0!</v>
      </c>
      <c r="Z5266" s="739">
        <f t="shared" si="206"/>
        <v>2671.875</v>
      </c>
    </row>
    <row r="5267" spans="1:26" s="365" customFormat="1" ht="12.65" customHeight="1">
      <c r="A5267" s="284" t="s">
        <v>69</v>
      </c>
      <c r="B5267" s="452" t="s">
        <v>1213</v>
      </c>
      <c r="C5267" s="453" t="s">
        <v>435</v>
      </c>
      <c r="D5267" s="454" t="s">
        <v>446</v>
      </c>
      <c r="E5267" s="455" t="s">
        <v>1491</v>
      </c>
      <c r="F5267" s="454" t="s">
        <v>1486</v>
      </c>
      <c r="G5267" s="454"/>
      <c r="H5267" s="454" t="s">
        <v>439</v>
      </c>
      <c r="I5267" s="453">
        <v>2024</v>
      </c>
      <c r="J5267" s="453">
        <v>6</v>
      </c>
      <c r="K5267" s="456">
        <v>45597</v>
      </c>
      <c r="L5267" s="457"/>
      <c r="M5267" s="458">
        <v>0.13700000000000001</v>
      </c>
      <c r="N5267" s="458">
        <v>0.15106249999999999</v>
      </c>
      <c r="O5267" s="459">
        <v>1.40625E-2</v>
      </c>
      <c r="P5267" s="460">
        <v>0</v>
      </c>
      <c r="Q5267" s="453">
        <v>1</v>
      </c>
      <c r="R5267" s="458">
        <v>0.13700000000000001</v>
      </c>
      <c r="S5267" s="464">
        <v>1060000</v>
      </c>
      <c r="T5267" s="461">
        <v>2623000</v>
      </c>
      <c r="U5267" s="462">
        <v>225000</v>
      </c>
      <c r="V5267" s="463">
        <v>188114.0625</v>
      </c>
      <c r="W5267" s="716" t="e">
        <f t="shared" si="205"/>
        <v>#DIV/0!</v>
      </c>
      <c r="Z5267" s="739">
        <f t="shared" si="206"/>
        <v>14906.25</v>
      </c>
    </row>
    <row r="5268" spans="1:26" s="365" customFormat="1" ht="12.65" customHeight="1">
      <c r="A5268" s="284" t="s">
        <v>69</v>
      </c>
      <c r="B5268" s="452" t="s">
        <v>1213</v>
      </c>
      <c r="C5268" s="453" t="s">
        <v>435</v>
      </c>
      <c r="D5268" s="454" t="s">
        <v>446</v>
      </c>
      <c r="E5268" s="455" t="s">
        <v>1491</v>
      </c>
      <c r="F5268" s="454" t="s">
        <v>1486</v>
      </c>
      <c r="G5268" s="454"/>
      <c r="H5268" s="454" t="s">
        <v>439</v>
      </c>
      <c r="I5268" s="453">
        <v>2024</v>
      </c>
      <c r="J5268" s="453">
        <v>5</v>
      </c>
      <c r="K5268" s="456">
        <v>45597</v>
      </c>
      <c r="L5268" s="457"/>
      <c r="M5268" s="458">
        <v>0.13700000000000001</v>
      </c>
      <c r="N5268" s="458">
        <v>0.15106249999999999</v>
      </c>
      <c r="O5268" s="459">
        <v>1.40625E-2</v>
      </c>
      <c r="P5268" s="460">
        <v>0</v>
      </c>
      <c r="Q5268" s="453">
        <v>1</v>
      </c>
      <c r="R5268" s="458">
        <v>0.13700000000000001</v>
      </c>
      <c r="S5268" s="464">
        <v>890000</v>
      </c>
      <c r="T5268" s="461">
        <v>1563000</v>
      </c>
      <c r="U5268" s="462">
        <v>225000</v>
      </c>
      <c r="V5268" s="463">
        <v>203020.3125</v>
      </c>
      <c r="W5268" s="716" t="e">
        <f t="shared" si="205"/>
        <v>#DIV/0!</v>
      </c>
      <c r="Z5268" s="739">
        <f t="shared" si="206"/>
        <v>12515.625</v>
      </c>
    </row>
    <row r="5269" spans="1:26" s="365" customFormat="1" ht="12.65" customHeight="1">
      <c r="A5269" s="284" t="s">
        <v>69</v>
      </c>
      <c r="B5269" s="452" t="s">
        <v>1213</v>
      </c>
      <c r="C5269" s="453" t="s">
        <v>435</v>
      </c>
      <c r="D5269" s="454" t="s">
        <v>446</v>
      </c>
      <c r="E5269" s="455" t="s">
        <v>1491</v>
      </c>
      <c r="F5269" s="454" t="s">
        <v>1486</v>
      </c>
      <c r="G5269" s="454"/>
      <c r="H5269" s="454" t="s">
        <v>439</v>
      </c>
      <c r="I5269" s="453">
        <v>2024</v>
      </c>
      <c r="J5269" s="453">
        <v>4</v>
      </c>
      <c r="K5269" s="456">
        <v>45597</v>
      </c>
      <c r="L5269" s="457"/>
      <c r="M5269" s="458">
        <v>0.13700000000000001</v>
      </c>
      <c r="N5269" s="458">
        <v>0.15106249999999999</v>
      </c>
      <c r="O5269" s="459">
        <v>1.40625E-2</v>
      </c>
      <c r="P5269" s="460">
        <v>0</v>
      </c>
      <c r="Q5269" s="453">
        <v>1</v>
      </c>
      <c r="R5269" s="458">
        <v>0.13700000000000001</v>
      </c>
      <c r="S5269" s="464">
        <v>664000</v>
      </c>
      <c r="T5269" s="461">
        <v>673000</v>
      </c>
      <c r="U5269" s="462">
        <v>225000</v>
      </c>
      <c r="V5269" s="463">
        <v>215535.9375</v>
      </c>
      <c r="W5269" s="716" t="e">
        <f t="shared" si="205"/>
        <v>#DIV/0!</v>
      </c>
      <c r="Z5269" s="739">
        <f t="shared" si="206"/>
        <v>9337.5</v>
      </c>
    </row>
    <row r="5270" spans="1:26" s="365" customFormat="1" ht="12.65" customHeight="1">
      <c r="A5270" s="284" t="s">
        <v>69</v>
      </c>
      <c r="B5270" s="452" t="s">
        <v>1213</v>
      </c>
      <c r="C5270" s="453" t="s">
        <v>435</v>
      </c>
      <c r="D5270" s="454" t="s">
        <v>446</v>
      </c>
      <c r="E5270" s="455" t="s">
        <v>1491</v>
      </c>
      <c r="F5270" s="454" t="s">
        <v>1486</v>
      </c>
      <c r="G5270" s="454"/>
      <c r="H5270" s="454" t="s">
        <v>439</v>
      </c>
      <c r="I5270" s="453">
        <v>2024</v>
      </c>
      <c r="J5270" s="453">
        <v>3</v>
      </c>
      <c r="K5270" s="456">
        <v>45597</v>
      </c>
      <c r="L5270" s="457"/>
      <c r="M5270" s="458">
        <v>0.13700000000000001</v>
      </c>
      <c r="N5270" s="458">
        <v>0.15106249999999999</v>
      </c>
      <c r="O5270" s="459">
        <v>1.40625E-2</v>
      </c>
      <c r="P5270" s="460">
        <v>0</v>
      </c>
      <c r="Q5270" s="453">
        <v>1</v>
      </c>
      <c r="R5270" s="458">
        <v>0.13700000000000001</v>
      </c>
      <c r="S5270" s="464">
        <v>4000</v>
      </c>
      <c r="T5270" s="461">
        <v>9000</v>
      </c>
      <c r="U5270" s="462">
        <v>225000</v>
      </c>
      <c r="V5270" s="463">
        <v>224873.4375</v>
      </c>
      <c r="W5270" s="716" t="e">
        <f t="shared" si="205"/>
        <v>#DIV/0!</v>
      </c>
      <c r="Z5270" s="739">
        <f t="shared" si="206"/>
        <v>56.25</v>
      </c>
    </row>
    <row r="5271" spans="1:26" s="365" customFormat="1" ht="12.65" customHeight="1">
      <c r="A5271" s="284" t="s">
        <v>69</v>
      </c>
      <c r="B5271" s="452" t="s">
        <v>1213</v>
      </c>
      <c r="C5271" s="453" t="s">
        <v>435</v>
      </c>
      <c r="D5271" s="454" t="s">
        <v>446</v>
      </c>
      <c r="E5271" s="455" t="s">
        <v>1491</v>
      </c>
      <c r="F5271" s="454" t="s">
        <v>1486</v>
      </c>
      <c r="G5271" s="454"/>
      <c r="H5271" s="454" t="s">
        <v>439</v>
      </c>
      <c r="I5271" s="453">
        <v>2023</v>
      </c>
      <c r="J5271" s="453">
        <v>12</v>
      </c>
      <c r="K5271" s="456">
        <v>45597</v>
      </c>
      <c r="L5271" s="457"/>
      <c r="M5271" s="458">
        <v>0.13700000000000001</v>
      </c>
      <c r="N5271" s="458">
        <v>0.15106249999999999</v>
      </c>
      <c r="O5271" s="459">
        <v>1.40625E-2</v>
      </c>
      <c r="P5271" s="460">
        <v>0</v>
      </c>
      <c r="Q5271" s="453">
        <v>1</v>
      </c>
      <c r="R5271" s="458">
        <v>0.13700000000000001</v>
      </c>
      <c r="S5271" s="464">
        <v>5000</v>
      </c>
      <c r="T5271" s="461">
        <v>5000</v>
      </c>
      <c r="U5271" s="462">
        <v>225000</v>
      </c>
      <c r="V5271" s="463">
        <v>224929.6875</v>
      </c>
      <c r="W5271" s="716" t="e">
        <f t="shared" si="205"/>
        <v>#DIV/0!</v>
      </c>
      <c r="Z5271" s="739">
        <f t="shared" si="206"/>
        <v>70.3125</v>
      </c>
    </row>
    <row r="5272" spans="1:26" s="365" customFormat="1" ht="12.65" customHeight="1">
      <c r="A5272" s="452" t="s">
        <v>110</v>
      </c>
      <c r="B5272" s="452" t="s">
        <v>448</v>
      </c>
      <c r="C5272" s="453" t="s">
        <v>449</v>
      </c>
      <c r="D5272" s="454" t="s">
        <v>719</v>
      </c>
      <c r="E5272" s="455" t="s">
        <v>1492</v>
      </c>
      <c r="F5272" s="454" t="s">
        <v>1486</v>
      </c>
      <c r="G5272" s="454"/>
      <c r="H5272" s="454" t="s">
        <v>439</v>
      </c>
      <c r="I5272" s="453">
        <v>2025</v>
      </c>
      <c r="J5272" s="453">
        <v>1</v>
      </c>
      <c r="K5272" s="456">
        <v>45705</v>
      </c>
      <c r="L5272" s="457"/>
      <c r="M5272" s="458">
        <v>1.0355000000000001</v>
      </c>
      <c r="N5272" s="458">
        <v>1.0827500000000001</v>
      </c>
      <c r="O5272" s="459">
        <v>4.725E-2</v>
      </c>
      <c r="P5272" s="460"/>
      <c r="Q5272" s="453">
        <v>1</v>
      </c>
      <c r="R5272" s="458">
        <v>1.0355000000000001</v>
      </c>
      <c r="S5272" s="464">
        <v>7614</v>
      </c>
      <c r="T5272" s="461">
        <v>559134</v>
      </c>
      <c r="U5272" s="462">
        <v>433248</v>
      </c>
      <c r="V5272" s="463">
        <v>406828.91850000003</v>
      </c>
      <c r="W5272" s="716" t="e">
        <f t="shared" si="205"/>
        <v>#DIV/0!</v>
      </c>
      <c r="Z5272" s="739">
        <f t="shared" si="206"/>
        <v>359.76150000000001</v>
      </c>
    </row>
    <row r="5273" spans="1:26" s="365" customFormat="1" ht="12.65" customHeight="1">
      <c r="A5273" s="452" t="s">
        <v>110</v>
      </c>
      <c r="B5273" s="452" t="s">
        <v>448</v>
      </c>
      <c r="C5273" s="453" t="s">
        <v>449</v>
      </c>
      <c r="D5273" s="454" t="s">
        <v>719</v>
      </c>
      <c r="E5273" s="455" t="s">
        <v>1492</v>
      </c>
      <c r="F5273" s="454" t="s">
        <v>1486</v>
      </c>
      <c r="G5273" s="454"/>
      <c r="H5273" s="454" t="s">
        <v>439</v>
      </c>
      <c r="I5273" s="453">
        <v>2025</v>
      </c>
      <c r="J5273" s="453">
        <v>1</v>
      </c>
      <c r="K5273" s="456">
        <v>45705</v>
      </c>
      <c r="L5273" s="457"/>
      <c r="M5273" s="458">
        <v>1.0355000000000001</v>
      </c>
      <c r="N5273" s="458">
        <v>1.0827500000000001</v>
      </c>
      <c r="O5273" s="459">
        <v>4.725E-2</v>
      </c>
      <c r="P5273" s="460"/>
      <c r="Q5273" s="453">
        <v>1</v>
      </c>
      <c r="R5273" s="458">
        <v>1.0355000000000001</v>
      </c>
      <c r="S5273" s="464">
        <v>30830</v>
      </c>
      <c r="T5273" s="461"/>
      <c r="U5273" s="462"/>
      <c r="V5273" s="463"/>
      <c r="W5273" s="716" t="e">
        <f t="shared" si="205"/>
        <v>#DIV/0!</v>
      </c>
      <c r="Z5273" s="739">
        <f t="shared" si="206"/>
        <v>1456.7175</v>
      </c>
    </row>
    <row r="5274" spans="1:26" s="365" customFormat="1" ht="12.65" customHeight="1">
      <c r="A5274" s="452" t="s">
        <v>110</v>
      </c>
      <c r="B5274" s="452" t="s">
        <v>448</v>
      </c>
      <c r="C5274" s="453" t="s">
        <v>449</v>
      </c>
      <c r="D5274" s="454" t="s">
        <v>719</v>
      </c>
      <c r="E5274" s="455" t="s">
        <v>1492</v>
      </c>
      <c r="F5274" s="454" t="s">
        <v>1486</v>
      </c>
      <c r="G5274" s="454"/>
      <c r="H5274" s="454" t="s">
        <v>439</v>
      </c>
      <c r="I5274" s="453">
        <v>2025</v>
      </c>
      <c r="J5274" s="453">
        <v>1</v>
      </c>
      <c r="K5274" s="456">
        <v>45705</v>
      </c>
      <c r="L5274" s="457"/>
      <c r="M5274" s="458">
        <v>1.0355000000000001</v>
      </c>
      <c r="N5274" s="458">
        <v>1.0827500000000001</v>
      </c>
      <c r="O5274" s="459">
        <v>4.725E-2</v>
      </c>
      <c r="P5274" s="460"/>
      <c r="Q5274" s="453">
        <v>1</v>
      </c>
      <c r="R5274" s="458">
        <v>1.0355000000000001</v>
      </c>
      <c r="S5274" s="464">
        <v>11520</v>
      </c>
      <c r="T5274" s="461"/>
      <c r="U5274" s="462"/>
      <c r="V5274" s="463"/>
      <c r="W5274" s="716" t="e">
        <f t="shared" si="205"/>
        <v>#DIV/0!</v>
      </c>
      <c r="Z5274" s="739">
        <f t="shared" si="206"/>
        <v>544.32000000000005</v>
      </c>
    </row>
    <row r="5275" spans="1:26" s="365" customFormat="1" ht="12.65" customHeight="1">
      <c r="A5275" s="452" t="s">
        <v>110</v>
      </c>
      <c r="B5275" s="452" t="s">
        <v>448</v>
      </c>
      <c r="C5275" s="453" t="s">
        <v>449</v>
      </c>
      <c r="D5275" s="454" t="s">
        <v>719</v>
      </c>
      <c r="E5275" s="455" t="s">
        <v>1492</v>
      </c>
      <c r="F5275" s="454" t="s">
        <v>1486</v>
      </c>
      <c r="G5275" s="454"/>
      <c r="H5275" s="454" t="s">
        <v>439</v>
      </c>
      <c r="I5275" s="453">
        <v>2024</v>
      </c>
      <c r="J5275" s="453">
        <v>12</v>
      </c>
      <c r="K5275" s="456">
        <v>45665</v>
      </c>
      <c r="L5275" s="457"/>
      <c r="M5275" s="458">
        <v>1.0355000000000001</v>
      </c>
      <c r="N5275" s="458">
        <v>1.0827500000000001</v>
      </c>
      <c r="O5275" s="459">
        <v>4.725E-2</v>
      </c>
      <c r="P5275" s="460"/>
      <c r="Q5275" s="453">
        <v>1</v>
      </c>
      <c r="R5275" s="458">
        <v>1.0355000000000001</v>
      </c>
      <c r="S5275" s="464">
        <v>58594</v>
      </c>
      <c r="T5275" s="461">
        <v>509170</v>
      </c>
      <c r="U5275" s="462">
        <v>433248</v>
      </c>
      <c r="V5275" s="463">
        <v>409189.71750000003</v>
      </c>
      <c r="W5275" s="716" t="e">
        <f t="shared" si="205"/>
        <v>#DIV/0!</v>
      </c>
      <c r="Z5275" s="739">
        <f t="shared" si="206"/>
        <v>2768.5664999999999</v>
      </c>
    </row>
    <row r="5276" spans="1:26" s="365" customFormat="1" ht="12.65" customHeight="1">
      <c r="A5276" s="452" t="s">
        <v>110</v>
      </c>
      <c r="B5276" s="452" t="s">
        <v>448</v>
      </c>
      <c r="C5276" s="453" t="s">
        <v>449</v>
      </c>
      <c r="D5276" s="454" t="s">
        <v>719</v>
      </c>
      <c r="E5276" s="455" t="s">
        <v>1492</v>
      </c>
      <c r="F5276" s="454" t="s">
        <v>1486</v>
      </c>
      <c r="G5276" s="454"/>
      <c r="H5276" s="454" t="s">
        <v>439</v>
      </c>
      <c r="I5276" s="453">
        <v>2024</v>
      </c>
      <c r="J5276" s="453">
        <v>11</v>
      </c>
      <c r="K5276" s="456">
        <v>45629</v>
      </c>
      <c r="L5276" s="457"/>
      <c r="M5276" s="458">
        <v>1.0355000000000001</v>
      </c>
      <c r="N5276" s="458">
        <v>1.0827500000000001</v>
      </c>
      <c r="O5276" s="459">
        <v>4.725E-2</v>
      </c>
      <c r="P5276" s="460"/>
      <c r="Q5276" s="453">
        <v>1</v>
      </c>
      <c r="R5276" s="458">
        <v>1.0355000000000001</v>
      </c>
      <c r="S5276" s="464">
        <v>10268</v>
      </c>
      <c r="T5276" s="461">
        <v>450576</v>
      </c>
      <c r="U5276" s="462">
        <v>433248</v>
      </c>
      <c r="V5276" s="463">
        <v>411958.28399999999</v>
      </c>
      <c r="W5276" s="716" t="e">
        <f t="shared" si="205"/>
        <v>#DIV/0!</v>
      </c>
      <c r="Z5276" s="739">
        <f t="shared" si="206"/>
        <v>485.16300000000001</v>
      </c>
    </row>
    <row r="5277" spans="1:26" s="365" customFormat="1" ht="12.65" customHeight="1">
      <c r="A5277" s="452" t="s">
        <v>110</v>
      </c>
      <c r="B5277" s="452" t="s">
        <v>448</v>
      </c>
      <c r="C5277" s="453" t="s">
        <v>449</v>
      </c>
      <c r="D5277" s="454" t="s">
        <v>719</v>
      </c>
      <c r="E5277" s="455" t="s">
        <v>1492</v>
      </c>
      <c r="F5277" s="454" t="s">
        <v>1486</v>
      </c>
      <c r="G5277" s="454"/>
      <c r="H5277" s="454" t="s">
        <v>439</v>
      </c>
      <c r="I5277" s="453">
        <v>2024</v>
      </c>
      <c r="J5277" s="453">
        <v>10</v>
      </c>
      <c r="K5277" s="456">
        <v>45601</v>
      </c>
      <c r="L5277" s="457"/>
      <c r="M5277" s="458">
        <v>1.0355000000000001</v>
      </c>
      <c r="N5277" s="458">
        <v>1.0827500000000001</v>
      </c>
      <c r="O5277" s="459">
        <v>4.725E-2</v>
      </c>
      <c r="P5277" s="460"/>
      <c r="Q5277" s="453">
        <v>1</v>
      </c>
      <c r="R5277" s="458">
        <v>1.0355000000000001</v>
      </c>
      <c r="S5277" s="464">
        <v>146312</v>
      </c>
      <c r="T5277" s="461">
        <v>440308</v>
      </c>
      <c r="U5277" s="462">
        <v>433248</v>
      </c>
      <c r="V5277" s="463">
        <v>412443.44699999999</v>
      </c>
      <c r="W5277" s="716" t="e">
        <f t="shared" si="205"/>
        <v>#DIV/0!</v>
      </c>
      <c r="Z5277" s="739">
        <f t="shared" si="206"/>
        <v>6913.2420000000002</v>
      </c>
    </row>
    <row r="5278" spans="1:26" s="365" customFormat="1" ht="12.65" customHeight="1">
      <c r="A5278" s="452" t="s">
        <v>110</v>
      </c>
      <c r="B5278" s="452" t="s">
        <v>448</v>
      </c>
      <c r="C5278" s="453" t="s">
        <v>449</v>
      </c>
      <c r="D5278" s="454" t="s">
        <v>719</v>
      </c>
      <c r="E5278" s="455" t="s">
        <v>1492</v>
      </c>
      <c r="F5278" s="454" t="s">
        <v>1486</v>
      </c>
      <c r="G5278" s="454"/>
      <c r="H5278" s="454" t="s">
        <v>439</v>
      </c>
      <c r="I5278" s="453">
        <v>2024</v>
      </c>
      <c r="J5278" s="453">
        <v>9</v>
      </c>
      <c r="K5278" s="456">
        <v>45597</v>
      </c>
      <c r="L5278" s="457"/>
      <c r="M5278" s="458">
        <v>1.0355000000000001</v>
      </c>
      <c r="N5278" s="458">
        <v>1.0827500000000001</v>
      </c>
      <c r="O5278" s="459">
        <v>4.725E-2</v>
      </c>
      <c r="P5278" s="460">
        <v>0</v>
      </c>
      <c r="Q5278" s="453">
        <v>1</v>
      </c>
      <c r="R5278" s="458">
        <v>1.0355000000000001</v>
      </c>
      <c r="S5278" s="464">
        <v>102721</v>
      </c>
      <c r="T5278" s="461">
        <v>293996</v>
      </c>
      <c r="U5278" s="462">
        <v>433248</v>
      </c>
      <c r="V5278" s="463">
        <v>419356.68900000001</v>
      </c>
      <c r="W5278" s="716" t="e">
        <f t="shared" si="205"/>
        <v>#DIV/0!</v>
      </c>
      <c r="Z5278" s="739">
        <f t="shared" si="206"/>
        <v>4853.5672500000001</v>
      </c>
    </row>
    <row r="5279" spans="1:26" s="365" customFormat="1" ht="12.65" customHeight="1">
      <c r="A5279" s="452" t="s">
        <v>110</v>
      </c>
      <c r="B5279" s="452" t="s">
        <v>448</v>
      </c>
      <c r="C5279" s="453" t="s">
        <v>449</v>
      </c>
      <c r="D5279" s="454" t="s">
        <v>719</v>
      </c>
      <c r="E5279" s="455" t="s">
        <v>1492</v>
      </c>
      <c r="F5279" s="454" t="s">
        <v>1486</v>
      </c>
      <c r="G5279" s="454"/>
      <c r="H5279" s="454" t="s">
        <v>439</v>
      </c>
      <c r="I5279" s="453">
        <v>2024</v>
      </c>
      <c r="J5279" s="453">
        <v>8</v>
      </c>
      <c r="K5279" s="456">
        <v>45597</v>
      </c>
      <c r="L5279" s="457"/>
      <c r="M5279" s="458">
        <v>1.0355000000000001</v>
      </c>
      <c r="N5279" s="458">
        <v>1.0827500000000001</v>
      </c>
      <c r="O5279" s="459">
        <v>4.725E-2</v>
      </c>
      <c r="P5279" s="460">
        <v>0</v>
      </c>
      <c r="Q5279" s="453">
        <v>1</v>
      </c>
      <c r="R5279" s="458">
        <v>1.0355000000000001</v>
      </c>
      <c r="S5279" s="464">
        <v>159000</v>
      </c>
      <c r="T5279" s="461">
        <v>191275</v>
      </c>
      <c r="U5279" s="462">
        <v>433248</v>
      </c>
      <c r="V5279" s="463">
        <v>424210.25624999998</v>
      </c>
      <c r="W5279" s="716" t="e">
        <f t="shared" si="205"/>
        <v>#DIV/0!</v>
      </c>
      <c r="Z5279" s="739">
        <f t="shared" si="206"/>
        <v>7512.75</v>
      </c>
    </row>
    <row r="5280" spans="1:26" s="365" customFormat="1" ht="12.65" customHeight="1">
      <c r="A5280" s="452" t="s">
        <v>110</v>
      </c>
      <c r="B5280" s="452" t="s">
        <v>448</v>
      </c>
      <c r="C5280" s="453" t="s">
        <v>449</v>
      </c>
      <c r="D5280" s="454" t="s">
        <v>719</v>
      </c>
      <c r="E5280" s="455" t="s">
        <v>1492</v>
      </c>
      <c r="F5280" s="454" t="s">
        <v>1486</v>
      </c>
      <c r="G5280" s="454"/>
      <c r="H5280" s="454" t="s">
        <v>439</v>
      </c>
      <c r="I5280" s="453">
        <v>2024</v>
      </c>
      <c r="J5280" s="453">
        <v>7</v>
      </c>
      <c r="K5280" s="456">
        <v>45597</v>
      </c>
      <c r="L5280" s="457"/>
      <c r="M5280" s="458">
        <v>1.0355000000000001</v>
      </c>
      <c r="N5280" s="458">
        <v>1.0827500000000001</v>
      </c>
      <c r="O5280" s="459">
        <v>4.725E-2</v>
      </c>
      <c r="P5280" s="460">
        <v>0</v>
      </c>
      <c r="Q5280" s="453">
        <v>1</v>
      </c>
      <c r="R5280" s="458">
        <v>1.0355000000000001</v>
      </c>
      <c r="S5280" s="464">
        <v>6900</v>
      </c>
      <c r="T5280" s="461">
        <v>32275</v>
      </c>
      <c r="U5280" s="462">
        <v>433248</v>
      </c>
      <c r="V5280" s="463">
        <v>431723.00624999998</v>
      </c>
      <c r="W5280" s="716" t="e">
        <f t="shared" si="205"/>
        <v>#DIV/0!</v>
      </c>
      <c r="Z5280" s="739">
        <f t="shared" si="206"/>
        <v>326.02499999999998</v>
      </c>
    </row>
    <row r="5281" spans="1:26" s="365" customFormat="1" ht="12.65" customHeight="1">
      <c r="A5281" s="452" t="s">
        <v>110</v>
      </c>
      <c r="B5281" s="452" t="s">
        <v>448</v>
      </c>
      <c r="C5281" s="453" t="s">
        <v>449</v>
      </c>
      <c r="D5281" s="454" t="s">
        <v>719</v>
      </c>
      <c r="E5281" s="455" t="s">
        <v>1492</v>
      </c>
      <c r="F5281" s="454" t="s">
        <v>1486</v>
      </c>
      <c r="G5281" s="454"/>
      <c r="H5281" s="454" t="s">
        <v>439</v>
      </c>
      <c r="I5281" s="453">
        <v>2024</v>
      </c>
      <c r="J5281" s="453">
        <v>5</v>
      </c>
      <c r="K5281" s="456">
        <v>45597</v>
      </c>
      <c r="L5281" s="457"/>
      <c r="M5281" s="458">
        <v>1.0355000000000001</v>
      </c>
      <c r="N5281" s="458">
        <v>1.0827500000000001</v>
      </c>
      <c r="O5281" s="459">
        <v>4.725E-2</v>
      </c>
      <c r="P5281" s="460">
        <v>0</v>
      </c>
      <c r="Q5281" s="453">
        <v>1</v>
      </c>
      <c r="R5281" s="458">
        <v>1.0355000000000001</v>
      </c>
      <c r="S5281" s="464">
        <v>15335</v>
      </c>
      <c r="T5281" s="461">
        <v>25375</v>
      </c>
      <c r="U5281" s="462">
        <v>433248</v>
      </c>
      <c r="V5281" s="463">
        <v>432049.03125</v>
      </c>
      <c r="W5281" s="716" t="e">
        <f t="shared" si="205"/>
        <v>#DIV/0!</v>
      </c>
      <c r="Z5281" s="739">
        <f t="shared" si="206"/>
        <v>724.57875000000001</v>
      </c>
    </row>
    <row r="5282" spans="1:26" s="365" customFormat="1" ht="12.65" customHeight="1">
      <c r="A5282" s="452" t="s">
        <v>110</v>
      </c>
      <c r="B5282" s="452" t="s">
        <v>448</v>
      </c>
      <c r="C5282" s="453" t="s">
        <v>449</v>
      </c>
      <c r="D5282" s="454" t="s">
        <v>719</v>
      </c>
      <c r="E5282" s="455" t="s">
        <v>1492</v>
      </c>
      <c r="F5282" s="454" t="s">
        <v>1486</v>
      </c>
      <c r="G5282" s="454"/>
      <c r="H5282" s="454" t="s">
        <v>439</v>
      </c>
      <c r="I5282" s="453">
        <v>2024</v>
      </c>
      <c r="J5282" s="453">
        <v>4</v>
      </c>
      <c r="K5282" s="456">
        <v>45597</v>
      </c>
      <c r="L5282" s="457"/>
      <c r="M5282" s="458">
        <v>1.0355000000000001</v>
      </c>
      <c r="N5282" s="458">
        <v>1.0827500000000001</v>
      </c>
      <c r="O5282" s="459">
        <v>4.725E-2</v>
      </c>
      <c r="P5282" s="460">
        <v>0</v>
      </c>
      <c r="Q5282" s="453">
        <v>1</v>
      </c>
      <c r="R5282" s="458">
        <v>1.0355000000000001</v>
      </c>
      <c r="S5282" s="464">
        <v>1040</v>
      </c>
      <c r="T5282" s="461">
        <v>10040</v>
      </c>
      <c r="U5282" s="462">
        <v>433248</v>
      </c>
      <c r="V5282" s="463">
        <v>432773.61</v>
      </c>
      <c r="W5282" s="716" t="e">
        <f t="shared" si="205"/>
        <v>#DIV/0!</v>
      </c>
      <c r="Z5282" s="739">
        <f t="shared" si="206"/>
        <v>49.14</v>
      </c>
    </row>
    <row r="5283" spans="1:26" s="365" customFormat="1" ht="12.65" customHeight="1">
      <c r="A5283" s="452" t="s">
        <v>110</v>
      </c>
      <c r="B5283" s="452" t="s">
        <v>448</v>
      </c>
      <c r="C5283" s="453" t="s">
        <v>449</v>
      </c>
      <c r="D5283" s="454" t="s">
        <v>719</v>
      </c>
      <c r="E5283" s="455" t="s">
        <v>1492</v>
      </c>
      <c r="F5283" s="454" t="s">
        <v>1486</v>
      </c>
      <c r="G5283" s="454"/>
      <c r="H5283" s="454" t="s">
        <v>439</v>
      </c>
      <c r="I5283" s="453">
        <v>2024</v>
      </c>
      <c r="J5283" s="453">
        <v>3</v>
      </c>
      <c r="K5283" s="456">
        <v>45597</v>
      </c>
      <c r="L5283" s="457"/>
      <c r="M5283" s="458">
        <v>1.0355000000000001</v>
      </c>
      <c r="N5283" s="458">
        <v>1.0827500000000001</v>
      </c>
      <c r="O5283" s="459">
        <v>4.725E-2</v>
      </c>
      <c r="P5283" s="460">
        <v>0</v>
      </c>
      <c r="Q5283" s="453">
        <v>1</v>
      </c>
      <c r="R5283" s="458">
        <v>1.0355000000000001</v>
      </c>
      <c r="S5283" s="464">
        <v>8000</v>
      </c>
      <c r="T5283" s="461">
        <v>9000</v>
      </c>
      <c r="U5283" s="462">
        <v>433248</v>
      </c>
      <c r="V5283" s="463">
        <v>432822.75</v>
      </c>
      <c r="W5283" s="716" t="e">
        <f t="shared" si="205"/>
        <v>#DIV/0!</v>
      </c>
      <c r="Z5283" s="739">
        <f t="shared" si="206"/>
        <v>378</v>
      </c>
    </row>
    <row r="5284" spans="1:26" s="365" customFormat="1" ht="12.65" customHeight="1">
      <c r="A5284" s="452" t="s">
        <v>110</v>
      </c>
      <c r="B5284" s="452" t="s">
        <v>448</v>
      </c>
      <c r="C5284" s="453" t="s">
        <v>449</v>
      </c>
      <c r="D5284" s="454" t="s">
        <v>719</v>
      </c>
      <c r="E5284" s="455" t="s">
        <v>1492</v>
      </c>
      <c r="F5284" s="454" t="s">
        <v>1486</v>
      </c>
      <c r="G5284" s="454"/>
      <c r="H5284" s="454" t="s">
        <v>439</v>
      </c>
      <c r="I5284" s="453">
        <v>2024</v>
      </c>
      <c r="J5284" s="453">
        <v>2</v>
      </c>
      <c r="K5284" s="456">
        <v>45597</v>
      </c>
      <c r="L5284" s="457"/>
      <c r="M5284" s="458">
        <v>1.0355000000000001</v>
      </c>
      <c r="N5284" s="458">
        <v>1.0827500000000001</v>
      </c>
      <c r="O5284" s="459">
        <v>4.725E-2</v>
      </c>
      <c r="P5284" s="460">
        <v>0</v>
      </c>
      <c r="Q5284" s="453">
        <v>1</v>
      </c>
      <c r="R5284" s="458">
        <v>1.0355000000000001</v>
      </c>
      <c r="S5284" s="464">
        <v>1000</v>
      </c>
      <c r="T5284" s="461">
        <v>1000</v>
      </c>
      <c r="U5284" s="462">
        <v>433248</v>
      </c>
      <c r="V5284" s="463">
        <v>433200.75</v>
      </c>
      <c r="W5284" s="716" t="e">
        <f t="shared" si="205"/>
        <v>#DIV/0!</v>
      </c>
      <c r="Z5284" s="739">
        <f t="shared" si="206"/>
        <v>47.25</v>
      </c>
    </row>
    <row r="5285" spans="1:26" s="365" customFormat="1" ht="12.65" customHeight="1">
      <c r="A5285" s="452" t="s">
        <v>115</v>
      </c>
      <c r="B5285" s="452" t="s">
        <v>728</v>
      </c>
      <c r="C5285" s="453" t="s">
        <v>449</v>
      </c>
      <c r="D5285" s="454" t="s">
        <v>719</v>
      </c>
      <c r="E5285" s="455" t="s">
        <v>1166</v>
      </c>
      <c r="F5285" s="454" t="s">
        <v>1486</v>
      </c>
      <c r="G5285" s="454"/>
      <c r="H5285" s="454" t="s">
        <v>439</v>
      </c>
      <c r="I5285" s="453">
        <v>2025</v>
      </c>
      <c r="J5285" s="453">
        <v>1</v>
      </c>
      <c r="K5285" s="456">
        <v>45705</v>
      </c>
      <c r="L5285" s="457"/>
      <c r="M5285" s="458">
        <v>0.71009999999999995</v>
      </c>
      <c r="N5285" s="458">
        <v>0.744475</v>
      </c>
      <c r="O5285" s="459">
        <v>3.4375000000000003E-2</v>
      </c>
      <c r="P5285" s="460"/>
      <c r="Q5285" s="453">
        <v>1</v>
      </c>
      <c r="R5285" s="458">
        <v>0.71009999999999995</v>
      </c>
      <c r="S5285" s="464">
        <v>0</v>
      </c>
      <c r="T5285" s="461">
        <v>67500</v>
      </c>
      <c r="U5285" s="462">
        <v>1100000</v>
      </c>
      <c r="V5285" s="463">
        <v>1097679.6875</v>
      </c>
      <c r="W5285" s="716" t="e">
        <f t="shared" si="205"/>
        <v>#DIV/0!</v>
      </c>
      <c r="Z5285" s="739">
        <f t="shared" si="206"/>
        <v>0</v>
      </c>
    </row>
    <row r="5286" spans="1:26" s="365" customFormat="1" ht="12.65" customHeight="1">
      <c r="A5286" s="452" t="s">
        <v>115</v>
      </c>
      <c r="B5286" s="452" t="s">
        <v>728</v>
      </c>
      <c r="C5286" s="453" t="s">
        <v>449</v>
      </c>
      <c r="D5286" s="454" t="s">
        <v>719</v>
      </c>
      <c r="E5286" s="455" t="s">
        <v>1166</v>
      </c>
      <c r="F5286" s="454" t="s">
        <v>1486</v>
      </c>
      <c r="G5286" s="454"/>
      <c r="H5286" s="454" t="s">
        <v>439</v>
      </c>
      <c r="I5286" s="453">
        <v>2024</v>
      </c>
      <c r="J5286" s="453">
        <v>12</v>
      </c>
      <c r="K5286" s="456">
        <v>45665</v>
      </c>
      <c r="L5286" s="457"/>
      <c r="M5286" s="458">
        <v>0.71009999999999995</v>
      </c>
      <c r="N5286" s="458">
        <v>0.744475</v>
      </c>
      <c r="O5286" s="459">
        <v>3.4375000000000003E-2</v>
      </c>
      <c r="P5286" s="460"/>
      <c r="Q5286" s="453">
        <v>1</v>
      </c>
      <c r="R5286" s="458">
        <v>0.71009999999999995</v>
      </c>
      <c r="S5286" s="464">
        <v>0</v>
      </c>
      <c r="T5286" s="461">
        <v>67500</v>
      </c>
      <c r="U5286" s="462">
        <v>1100000</v>
      </c>
      <c r="V5286" s="463">
        <v>1097679.6875</v>
      </c>
      <c r="W5286" s="716" t="e">
        <f t="shared" si="205"/>
        <v>#DIV/0!</v>
      </c>
      <c r="Z5286" s="739">
        <f t="shared" si="206"/>
        <v>0</v>
      </c>
    </row>
    <row r="5287" spans="1:26" s="365" customFormat="1" ht="12.65" customHeight="1">
      <c r="A5287" s="452" t="s">
        <v>115</v>
      </c>
      <c r="B5287" s="452" t="s">
        <v>728</v>
      </c>
      <c r="C5287" s="453" t="s">
        <v>449</v>
      </c>
      <c r="D5287" s="454" t="s">
        <v>719</v>
      </c>
      <c r="E5287" s="455" t="s">
        <v>1166</v>
      </c>
      <c r="F5287" s="454" t="s">
        <v>1486</v>
      </c>
      <c r="G5287" s="454"/>
      <c r="H5287" s="454" t="s">
        <v>439</v>
      </c>
      <c r="I5287" s="453">
        <v>2024</v>
      </c>
      <c r="J5287" s="453">
        <v>11</v>
      </c>
      <c r="K5287" s="456">
        <v>45629</v>
      </c>
      <c r="L5287" s="457"/>
      <c r="M5287" s="458">
        <v>0.71009999999999995</v>
      </c>
      <c r="N5287" s="458">
        <v>0.744475</v>
      </c>
      <c r="O5287" s="459">
        <v>3.4375000000000003E-2</v>
      </c>
      <c r="P5287" s="460"/>
      <c r="Q5287" s="453">
        <v>1</v>
      </c>
      <c r="R5287" s="458">
        <v>0.71009999999999995</v>
      </c>
      <c r="S5287" s="464">
        <v>0</v>
      </c>
      <c r="T5287" s="461">
        <v>67500</v>
      </c>
      <c r="U5287" s="462">
        <v>1100000</v>
      </c>
      <c r="V5287" s="463">
        <v>1097679.6875</v>
      </c>
      <c r="W5287" s="716" t="e">
        <f t="shared" si="205"/>
        <v>#DIV/0!</v>
      </c>
      <c r="Z5287" s="739">
        <f t="shared" si="206"/>
        <v>0</v>
      </c>
    </row>
    <row r="5288" spans="1:26" s="365" customFormat="1" ht="12.65" customHeight="1">
      <c r="A5288" s="452" t="s">
        <v>115</v>
      </c>
      <c r="B5288" s="452" t="s">
        <v>728</v>
      </c>
      <c r="C5288" s="453" t="s">
        <v>449</v>
      </c>
      <c r="D5288" s="454" t="s">
        <v>719</v>
      </c>
      <c r="E5288" s="455" t="s">
        <v>1166</v>
      </c>
      <c r="F5288" s="454" t="s">
        <v>1486</v>
      </c>
      <c r="G5288" s="454"/>
      <c r="H5288" s="454" t="s">
        <v>439</v>
      </c>
      <c r="I5288" s="453">
        <v>2024</v>
      </c>
      <c r="J5288" s="453">
        <v>10</v>
      </c>
      <c r="K5288" s="456">
        <v>45601</v>
      </c>
      <c r="L5288" s="457"/>
      <c r="M5288" s="458">
        <v>0.71009999999999995</v>
      </c>
      <c r="N5288" s="458">
        <v>0.744475</v>
      </c>
      <c r="O5288" s="459">
        <v>3.4375000000000003E-2</v>
      </c>
      <c r="P5288" s="460"/>
      <c r="Q5288" s="453">
        <v>1</v>
      </c>
      <c r="R5288" s="458">
        <v>0.71009999999999995</v>
      </c>
      <c r="S5288" s="464">
        <v>65000</v>
      </c>
      <c r="T5288" s="461">
        <v>67500</v>
      </c>
      <c r="U5288" s="462">
        <v>1100000</v>
      </c>
      <c r="V5288" s="463">
        <v>1097679.6875</v>
      </c>
      <c r="W5288" s="716" t="e">
        <f t="shared" si="205"/>
        <v>#DIV/0!</v>
      </c>
      <c r="Z5288" s="739">
        <f t="shared" si="206"/>
        <v>2234.375</v>
      </c>
    </row>
    <row r="5289" spans="1:26" s="365" customFormat="1" ht="12.65" customHeight="1">
      <c r="A5289" s="452" t="s">
        <v>115</v>
      </c>
      <c r="B5289" s="452" t="s">
        <v>728</v>
      </c>
      <c r="C5289" s="453" t="s">
        <v>449</v>
      </c>
      <c r="D5289" s="454" t="s">
        <v>719</v>
      </c>
      <c r="E5289" s="455" t="s">
        <v>1166</v>
      </c>
      <c r="F5289" s="454" t="s">
        <v>1486</v>
      </c>
      <c r="G5289" s="454"/>
      <c r="H5289" s="454" t="s">
        <v>439</v>
      </c>
      <c r="I5289" s="453">
        <v>2024</v>
      </c>
      <c r="J5289" s="453">
        <v>9</v>
      </c>
      <c r="K5289" s="456">
        <v>45597</v>
      </c>
      <c r="L5289" s="457"/>
      <c r="M5289" s="458">
        <v>0.71009999999999995</v>
      </c>
      <c r="N5289" s="458">
        <v>0.744475</v>
      </c>
      <c r="O5289" s="459">
        <v>3.4375000000000003E-2</v>
      </c>
      <c r="P5289" s="460">
        <v>0</v>
      </c>
      <c r="Q5289" s="453">
        <v>1</v>
      </c>
      <c r="R5289" s="458">
        <v>0.71009999999999995</v>
      </c>
      <c r="S5289" s="464">
        <v>2500</v>
      </c>
      <c r="T5289" s="461">
        <v>2500</v>
      </c>
      <c r="U5289" s="462">
        <v>1100000</v>
      </c>
      <c r="V5289" s="463">
        <v>1099914.0625</v>
      </c>
      <c r="W5289" s="716" t="e">
        <f t="shared" si="205"/>
        <v>#DIV/0!</v>
      </c>
      <c r="Z5289" s="739">
        <f t="shared" si="206"/>
        <v>85.9375</v>
      </c>
    </row>
    <row r="5290" spans="1:26" s="365" customFormat="1" ht="12.65" customHeight="1">
      <c r="A5290" s="452" t="s">
        <v>115</v>
      </c>
      <c r="B5290" s="452" t="s">
        <v>728</v>
      </c>
      <c r="C5290" s="453" t="s">
        <v>449</v>
      </c>
      <c r="D5290" s="454" t="s">
        <v>726</v>
      </c>
      <c r="E5290" s="455" t="s">
        <v>727</v>
      </c>
      <c r="F5290" s="454" t="s">
        <v>1486</v>
      </c>
      <c r="G5290" s="454" t="s">
        <v>448</v>
      </c>
      <c r="H5290" s="454" t="s">
        <v>439</v>
      </c>
      <c r="I5290" s="453">
        <v>2025</v>
      </c>
      <c r="J5290" s="453">
        <v>1</v>
      </c>
      <c r="K5290" s="456">
        <v>45705</v>
      </c>
      <c r="L5290" s="457"/>
      <c r="M5290" s="458">
        <v>0.13009999999999999</v>
      </c>
      <c r="N5290" s="458">
        <v>0.15353749999999999</v>
      </c>
      <c r="O5290" s="459">
        <v>2.34375E-2</v>
      </c>
      <c r="P5290" s="460"/>
      <c r="Q5290" s="453">
        <v>1</v>
      </c>
      <c r="R5290" s="458">
        <v>0.13009999999999999</v>
      </c>
      <c r="S5290" s="464">
        <v>0</v>
      </c>
      <c r="T5290" s="461">
        <v>2681460</v>
      </c>
      <c r="U5290" s="462">
        <v>750000</v>
      </c>
      <c r="V5290" s="463">
        <v>687153.28125</v>
      </c>
      <c r="W5290" s="716" t="e">
        <f t="shared" si="205"/>
        <v>#DIV/0!</v>
      </c>
      <c r="Z5290" s="739">
        <f t="shared" si="206"/>
        <v>0</v>
      </c>
    </row>
    <row r="5291" spans="1:26" s="365" customFormat="1" ht="12.65" customHeight="1">
      <c r="A5291" s="452" t="s">
        <v>115</v>
      </c>
      <c r="B5291" s="452" t="s">
        <v>728</v>
      </c>
      <c r="C5291" s="453" t="s">
        <v>449</v>
      </c>
      <c r="D5291" s="454" t="s">
        <v>726</v>
      </c>
      <c r="E5291" s="455" t="s">
        <v>727</v>
      </c>
      <c r="F5291" s="454" t="s">
        <v>1486</v>
      </c>
      <c r="G5291" s="454" t="s">
        <v>448</v>
      </c>
      <c r="H5291" s="454" t="s">
        <v>439</v>
      </c>
      <c r="I5291" s="453">
        <v>2024</v>
      </c>
      <c r="J5291" s="453">
        <v>12</v>
      </c>
      <c r="K5291" s="456">
        <v>45665</v>
      </c>
      <c r="L5291" s="457"/>
      <c r="M5291" s="458">
        <v>0.13009999999999999</v>
      </c>
      <c r="N5291" s="458">
        <v>0.15353749999999999</v>
      </c>
      <c r="O5291" s="459">
        <v>2.34375E-2</v>
      </c>
      <c r="P5291" s="460"/>
      <c r="Q5291" s="453">
        <v>1</v>
      </c>
      <c r="R5291" s="458">
        <v>0.13009999999999999</v>
      </c>
      <c r="S5291" s="464">
        <v>227460</v>
      </c>
      <c r="T5291" s="461">
        <v>2681460</v>
      </c>
      <c r="U5291" s="462">
        <v>750000</v>
      </c>
      <c r="V5291" s="463">
        <v>687153.28125</v>
      </c>
      <c r="W5291" s="716" t="e">
        <f t="shared" si="205"/>
        <v>#DIV/0!</v>
      </c>
      <c r="Z5291" s="739">
        <f t="shared" si="206"/>
        <v>5331.09375</v>
      </c>
    </row>
    <row r="5292" spans="1:26" s="365" customFormat="1" ht="12.65" customHeight="1">
      <c r="A5292" s="452" t="s">
        <v>115</v>
      </c>
      <c r="B5292" s="452" t="s">
        <v>728</v>
      </c>
      <c r="C5292" s="453" t="s">
        <v>449</v>
      </c>
      <c r="D5292" s="454" t="s">
        <v>726</v>
      </c>
      <c r="E5292" s="455" t="s">
        <v>727</v>
      </c>
      <c r="F5292" s="454" t="s">
        <v>1486</v>
      </c>
      <c r="G5292" s="454" t="s">
        <v>448</v>
      </c>
      <c r="H5292" s="454" t="s">
        <v>439</v>
      </c>
      <c r="I5292" s="453">
        <v>2024</v>
      </c>
      <c r="J5292" s="453">
        <v>11</v>
      </c>
      <c r="K5292" s="456">
        <v>45629</v>
      </c>
      <c r="L5292" s="457"/>
      <c r="M5292" s="458">
        <v>0.13009999999999999</v>
      </c>
      <c r="N5292" s="458">
        <v>0.15353749999999999</v>
      </c>
      <c r="O5292" s="459">
        <v>2.34375E-2</v>
      </c>
      <c r="P5292" s="460"/>
      <c r="Q5292" s="453">
        <v>1</v>
      </c>
      <c r="R5292" s="458">
        <v>0.13009999999999999</v>
      </c>
      <c r="S5292" s="464">
        <v>861600</v>
      </c>
      <c r="T5292" s="461">
        <v>2454000</v>
      </c>
      <c r="U5292" s="462">
        <v>750000</v>
      </c>
      <c r="V5292" s="463">
        <v>692484.375</v>
      </c>
      <c r="W5292" s="716" t="e">
        <f t="shared" si="205"/>
        <v>#DIV/0!</v>
      </c>
      <c r="Z5292" s="739">
        <f t="shared" si="206"/>
        <v>20193.75</v>
      </c>
    </row>
    <row r="5293" spans="1:26" s="365" customFormat="1" ht="12.65" customHeight="1">
      <c r="A5293" s="452" t="s">
        <v>115</v>
      </c>
      <c r="B5293" s="452" t="s">
        <v>728</v>
      </c>
      <c r="C5293" s="453" t="s">
        <v>449</v>
      </c>
      <c r="D5293" s="454" t="s">
        <v>726</v>
      </c>
      <c r="E5293" s="455" t="s">
        <v>727</v>
      </c>
      <c r="F5293" s="454" t="s">
        <v>1486</v>
      </c>
      <c r="G5293" s="454" t="s">
        <v>448</v>
      </c>
      <c r="H5293" s="454" t="s">
        <v>439</v>
      </c>
      <c r="I5293" s="453">
        <v>2024</v>
      </c>
      <c r="J5293" s="453">
        <v>9</v>
      </c>
      <c r="K5293" s="456">
        <v>45597</v>
      </c>
      <c r="L5293" s="457"/>
      <c r="M5293" s="458">
        <v>0.13009999999999999</v>
      </c>
      <c r="N5293" s="458">
        <v>0.15353749999999999</v>
      </c>
      <c r="O5293" s="459">
        <v>2.34375E-2</v>
      </c>
      <c r="P5293" s="460">
        <v>0</v>
      </c>
      <c r="Q5293" s="453">
        <v>1</v>
      </c>
      <c r="R5293" s="458">
        <v>0.13009999999999999</v>
      </c>
      <c r="S5293" s="464">
        <v>1228700</v>
      </c>
      <c r="T5293" s="461">
        <v>1592400</v>
      </c>
      <c r="U5293" s="462">
        <v>750000</v>
      </c>
      <c r="V5293" s="463">
        <v>712678.125</v>
      </c>
      <c r="W5293" s="716" t="e">
        <f t="shared" si="205"/>
        <v>#DIV/0!</v>
      </c>
      <c r="Z5293" s="739">
        <f t="shared" si="206"/>
        <v>28797.65625</v>
      </c>
    </row>
    <row r="5294" spans="1:26" s="365" customFormat="1" ht="12.65" customHeight="1">
      <c r="A5294" s="452" t="s">
        <v>115</v>
      </c>
      <c r="B5294" s="452" t="s">
        <v>728</v>
      </c>
      <c r="C5294" s="453" t="s">
        <v>449</v>
      </c>
      <c r="D5294" s="454" t="s">
        <v>726</v>
      </c>
      <c r="E5294" s="455" t="s">
        <v>727</v>
      </c>
      <c r="F5294" s="454" t="s">
        <v>1486</v>
      </c>
      <c r="G5294" s="454" t="s">
        <v>448</v>
      </c>
      <c r="H5294" s="454" t="s">
        <v>439</v>
      </c>
      <c r="I5294" s="453">
        <v>2024</v>
      </c>
      <c r="J5294" s="453">
        <v>8</v>
      </c>
      <c r="K5294" s="456">
        <v>45597</v>
      </c>
      <c r="L5294" s="457"/>
      <c r="M5294" s="458">
        <v>0.13009999999999999</v>
      </c>
      <c r="N5294" s="458">
        <v>0.15353749999999999</v>
      </c>
      <c r="O5294" s="459">
        <v>2.34375E-2</v>
      </c>
      <c r="P5294" s="460">
        <v>0</v>
      </c>
      <c r="Q5294" s="453">
        <v>1</v>
      </c>
      <c r="R5294" s="458">
        <v>0.13009999999999999</v>
      </c>
      <c r="S5294" s="464">
        <v>363700</v>
      </c>
      <c r="T5294" s="461">
        <v>363700</v>
      </c>
      <c r="U5294" s="462">
        <v>750000</v>
      </c>
      <c r="V5294" s="463">
        <v>741475.78125</v>
      </c>
      <c r="W5294" s="716" t="e">
        <f t="shared" si="205"/>
        <v>#DIV/0!</v>
      </c>
      <c r="Z5294" s="739">
        <f t="shared" si="206"/>
        <v>8524.21875</v>
      </c>
    </row>
    <row r="5295" spans="1:26" s="365" customFormat="1" ht="12.65" customHeight="1">
      <c r="A5295" s="452" t="s">
        <v>115</v>
      </c>
      <c r="B5295" s="452" t="s">
        <v>728</v>
      </c>
      <c r="C5295" s="453" t="s">
        <v>449</v>
      </c>
      <c r="D5295" s="454" t="s">
        <v>729</v>
      </c>
      <c r="E5295" s="455" t="s">
        <v>730</v>
      </c>
      <c r="F5295" s="454" t="s">
        <v>1486</v>
      </c>
      <c r="G5295" s="454" t="s">
        <v>448</v>
      </c>
      <c r="H5295" s="454" t="s">
        <v>439</v>
      </c>
      <c r="I5295" s="453">
        <v>2025</v>
      </c>
      <c r="J5295" s="453">
        <v>1</v>
      </c>
      <c r="K5295" s="456">
        <v>45705</v>
      </c>
      <c r="L5295" s="457"/>
      <c r="M5295" s="458">
        <v>0.1404</v>
      </c>
      <c r="N5295" s="458">
        <v>0.16289999999999999</v>
      </c>
      <c r="O5295" s="459">
        <v>2.2499999999999999E-2</v>
      </c>
      <c r="P5295" s="460"/>
      <c r="Q5295" s="453">
        <v>1</v>
      </c>
      <c r="R5295" s="458">
        <v>0.1404</v>
      </c>
      <c r="S5295" s="464">
        <v>0</v>
      </c>
      <c r="T5295" s="461">
        <v>2996004</v>
      </c>
      <c r="U5295" s="462">
        <v>720000</v>
      </c>
      <c r="V5295" s="463">
        <v>652589.91</v>
      </c>
      <c r="W5295" s="716" t="e">
        <f t="shared" si="205"/>
        <v>#DIV/0!</v>
      </c>
      <c r="Z5295" s="739">
        <f t="shared" si="206"/>
        <v>0</v>
      </c>
    </row>
    <row r="5296" spans="1:26" s="365" customFormat="1" ht="12.65" customHeight="1">
      <c r="A5296" s="452" t="s">
        <v>115</v>
      </c>
      <c r="B5296" s="452" t="s">
        <v>728</v>
      </c>
      <c r="C5296" s="453" t="s">
        <v>449</v>
      </c>
      <c r="D5296" s="454" t="s">
        <v>729</v>
      </c>
      <c r="E5296" s="455" t="s">
        <v>730</v>
      </c>
      <c r="F5296" s="454" t="s">
        <v>1486</v>
      </c>
      <c r="G5296" s="454" t="s">
        <v>448</v>
      </c>
      <c r="H5296" s="454" t="s">
        <v>439</v>
      </c>
      <c r="I5296" s="453">
        <v>2024</v>
      </c>
      <c r="J5296" s="453">
        <v>12</v>
      </c>
      <c r="K5296" s="456">
        <v>45665</v>
      </c>
      <c r="L5296" s="457"/>
      <c r="M5296" s="458">
        <v>0.1404</v>
      </c>
      <c r="N5296" s="458">
        <v>0.16289999999999999</v>
      </c>
      <c r="O5296" s="459">
        <v>2.2499999999999999E-2</v>
      </c>
      <c r="P5296" s="460"/>
      <c r="Q5296" s="453">
        <v>1</v>
      </c>
      <c r="R5296" s="458">
        <v>0.1404</v>
      </c>
      <c r="S5296" s="464">
        <v>396004</v>
      </c>
      <c r="T5296" s="461">
        <v>2996004</v>
      </c>
      <c r="U5296" s="462">
        <v>720000</v>
      </c>
      <c r="V5296" s="463">
        <v>652589.91</v>
      </c>
      <c r="W5296" s="716" t="e">
        <f t="shared" si="205"/>
        <v>#DIV/0!</v>
      </c>
      <c r="Z5296" s="739">
        <f t="shared" si="206"/>
        <v>8910.09</v>
      </c>
    </row>
    <row r="5297" spans="1:26" s="365" customFormat="1" ht="12.65" customHeight="1">
      <c r="A5297" s="452" t="s">
        <v>115</v>
      </c>
      <c r="B5297" s="452" t="s">
        <v>728</v>
      </c>
      <c r="C5297" s="453" t="s">
        <v>449</v>
      </c>
      <c r="D5297" s="454" t="s">
        <v>729</v>
      </c>
      <c r="E5297" s="455" t="s">
        <v>730</v>
      </c>
      <c r="F5297" s="454" t="s">
        <v>1486</v>
      </c>
      <c r="G5297" s="454" t="s">
        <v>448</v>
      </c>
      <c r="H5297" s="454" t="s">
        <v>439</v>
      </c>
      <c r="I5297" s="453">
        <v>2024</v>
      </c>
      <c r="J5297" s="453">
        <v>11</v>
      </c>
      <c r="K5297" s="456">
        <v>45629</v>
      </c>
      <c r="L5297" s="457"/>
      <c r="M5297" s="458">
        <v>0.1404</v>
      </c>
      <c r="N5297" s="458">
        <v>0.16289999999999999</v>
      </c>
      <c r="O5297" s="459">
        <v>2.2499999999999999E-2</v>
      </c>
      <c r="P5297" s="460"/>
      <c r="Q5297" s="453">
        <v>1</v>
      </c>
      <c r="R5297" s="458">
        <v>0.1404</v>
      </c>
      <c r="S5297" s="464">
        <v>420000</v>
      </c>
      <c r="T5297" s="461">
        <v>2600000</v>
      </c>
      <c r="U5297" s="462">
        <v>720000</v>
      </c>
      <c r="V5297" s="463">
        <v>661500</v>
      </c>
      <c r="W5297" s="716" t="e">
        <f t="shared" si="205"/>
        <v>#DIV/0!</v>
      </c>
      <c r="Z5297" s="739">
        <f t="shared" si="206"/>
        <v>9450</v>
      </c>
    </row>
    <row r="5298" spans="1:26" s="365" customFormat="1" ht="12.65" customHeight="1">
      <c r="A5298" s="452" t="s">
        <v>115</v>
      </c>
      <c r="B5298" s="452" t="s">
        <v>728</v>
      </c>
      <c r="C5298" s="453" t="s">
        <v>449</v>
      </c>
      <c r="D5298" s="454" t="s">
        <v>729</v>
      </c>
      <c r="E5298" s="455" t="s">
        <v>730</v>
      </c>
      <c r="F5298" s="454" t="s">
        <v>1486</v>
      </c>
      <c r="G5298" s="454" t="s">
        <v>448</v>
      </c>
      <c r="H5298" s="454" t="s">
        <v>439</v>
      </c>
      <c r="I5298" s="453">
        <v>2024</v>
      </c>
      <c r="J5298" s="453">
        <v>10</v>
      </c>
      <c r="K5298" s="456">
        <v>45601</v>
      </c>
      <c r="L5298" s="457"/>
      <c r="M5298" s="458">
        <v>0.1404</v>
      </c>
      <c r="N5298" s="458">
        <v>0.16289999999999999</v>
      </c>
      <c r="O5298" s="459">
        <v>2.2499999999999999E-2</v>
      </c>
      <c r="P5298" s="460"/>
      <c r="Q5298" s="453">
        <v>1</v>
      </c>
      <c r="R5298" s="458">
        <v>0.1404</v>
      </c>
      <c r="S5298" s="464">
        <v>410000</v>
      </c>
      <c r="T5298" s="461">
        <v>2180000</v>
      </c>
      <c r="U5298" s="462">
        <v>720000</v>
      </c>
      <c r="V5298" s="463">
        <v>670950</v>
      </c>
      <c r="W5298" s="716" t="e">
        <f t="shared" si="205"/>
        <v>#DIV/0!</v>
      </c>
      <c r="Z5298" s="739">
        <f t="shared" si="206"/>
        <v>9225</v>
      </c>
    </row>
    <row r="5299" spans="1:26" s="365" customFormat="1" ht="12.65" customHeight="1">
      <c r="A5299" s="452" t="s">
        <v>115</v>
      </c>
      <c r="B5299" s="452" t="s">
        <v>728</v>
      </c>
      <c r="C5299" s="453" t="s">
        <v>449</v>
      </c>
      <c r="D5299" s="454" t="s">
        <v>729</v>
      </c>
      <c r="E5299" s="455" t="s">
        <v>730</v>
      </c>
      <c r="F5299" s="454" t="s">
        <v>1486</v>
      </c>
      <c r="G5299" s="454" t="s">
        <v>448</v>
      </c>
      <c r="H5299" s="454" t="s">
        <v>439</v>
      </c>
      <c r="I5299" s="453">
        <v>2024</v>
      </c>
      <c r="J5299" s="453">
        <v>9</v>
      </c>
      <c r="K5299" s="456">
        <v>45597</v>
      </c>
      <c r="L5299" s="457"/>
      <c r="M5299" s="458">
        <v>0.1404</v>
      </c>
      <c r="N5299" s="458">
        <v>0.16289999999999999</v>
      </c>
      <c r="O5299" s="459">
        <v>2.2499999999999999E-2</v>
      </c>
      <c r="P5299" s="460">
        <v>0</v>
      </c>
      <c r="Q5299" s="453">
        <v>1</v>
      </c>
      <c r="R5299" s="458">
        <v>0.1404</v>
      </c>
      <c r="S5299" s="464">
        <v>1440000</v>
      </c>
      <c r="T5299" s="461">
        <v>1770000</v>
      </c>
      <c r="U5299" s="462">
        <v>720000</v>
      </c>
      <c r="V5299" s="463">
        <v>680175</v>
      </c>
      <c r="W5299" s="716" t="e">
        <f t="shared" si="205"/>
        <v>#DIV/0!</v>
      </c>
      <c r="Z5299" s="739">
        <f t="shared" si="206"/>
        <v>32400</v>
      </c>
    </row>
    <row r="5300" spans="1:26" s="365" customFormat="1" ht="12.65" customHeight="1">
      <c r="A5300" s="452" t="s">
        <v>115</v>
      </c>
      <c r="B5300" s="452" t="s">
        <v>728</v>
      </c>
      <c r="C5300" s="453" t="s">
        <v>449</v>
      </c>
      <c r="D5300" s="454" t="s">
        <v>729</v>
      </c>
      <c r="E5300" s="455" t="s">
        <v>730</v>
      </c>
      <c r="F5300" s="454" t="s">
        <v>1486</v>
      </c>
      <c r="G5300" s="454" t="s">
        <v>448</v>
      </c>
      <c r="H5300" s="454" t="s">
        <v>439</v>
      </c>
      <c r="I5300" s="453">
        <v>2024</v>
      </c>
      <c r="J5300" s="453">
        <v>8</v>
      </c>
      <c r="K5300" s="456">
        <v>45597</v>
      </c>
      <c r="L5300" s="457"/>
      <c r="M5300" s="458">
        <v>0.1404</v>
      </c>
      <c r="N5300" s="458">
        <v>0.16289999999999999</v>
      </c>
      <c r="O5300" s="459">
        <v>2.2499999999999999E-2</v>
      </c>
      <c r="P5300" s="460">
        <v>0</v>
      </c>
      <c r="Q5300" s="453">
        <v>1</v>
      </c>
      <c r="R5300" s="458">
        <v>0.1404</v>
      </c>
      <c r="S5300" s="464">
        <v>330000</v>
      </c>
      <c r="T5300" s="461">
        <v>330000</v>
      </c>
      <c r="U5300" s="462">
        <v>720000</v>
      </c>
      <c r="V5300" s="463">
        <v>712575</v>
      </c>
      <c r="W5300" s="716" t="e">
        <f t="shared" si="205"/>
        <v>#DIV/0!</v>
      </c>
      <c r="Z5300" s="739">
        <f t="shared" si="206"/>
        <v>7425</v>
      </c>
    </row>
    <row r="5301" spans="1:26" s="365" customFormat="1" ht="12.65" customHeight="1">
      <c r="A5301" s="452" t="s">
        <v>115</v>
      </c>
      <c r="B5301" s="452" t="s">
        <v>728</v>
      </c>
      <c r="C5301" s="453" t="s">
        <v>449</v>
      </c>
      <c r="D5301" s="454" t="s">
        <v>731</v>
      </c>
      <c r="E5301" s="455" t="s">
        <v>1164</v>
      </c>
      <c r="F5301" s="454" t="s">
        <v>1486</v>
      </c>
      <c r="G5301" s="454" t="s">
        <v>448</v>
      </c>
      <c r="H5301" s="454" t="s">
        <v>439</v>
      </c>
      <c r="I5301" s="453">
        <v>2025</v>
      </c>
      <c r="J5301" s="453">
        <v>1</v>
      </c>
      <c r="K5301" s="456">
        <v>45705</v>
      </c>
      <c r="L5301" s="457"/>
      <c r="M5301" s="458">
        <v>0.1628</v>
      </c>
      <c r="N5301" s="458">
        <v>0.19405</v>
      </c>
      <c r="O5301" s="459">
        <v>3.125E-2</v>
      </c>
      <c r="P5301" s="460"/>
      <c r="Q5301" s="453">
        <v>1</v>
      </c>
      <c r="R5301" s="458">
        <v>0.1628</v>
      </c>
      <c r="S5301" s="464">
        <v>0</v>
      </c>
      <c r="T5301" s="461">
        <v>235493</v>
      </c>
      <c r="U5301" s="462">
        <v>1000000</v>
      </c>
      <c r="V5301" s="463">
        <v>992640.84375</v>
      </c>
      <c r="W5301" s="716" t="e">
        <f t="shared" si="205"/>
        <v>#DIV/0!</v>
      </c>
      <c r="Z5301" s="739">
        <f t="shared" si="206"/>
        <v>0</v>
      </c>
    </row>
    <row r="5302" spans="1:26" s="365" customFormat="1" ht="12.65" customHeight="1">
      <c r="A5302" s="452" t="s">
        <v>115</v>
      </c>
      <c r="B5302" s="452" t="s">
        <v>728</v>
      </c>
      <c r="C5302" s="453" t="s">
        <v>449</v>
      </c>
      <c r="D5302" s="454" t="s">
        <v>731</v>
      </c>
      <c r="E5302" s="455" t="s">
        <v>1164</v>
      </c>
      <c r="F5302" s="454" t="s">
        <v>1486</v>
      </c>
      <c r="G5302" s="454" t="s">
        <v>448</v>
      </c>
      <c r="H5302" s="454" t="s">
        <v>439</v>
      </c>
      <c r="I5302" s="453">
        <v>2024</v>
      </c>
      <c r="J5302" s="453">
        <v>12</v>
      </c>
      <c r="K5302" s="456">
        <v>45665</v>
      </c>
      <c r="L5302" s="457"/>
      <c r="M5302" s="458">
        <v>0.1628</v>
      </c>
      <c r="N5302" s="458">
        <v>0.19405</v>
      </c>
      <c r="O5302" s="459">
        <v>3.125E-2</v>
      </c>
      <c r="P5302" s="460"/>
      <c r="Q5302" s="453">
        <v>1</v>
      </c>
      <c r="R5302" s="458">
        <v>0.1628</v>
      </c>
      <c r="S5302" s="464">
        <v>0</v>
      </c>
      <c r="T5302" s="461">
        <v>235493</v>
      </c>
      <c r="U5302" s="462">
        <v>1000000</v>
      </c>
      <c r="V5302" s="463">
        <v>992640.84375</v>
      </c>
      <c r="W5302" s="716" t="e">
        <f t="shared" si="205"/>
        <v>#DIV/0!</v>
      </c>
      <c r="Z5302" s="739">
        <f t="shared" si="206"/>
        <v>0</v>
      </c>
    </row>
    <row r="5303" spans="1:26" s="365" customFormat="1" ht="12.65" customHeight="1">
      <c r="A5303" s="452" t="s">
        <v>115</v>
      </c>
      <c r="B5303" s="452" t="s">
        <v>728</v>
      </c>
      <c r="C5303" s="453" t="s">
        <v>449</v>
      </c>
      <c r="D5303" s="454" t="s">
        <v>731</v>
      </c>
      <c r="E5303" s="455" t="s">
        <v>1164</v>
      </c>
      <c r="F5303" s="454" t="s">
        <v>1486</v>
      </c>
      <c r="G5303" s="454" t="s">
        <v>448</v>
      </c>
      <c r="H5303" s="454" t="s">
        <v>439</v>
      </c>
      <c r="I5303" s="453">
        <v>2024</v>
      </c>
      <c r="J5303" s="453">
        <v>11</v>
      </c>
      <c r="K5303" s="456">
        <v>45629</v>
      </c>
      <c r="L5303" s="457"/>
      <c r="M5303" s="458">
        <v>0.1628</v>
      </c>
      <c r="N5303" s="458">
        <v>0.19405</v>
      </c>
      <c r="O5303" s="459">
        <v>3.125E-2</v>
      </c>
      <c r="P5303" s="460"/>
      <c r="Q5303" s="453">
        <v>1</v>
      </c>
      <c r="R5303" s="458">
        <v>0.1628</v>
      </c>
      <c r="S5303" s="464">
        <v>42500</v>
      </c>
      <c r="T5303" s="461">
        <v>235493</v>
      </c>
      <c r="U5303" s="462">
        <v>1000000</v>
      </c>
      <c r="V5303" s="463">
        <v>992640.84375</v>
      </c>
      <c r="W5303" s="716" t="e">
        <f t="shared" si="205"/>
        <v>#DIV/0!</v>
      </c>
      <c r="Z5303" s="739">
        <f t="shared" si="206"/>
        <v>1328.125</v>
      </c>
    </row>
    <row r="5304" spans="1:26" s="365" customFormat="1" ht="12.65" customHeight="1">
      <c r="A5304" s="452" t="s">
        <v>115</v>
      </c>
      <c r="B5304" s="452" t="s">
        <v>728</v>
      </c>
      <c r="C5304" s="453" t="s">
        <v>449</v>
      </c>
      <c r="D5304" s="454" t="s">
        <v>731</v>
      </c>
      <c r="E5304" s="455" t="s">
        <v>1164</v>
      </c>
      <c r="F5304" s="454" t="s">
        <v>1486</v>
      </c>
      <c r="G5304" s="454" t="s">
        <v>448</v>
      </c>
      <c r="H5304" s="454" t="s">
        <v>439</v>
      </c>
      <c r="I5304" s="453">
        <v>2024</v>
      </c>
      <c r="J5304" s="453">
        <v>10</v>
      </c>
      <c r="K5304" s="456">
        <v>45601</v>
      </c>
      <c r="L5304" s="457"/>
      <c r="M5304" s="458">
        <v>0.1628</v>
      </c>
      <c r="N5304" s="458">
        <v>0.19405</v>
      </c>
      <c r="O5304" s="459">
        <v>3.125E-2</v>
      </c>
      <c r="P5304" s="460"/>
      <c r="Q5304" s="453">
        <v>1</v>
      </c>
      <c r="R5304" s="458">
        <v>0.1628</v>
      </c>
      <c r="S5304" s="464">
        <v>75043</v>
      </c>
      <c r="T5304" s="461">
        <v>192993</v>
      </c>
      <c r="U5304" s="462">
        <v>1000000</v>
      </c>
      <c r="V5304" s="463">
        <v>993968.96875</v>
      </c>
      <c r="W5304" s="716" t="e">
        <f t="shared" si="205"/>
        <v>#DIV/0!</v>
      </c>
      <c r="Z5304" s="739">
        <f t="shared" si="206"/>
        <v>2345.09375</v>
      </c>
    </row>
    <row r="5305" spans="1:26" s="365" customFormat="1" ht="12.65" customHeight="1">
      <c r="A5305" s="452" t="s">
        <v>115</v>
      </c>
      <c r="B5305" s="452" t="s">
        <v>728</v>
      </c>
      <c r="C5305" s="453" t="s">
        <v>449</v>
      </c>
      <c r="D5305" s="454" t="s">
        <v>731</v>
      </c>
      <c r="E5305" s="455" t="s">
        <v>1164</v>
      </c>
      <c r="F5305" s="454" t="s">
        <v>1486</v>
      </c>
      <c r="G5305" s="454" t="s">
        <v>448</v>
      </c>
      <c r="H5305" s="454" t="s">
        <v>439</v>
      </c>
      <c r="I5305" s="453">
        <v>2024</v>
      </c>
      <c r="J5305" s="453">
        <v>9</v>
      </c>
      <c r="K5305" s="456">
        <v>45597</v>
      </c>
      <c r="L5305" s="457"/>
      <c r="M5305" s="458">
        <v>0.1628</v>
      </c>
      <c r="N5305" s="458">
        <v>0.19405</v>
      </c>
      <c r="O5305" s="459">
        <v>3.125E-2</v>
      </c>
      <c r="P5305" s="460">
        <v>0</v>
      </c>
      <c r="Q5305" s="453">
        <v>1</v>
      </c>
      <c r="R5305" s="458">
        <v>0.1628</v>
      </c>
      <c r="S5305" s="464">
        <v>105000</v>
      </c>
      <c r="T5305" s="461">
        <v>117950</v>
      </c>
      <c r="U5305" s="462">
        <v>1000000</v>
      </c>
      <c r="V5305" s="463">
        <v>996314.0625</v>
      </c>
      <c r="W5305" s="716" t="e">
        <f t="shared" si="205"/>
        <v>#DIV/0!</v>
      </c>
      <c r="Z5305" s="739">
        <f t="shared" si="206"/>
        <v>3281.25</v>
      </c>
    </row>
    <row r="5306" spans="1:26" s="365" customFormat="1" ht="12.65" customHeight="1">
      <c r="A5306" s="452" t="s">
        <v>115</v>
      </c>
      <c r="B5306" s="452" t="s">
        <v>728</v>
      </c>
      <c r="C5306" s="453" t="s">
        <v>449</v>
      </c>
      <c r="D5306" s="454" t="s">
        <v>731</v>
      </c>
      <c r="E5306" s="455" t="s">
        <v>1164</v>
      </c>
      <c r="F5306" s="454" t="s">
        <v>1486</v>
      </c>
      <c r="G5306" s="454" t="s">
        <v>448</v>
      </c>
      <c r="H5306" s="454" t="s">
        <v>439</v>
      </c>
      <c r="I5306" s="453">
        <v>2024</v>
      </c>
      <c r="J5306" s="453">
        <v>8</v>
      </c>
      <c r="K5306" s="456">
        <v>45597</v>
      </c>
      <c r="L5306" s="457"/>
      <c r="M5306" s="458">
        <v>0.1628</v>
      </c>
      <c r="N5306" s="458">
        <v>0.19405</v>
      </c>
      <c r="O5306" s="459">
        <v>3.125E-2</v>
      </c>
      <c r="P5306" s="460">
        <v>0</v>
      </c>
      <c r="Q5306" s="453">
        <v>1</v>
      </c>
      <c r="R5306" s="458">
        <v>0.1628</v>
      </c>
      <c r="S5306" s="464">
        <v>12950</v>
      </c>
      <c r="T5306" s="461">
        <v>12950</v>
      </c>
      <c r="U5306" s="462">
        <v>1000000</v>
      </c>
      <c r="V5306" s="463">
        <v>999595.3125</v>
      </c>
      <c r="W5306" s="716" t="e">
        <f t="shared" si="205"/>
        <v>#DIV/0!</v>
      </c>
      <c r="Z5306" s="739">
        <f t="shared" si="206"/>
        <v>404.6875</v>
      </c>
    </row>
    <row r="5307" spans="1:26" s="365" customFormat="1" ht="12.65" customHeight="1">
      <c r="A5307" s="452" t="s">
        <v>115</v>
      </c>
      <c r="B5307" s="452" t="s">
        <v>728</v>
      </c>
      <c r="C5307" s="453" t="s">
        <v>449</v>
      </c>
      <c r="D5307" s="454" t="s">
        <v>737</v>
      </c>
      <c r="E5307" s="455" t="s">
        <v>1165</v>
      </c>
      <c r="F5307" s="454" t="s">
        <v>1486</v>
      </c>
      <c r="G5307" s="454" t="s">
        <v>448</v>
      </c>
      <c r="H5307" s="454" t="s">
        <v>439</v>
      </c>
      <c r="I5307" s="453">
        <v>2025</v>
      </c>
      <c r="J5307" s="453">
        <v>1</v>
      </c>
      <c r="K5307" s="456">
        <v>45705</v>
      </c>
      <c r="L5307" s="457"/>
      <c r="M5307" s="458">
        <v>0.21</v>
      </c>
      <c r="N5307" s="458">
        <v>0.245</v>
      </c>
      <c r="O5307" s="459">
        <v>3.5000000000000003E-2</v>
      </c>
      <c r="P5307" s="460"/>
      <c r="Q5307" s="453">
        <v>1</v>
      </c>
      <c r="R5307" s="458">
        <v>0.21</v>
      </c>
      <c r="S5307" s="464">
        <v>0</v>
      </c>
      <c r="T5307" s="461">
        <v>186392</v>
      </c>
      <c r="U5307" s="462">
        <v>1120000</v>
      </c>
      <c r="V5307" s="463">
        <v>1113476.28</v>
      </c>
      <c r="W5307" s="716" t="e">
        <f t="shared" si="205"/>
        <v>#DIV/0!</v>
      </c>
      <c r="Z5307" s="739">
        <f t="shared" si="206"/>
        <v>0</v>
      </c>
    </row>
    <row r="5308" spans="1:26" s="365" customFormat="1" ht="12.65" customHeight="1">
      <c r="A5308" s="452" t="s">
        <v>115</v>
      </c>
      <c r="B5308" s="452" t="s">
        <v>728</v>
      </c>
      <c r="C5308" s="453" t="s">
        <v>449</v>
      </c>
      <c r="D5308" s="454" t="s">
        <v>737</v>
      </c>
      <c r="E5308" s="455" t="s">
        <v>1165</v>
      </c>
      <c r="F5308" s="454" t="s">
        <v>1486</v>
      </c>
      <c r="G5308" s="454" t="s">
        <v>448</v>
      </c>
      <c r="H5308" s="454" t="s">
        <v>439</v>
      </c>
      <c r="I5308" s="453">
        <v>2024</v>
      </c>
      <c r="J5308" s="453">
        <v>12</v>
      </c>
      <c r="K5308" s="456">
        <v>45665</v>
      </c>
      <c r="L5308" s="457"/>
      <c r="M5308" s="458">
        <v>0.21</v>
      </c>
      <c r="N5308" s="458">
        <v>0.245</v>
      </c>
      <c r="O5308" s="459">
        <v>3.5000000000000003E-2</v>
      </c>
      <c r="P5308" s="460"/>
      <c r="Q5308" s="453">
        <v>1</v>
      </c>
      <c r="R5308" s="458">
        <v>0.21</v>
      </c>
      <c r="S5308" s="464">
        <v>0</v>
      </c>
      <c r="T5308" s="461">
        <v>186392</v>
      </c>
      <c r="U5308" s="462">
        <v>1120000</v>
      </c>
      <c r="V5308" s="463">
        <v>1113476.28</v>
      </c>
      <c r="W5308" s="716" t="e">
        <f t="shared" si="205"/>
        <v>#DIV/0!</v>
      </c>
      <c r="Z5308" s="739">
        <f t="shared" si="206"/>
        <v>0</v>
      </c>
    </row>
    <row r="5309" spans="1:26" s="365" customFormat="1" ht="12.65" customHeight="1">
      <c r="A5309" s="452" t="s">
        <v>115</v>
      </c>
      <c r="B5309" s="452" t="s">
        <v>728</v>
      </c>
      <c r="C5309" s="453" t="s">
        <v>449</v>
      </c>
      <c r="D5309" s="454" t="s">
        <v>737</v>
      </c>
      <c r="E5309" s="455" t="s">
        <v>1165</v>
      </c>
      <c r="F5309" s="454" t="s">
        <v>1486</v>
      </c>
      <c r="G5309" s="454" t="s">
        <v>448</v>
      </c>
      <c r="H5309" s="454" t="s">
        <v>439</v>
      </c>
      <c r="I5309" s="453">
        <v>2024</v>
      </c>
      <c r="J5309" s="453">
        <v>11</v>
      </c>
      <c r="K5309" s="456">
        <v>45629</v>
      </c>
      <c r="L5309" s="457"/>
      <c r="M5309" s="458">
        <v>0.21</v>
      </c>
      <c r="N5309" s="458">
        <v>0.245</v>
      </c>
      <c r="O5309" s="459">
        <v>3.5000000000000003E-2</v>
      </c>
      <c r="P5309" s="460"/>
      <c r="Q5309" s="453">
        <v>1</v>
      </c>
      <c r="R5309" s="458">
        <v>0.21</v>
      </c>
      <c r="S5309" s="464">
        <v>0</v>
      </c>
      <c r="T5309" s="461">
        <v>186392</v>
      </c>
      <c r="U5309" s="462">
        <v>1120000</v>
      </c>
      <c r="V5309" s="463">
        <v>1113476.28</v>
      </c>
      <c r="W5309" s="716" t="e">
        <f t="shared" si="205"/>
        <v>#DIV/0!</v>
      </c>
      <c r="Z5309" s="739">
        <f t="shared" si="206"/>
        <v>0</v>
      </c>
    </row>
    <row r="5310" spans="1:26" s="365" customFormat="1" ht="12.65" customHeight="1">
      <c r="A5310" s="452" t="s">
        <v>115</v>
      </c>
      <c r="B5310" s="452" t="s">
        <v>728</v>
      </c>
      <c r="C5310" s="453" t="s">
        <v>449</v>
      </c>
      <c r="D5310" s="454" t="s">
        <v>737</v>
      </c>
      <c r="E5310" s="455" t="s">
        <v>1165</v>
      </c>
      <c r="F5310" s="454" t="s">
        <v>1486</v>
      </c>
      <c r="G5310" s="454" t="s">
        <v>448</v>
      </c>
      <c r="H5310" s="454" t="s">
        <v>439</v>
      </c>
      <c r="I5310" s="453">
        <v>2024</v>
      </c>
      <c r="J5310" s="453">
        <v>10</v>
      </c>
      <c r="K5310" s="456">
        <v>45601</v>
      </c>
      <c r="L5310" s="457"/>
      <c r="M5310" s="458">
        <v>0.21</v>
      </c>
      <c r="N5310" s="458">
        <v>0.245</v>
      </c>
      <c r="O5310" s="459">
        <v>3.5000000000000003E-2</v>
      </c>
      <c r="P5310" s="460"/>
      <c r="Q5310" s="453">
        <v>1</v>
      </c>
      <c r="R5310" s="458">
        <v>0.21</v>
      </c>
      <c r="S5310" s="464">
        <v>60442</v>
      </c>
      <c r="T5310" s="461">
        <v>186392</v>
      </c>
      <c r="U5310" s="462">
        <v>1120000</v>
      </c>
      <c r="V5310" s="463">
        <v>1113476.28</v>
      </c>
      <c r="W5310" s="716" t="e">
        <f t="shared" si="205"/>
        <v>#DIV/0!</v>
      </c>
      <c r="Z5310" s="739">
        <f t="shared" si="206"/>
        <v>2115.4700000000003</v>
      </c>
    </row>
    <row r="5311" spans="1:26" s="365" customFormat="1" ht="12.65" customHeight="1">
      <c r="A5311" s="452" t="s">
        <v>115</v>
      </c>
      <c r="B5311" s="452" t="s">
        <v>728</v>
      </c>
      <c r="C5311" s="453" t="s">
        <v>449</v>
      </c>
      <c r="D5311" s="454" t="s">
        <v>737</v>
      </c>
      <c r="E5311" s="455" t="s">
        <v>1165</v>
      </c>
      <c r="F5311" s="454" t="s">
        <v>1486</v>
      </c>
      <c r="G5311" s="454" t="s">
        <v>448</v>
      </c>
      <c r="H5311" s="454" t="s">
        <v>439</v>
      </c>
      <c r="I5311" s="453">
        <v>2024</v>
      </c>
      <c r="J5311" s="453">
        <v>9</v>
      </c>
      <c r="K5311" s="456">
        <v>45597</v>
      </c>
      <c r="L5311" s="457"/>
      <c r="M5311" s="458">
        <v>0.21</v>
      </c>
      <c r="N5311" s="458">
        <v>0.245</v>
      </c>
      <c r="O5311" s="459">
        <v>3.5000000000000003E-2</v>
      </c>
      <c r="P5311" s="460">
        <v>0</v>
      </c>
      <c r="Q5311" s="453">
        <v>1</v>
      </c>
      <c r="R5311" s="458">
        <v>0.21</v>
      </c>
      <c r="S5311" s="464">
        <v>100000</v>
      </c>
      <c r="T5311" s="461">
        <v>125950</v>
      </c>
      <c r="U5311" s="462">
        <v>1120000</v>
      </c>
      <c r="V5311" s="463">
        <v>1115591.75</v>
      </c>
      <c r="W5311" s="716" t="e">
        <f t="shared" si="205"/>
        <v>#DIV/0!</v>
      </c>
      <c r="Z5311" s="739">
        <f t="shared" si="206"/>
        <v>3500.0000000000005</v>
      </c>
    </row>
    <row r="5312" spans="1:26" s="365" customFormat="1" ht="12.65" customHeight="1">
      <c r="A5312" s="452" t="s">
        <v>115</v>
      </c>
      <c r="B5312" s="452" t="s">
        <v>728</v>
      </c>
      <c r="C5312" s="453" t="s">
        <v>449</v>
      </c>
      <c r="D5312" s="454" t="s">
        <v>737</v>
      </c>
      <c r="E5312" s="455" t="s">
        <v>1165</v>
      </c>
      <c r="F5312" s="454" t="s">
        <v>1486</v>
      </c>
      <c r="G5312" s="454" t="s">
        <v>448</v>
      </c>
      <c r="H5312" s="454" t="s">
        <v>439</v>
      </c>
      <c r="I5312" s="453">
        <v>2024</v>
      </c>
      <c r="J5312" s="453">
        <v>8</v>
      </c>
      <c r="K5312" s="456">
        <v>45597</v>
      </c>
      <c r="L5312" s="457"/>
      <c r="M5312" s="458">
        <v>0.21</v>
      </c>
      <c r="N5312" s="458">
        <v>0.245</v>
      </c>
      <c r="O5312" s="459">
        <v>3.5000000000000003E-2</v>
      </c>
      <c r="P5312" s="460">
        <v>0</v>
      </c>
      <c r="Q5312" s="453">
        <v>1</v>
      </c>
      <c r="R5312" s="458">
        <v>0.21</v>
      </c>
      <c r="S5312" s="464">
        <v>25950</v>
      </c>
      <c r="T5312" s="461">
        <v>25950</v>
      </c>
      <c r="U5312" s="462">
        <v>1120000</v>
      </c>
      <c r="V5312" s="463">
        <v>1119091.75</v>
      </c>
      <c r="W5312" s="716" t="e">
        <f t="shared" si="205"/>
        <v>#DIV/0!</v>
      </c>
      <c r="Z5312" s="739">
        <f t="shared" si="206"/>
        <v>908.25000000000011</v>
      </c>
    </row>
    <row r="5313" spans="1:26" s="365" customFormat="1" ht="12.65" customHeight="1">
      <c r="A5313" s="284" t="s">
        <v>69</v>
      </c>
      <c r="B5313" s="452" t="s">
        <v>1213</v>
      </c>
      <c r="C5313" s="453" t="s">
        <v>435</v>
      </c>
      <c r="D5313" s="454" t="s">
        <v>1493</v>
      </c>
      <c r="E5313" s="455" t="s">
        <v>1494</v>
      </c>
      <c r="F5313" s="454" t="s">
        <v>1486</v>
      </c>
      <c r="G5313" s="454"/>
      <c r="H5313" s="454" t="s">
        <v>439</v>
      </c>
      <c r="I5313" s="453">
        <v>2025</v>
      </c>
      <c r="J5313" s="453">
        <v>1</v>
      </c>
      <c r="K5313" s="456">
        <v>45705</v>
      </c>
      <c r="L5313" s="457"/>
      <c r="M5313" s="458">
        <v>1.536</v>
      </c>
      <c r="N5313" s="458">
        <v>1.5907500000000001</v>
      </c>
      <c r="O5313" s="459">
        <v>5.475E-2</v>
      </c>
      <c r="P5313" s="460"/>
      <c r="Q5313" s="453">
        <v>1</v>
      </c>
      <c r="R5313" s="458">
        <v>1.536</v>
      </c>
      <c r="S5313" s="464">
        <v>0</v>
      </c>
      <c r="T5313" s="461">
        <v>0</v>
      </c>
      <c r="U5313" s="462">
        <v>219000</v>
      </c>
      <c r="V5313" s="463">
        <v>219000</v>
      </c>
      <c r="W5313" s="716" t="e">
        <f t="shared" si="205"/>
        <v>#DIV/0!</v>
      </c>
      <c r="Z5313" s="739">
        <f t="shared" si="206"/>
        <v>0</v>
      </c>
    </row>
    <row r="5314" spans="1:26" s="365" customFormat="1" ht="12.65" customHeight="1">
      <c r="A5314" s="284" t="s">
        <v>69</v>
      </c>
      <c r="B5314" s="452" t="s">
        <v>1213</v>
      </c>
      <c r="C5314" s="453" t="s">
        <v>435</v>
      </c>
      <c r="D5314" s="454" t="s">
        <v>1493</v>
      </c>
      <c r="E5314" s="455" t="s">
        <v>1494</v>
      </c>
      <c r="F5314" s="454" t="s">
        <v>1486</v>
      </c>
      <c r="G5314" s="454"/>
      <c r="H5314" s="454" t="s">
        <v>439</v>
      </c>
      <c r="I5314" s="453">
        <v>2024</v>
      </c>
      <c r="J5314" s="453">
        <v>12</v>
      </c>
      <c r="K5314" s="456">
        <v>45665</v>
      </c>
      <c r="L5314" s="457"/>
      <c r="M5314" s="458">
        <v>1.536</v>
      </c>
      <c r="N5314" s="458">
        <v>1.5907500000000001</v>
      </c>
      <c r="O5314" s="459">
        <v>5.475E-2</v>
      </c>
      <c r="P5314" s="460"/>
      <c r="Q5314" s="453">
        <v>1</v>
      </c>
      <c r="R5314" s="458">
        <v>1.536</v>
      </c>
      <c r="S5314" s="464">
        <v>0</v>
      </c>
      <c r="T5314" s="461">
        <v>0</v>
      </c>
      <c r="U5314" s="462">
        <v>219000</v>
      </c>
      <c r="V5314" s="463">
        <v>219000</v>
      </c>
      <c r="W5314" s="716" t="e">
        <f t="shared" ref="W5314:W5377" si="207">V5314/$AB$1</f>
        <v>#DIV/0!</v>
      </c>
      <c r="Z5314" s="739">
        <f t="shared" si="206"/>
        <v>0</v>
      </c>
    </row>
    <row r="5315" spans="1:26" s="365" customFormat="1" ht="12.65" customHeight="1">
      <c r="A5315" s="284" t="s">
        <v>69</v>
      </c>
      <c r="B5315" s="452" t="s">
        <v>1213</v>
      </c>
      <c r="C5315" s="453" t="s">
        <v>435</v>
      </c>
      <c r="D5315" s="454" t="s">
        <v>1493</v>
      </c>
      <c r="E5315" s="455" t="s">
        <v>1494</v>
      </c>
      <c r="F5315" s="454" t="s">
        <v>1486</v>
      </c>
      <c r="G5315" s="454"/>
      <c r="H5315" s="454" t="s">
        <v>439</v>
      </c>
      <c r="I5315" s="453">
        <v>2024</v>
      </c>
      <c r="J5315" s="453">
        <v>11</v>
      </c>
      <c r="K5315" s="456">
        <v>45629</v>
      </c>
      <c r="L5315" s="457"/>
      <c r="M5315" s="458">
        <v>1.536</v>
      </c>
      <c r="N5315" s="458">
        <v>1.5907500000000001</v>
      </c>
      <c r="O5315" s="459">
        <v>5.475E-2</v>
      </c>
      <c r="P5315" s="460">
        <v>0</v>
      </c>
      <c r="Q5315" s="453">
        <v>1</v>
      </c>
      <c r="R5315" s="458">
        <v>1.536</v>
      </c>
      <c r="S5315" s="464">
        <v>0</v>
      </c>
      <c r="T5315" s="461">
        <v>0</v>
      </c>
      <c r="U5315" s="462">
        <v>219000</v>
      </c>
      <c r="V5315" s="463">
        <v>219000</v>
      </c>
      <c r="W5315" s="716" t="e">
        <f t="shared" si="207"/>
        <v>#DIV/0!</v>
      </c>
      <c r="Z5315" s="739">
        <f t="shared" ref="Z5315:Z5378" si="208">O5315*S5315</f>
        <v>0</v>
      </c>
    </row>
    <row r="5316" spans="1:26" s="365" customFormat="1" ht="12.65" customHeight="1">
      <c r="A5316" s="284" t="s">
        <v>69</v>
      </c>
      <c r="B5316" s="452" t="s">
        <v>1213</v>
      </c>
      <c r="C5316" s="453" t="s">
        <v>435</v>
      </c>
      <c r="D5316" s="454" t="s">
        <v>1493</v>
      </c>
      <c r="E5316" s="455" t="s">
        <v>1494</v>
      </c>
      <c r="F5316" s="454" t="s">
        <v>1486</v>
      </c>
      <c r="G5316" s="454"/>
      <c r="H5316" s="454" t="s">
        <v>439</v>
      </c>
      <c r="I5316" s="453">
        <v>2024</v>
      </c>
      <c r="J5316" s="453">
        <v>9</v>
      </c>
      <c r="K5316" s="456">
        <v>45597</v>
      </c>
      <c r="L5316" s="457"/>
      <c r="M5316" s="458">
        <v>1.536</v>
      </c>
      <c r="N5316" s="458">
        <v>1.5907500000000001</v>
      </c>
      <c r="O5316" s="459">
        <v>5.475E-2</v>
      </c>
      <c r="P5316" s="460">
        <v>0</v>
      </c>
      <c r="Q5316" s="453">
        <v>1</v>
      </c>
      <c r="R5316" s="458">
        <v>1.536</v>
      </c>
      <c r="S5316" s="464">
        <v>0</v>
      </c>
      <c r="T5316" s="461">
        <v>0</v>
      </c>
      <c r="U5316" s="462">
        <v>219000</v>
      </c>
      <c r="V5316" s="463">
        <v>219000</v>
      </c>
      <c r="W5316" s="716" t="e">
        <f t="shared" si="207"/>
        <v>#DIV/0!</v>
      </c>
      <c r="Z5316" s="739">
        <f t="shared" si="208"/>
        <v>0</v>
      </c>
    </row>
    <row r="5317" spans="1:26" s="365" customFormat="1" ht="12.65" customHeight="1">
      <c r="A5317" s="284" t="s">
        <v>106</v>
      </c>
      <c r="B5317" s="452" t="s">
        <v>699</v>
      </c>
      <c r="C5317" s="453" t="s">
        <v>449</v>
      </c>
      <c r="D5317" s="454" t="s">
        <v>731</v>
      </c>
      <c r="E5317" s="455" t="s">
        <v>1452</v>
      </c>
      <c r="F5317" s="454" t="s">
        <v>1486</v>
      </c>
      <c r="G5317" s="454"/>
      <c r="H5317" s="454" t="s">
        <v>439</v>
      </c>
      <c r="I5317" s="453">
        <v>2025</v>
      </c>
      <c r="J5317" s="453">
        <v>1</v>
      </c>
      <c r="K5317" s="456">
        <v>45705</v>
      </c>
      <c r="L5317" s="457"/>
      <c r="M5317" s="458">
        <v>0.1348</v>
      </c>
      <c r="N5317" s="458">
        <v>0.15040000000000001</v>
      </c>
      <c r="O5317" s="459">
        <v>1.5599999999999999E-2</v>
      </c>
      <c r="P5317" s="460"/>
      <c r="Q5317" s="453">
        <v>1</v>
      </c>
      <c r="R5317" s="458">
        <v>0.1348</v>
      </c>
      <c r="S5317" s="464">
        <v>101973</v>
      </c>
      <c r="T5317" s="461">
        <v>20753705</v>
      </c>
      <c r="U5317" s="462">
        <v>1043805</v>
      </c>
      <c r="V5317" s="463">
        <v>720047.20200000005</v>
      </c>
      <c r="W5317" s="716" t="e">
        <f t="shared" si="207"/>
        <v>#DIV/0!</v>
      </c>
      <c r="Z5317" s="739">
        <f t="shared" si="208"/>
        <v>1590.7787999999998</v>
      </c>
    </row>
    <row r="5318" spans="1:26" s="365" customFormat="1" ht="12.65" customHeight="1">
      <c r="A5318" s="284" t="s">
        <v>106</v>
      </c>
      <c r="B5318" s="452" t="s">
        <v>699</v>
      </c>
      <c r="C5318" s="453" t="s">
        <v>449</v>
      </c>
      <c r="D5318" s="454" t="s">
        <v>731</v>
      </c>
      <c r="E5318" s="455" t="s">
        <v>1452</v>
      </c>
      <c r="F5318" s="454" t="s">
        <v>1486</v>
      </c>
      <c r="G5318" s="454"/>
      <c r="H5318" s="454" t="s">
        <v>439</v>
      </c>
      <c r="I5318" s="453">
        <v>2025</v>
      </c>
      <c r="J5318" s="453">
        <v>1</v>
      </c>
      <c r="K5318" s="456">
        <v>45705</v>
      </c>
      <c r="L5318" s="457"/>
      <c r="M5318" s="458">
        <v>0.1348</v>
      </c>
      <c r="N5318" s="458">
        <v>0.15040000000000001</v>
      </c>
      <c r="O5318" s="459">
        <v>1.5599999999999999E-2</v>
      </c>
      <c r="P5318" s="460"/>
      <c r="Q5318" s="453">
        <v>1</v>
      </c>
      <c r="R5318" s="458">
        <v>0.1348</v>
      </c>
      <c r="S5318" s="464">
        <v>254000</v>
      </c>
      <c r="T5318" s="461"/>
      <c r="U5318" s="462"/>
      <c r="V5318" s="463"/>
      <c r="W5318" s="716" t="e">
        <f t="shared" si="207"/>
        <v>#DIV/0!</v>
      </c>
      <c r="Z5318" s="739">
        <f t="shared" si="208"/>
        <v>3962.3999999999996</v>
      </c>
    </row>
    <row r="5319" spans="1:26" s="365" customFormat="1" ht="12.65" customHeight="1">
      <c r="A5319" s="284" t="s">
        <v>106</v>
      </c>
      <c r="B5319" s="452" t="s">
        <v>699</v>
      </c>
      <c r="C5319" s="453" t="s">
        <v>449</v>
      </c>
      <c r="D5319" s="454" t="s">
        <v>731</v>
      </c>
      <c r="E5319" s="455" t="s">
        <v>1452</v>
      </c>
      <c r="F5319" s="454" t="s">
        <v>1486</v>
      </c>
      <c r="G5319" s="454"/>
      <c r="H5319" s="454" t="s">
        <v>439</v>
      </c>
      <c r="I5319" s="453">
        <v>2024</v>
      </c>
      <c r="J5319" s="453">
        <v>12</v>
      </c>
      <c r="K5319" s="456">
        <v>45665</v>
      </c>
      <c r="L5319" s="457"/>
      <c r="M5319" s="458">
        <v>0.1348</v>
      </c>
      <c r="N5319" s="458">
        <v>0.15040000000000001</v>
      </c>
      <c r="O5319" s="459">
        <v>1.5599999999999999E-2</v>
      </c>
      <c r="P5319" s="460"/>
      <c r="Q5319" s="453">
        <v>1</v>
      </c>
      <c r="R5319" s="458">
        <v>0.1348</v>
      </c>
      <c r="S5319" s="464">
        <v>217000</v>
      </c>
      <c r="T5319" s="461">
        <v>20397732</v>
      </c>
      <c r="U5319" s="462">
        <v>1043805</v>
      </c>
      <c r="V5319" s="463">
        <v>725600.38080000004</v>
      </c>
      <c r="W5319" s="716" t="e">
        <f t="shared" si="207"/>
        <v>#DIV/0!</v>
      </c>
      <c r="Z5319" s="739">
        <f t="shared" si="208"/>
        <v>3385.2</v>
      </c>
    </row>
    <row r="5320" spans="1:26" s="365" customFormat="1" ht="12.65" customHeight="1">
      <c r="A5320" s="284" t="s">
        <v>106</v>
      </c>
      <c r="B5320" s="452" t="s">
        <v>699</v>
      </c>
      <c r="C5320" s="453" t="s">
        <v>449</v>
      </c>
      <c r="D5320" s="454" t="s">
        <v>731</v>
      </c>
      <c r="E5320" s="455" t="s">
        <v>1452</v>
      </c>
      <c r="F5320" s="454" t="s">
        <v>1486</v>
      </c>
      <c r="G5320" s="454"/>
      <c r="H5320" s="454" t="s">
        <v>439</v>
      </c>
      <c r="I5320" s="453">
        <v>2024</v>
      </c>
      <c r="J5320" s="453">
        <v>11</v>
      </c>
      <c r="K5320" s="456">
        <v>45629</v>
      </c>
      <c r="L5320" s="457"/>
      <c r="M5320" s="458">
        <v>0.1348</v>
      </c>
      <c r="N5320" s="458">
        <v>0.15040000000000001</v>
      </c>
      <c r="O5320" s="459">
        <v>1.5599999999999999E-2</v>
      </c>
      <c r="P5320" s="460"/>
      <c r="Q5320" s="453">
        <v>1</v>
      </c>
      <c r="R5320" s="458">
        <v>0.1348</v>
      </c>
      <c r="S5320" s="464">
        <v>755000</v>
      </c>
      <c r="T5320" s="461">
        <v>20180732</v>
      </c>
      <c r="U5320" s="462">
        <v>1043805</v>
      </c>
      <c r="V5320" s="463">
        <v>728985.5808</v>
      </c>
      <c r="W5320" s="716" t="e">
        <f t="shared" si="207"/>
        <v>#DIV/0!</v>
      </c>
      <c r="Z5320" s="739">
        <f t="shared" si="208"/>
        <v>11778</v>
      </c>
    </row>
    <row r="5321" spans="1:26" s="365" customFormat="1" ht="12.65" customHeight="1">
      <c r="A5321" s="284" t="s">
        <v>106</v>
      </c>
      <c r="B5321" s="452" t="s">
        <v>699</v>
      </c>
      <c r="C5321" s="453" t="s">
        <v>449</v>
      </c>
      <c r="D5321" s="454" t="s">
        <v>731</v>
      </c>
      <c r="E5321" s="455" t="s">
        <v>1452</v>
      </c>
      <c r="F5321" s="454" t="s">
        <v>1486</v>
      </c>
      <c r="G5321" s="454"/>
      <c r="H5321" s="454" t="s">
        <v>439</v>
      </c>
      <c r="I5321" s="453">
        <v>2024</v>
      </c>
      <c r="J5321" s="453">
        <v>10</v>
      </c>
      <c r="K5321" s="456">
        <v>45601</v>
      </c>
      <c r="L5321" s="457"/>
      <c r="M5321" s="458">
        <v>0.1348</v>
      </c>
      <c r="N5321" s="458">
        <v>0.15040000000000001</v>
      </c>
      <c r="O5321" s="459">
        <v>1.5599999999999999E-2</v>
      </c>
      <c r="P5321" s="460"/>
      <c r="Q5321" s="453">
        <v>1</v>
      </c>
      <c r="R5321" s="458">
        <v>0.1348</v>
      </c>
      <c r="S5321" s="464">
        <v>1381041</v>
      </c>
      <c r="T5321" s="461">
        <v>19425732</v>
      </c>
      <c r="U5321" s="462">
        <v>1043805</v>
      </c>
      <c r="V5321" s="463">
        <v>740763.5808</v>
      </c>
      <c r="W5321" s="716" t="e">
        <f t="shared" si="207"/>
        <v>#DIV/0!</v>
      </c>
      <c r="Z5321" s="739">
        <f t="shared" si="208"/>
        <v>21544.239600000001</v>
      </c>
    </row>
    <row r="5322" spans="1:26" s="365" customFormat="1" ht="12.65" customHeight="1">
      <c r="A5322" s="284" t="s">
        <v>106</v>
      </c>
      <c r="B5322" s="452" t="s">
        <v>699</v>
      </c>
      <c r="C5322" s="453" t="s">
        <v>449</v>
      </c>
      <c r="D5322" s="454" t="s">
        <v>731</v>
      </c>
      <c r="E5322" s="455" t="s">
        <v>1452</v>
      </c>
      <c r="F5322" s="454" t="s">
        <v>1486</v>
      </c>
      <c r="G5322" s="454"/>
      <c r="H5322" s="454" t="s">
        <v>439</v>
      </c>
      <c r="I5322" s="453">
        <v>2024</v>
      </c>
      <c r="J5322" s="453">
        <v>9</v>
      </c>
      <c r="K5322" s="456">
        <v>45597</v>
      </c>
      <c r="L5322" s="457"/>
      <c r="M5322" s="458">
        <v>0.1348</v>
      </c>
      <c r="N5322" s="458">
        <v>0.15040000000000001</v>
      </c>
      <c r="O5322" s="459">
        <v>1.5599999999999999E-2</v>
      </c>
      <c r="P5322" s="460">
        <v>0</v>
      </c>
      <c r="Q5322" s="453">
        <v>1</v>
      </c>
      <c r="R5322" s="458">
        <v>0.1348</v>
      </c>
      <c r="S5322" s="464">
        <v>2848887</v>
      </c>
      <c r="T5322" s="461">
        <v>18044691</v>
      </c>
      <c r="U5322" s="462">
        <v>1043805</v>
      </c>
      <c r="V5322" s="463">
        <v>762307.82040000008</v>
      </c>
      <c r="W5322" s="716" t="e">
        <f t="shared" si="207"/>
        <v>#DIV/0!</v>
      </c>
      <c r="Z5322" s="739">
        <f t="shared" si="208"/>
        <v>44442.637199999997</v>
      </c>
    </row>
    <row r="5323" spans="1:26" s="365" customFormat="1" ht="12.65" customHeight="1">
      <c r="A5323" s="284" t="s">
        <v>106</v>
      </c>
      <c r="B5323" s="452" t="s">
        <v>699</v>
      </c>
      <c r="C5323" s="453" t="s">
        <v>449</v>
      </c>
      <c r="D5323" s="454" t="s">
        <v>731</v>
      </c>
      <c r="E5323" s="455" t="s">
        <v>1452</v>
      </c>
      <c r="F5323" s="454" t="s">
        <v>1486</v>
      </c>
      <c r="G5323" s="454"/>
      <c r="H5323" s="454" t="s">
        <v>439</v>
      </c>
      <c r="I5323" s="453">
        <v>2024</v>
      </c>
      <c r="J5323" s="453">
        <v>8</v>
      </c>
      <c r="K5323" s="456">
        <v>45597</v>
      </c>
      <c r="L5323" s="457"/>
      <c r="M5323" s="458">
        <v>0.1348</v>
      </c>
      <c r="N5323" s="458">
        <v>0.15040000000000001</v>
      </c>
      <c r="O5323" s="459">
        <v>1.5599999999999999E-2</v>
      </c>
      <c r="P5323" s="460">
        <v>0</v>
      </c>
      <c r="Q5323" s="453">
        <v>1</v>
      </c>
      <c r="R5323" s="458">
        <v>0.1348</v>
      </c>
      <c r="S5323" s="464">
        <v>3446335</v>
      </c>
      <c r="T5323" s="461">
        <v>15195804</v>
      </c>
      <c r="U5323" s="462">
        <v>1043805</v>
      </c>
      <c r="V5323" s="463">
        <v>806750.45760000008</v>
      </c>
      <c r="W5323" s="716" t="e">
        <f t="shared" si="207"/>
        <v>#DIV/0!</v>
      </c>
      <c r="Z5323" s="739">
        <f t="shared" si="208"/>
        <v>53762.826000000001</v>
      </c>
    </row>
    <row r="5324" spans="1:26" s="365" customFormat="1" ht="12.65" customHeight="1">
      <c r="A5324" s="284" t="s">
        <v>106</v>
      </c>
      <c r="B5324" s="452" t="s">
        <v>699</v>
      </c>
      <c r="C5324" s="453" t="s">
        <v>449</v>
      </c>
      <c r="D5324" s="454" t="s">
        <v>731</v>
      </c>
      <c r="E5324" s="455" t="s">
        <v>1452</v>
      </c>
      <c r="F5324" s="454" t="s">
        <v>1486</v>
      </c>
      <c r="G5324" s="454"/>
      <c r="H5324" s="454" t="s">
        <v>439</v>
      </c>
      <c r="I5324" s="453">
        <v>2024</v>
      </c>
      <c r="J5324" s="453">
        <v>7</v>
      </c>
      <c r="K5324" s="456">
        <v>45597</v>
      </c>
      <c r="L5324" s="457"/>
      <c r="M5324" s="458">
        <v>0.1348</v>
      </c>
      <c r="N5324" s="458">
        <v>0.15040000000000001</v>
      </c>
      <c r="O5324" s="459">
        <v>1.5599999999999999E-2</v>
      </c>
      <c r="P5324" s="460">
        <v>0</v>
      </c>
      <c r="Q5324" s="453">
        <v>1</v>
      </c>
      <c r="R5324" s="458">
        <v>0.1348</v>
      </c>
      <c r="S5324" s="464">
        <v>4104721</v>
      </c>
      <c r="T5324" s="461">
        <v>11749469</v>
      </c>
      <c r="U5324" s="462">
        <v>1043805</v>
      </c>
      <c r="V5324" s="463">
        <v>860513.28359999997</v>
      </c>
      <c r="W5324" s="716" t="e">
        <f t="shared" si="207"/>
        <v>#DIV/0!</v>
      </c>
      <c r="Z5324" s="739">
        <f t="shared" si="208"/>
        <v>64033.647599999997</v>
      </c>
    </row>
    <row r="5325" spans="1:26" s="365" customFormat="1" ht="12.65" customHeight="1">
      <c r="A5325" s="284" t="s">
        <v>106</v>
      </c>
      <c r="B5325" s="452" t="s">
        <v>699</v>
      </c>
      <c r="C5325" s="453" t="s">
        <v>449</v>
      </c>
      <c r="D5325" s="454" t="s">
        <v>731</v>
      </c>
      <c r="E5325" s="455" t="s">
        <v>1452</v>
      </c>
      <c r="F5325" s="454" t="s">
        <v>1486</v>
      </c>
      <c r="G5325" s="454"/>
      <c r="H5325" s="454" t="s">
        <v>439</v>
      </c>
      <c r="I5325" s="453">
        <v>2024</v>
      </c>
      <c r="J5325" s="453">
        <v>6</v>
      </c>
      <c r="K5325" s="456">
        <v>45597</v>
      </c>
      <c r="L5325" s="457"/>
      <c r="M5325" s="458">
        <v>0.1348</v>
      </c>
      <c r="N5325" s="458">
        <v>0.15040000000000001</v>
      </c>
      <c r="O5325" s="459">
        <v>1.5599999999999999E-2</v>
      </c>
      <c r="P5325" s="460">
        <v>0</v>
      </c>
      <c r="Q5325" s="453">
        <v>1</v>
      </c>
      <c r="R5325" s="458">
        <v>0.1348</v>
      </c>
      <c r="S5325" s="464">
        <v>1898091</v>
      </c>
      <c r="T5325" s="461">
        <v>7644748</v>
      </c>
      <c r="U5325" s="462">
        <v>1043805</v>
      </c>
      <c r="V5325" s="463">
        <v>924546.93119999999</v>
      </c>
      <c r="W5325" s="716" t="e">
        <f t="shared" si="207"/>
        <v>#DIV/0!</v>
      </c>
      <c r="Z5325" s="739">
        <f t="shared" si="208"/>
        <v>29610.2196</v>
      </c>
    </row>
    <row r="5326" spans="1:26" s="365" customFormat="1" ht="12.65" customHeight="1">
      <c r="A5326" s="284" t="s">
        <v>106</v>
      </c>
      <c r="B5326" s="452" t="s">
        <v>699</v>
      </c>
      <c r="C5326" s="453" t="s">
        <v>449</v>
      </c>
      <c r="D5326" s="454" t="s">
        <v>731</v>
      </c>
      <c r="E5326" s="455" t="s">
        <v>1452</v>
      </c>
      <c r="F5326" s="454" t="s">
        <v>1486</v>
      </c>
      <c r="G5326" s="454"/>
      <c r="H5326" s="454" t="s">
        <v>439</v>
      </c>
      <c r="I5326" s="453">
        <v>2024</v>
      </c>
      <c r="J5326" s="453">
        <v>5</v>
      </c>
      <c r="K5326" s="456">
        <v>45597</v>
      </c>
      <c r="L5326" s="457"/>
      <c r="M5326" s="458">
        <v>0.1348</v>
      </c>
      <c r="N5326" s="458">
        <v>0.15040000000000001</v>
      </c>
      <c r="O5326" s="459">
        <v>1.5599999999999999E-2</v>
      </c>
      <c r="P5326" s="460">
        <v>0</v>
      </c>
      <c r="Q5326" s="453">
        <v>1</v>
      </c>
      <c r="R5326" s="458">
        <v>0.1348</v>
      </c>
      <c r="S5326" s="464">
        <v>2473385</v>
      </c>
      <c r="T5326" s="461">
        <v>5746657</v>
      </c>
      <c r="U5326" s="462">
        <v>1043805</v>
      </c>
      <c r="V5326" s="463">
        <v>954157.15079999994</v>
      </c>
      <c r="W5326" s="716" t="e">
        <f t="shared" si="207"/>
        <v>#DIV/0!</v>
      </c>
      <c r="Z5326" s="739">
        <f t="shared" si="208"/>
        <v>38584.805999999997</v>
      </c>
    </row>
    <row r="5327" spans="1:26" s="365" customFormat="1" ht="12.65" customHeight="1">
      <c r="A5327" s="284" t="s">
        <v>106</v>
      </c>
      <c r="B5327" s="452" t="s">
        <v>699</v>
      </c>
      <c r="C5327" s="453" t="s">
        <v>449</v>
      </c>
      <c r="D5327" s="454" t="s">
        <v>731</v>
      </c>
      <c r="E5327" s="455" t="s">
        <v>1452</v>
      </c>
      <c r="F5327" s="454" t="s">
        <v>1486</v>
      </c>
      <c r="G5327" s="454"/>
      <c r="H5327" s="454" t="s">
        <v>439</v>
      </c>
      <c r="I5327" s="453">
        <v>2024</v>
      </c>
      <c r="J5327" s="453">
        <v>4</v>
      </c>
      <c r="K5327" s="456">
        <v>45597</v>
      </c>
      <c r="L5327" s="457"/>
      <c r="M5327" s="458">
        <v>0.1348</v>
      </c>
      <c r="N5327" s="458">
        <v>0.15040000000000001</v>
      </c>
      <c r="O5327" s="459">
        <v>1.5599999999999999E-2</v>
      </c>
      <c r="P5327" s="460">
        <v>0</v>
      </c>
      <c r="Q5327" s="453">
        <v>1</v>
      </c>
      <c r="R5327" s="458">
        <v>0.1348</v>
      </c>
      <c r="S5327" s="464">
        <v>2226362</v>
      </c>
      <c r="T5327" s="461">
        <v>3273272</v>
      </c>
      <c r="U5327" s="462">
        <v>1043805</v>
      </c>
      <c r="V5327" s="463">
        <v>992741.95680000004</v>
      </c>
      <c r="W5327" s="716" t="e">
        <f t="shared" si="207"/>
        <v>#DIV/0!</v>
      </c>
      <c r="Z5327" s="739">
        <f t="shared" si="208"/>
        <v>34731.247199999998</v>
      </c>
    </row>
    <row r="5328" spans="1:26" s="365" customFormat="1" ht="12.65" customHeight="1">
      <c r="A5328" s="284" t="s">
        <v>106</v>
      </c>
      <c r="B5328" s="452" t="s">
        <v>699</v>
      </c>
      <c r="C5328" s="453" t="s">
        <v>449</v>
      </c>
      <c r="D5328" s="454" t="s">
        <v>731</v>
      </c>
      <c r="E5328" s="455" t="s">
        <v>1452</v>
      </c>
      <c r="F5328" s="454" t="s">
        <v>1486</v>
      </c>
      <c r="G5328" s="454"/>
      <c r="H5328" s="454" t="s">
        <v>439</v>
      </c>
      <c r="I5328" s="453">
        <v>2024</v>
      </c>
      <c r="J5328" s="453">
        <v>3</v>
      </c>
      <c r="K5328" s="456">
        <v>45597</v>
      </c>
      <c r="L5328" s="457"/>
      <c r="M5328" s="458">
        <v>0.1348</v>
      </c>
      <c r="N5328" s="458">
        <v>0.15040000000000001</v>
      </c>
      <c r="O5328" s="459">
        <v>1.5599999999999999E-2</v>
      </c>
      <c r="P5328" s="460">
        <v>0</v>
      </c>
      <c r="Q5328" s="453">
        <v>1</v>
      </c>
      <c r="R5328" s="458">
        <v>0.1348</v>
      </c>
      <c r="S5328" s="464">
        <v>901990</v>
      </c>
      <c r="T5328" s="461">
        <v>1046910</v>
      </c>
      <c r="U5328" s="462">
        <v>1043805</v>
      </c>
      <c r="V5328" s="463">
        <v>1027473.204</v>
      </c>
      <c r="W5328" s="716" t="e">
        <f t="shared" si="207"/>
        <v>#DIV/0!</v>
      </c>
      <c r="Z5328" s="739">
        <f t="shared" si="208"/>
        <v>14071.044</v>
      </c>
    </row>
    <row r="5329" spans="1:26" s="365" customFormat="1" ht="12.65" customHeight="1">
      <c r="A5329" s="284" t="s">
        <v>106</v>
      </c>
      <c r="B5329" s="452" t="s">
        <v>699</v>
      </c>
      <c r="C5329" s="453" t="s">
        <v>449</v>
      </c>
      <c r="D5329" s="454" t="s">
        <v>731</v>
      </c>
      <c r="E5329" s="455" t="s">
        <v>1452</v>
      </c>
      <c r="F5329" s="454" t="s">
        <v>1486</v>
      </c>
      <c r="G5329" s="454"/>
      <c r="H5329" s="454" t="s">
        <v>439</v>
      </c>
      <c r="I5329" s="453">
        <v>2024</v>
      </c>
      <c r="J5329" s="453">
        <v>2</v>
      </c>
      <c r="K5329" s="456">
        <v>45597</v>
      </c>
      <c r="L5329" s="457"/>
      <c r="M5329" s="458">
        <v>0.1348</v>
      </c>
      <c r="N5329" s="458">
        <v>0.15040000000000001</v>
      </c>
      <c r="O5329" s="459">
        <v>1.5599999999999999E-2</v>
      </c>
      <c r="P5329" s="460">
        <v>0</v>
      </c>
      <c r="Q5329" s="453">
        <v>1</v>
      </c>
      <c r="R5329" s="458">
        <v>0.1348</v>
      </c>
      <c r="S5329" s="464">
        <v>49920</v>
      </c>
      <c r="T5329" s="461">
        <v>144920</v>
      </c>
      <c r="U5329" s="462">
        <v>1043805</v>
      </c>
      <c r="V5329" s="463">
        <v>1041544.248</v>
      </c>
      <c r="W5329" s="716" t="e">
        <f t="shared" si="207"/>
        <v>#DIV/0!</v>
      </c>
      <c r="Z5329" s="739">
        <f t="shared" si="208"/>
        <v>778.75199999999995</v>
      </c>
    </row>
    <row r="5330" spans="1:26" s="365" customFormat="1" ht="12.65" customHeight="1">
      <c r="A5330" s="284" t="s">
        <v>106</v>
      </c>
      <c r="B5330" s="452" t="s">
        <v>699</v>
      </c>
      <c r="C5330" s="453" t="s">
        <v>449</v>
      </c>
      <c r="D5330" s="454" t="s">
        <v>731</v>
      </c>
      <c r="E5330" s="455" t="s">
        <v>1452</v>
      </c>
      <c r="F5330" s="454" t="s">
        <v>1486</v>
      </c>
      <c r="G5330" s="454"/>
      <c r="H5330" s="454" t="s">
        <v>439</v>
      </c>
      <c r="I5330" s="453">
        <v>2024</v>
      </c>
      <c r="J5330" s="453">
        <v>1</v>
      </c>
      <c r="K5330" s="456">
        <v>45597</v>
      </c>
      <c r="L5330" s="457"/>
      <c r="M5330" s="458">
        <v>0.1348</v>
      </c>
      <c r="N5330" s="458">
        <v>0.15040000000000001</v>
      </c>
      <c r="O5330" s="459">
        <v>1.5599999999999999E-2</v>
      </c>
      <c r="P5330" s="460">
        <v>0</v>
      </c>
      <c r="Q5330" s="453">
        <v>1</v>
      </c>
      <c r="R5330" s="458">
        <v>0.1348</v>
      </c>
      <c r="S5330" s="464">
        <v>33000</v>
      </c>
      <c r="T5330" s="461">
        <v>95000</v>
      </c>
      <c r="U5330" s="462">
        <v>1043805</v>
      </c>
      <c r="V5330" s="463">
        <v>1042323</v>
      </c>
      <c r="W5330" s="716" t="e">
        <f t="shared" si="207"/>
        <v>#DIV/0!</v>
      </c>
      <c r="Z5330" s="739">
        <f t="shared" si="208"/>
        <v>514.79999999999995</v>
      </c>
    </row>
    <row r="5331" spans="1:26" s="365" customFormat="1" ht="12.65" customHeight="1">
      <c r="A5331" s="284" t="s">
        <v>106</v>
      </c>
      <c r="B5331" s="452" t="s">
        <v>699</v>
      </c>
      <c r="C5331" s="453" t="s">
        <v>449</v>
      </c>
      <c r="D5331" s="454" t="s">
        <v>731</v>
      </c>
      <c r="E5331" s="455" t="s">
        <v>1452</v>
      </c>
      <c r="F5331" s="454" t="s">
        <v>1486</v>
      </c>
      <c r="G5331" s="454"/>
      <c r="H5331" s="454" t="s">
        <v>439</v>
      </c>
      <c r="I5331" s="453">
        <v>2023</v>
      </c>
      <c r="J5331" s="453">
        <v>12</v>
      </c>
      <c r="K5331" s="456">
        <v>45597</v>
      </c>
      <c r="L5331" s="457"/>
      <c r="M5331" s="458">
        <v>0.1348</v>
      </c>
      <c r="N5331" s="458">
        <v>0.15040000000000001</v>
      </c>
      <c r="O5331" s="459">
        <v>1.5599999999999999E-2</v>
      </c>
      <c r="P5331" s="460">
        <v>0</v>
      </c>
      <c r="Q5331" s="453">
        <v>1</v>
      </c>
      <c r="R5331" s="458">
        <v>0.1348</v>
      </c>
      <c r="S5331" s="464">
        <v>36240</v>
      </c>
      <c r="T5331" s="461">
        <v>62000</v>
      </c>
      <c r="U5331" s="462">
        <v>1043805</v>
      </c>
      <c r="V5331" s="463">
        <v>1042837.8</v>
      </c>
      <c r="W5331" s="716" t="e">
        <f t="shared" si="207"/>
        <v>#DIV/0!</v>
      </c>
      <c r="Z5331" s="739">
        <f t="shared" si="208"/>
        <v>565.34399999999994</v>
      </c>
    </row>
    <row r="5332" spans="1:26" s="365" customFormat="1" ht="12.65" customHeight="1">
      <c r="A5332" s="284" t="s">
        <v>106</v>
      </c>
      <c r="B5332" s="452" t="s">
        <v>699</v>
      </c>
      <c r="C5332" s="453" t="s">
        <v>449</v>
      </c>
      <c r="D5332" s="454" t="s">
        <v>731</v>
      </c>
      <c r="E5332" s="455" t="s">
        <v>1452</v>
      </c>
      <c r="F5332" s="454" t="s">
        <v>1486</v>
      </c>
      <c r="G5332" s="454"/>
      <c r="H5332" s="454" t="s">
        <v>439</v>
      </c>
      <c r="I5332" s="453">
        <v>2023</v>
      </c>
      <c r="J5332" s="453">
        <v>11</v>
      </c>
      <c r="K5332" s="456">
        <v>45597</v>
      </c>
      <c r="L5332" s="457"/>
      <c r="M5332" s="458">
        <v>0.1348</v>
      </c>
      <c r="N5332" s="458">
        <v>0.15040000000000001</v>
      </c>
      <c r="O5332" s="459">
        <v>1.5599999999999999E-2</v>
      </c>
      <c r="P5332" s="460">
        <v>0</v>
      </c>
      <c r="Q5332" s="453">
        <v>1</v>
      </c>
      <c r="R5332" s="458">
        <v>0.1348</v>
      </c>
      <c r="S5332" s="464">
        <v>25760</v>
      </c>
      <c r="T5332" s="461">
        <v>25760</v>
      </c>
      <c r="U5332" s="462">
        <v>1043805</v>
      </c>
      <c r="V5332" s="463">
        <v>1043403.144</v>
      </c>
      <c r="W5332" s="716" t="e">
        <f t="shared" si="207"/>
        <v>#DIV/0!</v>
      </c>
      <c r="Z5332" s="739">
        <f t="shared" si="208"/>
        <v>401.85599999999999</v>
      </c>
    </row>
    <row r="5333" spans="1:26" s="365" customFormat="1" ht="12.65" customHeight="1">
      <c r="A5333" s="284" t="s">
        <v>106</v>
      </c>
      <c r="B5333" s="452" t="s">
        <v>699</v>
      </c>
      <c r="C5333" s="453" t="s">
        <v>449</v>
      </c>
      <c r="D5333" s="454" t="s">
        <v>719</v>
      </c>
      <c r="E5333" s="455" t="s">
        <v>1495</v>
      </c>
      <c r="F5333" s="454" t="s">
        <v>1486</v>
      </c>
      <c r="G5333" s="454"/>
      <c r="H5333" s="454" t="s">
        <v>439</v>
      </c>
      <c r="I5333" s="453">
        <v>2025</v>
      </c>
      <c r="J5333" s="453">
        <v>1</v>
      </c>
      <c r="K5333" s="456">
        <v>45705</v>
      </c>
      <c r="L5333" s="457"/>
      <c r="M5333" s="458">
        <v>0.2843</v>
      </c>
      <c r="N5333" s="458">
        <v>0.30180000000000001</v>
      </c>
      <c r="O5333" s="459">
        <v>1.7500000000000002E-2</v>
      </c>
      <c r="P5333" s="460"/>
      <c r="Q5333" s="453">
        <v>1</v>
      </c>
      <c r="R5333" s="458">
        <v>0.2843</v>
      </c>
      <c r="S5333" s="464">
        <v>66000</v>
      </c>
      <c r="T5333" s="461">
        <v>13243191</v>
      </c>
      <c r="U5333" s="462">
        <v>884159.29203539796</v>
      </c>
      <c r="V5333" s="463">
        <v>652403.44953539793</v>
      </c>
      <c r="W5333" s="716" t="e">
        <f t="shared" si="207"/>
        <v>#DIV/0!</v>
      </c>
      <c r="Z5333" s="739">
        <f t="shared" si="208"/>
        <v>1155</v>
      </c>
    </row>
    <row r="5334" spans="1:26" s="365" customFormat="1" ht="12.65" customHeight="1">
      <c r="A5334" s="284" t="s">
        <v>106</v>
      </c>
      <c r="B5334" s="452" t="s">
        <v>699</v>
      </c>
      <c r="C5334" s="453" t="s">
        <v>449</v>
      </c>
      <c r="D5334" s="454" t="s">
        <v>719</v>
      </c>
      <c r="E5334" s="455" t="s">
        <v>1495</v>
      </c>
      <c r="F5334" s="454" t="s">
        <v>1486</v>
      </c>
      <c r="G5334" s="454"/>
      <c r="H5334" s="454" t="s">
        <v>439</v>
      </c>
      <c r="I5334" s="453">
        <v>2025</v>
      </c>
      <c r="J5334" s="453">
        <v>1</v>
      </c>
      <c r="K5334" s="456">
        <v>45705</v>
      </c>
      <c r="L5334" s="457"/>
      <c r="M5334" s="458">
        <v>0.2843</v>
      </c>
      <c r="N5334" s="458">
        <v>0.30180000000000001</v>
      </c>
      <c r="O5334" s="459">
        <v>1.7500000000000002E-2</v>
      </c>
      <c r="P5334" s="460"/>
      <c r="Q5334" s="453">
        <v>1</v>
      </c>
      <c r="R5334" s="458">
        <v>0.2843</v>
      </c>
      <c r="S5334" s="464">
        <v>240000</v>
      </c>
      <c r="T5334" s="461"/>
      <c r="U5334" s="462"/>
      <c r="V5334" s="463"/>
      <c r="W5334" s="716" t="e">
        <f t="shared" si="207"/>
        <v>#DIV/0!</v>
      </c>
      <c r="Z5334" s="739">
        <f t="shared" si="208"/>
        <v>4200</v>
      </c>
    </row>
    <row r="5335" spans="1:26" s="365" customFormat="1" ht="12.65" customHeight="1">
      <c r="A5335" s="284" t="s">
        <v>106</v>
      </c>
      <c r="B5335" s="452" t="s">
        <v>699</v>
      </c>
      <c r="C5335" s="453" t="s">
        <v>449</v>
      </c>
      <c r="D5335" s="454" t="s">
        <v>719</v>
      </c>
      <c r="E5335" s="455" t="s">
        <v>1495</v>
      </c>
      <c r="F5335" s="454" t="s">
        <v>1486</v>
      </c>
      <c r="G5335" s="454"/>
      <c r="H5335" s="454" t="s">
        <v>439</v>
      </c>
      <c r="I5335" s="453">
        <v>2024</v>
      </c>
      <c r="J5335" s="453">
        <v>12</v>
      </c>
      <c r="K5335" s="456">
        <v>45665</v>
      </c>
      <c r="L5335" s="457"/>
      <c r="M5335" s="458">
        <v>0.2843</v>
      </c>
      <c r="N5335" s="458">
        <v>0.30180000000000001</v>
      </c>
      <c r="O5335" s="459">
        <v>1.7500000000000002E-2</v>
      </c>
      <c r="P5335" s="460"/>
      <c r="Q5335" s="453">
        <v>1</v>
      </c>
      <c r="R5335" s="458">
        <v>0.2843</v>
      </c>
      <c r="S5335" s="464">
        <v>217750</v>
      </c>
      <c r="T5335" s="461">
        <v>12937191</v>
      </c>
      <c r="U5335" s="462">
        <v>884159.29203539796</v>
      </c>
      <c r="V5335" s="463">
        <v>657758.44953539793</v>
      </c>
      <c r="W5335" s="716" t="e">
        <f t="shared" si="207"/>
        <v>#DIV/0!</v>
      </c>
      <c r="Z5335" s="739">
        <f t="shared" si="208"/>
        <v>3810.6250000000005</v>
      </c>
    </row>
    <row r="5336" spans="1:26" s="365" customFormat="1" ht="12.65" customHeight="1">
      <c r="A5336" s="284" t="s">
        <v>106</v>
      </c>
      <c r="B5336" s="452" t="s">
        <v>699</v>
      </c>
      <c r="C5336" s="453" t="s">
        <v>449</v>
      </c>
      <c r="D5336" s="454" t="s">
        <v>719</v>
      </c>
      <c r="E5336" s="455" t="s">
        <v>1495</v>
      </c>
      <c r="F5336" s="454" t="s">
        <v>1486</v>
      </c>
      <c r="G5336" s="454"/>
      <c r="H5336" s="454" t="s">
        <v>439</v>
      </c>
      <c r="I5336" s="453">
        <v>2024</v>
      </c>
      <c r="J5336" s="453">
        <v>11</v>
      </c>
      <c r="K5336" s="456">
        <v>45629</v>
      </c>
      <c r="L5336" s="457"/>
      <c r="M5336" s="458">
        <v>0.2843</v>
      </c>
      <c r="N5336" s="458">
        <v>0.30180000000000001</v>
      </c>
      <c r="O5336" s="459">
        <v>1.7500000000000002E-2</v>
      </c>
      <c r="P5336" s="460"/>
      <c r="Q5336" s="453">
        <v>1</v>
      </c>
      <c r="R5336" s="458">
        <v>0.2843</v>
      </c>
      <c r="S5336" s="464">
        <v>989085</v>
      </c>
      <c r="T5336" s="461">
        <v>12719441</v>
      </c>
      <c r="U5336" s="462">
        <v>884159.29203539796</v>
      </c>
      <c r="V5336" s="463">
        <v>661569.07453539793</v>
      </c>
      <c r="W5336" s="716" t="e">
        <f t="shared" si="207"/>
        <v>#DIV/0!</v>
      </c>
      <c r="Z5336" s="739">
        <f t="shared" si="208"/>
        <v>17308.987500000003</v>
      </c>
    </row>
    <row r="5337" spans="1:26" s="365" customFormat="1" ht="12.65" customHeight="1">
      <c r="A5337" s="284" t="s">
        <v>106</v>
      </c>
      <c r="B5337" s="452" t="s">
        <v>699</v>
      </c>
      <c r="C5337" s="453" t="s">
        <v>449</v>
      </c>
      <c r="D5337" s="454" t="s">
        <v>719</v>
      </c>
      <c r="E5337" s="455" t="s">
        <v>1495</v>
      </c>
      <c r="F5337" s="454" t="s">
        <v>1486</v>
      </c>
      <c r="G5337" s="454"/>
      <c r="H5337" s="454" t="s">
        <v>439</v>
      </c>
      <c r="I5337" s="453">
        <v>2024</v>
      </c>
      <c r="J5337" s="453">
        <v>10</v>
      </c>
      <c r="K5337" s="456">
        <v>45601</v>
      </c>
      <c r="L5337" s="457"/>
      <c r="M5337" s="458">
        <v>0.2843</v>
      </c>
      <c r="N5337" s="458">
        <v>0.30180000000000001</v>
      </c>
      <c r="O5337" s="459">
        <v>1.7500000000000002E-2</v>
      </c>
      <c r="P5337" s="460"/>
      <c r="Q5337" s="453">
        <v>1</v>
      </c>
      <c r="R5337" s="458">
        <v>0.2843</v>
      </c>
      <c r="S5337" s="464">
        <v>1855921</v>
      </c>
      <c r="T5337" s="461">
        <v>11730356</v>
      </c>
      <c r="U5337" s="462">
        <v>884159.29203539796</v>
      </c>
      <c r="V5337" s="463">
        <v>678878.06203539798</v>
      </c>
      <c r="W5337" s="716" t="e">
        <f t="shared" si="207"/>
        <v>#DIV/0!</v>
      </c>
      <c r="Z5337" s="739">
        <f t="shared" si="208"/>
        <v>32478.617500000004</v>
      </c>
    </row>
    <row r="5338" spans="1:26" s="365" customFormat="1" ht="12.65" customHeight="1">
      <c r="A5338" s="284" t="s">
        <v>106</v>
      </c>
      <c r="B5338" s="452" t="s">
        <v>699</v>
      </c>
      <c r="C5338" s="453" t="s">
        <v>449</v>
      </c>
      <c r="D5338" s="454" t="s">
        <v>719</v>
      </c>
      <c r="E5338" s="455" t="s">
        <v>1495</v>
      </c>
      <c r="F5338" s="454" t="s">
        <v>1486</v>
      </c>
      <c r="G5338" s="454"/>
      <c r="H5338" s="454" t="s">
        <v>439</v>
      </c>
      <c r="I5338" s="453">
        <v>2024</v>
      </c>
      <c r="J5338" s="453">
        <v>9</v>
      </c>
      <c r="K5338" s="456">
        <v>45597</v>
      </c>
      <c r="L5338" s="457"/>
      <c r="M5338" s="458">
        <v>0.2843</v>
      </c>
      <c r="N5338" s="458">
        <v>0.30180000000000001</v>
      </c>
      <c r="O5338" s="459">
        <v>1.7500000000000002E-2</v>
      </c>
      <c r="P5338" s="460">
        <v>0</v>
      </c>
      <c r="Q5338" s="453">
        <v>1</v>
      </c>
      <c r="R5338" s="458">
        <v>0.2843</v>
      </c>
      <c r="S5338" s="464">
        <v>1544919</v>
      </c>
      <c r="T5338" s="461">
        <v>9874435</v>
      </c>
      <c r="U5338" s="462">
        <v>884159.29203539831</v>
      </c>
      <c r="V5338" s="463">
        <v>711356.67953539826</v>
      </c>
      <c r="W5338" s="716" t="e">
        <f t="shared" si="207"/>
        <v>#DIV/0!</v>
      </c>
      <c r="Z5338" s="739">
        <f t="shared" si="208"/>
        <v>27036.082500000004</v>
      </c>
    </row>
    <row r="5339" spans="1:26" s="365" customFormat="1" ht="12.65" customHeight="1">
      <c r="A5339" s="284" t="s">
        <v>106</v>
      </c>
      <c r="B5339" s="452" t="s">
        <v>699</v>
      </c>
      <c r="C5339" s="453" t="s">
        <v>449</v>
      </c>
      <c r="D5339" s="454" t="s">
        <v>719</v>
      </c>
      <c r="E5339" s="455" t="s">
        <v>1495</v>
      </c>
      <c r="F5339" s="454" t="s">
        <v>1486</v>
      </c>
      <c r="G5339" s="454"/>
      <c r="H5339" s="454" t="s">
        <v>439</v>
      </c>
      <c r="I5339" s="453">
        <v>2024</v>
      </c>
      <c r="J5339" s="453">
        <v>8</v>
      </c>
      <c r="K5339" s="456">
        <v>45597</v>
      </c>
      <c r="L5339" s="457"/>
      <c r="M5339" s="458">
        <v>0.2843</v>
      </c>
      <c r="N5339" s="458">
        <v>0.30180000000000001</v>
      </c>
      <c r="O5339" s="459">
        <v>1.7500000000000002E-2</v>
      </c>
      <c r="P5339" s="460">
        <v>0</v>
      </c>
      <c r="Q5339" s="453">
        <v>1</v>
      </c>
      <c r="R5339" s="458">
        <v>0.2843</v>
      </c>
      <c r="S5339" s="464">
        <v>1594790</v>
      </c>
      <c r="T5339" s="461">
        <v>8329516</v>
      </c>
      <c r="U5339" s="462">
        <v>884159.29203539796</v>
      </c>
      <c r="V5339" s="463">
        <v>738392.76203539793</v>
      </c>
      <c r="W5339" s="716" t="e">
        <f t="shared" si="207"/>
        <v>#DIV/0!</v>
      </c>
      <c r="Z5339" s="739">
        <f t="shared" si="208"/>
        <v>27908.825000000004</v>
      </c>
    </row>
    <row r="5340" spans="1:26" s="365" customFormat="1" ht="12.65" customHeight="1">
      <c r="A5340" s="284" t="s">
        <v>106</v>
      </c>
      <c r="B5340" s="452" t="s">
        <v>699</v>
      </c>
      <c r="C5340" s="453" t="s">
        <v>449</v>
      </c>
      <c r="D5340" s="454" t="s">
        <v>719</v>
      </c>
      <c r="E5340" s="455" t="s">
        <v>1495</v>
      </c>
      <c r="F5340" s="454" t="s">
        <v>1486</v>
      </c>
      <c r="G5340" s="454"/>
      <c r="H5340" s="454" t="s">
        <v>439</v>
      </c>
      <c r="I5340" s="453">
        <v>2024</v>
      </c>
      <c r="J5340" s="453">
        <v>7</v>
      </c>
      <c r="K5340" s="456">
        <v>45597</v>
      </c>
      <c r="L5340" s="457"/>
      <c r="M5340" s="458">
        <v>0.2843</v>
      </c>
      <c r="N5340" s="458">
        <v>0.30180000000000001</v>
      </c>
      <c r="O5340" s="459">
        <v>1.7500000000000002E-2</v>
      </c>
      <c r="P5340" s="460">
        <v>0</v>
      </c>
      <c r="Q5340" s="453">
        <v>1</v>
      </c>
      <c r="R5340" s="458">
        <v>0.2843</v>
      </c>
      <c r="S5340" s="464">
        <v>1419249</v>
      </c>
      <c r="T5340" s="461">
        <v>6734726</v>
      </c>
      <c r="U5340" s="462">
        <v>884159.29203539796</v>
      </c>
      <c r="V5340" s="463">
        <v>766301.587035398</v>
      </c>
      <c r="W5340" s="716" t="e">
        <f t="shared" si="207"/>
        <v>#DIV/0!</v>
      </c>
      <c r="Z5340" s="739">
        <f t="shared" si="208"/>
        <v>24836.857500000002</v>
      </c>
    </row>
    <row r="5341" spans="1:26" s="365" customFormat="1" ht="12.65" customHeight="1">
      <c r="A5341" s="284" t="s">
        <v>106</v>
      </c>
      <c r="B5341" s="452" t="s">
        <v>699</v>
      </c>
      <c r="C5341" s="453" t="s">
        <v>449</v>
      </c>
      <c r="D5341" s="454" t="s">
        <v>719</v>
      </c>
      <c r="E5341" s="455" t="s">
        <v>1495</v>
      </c>
      <c r="F5341" s="454" t="s">
        <v>1486</v>
      </c>
      <c r="G5341" s="454"/>
      <c r="H5341" s="454" t="s">
        <v>439</v>
      </c>
      <c r="I5341" s="453">
        <v>2024</v>
      </c>
      <c r="J5341" s="453">
        <v>6</v>
      </c>
      <c r="K5341" s="456">
        <v>45597</v>
      </c>
      <c r="L5341" s="457"/>
      <c r="M5341" s="458">
        <v>0.2843</v>
      </c>
      <c r="N5341" s="458">
        <v>0.30180000000000001</v>
      </c>
      <c r="O5341" s="459">
        <v>1.7500000000000002E-2</v>
      </c>
      <c r="P5341" s="460">
        <v>0</v>
      </c>
      <c r="Q5341" s="453">
        <v>1</v>
      </c>
      <c r="R5341" s="458">
        <v>0.2843</v>
      </c>
      <c r="S5341" s="464">
        <v>1639083</v>
      </c>
      <c r="T5341" s="461">
        <v>5315477</v>
      </c>
      <c r="U5341" s="462">
        <v>884159.29203539796</v>
      </c>
      <c r="V5341" s="463">
        <v>791138.44453539792</v>
      </c>
      <c r="W5341" s="716" t="e">
        <f t="shared" si="207"/>
        <v>#DIV/0!</v>
      </c>
      <c r="Z5341" s="739">
        <f t="shared" si="208"/>
        <v>28683.952500000003</v>
      </c>
    </row>
    <row r="5342" spans="1:26" s="365" customFormat="1" ht="12.65" customHeight="1">
      <c r="A5342" s="284" t="s">
        <v>106</v>
      </c>
      <c r="B5342" s="452" t="s">
        <v>699</v>
      </c>
      <c r="C5342" s="453" t="s">
        <v>449</v>
      </c>
      <c r="D5342" s="454" t="s">
        <v>719</v>
      </c>
      <c r="E5342" s="455" t="s">
        <v>1495</v>
      </c>
      <c r="F5342" s="454" t="s">
        <v>1486</v>
      </c>
      <c r="G5342" s="454"/>
      <c r="H5342" s="454" t="s">
        <v>439</v>
      </c>
      <c r="I5342" s="453">
        <v>2024</v>
      </c>
      <c r="J5342" s="453">
        <v>5</v>
      </c>
      <c r="K5342" s="456">
        <v>45597</v>
      </c>
      <c r="L5342" s="457"/>
      <c r="M5342" s="458">
        <v>0.2843</v>
      </c>
      <c r="N5342" s="458">
        <v>0.30180000000000001</v>
      </c>
      <c r="O5342" s="459">
        <v>1.7500000000000002E-2</v>
      </c>
      <c r="P5342" s="460">
        <v>0</v>
      </c>
      <c r="Q5342" s="453">
        <v>1</v>
      </c>
      <c r="R5342" s="458">
        <v>0.2843</v>
      </c>
      <c r="S5342" s="464">
        <v>990304</v>
      </c>
      <c r="T5342" s="461">
        <v>3676394</v>
      </c>
      <c r="U5342" s="462">
        <v>884159.29203539796</v>
      </c>
      <c r="V5342" s="463">
        <v>819822.39703539794</v>
      </c>
      <c r="W5342" s="716" t="e">
        <f t="shared" si="207"/>
        <v>#DIV/0!</v>
      </c>
      <c r="Z5342" s="739">
        <f t="shared" si="208"/>
        <v>17330.320000000003</v>
      </c>
    </row>
    <row r="5343" spans="1:26" s="365" customFormat="1" ht="12.65" customHeight="1">
      <c r="A5343" s="284" t="s">
        <v>106</v>
      </c>
      <c r="B5343" s="452" t="s">
        <v>699</v>
      </c>
      <c r="C5343" s="453" t="s">
        <v>449</v>
      </c>
      <c r="D5343" s="454" t="s">
        <v>719</v>
      </c>
      <c r="E5343" s="455" t="s">
        <v>1495</v>
      </c>
      <c r="F5343" s="454" t="s">
        <v>1486</v>
      </c>
      <c r="G5343" s="454"/>
      <c r="H5343" s="454" t="s">
        <v>439</v>
      </c>
      <c r="I5343" s="453">
        <v>2024</v>
      </c>
      <c r="J5343" s="453">
        <v>4</v>
      </c>
      <c r="K5343" s="456">
        <v>45597</v>
      </c>
      <c r="L5343" s="457"/>
      <c r="M5343" s="458">
        <v>0.2843</v>
      </c>
      <c r="N5343" s="458">
        <v>0.30180000000000001</v>
      </c>
      <c r="O5343" s="459">
        <v>1.7500000000000002E-2</v>
      </c>
      <c r="P5343" s="460">
        <v>0</v>
      </c>
      <c r="Q5343" s="453">
        <v>1</v>
      </c>
      <c r="R5343" s="458">
        <v>0.2843</v>
      </c>
      <c r="S5343" s="464">
        <v>1641713</v>
      </c>
      <c r="T5343" s="461">
        <v>2686090</v>
      </c>
      <c r="U5343" s="462">
        <v>884159.29203539796</v>
      </c>
      <c r="V5343" s="463">
        <v>837152.717035398</v>
      </c>
      <c r="W5343" s="716" t="e">
        <f t="shared" si="207"/>
        <v>#DIV/0!</v>
      </c>
      <c r="Z5343" s="739">
        <f t="shared" si="208"/>
        <v>28729.977500000005</v>
      </c>
    </row>
    <row r="5344" spans="1:26" s="365" customFormat="1" ht="12.65" customHeight="1">
      <c r="A5344" s="284" t="s">
        <v>106</v>
      </c>
      <c r="B5344" s="452" t="s">
        <v>699</v>
      </c>
      <c r="C5344" s="453" t="s">
        <v>449</v>
      </c>
      <c r="D5344" s="454" t="s">
        <v>719</v>
      </c>
      <c r="E5344" s="455" t="s">
        <v>1495</v>
      </c>
      <c r="F5344" s="454" t="s">
        <v>1486</v>
      </c>
      <c r="G5344" s="454"/>
      <c r="H5344" s="454" t="s">
        <v>439</v>
      </c>
      <c r="I5344" s="453">
        <v>2024</v>
      </c>
      <c r="J5344" s="453">
        <v>3</v>
      </c>
      <c r="K5344" s="456">
        <v>45597</v>
      </c>
      <c r="L5344" s="457"/>
      <c r="M5344" s="458">
        <v>0.2843</v>
      </c>
      <c r="N5344" s="458">
        <v>0.30180000000000001</v>
      </c>
      <c r="O5344" s="459">
        <v>1.7500000000000002E-2</v>
      </c>
      <c r="P5344" s="460">
        <v>0</v>
      </c>
      <c r="Q5344" s="453">
        <v>1</v>
      </c>
      <c r="R5344" s="458">
        <v>0.2843</v>
      </c>
      <c r="S5344" s="464">
        <v>793577</v>
      </c>
      <c r="T5344" s="461">
        <v>1044377</v>
      </c>
      <c r="U5344" s="462">
        <v>884159.29203539796</v>
      </c>
      <c r="V5344" s="463">
        <v>865882.69453539792</v>
      </c>
      <c r="W5344" s="716" t="e">
        <f t="shared" si="207"/>
        <v>#DIV/0!</v>
      </c>
      <c r="Z5344" s="739">
        <f t="shared" si="208"/>
        <v>13887.597500000002</v>
      </c>
    </row>
    <row r="5345" spans="1:26" s="365" customFormat="1" ht="12.65" customHeight="1">
      <c r="A5345" s="284" t="s">
        <v>106</v>
      </c>
      <c r="B5345" s="452" t="s">
        <v>699</v>
      </c>
      <c r="C5345" s="453" t="s">
        <v>449</v>
      </c>
      <c r="D5345" s="454" t="s">
        <v>719</v>
      </c>
      <c r="E5345" s="455" t="s">
        <v>1495</v>
      </c>
      <c r="F5345" s="454" t="s">
        <v>1486</v>
      </c>
      <c r="G5345" s="454"/>
      <c r="H5345" s="454" t="s">
        <v>439</v>
      </c>
      <c r="I5345" s="453">
        <v>2024</v>
      </c>
      <c r="J5345" s="453">
        <v>2</v>
      </c>
      <c r="K5345" s="456">
        <v>45597</v>
      </c>
      <c r="L5345" s="457"/>
      <c r="M5345" s="458">
        <v>0.2843</v>
      </c>
      <c r="N5345" s="458">
        <v>0.30180000000000001</v>
      </c>
      <c r="O5345" s="459">
        <v>1.7500000000000002E-2</v>
      </c>
      <c r="P5345" s="460">
        <v>0</v>
      </c>
      <c r="Q5345" s="453">
        <v>1</v>
      </c>
      <c r="R5345" s="458">
        <v>0.2843</v>
      </c>
      <c r="S5345" s="464">
        <v>148800</v>
      </c>
      <c r="T5345" s="461">
        <v>250800</v>
      </c>
      <c r="U5345" s="462">
        <v>884159.29203539796</v>
      </c>
      <c r="V5345" s="463">
        <v>879770.29203539796</v>
      </c>
      <c r="W5345" s="716" t="e">
        <f t="shared" si="207"/>
        <v>#DIV/0!</v>
      </c>
      <c r="Z5345" s="739">
        <f t="shared" si="208"/>
        <v>2604.0000000000005</v>
      </c>
    </row>
    <row r="5346" spans="1:26" s="365" customFormat="1" ht="12.65" customHeight="1">
      <c r="A5346" s="284" t="s">
        <v>106</v>
      </c>
      <c r="B5346" s="452" t="s">
        <v>699</v>
      </c>
      <c r="C5346" s="453" t="s">
        <v>449</v>
      </c>
      <c r="D5346" s="454" t="s">
        <v>719</v>
      </c>
      <c r="E5346" s="455" t="s">
        <v>1495</v>
      </c>
      <c r="F5346" s="454" t="s">
        <v>1486</v>
      </c>
      <c r="G5346" s="454"/>
      <c r="H5346" s="454" t="s">
        <v>439</v>
      </c>
      <c r="I5346" s="453">
        <v>2024</v>
      </c>
      <c r="J5346" s="453">
        <v>1</v>
      </c>
      <c r="K5346" s="456">
        <v>45597</v>
      </c>
      <c r="L5346" s="457"/>
      <c r="M5346" s="458">
        <v>0.2843</v>
      </c>
      <c r="N5346" s="458">
        <v>0.30180000000000001</v>
      </c>
      <c r="O5346" s="459">
        <v>1.7500000000000002E-2</v>
      </c>
      <c r="P5346" s="460">
        <v>0</v>
      </c>
      <c r="Q5346" s="453">
        <v>1</v>
      </c>
      <c r="R5346" s="458">
        <v>0.2843</v>
      </c>
      <c r="S5346" s="464">
        <v>23400</v>
      </c>
      <c r="T5346" s="461">
        <v>102000</v>
      </c>
      <c r="U5346" s="462">
        <v>884159.29203539796</v>
      </c>
      <c r="V5346" s="463">
        <v>882374.29203539796</v>
      </c>
      <c r="W5346" s="716" t="e">
        <f t="shared" si="207"/>
        <v>#DIV/0!</v>
      </c>
      <c r="Z5346" s="739">
        <f t="shared" si="208"/>
        <v>409.50000000000006</v>
      </c>
    </row>
    <row r="5347" spans="1:26" s="365" customFormat="1" ht="12.65" customHeight="1">
      <c r="A5347" s="284" t="s">
        <v>106</v>
      </c>
      <c r="B5347" s="452" t="s">
        <v>699</v>
      </c>
      <c r="C5347" s="453" t="s">
        <v>449</v>
      </c>
      <c r="D5347" s="454" t="s">
        <v>719</v>
      </c>
      <c r="E5347" s="455" t="s">
        <v>1495</v>
      </c>
      <c r="F5347" s="454" t="s">
        <v>1486</v>
      </c>
      <c r="G5347" s="454"/>
      <c r="H5347" s="454" t="s">
        <v>439</v>
      </c>
      <c r="I5347" s="453">
        <v>2023</v>
      </c>
      <c r="J5347" s="453">
        <v>12</v>
      </c>
      <c r="K5347" s="456">
        <v>45597</v>
      </c>
      <c r="L5347" s="457"/>
      <c r="M5347" s="458">
        <v>0.2843</v>
      </c>
      <c r="N5347" s="458">
        <v>0.30180000000000001</v>
      </c>
      <c r="O5347" s="459">
        <v>1.7500000000000002E-2</v>
      </c>
      <c r="P5347" s="460">
        <v>0</v>
      </c>
      <c r="Q5347" s="453">
        <v>1</v>
      </c>
      <c r="R5347" s="458">
        <v>0.2843</v>
      </c>
      <c r="S5347" s="464">
        <v>51000</v>
      </c>
      <c r="T5347" s="461">
        <v>78600</v>
      </c>
      <c r="U5347" s="462">
        <v>884159.29203539796</v>
      </c>
      <c r="V5347" s="463">
        <v>882783.79203539796</v>
      </c>
      <c r="W5347" s="716" t="e">
        <f t="shared" si="207"/>
        <v>#DIV/0!</v>
      </c>
      <c r="Z5347" s="739">
        <f t="shared" si="208"/>
        <v>892.50000000000011</v>
      </c>
    </row>
    <row r="5348" spans="1:26" s="365" customFormat="1" ht="12.65" customHeight="1">
      <c r="A5348" s="284" t="s">
        <v>106</v>
      </c>
      <c r="B5348" s="452" t="s">
        <v>699</v>
      </c>
      <c r="C5348" s="453" t="s">
        <v>449</v>
      </c>
      <c r="D5348" s="454" t="s">
        <v>719</v>
      </c>
      <c r="E5348" s="455" t="s">
        <v>1495</v>
      </c>
      <c r="F5348" s="454" t="s">
        <v>1486</v>
      </c>
      <c r="G5348" s="454"/>
      <c r="H5348" s="454" t="s">
        <v>439</v>
      </c>
      <c r="I5348" s="453">
        <v>2023</v>
      </c>
      <c r="J5348" s="453">
        <v>11</v>
      </c>
      <c r="K5348" s="456">
        <v>45597</v>
      </c>
      <c r="L5348" s="457"/>
      <c r="M5348" s="458">
        <v>0.2843</v>
      </c>
      <c r="N5348" s="458">
        <v>0.30180000000000001</v>
      </c>
      <c r="O5348" s="459">
        <v>1.7500000000000002E-2</v>
      </c>
      <c r="P5348" s="460">
        <v>0</v>
      </c>
      <c r="Q5348" s="453">
        <v>1</v>
      </c>
      <c r="R5348" s="458">
        <v>0.2843</v>
      </c>
      <c r="S5348" s="464">
        <v>27600</v>
      </c>
      <c r="T5348" s="461">
        <v>27600</v>
      </c>
      <c r="U5348" s="462">
        <v>884159.29203539796</v>
      </c>
      <c r="V5348" s="463">
        <v>883676.29203539796</v>
      </c>
      <c r="W5348" s="716" t="e">
        <f t="shared" si="207"/>
        <v>#DIV/0!</v>
      </c>
      <c r="Z5348" s="739">
        <f t="shared" si="208"/>
        <v>483.00000000000006</v>
      </c>
    </row>
    <row r="5349" spans="1:26" s="365" customFormat="1" ht="12.65" customHeight="1">
      <c r="A5349" s="284" t="s">
        <v>106</v>
      </c>
      <c r="B5349" s="452" t="s">
        <v>699</v>
      </c>
      <c r="C5349" s="453" t="s">
        <v>449</v>
      </c>
      <c r="D5349" s="454" t="s">
        <v>726</v>
      </c>
      <c r="E5349" s="455" t="s">
        <v>1449</v>
      </c>
      <c r="F5349" s="454" t="s">
        <v>1486</v>
      </c>
      <c r="G5349" s="454"/>
      <c r="H5349" s="454" t="s">
        <v>439</v>
      </c>
      <c r="I5349" s="453">
        <v>2025</v>
      </c>
      <c r="J5349" s="453">
        <v>1</v>
      </c>
      <c r="K5349" s="456">
        <v>45705</v>
      </c>
      <c r="L5349" s="457"/>
      <c r="M5349" s="458">
        <v>6.9099999999999995E-2</v>
      </c>
      <c r="N5349" s="458">
        <v>8.7849999999999998E-2</v>
      </c>
      <c r="O5349" s="459">
        <v>1.8749999999999999E-2</v>
      </c>
      <c r="P5349" s="460"/>
      <c r="Q5349" s="453">
        <v>1</v>
      </c>
      <c r="R5349" s="458">
        <v>6.9099999999999995E-2</v>
      </c>
      <c r="S5349" s="464">
        <v>324000</v>
      </c>
      <c r="T5349" s="461">
        <v>14221815</v>
      </c>
      <c r="U5349" s="462">
        <v>600000</v>
      </c>
      <c r="V5349" s="463">
        <v>333340.96875</v>
      </c>
      <c r="W5349" s="716" t="e">
        <f t="shared" si="207"/>
        <v>#DIV/0!</v>
      </c>
      <c r="Z5349" s="739">
        <f t="shared" si="208"/>
        <v>6075</v>
      </c>
    </row>
    <row r="5350" spans="1:26" s="365" customFormat="1" ht="12.65" customHeight="1">
      <c r="A5350" s="284" t="s">
        <v>106</v>
      </c>
      <c r="B5350" s="452" t="s">
        <v>699</v>
      </c>
      <c r="C5350" s="453" t="s">
        <v>449</v>
      </c>
      <c r="D5350" s="454" t="s">
        <v>726</v>
      </c>
      <c r="E5350" s="455" t="s">
        <v>1449</v>
      </c>
      <c r="F5350" s="454" t="s">
        <v>1486</v>
      </c>
      <c r="G5350" s="454"/>
      <c r="H5350" s="454" t="s">
        <v>439</v>
      </c>
      <c r="I5350" s="453">
        <v>2024</v>
      </c>
      <c r="J5350" s="453">
        <v>12</v>
      </c>
      <c r="K5350" s="456">
        <v>45665</v>
      </c>
      <c r="L5350" s="457"/>
      <c r="M5350" s="458">
        <v>6.9099999999999995E-2</v>
      </c>
      <c r="N5350" s="458">
        <v>8.7849999999999998E-2</v>
      </c>
      <c r="O5350" s="459">
        <v>1.8749999999999999E-2</v>
      </c>
      <c r="P5350" s="460"/>
      <c r="Q5350" s="453">
        <v>1</v>
      </c>
      <c r="R5350" s="458">
        <v>6.9099999999999995E-2</v>
      </c>
      <c r="S5350" s="464">
        <v>304750</v>
      </c>
      <c r="T5350" s="461">
        <v>13897815</v>
      </c>
      <c r="U5350" s="462">
        <v>600000</v>
      </c>
      <c r="V5350" s="463">
        <v>339415.96875</v>
      </c>
      <c r="W5350" s="716" t="e">
        <f t="shared" si="207"/>
        <v>#DIV/0!</v>
      </c>
      <c r="Z5350" s="739">
        <f t="shared" si="208"/>
        <v>5714.0625</v>
      </c>
    </row>
    <row r="5351" spans="1:26" s="365" customFormat="1" ht="12.65" customHeight="1">
      <c r="A5351" s="284" t="s">
        <v>106</v>
      </c>
      <c r="B5351" s="452" t="s">
        <v>699</v>
      </c>
      <c r="C5351" s="453" t="s">
        <v>449</v>
      </c>
      <c r="D5351" s="454" t="s">
        <v>726</v>
      </c>
      <c r="E5351" s="455" t="s">
        <v>1449</v>
      </c>
      <c r="F5351" s="454" t="s">
        <v>1486</v>
      </c>
      <c r="G5351" s="454"/>
      <c r="H5351" s="454" t="s">
        <v>439</v>
      </c>
      <c r="I5351" s="453">
        <v>2024</v>
      </c>
      <c r="J5351" s="453">
        <v>11</v>
      </c>
      <c r="K5351" s="456">
        <v>45629</v>
      </c>
      <c r="L5351" s="457"/>
      <c r="M5351" s="458">
        <v>6.9099999999999995E-2</v>
      </c>
      <c r="N5351" s="458">
        <v>8.7849999999999998E-2</v>
      </c>
      <c r="O5351" s="459">
        <v>1.8749999999999999E-2</v>
      </c>
      <c r="P5351" s="460"/>
      <c r="Q5351" s="453">
        <v>1</v>
      </c>
      <c r="R5351" s="458">
        <v>6.9099999999999995E-2</v>
      </c>
      <c r="S5351" s="464">
        <v>854509</v>
      </c>
      <c r="T5351" s="461">
        <v>13593065</v>
      </c>
      <c r="U5351" s="462">
        <v>600000</v>
      </c>
      <c r="V5351" s="463">
        <v>345130.03125</v>
      </c>
      <c r="W5351" s="716" t="e">
        <f t="shared" si="207"/>
        <v>#DIV/0!</v>
      </c>
      <c r="Z5351" s="739">
        <f t="shared" si="208"/>
        <v>16022.043749999999</v>
      </c>
    </row>
    <row r="5352" spans="1:26" s="365" customFormat="1" ht="12.65" customHeight="1">
      <c r="A5352" s="284" t="s">
        <v>106</v>
      </c>
      <c r="B5352" s="452" t="s">
        <v>699</v>
      </c>
      <c r="C5352" s="453" t="s">
        <v>449</v>
      </c>
      <c r="D5352" s="454" t="s">
        <v>726</v>
      </c>
      <c r="E5352" s="455" t="s">
        <v>1449</v>
      </c>
      <c r="F5352" s="454" t="s">
        <v>1486</v>
      </c>
      <c r="G5352" s="454"/>
      <c r="H5352" s="454" t="s">
        <v>439</v>
      </c>
      <c r="I5352" s="453">
        <v>2024</v>
      </c>
      <c r="J5352" s="453">
        <v>10</v>
      </c>
      <c r="K5352" s="456">
        <v>45601</v>
      </c>
      <c r="L5352" s="457"/>
      <c r="M5352" s="458">
        <v>6.9099999999999995E-2</v>
      </c>
      <c r="N5352" s="458">
        <v>8.7849999999999998E-2</v>
      </c>
      <c r="O5352" s="459">
        <v>1.8749999999999999E-2</v>
      </c>
      <c r="P5352" s="460"/>
      <c r="Q5352" s="453">
        <v>1</v>
      </c>
      <c r="R5352" s="458">
        <v>6.9099999999999995E-2</v>
      </c>
      <c r="S5352" s="464">
        <v>1497137</v>
      </c>
      <c r="T5352" s="461">
        <v>12738556</v>
      </c>
      <c r="U5352" s="462">
        <v>600000</v>
      </c>
      <c r="V5352" s="463">
        <v>361152.07500000001</v>
      </c>
      <c r="W5352" s="716" t="e">
        <f t="shared" si="207"/>
        <v>#DIV/0!</v>
      </c>
      <c r="Z5352" s="739">
        <f t="shared" si="208"/>
        <v>28071.318749999999</v>
      </c>
    </row>
    <row r="5353" spans="1:26" s="365" customFormat="1" ht="12.65" customHeight="1">
      <c r="A5353" s="284" t="s">
        <v>106</v>
      </c>
      <c r="B5353" s="452" t="s">
        <v>699</v>
      </c>
      <c r="C5353" s="453" t="s">
        <v>449</v>
      </c>
      <c r="D5353" s="454" t="s">
        <v>726</v>
      </c>
      <c r="E5353" s="455" t="s">
        <v>1449</v>
      </c>
      <c r="F5353" s="454" t="s">
        <v>1486</v>
      </c>
      <c r="G5353" s="454"/>
      <c r="H5353" s="454" t="s">
        <v>439</v>
      </c>
      <c r="I5353" s="453">
        <v>2024</v>
      </c>
      <c r="J5353" s="453">
        <v>9</v>
      </c>
      <c r="K5353" s="456">
        <v>45597</v>
      </c>
      <c r="L5353" s="457"/>
      <c r="M5353" s="458">
        <v>6.9099999999999995E-2</v>
      </c>
      <c r="N5353" s="458">
        <v>8.7849999999999998E-2</v>
      </c>
      <c r="O5353" s="459">
        <v>1.8749999999999999E-2</v>
      </c>
      <c r="P5353" s="460">
        <v>0</v>
      </c>
      <c r="Q5353" s="453">
        <v>1</v>
      </c>
      <c r="R5353" s="458">
        <v>6.9099999999999995E-2</v>
      </c>
      <c r="S5353" s="464">
        <v>1647000</v>
      </c>
      <c r="T5353" s="461">
        <v>11241419</v>
      </c>
      <c r="U5353" s="462">
        <v>600000</v>
      </c>
      <c r="V5353" s="463">
        <v>389223.39375000005</v>
      </c>
      <c r="W5353" s="716" t="e">
        <f t="shared" si="207"/>
        <v>#DIV/0!</v>
      </c>
      <c r="Z5353" s="739">
        <f t="shared" si="208"/>
        <v>30881.25</v>
      </c>
    </row>
    <row r="5354" spans="1:26" s="365" customFormat="1" ht="12.65" customHeight="1">
      <c r="A5354" s="284" t="s">
        <v>106</v>
      </c>
      <c r="B5354" s="452" t="s">
        <v>699</v>
      </c>
      <c r="C5354" s="453" t="s">
        <v>449</v>
      </c>
      <c r="D5354" s="454" t="s">
        <v>726</v>
      </c>
      <c r="E5354" s="455" t="s">
        <v>1449</v>
      </c>
      <c r="F5354" s="454" t="s">
        <v>1486</v>
      </c>
      <c r="G5354" s="454"/>
      <c r="H5354" s="454" t="s">
        <v>439</v>
      </c>
      <c r="I5354" s="453">
        <v>2024</v>
      </c>
      <c r="J5354" s="453">
        <v>8</v>
      </c>
      <c r="K5354" s="456">
        <v>45597</v>
      </c>
      <c r="L5354" s="457"/>
      <c r="M5354" s="458">
        <v>6.9099999999999995E-2</v>
      </c>
      <c r="N5354" s="458">
        <v>8.7849999999999998E-2</v>
      </c>
      <c r="O5354" s="459">
        <v>1.8749999999999999E-2</v>
      </c>
      <c r="P5354" s="460">
        <v>0</v>
      </c>
      <c r="Q5354" s="453">
        <v>1</v>
      </c>
      <c r="R5354" s="458">
        <v>6.9099999999999995E-2</v>
      </c>
      <c r="S5354" s="464">
        <v>1444500</v>
      </c>
      <c r="T5354" s="461">
        <v>9594419</v>
      </c>
      <c r="U5354" s="462">
        <v>600000</v>
      </c>
      <c r="V5354" s="463">
        <v>420104.64375000005</v>
      </c>
      <c r="W5354" s="716" t="e">
        <f t="shared" si="207"/>
        <v>#DIV/0!</v>
      </c>
      <c r="Z5354" s="739">
        <f t="shared" si="208"/>
        <v>27084.375</v>
      </c>
    </row>
    <row r="5355" spans="1:26" s="365" customFormat="1" ht="12.65" customHeight="1">
      <c r="A5355" s="284" t="s">
        <v>106</v>
      </c>
      <c r="B5355" s="452" t="s">
        <v>699</v>
      </c>
      <c r="C5355" s="453" t="s">
        <v>449</v>
      </c>
      <c r="D5355" s="454" t="s">
        <v>726</v>
      </c>
      <c r="E5355" s="455" t="s">
        <v>1449</v>
      </c>
      <c r="F5355" s="454" t="s">
        <v>1486</v>
      </c>
      <c r="G5355" s="454"/>
      <c r="H5355" s="454" t="s">
        <v>439</v>
      </c>
      <c r="I5355" s="453">
        <v>2024</v>
      </c>
      <c r="J5355" s="453">
        <v>7</v>
      </c>
      <c r="K5355" s="456">
        <v>45597</v>
      </c>
      <c r="L5355" s="457"/>
      <c r="M5355" s="458">
        <v>6.9099999999999995E-2</v>
      </c>
      <c r="N5355" s="458">
        <v>8.7849999999999998E-2</v>
      </c>
      <c r="O5355" s="459">
        <v>1.8749999999999999E-2</v>
      </c>
      <c r="P5355" s="460">
        <v>0</v>
      </c>
      <c r="Q5355" s="453">
        <v>1</v>
      </c>
      <c r="R5355" s="458">
        <v>6.9099999999999995E-2</v>
      </c>
      <c r="S5355" s="464">
        <v>1753349</v>
      </c>
      <c r="T5355" s="461">
        <v>8149919</v>
      </c>
      <c r="U5355" s="462">
        <v>600000</v>
      </c>
      <c r="V5355" s="463">
        <v>447189.01875000005</v>
      </c>
      <c r="W5355" s="716" t="e">
        <f t="shared" si="207"/>
        <v>#DIV/0!</v>
      </c>
      <c r="Z5355" s="739">
        <f t="shared" si="208"/>
        <v>32875.293749999997</v>
      </c>
    </row>
    <row r="5356" spans="1:26" s="365" customFormat="1" ht="12.65" customHeight="1">
      <c r="A5356" s="284" t="s">
        <v>106</v>
      </c>
      <c r="B5356" s="452" t="s">
        <v>699</v>
      </c>
      <c r="C5356" s="453" t="s">
        <v>449</v>
      </c>
      <c r="D5356" s="454" t="s">
        <v>726</v>
      </c>
      <c r="E5356" s="455" t="s">
        <v>1449</v>
      </c>
      <c r="F5356" s="454" t="s">
        <v>1486</v>
      </c>
      <c r="G5356" s="454"/>
      <c r="H5356" s="454" t="s">
        <v>439</v>
      </c>
      <c r="I5356" s="453">
        <v>2024</v>
      </c>
      <c r="J5356" s="453">
        <v>6</v>
      </c>
      <c r="K5356" s="456">
        <v>45597</v>
      </c>
      <c r="L5356" s="457"/>
      <c r="M5356" s="458">
        <v>6.9099999999999995E-2</v>
      </c>
      <c r="N5356" s="458">
        <v>8.7849999999999998E-2</v>
      </c>
      <c r="O5356" s="459">
        <v>1.8749999999999999E-2</v>
      </c>
      <c r="P5356" s="460">
        <v>0</v>
      </c>
      <c r="Q5356" s="453">
        <v>1</v>
      </c>
      <c r="R5356" s="458">
        <v>6.9099999999999995E-2</v>
      </c>
      <c r="S5356" s="464">
        <v>1647000</v>
      </c>
      <c r="T5356" s="461">
        <v>6396570</v>
      </c>
      <c r="U5356" s="462">
        <v>600000</v>
      </c>
      <c r="V5356" s="463">
        <v>480064.3125</v>
      </c>
      <c r="W5356" s="716" t="e">
        <f t="shared" si="207"/>
        <v>#DIV/0!</v>
      </c>
      <c r="Z5356" s="739">
        <f t="shared" si="208"/>
        <v>30881.25</v>
      </c>
    </row>
    <row r="5357" spans="1:26" s="365" customFormat="1" ht="12.65" customHeight="1">
      <c r="A5357" s="284" t="s">
        <v>106</v>
      </c>
      <c r="B5357" s="452" t="s">
        <v>699</v>
      </c>
      <c r="C5357" s="453" t="s">
        <v>449</v>
      </c>
      <c r="D5357" s="454" t="s">
        <v>726</v>
      </c>
      <c r="E5357" s="455" t="s">
        <v>1449</v>
      </c>
      <c r="F5357" s="454" t="s">
        <v>1486</v>
      </c>
      <c r="G5357" s="454"/>
      <c r="H5357" s="454" t="s">
        <v>439</v>
      </c>
      <c r="I5357" s="453">
        <v>2024</v>
      </c>
      <c r="J5357" s="453">
        <v>5</v>
      </c>
      <c r="K5357" s="456">
        <v>45597</v>
      </c>
      <c r="L5357" s="457"/>
      <c r="M5357" s="458">
        <v>6.9099999999999995E-2</v>
      </c>
      <c r="N5357" s="458">
        <v>8.7849999999999998E-2</v>
      </c>
      <c r="O5357" s="459">
        <v>1.8749999999999999E-2</v>
      </c>
      <c r="P5357" s="460">
        <v>0</v>
      </c>
      <c r="Q5357" s="453">
        <v>1</v>
      </c>
      <c r="R5357" s="458">
        <v>6.9099999999999995E-2</v>
      </c>
      <c r="S5357" s="464">
        <v>1432210</v>
      </c>
      <c r="T5357" s="461">
        <v>4749570</v>
      </c>
      <c r="U5357" s="462">
        <v>600000</v>
      </c>
      <c r="V5357" s="463">
        <v>510945.5625</v>
      </c>
      <c r="W5357" s="716" t="e">
        <f t="shared" si="207"/>
        <v>#DIV/0!</v>
      </c>
      <c r="Z5357" s="739">
        <f t="shared" si="208"/>
        <v>26853.9375</v>
      </c>
    </row>
    <row r="5358" spans="1:26" s="365" customFormat="1" ht="12.65" customHeight="1">
      <c r="A5358" s="284" t="s">
        <v>106</v>
      </c>
      <c r="B5358" s="452" t="s">
        <v>699</v>
      </c>
      <c r="C5358" s="453" t="s">
        <v>449</v>
      </c>
      <c r="D5358" s="454" t="s">
        <v>726</v>
      </c>
      <c r="E5358" s="455" t="s">
        <v>1449</v>
      </c>
      <c r="F5358" s="454" t="s">
        <v>1486</v>
      </c>
      <c r="G5358" s="454"/>
      <c r="H5358" s="454" t="s">
        <v>439</v>
      </c>
      <c r="I5358" s="453">
        <v>2024</v>
      </c>
      <c r="J5358" s="453">
        <v>4</v>
      </c>
      <c r="K5358" s="456">
        <v>45597</v>
      </c>
      <c r="L5358" s="457"/>
      <c r="M5358" s="458">
        <v>6.9099999999999995E-2</v>
      </c>
      <c r="N5358" s="458">
        <v>8.7849999999999998E-2</v>
      </c>
      <c r="O5358" s="459">
        <v>1.8749999999999999E-2</v>
      </c>
      <c r="P5358" s="460">
        <v>0</v>
      </c>
      <c r="Q5358" s="453">
        <v>1</v>
      </c>
      <c r="R5358" s="458">
        <v>6.9099999999999995E-2</v>
      </c>
      <c r="S5358" s="464">
        <v>1914360</v>
      </c>
      <c r="T5358" s="461">
        <v>3317360</v>
      </c>
      <c r="U5358" s="462">
        <v>600000</v>
      </c>
      <c r="V5358" s="463">
        <v>537799.5</v>
      </c>
      <c r="W5358" s="716" t="e">
        <f t="shared" si="207"/>
        <v>#DIV/0!</v>
      </c>
      <c r="Z5358" s="739">
        <f t="shared" si="208"/>
        <v>35894.25</v>
      </c>
    </row>
    <row r="5359" spans="1:26" s="365" customFormat="1" ht="12.65" customHeight="1">
      <c r="A5359" s="284" t="s">
        <v>106</v>
      </c>
      <c r="B5359" s="452" t="s">
        <v>699</v>
      </c>
      <c r="C5359" s="453" t="s">
        <v>449</v>
      </c>
      <c r="D5359" s="454" t="s">
        <v>726</v>
      </c>
      <c r="E5359" s="455" t="s">
        <v>1449</v>
      </c>
      <c r="F5359" s="454" t="s">
        <v>1486</v>
      </c>
      <c r="G5359" s="454"/>
      <c r="H5359" s="454" t="s">
        <v>439</v>
      </c>
      <c r="I5359" s="453">
        <v>2024</v>
      </c>
      <c r="J5359" s="453">
        <v>3</v>
      </c>
      <c r="K5359" s="456">
        <v>45597</v>
      </c>
      <c r="L5359" s="457"/>
      <c r="M5359" s="458">
        <v>6.9099999999999995E-2</v>
      </c>
      <c r="N5359" s="458">
        <v>8.7849999999999998E-2</v>
      </c>
      <c r="O5359" s="459">
        <v>1.8749999999999999E-2</v>
      </c>
      <c r="P5359" s="460">
        <v>0</v>
      </c>
      <c r="Q5359" s="453">
        <v>1</v>
      </c>
      <c r="R5359" s="458">
        <v>6.9099999999999995E-2</v>
      </c>
      <c r="S5359" s="464">
        <v>830000</v>
      </c>
      <c r="T5359" s="461">
        <v>1403000</v>
      </c>
      <c r="U5359" s="462">
        <v>600000</v>
      </c>
      <c r="V5359" s="463">
        <v>573693.75</v>
      </c>
      <c r="W5359" s="716" t="e">
        <f t="shared" si="207"/>
        <v>#DIV/0!</v>
      </c>
      <c r="Z5359" s="739">
        <f t="shared" si="208"/>
        <v>15562.5</v>
      </c>
    </row>
    <row r="5360" spans="1:26" s="365" customFormat="1" ht="12.65" customHeight="1">
      <c r="A5360" s="284" t="s">
        <v>106</v>
      </c>
      <c r="B5360" s="452" t="s">
        <v>699</v>
      </c>
      <c r="C5360" s="453" t="s">
        <v>449</v>
      </c>
      <c r="D5360" s="454" t="s">
        <v>726</v>
      </c>
      <c r="E5360" s="455" t="s">
        <v>1449</v>
      </c>
      <c r="F5360" s="454" t="s">
        <v>1486</v>
      </c>
      <c r="G5360" s="454"/>
      <c r="H5360" s="454" t="s">
        <v>439</v>
      </c>
      <c r="I5360" s="453">
        <v>2024</v>
      </c>
      <c r="J5360" s="453">
        <v>2</v>
      </c>
      <c r="K5360" s="456">
        <v>45597</v>
      </c>
      <c r="L5360" s="457"/>
      <c r="M5360" s="458">
        <v>6.9099999999999995E-2</v>
      </c>
      <c r="N5360" s="458">
        <v>8.7849999999999998E-2</v>
      </c>
      <c r="O5360" s="459">
        <v>1.8749999999999999E-2</v>
      </c>
      <c r="P5360" s="460">
        <v>0</v>
      </c>
      <c r="Q5360" s="453">
        <v>1</v>
      </c>
      <c r="R5360" s="458">
        <v>6.9099999999999995E-2</v>
      </c>
      <c r="S5360" s="464">
        <v>420000</v>
      </c>
      <c r="T5360" s="461">
        <v>573000</v>
      </c>
      <c r="U5360" s="462">
        <v>600000</v>
      </c>
      <c r="V5360" s="463">
        <v>589256.25</v>
      </c>
      <c r="W5360" s="716" t="e">
        <f t="shared" si="207"/>
        <v>#DIV/0!</v>
      </c>
      <c r="Z5360" s="739">
        <f t="shared" si="208"/>
        <v>7875</v>
      </c>
    </row>
    <row r="5361" spans="1:26" s="365" customFormat="1" ht="12.65" customHeight="1">
      <c r="A5361" s="284" t="s">
        <v>106</v>
      </c>
      <c r="B5361" s="452" t="s">
        <v>699</v>
      </c>
      <c r="C5361" s="453" t="s">
        <v>449</v>
      </c>
      <c r="D5361" s="454" t="s">
        <v>726</v>
      </c>
      <c r="E5361" s="455" t="s">
        <v>1449</v>
      </c>
      <c r="F5361" s="454" t="s">
        <v>1486</v>
      </c>
      <c r="G5361" s="454"/>
      <c r="H5361" s="454" t="s">
        <v>439</v>
      </c>
      <c r="I5361" s="453">
        <v>2024</v>
      </c>
      <c r="J5361" s="453">
        <v>1</v>
      </c>
      <c r="K5361" s="456">
        <v>45597</v>
      </c>
      <c r="L5361" s="457"/>
      <c r="M5361" s="458">
        <v>6.9099999999999995E-2</v>
      </c>
      <c r="N5361" s="458">
        <v>8.7849999999999998E-2</v>
      </c>
      <c r="O5361" s="459">
        <v>1.8749999999999999E-2</v>
      </c>
      <c r="P5361" s="460">
        <v>0</v>
      </c>
      <c r="Q5361" s="453">
        <v>1</v>
      </c>
      <c r="R5361" s="458">
        <v>6.9099999999999995E-2</v>
      </c>
      <c r="S5361" s="464">
        <v>80000</v>
      </c>
      <c r="T5361" s="461">
        <v>153000</v>
      </c>
      <c r="U5361" s="462">
        <v>600000</v>
      </c>
      <c r="V5361" s="463">
        <v>597131.25</v>
      </c>
      <c r="W5361" s="716" t="e">
        <f t="shared" si="207"/>
        <v>#DIV/0!</v>
      </c>
      <c r="Z5361" s="739">
        <f t="shared" si="208"/>
        <v>1500</v>
      </c>
    </row>
    <row r="5362" spans="1:26" s="365" customFormat="1" ht="12.65" customHeight="1">
      <c r="A5362" s="284" t="s">
        <v>106</v>
      </c>
      <c r="B5362" s="452" t="s">
        <v>699</v>
      </c>
      <c r="C5362" s="453" t="s">
        <v>449</v>
      </c>
      <c r="D5362" s="454" t="s">
        <v>726</v>
      </c>
      <c r="E5362" s="455" t="s">
        <v>1449</v>
      </c>
      <c r="F5362" s="454" t="s">
        <v>1486</v>
      </c>
      <c r="G5362" s="454"/>
      <c r="H5362" s="454" t="s">
        <v>439</v>
      </c>
      <c r="I5362" s="453">
        <v>2023</v>
      </c>
      <c r="J5362" s="453">
        <v>12</v>
      </c>
      <c r="K5362" s="456">
        <v>45597</v>
      </c>
      <c r="L5362" s="457"/>
      <c r="M5362" s="458">
        <v>6.9099999999999995E-2</v>
      </c>
      <c r="N5362" s="458">
        <v>8.7849999999999998E-2</v>
      </c>
      <c r="O5362" s="459">
        <v>1.8749999999999999E-2</v>
      </c>
      <c r="P5362" s="460">
        <v>0</v>
      </c>
      <c r="Q5362" s="453">
        <v>1</v>
      </c>
      <c r="R5362" s="458">
        <v>6.9099999999999995E-2</v>
      </c>
      <c r="S5362" s="464">
        <v>30200</v>
      </c>
      <c r="T5362" s="461">
        <v>73000</v>
      </c>
      <c r="U5362" s="462">
        <v>600000</v>
      </c>
      <c r="V5362" s="463">
        <v>598631.25</v>
      </c>
      <c r="W5362" s="716" t="e">
        <f t="shared" si="207"/>
        <v>#DIV/0!</v>
      </c>
      <c r="Z5362" s="739">
        <f t="shared" si="208"/>
        <v>566.25</v>
      </c>
    </row>
    <row r="5363" spans="1:26" s="365" customFormat="1" ht="12.65" customHeight="1">
      <c r="A5363" s="284" t="s">
        <v>106</v>
      </c>
      <c r="B5363" s="452" t="s">
        <v>699</v>
      </c>
      <c r="C5363" s="453" t="s">
        <v>449</v>
      </c>
      <c r="D5363" s="454" t="s">
        <v>726</v>
      </c>
      <c r="E5363" s="455" t="s">
        <v>1449</v>
      </c>
      <c r="F5363" s="454" t="s">
        <v>1486</v>
      </c>
      <c r="G5363" s="454"/>
      <c r="H5363" s="454" t="s">
        <v>439</v>
      </c>
      <c r="I5363" s="453">
        <v>2023</v>
      </c>
      <c r="J5363" s="453">
        <v>11</v>
      </c>
      <c r="K5363" s="456">
        <v>45597</v>
      </c>
      <c r="L5363" s="457"/>
      <c r="M5363" s="458">
        <v>6.9099999999999995E-2</v>
      </c>
      <c r="N5363" s="458">
        <v>8.7849999999999998E-2</v>
      </c>
      <c r="O5363" s="459">
        <v>1.8749999999999999E-2</v>
      </c>
      <c r="P5363" s="460">
        <v>0</v>
      </c>
      <c r="Q5363" s="453">
        <v>1</v>
      </c>
      <c r="R5363" s="458">
        <v>6.9099999999999995E-2</v>
      </c>
      <c r="S5363" s="464">
        <v>42800</v>
      </c>
      <c r="T5363" s="461">
        <v>42800</v>
      </c>
      <c r="U5363" s="462">
        <v>600000</v>
      </c>
      <c r="V5363" s="463">
        <v>599197.5</v>
      </c>
      <c r="W5363" s="716" t="e">
        <f t="shared" si="207"/>
        <v>#DIV/0!</v>
      </c>
      <c r="Z5363" s="739">
        <f t="shared" si="208"/>
        <v>802.5</v>
      </c>
    </row>
    <row r="5364" spans="1:26" s="365" customFormat="1" ht="12.65" customHeight="1">
      <c r="A5364" s="284" t="s">
        <v>106</v>
      </c>
      <c r="B5364" s="452" t="s">
        <v>699</v>
      </c>
      <c r="C5364" s="453" t="s">
        <v>449</v>
      </c>
      <c r="D5364" s="454" t="s">
        <v>729</v>
      </c>
      <c r="E5364" s="455" t="s">
        <v>1496</v>
      </c>
      <c r="F5364" s="454" t="s">
        <v>1486</v>
      </c>
      <c r="G5364" s="454"/>
      <c r="H5364" s="454" t="s">
        <v>439</v>
      </c>
      <c r="I5364" s="453">
        <v>2025</v>
      </c>
      <c r="J5364" s="453">
        <v>1</v>
      </c>
      <c r="K5364" s="456">
        <v>45705</v>
      </c>
      <c r="L5364" s="457"/>
      <c r="M5364" s="458">
        <v>9.0499999999999997E-2</v>
      </c>
      <c r="N5364" s="458">
        <v>0.10925</v>
      </c>
      <c r="O5364" s="459">
        <v>1.8749999999999999E-2</v>
      </c>
      <c r="P5364" s="460"/>
      <c r="Q5364" s="453">
        <v>1</v>
      </c>
      <c r="R5364" s="458">
        <v>9.0499999999999997E-2</v>
      </c>
      <c r="S5364" s="464">
        <v>324000</v>
      </c>
      <c r="T5364" s="461">
        <v>13944095</v>
      </c>
      <c r="U5364" s="462">
        <v>755752.21238938102</v>
      </c>
      <c r="V5364" s="463">
        <v>494300.43113938102</v>
      </c>
      <c r="W5364" s="716" t="e">
        <f t="shared" si="207"/>
        <v>#DIV/0!</v>
      </c>
      <c r="Z5364" s="739">
        <f t="shared" si="208"/>
        <v>6075</v>
      </c>
    </row>
    <row r="5365" spans="1:26" s="365" customFormat="1" ht="12.65" customHeight="1">
      <c r="A5365" s="284" t="s">
        <v>106</v>
      </c>
      <c r="B5365" s="452" t="s">
        <v>699</v>
      </c>
      <c r="C5365" s="453" t="s">
        <v>449</v>
      </c>
      <c r="D5365" s="454" t="s">
        <v>729</v>
      </c>
      <c r="E5365" s="455" t="s">
        <v>1496</v>
      </c>
      <c r="F5365" s="454" t="s">
        <v>1486</v>
      </c>
      <c r="G5365" s="454"/>
      <c r="H5365" s="454" t="s">
        <v>439</v>
      </c>
      <c r="I5365" s="453">
        <v>2024</v>
      </c>
      <c r="J5365" s="453">
        <v>12</v>
      </c>
      <c r="K5365" s="456">
        <v>45665</v>
      </c>
      <c r="L5365" s="457"/>
      <c r="M5365" s="458">
        <v>9.0499999999999997E-2</v>
      </c>
      <c r="N5365" s="458">
        <v>0.10925</v>
      </c>
      <c r="O5365" s="459">
        <v>1.8749999999999999E-2</v>
      </c>
      <c r="P5365" s="460"/>
      <c r="Q5365" s="453">
        <v>1</v>
      </c>
      <c r="R5365" s="458">
        <v>9.0499999999999997E-2</v>
      </c>
      <c r="S5365" s="464">
        <v>306750</v>
      </c>
      <c r="T5365" s="461">
        <v>13620095</v>
      </c>
      <c r="U5365" s="462">
        <v>755752.21238938102</v>
      </c>
      <c r="V5365" s="463">
        <v>500375.43113938102</v>
      </c>
      <c r="W5365" s="716" t="e">
        <f t="shared" si="207"/>
        <v>#DIV/0!</v>
      </c>
      <c r="Z5365" s="739">
        <f t="shared" si="208"/>
        <v>5751.5625</v>
      </c>
    </row>
    <row r="5366" spans="1:26" s="365" customFormat="1" ht="12.65" customHeight="1">
      <c r="A5366" s="284" t="s">
        <v>106</v>
      </c>
      <c r="B5366" s="452" t="s">
        <v>699</v>
      </c>
      <c r="C5366" s="453" t="s">
        <v>449</v>
      </c>
      <c r="D5366" s="454" t="s">
        <v>729</v>
      </c>
      <c r="E5366" s="455" t="s">
        <v>1496</v>
      </c>
      <c r="F5366" s="454" t="s">
        <v>1486</v>
      </c>
      <c r="G5366" s="454"/>
      <c r="H5366" s="454" t="s">
        <v>439</v>
      </c>
      <c r="I5366" s="453">
        <v>2024</v>
      </c>
      <c r="J5366" s="453">
        <v>11</v>
      </c>
      <c r="K5366" s="456">
        <v>45629</v>
      </c>
      <c r="L5366" s="457"/>
      <c r="M5366" s="458">
        <v>9.0499999999999997E-2</v>
      </c>
      <c r="N5366" s="458">
        <v>0.10925</v>
      </c>
      <c r="O5366" s="459">
        <v>1.8749999999999999E-2</v>
      </c>
      <c r="P5366" s="460"/>
      <c r="Q5366" s="453">
        <v>1</v>
      </c>
      <c r="R5366" s="458">
        <v>9.0499999999999997E-2</v>
      </c>
      <c r="S5366" s="464">
        <v>713008</v>
      </c>
      <c r="T5366" s="461">
        <v>13313345</v>
      </c>
      <c r="U5366" s="462">
        <v>755752.21238938102</v>
      </c>
      <c r="V5366" s="463">
        <v>506126.99363938102</v>
      </c>
      <c r="W5366" s="716" t="e">
        <f t="shared" si="207"/>
        <v>#DIV/0!</v>
      </c>
      <c r="Z5366" s="739">
        <f t="shared" si="208"/>
        <v>13368.9</v>
      </c>
    </row>
    <row r="5367" spans="1:26" s="365" customFormat="1" ht="12.65" customHeight="1">
      <c r="A5367" s="284" t="s">
        <v>106</v>
      </c>
      <c r="B5367" s="452" t="s">
        <v>699</v>
      </c>
      <c r="C5367" s="453" t="s">
        <v>449</v>
      </c>
      <c r="D5367" s="454" t="s">
        <v>729</v>
      </c>
      <c r="E5367" s="455" t="s">
        <v>1496</v>
      </c>
      <c r="F5367" s="454" t="s">
        <v>1486</v>
      </c>
      <c r="G5367" s="454"/>
      <c r="H5367" s="454" t="s">
        <v>439</v>
      </c>
      <c r="I5367" s="453">
        <v>2024</v>
      </c>
      <c r="J5367" s="453">
        <v>10</v>
      </c>
      <c r="K5367" s="456">
        <v>45601</v>
      </c>
      <c r="L5367" s="457"/>
      <c r="M5367" s="458">
        <v>9.0499999999999997E-2</v>
      </c>
      <c r="N5367" s="458">
        <v>0.10925</v>
      </c>
      <c r="O5367" s="459">
        <v>1.8749999999999999E-2</v>
      </c>
      <c r="P5367" s="460"/>
      <c r="Q5367" s="453">
        <v>1</v>
      </c>
      <c r="R5367" s="458">
        <v>9.0499999999999997E-2</v>
      </c>
      <c r="S5367" s="464">
        <v>1561614</v>
      </c>
      <c r="T5367" s="461">
        <v>12600337</v>
      </c>
      <c r="U5367" s="462">
        <v>755752.21238938102</v>
      </c>
      <c r="V5367" s="463">
        <v>519495.89363938104</v>
      </c>
      <c r="W5367" s="716" t="e">
        <f t="shared" si="207"/>
        <v>#DIV/0!</v>
      </c>
      <c r="Z5367" s="739">
        <f t="shared" si="208"/>
        <v>29280.262500000001</v>
      </c>
    </row>
    <row r="5368" spans="1:26" s="365" customFormat="1" ht="12.65" customHeight="1">
      <c r="A5368" s="284" t="s">
        <v>106</v>
      </c>
      <c r="B5368" s="452" t="s">
        <v>699</v>
      </c>
      <c r="C5368" s="453" t="s">
        <v>449</v>
      </c>
      <c r="D5368" s="454" t="s">
        <v>729</v>
      </c>
      <c r="E5368" s="455" t="s">
        <v>1496</v>
      </c>
      <c r="F5368" s="454" t="s">
        <v>1486</v>
      </c>
      <c r="G5368" s="454"/>
      <c r="H5368" s="454" t="s">
        <v>439</v>
      </c>
      <c r="I5368" s="453">
        <v>2024</v>
      </c>
      <c r="J5368" s="453">
        <v>9</v>
      </c>
      <c r="K5368" s="456">
        <v>45597</v>
      </c>
      <c r="L5368" s="457"/>
      <c r="M5368" s="458">
        <v>9.0499999999999997E-2</v>
      </c>
      <c r="N5368" s="458">
        <v>0.10925</v>
      </c>
      <c r="O5368" s="459">
        <v>1.8749999999999999E-2</v>
      </c>
      <c r="P5368" s="460">
        <v>0</v>
      </c>
      <c r="Q5368" s="453">
        <v>1</v>
      </c>
      <c r="R5368" s="458">
        <v>9.0499999999999997E-2</v>
      </c>
      <c r="S5368" s="464">
        <v>1665000</v>
      </c>
      <c r="T5368" s="461">
        <v>11038723</v>
      </c>
      <c r="U5368" s="462">
        <v>755752.21238938055</v>
      </c>
      <c r="V5368" s="463">
        <v>548776.15613938053</v>
      </c>
      <c r="W5368" s="716" t="e">
        <f t="shared" si="207"/>
        <v>#DIV/0!</v>
      </c>
      <c r="Z5368" s="739">
        <f t="shared" si="208"/>
        <v>31218.75</v>
      </c>
    </row>
    <row r="5369" spans="1:26" s="365" customFormat="1" ht="12.65" customHeight="1">
      <c r="A5369" s="284" t="s">
        <v>106</v>
      </c>
      <c r="B5369" s="452" t="s">
        <v>699</v>
      </c>
      <c r="C5369" s="453" t="s">
        <v>449</v>
      </c>
      <c r="D5369" s="454" t="s">
        <v>729</v>
      </c>
      <c r="E5369" s="455" t="s">
        <v>1496</v>
      </c>
      <c r="F5369" s="454" t="s">
        <v>1486</v>
      </c>
      <c r="G5369" s="454"/>
      <c r="H5369" s="454" t="s">
        <v>439</v>
      </c>
      <c r="I5369" s="453">
        <v>2024</v>
      </c>
      <c r="J5369" s="453">
        <v>8</v>
      </c>
      <c r="K5369" s="456">
        <v>45597</v>
      </c>
      <c r="L5369" s="457"/>
      <c r="M5369" s="458">
        <v>9.0499999999999997E-2</v>
      </c>
      <c r="N5369" s="458">
        <v>0.10925</v>
      </c>
      <c r="O5369" s="459">
        <v>1.8749999999999999E-2</v>
      </c>
      <c r="P5369" s="460">
        <v>0</v>
      </c>
      <c r="Q5369" s="453">
        <v>1</v>
      </c>
      <c r="R5369" s="458">
        <v>9.0499999999999997E-2</v>
      </c>
      <c r="S5369" s="464">
        <v>1449000</v>
      </c>
      <c r="T5369" s="461">
        <v>9373723</v>
      </c>
      <c r="U5369" s="462">
        <v>755752.21238938102</v>
      </c>
      <c r="V5369" s="463">
        <v>579994.906139381</v>
      </c>
      <c r="W5369" s="716" t="e">
        <f t="shared" si="207"/>
        <v>#DIV/0!</v>
      </c>
      <c r="Z5369" s="739">
        <f t="shared" si="208"/>
        <v>27168.75</v>
      </c>
    </row>
    <row r="5370" spans="1:26" s="365" customFormat="1" ht="12.65" customHeight="1">
      <c r="A5370" s="284" t="s">
        <v>106</v>
      </c>
      <c r="B5370" s="452" t="s">
        <v>699</v>
      </c>
      <c r="C5370" s="453" t="s">
        <v>449</v>
      </c>
      <c r="D5370" s="454" t="s">
        <v>729</v>
      </c>
      <c r="E5370" s="455" t="s">
        <v>1496</v>
      </c>
      <c r="F5370" s="454" t="s">
        <v>1486</v>
      </c>
      <c r="G5370" s="454"/>
      <c r="H5370" s="454" t="s">
        <v>439</v>
      </c>
      <c r="I5370" s="453">
        <v>2024</v>
      </c>
      <c r="J5370" s="453">
        <v>7</v>
      </c>
      <c r="K5370" s="456">
        <v>45597</v>
      </c>
      <c r="L5370" s="457"/>
      <c r="M5370" s="458">
        <v>9.0499999999999997E-2</v>
      </c>
      <c r="N5370" s="458">
        <v>0.10925</v>
      </c>
      <c r="O5370" s="459">
        <v>1.8749999999999999E-2</v>
      </c>
      <c r="P5370" s="460">
        <v>0</v>
      </c>
      <c r="Q5370" s="453">
        <v>1</v>
      </c>
      <c r="R5370" s="458">
        <v>9.0499999999999997E-2</v>
      </c>
      <c r="S5370" s="464">
        <v>1670776</v>
      </c>
      <c r="T5370" s="461">
        <v>7924723</v>
      </c>
      <c r="U5370" s="462">
        <v>755752.21238938102</v>
      </c>
      <c r="V5370" s="463">
        <v>607163.656139381</v>
      </c>
      <c r="W5370" s="716" t="e">
        <f t="shared" si="207"/>
        <v>#DIV/0!</v>
      </c>
      <c r="Z5370" s="739">
        <f t="shared" si="208"/>
        <v>31327.05</v>
      </c>
    </row>
    <row r="5371" spans="1:26" s="365" customFormat="1" ht="12.65" customHeight="1">
      <c r="A5371" s="284" t="s">
        <v>106</v>
      </c>
      <c r="B5371" s="452" t="s">
        <v>699</v>
      </c>
      <c r="C5371" s="453" t="s">
        <v>449</v>
      </c>
      <c r="D5371" s="454" t="s">
        <v>729</v>
      </c>
      <c r="E5371" s="455" t="s">
        <v>1496</v>
      </c>
      <c r="F5371" s="454" t="s">
        <v>1486</v>
      </c>
      <c r="G5371" s="454"/>
      <c r="H5371" s="454" t="s">
        <v>439</v>
      </c>
      <c r="I5371" s="453">
        <v>2024</v>
      </c>
      <c r="J5371" s="453">
        <v>6</v>
      </c>
      <c r="K5371" s="456">
        <v>45597</v>
      </c>
      <c r="L5371" s="457"/>
      <c r="M5371" s="458">
        <v>9.0499999999999997E-2</v>
      </c>
      <c r="N5371" s="458">
        <v>0.10925</v>
      </c>
      <c r="O5371" s="459">
        <v>1.8749999999999999E-2</v>
      </c>
      <c r="P5371" s="460">
        <v>0</v>
      </c>
      <c r="Q5371" s="453">
        <v>1</v>
      </c>
      <c r="R5371" s="458">
        <v>9.0499999999999997E-2</v>
      </c>
      <c r="S5371" s="464">
        <v>1246709</v>
      </c>
      <c r="T5371" s="461">
        <v>6253947</v>
      </c>
      <c r="U5371" s="462">
        <v>755752.21238938102</v>
      </c>
      <c r="V5371" s="463">
        <v>638490.70613938104</v>
      </c>
      <c r="W5371" s="716" t="e">
        <f t="shared" si="207"/>
        <v>#DIV/0!</v>
      </c>
      <c r="Z5371" s="739">
        <f t="shared" si="208"/>
        <v>23375.793750000001</v>
      </c>
    </row>
    <row r="5372" spans="1:26" s="365" customFormat="1" ht="12.65" customHeight="1">
      <c r="A5372" s="284" t="s">
        <v>106</v>
      </c>
      <c r="B5372" s="452" t="s">
        <v>699</v>
      </c>
      <c r="C5372" s="453" t="s">
        <v>449</v>
      </c>
      <c r="D5372" s="454" t="s">
        <v>729</v>
      </c>
      <c r="E5372" s="455" t="s">
        <v>1496</v>
      </c>
      <c r="F5372" s="454" t="s">
        <v>1486</v>
      </c>
      <c r="G5372" s="454"/>
      <c r="H5372" s="454" t="s">
        <v>439</v>
      </c>
      <c r="I5372" s="453">
        <v>2024</v>
      </c>
      <c r="J5372" s="453">
        <v>5</v>
      </c>
      <c r="K5372" s="456">
        <v>45597</v>
      </c>
      <c r="L5372" s="457"/>
      <c r="M5372" s="458">
        <v>9.0499999999999997E-2</v>
      </c>
      <c r="N5372" s="458">
        <v>0.10925</v>
      </c>
      <c r="O5372" s="459">
        <v>1.8749999999999999E-2</v>
      </c>
      <c r="P5372" s="460">
        <v>0</v>
      </c>
      <c r="Q5372" s="453">
        <v>1</v>
      </c>
      <c r="R5372" s="458">
        <v>9.0499999999999997E-2</v>
      </c>
      <c r="S5372" s="464">
        <v>1677000</v>
      </c>
      <c r="T5372" s="461">
        <v>5007238</v>
      </c>
      <c r="U5372" s="462">
        <v>755752.21238938102</v>
      </c>
      <c r="V5372" s="463">
        <v>661866.499889381</v>
      </c>
      <c r="W5372" s="716" t="e">
        <f t="shared" si="207"/>
        <v>#DIV/0!</v>
      </c>
      <c r="Z5372" s="739">
        <f t="shared" si="208"/>
        <v>31443.75</v>
      </c>
    </row>
    <row r="5373" spans="1:26" s="365" customFormat="1" ht="12.65" customHeight="1">
      <c r="A5373" s="284" t="s">
        <v>106</v>
      </c>
      <c r="B5373" s="452" t="s">
        <v>699</v>
      </c>
      <c r="C5373" s="453" t="s">
        <v>449</v>
      </c>
      <c r="D5373" s="454" t="s">
        <v>729</v>
      </c>
      <c r="E5373" s="455" t="s">
        <v>1496</v>
      </c>
      <c r="F5373" s="454" t="s">
        <v>1486</v>
      </c>
      <c r="G5373" s="454"/>
      <c r="H5373" s="454" t="s">
        <v>439</v>
      </c>
      <c r="I5373" s="453">
        <v>2024</v>
      </c>
      <c r="J5373" s="453">
        <v>4</v>
      </c>
      <c r="K5373" s="456">
        <v>45597</v>
      </c>
      <c r="L5373" s="457"/>
      <c r="M5373" s="458">
        <v>9.0499999999999997E-2</v>
      </c>
      <c r="N5373" s="458">
        <v>0.10925</v>
      </c>
      <c r="O5373" s="459">
        <v>1.8749999999999999E-2</v>
      </c>
      <c r="P5373" s="460">
        <v>0</v>
      </c>
      <c r="Q5373" s="453">
        <v>1</v>
      </c>
      <c r="R5373" s="458">
        <v>9.0499999999999997E-2</v>
      </c>
      <c r="S5373" s="464">
        <v>1643238</v>
      </c>
      <c r="T5373" s="461">
        <v>3330238</v>
      </c>
      <c r="U5373" s="462">
        <v>755752.21238938102</v>
      </c>
      <c r="V5373" s="463">
        <v>693310.249889381</v>
      </c>
      <c r="W5373" s="716" t="e">
        <f t="shared" si="207"/>
        <v>#DIV/0!</v>
      </c>
      <c r="Z5373" s="739">
        <f t="shared" si="208"/>
        <v>30810.712499999998</v>
      </c>
    </row>
    <row r="5374" spans="1:26" s="365" customFormat="1" ht="12.65" customHeight="1">
      <c r="A5374" s="284" t="s">
        <v>106</v>
      </c>
      <c r="B5374" s="452" t="s">
        <v>699</v>
      </c>
      <c r="C5374" s="453" t="s">
        <v>449</v>
      </c>
      <c r="D5374" s="454" t="s">
        <v>729</v>
      </c>
      <c r="E5374" s="455" t="s">
        <v>1496</v>
      </c>
      <c r="F5374" s="454" t="s">
        <v>1486</v>
      </c>
      <c r="G5374" s="454"/>
      <c r="H5374" s="454" t="s">
        <v>439</v>
      </c>
      <c r="I5374" s="453">
        <v>2024</v>
      </c>
      <c r="J5374" s="453">
        <v>3</v>
      </c>
      <c r="K5374" s="456">
        <v>45597</v>
      </c>
      <c r="L5374" s="457"/>
      <c r="M5374" s="458">
        <v>9.0499999999999997E-2</v>
      </c>
      <c r="N5374" s="458">
        <v>0.10925</v>
      </c>
      <c r="O5374" s="459">
        <v>1.8749999999999999E-2</v>
      </c>
      <c r="P5374" s="460">
        <v>0</v>
      </c>
      <c r="Q5374" s="453">
        <v>1</v>
      </c>
      <c r="R5374" s="458">
        <v>9.0499999999999997E-2</v>
      </c>
      <c r="S5374" s="464">
        <v>1561750</v>
      </c>
      <c r="T5374" s="461">
        <v>1687000</v>
      </c>
      <c r="U5374" s="462">
        <v>755752.21238938102</v>
      </c>
      <c r="V5374" s="463">
        <v>724120.96238938102</v>
      </c>
      <c r="W5374" s="716" t="e">
        <f t="shared" si="207"/>
        <v>#DIV/0!</v>
      </c>
      <c r="Z5374" s="739">
        <f t="shared" si="208"/>
        <v>29282.8125</v>
      </c>
    </row>
    <row r="5375" spans="1:26" s="365" customFormat="1" ht="12.65" customHeight="1">
      <c r="A5375" s="284" t="s">
        <v>106</v>
      </c>
      <c r="B5375" s="452" t="s">
        <v>699</v>
      </c>
      <c r="C5375" s="453" t="s">
        <v>449</v>
      </c>
      <c r="D5375" s="454" t="s">
        <v>729</v>
      </c>
      <c r="E5375" s="455" t="s">
        <v>1496</v>
      </c>
      <c r="F5375" s="454" t="s">
        <v>1486</v>
      </c>
      <c r="G5375" s="454"/>
      <c r="H5375" s="454" t="s">
        <v>439</v>
      </c>
      <c r="I5375" s="453">
        <v>2024</v>
      </c>
      <c r="J5375" s="453">
        <v>2</v>
      </c>
      <c r="K5375" s="456">
        <v>45597</v>
      </c>
      <c r="L5375" s="457"/>
      <c r="M5375" s="458">
        <v>9.0499999999999997E-2</v>
      </c>
      <c r="N5375" s="458">
        <v>0.10925</v>
      </c>
      <c r="O5375" s="459">
        <v>1.8749999999999999E-2</v>
      </c>
      <c r="P5375" s="460">
        <v>0</v>
      </c>
      <c r="Q5375" s="453">
        <v>1</v>
      </c>
      <c r="R5375" s="458">
        <v>9.0499999999999997E-2</v>
      </c>
      <c r="S5375" s="464">
        <v>12250</v>
      </c>
      <c r="T5375" s="461">
        <v>125250</v>
      </c>
      <c r="U5375" s="462">
        <v>755752.21238938102</v>
      </c>
      <c r="V5375" s="463">
        <v>753403.77488938102</v>
      </c>
      <c r="W5375" s="716" t="e">
        <f t="shared" si="207"/>
        <v>#DIV/0!</v>
      </c>
      <c r="Z5375" s="739">
        <f t="shared" si="208"/>
        <v>229.6875</v>
      </c>
    </row>
    <row r="5376" spans="1:26" s="365" customFormat="1" ht="12.65" customHeight="1">
      <c r="A5376" s="284" t="s">
        <v>106</v>
      </c>
      <c r="B5376" s="452" t="s">
        <v>699</v>
      </c>
      <c r="C5376" s="453" t="s">
        <v>449</v>
      </c>
      <c r="D5376" s="454" t="s">
        <v>729</v>
      </c>
      <c r="E5376" s="455" t="s">
        <v>1496</v>
      </c>
      <c r="F5376" s="454" t="s">
        <v>1486</v>
      </c>
      <c r="G5376" s="454"/>
      <c r="H5376" s="454" t="s">
        <v>439</v>
      </c>
      <c r="I5376" s="453">
        <v>2024</v>
      </c>
      <c r="J5376" s="453">
        <v>1</v>
      </c>
      <c r="K5376" s="456">
        <v>45597</v>
      </c>
      <c r="L5376" s="457"/>
      <c r="M5376" s="458">
        <v>9.0499999999999997E-2</v>
      </c>
      <c r="N5376" s="458">
        <v>0.10925</v>
      </c>
      <c r="O5376" s="459">
        <v>1.8749999999999999E-2</v>
      </c>
      <c r="P5376" s="460">
        <v>0</v>
      </c>
      <c r="Q5376" s="453">
        <v>1</v>
      </c>
      <c r="R5376" s="458">
        <v>9.0499999999999997E-2</v>
      </c>
      <c r="S5376" s="464">
        <v>40000</v>
      </c>
      <c r="T5376" s="461">
        <v>113000</v>
      </c>
      <c r="U5376" s="462">
        <v>755752.21238938102</v>
      </c>
      <c r="V5376" s="463">
        <v>753633.46238938102</v>
      </c>
      <c r="W5376" s="716" t="e">
        <f t="shared" si="207"/>
        <v>#DIV/0!</v>
      </c>
      <c r="Z5376" s="739">
        <f t="shared" si="208"/>
        <v>750</v>
      </c>
    </row>
    <row r="5377" spans="1:26" s="365" customFormat="1" ht="12.65" customHeight="1">
      <c r="A5377" s="284" t="s">
        <v>106</v>
      </c>
      <c r="B5377" s="452" t="s">
        <v>699</v>
      </c>
      <c r="C5377" s="453" t="s">
        <v>449</v>
      </c>
      <c r="D5377" s="454" t="s">
        <v>729</v>
      </c>
      <c r="E5377" s="455" t="s">
        <v>1496</v>
      </c>
      <c r="F5377" s="454" t="s">
        <v>1486</v>
      </c>
      <c r="G5377" s="454"/>
      <c r="H5377" s="454" t="s">
        <v>439</v>
      </c>
      <c r="I5377" s="453">
        <v>2023</v>
      </c>
      <c r="J5377" s="453">
        <v>12</v>
      </c>
      <c r="K5377" s="456">
        <v>45597</v>
      </c>
      <c r="L5377" s="457"/>
      <c r="M5377" s="458">
        <v>9.0499999999999997E-2</v>
      </c>
      <c r="N5377" s="458">
        <v>0.10925</v>
      </c>
      <c r="O5377" s="459">
        <v>1.8749999999999999E-2</v>
      </c>
      <c r="P5377" s="460">
        <v>0</v>
      </c>
      <c r="Q5377" s="453">
        <v>1</v>
      </c>
      <c r="R5377" s="458">
        <v>9.0499999999999997E-2</v>
      </c>
      <c r="S5377" s="464">
        <v>35000</v>
      </c>
      <c r="T5377" s="461">
        <v>73000</v>
      </c>
      <c r="U5377" s="462">
        <v>755752.21238938102</v>
      </c>
      <c r="V5377" s="463">
        <v>754383.46238938102</v>
      </c>
      <c r="W5377" s="716" t="e">
        <f t="shared" si="207"/>
        <v>#DIV/0!</v>
      </c>
      <c r="Z5377" s="739">
        <f t="shared" si="208"/>
        <v>656.25</v>
      </c>
    </row>
    <row r="5378" spans="1:26" s="365" customFormat="1" ht="12.65" customHeight="1">
      <c r="A5378" s="284" t="s">
        <v>106</v>
      </c>
      <c r="B5378" s="452" t="s">
        <v>699</v>
      </c>
      <c r="C5378" s="453" t="s">
        <v>449</v>
      </c>
      <c r="D5378" s="454" t="s">
        <v>729</v>
      </c>
      <c r="E5378" s="455" t="s">
        <v>1496</v>
      </c>
      <c r="F5378" s="454" t="s">
        <v>1486</v>
      </c>
      <c r="G5378" s="454"/>
      <c r="H5378" s="454" t="s">
        <v>439</v>
      </c>
      <c r="I5378" s="453">
        <v>2023</v>
      </c>
      <c r="J5378" s="453">
        <v>11</v>
      </c>
      <c r="K5378" s="456">
        <v>45597</v>
      </c>
      <c r="L5378" s="457"/>
      <c r="M5378" s="458">
        <v>9.0499999999999997E-2</v>
      </c>
      <c r="N5378" s="458">
        <v>0.10925</v>
      </c>
      <c r="O5378" s="459">
        <v>1.8749999999999999E-2</v>
      </c>
      <c r="P5378" s="460">
        <v>0</v>
      </c>
      <c r="Q5378" s="453">
        <v>1</v>
      </c>
      <c r="R5378" s="458">
        <v>9.0499999999999997E-2</v>
      </c>
      <c r="S5378" s="464">
        <v>38000</v>
      </c>
      <c r="T5378" s="461">
        <v>38000</v>
      </c>
      <c r="U5378" s="462">
        <v>755752.21238938102</v>
      </c>
      <c r="V5378" s="463">
        <v>755039.71238938102</v>
      </c>
      <c r="W5378" s="716" t="e">
        <f t="shared" ref="W5378:W5441" si="209">V5378/$AB$1</f>
        <v>#DIV/0!</v>
      </c>
      <c r="Z5378" s="739">
        <f t="shared" si="208"/>
        <v>712.5</v>
      </c>
    </row>
    <row r="5379" spans="1:26" s="365" customFormat="1" ht="12.65" customHeight="1">
      <c r="A5379" s="452" t="s">
        <v>67</v>
      </c>
      <c r="B5379" s="452" t="s">
        <v>1388</v>
      </c>
      <c r="C5379" s="453" t="s">
        <v>449</v>
      </c>
      <c r="D5379" s="454" t="s">
        <v>436</v>
      </c>
      <c r="E5379" s="455" t="s">
        <v>1497</v>
      </c>
      <c r="F5379" s="454" t="s">
        <v>1486</v>
      </c>
      <c r="G5379" s="454"/>
      <c r="H5379" s="454" t="s">
        <v>439</v>
      </c>
      <c r="I5379" s="453">
        <v>2025</v>
      </c>
      <c r="J5379" s="453">
        <v>1</v>
      </c>
      <c r="K5379" s="456">
        <v>45705</v>
      </c>
      <c r="L5379" s="457"/>
      <c r="M5379" s="458">
        <v>2.85337</v>
      </c>
      <c r="N5379" s="458">
        <v>2.8874949999999999</v>
      </c>
      <c r="O5379" s="459">
        <v>3.4125000000000003E-2</v>
      </c>
      <c r="P5379" s="460"/>
      <c r="Q5379" s="453">
        <v>1</v>
      </c>
      <c r="R5379" s="458">
        <v>2.85337</v>
      </c>
      <c r="S5379" s="464">
        <v>0</v>
      </c>
      <c r="T5379" s="461">
        <v>6045194</v>
      </c>
      <c r="U5379" s="462">
        <v>1092000</v>
      </c>
      <c r="V5379" s="463">
        <v>885707.75474999996</v>
      </c>
      <c r="W5379" s="716" t="e">
        <f t="shared" si="209"/>
        <v>#DIV/0!</v>
      </c>
      <c r="Z5379" s="739">
        <f t="shared" ref="Z5379:Z5442" si="210">O5379*S5379</f>
        <v>0</v>
      </c>
    </row>
    <row r="5380" spans="1:26" s="365" customFormat="1" ht="12.65" customHeight="1">
      <c r="A5380" s="452" t="s">
        <v>67</v>
      </c>
      <c r="B5380" s="452" t="s">
        <v>1388</v>
      </c>
      <c r="C5380" s="453" t="s">
        <v>449</v>
      </c>
      <c r="D5380" s="454" t="s">
        <v>436</v>
      </c>
      <c r="E5380" s="455" t="s">
        <v>1497</v>
      </c>
      <c r="F5380" s="454" t="s">
        <v>1486</v>
      </c>
      <c r="G5380" s="454"/>
      <c r="H5380" s="454" t="s">
        <v>439</v>
      </c>
      <c r="I5380" s="453">
        <v>2024</v>
      </c>
      <c r="J5380" s="453">
        <v>12</v>
      </c>
      <c r="K5380" s="456">
        <v>45665</v>
      </c>
      <c r="L5380" s="457"/>
      <c r="M5380" s="458">
        <v>2.85337</v>
      </c>
      <c r="N5380" s="458">
        <v>2.8874949999999999</v>
      </c>
      <c r="O5380" s="459">
        <v>3.4125000000000003E-2</v>
      </c>
      <c r="P5380" s="460"/>
      <c r="Q5380" s="453">
        <v>1</v>
      </c>
      <c r="R5380" s="458">
        <v>2.85337</v>
      </c>
      <c r="S5380" s="464">
        <v>121620</v>
      </c>
      <c r="T5380" s="461">
        <v>6045194</v>
      </c>
      <c r="U5380" s="462">
        <v>1092000</v>
      </c>
      <c r="V5380" s="463">
        <v>885707.75474999996</v>
      </c>
      <c r="W5380" s="716" t="e">
        <f t="shared" si="209"/>
        <v>#DIV/0!</v>
      </c>
      <c r="Z5380" s="739">
        <f t="shared" si="210"/>
        <v>4150.2825000000003</v>
      </c>
    </row>
    <row r="5381" spans="1:26" s="365" customFormat="1" ht="12.65" customHeight="1">
      <c r="A5381" s="452" t="s">
        <v>67</v>
      </c>
      <c r="B5381" s="452" t="s">
        <v>1388</v>
      </c>
      <c r="C5381" s="453" t="s">
        <v>449</v>
      </c>
      <c r="D5381" s="454" t="s">
        <v>436</v>
      </c>
      <c r="E5381" s="455" t="s">
        <v>1497</v>
      </c>
      <c r="F5381" s="454" t="s">
        <v>1486</v>
      </c>
      <c r="G5381" s="454"/>
      <c r="H5381" s="454" t="s">
        <v>439</v>
      </c>
      <c r="I5381" s="453">
        <v>2024</v>
      </c>
      <c r="J5381" s="453">
        <v>11</v>
      </c>
      <c r="K5381" s="456">
        <v>45629</v>
      </c>
      <c r="L5381" s="457"/>
      <c r="M5381" s="458">
        <v>2.85337</v>
      </c>
      <c r="N5381" s="458">
        <v>2.8874949999999999</v>
      </c>
      <c r="O5381" s="459">
        <v>3.4125000000000003E-2</v>
      </c>
      <c r="P5381" s="460"/>
      <c r="Q5381" s="453">
        <v>1</v>
      </c>
      <c r="R5381" s="458">
        <v>2.85337</v>
      </c>
      <c r="S5381" s="464">
        <v>0</v>
      </c>
      <c r="T5381" s="461">
        <v>5923574</v>
      </c>
      <c r="U5381" s="462">
        <v>1092000</v>
      </c>
      <c r="V5381" s="463">
        <v>889858.03725000005</v>
      </c>
      <c r="W5381" s="716" t="e">
        <f t="shared" si="209"/>
        <v>#DIV/0!</v>
      </c>
      <c r="Z5381" s="739">
        <f t="shared" si="210"/>
        <v>0</v>
      </c>
    </row>
    <row r="5382" spans="1:26" s="365" customFormat="1" ht="12.65" customHeight="1">
      <c r="A5382" s="452" t="s">
        <v>67</v>
      </c>
      <c r="B5382" s="452" t="s">
        <v>1388</v>
      </c>
      <c r="C5382" s="453" t="s">
        <v>449</v>
      </c>
      <c r="D5382" s="454" t="s">
        <v>436</v>
      </c>
      <c r="E5382" s="455" t="s">
        <v>1497</v>
      </c>
      <c r="F5382" s="454" t="s">
        <v>1486</v>
      </c>
      <c r="G5382" s="454"/>
      <c r="H5382" s="454" t="s">
        <v>439</v>
      </c>
      <c r="I5382" s="453">
        <v>2024</v>
      </c>
      <c r="J5382" s="453">
        <v>10</v>
      </c>
      <c r="K5382" s="456">
        <v>45601</v>
      </c>
      <c r="L5382" s="457"/>
      <c r="M5382" s="458">
        <v>2.85337</v>
      </c>
      <c r="N5382" s="458">
        <v>2.8874949999999999</v>
      </c>
      <c r="O5382" s="459">
        <v>3.4125000000000003E-2</v>
      </c>
      <c r="P5382" s="460"/>
      <c r="Q5382" s="453">
        <v>1</v>
      </c>
      <c r="R5382" s="458">
        <v>2.85337</v>
      </c>
      <c r="S5382" s="464">
        <v>14319</v>
      </c>
      <c r="T5382" s="461">
        <v>5923574</v>
      </c>
      <c r="U5382" s="462">
        <v>1092000</v>
      </c>
      <c r="V5382" s="463">
        <v>889858.03725000005</v>
      </c>
      <c r="W5382" s="716" t="e">
        <f t="shared" si="209"/>
        <v>#DIV/0!</v>
      </c>
      <c r="Z5382" s="739">
        <f t="shared" si="210"/>
        <v>488.63587500000006</v>
      </c>
    </row>
    <row r="5383" spans="1:26" s="365" customFormat="1" ht="12.65" customHeight="1">
      <c r="A5383" s="452" t="s">
        <v>67</v>
      </c>
      <c r="B5383" s="452" t="s">
        <v>1388</v>
      </c>
      <c r="C5383" s="453" t="s">
        <v>449</v>
      </c>
      <c r="D5383" s="454" t="s">
        <v>436</v>
      </c>
      <c r="E5383" s="455" t="s">
        <v>1497</v>
      </c>
      <c r="F5383" s="454" t="s">
        <v>1486</v>
      </c>
      <c r="G5383" s="454"/>
      <c r="H5383" s="454" t="s">
        <v>439</v>
      </c>
      <c r="I5383" s="453">
        <v>2024</v>
      </c>
      <c r="J5383" s="453">
        <v>9</v>
      </c>
      <c r="K5383" s="456">
        <v>45597</v>
      </c>
      <c r="L5383" s="457"/>
      <c r="M5383" s="458">
        <v>2.85337</v>
      </c>
      <c r="N5383" s="458">
        <v>2.8874949999999999</v>
      </c>
      <c r="O5383" s="459">
        <v>3.4125000000000003E-2</v>
      </c>
      <c r="P5383" s="460">
        <v>0</v>
      </c>
      <c r="Q5383" s="453">
        <v>1</v>
      </c>
      <c r="R5383" s="458">
        <v>2.85337</v>
      </c>
      <c r="S5383" s="464">
        <v>63741</v>
      </c>
      <c r="T5383" s="461">
        <v>5909255</v>
      </c>
      <c r="U5383" s="462">
        <v>1092000</v>
      </c>
      <c r="V5383" s="463">
        <v>890346.67312499997</v>
      </c>
      <c r="W5383" s="716" t="e">
        <f t="shared" si="209"/>
        <v>#DIV/0!</v>
      </c>
      <c r="Z5383" s="739">
        <f t="shared" si="210"/>
        <v>2175.1616250000002</v>
      </c>
    </row>
    <row r="5384" spans="1:26" s="365" customFormat="1" ht="12.65" customHeight="1">
      <c r="A5384" s="452" t="s">
        <v>67</v>
      </c>
      <c r="B5384" s="452" t="s">
        <v>1388</v>
      </c>
      <c r="C5384" s="453" t="s">
        <v>449</v>
      </c>
      <c r="D5384" s="454" t="s">
        <v>436</v>
      </c>
      <c r="E5384" s="455" t="s">
        <v>1497</v>
      </c>
      <c r="F5384" s="454" t="s">
        <v>1486</v>
      </c>
      <c r="G5384" s="454"/>
      <c r="H5384" s="454" t="s">
        <v>439</v>
      </c>
      <c r="I5384" s="453">
        <v>2024</v>
      </c>
      <c r="J5384" s="453">
        <v>8</v>
      </c>
      <c r="K5384" s="456">
        <v>45597</v>
      </c>
      <c r="L5384" s="457"/>
      <c r="M5384" s="458">
        <v>2.85337</v>
      </c>
      <c r="N5384" s="458">
        <v>2.8874949999999999</v>
      </c>
      <c r="O5384" s="459">
        <v>3.4125000000000003E-2</v>
      </c>
      <c r="P5384" s="460">
        <v>0</v>
      </c>
      <c r="Q5384" s="453">
        <v>1</v>
      </c>
      <c r="R5384" s="458">
        <v>2.85337</v>
      </c>
      <c r="S5384" s="464">
        <v>208758</v>
      </c>
      <c r="T5384" s="461">
        <v>5845514</v>
      </c>
      <c r="U5384" s="462">
        <v>1092000</v>
      </c>
      <c r="V5384" s="463">
        <v>892521.83474999992</v>
      </c>
      <c r="W5384" s="716" t="e">
        <f t="shared" si="209"/>
        <v>#DIV/0!</v>
      </c>
      <c r="Z5384" s="739">
        <f t="shared" si="210"/>
        <v>7123.8667500000001</v>
      </c>
    </row>
    <row r="5385" spans="1:26" s="365" customFormat="1" ht="12.65" customHeight="1">
      <c r="A5385" s="452" t="s">
        <v>67</v>
      </c>
      <c r="B5385" s="452" t="s">
        <v>1388</v>
      </c>
      <c r="C5385" s="453" t="s">
        <v>449</v>
      </c>
      <c r="D5385" s="454" t="s">
        <v>436</v>
      </c>
      <c r="E5385" s="455" t="s">
        <v>1497</v>
      </c>
      <c r="F5385" s="454" t="s">
        <v>1486</v>
      </c>
      <c r="G5385" s="454"/>
      <c r="H5385" s="454" t="s">
        <v>439</v>
      </c>
      <c r="I5385" s="453">
        <v>2024</v>
      </c>
      <c r="J5385" s="453">
        <v>7</v>
      </c>
      <c r="K5385" s="456">
        <v>45597</v>
      </c>
      <c r="L5385" s="457"/>
      <c r="M5385" s="458">
        <v>2.85337</v>
      </c>
      <c r="N5385" s="458">
        <v>2.8874949999999999</v>
      </c>
      <c r="O5385" s="459">
        <v>3.4125000000000003E-2</v>
      </c>
      <c r="P5385" s="460">
        <v>0</v>
      </c>
      <c r="Q5385" s="453">
        <v>1</v>
      </c>
      <c r="R5385" s="458">
        <v>2.85337</v>
      </c>
      <c r="S5385" s="464">
        <v>300</v>
      </c>
      <c r="T5385" s="461">
        <v>5636756</v>
      </c>
      <c r="U5385" s="462">
        <v>1092000</v>
      </c>
      <c r="V5385" s="463">
        <v>899645.70149999997</v>
      </c>
      <c r="W5385" s="716" t="e">
        <f t="shared" si="209"/>
        <v>#DIV/0!</v>
      </c>
      <c r="Z5385" s="739">
        <f t="shared" si="210"/>
        <v>10.237500000000001</v>
      </c>
    </row>
    <row r="5386" spans="1:26" s="365" customFormat="1" ht="12.65" customHeight="1">
      <c r="A5386" s="452" t="s">
        <v>67</v>
      </c>
      <c r="B5386" s="452" t="s">
        <v>1388</v>
      </c>
      <c r="C5386" s="453" t="s">
        <v>449</v>
      </c>
      <c r="D5386" s="454" t="s">
        <v>436</v>
      </c>
      <c r="E5386" s="455" t="s">
        <v>1497</v>
      </c>
      <c r="F5386" s="454" t="s">
        <v>1486</v>
      </c>
      <c r="G5386" s="454"/>
      <c r="H5386" s="454" t="s">
        <v>439</v>
      </c>
      <c r="I5386" s="453">
        <v>2024</v>
      </c>
      <c r="J5386" s="453">
        <v>6</v>
      </c>
      <c r="K5386" s="456">
        <v>45597</v>
      </c>
      <c r="L5386" s="457"/>
      <c r="M5386" s="458">
        <v>2.85337</v>
      </c>
      <c r="N5386" s="458">
        <v>2.8874949999999999</v>
      </c>
      <c r="O5386" s="459">
        <v>3.4125000000000003E-2</v>
      </c>
      <c r="P5386" s="460">
        <v>0</v>
      </c>
      <c r="Q5386" s="453">
        <v>1</v>
      </c>
      <c r="R5386" s="458">
        <v>2.85337</v>
      </c>
      <c r="S5386" s="464">
        <v>56104</v>
      </c>
      <c r="T5386" s="461">
        <v>5636456</v>
      </c>
      <c r="U5386" s="462">
        <v>1092000</v>
      </c>
      <c r="V5386" s="463">
        <v>899655.93900000001</v>
      </c>
      <c r="W5386" s="716" t="e">
        <f t="shared" si="209"/>
        <v>#DIV/0!</v>
      </c>
      <c r="Z5386" s="739">
        <f t="shared" si="210"/>
        <v>1914.5490000000002</v>
      </c>
    </row>
    <row r="5387" spans="1:26" s="365" customFormat="1" ht="12.65" customHeight="1">
      <c r="A5387" s="452" t="s">
        <v>67</v>
      </c>
      <c r="B5387" s="452" t="s">
        <v>1388</v>
      </c>
      <c r="C5387" s="453" t="s">
        <v>449</v>
      </c>
      <c r="D5387" s="454" t="s">
        <v>436</v>
      </c>
      <c r="E5387" s="455" t="s">
        <v>1497</v>
      </c>
      <c r="F5387" s="454" t="s">
        <v>1486</v>
      </c>
      <c r="G5387" s="454"/>
      <c r="H5387" s="454" t="s">
        <v>439</v>
      </c>
      <c r="I5387" s="453">
        <v>2024</v>
      </c>
      <c r="J5387" s="453">
        <v>5</v>
      </c>
      <c r="K5387" s="456">
        <v>45597</v>
      </c>
      <c r="L5387" s="457"/>
      <c r="M5387" s="458">
        <v>2.85337</v>
      </c>
      <c r="N5387" s="458">
        <v>2.8874949999999999</v>
      </c>
      <c r="O5387" s="459">
        <v>3.4125000000000003E-2</v>
      </c>
      <c r="P5387" s="460">
        <v>0</v>
      </c>
      <c r="Q5387" s="453">
        <v>1</v>
      </c>
      <c r="R5387" s="458">
        <v>2.85337</v>
      </c>
      <c r="S5387" s="464">
        <v>439319</v>
      </c>
      <c r="T5387" s="461">
        <v>5580352</v>
      </c>
      <c r="U5387" s="462">
        <v>1092000</v>
      </c>
      <c r="V5387" s="463">
        <v>901570.48800000001</v>
      </c>
      <c r="W5387" s="716" t="e">
        <f t="shared" si="209"/>
        <v>#DIV/0!</v>
      </c>
      <c r="Z5387" s="739">
        <f t="shared" si="210"/>
        <v>14991.760875000002</v>
      </c>
    </row>
    <row r="5388" spans="1:26" s="365" customFormat="1" ht="12.65" customHeight="1">
      <c r="A5388" s="452" t="s">
        <v>67</v>
      </c>
      <c r="B5388" s="452" t="s">
        <v>1388</v>
      </c>
      <c r="C5388" s="453" t="s">
        <v>449</v>
      </c>
      <c r="D5388" s="454" t="s">
        <v>436</v>
      </c>
      <c r="E5388" s="455" t="s">
        <v>1497</v>
      </c>
      <c r="F5388" s="454" t="s">
        <v>1486</v>
      </c>
      <c r="G5388" s="454"/>
      <c r="H5388" s="454" t="s">
        <v>439</v>
      </c>
      <c r="I5388" s="453">
        <v>2024</v>
      </c>
      <c r="J5388" s="453">
        <v>4</v>
      </c>
      <c r="K5388" s="456">
        <v>45597</v>
      </c>
      <c r="L5388" s="457"/>
      <c r="M5388" s="458">
        <v>2.85337</v>
      </c>
      <c r="N5388" s="458">
        <v>2.8874949999999999</v>
      </c>
      <c r="O5388" s="459">
        <v>3.4125000000000003E-2</v>
      </c>
      <c r="P5388" s="460">
        <v>0</v>
      </c>
      <c r="Q5388" s="453">
        <v>1</v>
      </c>
      <c r="R5388" s="458">
        <v>2.85337</v>
      </c>
      <c r="S5388" s="464">
        <v>697987</v>
      </c>
      <c r="T5388" s="461">
        <v>5141033</v>
      </c>
      <c r="U5388" s="462">
        <v>1092000</v>
      </c>
      <c r="V5388" s="463">
        <v>916562.24887500005</v>
      </c>
      <c r="W5388" s="716" t="e">
        <f t="shared" si="209"/>
        <v>#DIV/0!</v>
      </c>
      <c r="Z5388" s="739">
        <f t="shared" si="210"/>
        <v>23818.806375</v>
      </c>
    </row>
    <row r="5389" spans="1:26" s="365" customFormat="1" ht="12.65" customHeight="1">
      <c r="A5389" s="452" t="s">
        <v>67</v>
      </c>
      <c r="B5389" s="452" t="s">
        <v>1388</v>
      </c>
      <c r="C5389" s="453" t="s">
        <v>449</v>
      </c>
      <c r="D5389" s="454" t="s">
        <v>436</v>
      </c>
      <c r="E5389" s="455" t="s">
        <v>1497</v>
      </c>
      <c r="F5389" s="454" t="s">
        <v>1486</v>
      </c>
      <c r="G5389" s="454"/>
      <c r="H5389" s="454" t="s">
        <v>439</v>
      </c>
      <c r="I5389" s="453">
        <v>2024</v>
      </c>
      <c r="J5389" s="453">
        <v>3</v>
      </c>
      <c r="K5389" s="456">
        <v>45597</v>
      </c>
      <c r="L5389" s="457"/>
      <c r="M5389" s="458">
        <v>2.85337</v>
      </c>
      <c r="N5389" s="458">
        <v>2.8874949999999999</v>
      </c>
      <c r="O5389" s="459">
        <v>3.4125000000000003E-2</v>
      </c>
      <c r="P5389" s="460">
        <v>0</v>
      </c>
      <c r="Q5389" s="453">
        <v>1</v>
      </c>
      <c r="R5389" s="458">
        <v>2.85337</v>
      </c>
      <c r="S5389" s="464">
        <v>570468</v>
      </c>
      <c r="T5389" s="461">
        <v>4443046</v>
      </c>
      <c r="U5389" s="462">
        <v>1092000</v>
      </c>
      <c r="V5389" s="463">
        <v>940381.05524999998</v>
      </c>
      <c r="W5389" s="716" t="e">
        <f t="shared" si="209"/>
        <v>#DIV/0!</v>
      </c>
      <c r="Z5389" s="739">
        <f t="shared" si="210"/>
        <v>19467.220500000003</v>
      </c>
    </row>
    <row r="5390" spans="1:26" s="365" customFormat="1" ht="12.65" customHeight="1">
      <c r="A5390" s="452" t="s">
        <v>67</v>
      </c>
      <c r="B5390" s="452" t="s">
        <v>1388</v>
      </c>
      <c r="C5390" s="453" t="s">
        <v>449</v>
      </c>
      <c r="D5390" s="454" t="s">
        <v>436</v>
      </c>
      <c r="E5390" s="455" t="s">
        <v>1497</v>
      </c>
      <c r="F5390" s="454" t="s">
        <v>1486</v>
      </c>
      <c r="G5390" s="454"/>
      <c r="H5390" s="454" t="s">
        <v>439</v>
      </c>
      <c r="I5390" s="453">
        <v>2024</v>
      </c>
      <c r="J5390" s="453">
        <v>2</v>
      </c>
      <c r="K5390" s="456">
        <v>45597</v>
      </c>
      <c r="L5390" s="457"/>
      <c r="M5390" s="458">
        <v>2.85337</v>
      </c>
      <c r="N5390" s="458">
        <v>2.8874949999999999</v>
      </c>
      <c r="O5390" s="459">
        <v>3.4125000000000003E-2</v>
      </c>
      <c r="P5390" s="460">
        <v>0</v>
      </c>
      <c r="Q5390" s="453">
        <v>1</v>
      </c>
      <c r="R5390" s="458">
        <v>2.85337</v>
      </c>
      <c r="S5390" s="464">
        <v>96631</v>
      </c>
      <c r="T5390" s="461">
        <v>3872578</v>
      </c>
      <c r="U5390" s="462">
        <v>1092000</v>
      </c>
      <c r="V5390" s="463">
        <v>959848.27575000003</v>
      </c>
      <c r="W5390" s="716" t="e">
        <f t="shared" si="209"/>
        <v>#DIV/0!</v>
      </c>
      <c r="Z5390" s="739">
        <f t="shared" si="210"/>
        <v>3297.5328750000003</v>
      </c>
    </row>
    <row r="5391" spans="1:26" s="365" customFormat="1" ht="12.65" customHeight="1">
      <c r="A5391" s="452" t="s">
        <v>67</v>
      </c>
      <c r="B5391" s="452" t="s">
        <v>1388</v>
      </c>
      <c r="C5391" s="453" t="s">
        <v>449</v>
      </c>
      <c r="D5391" s="454" t="s">
        <v>436</v>
      </c>
      <c r="E5391" s="455" t="s">
        <v>1497</v>
      </c>
      <c r="F5391" s="454" t="s">
        <v>1486</v>
      </c>
      <c r="G5391" s="454"/>
      <c r="H5391" s="454" t="s">
        <v>439</v>
      </c>
      <c r="I5391" s="453">
        <v>2024</v>
      </c>
      <c r="J5391" s="453">
        <v>1</v>
      </c>
      <c r="K5391" s="456">
        <v>45597</v>
      </c>
      <c r="L5391" s="457"/>
      <c r="M5391" s="458">
        <v>2.85337</v>
      </c>
      <c r="N5391" s="458">
        <v>2.8874949999999999</v>
      </c>
      <c r="O5391" s="459">
        <v>3.4125000000000003E-2</v>
      </c>
      <c r="P5391" s="460">
        <v>0</v>
      </c>
      <c r="Q5391" s="453">
        <v>1</v>
      </c>
      <c r="R5391" s="458">
        <v>2.85337</v>
      </c>
      <c r="S5391" s="464">
        <v>301890</v>
      </c>
      <c r="T5391" s="461">
        <v>3775947</v>
      </c>
      <c r="U5391" s="462">
        <v>1092000</v>
      </c>
      <c r="V5391" s="463">
        <v>963145.80862499995</v>
      </c>
      <c r="W5391" s="716" t="e">
        <f t="shared" si="209"/>
        <v>#DIV/0!</v>
      </c>
      <c r="Z5391" s="739">
        <f t="shared" si="210"/>
        <v>10301.99625</v>
      </c>
    </row>
    <row r="5392" spans="1:26" s="365" customFormat="1" ht="12.65" customHeight="1">
      <c r="A5392" s="452" t="s">
        <v>67</v>
      </c>
      <c r="B5392" s="452" t="s">
        <v>1388</v>
      </c>
      <c r="C5392" s="453" t="s">
        <v>449</v>
      </c>
      <c r="D5392" s="454" t="s">
        <v>436</v>
      </c>
      <c r="E5392" s="455" t="s">
        <v>1497</v>
      </c>
      <c r="F5392" s="454" t="s">
        <v>1486</v>
      </c>
      <c r="G5392" s="454"/>
      <c r="H5392" s="454" t="s">
        <v>439</v>
      </c>
      <c r="I5392" s="453">
        <v>2023</v>
      </c>
      <c r="J5392" s="453">
        <v>12</v>
      </c>
      <c r="K5392" s="456">
        <v>45597</v>
      </c>
      <c r="L5392" s="457"/>
      <c r="M5392" s="458">
        <v>2.85337</v>
      </c>
      <c r="N5392" s="458">
        <v>2.8874949999999999</v>
      </c>
      <c r="O5392" s="459">
        <v>3.4125000000000003E-2</v>
      </c>
      <c r="P5392" s="460">
        <v>0</v>
      </c>
      <c r="Q5392" s="453">
        <v>1</v>
      </c>
      <c r="R5392" s="458">
        <v>2.85337</v>
      </c>
      <c r="S5392" s="464">
        <v>61476</v>
      </c>
      <c r="T5392" s="461">
        <v>3474057</v>
      </c>
      <c r="U5392" s="462">
        <v>1092000</v>
      </c>
      <c r="V5392" s="463">
        <v>973447.80487500003</v>
      </c>
      <c r="W5392" s="716" t="e">
        <f t="shared" si="209"/>
        <v>#DIV/0!</v>
      </c>
      <c r="Z5392" s="739">
        <f t="shared" si="210"/>
        <v>2097.8685</v>
      </c>
    </row>
    <row r="5393" spans="1:26" s="365" customFormat="1" ht="12.65" customHeight="1">
      <c r="A5393" s="452" t="s">
        <v>67</v>
      </c>
      <c r="B5393" s="452" t="s">
        <v>1388</v>
      </c>
      <c r="C5393" s="453" t="s">
        <v>449</v>
      </c>
      <c r="D5393" s="454" t="s">
        <v>436</v>
      </c>
      <c r="E5393" s="455" t="s">
        <v>1497</v>
      </c>
      <c r="F5393" s="454" t="s">
        <v>1486</v>
      </c>
      <c r="G5393" s="454"/>
      <c r="H5393" s="454" t="s">
        <v>439</v>
      </c>
      <c r="I5393" s="453">
        <v>2023</v>
      </c>
      <c r="J5393" s="453">
        <v>11</v>
      </c>
      <c r="K5393" s="456">
        <v>45597</v>
      </c>
      <c r="L5393" s="457"/>
      <c r="M5393" s="458">
        <v>2.85337</v>
      </c>
      <c r="N5393" s="458">
        <v>2.8874949999999999</v>
      </c>
      <c r="O5393" s="459">
        <v>3.4125000000000003E-2</v>
      </c>
      <c r="P5393" s="460">
        <v>0</v>
      </c>
      <c r="Q5393" s="453">
        <v>1</v>
      </c>
      <c r="R5393" s="458">
        <v>2.85337</v>
      </c>
      <c r="S5393" s="464">
        <v>244569</v>
      </c>
      <c r="T5393" s="461">
        <v>3412581</v>
      </c>
      <c r="U5393" s="462">
        <v>1092000</v>
      </c>
      <c r="V5393" s="463">
        <v>975545.67337500001</v>
      </c>
      <c r="W5393" s="716" t="e">
        <f t="shared" si="209"/>
        <v>#DIV/0!</v>
      </c>
      <c r="Z5393" s="739">
        <f t="shared" si="210"/>
        <v>8345.9171249999999</v>
      </c>
    </row>
    <row r="5394" spans="1:26" s="365" customFormat="1" ht="12.65" customHeight="1">
      <c r="A5394" s="452" t="s">
        <v>67</v>
      </c>
      <c r="B5394" s="452" t="s">
        <v>1388</v>
      </c>
      <c r="C5394" s="453" t="s">
        <v>449</v>
      </c>
      <c r="D5394" s="454" t="s">
        <v>436</v>
      </c>
      <c r="E5394" s="455" t="s">
        <v>1497</v>
      </c>
      <c r="F5394" s="454" t="s">
        <v>1486</v>
      </c>
      <c r="G5394" s="454"/>
      <c r="H5394" s="454" t="s">
        <v>439</v>
      </c>
      <c r="I5394" s="453">
        <v>2023</v>
      </c>
      <c r="J5394" s="453">
        <v>10</v>
      </c>
      <c r="K5394" s="456">
        <v>45597</v>
      </c>
      <c r="L5394" s="457"/>
      <c r="M5394" s="458">
        <v>2.85337</v>
      </c>
      <c r="N5394" s="458">
        <v>2.8874949999999999</v>
      </c>
      <c r="O5394" s="459">
        <v>3.4125000000000003E-2</v>
      </c>
      <c r="P5394" s="460">
        <v>0</v>
      </c>
      <c r="Q5394" s="453">
        <v>1</v>
      </c>
      <c r="R5394" s="458">
        <v>2.85337</v>
      </c>
      <c r="S5394" s="464">
        <v>204551</v>
      </c>
      <c r="T5394" s="461">
        <v>3168012</v>
      </c>
      <c r="U5394" s="462">
        <v>1092000</v>
      </c>
      <c r="V5394" s="463">
        <v>983891.59049999993</v>
      </c>
      <c r="W5394" s="716" t="e">
        <f t="shared" si="209"/>
        <v>#DIV/0!</v>
      </c>
      <c r="Z5394" s="739">
        <f t="shared" si="210"/>
        <v>6980.3028750000003</v>
      </c>
    </row>
    <row r="5395" spans="1:26" s="365" customFormat="1" ht="12.65" customHeight="1">
      <c r="A5395" s="452" t="s">
        <v>67</v>
      </c>
      <c r="B5395" s="452" t="s">
        <v>1388</v>
      </c>
      <c r="C5395" s="453" t="s">
        <v>449</v>
      </c>
      <c r="D5395" s="454" t="s">
        <v>436</v>
      </c>
      <c r="E5395" s="455" t="s">
        <v>1497</v>
      </c>
      <c r="F5395" s="454" t="s">
        <v>1486</v>
      </c>
      <c r="G5395" s="454"/>
      <c r="H5395" s="454" t="s">
        <v>439</v>
      </c>
      <c r="I5395" s="453">
        <v>2023</v>
      </c>
      <c r="J5395" s="453">
        <v>9</v>
      </c>
      <c r="K5395" s="456">
        <v>45597</v>
      </c>
      <c r="L5395" s="457"/>
      <c r="M5395" s="458">
        <v>2.85337</v>
      </c>
      <c r="N5395" s="458">
        <v>2.8874949999999999</v>
      </c>
      <c r="O5395" s="459">
        <v>3.4125000000000003E-2</v>
      </c>
      <c r="P5395" s="460">
        <v>0</v>
      </c>
      <c r="Q5395" s="453">
        <v>1</v>
      </c>
      <c r="R5395" s="458">
        <v>2.85337</v>
      </c>
      <c r="S5395" s="464">
        <v>493817</v>
      </c>
      <c r="T5395" s="461">
        <v>2963461</v>
      </c>
      <c r="U5395" s="462">
        <v>1092000</v>
      </c>
      <c r="V5395" s="463">
        <v>990871.89337499999</v>
      </c>
      <c r="W5395" s="716" t="e">
        <f t="shared" si="209"/>
        <v>#DIV/0!</v>
      </c>
      <c r="Z5395" s="739">
        <f t="shared" si="210"/>
        <v>16851.505125</v>
      </c>
    </row>
    <row r="5396" spans="1:26" s="365" customFormat="1" ht="12.65" customHeight="1">
      <c r="A5396" s="452" t="s">
        <v>67</v>
      </c>
      <c r="B5396" s="452" t="s">
        <v>1388</v>
      </c>
      <c r="C5396" s="453" t="s">
        <v>449</v>
      </c>
      <c r="D5396" s="454" t="s">
        <v>436</v>
      </c>
      <c r="E5396" s="455" t="s">
        <v>1497</v>
      </c>
      <c r="F5396" s="454" t="s">
        <v>1486</v>
      </c>
      <c r="G5396" s="454"/>
      <c r="H5396" s="454" t="s">
        <v>439</v>
      </c>
      <c r="I5396" s="453">
        <v>2023</v>
      </c>
      <c r="J5396" s="453">
        <v>8</v>
      </c>
      <c r="K5396" s="456">
        <v>45597</v>
      </c>
      <c r="L5396" s="457"/>
      <c r="M5396" s="458">
        <v>2.85337</v>
      </c>
      <c r="N5396" s="458">
        <v>2.8874949999999999</v>
      </c>
      <c r="O5396" s="459">
        <v>3.4125000000000003E-2</v>
      </c>
      <c r="P5396" s="460">
        <v>0</v>
      </c>
      <c r="Q5396" s="453">
        <v>1</v>
      </c>
      <c r="R5396" s="458">
        <v>2.85337</v>
      </c>
      <c r="S5396" s="464">
        <v>488690</v>
      </c>
      <c r="T5396" s="461">
        <v>2469644</v>
      </c>
      <c r="U5396" s="462">
        <v>1092000</v>
      </c>
      <c r="V5396" s="463">
        <v>1007723.3985</v>
      </c>
      <c r="W5396" s="716" t="e">
        <f t="shared" si="209"/>
        <v>#DIV/0!</v>
      </c>
      <c r="Z5396" s="739">
        <f t="shared" si="210"/>
        <v>16676.546250000003</v>
      </c>
    </row>
    <row r="5397" spans="1:26" s="365" customFormat="1" ht="12.65" customHeight="1">
      <c r="A5397" s="452" t="s">
        <v>67</v>
      </c>
      <c r="B5397" s="452" t="s">
        <v>1388</v>
      </c>
      <c r="C5397" s="453" t="s">
        <v>449</v>
      </c>
      <c r="D5397" s="454" t="s">
        <v>436</v>
      </c>
      <c r="E5397" s="455" t="s">
        <v>1497</v>
      </c>
      <c r="F5397" s="454" t="s">
        <v>1486</v>
      </c>
      <c r="G5397" s="454"/>
      <c r="H5397" s="454" t="s">
        <v>439</v>
      </c>
      <c r="I5397" s="453">
        <v>2023</v>
      </c>
      <c r="J5397" s="453">
        <v>7</v>
      </c>
      <c r="K5397" s="456">
        <v>45597</v>
      </c>
      <c r="L5397" s="457"/>
      <c r="M5397" s="458">
        <v>2.85337</v>
      </c>
      <c r="N5397" s="458">
        <v>2.8874949999999999</v>
      </c>
      <c r="O5397" s="459">
        <v>3.4125000000000003E-2</v>
      </c>
      <c r="P5397" s="460">
        <v>0</v>
      </c>
      <c r="Q5397" s="453">
        <v>1</v>
      </c>
      <c r="R5397" s="458">
        <v>2.85337</v>
      </c>
      <c r="S5397" s="464">
        <v>418243</v>
      </c>
      <c r="T5397" s="461">
        <v>1980954</v>
      </c>
      <c r="U5397" s="462">
        <v>1092000</v>
      </c>
      <c r="V5397" s="463">
        <v>1024399.94475</v>
      </c>
      <c r="W5397" s="716" t="e">
        <f t="shared" si="209"/>
        <v>#DIV/0!</v>
      </c>
      <c r="Z5397" s="739">
        <f t="shared" si="210"/>
        <v>14272.542375000001</v>
      </c>
    </row>
    <row r="5398" spans="1:26" s="365" customFormat="1" ht="12.65" customHeight="1">
      <c r="A5398" s="452" t="s">
        <v>67</v>
      </c>
      <c r="B5398" s="452" t="s">
        <v>1388</v>
      </c>
      <c r="C5398" s="453" t="s">
        <v>449</v>
      </c>
      <c r="D5398" s="454" t="s">
        <v>436</v>
      </c>
      <c r="E5398" s="455" t="s">
        <v>1497</v>
      </c>
      <c r="F5398" s="454" t="s">
        <v>1486</v>
      </c>
      <c r="G5398" s="454"/>
      <c r="H5398" s="454" t="s">
        <v>439</v>
      </c>
      <c r="I5398" s="453">
        <v>2023</v>
      </c>
      <c r="J5398" s="453">
        <v>6</v>
      </c>
      <c r="K5398" s="456">
        <v>45597</v>
      </c>
      <c r="L5398" s="457"/>
      <c r="M5398" s="458">
        <v>2.85337</v>
      </c>
      <c r="N5398" s="458">
        <v>2.8874949999999999</v>
      </c>
      <c r="O5398" s="459">
        <v>3.4125000000000003E-2</v>
      </c>
      <c r="P5398" s="460">
        <v>0</v>
      </c>
      <c r="Q5398" s="453">
        <v>1</v>
      </c>
      <c r="R5398" s="458">
        <v>2.85337</v>
      </c>
      <c r="S5398" s="464">
        <v>232548</v>
      </c>
      <c r="T5398" s="461">
        <v>1562711</v>
      </c>
      <c r="U5398" s="462">
        <v>1092000</v>
      </c>
      <c r="V5398" s="463">
        <v>1038672.487125</v>
      </c>
      <c r="W5398" s="716" t="e">
        <f t="shared" si="209"/>
        <v>#DIV/0!</v>
      </c>
      <c r="Z5398" s="739">
        <f t="shared" si="210"/>
        <v>7935.7005000000008</v>
      </c>
    </row>
    <row r="5399" spans="1:26" s="365" customFormat="1" ht="12.65" customHeight="1">
      <c r="A5399" s="452" t="s">
        <v>67</v>
      </c>
      <c r="B5399" s="452" t="s">
        <v>1388</v>
      </c>
      <c r="C5399" s="453" t="s">
        <v>449</v>
      </c>
      <c r="D5399" s="454" t="s">
        <v>436</v>
      </c>
      <c r="E5399" s="455" t="s">
        <v>1497</v>
      </c>
      <c r="F5399" s="454" t="s">
        <v>1486</v>
      </c>
      <c r="G5399" s="454"/>
      <c r="H5399" s="454" t="s">
        <v>439</v>
      </c>
      <c r="I5399" s="453">
        <v>2023</v>
      </c>
      <c r="J5399" s="453">
        <v>5</v>
      </c>
      <c r="K5399" s="456">
        <v>45597</v>
      </c>
      <c r="L5399" s="457"/>
      <c r="M5399" s="458">
        <v>2.85337</v>
      </c>
      <c r="N5399" s="458">
        <v>2.8874949999999999</v>
      </c>
      <c r="O5399" s="459">
        <v>3.4125000000000003E-2</v>
      </c>
      <c r="P5399" s="460">
        <v>0</v>
      </c>
      <c r="Q5399" s="453">
        <v>1</v>
      </c>
      <c r="R5399" s="458">
        <v>2.85337</v>
      </c>
      <c r="S5399" s="464">
        <v>438975</v>
      </c>
      <c r="T5399" s="461">
        <v>1330163</v>
      </c>
      <c r="U5399" s="462">
        <v>1092000</v>
      </c>
      <c r="V5399" s="463">
        <v>1046608.187625</v>
      </c>
      <c r="W5399" s="716" t="e">
        <f t="shared" si="209"/>
        <v>#DIV/0!</v>
      </c>
      <c r="Z5399" s="739">
        <f t="shared" si="210"/>
        <v>14980.021875</v>
      </c>
    </row>
    <row r="5400" spans="1:26" s="365" customFormat="1" ht="12.65" customHeight="1">
      <c r="A5400" s="452" t="s">
        <v>67</v>
      </c>
      <c r="B5400" s="452" t="s">
        <v>1388</v>
      </c>
      <c r="C5400" s="453" t="s">
        <v>449</v>
      </c>
      <c r="D5400" s="454" t="s">
        <v>436</v>
      </c>
      <c r="E5400" s="455" t="s">
        <v>1497</v>
      </c>
      <c r="F5400" s="454" t="s">
        <v>1486</v>
      </c>
      <c r="G5400" s="454"/>
      <c r="H5400" s="454" t="s">
        <v>439</v>
      </c>
      <c r="I5400" s="453">
        <v>2023</v>
      </c>
      <c r="J5400" s="453">
        <v>4</v>
      </c>
      <c r="K5400" s="456">
        <v>45597</v>
      </c>
      <c r="L5400" s="457"/>
      <c r="M5400" s="458">
        <v>2.85337</v>
      </c>
      <c r="N5400" s="458">
        <v>2.8874949999999999</v>
      </c>
      <c r="O5400" s="459">
        <v>3.4125000000000003E-2</v>
      </c>
      <c r="P5400" s="460">
        <v>0</v>
      </c>
      <c r="Q5400" s="453">
        <v>1</v>
      </c>
      <c r="R5400" s="458">
        <v>2.85337</v>
      </c>
      <c r="S5400" s="464">
        <v>107264</v>
      </c>
      <c r="T5400" s="461">
        <v>891188</v>
      </c>
      <c r="U5400" s="462">
        <v>1092000</v>
      </c>
      <c r="V5400" s="463">
        <v>1061588.2094999999</v>
      </c>
      <c r="W5400" s="716" t="e">
        <f t="shared" si="209"/>
        <v>#DIV/0!</v>
      </c>
      <c r="Z5400" s="739">
        <f t="shared" si="210"/>
        <v>3660.3840000000005</v>
      </c>
    </row>
    <row r="5401" spans="1:26" s="365" customFormat="1" ht="12.65" customHeight="1">
      <c r="A5401" s="452" t="s">
        <v>67</v>
      </c>
      <c r="B5401" s="452" t="s">
        <v>1388</v>
      </c>
      <c r="C5401" s="453" t="s">
        <v>449</v>
      </c>
      <c r="D5401" s="454" t="s">
        <v>436</v>
      </c>
      <c r="E5401" s="455" t="s">
        <v>1497</v>
      </c>
      <c r="F5401" s="454" t="s">
        <v>1486</v>
      </c>
      <c r="G5401" s="454"/>
      <c r="H5401" s="454" t="s">
        <v>439</v>
      </c>
      <c r="I5401" s="453">
        <v>2023</v>
      </c>
      <c r="J5401" s="453">
        <v>3</v>
      </c>
      <c r="K5401" s="456">
        <v>45597</v>
      </c>
      <c r="L5401" s="457"/>
      <c r="M5401" s="458">
        <v>2.85337</v>
      </c>
      <c r="N5401" s="458">
        <v>2.8874949999999999</v>
      </c>
      <c r="O5401" s="459">
        <v>3.4125000000000003E-2</v>
      </c>
      <c r="P5401" s="460">
        <v>0</v>
      </c>
      <c r="Q5401" s="453">
        <v>1</v>
      </c>
      <c r="R5401" s="458">
        <v>2.85337</v>
      </c>
      <c r="S5401" s="464">
        <v>524293</v>
      </c>
      <c r="T5401" s="461">
        <v>783924</v>
      </c>
      <c r="U5401" s="462">
        <v>1092000</v>
      </c>
      <c r="V5401" s="463">
        <v>1065248.5935</v>
      </c>
      <c r="W5401" s="716" t="e">
        <f t="shared" si="209"/>
        <v>#DIV/0!</v>
      </c>
      <c r="Z5401" s="739">
        <f t="shared" si="210"/>
        <v>17891.498625</v>
      </c>
    </row>
    <row r="5402" spans="1:26" s="365" customFormat="1" ht="12.65" customHeight="1">
      <c r="A5402" s="452" t="s">
        <v>67</v>
      </c>
      <c r="B5402" s="452" t="s">
        <v>1388</v>
      </c>
      <c r="C5402" s="453" t="s">
        <v>449</v>
      </c>
      <c r="D5402" s="454" t="s">
        <v>436</v>
      </c>
      <c r="E5402" s="455" t="s">
        <v>1497</v>
      </c>
      <c r="F5402" s="454" t="s">
        <v>1486</v>
      </c>
      <c r="G5402" s="454"/>
      <c r="H5402" s="454" t="s">
        <v>439</v>
      </c>
      <c r="I5402" s="453">
        <v>2023</v>
      </c>
      <c r="J5402" s="453">
        <v>2</v>
      </c>
      <c r="K5402" s="456">
        <v>45597</v>
      </c>
      <c r="L5402" s="457"/>
      <c r="M5402" s="458">
        <v>2.85337</v>
      </c>
      <c r="N5402" s="458">
        <v>2.8874949999999999</v>
      </c>
      <c r="O5402" s="459">
        <v>3.4125000000000003E-2</v>
      </c>
      <c r="P5402" s="460">
        <v>0</v>
      </c>
      <c r="Q5402" s="453">
        <v>1</v>
      </c>
      <c r="R5402" s="458">
        <v>2.85337</v>
      </c>
      <c r="S5402" s="464">
        <v>78548</v>
      </c>
      <c r="T5402" s="461">
        <v>259631</v>
      </c>
      <c r="U5402" s="462">
        <v>1092000</v>
      </c>
      <c r="V5402" s="463">
        <v>1083140.092125</v>
      </c>
      <c r="W5402" s="716" t="e">
        <f t="shared" si="209"/>
        <v>#DIV/0!</v>
      </c>
      <c r="Z5402" s="739">
        <f t="shared" si="210"/>
        <v>2680.4505000000004</v>
      </c>
    </row>
    <row r="5403" spans="1:26" s="365" customFormat="1" ht="12.65" customHeight="1">
      <c r="A5403" s="452" t="s">
        <v>67</v>
      </c>
      <c r="B5403" s="452" t="s">
        <v>1388</v>
      </c>
      <c r="C5403" s="453" t="s">
        <v>449</v>
      </c>
      <c r="D5403" s="454" t="s">
        <v>436</v>
      </c>
      <c r="E5403" s="455" t="s">
        <v>1497</v>
      </c>
      <c r="F5403" s="454" t="s">
        <v>1486</v>
      </c>
      <c r="G5403" s="454"/>
      <c r="H5403" s="454" t="s">
        <v>439</v>
      </c>
      <c r="I5403" s="453">
        <v>2023</v>
      </c>
      <c r="J5403" s="453">
        <v>1</v>
      </c>
      <c r="K5403" s="456">
        <v>45597</v>
      </c>
      <c r="L5403" s="457"/>
      <c r="M5403" s="458">
        <v>2.85337</v>
      </c>
      <c r="N5403" s="458">
        <v>2.8874949999999999</v>
      </c>
      <c r="O5403" s="459">
        <v>3.4125000000000003E-2</v>
      </c>
      <c r="P5403" s="460">
        <v>0</v>
      </c>
      <c r="Q5403" s="453">
        <v>1</v>
      </c>
      <c r="R5403" s="458">
        <v>2.85337</v>
      </c>
      <c r="S5403" s="464">
        <v>155183</v>
      </c>
      <c r="T5403" s="461">
        <v>181083</v>
      </c>
      <c r="U5403" s="462">
        <v>1092000</v>
      </c>
      <c r="V5403" s="463">
        <v>1085820.542625</v>
      </c>
      <c r="W5403" s="716" t="e">
        <f t="shared" si="209"/>
        <v>#DIV/0!</v>
      </c>
      <c r="Z5403" s="739">
        <f t="shared" si="210"/>
        <v>5295.6198750000003</v>
      </c>
    </row>
    <row r="5404" spans="1:26" s="365" customFormat="1" ht="12.65" customHeight="1">
      <c r="A5404" s="452" t="s">
        <v>67</v>
      </c>
      <c r="B5404" s="452" t="s">
        <v>1388</v>
      </c>
      <c r="C5404" s="453" t="s">
        <v>449</v>
      </c>
      <c r="D5404" s="454" t="s">
        <v>1479</v>
      </c>
      <c r="E5404" s="455" t="s">
        <v>1498</v>
      </c>
      <c r="F5404" s="454" t="s">
        <v>1486</v>
      </c>
      <c r="G5404" s="454"/>
      <c r="H5404" s="454" t="s">
        <v>439</v>
      </c>
      <c r="I5404" s="453">
        <v>2025</v>
      </c>
      <c r="J5404" s="453">
        <v>1</v>
      </c>
      <c r="K5404" s="456">
        <v>45705</v>
      </c>
      <c r="L5404" s="457"/>
      <c r="M5404" s="458">
        <v>0.83437000000000006</v>
      </c>
      <c r="N5404" s="458">
        <v>0.86280750000000006</v>
      </c>
      <c r="O5404" s="459">
        <v>2.8437500000000001E-2</v>
      </c>
      <c r="P5404" s="460"/>
      <c r="Q5404" s="453">
        <v>1</v>
      </c>
      <c r="R5404" s="458">
        <v>0.83437000000000006</v>
      </c>
      <c r="S5404" s="464">
        <v>0</v>
      </c>
      <c r="T5404" s="461">
        <v>7990282</v>
      </c>
      <c r="U5404" s="462">
        <v>910000</v>
      </c>
      <c r="V5404" s="463">
        <v>682776.35562499997</v>
      </c>
      <c r="W5404" s="716" t="e">
        <f t="shared" si="209"/>
        <v>#DIV/0!</v>
      </c>
      <c r="Z5404" s="739">
        <f t="shared" si="210"/>
        <v>0</v>
      </c>
    </row>
    <row r="5405" spans="1:26" s="365" customFormat="1" ht="12.65" customHeight="1">
      <c r="A5405" s="452" t="s">
        <v>67</v>
      </c>
      <c r="B5405" s="452" t="s">
        <v>1388</v>
      </c>
      <c r="C5405" s="453" t="s">
        <v>449</v>
      </c>
      <c r="D5405" s="454" t="s">
        <v>1479</v>
      </c>
      <c r="E5405" s="455" t="s">
        <v>1498</v>
      </c>
      <c r="F5405" s="454" t="s">
        <v>1486</v>
      </c>
      <c r="G5405" s="454"/>
      <c r="H5405" s="454" t="s">
        <v>439</v>
      </c>
      <c r="I5405" s="453">
        <v>2024</v>
      </c>
      <c r="J5405" s="453">
        <v>12</v>
      </c>
      <c r="K5405" s="456">
        <v>45665</v>
      </c>
      <c r="L5405" s="457"/>
      <c r="M5405" s="458">
        <v>0.83437000000000006</v>
      </c>
      <c r="N5405" s="458">
        <v>0.86280750000000006</v>
      </c>
      <c r="O5405" s="459">
        <v>2.8437500000000001E-2</v>
      </c>
      <c r="P5405" s="460"/>
      <c r="Q5405" s="453">
        <v>1</v>
      </c>
      <c r="R5405" s="458">
        <v>0.83437000000000006</v>
      </c>
      <c r="S5405" s="464">
        <v>0</v>
      </c>
      <c r="T5405" s="461">
        <v>7990282</v>
      </c>
      <c r="U5405" s="462">
        <v>910000</v>
      </c>
      <c r="V5405" s="463">
        <v>682776.35562499997</v>
      </c>
      <c r="W5405" s="716" t="e">
        <f t="shared" si="209"/>
        <v>#DIV/0!</v>
      </c>
      <c r="Z5405" s="739">
        <f t="shared" si="210"/>
        <v>0</v>
      </c>
    </row>
    <row r="5406" spans="1:26" s="365" customFormat="1" ht="12.65" customHeight="1">
      <c r="A5406" s="452" t="s">
        <v>67</v>
      </c>
      <c r="B5406" s="452" t="s">
        <v>1388</v>
      </c>
      <c r="C5406" s="453" t="s">
        <v>449</v>
      </c>
      <c r="D5406" s="454" t="s">
        <v>1479</v>
      </c>
      <c r="E5406" s="455" t="s">
        <v>1498</v>
      </c>
      <c r="F5406" s="454" t="s">
        <v>1486</v>
      </c>
      <c r="G5406" s="454"/>
      <c r="H5406" s="454" t="s">
        <v>439</v>
      </c>
      <c r="I5406" s="453">
        <v>2024</v>
      </c>
      <c r="J5406" s="453">
        <v>11</v>
      </c>
      <c r="K5406" s="456">
        <v>45629</v>
      </c>
      <c r="L5406" s="457"/>
      <c r="M5406" s="458">
        <v>0.83437000000000006</v>
      </c>
      <c r="N5406" s="458">
        <v>0.86280750000000006</v>
      </c>
      <c r="O5406" s="459">
        <v>2.8437500000000001E-2</v>
      </c>
      <c r="P5406" s="460"/>
      <c r="Q5406" s="453">
        <v>1</v>
      </c>
      <c r="R5406" s="458">
        <v>0.83437000000000006</v>
      </c>
      <c r="S5406" s="464">
        <v>0</v>
      </c>
      <c r="T5406" s="461">
        <v>7990282</v>
      </c>
      <c r="U5406" s="462">
        <v>910000</v>
      </c>
      <c r="V5406" s="463">
        <v>682776.35562499997</v>
      </c>
      <c r="W5406" s="716" t="e">
        <f t="shared" si="209"/>
        <v>#DIV/0!</v>
      </c>
      <c r="Z5406" s="739">
        <f t="shared" si="210"/>
        <v>0</v>
      </c>
    </row>
    <row r="5407" spans="1:26" s="365" customFormat="1" ht="12.65" customHeight="1">
      <c r="A5407" s="452" t="s">
        <v>67</v>
      </c>
      <c r="B5407" s="452" t="s">
        <v>1388</v>
      </c>
      <c r="C5407" s="453" t="s">
        <v>449</v>
      </c>
      <c r="D5407" s="454" t="s">
        <v>1479</v>
      </c>
      <c r="E5407" s="455" t="s">
        <v>1498</v>
      </c>
      <c r="F5407" s="454" t="s">
        <v>1486</v>
      </c>
      <c r="G5407" s="454"/>
      <c r="H5407" s="454" t="s">
        <v>439</v>
      </c>
      <c r="I5407" s="453">
        <v>2024</v>
      </c>
      <c r="J5407" s="453">
        <v>10</v>
      </c>
      <c r="K5407" s="456">
        <v>45618</v>
      </c>
      <c r="L5407" s="457"/>
      <c r="M5407" s="458">
        <v>0.83437000000000006</v>
      </c>
      <c r="N5407" s="458">
        <v>0.86280750000000006</v>
      </c>
      <c r="O5407" s="459">
        <v>2.8437500000000001E-2</v>
      </c>
      <c r="P5407" s="460"/>
      <c r="Q5407" s="453">
        <v>1</v>
      </c>
      <c r="R5407" s="458">
        <v>0.83437000000000006</v>
      </c>
      <c r="S5407" s="464">
        <v>25480</v>
      </c>
      <c r="T5407" s="461">
        <v>7990282</v>
      </c>
      <c r="U5407" s="462">
        <v>910000</v>
      </c>
      <c r="V5407" s="463">
        <v>682776.35562499997</v>
      </c>
      <c r="W5407" s="716" t="e">
        <f t="shared" si="209"/>
        <v>#DIV/0!</v>
      </c>
      <c r="Z5407" s="739">
        <f t="shared" si="210"/>
        <v>724.58749999999998</v>
      </c>
    </row>
    <row r="5408" spans="1:26" s="365" customFormat="1" ht="12.65" customHeight="1">
      <c r="A5408" s="452" t="s">
        <v>67</v>
      </c>
      <c r="B5408" s="452" t="s">
        <v>1388</v>
      </c>
      <c r="C5408" s="453" t="s">
        <v>449</v>
      </c>
      <c r="D5408" s="454" t="s">
        <v>1479</v>
      </c>
      <c r="E5408" s="455" t="s">
        <v>1498</v>
      </c>
      <c r="F5408" s="454" t="s">
        <v>1486</v>
      </c>
      <c r="G5408" s="454"/>
      <c r="H5408" s="454" t="s">
        <v>439</v>
      </c>
      <c r="I5408" s="453">
        <v>2024</v>
      </c>
      <c r="J5408" s="453">
        <v>9</v>
      </c>
      <c r="K5408" s="456">
        <v>45618</v>
      </c>
      <c r="L5408" s="457"/>
      <c r="M5408" s="458">
        <v>0.83437000000000006</v>
      </c>
      <c r="N5408" s="458">
        <v>0.86280750000000006</v>
      </c>
      <c r="O5408" s="459">
        <v>2.8437500000000001E-2</v>
      </c>
      <c r="P5408" s="460">
        <v>0</v>
      </c>
      <c r="Q5408" s="453">
        <v>1</v>
      </c>
      <c r="R5408" s="458">
        <v>0.83437000000000006</v>
      </c>
      <c r="S5408" s="464">
        <v>304520</v>
      </c>
      <c r="T5408" s="461">
        <v>7964802</v>
      </c>
      <c r="U5408" s="462">
        <v>910000</v>
      </c>
      <c r="V5408" s="463">
        <v>683500.94312499999</v>
      </c>
      <c r="W5408" s="716" t="e">
        <f t="shared" si="209"/>
        <v>#DIV/0!</v>
      </c>
      <c r="Z5408" s="739">
        <f t="shared" si="210"/>
        <v>8659.7875000000004</v>
      </c>
    </row>
    <row r="5409" spans="1:26" s="365" customFormat="1" ht="12.65" customHeight="1">
      <c r="A5409" s="452" t="s">
        <v>67</v>
      </c>
      <c r="B5409" s="452" t="s">
        <v>1388</v>
      </c>
      <c r="C5409" s="453" t="s">
        <v>449</v>
      </c>
      <c r="D5409" s="454" t="s">
        <v>1479</v>
      </c>
      <c r="E5409" s="455" t="s">
        <v>1498</v>
      </c>
      <c r="F5409" s="454" t="s">
        <v>1486</v>
      </c>
      <c r="G5409" s="454"/>
      <c r="H5409" s="454" t="s">
        <v>439</v>
      </c>
      <c r="I5409" s="453">
        <v>2024</v>
      </c>
      <c r="J5409" s="453">
        <v>8</v>
      </c>
      <c r="K5409" s="456">
        <v>45618</v>
      </c>
      <c r="L5409" s="457"/>
      <c r="M5409" s="458">
        <v>0.83437000000000006</v>
      </c>
      <c r="N5409" s="458">
        <v>0.86280750000000006</v>
      </c>
      <c r="O5409" s="459">
        <v>2.8437500000000001E-2</v>
      </c>
      <c r="P5409" s="460">
        <v>0</v>
      </c>
      <c r="Q5409" s="453">
        <v>1</v>
      </c>
      <c r="R5409" s="458">
        <v>0.83437000000000006</v>
      </c>
      <c r="S5409" s="464">
        <v>189200</v>
      </c>
      <c r="T5409" s="461">
        <v>7660282</v>
      </c>
      <c r="U5409" s="462">
        <v>910000</v>
      </c>
      <c r="V5409" s="463">
        <v>692160.73062499997</v>
      </c>
      <c r="W5409" s="716" t="e">
        <f t="shared" si="209"/>
        <v>#DIV/0!</v>
      </c>
      <c r="Z5409" s="739">
        <f t="shared" si="210"/>
        <v>5380.375</v>
      </c>
    </row>
    <row r="5410" spans="1:26" s="365" customFormat="1" ht="12.65" customHeight="1">
      <c r="A5410" s="452" t="s">
        <v>67</v>
      </c>
      <c r="B5410" s="452" t="s">
        <v>1388</v>
      </c>
      <c r="C5410" s="453" t="s">
        <v>449</v>
      </c>
      <c r="D5410" s="454" t="s">
        <v>1479</v>
      </c>
      <c r="E5410" s="455" t="s">
        <v>1498</v>
      </c>
      <c r="F5410" s="454" t="s">
        <v>1486</v>
      </c>
      <c r="G5410" s="454"/>
      <c r="H5410" s="454" t="s">
        <v>439</v>
      </c>
      <c r="I5410" s="453">
        <v>2024</v>
      </c>
      <c r="J5410" s="453">
        <v>6</v>
      </c>
      <c r="K5410" s="456">
        <v>45618</v>
      </c>
      <c r="L5410" s="457"/>
      <c r="M5410" s="458">
        <v>0.83437000000000006</v>
      </c>
      <c r="N5410" s="458">
        <v>0.86280750000000006</v>
      </c>
      <c r="O5410" s="459">
        <v>2.8437500000000001E-2</v>
      </c>
      <c r="P5410" s="460">
        <v>0</v>
      </c>
      <c r="Q5410" s="453">
        <v>1</v>
      </c>
      <c r="R5410" s="458">
        <v>0.83437000000000006</v>
      </c>
      <c r="S5410" s="464">
        <v>214097</v>
      </c>
      <c r="T5410" s="461">
        <v>7471082</v>
      </c>
      <c r="U5410" s="462">
        <v>910000</v>
      </c>
      <c r="V5410" s="463">
        <v>697541.10562499997</v>
      </c>
      <c r="W5410" s="716" t="e">
        <f t="shared" si="209"/>
        <v>#DIV/0!</v>
      </c>
      <c r="Z5410" s="739">
        <f t="shared" si="210"/>
        <v>6088.3834375000006</v>
      </c>
    </row>
    <row r="5411" spans="1:26" s="365" customFormat="1" ht="12.65" customHeight="1">
      <c r="A5411" s="452" t="s">
        <v>67</v>
      </c>
      <c r="B5411" s="452" t="s">
        <v>1388</v>
      </c>
      <c r="C5411" s="453" t="s">
        <v>449</v>
      </c>
      <c r="D5411" s="454" t="s">
        <v>1479</v>
      </c>
      <c r="E5411" s="455" t="s">
        <v>1498</v>
      </c>
      <c r="F5411" s="454" t="s">
        <v>1486</v>
      </c>
      <c r="G5411" s="454"/>
      <c r="H5411" s="454" t="s">
        <v>439</v>
      </c>
      <c r="I5411" s="453">
        <v>2024</v>
      </c>
      <c r="J5411" s="453">
        <v>5</v>
      </c>
      <c r="K5411" s="456">
        <v>45618</v>
      </c>
      <c r="L5411" s="457"/>
      <c r="M5411" s="458">
        <v>0.83437000000000006</v>
      </c>
      <c r="N5411" s="458">
        <v>0.86280750000000006</v>
      </c>
      <c r="O5411" s="459">
        <v>2.8437500000000001E-2</v>
      </c>
      <c r="P5411" s="460">
        <v>0</v>
      </c>
      <c r="Q5411" s="453">
        <v>1</v>
      </c>
      <c r="R5411" s="458">
        <v>0.83437000000000006</v>
      </c>
      <c r="S5411" s="464">
        <v>547715</v>
      </c>
      <c r="T5411" s="461">
        <v>7256985</v>
      </c>
      <c r="U5411" s="462">
        <v>910000</v>
      </c>
      <c r="V5411" s="463">
        <v>703629.48906249995</v>
      </c>
      <c r="W5411" s="716" t="e">
        <f t="shared" si="209"/>
        <v>#DIV/0!</v>
      </c>
      <c r="Z5411" s="739">
        <f t="shared" si="210"/>
        <v>15575.645312500001</v>
      </c>
    </row>
    <row r="5412" spans="1:26" s="365" customFormat="1" ht="12.65" customHeight="1">
      <c r="A5412" s="452" t="s">
        <v>67</v>
      </c>
      <c r="B5412" s="452" t="s">
        <v>1388</v>
      </c>
      <c r="C5412" s="453" t="s">
        <v>449</v>
      </c>
      <c r="D5412" s="454" t="s">
        <v>1479</v>
      </c>
      <c r="E5412" s="455" t="s">
        <v>1498</v>
      </c>
      <c r="F5412" s="454" t="s">
        <v>1486</v>
      </c>
      <c r="G5412" s="454"/>
      <c r="H5412" s="454" t="s">
        <v>439</v>
      </c>
      <c r="I5412" s="453">
        <v>2024</v>
      </c>
      <c r="J5412" s="453">
        <v>4</v>
      </c>
      <c r="K5412" s="456">
        <v>45618</v>
      </c>
      <c r="L5412" s="457"/>
      <c r="M5412" s="458">
        <v>0.83437000000000006</v>
      </c>
      <c r="N5412" s="458">
        <v>0.86280750000000006</v>
      </c>
      <c r="O5412" s="459">
        <v>2.8437500000000001E-2</v>
      </c>
      <c r="P5412" s="460">
        <v>0</v>
      </c>
      <c r="Q5412" s="453">
        <v>1</v>
      </c>
      <c r="R5412" s="458">
        <v>0.83437000000000006</v>
      </c>
      <c r="S5412" s="464">
        <v>670334</v>
      </c>
      <c r="T5412" s="461">
        <v>6709270</v>
      </c>
      <c r="U5412" s="462">
        <v>910000</v>
      </c>
      <c r="V5412" s="463">
        <v>719205.13437500002</v>
      </c>
      <c r="W5412" s="716" t="e">
        <f t="shared" si="209"/>
        <v>#DIV/0!</v>
      </c>
      <c r="Z5412" s="739">
        <f t="shared" si="210"/>
        <v>19062.623125000002</v>
      </c>
    </row>
    <row r="5413" spans="1:26" s="365" customFormat="1" ht="12.65" customHeight="1">
      <c r="A5413" s="452" t="s">
        <v>67</v>
      </c>
      <c r="B5413" s="452" t="s">
        <v>1388</v>
      </c>
      <c r="C5413" s="453" t="s">
        <v>449</v>
      </c>
      <c r="D5413" s="454" t="s">
        <v>1479</v>
      </c>
      <c r="E5413" s="455" t="s">
        <v>1498</v>
      </c>
      <c r="F5413" s="454" t="s">
        <v>1486</v>
      </c>
      <c r="G5413" s="454"/>
      <c r="H5413" s="454" t="s">
        <v>439</v>
      </c>
      <c r="I5413" s="453">
        <v>2024</v>
      </c>
      <c r="J5413" s="453">
        <v>3</v>
      </c>
      <c r="K5413" s="456">
        <v>45618</v>
      </c>
      <c r="L5413" s="457"/>
      <c r="M5413" s="458">
        <v>0.83437000000000006</v>
      </c>
      <c r="N5413" s="458">
        <v>0.86280750000000006</v>
      </c>
      <c r="O5413" s="459">
        <v>2.8437500000000001E-2</v>
      </c>
      <c r="P5413" s="460">
        <v>0</v>
      </c>
      <c r="Q5413" s="453">
        <v>1</v>
      </c>
      <c r="R5413" s="458">
        <v>0.83437000000000006</v>
      </c>
      <c r="S5413" s="464">
        <v>725999</v>
      </c>
      <c r="T5413" s="461">
        <v>6038936</v>
      </c>
      <c r="U5413" s="462">
        <v>910000</v>
      </c>
      <c r="V5413" s="463">
        <v>738267.75750000007</v>
      </c>
      <c r="W5413" s="716" t="e">
        <f t="shared" si="209"/>
        <v>#DIV/0!</v>
      </c>
      <c r="Z5413" s="739">
        <f t="shared" si="210"/>
        <v>20645.596562499999</v>
      </c>
    </row>
    <row r="5414" spans="1:26" s="365" customFormat="1" ht="12.65" customHeight="1">
      <c r="A5414" s="452" t="s">
        <v>67</v>
      </c>
      <c r="B5414" s="452" t="s">
        <v>1388</v>
      </c>
      <c r="C5414" s="453" t="s">
        <v>449</v>
      </c>
      <c r="D5414" s="454" t="s">
        <v>1479</v>
      </c>
      <c r="E5414" s="455" t="s">
        <v>1498</v>
      </c>
      <c r="F5414" s="454" t="s">
        <v>1486</v>
      </c>
      <c r="G5414" s="454"/>
      <c r="H5414" s="454" t="s">
        <v>439</v>
      </c>
      <c r="I5414" s="453">
        <v>2024</v>
      </c>
      <c r="J5414" s="453">
        <v>2</v>
      </c>
      <c r="K5414" s="456">
        <v>45618</v>
      </c>
      <c r="L5414" s="457"/>
      <c r="M5414" s="458">
        <v>0.83437000000000006</v>
      </c>
      <c r="N5414" s="458">
        <v>0.86280750000000006</v>
      </c>
      <c r="O5414" s="459">
        <v>2.8437500000000001E-2</v>
      </c>
      <c r="P5414" s="460">
        <v>0</v>
      </c>
      <c r="Q5414" s="453">
        <v>1</v>
      </c>
      <c r="R5414" s="458">
        <v>0.83437000000000006</v>
      </c>
      <c r="S5414" s="464">
        <v>65200</v>
      </c>
      <c r="T5414" s="461">
        <v>5312937</v>
      </c>
      <c r="U5414" s="462">
        <v>910000</v>
      </c>
      <c r="V5414" s="463">
        <v>758913.35406249994</v>
      </c>
      <c r="W5414" s="716" t="e">
        <f t="shared" si="209"/>
        <v>#DIV/0!</v>
      </c>
      <c r="Z5414" s="739">
        <f t="shared" si="210"/>
        <v>1854.125</v>
      </c>
    </row>
    <row r="5415" spans="1:26" s="365" customFormat="1" ht="12.65" customHeight="1">
      <c r="A5415" s="452" t="s">
        <v>67</v>
      </c>
      <c r="B5415" s="452" t="s">
        <v>1388</v>
      </c>
      <c r="C5415" s="453" t="s">
        <v>449</v>
      </c>
      <c r="D5415" s="454" t="s">
        <v>1479</v>
      </c>
      <c r="E5415" s="455" t="s">
        <v>1498</v>
      </c>
      <c r="F5415" s="454" t="s">
        <v>1486</v>
      </c>
      <c r="G5415" s="454"/>
      <c r="H5415" s="454" t="s">
        <v>439</v>
      </c>
      <c r="I5415" s="453">
        <v>2024</v>
      </c>
      <c r="J5415" s="453">
        <v>1</v>
      </c>
      <c r="K5415" s="456">
        <v>45618</v>
      </c>
      <c r="L5415" s="457"/>
      <c r="M5415" s="458">
        <v>0.83437000000000006</v>
      </c>
      <c r="N5415" s="458">
        <v>0.86280750000000006</v>
      </c>
      <c r="O5415" s="459">
        <v>2.8437500000000001E-2</v>
      </c>
      <c r="P5415" s="460">
        <v>0</v>
      </c>
      <c r="Q5415" s="453">
        <v>1</v>
      </c>
      <c r="R5415" s="458">
        <v>0.83437000000000006</v>
      </c>
      <c r="S5415" s="464">
        <v>236135</v>
      </c>
      <c r="T5415" s="461">
        <v>5247737</v>
      </c>
      <c r="U5415" s="462">
        <v>910000</v>
      </c>
      <c r="V5415" s="463">
        <v>760767.47906249994</v>
      </c>
      <c r="W5415" s="716" t="e">
        <f t="shared" si="209"/>
        <v>#DIV/0!</v>
      </c>
      <c r="Z5415" s="739">
        <f t="shared" si="210"/>
        <v>6715.0890625000002</v>
      </c>
    </row>
    <row r="5416" spans="1:26" s="365" customFormat="1" ht="12.65" customHeight="1">
      <c r="A5416" s="452" t="s">
        <v>67</v>
      </c>
      <c r="B5416" s="452" t="s">
        <v>1388</v>
      </c>
      <c r="C5416" s="453" t="s">
        <v>449</v>
      </c>
      <c r="D5416" s="454" t="s">
        <v>1479</v>
      </c>
      <c r="E5416" s="455" t="s">
        <v>1498</v>
      </c>
      <c r="F5416" s="454" t="s">
        <v>1486</v>
      </c>
      <c r="G5416" s="454"/>
      <c r="H5416" s="454" t="s">
        <v>439</v>
      </c>
      <c r="I5416" s="453">
        <v>2023</v>
      </c>
      <c r="J5416" s="453">
        <v>12</v>
      </c>
      <c r="K5416" s="456">
        <v>45618</v>
      </c>
      <c r="L5416" s="457"/>
      <c r="M5416" s="458">
        <v>0.83437000000000006</v>
      </c>
      <c r="N5416" s="458">
        <v>0.86280750000000006</v>
      </c>
      <c r="O5416" s="459">
        <v>2.8437500000000001E-2</v>
      </c>
      <c r="P5416" s="460">
        <v>0</v>
      </c>
      <c r="Q5416" s="453">
        <v>1</v>
      </c>
      <c r="R5416" s="458">
        <v>0.83437000000000006</v>
      </c>
      <c r="S5416" s="464">
        <v>131310</v>
      </c>
      <c r="T5416" s="461">
        <v>5011602</v>
      </c>
      <c r="U5416" s="462">
        <v>910000</v>
      </c>
      <c r="V5416" s="463">
        <v>767482.56812499999</v>
      </c>
      <c r="W5416" s="716" t="e">
        <f t="shared" si="209"/>
        <v>#DIV/0!</v>
      </c>
      <c r="Z5416" s="739">
        <f t="shared" si="210"/>
        <v>3734.1281250000002</v>
      </c>
    </row>
    <row r="5417" spans="1:26" s="365" customFormat="1" ht="12.65" customHeight="1">
      <c r="A5417" s="452" t="s">
        <v>67</v>
      </c>
      <c r="B5417" s="452" t="s">
        <v>1388</v>
      </c>
      <c r="C5417" s="453" t="s">
        <v>449</v>
      </c>
      <c r="D5417" s="454" t="s">
        <v>1479</v>
      </c>
      <c r="E5417" s="455" t="s">
        <v>1498</v>
      </c>
      <c r="F5417" s="454" t="s">
        <v>1486</v>
      </c>
      <c r="G5417" s="454"/>
      <c r="H5417" s="454" t="s">
        <v>439</v>
      </c>
      <c r="I5417" s="453">
        <v>2023</v>
      </c>
      <c r="J5417" s="453">
        <v>11</v>
      </c>
      <c r="K5417" s="456">
        <v>45618</v>
      </c>
      <c r="L5417" s="457"/>
      <c r="M5417" s="458">
        <v>0.83437000000000006</v>
      </c>
      <c r="N5417" s="458">
        <v>0.86280750000000006</v>
      </c>
      <c r="O5417" s="459">
        <v>2.8437500000000001E-2</v>
      </c>
      <c r="P5417" s="460">
        <v>0</v>
      </c>
      <c r="Q5417" s="453">
        <v>1</v>
      </c>
      <c r="R5417" s="458">
        <v>0.83437000000000006</v>
      </c>
      <c r="S5417" s="464">
        <v>383265</v>
      </c>
      <c r="T5417" s="461">
        <v>4880292</v>
      </c>
      <c r="U5417" s="462">
        <v>910000</v>
      </c>
      <c r="V5417" s="463">
        <v>771216.69625000004</v>
      </c>
      <c r="W5417" s="716" t="e">
        <f t="shared" si="209"/>
        <v>#DIV/0!</v>
      </c>
      <c r="Z5417" s="739">
        <f t="shared" si="210"/>
        <v>10899.098437500001</v>
      </c>
    </row>
    <row r="5418" spans="1:26" s="365" customFormat="1" ht="12.65" customHeight="1">
      <c r="A5418" s="452" t="s">
        <v>67</v>
      </c>
      <c r="B5418" s="452" t="s">
        <v>1388</v>
      </c>
      <c r="C5418" s="453" t="s">
        <v>449</v>
      </c>
      <c r="D5418" s="454" t="s">
        <v>1479</v>
      </c>
      <c r="E5418" s="455" t="s">
        <v>1498</v>
      </c>
      <c r="F5418" s="454" t="s">
        <v>1486</v>
      </c>
      <c r="G5418" s="454"/>
      <c r="H5418" s="454" t="s">
        <v>439</v>
      </c>
      <c r="I5418" s="453">
        <v>2023</v>
      </c>
      <c r="J5418" s="453">
        <v>10</v>
      </c>
      <c r="K5418" s="456">
        <v>45618</v>
      </c>
      <c r="L5418" s="457"/>
      <c r="M5418" s="458">
        <v>0.83437000000000006</v>
      </c>
      <c r="N5418" s="458">
        <v>0.86280750000000006</v>
      </c>
      <c r="O5418" s="459">
        <v>2.8437500000000001E-2</v>
      </c>
      <c r="P5418" s="460">
        <v>0</v>
      </c>
      <c r="Q5418" s="453">
        <v>1</v>
      </c>
      <c r="R5418" s="458">
        <v>0.83437000000000006</v>
      </c>
      <c r="S5418" s="464">
        <v>255821</v>
      </c>
      <c r="T5418" s="461">
        <v>4497027</v>
      </c>
      <c r="U5418" s="462">
        <v>910000</v>
      </c>
      <c r="V5418" s="463">
        <v>782115.79468749999</v>
      </c>
      <c r="W5418" s="716" t="e">
        <f t="shared" si="209"/>
        <v>#DIV/0!</v>
      </c>
      <c r="Z5418" s="739">
        <f t="shared" si="210"/>
        <v>7274.9096875000005</v>
      </c>
    </row>
    <row r="5419" spans="1:26" s="365" customFormat="1" ht="12.65" customHeight="1">
      <c r="A5419" s="452" t="s">
        <v>67</v>
      </c>
      <c r="B5419" s="452" t="s">
        <v>1388</v>
      </c>
      <c r="C5419" s="453" t="s">
        <v>449</v>
      </c>
      <c r="D5419" s="454" t="s">
        <v>1479</v>
      </c>
      <c r="E5419" s="455" t="s">
        <v>1498</v>
      </c>
      <c r="F5419" s="454" t="s">
        <v>1486</v>
      </c>
      <c r="G5419" s="454"/>
      <c r="H5419" s="454" t="s">
        <v>439</v>
      </c>
      <c r="I5419" s="453">
        <v>2023</v>
      </c>
      <c r="J5419" s="453">
        <v>9</v>
      </c>
      <c r="K5419" s="456">
        <v>45618</v>
      </c>
      <c r="L5419" s="457"/>
      <c r="M5419" s="458">
        <v>0.83437000000000006</v>
      </c>
      <c r="N5419" s="458">
        <v>0.86280750000000006</v>
      </c>
      <c r="O5419" s="459">
        <v>2.8437500000000001E-2</v>
      </c>
      <c r="P5419" s="460">
        <v>0</v>
      </c>
      <c r="Q5419" s="453">
        <v>1</v>
      </c>
      <c r="R5419" s="458">
        <v>0.83437000000000006</v>
      </c>
      <c r="S5419" s="464">
        <v>641083</v>
      </c>
      <c r="T5419" s="461">
        <v>4241206</v>
      </c>
      <c r="U5419" s="462">
        <v>910000</v>
      </c>
      <c r="V5419" s="463">
        <v>789390.70437499997</v>
      </c>
      <c r="W5419" s="716" t="e">
        <f t="shared" si="209"/>
        <v>#DIV/0!</v>
      </c>
      <c r="Z5419" s="739">
        <f t="shared" si="210"/>
        <v>18230.797812500001</v>
      </c>
    </row>
    <row r="5420" spans="1:26" s="365" customFormat="1" ht="12.65" customHeight="1">
      <c r="A5420" s="452" t="s">
        <v>67</v>
      </c>
      <c r="B5420" s="452" t="s">
        <v>1388</v>
      </c>
      <c r="C5420" s="453" t="s">
        <v>449</v>
      </c>
      <c r="D5420" s="454" t="s">
        <v>1479</v>
      </c>
      <c r="E5420" s="455" t="s">
        <v>1498</v>
      </c>
      <c r="F5420" s="454" t="s">
        <v>1486</v>
      </c>
      <c r="G5420" s="454"/>
      <c r="H5420" s="454" t="s">
        <v>439</v>
      </c>
      <c r="I5420" s="453">
        <v>2023</v>
      </c>
      <c r="J5420" s="453">
        <v>8</v>
      </c>
      <c r="K5420" s="456">
        <v>45618</v>
      </c>
      <c r="L5420" s="457"/>
      <c r="M5420" s="458">
        <v>0.83437000000000006</v>
      </c>
      <c r="N5420" s="458">
        <v>0.86280750000000006</v>
      </c>
      <c r="O5420" s="459">
        <v>2.8437500000000001E-2</v>
      </c>
      <c r="P5420" s="460">
        <v>0</v>
      </c>
      <c r="Q5420" s="453">
        <v>1</v>
      </c>
      <c r="R5420" s="458">
        <v>0.83437000000000006</v>
      </c>
      <c r="S5420" s="464">
        <v>396271</v>
      </c>
      <c r="T5420" s="461">
        <v>3600123</v>
      </c>
      <c r="U5420" s="462">
        <v>910000</v>
      </c>
      <c r="V5420" s="463">
        <v>807621.50218750001</v>
      </c>
      <c r="W5420" s="716" t="e">
        <f t="shared" si="209"/>
        <v>#DIV/0!</v>
      </c>
      <c r="Z5420" s="739">
        <f t="shared" si="210"/>
        <v>11268.9565625</v>
      </c>
    </row>
    <row r="5421" spans="1:26" s="365" customFormat="1" ht="12.65" customHeight="1">
      <c r="A5421" s="452" t="s">
        <v>67</v>
      </c>
      <c r="B5421" s="452" t="s">
        <v>1388</v>
      </c>
      <c r="C5421" s="453" t="s">
        <v>449</v>
      </c>
      <c r="D5421" s="454" t="s">
        <v>1479</v>
      </c>
      <c r="E5421" s="455" t="s">
        <v>1498</v>
      </c>
      <c r="F5421" s="454" t="s">
        <v>1486</v>
      </c>
      <c r="G5421" s="454"/>
      <c r="H5421" s="454" t="s">
        <v>439</v>
      </c>
      <c r="I5421" s="453">
        <v>2023</v>
      </c>
      <c r="J5421" s="453">
        <v>7</v>
      </c>
      <c r="K5421" s="456">
        <v>45618</v>
      </c>
      <c r="L5421" s="457"/>
      <c r="M5421" s="458">
        <v>0.83437000000000006</v>
      </c>
      <c r="N5421" s="458">
        <v>0.86280750000000006</v>
      </c>
      <c r="O5421" s="459">
        <v>2.8437500000000001E-2</v>
      </c>
      <c r="P5421" s="460">
        <v>0</v>
      </c>
      <c r="Q5421" s="453">
        <v>1</v>
      </c>
      <c r="R5421" s="458">
        <v>0.83437000000000006</v>
      </c>
      <c r="S5421" s="464">
        <v>1153699</v>
      </c>
      <c r="T5421" s="461">
        <v>3203852</v>
      </c>
      <c r="U5421" s="462">
        <v>910000</v>
      </c>
      <c r="V5421" s="463">
        <v>818890.45874999999</v>
      </c>
      <c r="W5421" s="716" t="e">
        <f t="shared" si="209"/>
        <v>#DIV/0!</v>
      </c>
      <c r="Z5421" s="739">
        <f t="shared" si="210"/>
        <v>32808.315312500003</v>
      </c>
    </row>
    <row r="5422" spans="1:26" s="365" customFormat="1" ht="12.65" customHeight="1">
      <c r="A5422" s="452" t="s">
        <v>67</v>
      </c>
      <c r="B5422" s="452" t="s">
        <v>1388</v>
      </c>
      <c r="C5422" s="453" t="s">
        <v>449</v>
      </c>
      <c r="D5422" s="454" t="s">
        <v>1479</v>
      </c>
      <c r="E5422" s="455" t="s">
        <v>1498</v>
      </c>
      <c r="F5422" s="454" t="s">
        <v>1486</v>
      </c>
      <c r="G5422" s="454"/>
      <c r="H5422" s="454" t="s">
        <v>439</v>
      </c>
      <c r="I5422" s="453">
        <v>2023</v>
      </c>
      <c r="J5422" s="453">
        <v>6</v>
      </c>
      <c r="K5422" s="456">
        <v>45618</v>
      </c>
      <c r="L5422" s="457"/>
      <c r="M5422" s="458">
        <v>0.83437000000000006</v>
      </c>
      <c r="N5422" s="458">
        <v>0.86280750000000006</v>
      </c>
      <c r="O5422" s="459">
        <v>2.8437500000000001E-2</v>
      </c>
      <c r="P5422" s="460">
        <v>0</v>
      </c>
      <c r="Q5422" s="453">
        <v>1</v>
      </c>
      <c r="R5422" s="458">
        <v>0.83437000000000006</v>
      </c>
      <c r="S5422" s="464">
        <v>152820</v>
      </c>
      <c r="T5422" s="461">
        <v>2050153</v>
      </c>
      <c r="U5422" s="462">
        <v>910000</v>
      </c>
      <c r="V5422" s="463">
        <v>851698.77406249999</v>
      </c>
      <c r="W5422" s="716" t="e">
        <f t="shared" si="209"/>
        <v>#DIV/0!</v>
      </c>
      <c r="Z5422" s="739">
        <f t="shared" si="210"/>
        <v>4345.8187500000004</v>
      </c>
    </row>
    <row r="5423" spans="1:26" s="365" customFormat="1" ht="12.65" customHeight="1">
      <c r="A5423" s="452" t="s">
        <v>67</v>
      </c>
      <c r="B5423" s="452" t="s">
        <v>1388</v>
      </c>
      <c r="C5423" s="453" t="s">
        <v>449</v>
      </c>
      <c r="D5423" s="454" t="s">
        <v>1479</v>
      </c>
      <c r="E5423" s="455" t="s">
        <v>1498</v>
      </c>
      <c r="F5423" s="454" t="s">
        <v>1486</v>
      </c>
      <c r="G5423" s="454"/>
      <c r="H5423" s="454" t="s">
        <v>439</v>
      </c>
      <c r="I5423" s="453">
        <v>2023</v>
      </c>
      <c r="J5423" s="453">
        <v>5</v>
      </c>
      <c r="K5423" s="456">
        <v>45618</v>
      </c>
      <c r="L5423" s="457"/>
      <c r="M5423" s="458">
        <v>0.83437000000000006</v>
      </c>
      <c r="N5423" s="458">
        <v>0.86280750000000006</v>
      </c>
      <c r="O5423" s="459">
        <v>2.8437500000000001E-2</v>
      </c>
      <c r="P5423" s="460">
        <v>0</v>
      </c>
      <c r="Q5423" s="453">
        <v>1</v>
      </c>
      <c r="R5423" s="458">
        <v>0.83437000000000006</v>
      </c>
      <c r="S5423" s="464">
        <v>790894</v>
      </c>
      <c r="T5423" s="461">
        <v>1897333</v>
      </c>
      <c r="U5423" s="462">
        <v>910000</v>
      </c>
      <c r="V5423" s="463">
        <v>856044.59281249996</v>
      </c>
      <c r="W5423" s="716" t="e">
        <f t="shared" si="209"/>
        <v>#DIV/0!</v>
      </c>
      <c r="Z5423" s="739">
        <f t="shared" si="210"/>
        <v>22491.048125000001</v>
      </c>
    </row>
    <row r="5424" spans="1:26" s="365" customFormat="1" ht="12.65" customHeight="1">
      <c r="A5424" s="452" t="s">
        <v>67</v>
      </c>
      <c r="B5424" s="452" t="s">
        <v>1388</v>
      </c>
      <c r="C5424" s="453" t="s">
        <v>449</v>
      </c>
      <c r="D5424" s="454" t="s">
        <v>1479</v>
      </c>
      <c r="E5424" s="455" t="s">
        <v>1498</v>
      </c>
      <c r="F5424" s="454" t="s">
        <v>1486</v>
      </c>
      <c r="G5424" s="454"/>
      <c r="H5424" s="454" t="s">
        <v>439</v>
      </c>
      <c r="I5424" s="453">
        <v>2023</v>
      </c>
      <c r="J5424" s="453">
        <v>4</v>
      </c>
      <c r="K5424" s="456">
        <v>45618</v>
      </c>
      <c r="L5424" s="457"/>
      <c r="M5424" s="458">
        <v>0.83437000000000006</v>
      </c>
      <c r="N5424" s="458">
        <v>0.86280750000000006</v>
      </c>
      <c r="O5424" s="459">
        <v>2.8437500000000001E-2</v>
      </c>
      <c r="P5424" s="460">
        <v>0</v>
      </c>
      <c r="Q5424" s="453">
        <v>1</v>
      </c>
      <c r="R5424" s="458">
        <v>0.83437000000000006</v>
      </c>
      <c r="S5424" s="464">
        <v>239679</v>
      </c>
      <c r="T5424" s="461">
        <v>1106439</v>
      </c>
      <c r="U5424" s="462">
        <v>910000</v>
      </c>
      <c r="V5424" s="463">
        <v>878535.64093750005</v>
      </c>
      <c r="W5424" s="716" t="e">
        <f t="shared" si="209"/>
        <v>#DIV/0!</v>
      </c>
      <c r="Z5424" s="739">
        <f t="shared" si="210"/>
        <v>6815.8715625000004</v>
      </c>
    </row>
    <row r="5425" spans="1:26" s="365" customFormat="1" ht="12.65" customHeight="1">
      <c r="A5425" s="452" t="s">
        <v>67</v>
      </c>
      <c r="B5425" s="452" t="s">
        <v>1388</v>
      </c>
      <c r="C5425" s="453" t="s">
        <v>449</v>
      </c>
      <c r="D5425" s="454" t="s">
        <v>1479</v>
      </c>
      <c r="E5425" s="455" t="s">
        <v>1498</v>
      </c>
      <c r="F5425" s="454" t="s">
        <v>1486</v>
      </c>
      <c r="G5425" s="454"/>
      <c r="H5425" s="454" t="s">
        <v>439</v>
      </c>
      <c r="I5425" s="453">
        <v>2023</v>
      </c>
      <c r="J5425" s="453">
        <v>3</v>
      </c>
      <c r="K5425" s="456">
        <v>45618</v>
      </c>
      <c r="L5425" s="457"/>
      <c r="M5425" s="458">
        <v>0.83437000000000006</v>
      </c>
      <c r="N5425" s="458">
        <v>0.86280750000000006</v>
      </c>
      <c r="O5425" s="459">
        <v>2.8437500000000001E-2</v>
      </c>
      <c r="P5425" s="460">
        <v>0</v>
      </c>
      <c r="Q5425" s="453">
        <v>1</v>
      </c>
      <c r="R5425" s="458">
        <v>0.83437000000000006</v>
      </c>
      <c r="S5425" s="464">
        <v>614610</v>
      </c>
      <c r="T5425" s="461">
        <v>866760</v>
      </c>
      <c r="U5425" s="462">
        <v>910000</v>
      </c>
      <c r="V5425" s="463">
        <v>885351.51249999995</v>
      </c>
      <c r="W5425" s="716" t="e">
        <f t="shared" si="209"/>
        <v>#DIV/0!</v>
      </c>
      <c r="Z5425" s="739">
        <f t="shared" si="210"/>
        <v>17477.971874999999</v>
      </c>
    </row>
    <row r="5426" spans="1:26" s="365" customFormat="1" ht="12.65" customHeight="1">
      <c r="A5426" s="452" t="s">
        <v>67</v>
      </c>
      <c r="B5426" s="452" t="s">
        <v>1388</v>
      </c>
      <c r="C5426" s="453" t="s">
        <v>449</v>
      </c>
      <c r="D5426" s="454" t="s">
        <v>1479</v>
      </c>
      <c r="E5426" s="455" t="s">
        <v>1498</v>
      </c>
      <c r="F5426" s="454" t="s">
        <v>1486</v>
      </c>
      <c r="G5426" s="454"/>
      <c r="H5426" s="454" t="s">
        <v>439</v>
      </c>
      <c r="I5426" s="453">
        <v>2023</v>
      </c>
      <c r="J5426" s="453">
        <v>2</v>
      </c>
      <c r="K5426" s="456">
        <v>45618</v>
      </c>
      <c r="L5426" s="457"/>
      <c r="M5426" s="458">
        <v>0.83437000000000006</v>
      </c>
      <c r="N5426" s="458">
        <v>0.86280750000000006</v>
      </c>
      <c r="O5426" s="459">
        <v>2.8437500000000001E-2</v>
      </c>
      <c r="P5426" s="460">
        <v>0</v>
      </c>
      <c r="Q5426" s="453">
        <v>1</v>
      </c>
      <c r="R5426" s="458">
        <v>0.83437000000000006</v>
      </c>
      <c r="S5426" s="464">
        <v>152070</v>
      </c>
      <c r="T5426" s="461">
        <v>252150</v>
      </c>
      <c r="U5426" s="462">
        <v>910000</v>
      </c>
      <c r="V5426" s="463">
        <v>902829.484375</v>
      </c>
      <c r="W5426" s="716" t="e">
        <f t="shared" si="209"/>
        <v>#DIV/0!</v>
      </c>
      <c r="Z5426" s="739">
        <f t="shared" si="210"/>
        <v>4324.4906250000004</v>
      </c>
    </row>
    <row r="5427" spans="1:26" s="365" customFormat="1" ht="12.65" customHeight="1">
      <c r="A5427" s="452" t="s">
        <v>67</v>
      </c>
      <c r="B5427" s="452" t="s">
        <v>1388</v>
      </c>
      <c r="C5427" s="453" t="s">
        <v>449</v>
      </c>
      <c r="D5427" s="454" t="s">
        <v>1479</v>
      </c>
      <c r="E5427" s="455" t="s">
        <v>1498</v>
      </c>
      <c r="F5427" s="454" t="s">
        <v>1486</v>
      </c>
      <c r="G5427" s="454"/>
      <c r="H5427" s="454" t="s">
        <v>439</v>
      </c>
      <c r="I5427" s="453">
        <v>2023</v>
      </c>
      <c r="J5427" s="453">
        <v>1</v>
      </c>
      <c r="K5427" s="456">
        <v>45618</v>
      </c>
      <c r="L5427" s="457"/>
      <c r="M5427" s="458">
        <v>0.83437000000000006</v>
      </c>
      <c r="N5427" s="458">
        <v>0.86280750000000006</v>
      </c>
      <c r="O5427" s="459">
        <v>2.8437500000000001E-2</v>
      </c>
      <c r="P5427" s="460">
        <v>0</v>
      </c>
      <c r="Q5427" s="453">
        <v>1</v>
      </c>
      <c r="R5427" s="458">
        <v>0.83437000000000006</v>
      </c>
      <c r="S5427" s="464">
        <v>100080</v>
      </c>
      <c r="T5427" s="461">
        <v>100080</v>
      </c>
      <c r="U5427" s="462">
        <v>910000</v>
      </c>
      <c r="V5427" s="463">
        <v>907153.97499999998</v>
      </c>
      <c r="W5427" s="716" t="e">
        <f t="shared" si="209"/>
        <v>#DIV/0!</v>
      </c>
      <c r="Z5427" s="739">
        <f t="shared" si="210"/>
        <v>2846.0250000000001</v>
      </c>
    </row>
    <row r="5428" spans="1:26" s="365" customFormat="1" ht="12.65" customHeight="1">
      <c r="A5428" s="284" t="s">
        <v>21</v>
      </c>
      <c r="B5428" s="452" t="s">
        <v>1030</v>
      </c>
      <c r="C5428" s="453" t="s">
        <v>554</v>
      </c>
      <c r="D5428" s="454" t="s">
        <v>1499</v>
      </c>
      <c r="E5428" s="455" t="s">
        <v>1011</v>
      </c>
      <c r="F5428" s="454" t="s">
        <v>1500</v>
      </c>
      <c r="G5428" s="454"/>
      <c r="H5428" s="454" t="s">
        <v>439</v>
      </c>
      <c r="I5428" s="453">
        <v>2025</v>
      </c>
      <c r="J5428" s="453">
        <v>1</v>
      </c>
      <c r="K5428" s="456">
        <v>45705</v>
      </c>
      <c r="L5428" s="457"/>
      <c r="M5428" s="458">
        <v>0.26597999999999999</v>
      </c>
      <c r="N5428" s="458">
        <v>0.36036000000000001</v>
      </c>
      <c r="O5428" s="465">
        <v>9.4380000000000006E-2</v>
      </c>
      <c r="P5428" s="460"/>
      <c r="Q5428" s="453">
        <v>1</v>
      </c>
      <c r="R5428" s="458">
        <v>0.26597999999999999</v>
      </c>
      <c r="S5428" s="464">
        <v>11520601</v>
      </c>
      <c r="T5428" s="461">
        <v>335429988</v>
      </c>
      <c r="U5428" s="462">
        <v>23824753.943837203</v>
      </c>
      <c r="V5428" s="463">
        <v>-5897764.7843399998</v>
      </c>
      <c r="W5428" s="716" t="e">
        <f t="shared" si="209"/>
        <v>#DIV/0!</v>
      </c>
      <c r="Z5428" s="739">
        <f t="shared" si="210"/>
        <v>1087314.32238</v>
      </c>
    </row>
    <row r="5429" spans="1:26" s="365" customFormat="1" ht="12.65" customHeight="1">
      <c r="A5429" s="284" t="s">
        <v>21</v>
      </c>
      <c r="B5429" s="452" t="s">
        <v>1030</v>
      </c>
      <c r="C5429" s="453" t="s">
        <v>554</v>
      </c>
      <c r="D5429" s="454" t="s">
        <v>1499</v>
      </c>
      <c r="E5429" s="455" t="s">
        <v>1011</v>
      </c>
      <c r="F5429" s="454" t="s">
        <v>1500</v>
      </c>
      <c r="G5429" s="454"/>
      <c r="H5429" s="454" t="s">
        <v>439</v>
      </c>
      <c r="I5429" s="453">
        <v>2024</v>
      </c>
      <c r="J5429" s="453">
        <v>12</v>
      </c>
      <c r="K5429" s="456">
        <v>45665</v>
      </c>
      <c r="L5429" s="457"/>
      <c r="M5429" s="458">
        <v>0.26597999999999999</v>
      </c>
      <c r="N5429" s="458">
        <v>0.36036000000000001</v>
      </c>
      <c r="O5429" s="459">
        <v>9.4380000000000006E-2</v>
      </c>
      <c r="P5429" s="460"/>
      <c r="Q5429" s="453">
        <v>1</v>
      </c>
      <c r="R5429" s="458">
        <v>0.26597999999999999</v>
      </c>
      <c r="S5429" s="464">
        <v>14880934</v>
      </c>
      <c r="T5429" s="461">
        <v>323909387</v>
      </c>
      <c r="U5429" s="462">
        <v>23824753.943837203</v>
      </c>
      <c r="V5429" s="463">
        <v>-4811285.05</v>
      </c>
      <c r="W5429" s="716" t="e">
        <f t="shared" si="209"/>
        <v>#DIV/0!</v>
      </c>
      <c r="Z5429" s="739">
        <f t="shared" si="210"/>
        <v>1404462.5509200001</v>
      </c>
    </row>
    <row r="5430" spans="1:26" s="365" customFormat="1" ht="12.65" customHeight="1">
      <c r="A5430" s="284" t="s">
        <v>21</v>
      </c>
      <c r="B5430" s="452" t="s">
        <v>1030</v>
      </c>
      <c r="C5430" s="453" t="s">
        <v>554</v>
      </c>
      <c r="D5430" s="454" t="s">
        <v>1499</v>
      </c>
      <c r="E5430" s="455" t="s">
        <v>1011</v>
      </c>
      <c r="F5430" s="454" t="s">
        <v>1500</v>
      </c>
      <c r="G5430" s="454"/>
      <c r="H5430" s="454" t="s">
        <v>439</v>
      </c>
      <c r="I5430" s="453">
        <v>2024</v>
      </c>
      <c r="J5430" s="453">
        <v>11</v>
      </c>
      <c r="K5430" s="456">
        <v>45629</v>
      </c>
      <c r="L5430" s="457"/>
      <c r="M5430" s="458">
        <v>0.26597999999999999</v>
      </c>
      <c r="N5430" s="458">
        <v>0.36036000000000001</v>
      </c>
      <c r="O5430" s="459">
        <v>9.4380000000000006E-2</v>
      </c>
      <c r="P5430" s="460"/>
      <c r="Q5430" s="453">
        <v>1</v>
      </c>
      <c r="R5430" s="458">
        <v>0.26597999999999999</v>
      </c>
      <c r="S5430" s="464">
        <v>10728000</v>
      </c>
      <c r="T5430" s="461">
        <v>309028453</v>
      </c>
      <c r="U5430" s="462">
        <v>23824753.943837203</v>
      </c>
      <c r="V5430" s="463">
        <v>-3407906.5055750003</v>
      </c>
      <c r="W5430" s="716" t="e">
        <f t="shared" si="209"/>
        <v>#DIV/0!</v>
      </c>
      <c r="Z5430" s="739">
        <f t="shared" si="210"/>
        <v>1012508.64</v>
      </c>
    </row>
    <row r="5431" spans="1:26" s="365" customFormat="1" ht="12.65" customHeight="1">
      <c r="A5431" s="284" t="s">
        <v>21</v>
      </c>
      <c r="B5431" s="452" t="s">
        <v>1030</v>
      </c>
      <c r="C5431" s="453" t="s">
        <v>554</v>
      </c>
      <c r="D5431" s="454" t="s">
        <v>1499</v>
      </c>
      <c r="E5431" s="455" t="s">
        <v>1011</v>
      </c>
      <c r="F5431" s="454" t="s">
        <v>1500</v>
      </c>
      <c r="G5431" s="454"/>
      <c r="H5431" s="454" t="s">
        <v>439</v>
      </c>
      <c r="I5431" s="453">
        <v>2024</v>
      </c>
      <c r="J5431" s="453">
        <v>10</v>
      </c>
      <c r="K5431" s="456">
        <v>45601</v>
      </c>
      <c r="L5431" s="457"/>
      <c r="M5431" s="458">
        <v>0.26597999999999999</v>
      </c>
      <c r="N5431" s="458">
        <v>0.36036000000000001</v>
      </c>
      <c r="O5431" s="459">
        <v>9.4380000000000006E-2</v>
      </c>
      <c r="P5431" s="460"/>
      <c r="Q5431" s="453">
        <v>1</v>
      </c>
      <c r="R5431" s="458">
        <v>0.26597999999999999</v>
      </c>
      <c r="S5431" s="464">
        <v>11736000</v>
      </c>
      <c r="T5431" s="461">
        <v>298300453</v>
      </c>
      <c r="U5431" s="462">
        <v>23824753.943837203</v>
      </c>
      <c r="V5431" s="463">
        <v>-2396177.4669770151</v>
      </c>
      <c r="W5431" s="716" t="e">
        <f t="shared" si="209"/>
        <v>#DIV/0!</v>
      </c>
      <c r="Z5431" s="739">
        <f t="shared" si="210"/>
        <v>1107643.6800000002</v>
      </c>
    </row>
    <row r="5432" spans="1:26" s="365" customFormat="1" ht="12.65" customHeight="1">
      <c r="A5432" s="284" t="s">
        <v>21</v>
      </c>
      <c r="B5432" s="452" t="s">
        <v>1030</v>
      </c>
      <c r="C5432" s="453" t="s">
        <v>554</v>
      </c>
      <c r="D5432" s="454" t="s">
        <v>1499</v>
      </c>
      <c r="E5432" s="455" t="s">
        <v>1011</v>
      </c>
      <c r="F5432" s="454" t="s">
        <v>1500</v>
      </c>
      <c r="G5432" s="454"/>
      <c r="H5432" s="454" t="s">
        <v>439</v>
      </c>
      <c r="I5432" s="453">
        <v>2024</v>
      </c>
      <c r="J5432" s="453">
        <v>9</v>
      </c>
      <c r="K5432" s="456">
        <v>45597</v>
      </c>
      <c r="L5432" s="457"/>
      <c r="M5432" s="458">
        <v>0.26597999999999999</v>
      </c>
      <c r="N5432" s="458">
        <v>0.36036000000000001</v>
      </c>
      <c r="O5432" s="459">
        <v>9.4380000000000006E-2</v>
      </c>
      <c r="P5432" s="460">
        <v>0</v>
      </c>
      <c r="Q5432" s="453">
        <v>1</v>
      </c>
      <c r="R5432" s="458">
        <v>0.26597999999999999</v>
      </c>
      <c r="S5432" s="464">
        <v>9250347</v>
      </c>
      <c r="T5432" s="461">
        <v>286564453</v>
      </c>
      <c r="U5432" s="462">
        <v>23824753.943837203</v>
      </c>
      <c r="V5432" s="463">
        <v>-1289386.6398055002</v>
      </c>
      <c r="W5432" s="716" t="e">
        <f t="shared" si="209"/>
        <v>#DIV/0!</v>
      </c>
      <c r="Z5432" s="739">
        <f t="shared" si="210"/>
        <v>873047.7498600001</v>
      </c>
    </row>
    <row r="5433" spans="1:26" s="365" customFormat="1" ht="12.65" customHeight="1">
      <c r="A5433" s="284" t="s">
        <v>21</v>
      </c>
      <c r="B5433" s="452" t="s">
        <v>1030</v>
      </c>
      <c r="C5433" s="453" t="s">
        <v>554</v>
      </c>
      <c r="D5433" s="454" t="s">
        <v>1499</v>
      </c>
      <c r="E5433" s="455" t="s">
        <v>1011</v>
      </c>
      <c r="F5433" s="454" t="s">
        <v>1500</v>
      </c>
      <c r="G5433" s="454"/>
      <c r="H5433" s="454" t="s">
        <v>439</v>
      </c>
      <c r="I5433" s="453">
        <v>2024</v>
      </c>
      <c r="J5433" s="453">
        <v>8</v>
      </c>
      <c r="K5433" s="456">
        <v>45597</v>
      </c>
      <c r="L5433" s="457"/>
      <c r="M5433" s="458">
        <v>0.26597999999999999</v>
      </c>
      <c r="N5433" s="458">
        <v>0.36036000000000001</v>
      </c>
      <c r="O5433" s="459">
        <v>9.4380000000000006E-2</v>
      </c>
      <c r="P5433" s="460"/>
      <c r="Q5433" s="453">
        <v>1</v>
      </c>
      <c r="R5433" s="458">
        <v>0.26597999999999999</v>
      </c>
      <c r="S5433" s="464">
        <v>10080000</v>
      </c>
      <c r="T5433" s="461">
        <v>277314106</v>
      </c>
      <c r="U5433" s="462">
        <v>23824753.943837203</v>
      </c>
      <c r="V5433" s="463">
        <v>-417011.11085580592</v>
      </c>
      <c r="W5433" s="716" t="e">
        <f t="shared" si="209"/>
        <v>#DIV/0!</v>
      </c>
      <c r="Z5433" s="739">
        <f t="shared" si="210"/>
        <v>951350.4</v>
      </c>
    </row>
    <row r="5434" spans="1:26" s="365" customFormat="1" ht="12.65" customHeight="1">
      <c r="A5434" s="284" t="s">
        <v>21</v>
      </c>
      <c r="B5434" s="452" t="s">
        <v>1030</v>
      </c>
      <c r="C5434" s="453" t="s">
        <v>554</v>
      </c>
      <c r="D5434" s="454" t="s">
        <v>1499</v>
      </c>
      <c r="E5434" s="455" t="s">
        <v>1011</v>
      </c>
      <c r="F5434" s="454" t="s">
        <v>1500</v>
      </c>
      <c r="G5434" s="454"/>
      <c r="H5434" s="454" t="s">
        <v>439</v>
      </c>
      <c r="I5434" s="453">
        <v>2024</v>
      </c>
      <c r="J5434" s="453">
        <v>7</v>
      </c>
      <c r="K5434" s="456">
        <v>45597</v>
      </c>
      <c r="L5434" s="457"/>
      <c r="M5434" s="458">
        <v>0.26597999999999999</v>
      </c>
      <c r="N5434" s="458">
        <v>0.36036000000000001</v>
      </c>
      <c r="O5434" s="459">
        <v>9.4380000000000006E-2</v>
      </c>
      <c r="P5434" s="460"/>
      <c r="Q5434" s="453">
        <v>1</v>
      </c>
      <c r="R5434" s="458">
        <v>0.26597999999999999</v>
      </c>
      <c r="S5434" s="464">
        <v>14505489</v>
      </c>
      <c r="T5434" s="461">
        <v>267234106</v>
      </c>
      <c r="U5434" s="462">
        <v>23824753.943837203</v>
      </c>
      <c r="V5434" s="463">
        <v>533606.77751237212</v>
      </c>
      <c r="W5434" s="716" t="e">
        <f t="shared" si="209"/>
        <v>#DIV/0!</v>
      </c>
      <c r="Z5434" s="739">
        <f t="shared" si="210"/>
        <v>1369028.0518200002</v>
      </c>
    </row>
    <row r="5435" spans="1:26" s="365" customFormat="1" ht="12.65" customHeight="1">
      <c r="A5435" s="284" t="s">
        <v>21</v>
      </c>
      <c r="B5435" s="452" t="s">
        <v>1030</v>
      </c>
      <c r="C5435" s="453" t="s">
        <v>554</v>
      </c>
      <c r="D5435" s="454" t="s">
        <v>1499</v>
      </c>
      <c r="E5435" s="455" t="s">
        <v>1011</v>
      </c>
      <c r="F5435" s="454" t="s">
        <v>1500</v>
      </c>
      <c r="G5435" s="454"/>
      <c r="H5435" s="454" t="s">
        <v>439</v>
      </c>
      <c r="I5435" s="453">
        <v>2024</v>
      </c>
      <c r="J5435" s="453">
        <v>6</v>
      </c>
      <c r="K5435" s="456">
        <v>45597</v>
      </c>
      <c r="L5435" s="457"/>
      <c r="M5435" s="458">
        <v>0.26597999999999999</v>
      </c>
      <c r="N5435" s="458">
        <v>0.36036000000000001</v>
      </c>
      <c r="O5435" s="459">
        <v>9.4380000000000006E-2</v>
      </c>
      <c r="P5435" s="460"/>
      <c r="Q5435" s="453">
        <v>1</v>
      </c>
      <c r="R5435" s="458">
        <v>0.26597999999999999</v>
      </c>
      <c r="S5435" s="464">
        <v>10800000</v>
      </c>
      <c r="T5435" s="461">
        <v>252728617</v>
      </c>
      <c r="U5435" s="462">
        <v>23824753.943837203</v>
      </c>
      <c r="V5435" s="463">
        <v>1901580.7182790204</v>
      </c>
      <c r="W5435" s="716" t="e">
        <f t="shared" si="209"/>
        <v>#DIV/0!</v>
      </c>
      <c r="Z5435" s="739">
        <f t="shared" si="210"/>
        <v>1019304.0000000001</v>
      </c>
    </row>
    <row r="5436" spans="1:26" s="365" customFormat="1" ht="12.65" customHeight="1">
      <c r="A5436" s="284" t="s">
        <v>21</v>
      </c>
      <c r="B5436" s="452" t="s">
        <v>1030</v>
      </c>
      <c r="C5436" s="453" t="s">
        <v>554</v>
      </c>
      <c r="D5436" s="454" t="s">
        <v>1499</v>
      </c>
      <c r="E5436" s="455" t="s">
        <v>1011</v>
      </c>
      <c r="F5436" s="454" t="s">
        <v>1500</v>
      </c>
      <c r="G5436" s="454"/>
      <c r="H5436" s="454" t="s">
        <v>439</v>
      </c>
      <c r="I5436" s="453">
        <v>2024</v>
      </c>
      <c r="J5436" s="453">
        <v>5</v>
      </c>
      <c r="K5436" s="456">
        <v>45597</v>
      </c>
      <c r="L5436" s="457"/>
      <c r="M5436" s="458">
        <v>0.26597999999999999</v>
      </c>
      <c r="N5436" s="458">
        <v>0.36036000000000001</v>
      </c>
      <c r="O5436" s="459">
        <v>9.4380000000000006E-2</v>
      </c>
      <c r="P5436" s="460"/>
      <c r="Q5436" s="453">
        <v>1</v>
      </c>
      <c r="R5436" s="458">
        <v>0.26597999999999999</v>
      </c>
      <c r="S5436" s="464">
        <v>17242347</v>
      </c>
      <c r="T5436" s="461">
        <v>241928617</v>
      </c>
      <c r="U5436" s="462">
        <v>23824753.943837203</v>
      </c>
      <c r="V5436" s="463">
        <v>2920099.884387786</v>
      </c>
      <c r="W5436" s="716" t="e">
        <f t="shared" si="209"/>
        <v>#DIV/0!</v>
      </c>
      <c r="Z5436" s="739">
        <f t="shared" si="210"/>
        <v>1627332.7098600001</v>
      </c>
    </row>
    <row r="5437" spans="1:26" s="365" customFormat="1" ht="12.65" customHeight="1">
      <c r="A5437" s="284" t="s">
        <v>21</v>
      </c>
      <c r="B5437" s="452" t="s">
        <v>1030</v>
      </c>
      <c r="C5437" s="453" t="s">
        <v>554</v>
      </c>
      <c r="D5437" s="454" t="s">
        <v>1499</v>
      </c>
      <c r="E5437" s="455" t="s">
        <v>1011</v>
      </c>
      <c r="F5437" s="454" t="s">
        <v>1500</v>
      </c>
      <c r="G5437" s="454"/>
      <c r="H5437" s="454" t="s">
        <v>439</v>
      </c>
      <c r="I5437" s="453">
        <v>2024</v>
      </c>
      <c r="J5437" s="453">
        <v>4</v>
      </c>
      <c r="K5437" s="456">
        <v>45597</v>
      </c>
      <c r="L5437" s="457"/>
      <c r="M5437" s="458">
        <v>0.26597999999999999</v>
      </c>
      <c r="N5437" s="458">
        <v>0.36036000000000001</v>
      </c>
      <c r="O5437" s="459">
        <v>9.4380000000000006E-2</v>
      </c>
      <c r="P5437" s="460"/>
      <c r="Q5437" s="453">
        <v>1</v>
      </c>
      <c r="R5437" s="458">
        <v>0.26597999999999999</v>
      </c>
      <c r="S5437" s="464">
        <v>8040000</v>
      </c>
      <c r="T5437" s="461">
        <v>224686270</v>
      </c>
      <c r="U5437" s="462">
        <v>23824753.943837203</v>
      </c>
      <c r="V5437" s="463">
        <v>4546179.5962579641</v>
      </c>
      <c r="W5437" s="716" t="e">
        <f t="shared" si="209"/>
        <v>#DIV/0!</v>
      </c>
      <c r="Z5437" s="739">
        <f t="shared" si="210"/>
        <v>758815.20000000007</v>
      </c>
    </row>
    <row r="5438" spans="1:26" s="365" customFormat="1" ht="12.65" customHeight="1">
      <c r="A5438" s="284" t="s">
        <v>21</v>
      </c>
      <c r="B5438" s="452" t="s">
        <v>1030</v>
      </c>
      <c r="C5438" s="453" t="s">
        <v>554</v>
      </c>
      <c r="D5438" s="454" t="s">
        <v>1499</v>
      </c>
      <c r="E5438" s="455" t="s">
        <v>1011</v>
      </c>
      <c r="F5438" s="454" t="s">
        <v>1500</v>
      </c>
      <c r="G5438" s="454"/>
      <c r="H5438" s="454" t="s">
        <v>439</v>
      </c>
      <c r="I5438" s="453">
        <v>2024</v>
      </c>
      <c r="J5438" s="453">
        <v>3</v>
      </c>
      <c r="K5438" s="456">
        <v>45597</v>
      </c>
      <c r="L5438" s="457"/>
      <c r="M5438" s="458">
        <v>0.26597999999999999</v>
      </c>
      <c r="N5438" s="458">
        <v>0.36036000000000001</v>
      </c>
      <c r="O5438" s="459">
        <v>9.4380000000000006E-2</v>
      </c>
      <c r="P5438" s="460"/>
      <c r="Q5438" s="453">
        <v>1</v>
      </c>
      <c r="R5438" s="458">
        <v>0.26597999999999999</v>
      </c>
      <c r="S5438" s="464">
        <v>12648000</v>
      </c>
      <c r="T5438" s="461">
        <v>216646270</v>
      </c>
      <c r="U5438" s="462">
        <v>23824753.943837203</v>
      </c>
      <c r="V5438" s="463">
        <v>5304410.5310278153</v>
      </c>
      <c r="W5438" s="716" t="e">
        <f t="shared" si="209"/>
        <v>#DIV/0!</v>
      </c>
      <c r="Z5438" s="739">
        <f t="shared" si="210"/>
        <v>1193718.24</v>
      </c>
    </row>
    <row r="5439" spans="1:26" s="365" customFormat="1" ht="12.65" customHeight="1">
      <c r="A5439" s="284" t="s">
        <v>21</v>
      </c>
      <c r="B5439" s="452" t="s">
        <v>1030</v>
      </c>
      <c r="C5439" s="453" t="s">
        <v>554</v>
      </c>
      <c r="D5439" s="454" t="s">
        <v>1499</v>
      </c>
      <c r="E5439" s="455" t="s">
        <v>1011</v>
      </c>
      <c r="F5439" s="454" t="s">
        <v>1500</v>
      </c>
      <c r="G5439" s="454"/>
      <c r="H5439" s="454" t="s">
        <v>439</v>
      </c>
      <c r="I5439" s="453">
        <v>2024</v>
      </c>
      <c r="J5439" s="453">
        <v>2</v>
      </c>
      <c r="K5439" s="456">
        <v>45597</v>
      </c>
      <c r="L5439" s="457"/>
      <c r="M5439" s="458">
        <v>0.26597999999999999</v>
      </c>
      <c r="N5439" s="458">
        <v>0.36036000000000001</v>
      </c>
      <c r="O5439" s="459">
        <v>9.4380000000000006E-2</v>
      </c>
      <c r="P5439" s="460"/>
      <c r="Q5439" s="453">
        <v>1</v>
      </c>
      <c r="R5439" s="458">
        <v>0.26597999999999999</v>
      </c>
      <c r="S5439" s="464">
        <v>11921211</v>
      </c>
      <c r="T5439" s="461">
        <v>203998270</v>
      </c>
      <c r="U5439" s="462">
        <v>23824753.943837203</v>
      </c>
      <c r="V5439" s="463">
        <v>6497209.6433374137</v>
      </c>
      <c r="W5439" s="716" t="e">
        <f t="shared" si="209"/>
        <v>#DIV/0!</v>
      </c>
      <c r="Z5439" s="739">
        <f t="shared" si="210"/>
        <v>1125123.8941800001</v>
      </c>
    </row>
    <row r="5440" spans="1:26" s="365" customFormat="1" ht="12.65" customHeight="1">
      <c r="A5440" s="284" t="s">
        <v>21</v>
      </c>
      <c r="B5440" s="452" t="s">
        <v>1030</v>
      </c>
      <c r="C5440" s="453" t="s">
        <v>554</v>
      </c>
      <c r="D5440" s="454" t="s">
        <v>1499</v>
      </c>
      <c r="E5440" s="455" t="s">
        <v>1011</v>
      </c>
      <c r="F5440" s="454" t="s">
        <v>1500</v>
      </c>
      <c r="G5440" s="454"/>
      <c r="H5440" s="454" t="s">
        <v>439</v>
      </c>
      <c r="I5440" s="453">
        <v>2024</v>
      </c>
      <c r="J5440" s="453">
        <v>1</v>
      </c>
      <c r="K5440" s="456">
        <v>45597</v>
      </c>
      <c r="L5440" s="457"/>
      <c r="M5440" s="458">
        <v>0.26597999999999999</v>
      </c>
      <c r="N5440" s="458">
        <v>0.36036000000000001</v>
      </c>
      <c r="O5440" s="459">
        <v>9.4380000000000006E-2</v>
      </c>
      <c r="P5440" s="460"/>
      <c r="Q5440" s="453">
        <v>1</v>
      </c>
      <c r="R5440" s="458">
        <v>0.26597999999999999</v>
      </c>
      <c r="S5440" s="464">
        <v>11856000</v>
      </c>
      <c r="T5440" s="461">
        <v>192077059</v>
      </c>
      <c r="U5440" s="462">
        <v>23824753.943837203</v>
      </c>
      <c r="V5440" s="463">
        <v>7621467.2254417129</v>
      </c>
      <c r="W5440" s="716" t="e">
        <f t="shared" si="209"/>
        <v>#DIV/0!</v>
      </c>
      <c r="Z5440" s="739">
        <f t="shared" si="210"/>
        <v>1118969.28</v>
      </c>
    </row>
    <row r="5441" spans="1:26" s="365" customFormat="1" ht="12.65" customHeight="1">
      <c r="A5441" s="284" t="s">
        <v>21</v>
      </c>
      <c r="B5441" s="452" t="s">
        <v>1030</v>
      </c>
      <c r="C5441" s="453" t="s">
        <v>554</v>
      </c>
      <c r="D5441" s="454" t="s">
        <v>1499</v>
      </c>
      <c r="E5441" s="455" t="s">
        <v>1011</v>
      </c>
      <c r="F5441" s="454" t="s">
        <v>1500</v>
      </c>
      <c r="G5441" s="454"/>
      <c r="H5441" s="454" t="s">
        <v>439</v>
      </c>
      <c r="I5441" s="453">
        <v>2023</v>
      </c>
      <c r="J5441" s="453">
        <v>12</v>
      </c>
      <c r="K5441" s="456">
        <v>45597</v>
      </c>
      <c r="L5441" s="457"/>
      <c r="M5441" s="458">
        <v>0.26597999999999999</v>
      </c>
      <c r="N5441" s="458">
        <v>0.36036000000000001</v>
      </c>
      <c r="O5441" s="459">
        <v>9.4380000000000006E-2</v>
      </c>
      <c r="P5441" s="460"/>
      <c r="Q5441" s="453">
        <v>1</v>
      </c>
      <c r="R5441" s="458">
        <v>0.26597999999999999</v>
      </c>
      <c r="S5441" s="464">
        <v>10445104</v>
      </c>
      <c r="T5441" s="461">
        <v>180221059</v>
      </c>
      <c r="U5441" s="462">
        <v>23824753.943837203</v>
      </c>
      <c r="V5441" s="463">
        <v>8739574.9322366491</v>
      </c>
      <c r="W5441" s="716" t="e">
        <f t="shared" si="209"/>
        <v>#DIV/0!</v>
      </c>
      <c r="Z5441" s="739">
        <f t="shared" si="210"/>
        <v>985808.91552000004</v>
      </c>
    </row>
    <row r="5442" spans="1:26" s="365" customFormat="1" ht="12.65" customHeight="1">
      <c r="A5442" s="284" t="s">
        <v>21</v>
      </c>
      <c r="B5442" s="452" t="s">
        <v>1030</v>
      </c>
      <c r="C5442" s="453" t="s">
        <v>554</v>
      </c>
      <c r="D5442" s="454" t="s">
        <v>1499</v>
      </c>
      <c r="E5442" s="455" t="s">
        <v>1011</v>
      </c>
      <c r="F5442" s="454" t="s">
        <v>1500</v>
      </c>
      <c r="G5442" s="454"/>
      <c r="H5442" s="454" t="s">
        <v>439</v>
      </c>
      <c r="I5442" s="453">
        <v>2023</v>
      </c>
      <c r="J5442" s="453">
        <v>11</v>
      </c>
      <c r="K5442" s="456">
        <v>45597</v>
      </c>
      <c r="L5442" s="457"/>
      <c r="M5442" s="458">
        <v>0.26597999999999999</v>
      </c>
      <c r="N5442" s="458">
        <v>0.36036000000000001</v>
      </c>
      <c r="O5442" s="459">
        <v>9.4380000000000006E-2</v>
      </c>
      <c r="P5442" s="460"/>
      <c r="Q5442" s="453">
        <v>1</v>
      </c>
      <c r="R5442" s="458">
        <v>0.26597999999999999</v>
      </c>
      <c r="S5442" s="464">
        <v>8040000</v>
      </c>
      <c r="T5442" s="461">
        <v>169775955</v>
      </c>
      <c r="U5442" s="462">
        <v>23824753.943837203</v>
      </c>
      <c r="V5442" s="463">
        <v>9724624.8040884808</v>
      </c>
      <c r="W5442" s="716" t="e">
        <f t="shared" ref="W5442:W5505" si="211">V5442/$AB$1</f>
        <v>#DIV/0!</v>
      </c>
      <c r="Z5442" s="739">
        <f t="shared" si="210"/>
        <v>758815.20000000007</v>
      </c>
    </row>
    <row r="5443" spans="1:26" s="365" customFormat="1" ht="12.65" customHeight="1">
      <c r="A5443" s="284" t="s">
        <v>21</v>
      </c>
      <c r="B5443" s="452" t="s">
        <v>1030</v>
      </c>
      <c r="C5443" s="453" t="s">
        <v>554</v>
      </c>
      <c r="D5443" s="454" t="s">
        <v>1499</v>
      </c>
      <c r="E5443" s="455" t="s">
        <v>1011</v>
      </c>
      <c r="F5443" s="454" t="s">
        <v>1500</v>
      </c>
      <c r="G5443" s="454"/>
      <c r="H5443" s="454" t="s">
        <v>439</v>
      </c>
      <c r="I5443" s="453">
        <v>2023</v>
      </c>
      <c r="J5443" s="453">
        <v>10</v>
      </c>
      <c r="K5443" s="456">
        <v>45597</v>
      </c>
      <c r="L5443" s="457"/>
      <c r="M5443" s="458">
        <v>0.26597999999999999</v>
      </c>
      <c r="N5443" s="458">
        <v>0.36036000000000001</v>
      </c>
      <c r="O5443" s="459">
        <v>9.4380000000000006E-2</v>
      </c>
      <c r="P5443" s="460"/>
      <c r="Q5443" s="453">
        <v>1</v>
      </c>
      <c r="R5443" s="458">
        <v>0.26597999999999999</v>
      </c>
      <c r="S5443" s="464">
        <v>4800000</v>
      </c>
      <c r="T5443" s="461">
        <v>161735955</v>
      </c>
      <c r="U5443" s="462">
        <v>23824753.943837203</v>
      </c>
      <c r="V5443" s="463">
        <v>10482855.73885829</v>
      </c>
      <c r="W5443" s="716" t="e">
        <f t="shared" si="211"/>
        <v>#DIV/0!</v>
      </c>
      <c r="Z5443" s="739">
        <f t="shared" ref="Z5443:Z5506" si="212">O5443*S5443</f>
        <v>453024</v>
      </c>
    </row>
    <row r="5444" spans="1:26" s="365" customFormat="1" ht="12.65" customHeight="1">
      <c r="A5444" s="284" t="s">
        <v>21</v>
      </c>
      <c r="B5444" s="452" t="s">
        <v>1030</v>
      </c>
      <c r="C5444" s="453" t="s">
        <v>554</v>
      </c>
      <c r="D5444" s="454" t="s">
        <v>1499</v>
      </c>
      <c r="E5444" s="455" t="s">
        <v>1011</v>
      </c>
      <c r="F5444" s="454" t="s">
        <v>1500</v>
      </c>
      <c r="G5444" s="454"/>
      <c r="H5444" s="454" t="s">
        <v>439</v>
      </c>
      <c r="I5444" s="453">
        <v>2023</v>
      </c>
      <c r="J5444" s="453">
        <v>9</v>
      </c>
      <c r="K5444" s="456">
        <v>45597</v>
      </c>
      <c r="L5444" s="457"/>
      <c r="M5444" s="458">
        <v>0.26597999999999999</v>
      </c>
      <c r="N5444" s="458">
        <v>0.36036000000000001</v>
      </c>
      <c r="O5444" s="459">
        <v>9.4380000000000006E-2</v>
      </c>
      <c r="P5444" s="460"/>
      <c r="Q5444" s="453">
        <v>1</v>
      </c>
      <c r="R5444" s="458">
        <v>0.26597999999999999</v>
      </c>
      <c r="S5444" s="464">
        <v>5249211</v>
      </c>
      <c r="T5444" s="461">
        <v>156935955</v>
      </c>
      <c r="U5444" s="462">
        <v>23824753.943837203</v>
      </c>
      <c r="V5444" s="463">
        <v>10935530.923795549</v>
      </c>
      <c r="W5444" s="716" t="e">
        <f t="shared" si="211"/>
        <v>#DIV/0!</v>
      </c>
      <c r="Z5444" s="739">
        <f t="shared" si="212"/>
        <v>495420.53418000002</v>
      </c>
    </row>
    <row r="5445" spans="1:26" s="365" customFormat="1" ht="12.65" customHeight="1">
      <c r="A5445" s="284" t="s">
        <v>21</v>
      </c>
      <c r="B5445" s="452" t="s">
        <v>1030</v>
      </c>
      <c r="C5445" s="453" t="s">
        <v>554</v>
      </c>
      <c r="D5445" s="454" t="s">
        <v>1499</v>
      </c>
      <c r="E5445" s="455" t="s">
        <v>1011</v>
      </c>
      <c r="F5445" s="454" t="s">
        <v>1500</v>
      </c>
      <c r="G5445" s="454"/>
      <c r="H5445" s="454" t="s">
        <v>439</v>
      </c>
      <c r="I5445" s="453">
        <v>2023</v>
      </c>
      <c r="J5445" s="453">
        <v>8</v>
      </c>
      <c r="K5445" s="456">
        <v>45597</v>
      </c>
      <c r="L5445" s="457"/>
      <c r="M5445" s="458">
        <v>0.26597999999999999</v>
      </c>
      <c r="N5445" s="458">
        <v>0.36036000000000001</v>
      </c>
      <c r="O5445" s="459">
        <v>9.4380000000000006E-2</v>
      </c>
      <c r="P5445" s="460"/>
      <c r="Q5445" s="453">
        <v>1</v>
      </c>
      <c r="R5445" s="458">
        <v>0.26597999999999999</v>
      </c>
      <c r="S5445" s="464">
        <v>8328000</v>
      </c>
      <c r="T5445" s="461">
        <v>151686744</v>
      </c>
      <c r="U5445" s="462">
        <v>23824753.943837203</v>
      </c>
      <c r="V5445" s="463">
        <v>11430569.998837132</v>
      </c>
      <c r="W5445" s="716" t="e">
        <f t="shared" si="211"/>
        <v>#DIV/0!</v>
      </c>
      <c r="Z5445" s="739">
        <f t="shared" si="212"/>
        <v>785996.64</v>
      </c>
    </row>
    <row r="5446" spans="1:26" s="365" customFormat="1" ht="12.65" customHeight="1">
      <c r="A5446" s="284" t="s">
        <v>21</v>
      </c>
      <c r="B5446" s="452" t="s">
        <v>1030</v>
      </c>
      <c r="C5446" s="453" t="s">
        <v>554</v>
      </c>
      <c r="D5446" s="454" t="s">
        <v>1499</v>
      </c>
      <c r="E5446" s="455" t="s">
        <v>1011</v>
      </c>
      <c r="F5446" s="454" t="s">
        <v>1500</v>
      </c>
      <c r="G5446" s="454"/>
      <c r="H5446" s="454" t="s">
        <v>439</v>
      </c>
      <c r="I5446" s="453">
        <v>2023</v>
      </c>
      <c r="J5446" s="453">
        <v>7</v>
      </c>
      <c r="K5446" s="456">
        <v>45597</v>
      </c>
      <c r="L5446" s="457"/>
      <c r="M5446" s="458">
        <v>0.26597999999999999</v>
      </c>
      <c r="N5446" s="458">
        <v>0.36036000000000001</v>
      </c>
      <c r="O5446" s="459">
        <v>9.4380000000000006E-2</v>
      </c>
      <c r="P5446" s="460"/>
      <c r="Q5446" s="453">
        <v>1</v>
      </c>
      <c r="R5446" s="458">
        <v>0.26597999999999999</v>
      </c>
      <c r="S5446" s="464">
        <v>9829400</v>
      </c>
      <c r="T5446" s="461">
        <v>143358744</v>
      </c>
      <c r="U5446" s="462">
        <v>23824753.943837203</v>
      </c>
      <c r="V5446" s="463">
        <v>12215961.444703231</v>
      </c>
      <c r="W5446" s="716" t="e">
        <f t="shared" si="211"/>
        <v>#DIV/0!</v>
      </c>
      <c r="Z5446" s="739">
        <f t="shared" si="212"/>
        <v>927698.772</v>
      </c>
    </row>
    <row r="5447" spans="1:26" s="365" customFormat="1" ht="12.65" customHeight="1">
      <c r="A5447" s="284" t="s">
        <v>21</v>
      </c>
      <c r="B5447" s="452" t="s">
        <v>1030</v>
      </c>
      <c r="C5447" s="453" t="s">
        <v>554</v>
      </c>
      <c r="D5447" s="454" t="s">
        <v>1499</v>
      </c>
      <c r="E5447" s="455" t="s">
        <v>1011</v>
      </c>
      <c r="F5447" s="454" t="s">
        <v>1500</v>
      </c>
      <c r="G5447" s="454"/>
      <c r="H5447" s="454" t="s">
        <v>439</v>
      </c>
      <c r="I5447" s="453">
        <v>2023</v>
      </c>
      <c r="J5447" s="453">
        <v>6</v>
      </c>
      <c r="K5447" s="456">
        <v>45597</v>
      </c>
      <c r="L5447" s="457"/>
      <c r="M5447" s="458">
        <v>0.26597999999999999</v>
      </c>
      <c r="N5447" s="458">
        <v>0.36036000000000001</v>
      </c>
      <c r="O5447" s="459">
        <v>9.4380000000000006E-2</v>
      </c>
      <c r="P5447" s="460"/>
      <c r="Q5447" s="453">
        <v>1</v>
      </c>
      <c r="R5447" s="458">
        <v>0.26597999999999999</v>
      </c>
      <c r="S5447" s="464">
        <v>12719023</v>
      </c>
      <c r="T5447" s="461">
        <v>133529344</v>
      </c>
      <c r="U5447" s="462">
        <v>23824753.943837203</v>
      </c>
      <c r="V5447" s="463">
        <v>13142945.916124454</v>
      </c>
      <c r="W5447" s="716" t="e">
        <f t="shared" si="211"/>
        <v>#DIV/0!</v>
      </c>
      <c r="Z5447" s="739">
        <f t="shared" si="212"/>
        <v>1200421.3907400002</v>
      </c>
    </row>
    <row r="5448" spans="1:26" s="365" customFormat="1" ht="12.65" customHeight="1">
      <c r="A5448" s="284" t="s">
        <v>21</v>
      </c>
      <c r="B5448" s="452" t="s">
        <v>1030</v>
      </c>
      <c r="C5448" s="453" t="s">
        <v>554</v>
      </c>
      <c r="D5448" s="454" t="s">
        <v>1499</v>
      </c>
      <c r="E5448" s="455" t="s">
        <v>1011</v>
      </c>
      <c r="F5448" s="454" t="s">
        <v>1500</v>
      </c>
      <c r="G5448" s="454"/>
      <c r="H5448" s="454" t="s">
        <v>439</v>
      </c>
      <c r="I5448" s="453">
        <v>2023</v>
      </c>
      <c r="J5448" s="453">
        <v>5</v>
      </c>
      <c r="K5448" s="456">
        <v>45597</v>
      </c>
      <c r="L5448" s="457"/>
      <c r="M5448" s="458">
        <v>0.26597999999999999</v>
      </c>
      <c r="N5448" s="458">
        <v>0.36036000000000001</v>
      </c>
      <c r="O5448" s="459">
        <v>9.4380000000000006E-2</v>
      </c>
      <c r="P5448" s="460"/>
      <c r="Q5448" s="453">
        <v>1</v>
      </c>
      <c r="R5448" s="458">
        <v>0.26597999999999999</v>
      </c>
      <c r="S5448" s="464">
        <v>8746500</v>
      </c>
      <c r="T5448" s="461">
        <v>120810321</v>
      </c>
      <c r="U5448" s="462">
        <v>23824753.943837203</v>
      </c>
      <c r="V5448" s="463">
        <v>14342443.017946472</v>
      </c>
      <c r="W5448" s="716" t="e">
        <f t="shared" si="211"/>
        <v>#DIV/0!</v>
      </c>
      <c r="Z5448" s="739">
        <f t="shared" si="212"/>
        <v>825494.67</v>
      </c>
    </row>
    <row r="5449" spans="1:26" s="365" customFormat="1" ht="12.65" customHeight="1">
      <c r="A5449" s="284" t="s">
        <v>21</v>
      </c>
      <c r="B5449" s="452" t="s">
        <v>1030</v>
      </c>
      <c r="C5449" s="453" t="s">
        <v>554</v>
      </c>
      <c r="D5449" s="454" t="s">
        <v>1499</v>
      </c>
      <c r="E5449" s="455" t="s">
        <v>1011</v>
      </c>
      <c r="F5449" s="454" t="s">
        <v>1500</v>
      </c>
      <c r="G5449" s="454"/>
      <c r="H5449" s="454" t="s">
        <v>439</v>
      </c>
      <c r="I5449" s="453">
        <v>2023</v>
      </c>
      <c r="J5449" s="453">
        <v>4</v>
      </c>
      <c r="K5449" s="456">
        <v>45597</v>
      </c>
      <c r="L5449" s="457"/>
      <c r="M5449" s="458">
        <v>0.26597999999999999</v>
      </c>
      <c r="N5449" s="458">
        <v>0.36036000000000001</v>
      </c>
      <c r="O5449" s="459">
        <v>9.4380000000000006E-2</v>
      </c>
      <c r="P5449" s="460"/>
      <c r="Q5449" s="453">
        <v>1</v>
      </c>
      <c r="R5449" s="458">
        <v>0.26597999999999999</v>
      </c>
      <c r="S5449" s="464">
        <v>14479875</v>
      </c>
      <c r="T5449" s="461">
        <v>112063821</v>
      </c>
      <c r="U5449" s="462">
        <v>23824753.943837203</v>
      </c>
      <c r="V5449" s="463">
        <v>15167302.081499282</v>
      </c>
      <c r="W5449" s="716" t="e">
        <f t="shared" si="211"/>
        <v>#DIV/0!</v>
      </c>
      <c r="Z5449" s="739">
        <f t="shared" si="212"/>
        <v>1366610.6025</v>
      </c>
    </row>
    <row r="5450" spans="1:26" s="365" customFormat="1" ht="12.65" customHeight="1">
      <c r="A5450" s="284" t="s">
        <v>21</v>
      </c>
      <c r="B5450" s="452" t="s">
        <v>1030</v>
      </c>
      <c r="C5450" s="453" t="s">
        <v>554</v>
      </c>
      <c r="D5450" s="454" t="s">
        <v>1499</v>
      </c>
      <c r="E5450" s="455" t="s">
        <v>1011</v>
      </c>
      <c r="F5450" s="454" t="s">
        <v>1500</v>
      </c>
      <c r="G5450" s="454"/>
      <c r="H5450" s="454" t="s">
        <v>439</v>
      </c>
      <c r="I5450" s="453">
        <v>2023</v>
      </c>
      <c r="J5450" s="453">
        <v>3</v>
      </c>
      <c r="K5450" s="456">
        <v>45597</v>
      </c>
      <c r="L5450" s="457"/>
      <c r="M5450" s="458">
        <v>0.26597999999999999</v>
      </c>
      <c r="N5450" s="458">
        <v>0.36036000000000001</v>
      </c>
      <c r="O5450" s="459">
        <v>9.4380000000000006E-2</v>
      </c>
      <c r="P5450" s="460"/>
      <c r="Q5450" s="453">
        <v>1</v>
      </c>
      <c r="R5450" s="458">
        <v>0.26597999999999999</v>
      </c>
      <c r="S5450" s="464">
        <v>13767000</v>
      </c>
      <c r="T5450" s="461">
        <v>97583946</v>
      </c>
      <c r="U5450" s="462">
        <v>23824753.943837203</v>
      </c>
      <c r="V5450" s="463">
        <v>16532860.434310364</v>
      </c>
      <c r="W5450" s="716" t="e">
        <f t="shared" si="211"/>
        <v>#DIV/0!</v>
      </c>
      <c r="Z5450" s="739">
        <f t="shared" si="212"/>
        <v>1299329.46</v>
      </c>
    </row>
    <row r="5451" spans="1:26" s="365" customFormat="1" ht="12.65" customHeight="1">
      <c r="A5451" s="284" t="s">
        <v>21</v>
      </c>
      <c r="B5451" s="452" t="s">
        <v>1030</v>
      </c>
      <c r="C5451" s="453" t="s">
        <v>554</v>
      </c>
      <c r="D5451" s="454" t="s">
        <v>1499</v>
      </c>
      <c r="E5451" s="455" t="s">
        <v>1011</v>
      </c>
      <c r="F5451" s="454" t="s">
        <v>1500</v>
      </c>
      <c r="G5451" s="454"/>
      <c r="H5451" s="454" t="s">
        <v>439</v>
      </c>
      <c r="I5451" s="453">
        <v>2023</v>
      </c>
      <c r="J5451" s="453">
        <v>2</v>
      </c>
      <c r="K5451" s="456">
        <v>45597</v>
      </c>
      <c r="L5451" s="457"/>
      <c r="M5451" s="458">
        <v>0.26597999999999999</v>
      </c>
      <c r="N5451" s="458">
        <v>0.36036000000000001</v>
      </c>
      <c r="O5451" s="459">
        <v>9.4380000000000006E-2</v>
      </c>
      <c r="P5451" s="460"/>
      <c r="Q5451" s="453">
        <v>1</v>
      </c>
      <c r="R5451" s="458">
        <v>0.26597999999999999</v>
      </c>
      <c r="S5451" s="464">
        <v>13382423</v>
      </c>
      <c r="T5451" s="461">
        <v>83816946</v>
      </c>
      <c r="U5451" s="462">
        <v>23824753.943837203</v>
      </c>
      <c r="V5451" s="463">
        <v>17831189.449108396</v>
      </c>
      <c r="W5451" s="716" t="e">
        <f t="shared" si="211"/>
        <v>#DIV/0!</v>
      </c>
      <c r="Z5451" s="739">
        <f t="shared" si="212"/>
        <v>1263033.08274</v>
      </c>
    </row>
    <row r="5452" spans="1:26" s="365" customFormat="1" ht="12.65" customHeight="1">
      <c r="A5452" s="284" t="s">
        <v>21</v>
      </c>
      <c r="B5452" s="452" t="s">
        <v>1030</v>
      </c>
      <c r="C5452" s="453" t="s">
        <v>554</v>
      </c>
      <c r="D5452" s="454" t="s">
        <v>1499</v>
      </c>
      <c r="E5452" s="455" t="s">
        <v>1011</v>
      </c>
      <c r="F5452" s="454" t="s">
        <v>1500</v>
      </c>
      <c r="G5452" s="454"/>
      <c r="H5452" s="454" t="s">
        <v>439</v>
      </c>
      <c r="I5452" s="453">
        <v>2023</v>
      </c>
      <c r="J5452" s="453">
        <v>1</v>
      </c>
      <c r="K5452" s="456">
        <v>45597</v>
      </c>
      <c r="L5452" s="457"/>
      <c r="M5452" s="458">
        <v>0.26597999999999999</v>
      </c>
      <c r="N5452" s="458">
        <v>0.36036000000000001</v>
      </c>
      <c r="O5452" s="459">
        <v>9.4380000000000006E-2</v>
      </c>
      <c r="P5452" s="460"/>
      <c r="Q5452" s="453">
        <v>1</v>
      </c>
      <c r="R5452" s="458">
        <v>0.26597999999999999</v>
      </c>
      <c r="S5452" s="464">
        <v>14634923</v>
      </c>
      <c r="T5452" s="461">
        <v>70434523</v>
      </c>
      <c r="U5452" s="462">
        <v>23824753.943837203</v>
      </c>
      <c r="V5452" s="463">
        <v>19093250.033781998</v>
      </c>
      <c r="W5452" s="716" t="e">
        <f t="shared" si="211"/>
        <v>#DIV/0!</v>
      </c>
      <c r="Z5452" s="739">
        <f t="shared" si="212"/>
        <v>1381244.0327400002</v>
      </c>
    </row>
    <row r="5453" spans="1:26" s="365" customFormat="1" ht="12.65" customHeight="1">
      <c r="A5453" s="284" t="s">
        <v>21</v>
      </c>
      <c r="B5453" s="452" t="s">
        <v>1030</v>
      </c>
      <c r="C5453" s="453" t="s">
        <v>554</v>
      </c>
      <c r="D5453" s="454" t="s">
        <v>1501</v>
      </c>
      <c r="E5453" s="455" t="s">
        <v>1031</v>
      </c>
      <c r="F5453" s="454" t="s">
        <v>1500</v>
      </c>
      <c r="G5453" s="454"/>
      <c r="H5453" s="454" t="s">
        <v>439</v>
      </c>
      <c r="I5453" s="453">
        <v>2025</v>
      </c>
      <c r="J5453" s="453">
        <v>1</v>
      </c>
      <c r="K5453" s="456">
        <v>45705</v>
      </c>
      <c r="L5453" s="457"/>
      <c r="M5453" s="458">
        <v>7.9365000000000005E-2</v>
      </c>
      <c r="N5453" s="458">
        <v>0.11869</v>
      </c>
      <c r="O5453" s="465">
        <v>3.9324999999999999E-2</v>
      </c>
      <c r="P5453" s="460"/>
      <c r="Q5453" s="453">
        <v>1</v>
      </c>
      <c r="R5453" s="458">
        <v>7.9365000000000005E-2</v>
      </c>
      <c r="S5453" s="464">
        <v>11375101</v>
      </c>
      <c r="T5453" s="461">
        <v>335639088</v>
      </c>
      <c r="U5453" s="462">
        <v>9619642.7133265045</v>
      </c>
      <c r="V5453" s="463">
        <v>-2367638.0005850005</v>
      </c>
      <c r="W5453" s="716" t="e">
        <f t="shared" si="211"/>
        <v>#DIV/0!</v>
      </c>
      <c r="Z5453" s="739">
        <f t="shared" si="212"/>
        <v>447325.84682500002</v>
      </c>
    </row>
    <row r="5454" spans="1:26" s="365" customFormat="1" ht="12.65" customHeight="1">
      <c r="A5454" s="284" t="s">
        <v>21</v>
      </c>
      <c r="B5454" s="452" t="s">
        <v>1030</v>
      </c>
      <c r="C5454" s="453" t="s">
        <v>554</v>
      </c>
      <c r="D5454" s="454" t="s">
        <v>1501</v>
      </c>
      <c r="E5454" s="455" t="s">
        <v>1031</v>
      </c>
      <c r="F5454" s="454" t="s">
        <v>1500</v>
      </c>
      <c r="G5454" s="454"/>
      <c r="H5454" s="454" t="s">
        <v>439</v>
      </c>
      <c r="I5454" s="453">
        <v>2024</v>
      </c>
      <c r="J5454" s="453">
        <v>12</v>
      </c>
      <c r="K5454" s="456">
        <v>45666</v>
      </c>
      <c r="L5454" s="457"/>
      <c r="M5454" s="458">
        <v>7.9365000000000005E-2</v>
      </c>
      <c r="N5454" s="458">
        <v>0.11869</v>
      </c>
      <c r="O5454" s="459">
        <v>3.9324999999999999E-2</v>
      </c>
      <c r="P5454" s="460"/>
      <c r="Q5454" s="453">
        <v>1</v>
      </c>
      <c r="R5454" s="458">
        <v>7.9365000000000005E-2</v>
      </c>
      <c r="S5454" s="464">
        <v>14772734</v>
      </c>
      <c r="T5454" s="461">
        <v>324263987</v>
      </c>
      <c r="U5454" s="462">
        <v>9619642.7133265045</v>
      </c>
      <c r="V5454" s="463">
        <v>-1922384.75</v>
      </c>
      <c r="W5454" s="716" t="e">
        <f t="shared" si="211"/>
        <v>#DIV/0!</v>
      </c>
      <c r="Z5454" s="739">
        <f t="shared" si="212"/>
        <v>580937.76454999996</v>
      </c>
    </row>
    <row r="5455" spans="1:26" s="365" customFormat="1" ht="12.65" customHeight="1">
      <c r="A5455" s="284" t="s">
        <v>21</v>
      </c>
      <c r="B5455" s="452" t="s">
        <v>1030</v>
      </c>
      <c r="C5455" s="453" t="s">
        <v>554</v>
      </c>
      <c r="D5455" s="454" t="s">
        <v>1501</v>
      </c>
      <c r="E5455" s="455" t="s">
        <v>1031</v>
      </c>
      <c r="F5455" s="454" t="s">
        <v>1500</v>
      </c>
      <c r="G5455" s="454"/>
      <c r="H5455" s="454" t="s">
        <v>439</v>
      </c>
      <c r="I5455" s="453">
        <v>2024</v>
      </c>
      <c r="J5455" s="453">
        <v>11</v>
      </c>
      <c r="K5455" s="456">
        <v>45629</v>
      </c>
      <c r="L5455" s="457"/>
      <c r="M5455" s="458">
        <v>7.9365000000000005E-2</v>
      </c>
      <c r="N5455" s="458">
        <v>0.11869</v>
      </c>
      <c r="O5455" s="459">
        <v>3.9324999999999999E-2</v>
      </c>
      <c r="P5455" s="460"/>
      <c r="Q5455" s="453">
        <v>1</v>
      </c>
      <c r="R5455" s="458">
        <v>7.9365000000000005E-2</v>
      </c>
      <c r="S5455" s="464">
        <v>10944000</v>
      </c>
      <c r="T5455" s="461">
        <v>309491253</v>
      </c>
      <c r="U5455" s="462">
        <v>9619642.7133265045</v>
      </c>
      <c r="V5455" s="463">
        <v>-1344133.2147100002</v>
      </c>
      <c r="W5455" s="716" t="e">
        <f t="shared" si="211"/>
        <v>#DIV/0!</v>
      </c>
      <c r="Z5455" s="739">
        <f t="shared" si="212"/>
        <v>430372.8</v>
      </c>
    </row>
    <row r="5456" spans="1:26" s="365" customFormat="1" ht="12.65" customHeight="1">
      <c r="A5456" s="284" t="s">
        <v>21</v>
      </c>
      <c r="B5456" s="452" t="s">
        <v>1030</v>
      </c>
      <c r="C5456" s="453" t="s">
        <v>554</v>
      </c>
      <c r="D5456" s="454" t="s">
        <v>1501</v>
      </c>
      <c r="E5456" s="455" t="s">
        <v>1031</v>
      </c>
      <c r="F5456" s="454" t="s">
        <v>1500</v>
      </c>
      <c r="G5456" s="454"/>
      <c r="H5456" s="454" t="s">
        <v>439</v>
      </c>
      <c r="I5456" s="453">
        <v>2024</v>
      </c>
      <c r="J5456" s="453">
        <v>10</v>
      </c>
      <c r="K5456" s="456">
        <v>45601</v>
      </c>
      <c r="L5456" s="457"/>
      <c r="M5456" s="458">
        <v>7.9365000000000005E-2</v>
      </c>
      <c r="N5456" s="458">
        <v>0.11869</v>
      </c>
      <c r="O5456" s="459">
        <v>3.9324999999999999E-2</v>
      </c>
      <c r="P5456" s="460"/>
      <c r="Q5456" s="453">
        <v>1</v>
      </c>
      <c r="R5456" s="458">
        <v>7.9365000000000005E-2</v>
      </c>
      <c r="S5456" s="464">
        <v>11694000</v>
      </c>
      <c r="T5456" s="461">
        <v>298547253</v>
      </c>
      <c r="U5456" s="462">
        <v>9619642.7133265045</v>
      </c>
      <c r="V5456" s="463">
        <v>-915752.18920454558</v>
      </c>
      <c r="W5456" s="716" t="e">
        <f t="shared" si="211"/>
        <v>#DIV/0!</v>
      </c>
      <c r="Z5456" s="739">
        <f t="shared" si="212"/>
        <v>459866.55</v>
      </c>
    </row>
    <row r="5457" spans="1:26" s="365" customFormat="1" ht="12.65" customHeight="1">
      <c r="A5457" s="284" t="s">
        <v>21</v>
      </c>
      <c r="B5457" s="452" t="s">
        <v>1030</v>
      </c>
      <c r="C5457" s="453" t="s">
        <v>554</v>
      </c>
      <c r="D5457" s="454" t="s">
        <v>1501</v>
      </c>
      <c r="E5457" s="455" t="s">
        <v>1031</v>
      </c>
      <c r="F5457" s="454" t="s">
        <v>1500</v>
      </c>
      <c r="G5457" s="454"/>
      <c r="H5457" s="454" t="s">
        <v>439</v>
      </c>
      <c r="I5457" s="453">
        <v>2024</v>
      </c>
      <c r="J5457" s="453">
        <v>9</v>
      </c>
      <c r="K5457" s="456">
        <v>45597</v>
      </c>
      <c r="L5457" s="457"/>
      <c r="M5457" s="458">
        <v>7.9365000000000005E-2</v>
      </c>
      <c r="N5457" s="458">
        <v>0.11869</v>
      </c>
      <c r="O5457" s="459">
        <v>3.9324999999999999E-2</v>
      </c>
      <c r="P5457" s="460">
        <v>0</v>
      </c>
      <c r="Q5457" s="453">
        <v>1</v>
      </c>
      <c r="R5457" s="458">
        <v>7.9365000000000005E-2</v>
      </c>
      <c r="S5457" s="464">
        <v>9592547</v>
      </c>
      <c r="T5457" s="461">
        <v>286853253</v>
      </c>
      <c r="U5457" s="462">
        <v>9619642.7133265045</v>
      </c>
      <c r="V5457" s="463">
        <v>-458013.91121124284</v>
      </c>
      <c r="W5457" s="716" t="e">
        <f t="shared" si="211"/>
        <v>#DIV/0!</v>
      </c>
      <c r="Z5457" s="739">
        <f t="shared" si="212"/>
        <v>377226.910775</v>
      </c>
    </row>
    <row r="5458" spans="1:26" s="365" customFormat="1" ht="12.65" customHeight="1">
      <c r="A5458" s="284" t="s">
        <v>21</v>
      </c>
      <c r="B5458" s="452" t="s">
        <v>1030</v>
      </c>
      <c r="C5458" s="453" t="s">
        <v>554</v>
      </c>
      <c r="D5458" s="454" t="s">
        <v>1501</v>
      </c>
      <c r="E5458" s="455" t="s">
        <v>1031</v>
      </c>
      <c r="F5458" s="454" t="s">
        <v>1500</v>
      </c>
      <c r="G5458" s="454"/>
      <c r="H5458" s="454" t="s">
        <v>439</v>
      </c>
      <c r="I5458" s="453">
        <v>2024</v>
      </c>
      <c r="J5458" s="453">
        <v>8</v>
      </c>
      <c r="K5458" s="456">
        <v>45597</v>
      </c>
      <c r="L5458" s="457"/>
      <c r="M5458" s="458">
        <v>7.9365000000000005E-2</v>
      </c>
      <c r="N5458" s="458">
        <v>0.11869</v>
      </c>
      <c r="O5458" s="459">
        <v>3.9324999999999999E-2</v>
      </c>
      <c r="P5458" s="460"/>
      <c r="Q5458" s="453">
        <v>1</v>
      </c>
      <c r="R5458" s="458">
        <v>7.9365000000000005E-2</v>
      </c>
      <c r="S5458" s="464">
        <v>9882000</v>
      </c>
      <c r="T5458" s="461">
        <v>277260706</v>
      </c>
      <c r="U5458" s="462">
        <v>9619642.7133265045</v>
      </c>
      <c r="V5458" s="463">
        <v>-82532.814465060961</v>
      </c>
      <c r="W5458" s="716" t="e">
        <f t="shared" si="211"/>
        <v>#DIV/0!</v>
      </c>
      <c r="Z5458" s="739">
        <f t="shared" si="212"/>
        <v>388609.64999999997</v>
      </c>
    </row>
    <row r="5459" spans="1:26" s="365" customFormat="1" ht="12.65" customHeight="1">
      <c r="A5459" s="284" t="s">
        <v>21</v>
      </c>
      <c r="B5459" s="452" t="s">
        <v>1030</v>
      </c>
      <c r="C5459" s="453" t="s">
        <v>554</v>
      </c>
      <c r="D5459" s="454" t="s">
        <v>1501</v>
      </c>
      <c r="E5459" s="455" t="s">
        <v>1031</v>
      </c>
      <c r="F5459" s="454" t="s">
        <v>1500</v>
      </c>
      <c r="G5459" s="454"/>
      <c r="H5459" s="454" t="s">
        <v>439</v>
      </c>
      <c r="I5459" s="453">
        <v>2024</v>
      </c>
      <c r="J5459" s="453">
        <v>7</v>
      </c>
      <c r="K5459" s="456">
        <v>45597</v>
      </c>
      <c r="L5459" s="457"/>
      <c r="M5459" s="458">
        <v>7.9365000000000005E-2</v>
      </c>
      <c r="N5459" s="458">
        <v>0.11869</v>
      </c>
      <c r="O5459" s="459">
        <v>3.9324999999999999E-2</v>
      </c>
      <c r="P5459" s="460"/>
      <c r="Q5459" s="453">
        <v>1</v>
      </c>
      <c r="R5459" s="458">
        <v>7.9365000000000005E-2</v>
      </c>
      <c r="S5459" s="464">
        <v>14445489</v>
      </c>
      <c r="T5459" s="461">
        <v>267378706</v>
      </c>
      <c r="U5459" s="462">
        <v>9619642.7133265045</v>
      </c>
      <c r="V5459" s="463">
        <v>304278.3419510363</v>
      </c>
      <c r="W5459" s="716" t="e">
        <f t="shared" si="211"/>
        <v>#DIV/0!</v>
      </c>
      <c r="Z5459" s="739">
        <f t="shared" si="212"/>
        <v>568068.85492499999</v>
      </c>
    </row>
    <row r="5460" spans="1:26" s="365" customFormat="1" ht="12.65" customHeight="1">
      <c r="A5460" s="284" t="s">
        <v>21</v>
      </c>
      <c r="B5460" s="452" t="s">
        <v>1030</v>
      </c>
      <c r="C5460" s="453" t="s">
        <v>554</v>
      </c>
      <c r="D5460" s="454" t="s">
        <v>1501</v>
      </c>
      <c r="E5460" s="455" t="s">
        <v>1031</v>
      </c>
      <c r="F5460" s="454" t="s">
        <v>1500</v>
      </c>
      <c r="G5460" s="454"/>
      <c r="H5460" s="454" t="s">
        <v>439</v>
      </c>
      <c r="I5460" s="453">
        <v>2024</v>
      </c>
      <c r="J5460" s="453">
        <v>6</v>
      </c>
      <c r="K5460" s="456">
        <v>45597</v>
      </c>
      <c r="L5460" s="457"/>
      <c r="M5460" s="458">
        <v>7.9365000000000005E-2</v>
      </c>
      <c r="N5460" s="458">
        <v>0.11869</v>
      </c>
      <c r="O5460" s="459">
        <v>3.9324999999999999E-2</v>
      </c>
      <c r="P5460" s="460"/>
      <c r="Q5460" s="453">
        <v>1</v>
      </c>
      <c r="R5460" s="458">
        <v>7.9365000000000005E-2</v>
      </c>
      <c r="S5460" s="464">
        <v>9990000</v>
      </c>
      <c r="T5460" s="461">
        <v>252933217</v>
      </c>
      <c r="U5460" s="462">
        <v>9619642.7133265045</v>
      </c>
      <c r="V5460" s="463">
        <v>869718.16234023438</v>
      </c>
      <c r="W5460" s="716" t="e">
        <f t="shared" si="211"/>
        <v>#DIV/0!</v>
      </c>
      <c r="Z5460" s="739">
        <f t="shared" si="212"/>
        <v>392856.75</v>
      </c>
    </row>
    <row r="5461" spans="1:26" s="365" customFormat="1" ht="12.65" customHeight="1">
      <c r="A5461" s="284" t="s">
        <v>21</v>
      </c>
      <c r="B5461" s="452" t="s">
        <v>1030</v>
      </c>
      <c r="C5461" s="453" t="s">
        <v>554</v>
      </c>
      <c r="D5461" s="454" t="s">
        <v>1501</v>
      </c>
      <c r="E5461" s="455" t="s">
        <v>1031</v>
      </c>
      <c r="F5461" s="454" t="s">
        <v>1500</v>
      </c>
      <c r="G5461" s="454"/>
      <c r="H5461" s="454" t="s">
        <v>439</v>
      </c>
      <c r="I5461" s="453">
        <v>2024</v>
      </c>
      <c r="J5461" s="453">
        <v>5</v>
      </c>
      <c r="K5461" s="456">
        <v>45597</v>
      </c>
      <c r="L5461" s="457"/>
      <c r="M5461" s="458">
        <v>7.9365000000000005E-2</v>
      </c>
      <c r="N5461" s="458">
        <v>0.11869</v>
      </c>
      <c r="O5461" s="459">
        <v>3.9324999999999999E-2</v>
      </c>
      <c r="P5461" s="460"/>
      <c r="Q5461" s="453">
        <v>1</v>
      </c>
      <c r="R5461" s="458">
        <v>7.9365000000000005E-2</v>
      </c>
      <c r="S5461" s="464">
        <v>18052347</v>
      </c>
      <c r="T5461" s="461">
        <v>242943217</v>
      </c>
      <c r="U5461" s="462">
        <v>9619642.7133265045</v>
      </c>
      <c r="V5461" s="463">
        <v>1260756.7630887444</v>
      </c>
      <c r="W5461" s="716" t="e">
        <f t="shared" si="211"/>
        <v>#DIV/0!</v>
      </c>
      <c r="Z5461" s="739">
        <f t="shared" si="212"/>
        <v>709908.54577500001</v>
      </c>
    </row>
    <row r="5462" spans="1:26" s="365" customFormat="1" ht="12.65" customHeight="1">
      <c r="A5462" s="284" t="s">
        <v>21</v>
      </c>
      <c r="B5462" s="452" t="s">
        <v>1030</v>
      </c>
      <c r="C5462" s="453" t="s">
        <v>554</v>
      </c>
      <c r="D5462" s="454" t="s">
        <v>1501</v>
      </c>
      <c r="E5462" s="455" t="s">
        <v>1031</v>
      </c>
      <c r="F5462" s="454" t="s">
        <v>1500</v>
      </c>
      <c r="G5462" s="454"/>
      <c r="H5462" s="454" t="s">
        <v>439</v>
      </c>
      <c r="I5462" s="453">
        <v>2024</v>
      </c>
      <c r="J5462" s="453">
        <v>4</v>
      </c>
      <c r="K5462" s="456">
        <v>45597</v>
      </c>
      <c r="L5462" s="457"/>
      <c r="M5462" s="458">
        <v>7.9365000000000005E-2</v>
      </c>
      <c r="N5462" s="458">
        <v>0.11869</v>
      </c>
      <c r="O5462" s="459">
        <v>3.9324999999999999E-2</v>
      </c>
      <c r="P5462" s="460"/>
      <c r="Q5462" s="453">
        <v>1</v>
      </c>
      <c r="R5462" s="458">
        <v>7.9365000000000005E-2</v>
      </c>
      <c r="S5462" s="464">
        <v>8370000</v>
      </c>
      <c r="T5462" s="461">
        <v>224890870</v>
      </c>
      <c r="U5462" s="462">
        <v>9619642.7133265045</v>
      </c>
      <c r="V5462" s="463">
        <v>1967379.8372735935</v>
      </c>
      <c r="W5462" s="716" t="e">
        <f t="shared" si="211"/>
        <v>#DIV/0!</v>
      </c>
      <c r="Z5462" s="739">
        <f t="shared" si="212"/>
        <v>329150.25</v>
      </c>
    </row>
    <row r="5463" spans="1:26" s="365" customFormat="1" ht="12.65" customHeight="1">
      <c r="A5463" s="284" t="s">
        <v>21</v>
      </c>
      <c r="B5463" s="452" t="s">
        <v>1030</v>
      </c>
      <c r="C5463" s="453" t="s">
        <v>554</v>
      </c>
      <c r="D5463" s="454" t="s">
        <v>1501</v>
      </c>
      <c r="E5463" s="455" t="s">
        <v>1031</v>
      </c>
      <c r="F5463" s="454" t="s">
        <v>1500</v>
      </c>
      <c r="G5463" s="454"/>
      <c r="H5463" s="454" t="s">
        <v>439</v>
      </c>
      <c r="I5463" s="453">
        <v>2024</v>
      </c>
      <c r="J5463" s="453">
        <v>3</v>
      </c>
      <c r="K5463" s="456">
        <v>45597</v>
      </c>
      <c r="L5463" s="457"/>
      <c r="M5463" s="458">
        <v>7.9365000000000005E-2</v>
      </c>
      <c r="N5463" s="458">
        <v>0.11869</v>
      </c>
      <c r="O5463" s="459">
        <v>3.9324999999999999E-2</v>
      </c>
      <c r="P5463" s="460"/>
      <c r="Q5463" s="453">
        <v>1</v>
      </c>
      <c r="R5463" s="458">
        <v>7.9365000000000005E-2</v>
      </c>
      <c r="S5463" s="464">
        <v>12618000</v>
      </c>
      <c r="T5463" s="461">
        <v>216520870</v>
      </c>
      <c r="U5463" s="462">
        <v>9619642.7133265045</v>
      </c>
      <c r="V5463" s="463">
        <v>2295006.7730358625</v>
      </c>
      <c r="W5463" s="716" t="e">
        <f t="shared" si="211"/>
        <v>#DIV/0!</v>
      </c>
      <c r="Z5463" s="739">
        <f t="shared" si="212"/>
        <v>496202.85</v>
      </c>
    </row>
    <row r="5464" spans="1:26" s="365" customFormat="1" ht="12.65" customHeight="1">
      <c r="A5464" s="284" t="s">
        <v>21</v>
      </c>
      <c r="B5464" s="452" t="s">
        <v>1030</v>
      </c>
      <c r="C5464" s="453" t="s">
        <v>554</v>
      </c>
      <c r="D5464" s="454" t="s">
        <v>1501</v>
      </c>
      <c r="E5464" s="455" t="s">
        <v>1031</v>
      </c>
      <c r="F5464" s="454" t="s">
        <v>1500</v>
      </c>
      <c r="G5464" s="454"/>
      <c r="H5464" s="454" t="s">
        <v>439</v>
      </c>
      <c r="I5464" s="453">
        <v>2024</v>
      </c>
      <c r="J5464" s="453">
        <v>2</v>
      </c>
      <c r="K5464" s="456">
        <v>45597</v>
      </c>
      <c r="L5464" s="457"/>
      <c r="M5464" s="458">
        <v>7.9365000000000005E-2</v>
      </c>
      <c r="N5464" s="458">
        <v>0.11869</v>
      </c>
      <c r="O5464" s="459">
        <v>3.9324999999999999E-2</v>
      </c>
      <c r="P5464" s="460"/>
      <c r="Q5464" s="453">
        <v>1</v>
      </c>
      <c r="R5464" s="458">
        <v>7.9365000000000005E-2</v>
      </c>
      <c r="S5464" s="464">
        <v>11873211</v>
      </c>
      <c r="T5464" s="461">
        <v>203902870</v>
      </c>
      <c r="U5464" s="462">
        <v>9619642.7133265045</v>
      </c>
      <c r="V5464" s="463">
        <v>2788913.1858731718</v>
      </c>
      <c r="W5464" s="716" t="e">
        <f t="shared" si="211"/>
        <v>#DIV/0!</v>
      </c>
      <c r="Z5464" s="739">
        <f t="shared" si="212"/>
        <v>466914.02257500001</v>
      </c>
    </row>
    <row r="5465" spans="1:26" s="365" customFormat="1" ht="12.65" customHeight="1">
      <c r="A5465" s="284" t="s">
        <v>21</v>
      </c>
      <c r="B5465" s="452" t="s">
        <v>1030</v>
      </c>
      <c r="C5465" s="453" t="s">
        <v>554</v>
      </c>
      <c r="D5465" s="454" t="s">
        <v>1501</v>
      </c>
      <c r="E5465" s="455" t="s">
        <v>1031</v>
      </c>
      <c r="F5465" s="454" t="s">
        <v>1500</v>
      </c>
      <c r="G5465" s="454"/>
      <c r="H5465" s="454" t="s">
        <v>439</v>
      </c>
      <c r="I5465" s="453">
        <v>2024</v>
      </c>
      <c r="J5465" s="453">
        <v>1</v>
      </c>
      <c r="K5465" s="456">
        <v>45597</v>
      </c>
      <c r="L5465" s="457"/>
      <c r="M5465" s="458">
        <v>7.9365000000000005E-2</v>
      </c>
      <c r="N5465" s="458">
        <v>0.11869</v>
      </c>
      <c r="O5465" s="459">
        <v>3.9324999999999999E-2</v>
      </c>
      <c r="P5465" s="460"/>
      <c r="Q5465" s="453">
        <v>1</v>
      </c>
      <c r="R5465" s="458">
        <v>7.9365000000000005E-2</v>
      </c>
      <c r="S5465" s="464">
        <v>12204000</v>
      </c>
      <c r="T5465" s="461">
        <v>192029659</v>
      </c>
      <c r="U5465" s="462">
        <v>9619642.7133265045</v>
      </c>
      <c r="V5465" s="463">
        <v>3253666.3205910795</v>
      </c>
      <c r="W5465" s="716" t="e">
        <f t="shared" si="211"/>
        <v>#DIV/0!</v>
      </c>
      <c r="Z5465" s="739">
        <f t="shared" si="212"/>
        <v>479922.3</v>
      </c>
    </row>
    <row r="5466" spans="1:26" s="365" customFormat="1" ht="12.65" customHeight="1">
      <c r="A5466" s="284" t="s">
        <v>21</v>
      </c>
      <c r="B5466" s="452" t="s">
        <v>1030</v>
      </c>
      <c r="C5466" s="453" t="s">
        <v>554</v>
      </c>
      <c r="D5466" s="454" t="s">
        <v>1501</v>
      </c>
      <c r="E5466" s="455" t="s">
        <v>1031</v>
      </c>
      <c r="F5466" s="454" t="s">
        <v>1500</v>
      </c>
      <c r="G5466" s="454"/>
      <c r="H5466" s="454" t="s">
        <v>439</v>
      </c>
      <c r="I5466" s="453">
        <v>2023</v>
      </c>
      <c r="J5466" s="453">
        <v>12</v>
      </c>
      <c r="K5466" s="456">
        <v>45597</v>
      </c>
      <c r="L5466" s="457"/>
      <c r="M5466" s="458">
        <v>7.9365000000000005E-2</v>
      </c>
      <c r="N5466" s="458">
        <v>0.11869</v>
      </c>
      <c r="O5466" s="459">
        <v>3.9324999999999999E-2</v>
      </c>
      <c r="P5466" s="460"/>
      <c r="Q5466" s="453">
        <v>1</v>
      </c>
      <c r="R5466" s="458">
        <v>7.9365000000000005E-2</v>
      </c>
      <c r="S5466" s="464">
        <v>10115104</v>
      </c>
      <c r="T5466" s="461">
        <v>179825659</v>
      </c>
      <c r="U5466" s="462">
        <v>9619642.7133265045</v>
      </c>
      <c r="V5466" s="463">
        <v>3731367.5301541286</v>
      </c>
      <c r="W5466" s="716" t="e">
        <f t="shared" si="211"/>
        <v>#DIV/0!</v>
      </c>
      <c r="Z5466" s="739">
        <f t="shared" si="212"/>
        <v>397776.46480000002</v>
      </c>
    </row>
    <row r="5467" spans="1:26" s="365" customFormat="1" ht="12.65" customHeight="1">
      <c r="A5467" s="284" t="s">
        <v>21</v>
      </c>
      <c r="B5467" s="452" t="s">
        <v>1030</v>
      </c>
      <c r="C5467" s="453" t="s">
        <v>554</v>
      </c>
      <c r="D5467" s="454" t="s">
        <v>1501</v>
      </c>
      <c r="E5467" s="455" t="s">
        <v>1031</v>
      </c>
      <c r="F5467" s="454" t="s">
        <v>1500</v>
      </c>
      <c r="G5467" s="454"/>
      <c r="H5467" s="454" t="s">
        <v>439</v>
      </c>
      <c r="I5467" s="453">
        <v>2023</v>
      </c>
      <c r="J5467" s="453">
        <v>11</v>
      </c>
      <c r="K5467" s="456">
        <v>45597</v>
      </c>
      <c r="L5467" s="457"/>
      <c r="M5467" s="458">
        <v>7.9365000000000005E-2</v>
      </c>
      <c r="N5467" s="458">
        <v>0.11869</v>
      </c>
      <c r="O5467" s="459">
        <v>3.9324999999999999E-2</v>
      </c>
      <c r="P5467" s="460"/>
      <c r="Q5467" s="453">
        <v>1</v>
      </c>
      <c r="R5467" s="458">
        <v>7.9365000000000005E-2</v>
      </c>
      <c r="S5467" s="464">
        <v>8100000</v>
      </c>
      <c r="T5467" s="461">
        <v>169710555</v>
      </c>
      <c r="U5467" s="462">
        <v>9619642.7133265045</v>
      </c>
      <c r="V5467" s="463">
        <v>4127303.0771597056</v>
      </c>
      <c r="W5467" s="716" t="e">
        <f t="shared" si="211"/>
        <v>#DIV/0!</v>
      </c>
      <c r="Z5467" s="739">
        <f t="shared" si="212"/>
        <v>318532.5</v>
      </c>
    </row>
    <row r="5468" spans="1:26" s="365" customFormat="1" ht="12.65" customHeight="1">
      <c r="A5468" s="284" t="s">
        <v>21</v>
      </c>
      <c r="B5468" s="452" t="s">
        <v>1030</v>
      </c>
      <c r="C5468" s="453" t="s">
        <v>554</v>
      </c>
      <c r="D5468" s="454" t="s">
        <v>1501</v>
      </c>
      <c r="E5468" s="455" t="s">
        <v>1031</v>
      </c>
      <c r="F5468" s="454" t="s">
        <v>1500</v>
      </c>
      <c r="G5468" s="454"/>
      <c r="H5468" s="454" t="s">
        <v>439</v>
      </c>
      <c r="I5468" s="453">
        <v>2023</v>
      </c>
      <c r="J5468" s="453">
        <v>10</v>
      </c>
      <c r="K5468" s="456">
        <v>45597</v>
      </c>
      <c r="L5468" s="457"/>
      <c r="M5468" s="458">
        <v>7.9365000000000005E-2</v>
      </c>
      <c r="N5468" s="458">
        <v>0.11869</v>
      </c>
      <c r="O5468" s="459">
        <v>3.9324999999999999E-2</v>
      </c>
      <c r="P5468" s="460"/>
      <c r="Q5468" s="453">
        <v>1</v>
      </c>
      <c r="R5468" s="458">
        <v>7.9365000000000005E-2</v>
      </c>
      <c r="S5468" s="464">
        <v>5130000</v>
      </c>
      <c r="T5468" s="461">
        <v>161610555</v>
      </c>
      <c r="U5468" s="462">
        <v>9619642.7133265045</v>
      </c>
      <c r="V5468" s="463">
        <v>4444361.4020909322</v>
      </c>
      <c r="W5468" s="716" t="e">
        <f t="shared" si="211"/>
        <v>#DIV/0!</v>
      </c>
      <c r="Z5468" s="739">
        <f t="shared" si="212"/>
        <v>201737.25</v>
      </c>
    </row>
    <row r="5469" spans="1:26" s="365" customFormat="1" ht="12.65" customHeight="1">
      <c r="A5469" s="284" t="s">
        <v>21</v>
      </c>
      <c r="B5469" s="452" t="s">
        <v>1030</v>
      </c>
      <c r="C5469" s="453" t="s">
        <v>554</v>
      </c>
      <c r="D5469" s="454" t="s">
        <v>1501</v>
      </c>
      <c r="E5469" s="455" t="s">
        <v>1031</v>
      </c>
      <c r="F5469" s="454" t="s">
        <v>1500</v>
      </c>
      <c r="G5469" s="454"/>
      <c r="H5469" s="454" t="s">
        <v>439</v>
      </c>
      <c r="I5469" s="453">
        <v>2023</v>
      </c>
      <c r="J5469" s="453">
        <v>9</v>
      </c>
      <c r="K5469" s="456">
        <v>45597</v>
      </c>
      <c r="L5469" s="457"/>
      <c r="M5469" s="458">
        <v>7.9365000000000005E-2</v>
      </c>
      <c r="N5469" s="458">
        <v>0.11869</v>
      </c>
      <c r="O5469" s="459">
        <v>3.9324999999999999E-2</v>
      </c>
      <c r="P5469" s="460"/>
      <c r="Q5469" s="453">
        <v>1</v>
      </c>
      <c r="R5469" s="458">
        <v>7.9365000000000005E-2</v>
      </c>
      <c r="S5469" s="464">
        <v>4853211</v>
      </c>
      <c r="T5469" s="461">
        <v>156480555</v>
      </c>
      <c r="U5469" s="462">
        <v>9619642.7133265045</v>
      </c>
      <c r="V5469" s="463">
        <v>4645165.0078807045</v>
      </c>
      <c r="W5469" s="716" t="e">
        <f t="shared" si="211"/>
        <v>#DIV/0!</v>
      </c>
      <c r="Z5469" s="739">
        <f t="shared" si="212"/>
        <v>190852.52257499998</v>
      </c>
    </row>
    <row r="5470" spans="1:26" s="365" customFormat="1" ht="12.65" customHeight="1">
      <c r="A5470" s="284" t="s">
        <v>21</v>
      </c>
      <c r="B5470" s="452" t="s">
        <v>1030</v>
      </c>
      <c r="C5470" s="453" t="s">
        <v>554</v>
      </c>
      <c r="D5470" s="454" t="s">
        <v>1501</v>
      </c>
      <c r="E5470" s="455" t="s">
        <v>1031</v>
      </c>
      <c r="F5470" s="454" t="s">
        <v>1500</v>
      </c>
      <c r="G5470" s="454"/>
      <c r="H5470" s="454" t="s">
        <v>439</v>
      </c>
      <c r="I5470" s="453">
        <v>2023</v>
      </c>
      <c r="J5470" s="453">
        <v>8</v>
      </c>
      <c r="K5470" s="456">
        <v>45597</v>
      </c>
      <c r="L5470" s="457"/>
      <c r="M5470" s="458">
        <v>7.9365000000000005E-2</v>
      </c>
      <c r="N5470" s="458">
        <v>0.11869</v>
      </c>
      <c r="O5470" s="459">
        <v>3.9324999999999999E-2</v>
      </c>
      <c r="P5470" s="460"/>
      <c r="Q5470" s="453">
        <v>1</v>
      </c>
      <c r="R5470" s="458">
        <v>7.9365000000000005E-2</v>
      </c>
      <c r="S5470" s="464">
        <v>8370000</v>
      </c>
      <c r="T5470" s="461">
        <v>151627344</v>
      </c>
      <c r="U5470" s="462">
        <v>9619642.7133265045</v>
      </c>
      <c r="V5470" s="463">
        <v>4835134.2609915491</v>
      </c>
      <c r="W5470" s="716" t="e">
        <f t="shared" si="211"/>
        <v>#DIV/0!</v>
      </c>
      <c r="Z5470" s="739">
        <f t="shared" si="212"/>
        <v>329150.25</v>
      </c>
    </row>
    <row r="5471" spans="1:26" s="365" customFormat="1" ht="12.65" customHeight="1">
      <c r="A5471" s="284" t="s">
        <v>21</v>
      </c>
      <c r="B5471" s="452" t="s">
        <v>1030</v>
      </c>
      <c r="C5471" s="453" t="s">
        <v>554</v>
      </c>
      <c r="D5471" s="454" t="s">
        <v>1501</v>
      </c>
      <c r="E5471" s="455" t="s">
        <v>1031</v>
      </c>
      <c r="F5471" s="454" t="s">
        <v>1500</v>
      </c>
      <c r="G5471" s="454"/>
      <c r="H5471" s="454" t="s">
        <v>439</v>
      </c>
      <c r="I5471" s="453">
        <v>2023</v>
      </c>
      <c r="J5471" s="453">
        <v>7</v>
      </c>
      <c r="K5471" s="456">
        <v>45597</v>
      </c>
      <c r="L5471" s="457"/>
      <c r="M5471" s="458">
        <v>7.9365000000000005E-2</v>
      </c>
      <c r="N5471" s="458">
        <v>0.11869</v>
      </c>
      <c r="O5471" s="459">
        <v>3.9324999999999999E-2</v>
      </c>
      <c r="P5471" s="460"/>
      <c r="Q5471" s="453">
        <v>1</v>
      </c>
      <c r="R5471" s="458">
        <v>7.9365000000000005E-2</v>
      </c>
      <c r="S5471" s="464">
        <v>9900000</v>
      </c>
      <c r="T5471" s="461">
        <v>143257344</v>
      </c>
      <c r="U5471" s="462">
        <v>9619642.7133265045</v>
      </c>
      <c r="V5471" s="463">
        <v>5162761.1967538176</v>
      </c>
      <c r="W5471" s="716" t="e">
        <f t="shared" si="211"/>
        <v>#DIV/0!</v>
      </c>
      <c r="Z5471" s="739">
        <f t="shared" si="212"/>
        <v>389317.5</v>
      </c>
    </row>
    <row r="5472" spans="1:26" s="365" customFormat="1" ht="12.65" customHeight="1">
      <c r="A5472" s="284" t="s">
        <v>21</v>
      </c>
      <c r="B5472" s="452" t="s">
        <v>1030</v>
      </c>
      <c r="C5472" s="453" t="s">
        <v>554</v>
      </c>
      <c r="D5472" s="454" t="s">
        <v>1501</v>
      </c>
      <c r="E5472" s="455" t="s">
        <v>1031</v>
      </c>
      <c r="F5472" s="454" t="s">
        <v>1500</v>
      </c>
      <c r="G5472" s="454"/>
      <c r="H5472" s="454" t="s">
        <v>439</v>
      </c>
      <c r="I5472" s="453">
        <v>2023</v>
      </c>
      <c r="J5472" s="453">
        <v>6</v>
      </c>
      <c r="K5472" s="456">
        <v>45597</v>
      </c>
      <c r="L5472" s="457"/>
      <c r="M5472" s="458">
        <v>7.9365000000000005E-2</v>
      </c>
      <c r="N5472" s="458">
        <v>0.11869</v>
      </c>
      <c r="O5472" s="459">
        <v>3.9324999999999999E-2</v>
      </c>
      <c r="P5472" s="460"/>
      <c r="Q5472" s="453">
        <v>1</v>
      </c>
      <c r="R5472" s="458">
        <v>7.9365000000000005E-2</v>
      </c>
      <c r="S5472" s="464">
        <v>12563523</v>
      </c>
      <c r="T5472" s="461">
        <v>133357344</v>
      </c>
      <c r="U5472" s="462">
        <v>9619642.7133265045</v>
      </c>
      <c r="V5472" s="463">
        <v>5550276.9272253159</v>
      </c>
      <c r="W5472" s="716" t="e">
        <f t="shared" si="211"/>
        <v>#DIV/0!</v>
      </c>
      <c r="Z5472" s="739">
        <f t="shared" si="212"/>
        <v>494060.541975</v>
      </c>
    </row>
    <row r="5473" spans="1:26" s="365" customFormat="1" ht="12.65" customHeight="1">
      <c r="A5473" s="284" t="s">
        <v>21</v>
      </c>
      <c r="B5473" s="452" t="s">
        <v>1030</v>
      </c>
      <c r="C5473" s="453" t="s">
        <v>554</v>
      </c>
      <c r="D5473" s="454" t="s">
        <v>1501</v>
      </c>
      <c r="E5473" s="455" t="s">
        <v>1031</v>
      </c>
      <c r="F5473" s="454" t="s">
        <v>1500</v>
      </c>
      <c r="G5473" s="454"/>
      <c r="H5473" s="454" t="s">
        <v>439</v>
      </c>
      <c r="I5473" s="453">
        <v>2023</v>
      </c>
      <c r="J5473" s="453">
        <v>5</v>
      </c>
      <c r="K5473" s="456">
        <v>45597</v>
      </c>
      <c r="L5473" s="457"/>
      <c r="M5473" s="458">
        <v>7.9365000000000005E-2</v>
      </c>
      <c r="N5473" s="458">
        <v>0.11869</v>
      </c>
      <c r="O5473" s="459">
        <v>3.9324999999999999E-2</v>
      </c>
      <c r="P5473" s="460"/>
      <c r="Q5473" s="453">
        <v>1</v>
      </c>
      <c r="R5473" s="458">
        <v>7.9365000000000005E-2</v>
      </c>
      <c r="S5473" s="464">
        <v>8747523</v>
      </c>
      <c r="T5473" s="461">
        <v>120793821</v>
      </c>
      <c r="U5473" s="462">
        <v>9619642.7133265045</v>
      </c>
      <c r="V5473" s="463">
        <v>6042050.9466839526</v>
      </c>
      <c r="W5473" s="716" t="e">
        <f t="shared" si="211"/>
        <v>#DIV/0!</v>
      </c>
      <c r="Z5473" s="739">
        <f t="shared" si="212"/>
        <v>343996.34197499999</v>
      </c>
    </row>
    <row r="5474" spans="1:26" s="365" customFormat="1" ht="12.65" customHeight="1">
      <c r="A5474" s="284" t="s">
        <v>21</v>
      </c>
      <c r="B5474" s="452" t="s">
        <v>1030</v>
      </c>
      <c r="C5474" s="453" t="s">
        <v>554</v>
      </c>
      <c r="D5474" s="454" t="s">
        <v>1501</v>
      </c>
      <c r="E5474" s="455" t="s">
        <v>1031</v>
      </c>
      <c r="F5474" s="454" t="s">
        <v>1500</v>
      </c>
      <c r="G5474" s="454"/>
      <c r="H5474" s="454" t="s">
        <v>439</v>
      </c>
      <c r="I5474" s="453">
        <v>2023</v>
      </c>
      <c r="J5474" s="453">
        <v>4</v>
      </c>
      <c r="K5474" s="456">
        <v>45597</v>
      </c>
      <c r="L5474" s="457"/>
      <c r="M5474" s="458">
        <v>7.9365000000000005E-2</v>
      </c>
      <c r="N5474" s="458">
        <v>0.11869</v>
      </c>
      <c r="O5474" s="459">
        <v>3.9324999999999999E-2</v>
      </c>
      <c r="P5474" s="460"/>
      <c r="Q5474" s="453">
        <v>1</v>
      </c>
      <c r="R5474" s="458">
        <v>7.9365000000000005E-2</v>
      </c>
      <c r="S5474" s="464">
        <v>14445252</v>
      </c>
      <c r="T5474" s="461">
        <v>112046298</v>
      </c>
      <c r="U5474" s="462">
        <v>9619642.7133265045</v>
      </c>
      <c r="V5474" s="463">
        <v>6384455.266397208</v>
      </c>
      <c r="W5474" s="716" t="e">
        <f t="shared" si="211"/>
        <v>#DIV/0!</v>
      </c>
      <c r="Z5474" s="739">
        <f t="shared" si="212"/>
        <v>568059.53489999997</v>
      </c>
    </row>
    <row r="5475" spans="1:26" s="365" customFormat="1" ht="12.65" customHeight="1">
      <c r="A5475" s="284" t="s">
        <v>21</v>
      </c>
      <c r="B5475" s="452" t="s">
        <v>1030</v>
      </c>
      <c r="C5475" s="453" t="s">
        <v>554</v>
      </c>
      <c r="D5475" s="454" t="s">
        <v>1501</v>
      </c>
      <c r="E5475" s="455" t="s">
        <v>1031</v>
      </c>
      <c r="F5475" s="454" t="s">
        <v>1500</v>
      </c>
      <c r="G5475" s="454"/>
      <c r="H5475" s="454" t="s">
        <v>439</v>
      </c>
      <c r="I5475" s="453">
        <v>2023</v>
      </c>
      <c r="J5475" s="453">
        <v>3</v>
      </c>
      <c r="K5475" s="456">
        <v>45597</v>
      </c>
      <c r="L5475" s="457"/>
      <c r="M5475" s="458">
        <v>7.9365000000000005E-2</v>
      </c>
      <c r="N5475" s="458">
        <v>0.11869</v>
      </c>
      <c r="O5475" s="459">
        <v>3.9324999999999999E-2</v>
      </c>
      <c r="P5475" s="460"/>
      <c r="Q5475" s="453">
        <v>1</v>
      </c>
      <c r="R5475" s="458">
        <v>7.9365000000000005E-2</v>
      </c>
      <c r="S5475" s="464">
        <v>13700000</v>
      </c>
      <c r="T5475" s="461">
        <v>97601046</v>
      </c>
      <c r="U5475" s="462">
        <v>9619642.7133265045</v>
      </c>
      <c r="V5475" s="463">
        <v>6949885.8098946773</v>
      </c>
      <c r="W5475" s="716" t="e">
        <f t="shared" si="211"/>
        <v>#DIV/0!</v>
      </c>
      <c r="Z5475" s="739">
        <f t="shared" si="212"/>
        <v>538752.5</v>
      </c>
    </row>
    <row r="5476" spans="1:26" s="365" customFormat="1" ht="12.65" customHeight="1">
      <c r="A5476" s="284" t="s">
        <v>21</v>
      </c>
      <c r="B5476" s="452" t="s">
        <v>1030</v>
      </c>
      <c r="C5476" s="453" t="s">
        <v>554</v>
      </c>
      <c r="D5476" s="454" t="s">
        <v>1501</v>
      </c>
      <c r="E5476" s="455" t="s">
        <v>1031</v>
      </c>
      <c r="F5476" s="454" t="s">
        <v>1500</v>
      </c>
      <c r="G5476" s="454"/>
      <c r="H5476" s="454" t="s">
        <v>439</v>
      </c>
      <c r="I5476" s="453">
        <v>2023</v>
      </c>
      <c r="J5476" s="453">
        <v>2</v>
      </c>
      <c r="K5476" s="456">
        <v>45597</v>
      </c>
      <c r="L5476" s="457"/>
      <c r="M5476" s="458">
        <v>7.9365000000000005E-2</v>
      </c>
      <c r="N5476" s="458">
        <v>0.11869</v>
      </c>
      <c r="O5476" s="459">
        <v>3.9324999999999999E-2</v>
      </c>
      <c r="P5476" s="460"/>
      <c r="Q5476" s="453">
        <v>1</v>
      </c>
      <c r="R5476" s="458">
        <v>7.9365000000000005E-2</v>
      </c>
      <c r="S5476" s="464">
        <v>13373523</v>
      </c>
      <c r="T5476" s="461">
        <v>83901046</v>
      </c>
      <c r="U5476" s="462">
        <v>9619642.7133265045</v>
      </c>
      <c r="V5476" s="463">
        <v>7486144.9520622771</v>
      </c>
      <c r="W5476" s="716" t="e">
        <f t="shared" si="211"/>
        <v>#DIV/0!</v>
      </c>
      <c r="Z5476" s="739">
        <f t="shared" si="212"/>
        <v>525913.79197499994</v>
      </c>
    </row>
    <row r="5477" spans="1:26" s="365" customFormat="1" ht="12.65" customHeight="1">
      <c r="A5477" s="284" t="s">
        <v>21</v>
      </c>
      <c r="B5477" s="452" t="s">
        <v>1030</v>
      </c>
      <c r="C5477" s="453" t="s">
        <v>554</v>
      </c>
      <c r="D5477" s="454" t="s">
        <v>1501</v>
      </c>
      <c r="E5477" s="455" t="s">
        <v>1031</v>
      </c>
      <c r="F5477" s="454" t="s">
        <v>1500</v>
      </c>
      <c r="G5477" s="454"/>
      <c r="H5477" s="454" t="s">
        <v>439</v>
      </c>
      <c r="I5477" s="453">
        <v>2023</v>
      </c>
      <c r="J5477" s="453">
        <v>1</v>
      </c>
      <c r="K5477" s="456">
        <v>45597</v>
      </c>
      <c r="L5477" s="457"/>
      <c r="M5477" s="458">
        <v>7.9365000000000005E-2</v>
      </c>
      <c r="N5477" s="458">
        <v>0.11869</v>
      </c>
      <c r="O5477" s="459">
        <v>3.9324999999999999E-2</v>
      </c>
      <c r="P5477" s="460"/>
      <c r="Q5477" s="453">
        <v>1</v>
      </c>
      <c r="R5477" s="458">
        <v>7.9365000000000005E-2</v>
      </c>
      <c r="S5477" s="464">
        <v>14543523</v>
      </c>
      <c r="T5477" s="461">
        <v>70527523</v>
      </c>
      <c r="U5477" s="462">
        <v>9619642.7133265045</v>
      </c>
      <c r="V5477" s="463">
        <v>8009624.8040140476</v>
      </c>
      <c r="W5477" s="716" t="e">
        <f t="shared" si="211"/>
        <v>#DIV/0!</v>
      </c>
      <c r="Z5477" s="739">
        <f t="shared" si="212"/>
        <v>571924.04197499994</v>
      </c>
    </row>
    <row r="5478" spans="1:26" s="365" customFormat="1" ht="12.65" customHeight="1">
      <c r="A5478" s="284" t="s">
        <v>21</v>
      </c>
      <c r="B5478" s="452" t="s">
        <v>1030</v>
      </c>
      <c r="C5478" s="453" t="s">
        <v>554</v>
      </c>
      <c r="D5478" s="454" t="s">
        <v>1502</v>
      </c>
      <c r="E5478" s="455" t="s">
        <v>1032</v>
      </c>
      <c r="F5478" s="454" t="s">
        <v>1500</v>
      </c>
      <c r="G5478" s="454"/>
      <c r="H5478" s="454" t="s">
        <v>439</v>
      </c>
      <c r="I5478" s="453">
        <v>2025</v>
      </c>
      <c r="J5478" s="453">
        <v>1</v>
      </c>
      <c r="K5478" s="456">
        <v>45705</v>
      </c>
      <c r="L5478" s="457"/>
      <c r="M5478" s="458">
        <v>0.100815</v>
      </c>
      <c r="N5478" s="458">
        <v>0.12012</v>
      </c>
      <c r="O5478" s="465">
        <v>1.9305000000000003E-2</v>
      </c>
      <c r="P5478" s="460"/>
      <c r="Q5478" s="453">
        <v>1</v>
      </c>
      <c r="R5478" s="458">
        <v>0.100815</v>
      </c>
      <c r="S5478" s="464">
        <v>10848000</v>
      </c>
      <c r="T5478" s="461">
        <v>330089142</v>
      </c>
      <c r="U5478" s="462">
        <v>5241660.7692307718</v>
      </c>
      <c r="V5478" s="463">
        <v>-1213373.2596700001</v>
      </c>
      <c r="W5478" s="716" t="e">
        <f t="shared" si="211"/>
        <v>#DIV/0!</v>
      </c>
      <c r="Z5478" s="739">
        <f t="shared" si="212"/>
        <v>209420.64000000004</v>
      </c>
    </row>
    <row r="5479" spans="1:26" s="365" customFormat="1" ht="12.65" customHeight="1">
      <c r="A5479" s="284" t="s">
        <v>21</v>
      </c>
      <c r="B5479" s="452" t="s">
        <v>1030</v>
      </c>
      <c r="C5479" s="453" t="s">
        <v>554</v>
      </c>
      <c r="D5479" s="454" t="s">
        <v>1502</v>
      </c>
      <c r="E5479" s="455" t="s">
        <v>1032</v>
      </c>
      <c r="F5479" s="454" t="s">
        <v>1500</v>
      </c>
      <c r="G5479" s="454"/>
      <c r="H5479" s="454" t="s">
        <v>439</v>
      </c>
      <c r="I5479" s="453">
        <v>2024</v>
      </c>
      <c r="J5479" s="453">
        <v>12</v>
      </c>
      <c r="K5479" s="456">
        <v>45666</v>
      </c>
      <c r="L5479" s="457"/>
      <c r="M5479" s="458">
        <v>0.100815</v>
      </c>
      <c r="N5479" s="458">
        <v>0.12012</v>
      </c>
      <c r="O5479" s="459">
        <v>1.9305000000000003E-2</v>
      </c>
      <c r="P5479" s="460"/>
      <c r="Q5479" s="453">
        <v>1</v>
      </c>
      <c r="R5479" s="458">
        <v>0.100815</v>
      </c>
      <c r="S5479" s="464">
        <v>14856000</v>
      </c>
      <c r="T5479" s="461">
        <v>319241142</v>
      </c>
      <c r="U5479" s="462">
        <v>5241660.7692307718</v>
      </c>
      <c r="V5479" s="463">
        <v>-1001235.9500000001</v>
      </c>
      <c r="W5479" s="716" t="e">
        <f t="shared" si="211"/>
        <v>#DIV/0!</v>
      </c>
      <c r="Z5479" s="739">
        <f t="shared" si="212"/>
        <v>286795.08</v>
      </c>
    </row>
    <row r="5480" spans="1:26" s="365" customFormat="1" ht="12.65" customHeight="1">
      <c r="A5480" s="284" t="s">
        <v>21</v>
      </c>
      <c r="B5480" s="452" t="s">
        <v>1030</v>
      </c>
      <c r="C5480" s="453" t="s">
        <v>554</v>
      </c>
      <c r="D5480" s="454" t="s">
        <v>1502</v>
      </c>
      <c r="E5480" s="455" t="s">
        <v>1032</v>
      </c>
      <c r="F5480" s="454" t="s">
        <v>1500</v>
      </c>
      <c r="G5480" s="454"/>
      <c r="H5480" s="454" t="s">
        <v>439</v>
      </c>
      <c r="I5480" s="453">
        <v>2024</v>
      </c>
      <c r="J5480" s="453">
        <v>11</v>
      </c>
      <c r="K5480" s="456">
        <v>45629</v>
      </c>
      <c r="L5480" s="457"/>
      <c r="M5480" s="458">
        <v>0.100815</v>
      </c>
      <c r="N5480" s="458">
        <v>0.12012</v>
      </c>
      <c r="O5480" s="459">
        <v>1.9305000000000003E-2</v>
      </c>
      <c r="P5480" s="460"/>
      <c r="Q5480" s="453">
        <v>1</v>
      </c>
      <c r="R5480" s="458">
        <v>0.100815</v>
      </c>
      <c r="S5480" s="464">
        <v>10640600</v>
      </c>
      <c r="T5480" s="461">
        <v>304385142</v>
      </c>
      <c r="U5480" s="462">
        <v>5241660.7692307718</v>
      </c>
      <c r="V5480" s="463">
        <v>-710720.57113200007</v>
      </c>
      <c r="W5480" s="716" t="e">
        <f t="shared" si="211"/>
        <v>#DIV/0!</v>
      </c>
      <c r="Z5480" s="739">
        <f t="shared" si="212"/>
        <v>205416.78300000002</v>
      </c>
    </row>
    <row r="5481" spans="1:26" s="365" customFormat="1" ht="12.65" customHeight="1">
      <c r="A5481" s="284" t="s">
        <v>21</v>
      </c>
      <c r="B5481" s="452" t="s">
        <v>1030</v>
      </c>
      <c r="C5481" s="453" t="s">
        <v>554</v>
      </c>
      <c r="D5481" s="454" t="s">
        <v>1502</v>
      </c>
      <c r="E5481" s="455" t="s">
        <v>1032</v>
      </c>
      <c r="F5481" s="454" t="s">
        <v>1500</v>
      </c>
      <c r="G5481" s="454"/>
      <c r="H5481" s="454" t="s">
        <v>439</v>
      </c>
      <c r="I5481" s="453">
        <v>2024</v>
      </c>
      <c r="J5481" s="453">
        <v>10</v>
      </c>
      <c r="K5481" s="456">
        <v>45601</v>
      </c>
      <c r="L5481" s="457"/>
      <c r="M5481" s="458">
        <v>0.100815</v>
      </c>
      <c r="N5481" s="458">
        <v>0.12012</v>
      </c>
      <c r="O5481" s="459">
        <v>1.9305000000000003E-2</v>
      </c>
      <c r="P5481" s="460"/>
      <c r="Q5481" s="453">
        <v>1</v>
      </c>
      <c r="R5481" s="458">
        <v>0.100815</v>
      </c>
      <c r="S5481" s="464">
        <v>11304000</v>
      </c>
      <c r="T5481" s="461">
        <v>293744542</v>
      </c>
      <c r="U5481" s="462">
        <v>5241660.7692307718</v>
      </c>
      <c r="V5481" s="463">
        <v>-502639.09749854304</v>
      </c>
      <c r="W5481" s="716" t="e">
        <f t="shared" si="211"/>
        <v>#DIV/0!</v>
      </c>
      <c r="Z5481" s="739">
        <f t="shared" si="212"/>
        <v>218223.72000000003</v>
      </c>
    </row>
    <row r="5482" spans="1:26" s="365" customFormat="1" ht="12.65" customHeight="1">
      <c r="A5482" s="284" t="s">
        <v>21</v>
      </c>
      <c r="B5482" s="452" t="s">
        <v>1030</v>
      </c>
      <c r="C5482" s="453" t="s">
        <v>554</v>
      </c>
      <c r="D5482" s="454" t="s">
        <v>1502</v>
      </c>
      <c r="E5482" s="455" t="s">
        <v>1032</v>
      </c>
      <c r="F5482" s="454" t="s">
        <v>1500</v>
      </c>
      <c r="G5482" s="454"/>
      <c r="H5482" s="454" t="s">
        <v>439</v>
      </c>
      <c r="I5482" s="453">
        <v>2024</v>
      </c>
      <c r="J5482" s="453">
        <v>9</v>
      </c>
      <c r="K5482" s="456">
        <v>45597</v>
      </c>
      <c r="L5482" s="457"/>
      <c r="M5482" s="458">
        <v>0.100815</v>
      </c>
      <c r="N5482" s="458">
        <v>0.12012</v>
      </c>
      <c r="O5482" s="459">
        <v>1.9305000000000003E-2</v>
      </c>
      <c r="P5482" s="460">
        <v>0</v>
      </c>
      <c r="Q5482" s="453">
        <v>1</v>
      </c>
      <c r="R5482" s="458">
        <v>0.100815</v>
      </c>
      <c r="S5482" s="464">
        <v>8880000</v>
      </c>
      <c r="T5482" s="461">
        <v>282440542</v>
      </c>
      <c r="U5482" s="462">
        <v>5241660.7692307718</v>
      </c>
      <c r="V5482" s="463">
        <v>-281584.55380762351</v>
      </c>
      <c r="W5482" s="716" t="e">
        <f t="shared" si="211"/>
        <v>#DIV/0!</v>
      </c>
      <c r="Z5482" s="739">
        <f t="shared" si="212"/>
        <v>171428.40000000002</v>
      </c>
    </row>
    <row r="5483" spans="1:26" s="365" customFormat="1" ht="12.65" customHeight="1">
      <c r="A5483" s="284" t="s">
        <v>21</v>
      </c>
      <c r="B5483" s="452" t="s">
        <v>1030</v>
      </c>
      <c r="C5483" s="453" t="s">
        <v>554</v>
      </c>
      <c r="D5483" s="454" t="s">
        <v>1502</v>
      </c>
      <c r="E5483" s="455" t="s">
        <v>1032</v>
      </c>
      <c r="F5483" s="454" t="s">
        <v>1500</v>
      </c>
      <c r="G5483" s="454"/>
      <c r="H5483" s="454" t="s">
        <v>439</v>
      </c>
      <c r="I5483" s="453">
        <v>2024</v>
      </c>
      <c r="J5483" s="453">
        <v>8</v>
      </c>
      <c r="K5483" s="456">
        <v>45597</v>
      </c>
      <c r="L5483" s="457"/>
      <c r="M5483" s="458">
        <v>0.100815</v>
      </c>
      <c r="N5483" s="458">
        <v>0.12012</v>
      </c>
      <c r="O5483" s="459">
        <v>1.9305000000000003E-2</v>
      </c>
      <c r="P5483" s="460"/>
      <c r="Q5483" s="453">
        <v>1</v>
      </c>
      <c r="R5483" s="458">
        <v>0.100815</v>
      </c>
      <c r="S5483" s="464">
        <v>10260000</v>
      </c>
      <c r="T5483" s="461">
        <v>273560542</v>
      </c>
      <c r="U5483" s="462">
        <v>5241660.7692307718</v>
      </c>
      <c r="V5483" s="463">
        <v>-107932.36449628562</v>
      </c>
      <c r="W5483" s="716" t="e">
        <f t="shared" si="211"/>
        <v>#DIV/0!</v>
      </c>
      <c r="Z5483" s="739">
        <f t="shared" si="212"/>
        <v>198069.30000000002</v>
      </c>
    </row>
    <row r="5484" spans="1:26" s="365" customFormat="1" ht="12.65" customHeight="1">
      <c r="A5484" s="284" t="s">
        <v>21</v>
      </c>
      <c r="B5484" s="452" t="s">
        <v>1030</v>
      </c>
      <c r="C5484" s="453" t="s">
        <v>554</v>
      </c>
      <c r="D5484" s="454" t="s">
        <v>1502</v>
      </c>
      <c r="E5484" s="455" t="s">
        <v>1032</v>
      </c>
      <c r="F5484" s="454" t="s">
        <v>1500</v>
      </c>
      <c r="G5484" s="454"/>
      <c r="H5484" s="454" t="s">
        <v>439</v>
      </c>
      <c r="I5484" s="453">
        <v>2024</v>
      </c>
      <c r="J5484" s="453">
        <v>7</v>
      </c>
      <c r="K5484" s="456">
        <v>45597</v>
      </c>
      <c r="L5484" s="457"/>
      <c r="M5484" s="458">
        <v>0.100815</v>
      </c>
      <c r="N5484" s="458">
        <v>0.12012</v>
      </c>
      <c r="O5484" s="459">
        <v>1.9305000000000003E-2</v>
      </c>
      <c r="P5484" s="460"/>
      <c r="Q5484" s="453">
        <v>1</v>
      </c>
      <c r="R5484" s="458">
        <v>0.100815</v>
      </c>
      <c r="S5484" s="464">
        <v>14100000</v>
      </c>
      <c r="T5484" s="461">
        <v>263300542</v>
      </c>
      <c r="U5484" s="462">
        <v>5241660.7692307718</v>
      </c>
      <c r="V5484" s="463">
        <v>92706.313694517376</v>
      </c>
      <c r="W5484" s="716" t="e">
        <f t="shared" si="211"/>
        <v>#DIV/0!</v>
      </c>
      <c r="Z5484" s="739">
        <f t="shared" si="212"/>
        <v>272200.50000000006</v>
      </c>
    </row>
    <row r="5485" spans="1:26" s="365" customFormat="1" ht="12.65" customHeight="1">
      <c r="A5485" s="284" t="s">
        <v>21</v>
      </c>
      <c r="B5485" s="452" t="s">
        <v>1030</v>
      </c>
      <c r="C5485" s="453" t="s">
        <v>554</v>
      </c>
      <c r="D5485" s="454" t="s">
        <v>1502</v>
      </c>
      <c r="E5485" s="455" t="s">
        <v>1032</v>
      </c>
      <c r="F5485" s="454" t="s">
        <v>1500</v>
      </c>
      <c r="G5485" s="454"/>
      <c r="H5485" s="454" t="s">
        <v>439</v>
      </c>
      <c r="I5485" s="453">
        <v>2024</v>
      </c>
      <c r="J5485" s="453">
        <v>6</v>
      </c>
      <c r="K5485" s="456">
        <v>45597</v>
      </c>
      <c r="L5485" s="457"/>
      <c r="M5485" s="458">
        <v>0.100815</v>
      </c>
      <c r="N5485" s="458">
        <v>0.12012</v>
      </c>
      <c r="O5485" s="459">
        <v>1.9305000000000003E-2</v>
      </c>
      <c r="P5485" s="460"/>
      <c r="Q5485" s="453">
        <v>1</v>
      </c>
      <c r="R5485" s="458">
        <v>0.100815</v>
      </c>
      <c r="S5485" s="464">
        <v>7980000</v>
      </c>
      <c r="T5485" s="461">
        <v>249200542</v>
      </c>
      <c r="U5485" s="462">
        <v>5241660.7692307718</v>
      </c>
      <c r="V5485" s="463">
        <v>368437.83050643926</v>
      </c>
      <c r="W5485" s="716" t="e">
        <f t="shared" si="211"/>
        <v>#DIV/0!</v>
      </c>
      <c r="Z5485" s="739">
        <f t="shared" si="212"/>
        <v>154053.90000000002</v>
      </c>
    </row>
    <row r="5486" spans="1:26" s="365" customFormat="1" ht="12.65" customHeight="1">
      <c r="A5486" s="284" t="s">
        <v>21</v>
      </c>
      <c r="B5486" s="452" t="s">
        <v>1030</v>
      </c>
      <c r="C5486" s="453" t="s">
        <v>554</v>
      </c>
      <c r="D5486" s="454" t="s">
        <v>1502</v>
      </c>
      <c r="E5486" s="455" t="s">
        <v>1032</v>
      </c>
      <c r="F5486" s="454" t="s">
        <v>1500</v>
      </c>
      <c r="G5486" s="454"/>
      <c r="H5486" s="454" t="s">
        <v>439</v>
      </c>
      <c r="I5486" s="453">
        <v>2024</v>
      </c>
      <c r="J5486" s="453">
        <v>5</v>
      </c>
      <c r="K5486" s="456">
        <v>45597</v>
      </c>
      <c r="L5486" s="457"/>
      <c r="M5486" s="458">
        <v>0.100815</v>
      </c>
      <c r="N5486" s="458">
        <v>0.12012</v>
      </c>
      <c r="O5486" s="459">
        <v>1.9305000000000003E-2</v>
      </c>
      <c r="P5486" s="460"/>
      <c r="Q5486" s="453">
        <v>1</v>
      </c>
      <c r="R5486" s="458">
        <v>0.100815</v>
      </c>
      <c r="S5486" s="464">
        <v>19500000</v>
      </c>
      <c r="T5486" s="461">
        <v>241220542</v>
      </c>
      <c r="U5486" s="462">
        <v>5241660.7692307718</v>
      </c>
      <c r="V5486" s="463">
        <v>524490.13576595217</v>
      </c>
      <c r="W5486" s="716" t="e">
        <f t="shared" si="211"/>
        <v>#DIV/0!</v>
      </c>
      <c r="Z5486" s="739">
        <f t="shared" si="212"/>
        <v>376447.50000000006</v>
      </c>
    </row>
    <row r="5487" spans="1:26" s="365" customFormat="1" ht="12.65" customHeight="1">
      <c r="A5487" s="284" t="s">
        <v>21</v>
      </c>
      <c r="B5487" s="452" t="s">
        <v>1030</v>
      </c>
      <c r="C5487" s="453" t="s">
        <v>554</v>
      </c>
      <c r="D5487" s="454" t="s">
        <v>1502</v>
      </c>
      <c r="E5487" s="455" t="s">
        <v>1032</v>
      </c>
      <c r="F5487" s="454" t="s">
        <v>1500</v>
      </c>
      <c r="G5487" s="454"/>
      <c r="H5487" s="454" t="s">
        <v>439</v>
      </c>
      <c r="I5487" s="453">
        <v>2024</v>
      </c>
      <c r="J5487" s="453">
        <v>4</v>
      </c>
      <c r="K5487" s="456">
        <v>45597</v>
      </c>
      <c r="L5487" s="457"/>
      <c r="M5487" s="458">
        <v>0.100815</v>
      </c>
      <c r="N5487" s="458">
        <v>0.12012</v>
      </c>
      <c r="O5487" s="459">
        <v>1.9305000000000003E-2</v>
      </c>
      <c r="P5487" s="460"/>
      <c r="Q5487" s="453">
        <v>1</v>
      </c>
      <c r="R5487" s="458">
        <v>0.100815</v>
      </c>
      <c r="S5487" s="464">
        <v>7560000</v>
      </c>
      <c r="T5487" s="461">
        <v>221720542</v>
      </c>
      <c r="U5487" s="462">
        <v>5241660.7692307718</v>
      </c>
      <c r="V5487" s="463">
        <v>905820.95688881946</v>
      </c>
      <c r="W5487" s="716" t="e">
        <f t="shared" si="211"/>
        <v>#DIV/0!</v>
      </c>
      <c r="Z5487" s="739">
        <f t="shared" si="212"/>
        <v>145945.80000000002</v>
      </c>
    </row>
    <row r="5488" spans="1:26" s="365" customFormat="1" ht="12.65" customHeight="1">
      <c r="A5488" s="284" t="s">
        <v>21</v>
      </c>
      <c r="B5488" s="452" t="s">
        <v>1030</v>
      </c>
      <c r="C5488" s="453" t="s">
        <v>554</v>
      </c>
      <c r="D5488" s="454" t="s">
        <v>1502</v>
      </c>
      <c r="E5488" s="455" t="s">
        <v>1032</v>
      </c>
      <c r="F5488" s="454" t="s">
        <v>1500</v>
      </c>
      <c r="G5488" s="454"/>
      <c r="H5488" s="454" t="s">
        <v>439</v>
      </c>
      <c r="I5488" s="453">
        <v>2024</v>
      </c>
      <c r="J5488" s="453">
        <v>3</v>
      </c>
      <c r="K5488" s="456">
        <v>45597</v>
      </c>
      <c r="L5488" s="457"/>
      <c r="M5488" s="458">
        <v>0.100815</v>
      </c>
      <c r="N5488" s="458">
        <v>0.12012</v>
      </c>
      <c r="O5488" s="459">
        <v>1.9305000000000003E-2</v>
      </c>
      <c r="P5488" s="460"/>
      <c r="Q5488" s="453">
        <v>1</v>
      </c>
      <c r="R5488" s="458">
        <v>0.100815</v>
      </c>
      <c r="S5488" s="464">
        <v>11160000</v>
      </c>
      <c r="T5488" s="461">
        <v>214160542</v>
      </c>
      <c r="U5488" s="462">
        <v>5241660.7692307718</v>
      </c>
      <c r="V5488" s="463">
        <v>1053659.9829241487</v>
      </c>
      <c r="W5488" s="716" t="e">
        <f t="shared" si="211"/>
        <v>#DIV/0!</v>
      </c>
      <c r="Z5488" s="739">
        <f t="shared" si="212"/>
        <v>215443.80000000002</v>
      </c>
    </row>
    <row r="5489" spans="1:26" s="365" customFormat="1" ht="12.65" customHeight="1">
      <c r="A5489" s="284" t="s">
        <v>21</v>
      </c>
      <c r="B5489" s="452" t="s">
        <v>1030</v>
      </c>
      <c r="C5489" s="453" t="s">
        <v>554</v>
      </c>
      <c r="D5489" s="454" t="s">
        <v>1502</v>
      </c>
      <c r="E5489" s="455" t="s">
        <v>1032</v>
      </c>
      <c r="F5489" s="454" t="s">
        <v>1500</v>
      </c>
      <c r="G5489" s="454"/>
      <c r="H5489" s="454" t="s">
        <v>439</v>
      </c>
      <c r="I5489" s="453">
        <v>2024</v>
      </c>
      <c r="J5489" s="453">
        <v>2</v>
      </c>
      <c r="K5489" s="456">
        <v>45597</v>
      </c>
      <c r="L5489" s="457"/>
      <c r="M5489" s="458">
        <v>0.100815</v>
      </c>
      <c r="N5489" s="458">
        <v>0.12012</v>
      </c>
      <c r="O5489" s="459">
        <v>1.9305000000000003E-2</v>
      </c>
      <c r="P5489" s="460"/>
      <c r="Q5489" s="453">
        <v>1</v>
      </c>
      <c r="R5489" s="458">
        <v>0.100815</v>
      </c>
      <c r="S5489" s="464">
        <v>11820000</v>
      </c>
      <c r="T5489" s="461">
        <v>203000542</v>
      </c>
      <c r="U5489" s="462">
        <v>5241660.7692307718</v>
      </c>
      <c r="V5489" s="463">
        <v>1271898.5451667781</v>
      </c>
      <c r="W5489" s="716" t="e">
        <f t="shared" si="211"/>
        <v>#DIV/0!</v>
      </c>
      <c r="Z5489" s="739">
        <f t="shared" si="212"/>
        <v>228185.10000000003</v>
      </c>
    </row>
    <row r="5490" spans="1:26" s="365" customFormat="1" ht="12.65" customHeight="1">
      <c r="A5490" s="284" t="s">
        <v>21</v>
      </c>
      <c r="B5490" s="452" t="s">
        <v>1030</v>
      </c>
      <c r="C5490" s="453" t="s">
        <v>554</v>
      </c>
      <c r="D5490" s="454" t="s">
        <v>1502</v>
      </c>
      <c r="E5490" s="455" t="s">
        <v>1032</v>
      </c>
      <c r="F5490" s="454" t="s">
        <v>1500</v>
      </c>
      <c r="G5490" s="454"/>
      <c r="H5490" s="454" t="s">
        <v>439</v>
      </c>
      <c r="I5490" s="453">
        <v>2024</v>
      </c>
      <c r="J5490" s="453">
        <v>1</v>
      </c>
      <c r="K5490" s="456">
        <v>45597</v>
      </c>
      <c r="L5490" s="457"/>
      <c r="M5490" s="458">
        <v>0.100815</v>
      </c>
      <c r="N5490" s="458">
        <v>0.12012</v>
      </c>
      <c r="O5490" s="459">
        <v>1.9305000000000003E-2</v>
      </c>
      <c r="P5490" s="460"/>
      <c r="Q5490" s="453">
        <v>1</v>
      </c>
      <c r="R5490" s="458">
        <v>0.100815</v>
      </c>
      <c r="S5490" s="464">
        <v>12240000</v>
      </c>
      <c r="T5490" s="461">
        <v>191180542</v>
      </c>
      <c r="U5490" s="462">
        <v>5241660.7692307718</v>
      </c>
      <c r="V5490" s="463">
        <v>1503043.6890474078</v>
      </c>
      <c r="W5490" s="716" t="e">
        <f t="shared" si="211"/>
        <v>#DIV/0!</v>
      </c>
      <c r="Z5490" s="739">
        <f t="shared" si="212"/>
        <v>236293.20000000004</v>
      </c>
    </row>
    <row r="5491" spans="1:26" s="365" customFormat="1" ht="12.65" customHeight="1">
      <c r="A5491" s="284" t="s">
        <v>21</v>
      </c>
      <c r="B5491" s="452" t="s">
        <v>1030</v>
      </c>
      <c r="C5491" s="453" t="s">
        <v>554</v>
      </c>
      <c r="D5491" s="454" t="s">
        <v>1502</v>
      </c>
      <c r="E5491" s="455" t="s">
        <v>1032</v>
      </c>
      <c r="F5491" s="454" t="s">
        <v>1500</v>
      </c>
      <c r="G5491" s="454"/>
      <c r="H5491" s="454" t="s">
        <v>439</v>
      </c>
      <c r="I5491" s="453">
        <v>2023</v>
      </c>
      <c r="J5491" s="453">
        <v>12</v>
      </c>
      <c r="K5491" s="456">
        <v>45597</v>
      </c>
      <c r="L5491" s="457"/>
      <c r="M5491" s="458">
        <v>0.100815</v>
      </c>
      <c r="N5491" s="458">
        <v>0.12012</v>
      </c>
      <c r="O5491" s="459">
        <v>1.9305000000000003E-2</v>
      </c>
      <c r="P5491" s="460"/>
      <c r="Q5491" s="453">
        <v>1</v>
      </c>
      <c r="R5491" s="458">
        <v>0.100815</v>
      </c>
      <c r="S5491" s="464">
        <v>10020000</v>
      </c>
      <c r="T5491" s="461">
        <v>178940542</v>
      </c>
      <c r="U5491" s="462">
        <v>5241660.7692307718</v>
      </c>
      <c r="V5491" s="463">
        <v>1742402.1121522302</v>
      </c>
      <c r="W5491" s="716" t="e">
        <f t="shared" si="211"/>
        <v>#DIV/0!</v>
      </c>
      <c r="Z5491" s="739">
        <f t="shared" si="212"/>
        <v>193436.10000000003</v>
      </c>
    </row>
    <row r="5492" spans="1:26" s="365" customFormat="1" ht="12.65" customHeight="1">
      <c r="A5492" s="284" t="s">
        <v>21</v>
      </c>
      <c r="B5492" s="452" t="s">
        <v>1030</v>
      </c>
      <c r="C5492" s="453" t="s">
        <v>554</v>
      </c>
      <c r="D5492" s="454" t="s">
        <v>1502</v>
      </c>
      <c r="E5492" s="455" t="s">
        <v>1032</v>
      </c>
      <c r="F5492" s="454" t="s">
        <v>1500</v>
      </c>
      <c r="G5492" s="454"/>
      <c r="H5492" s="454" t="s">
        <v>439</v>
      </c>
      <c r="I5492" s="453">
        <v>2023</v>
      </c>
      <c r="J5492" s="453">
        <v>11</v>
      </c>
      <c r="K5492" s="456">
        <v>45597</v>
      </c>
      <c r="L5492" s="457"/>
      <c r="M5492" s="458">
        <v>0.100815</v>
      </c>
      <c r="N5492" s="458">
        <v>0.12012</v>
      </c>
      <c r="O5492" s="459">
        <v>1.9305000000000003E-2</v>
      </c>
      <c r="P5492" s="460"/>
      <c r="Q5492" s="453">
        <v>1</v>
      </c>
      <c r="R5492" s="458">
        <v>0.100815</v>
      </c>
      <c r="S5492" s="464">
        <v>8160000</v>
      </c>
      <c r="T5492" s="461">
        <v>168920542</v>
      </c>
      <c r="U5492" s="462">
        <v>5241660.7692307718</v>
      </c>
      <c r="V5492" s="463">
        <v>1938347.4879292096</v>
      </c>
      <c r="W5492" s="716" t="e">
        <f t="shared" si="211"/>
        <v>#DIV/0!</v>
      </c>
      <c r="Z5492" s="739">
        <f t="shared" si="212"/>
        <v>157528.80000000002</v>
      </c>
    </row>
    <row r="5493" spans="1:26" s="365" customFormat="1" ht="12.65" customHeight="1">
      <c r="A5493" s="284" t="s">
        <v>21</v>
      </c>
      <c r="B5493" s="452" t="s">
        <v>1030</v>
      </c>
      <c r="C5493" s="453" t="s">
        <v>554</v>
      </c>
      <c r="D5493" s="454" t="s">
        <v>1502</v>
      </c>
      <c r="E5493" s="455" t="s">
        <v>1032</v>
      </c>
      <c r="F5493" s="454" t="s">
        <v>1500</v>
      </c>
      <c r="G5493" s="454"/>
      <c r="H5493" s="454" t="s">
        <v>439</v>
      </c>
      <c r="I5493" s="453">
        <v>2023</v>
      </c>
      <c r="J5493" s="453">
        <v>10</v>
      </c>
      <c r="K5493" s="456">
        <v>45597</v>
      </c>
      <c r="L5493" s="457"/>
      <c r="M5493" s="458">
        <v>0.100815</v>
      </c>
      <c r="N5493" s="458">
        <v>0.12012</v>
      </c>
      <c r="O5493" s="459">
        <v>1.9305000000000003E-2</v>
      </c>
      <c r="P5493" s="460"/>
      <c r="Q5493" s="453">
        <v>1</v>
      </c>
      <c r="R5493" s="458">
        <v>0.100815</v>
      </c>
      <c r="S5493" s="464">
        <v>5220000</v>
      </c>
      <c r="T5493" s="461">
        <v>160760542</v>
      </c>
      <c r="U5493" s="462">
        <v>5241660.7692307718</v>
      </c>
      <c r="V5493" s="463">
        <v>2097919.7699990892</v>
      </c>
      <c r="W5493" s="716" t="e">
        <f t="shared" si="211"/>
        <v>#DIV/0!</v>
      </c>
      <c r="Z5493" s="739">
        <f t="shared" si="212"/>
        <v>100772.10000000002</v>
      </c>
    </row>
    <row r="5494" spans="1:26" s="365" customFormat="1" ht="12.65" customHeight="1">
      <c r="A5494" s="284" t="s">
        <v>21</v>
      </c>
      <c r="B5494" s="452" t="s">
        <v>1030</v>
      </c>
      <c r="C5494" s="453" t="s">
        <v>554</v>
      </c>
      <c r="D5494" s="454" t="s">
        <v>1502</v>
      </c>
      <c r="E5494" s="455" t="s">
        <v>1032</v>
      </c>
      <c r="F5494" s="454" t="s">
        <v>1500</v>
      </c>
      <c r="G5494" s="454"/>
      <c r="H5494" s="454" t="s">
        <v>439</v>
      </c>
      <c r="I5494" s="453">
        <v>2023</v>
      </c>
      <c r="J5494" s="453">
        <v>9</v>
      </c>
      <c r="K5494" s="456">
        <v>45597</v>
      </c>
      <c r="L5494" s="457"/>
      <c r="M5494" s="458">
        <v>0.100815</v>
      </c>
      <c r="N5494" s="458">
        <v>0.12012</v>
      </c>
      <c r="O5494" s="459">
        <v>1.9305000000000003E-2</v>
      </c>
      <c r="P5494" s="460"/>
      <c r="Q5494" s="453">
        <v>1</v>
      </c>
      <c r="R5494" s="458">
        <v>0.100815</v>
      </c>
      <c r="S5494" s="464">
        <v>4800000</v>
      </c>
      <c r="T5494" s="461">
        <v>155540542</v>
      </c>
      <c r="U5494" s="462">
        <v>5241660.7692307718</v>
      </c>
      <c r="V5494" s="463">
        <v>2199999.0974996747</v>
      </c>
      <c r="W5494" s="716" t="e">
        <f t="shared" si="211"/>
        <v>#DIV/0!</v>
      </c>
      <c r="Z5494" s="739">
        <f t="shared" si="212"/>
        <v>92664.000000000015</v>
      </c>
    </row>
    <row r="5495" spans="1:26" s="365" customFormat="1" ht="12.65" customHeight="1">
      <c r="A5495" s="284" t="s">
        <v>21</v>
      </c>
      <c r="B5495" s="452" t="s">
        <v>1030</v>
      </c>
      <c r="C5495" s="453" t="s">
        <v>554</v>
      </c>
      <c r="D5495" s="454" t="s">
        <v>1502</v>
      </c>
      <c r="E5495" s="455" t="s">
        <v>1032</v>
      </c>
      <c r="F5495" s="454" t="s">
        <v>1500</v>
      </c>
      <c r="G5495" s="454"/>
      <c r="H5495" s="454" t="s">
        <v>439</v>
      </c>
      <c r="I5495" s="453">
        <v>2023</v>
      </c>
      <c r="J5495" s="453">
        <v>8</v>
      </c>
      <c r="K5495" s="456">
        <v>45597</v>
      </c>
      <c r="L5495" s="457"/>
      <c r="M5495" s="458">
        <v>0.100815</v>
      </c>
      <c r="N5495" s="458">
        <v>0.12012</v>
      </c>
      <c r="O5495" s="459">
        <v>1.9305000000000003E-2</v>
      </c>
      <c r="P5495" s="460"/>
      <c r="Q5495" s="453">
        <v>1</v>
      </c>
      <c r="R5495" s="458">
        <v>0.100815</v>
      </c>
      <c r="S5495" s="464">
        <v>8340000</v>
      </c>
      <c r="T5495" s="461">
        <v>150740542</v>
      </c>
      <c r="U5495" s="462">
        <v>5241660.7692307718</v>
      </c>
      <c r="V5495" s="463">
        <v>2293865.1457760758</v>
      </c>
      <c r="W5495" s="716" t="e">
        <f t="shared" si="211"/>
        <v>#DIV/0!</v>
      </c>
      <c r="Z5495" s="739">
        <f t="shared" si="212"/>
        <v>161003.70000000001</v>
      </c>
    </row>
    <row r="5496" spans="1:26" s="365" customFormat="1" ht="12.65" customHeight="1">
      <c r="A5496" s="284" t="s">
        <v>21</v>
      </c>
      <c r="B5496" s="452" t="s">
        <v>1030</v>
      </c>
      <c r="C5496" s="453" t="s">
        <v>554</v>
      </c>
      <c r="D5496" s="454" t="s">
        <v>1502</v>
      </c>
      <c r="E5496" s="455" t="s">
        <v>1032</v>
      </c>
      <c r="F5496" s="454" t="s">
        <v>1500</v>
      </c>
      <c r="G5496" s="454"/>
      <c r="H5496" s="454" t="s">
        <v>439</v>
      </c>
      <c r="I5496" s="453">
        <v>2023</v>
      </c>
      <c r="J5496" s="453">
        <v>7</v>
      </c>
      <c r="K5496" s="456">
        <v>45597</v>
      </c>
      <c r="L5496" s="457"/>
      <c r="M5496" s="458">
        <v>0.100815</v>
      </c>
      <c r="N5496" s="458">
        <v>0.12012</v>
      </c>
      <c r="O5496" s="459">
        <v>1.9305000000000003E-2</v>
      </c>
      <c r="P5496" s="460"/>
      <c r="Q5496" s="453">
        <v>1</v>
      </c>
      <c r="R5496" s="458">
        <v>0.100815</v>
      </c>
      <c r="S5496" s="464">
        <v>9540000</v>
      </c>
      <c r="T5496" s="461">
        <v>142400542</v>
      </c>
      <c r="U5496" s="462">
        <v>5241660.7692307718</v>
      </c>
      <c r="V5496" s="463">
        <v>2456957.4046563115</v>
      </c>
      <c r="W5496" s="716" t="e">
        <f t="shared" si="211"/>
        <v>#DIV/0!</v>
      </c>
      <c r="Z5496" s="739">
        <f t="shared" si="212"/>
        <v>184169.7</v>
      </c>
    </row>
    <row r="5497" spans="1:26" s="365" customFormat="1" ht="12.65" customHeight="1">
      <c r="A5497" s="284" t="s">
        <v>21</v>
      </c>
      <c r="B5497" s="452" t="s">
        <v>1030</v>
      </c>
      <c r="C5497" s="453" t="s">
        <v>554</v>
      </c>
      <c r="D5497" s="454" t="s">
        <v>1502</v>
      </c>
      <c r="E5497" s="455" t="s">
        <v>1032</v>
      </c>
      <c r="F5497" s="454" t="s">
        <v>1500</v>
      </c>
      <c r="G5497" s="454"/>
      <c r="H5497" s="454" t="s">
        <v>439</v>
      </c>
      <c r="I5497" s="453">
        <v>2023</v>
      </c>
      <c r="J5497" s="453">
        <v>6</v>
      </c>
      <c r="K5497" s="456">
        <v>45597</v>
      </c>
      <c r="L5497" s="457"/>
      <c r="M5497" s="458">
        <v>0.100815</v>
      </c>
      <c r="N5497" s="458">
        <v>0.12012</v>
      </c>
      <c r="O5497" s="459">
        <v>1.9305000000000003E-2</v>
      </c>
      <c r="P5497" s="460"/>
      <c r="Q5497" s="453">
        <v>1</v>
      </c>
      <c r="R5497" s="458">
        <v>0.100815</v>
      </c>
      <c r="S5497" s="464">
        <v>12420000</v>
      </c>
      <c r="T5497" s="461">
        <v>132860542</v>
      </c>
      <c r="U5497" s="462">
        <v>5241660.7692307718</v>
      </c>
      <c r="V5497" s="463">
        <v>2643516.1756056556</v>
      </c>
      <c r="W5497" s="716" t="e">
        <f t="shared" si="211"/>
        <v>#DIV/0!</v>
      </c>
      <c r="Z5497" s="739">
        <f t="shared" si="212"/>
        <v>239768.10000000003</v>
      </c>
    </row>
    <row r="5498" spans="1:26" s="365" customFormat="1" ht="12.65" customHeight="1">
      <c r="A5498" s="284" t="s">
        <v>21</v>
      </c>
      <c r="B5498" s="452" t="s">
        <v>1030</v>
      </c>
      <c r="C5498" s="453" t="s">
        <v>554</v>
      </c>
      <c r="D5498" s="454" t="s">
        <v>1502</v>
      </c>
      <c r="E5498" s="455" t="s">
        <v>1032</v>
      </c>
      <c r="F5498" s="454" t="s">
        <v>1500</v>
      </c>
      <c r="G5498" s="454"/>
      <c r="H5498" s="454" t="s">
        <v>439</v>
      </c>
      <c r="I5498" s="453">
        <v>2023</v>
      </c>
      <c r="J5498" s="453">
        <v>5</v>
      </c>
      <c r="K5498" s="456">
        <v>45597</v>
      </c>
      <c r="L5498" s="457"/>
      <c r="M5498" s="458">
        <v>0.100815</v>
      </c>
      <c r="N5498" s="458">
        <v>0.12012</v>
      </c>
      <c r="O5498" s="459">
        <v>1.9305000000000003E-2</v>
      </c>
      <c r="P5498" s="460"/>
      <c r="Q5498" s="453">
        <v>1</v>
      </c>
      <c r="R5498" s="458">
        <v>0.100815</v>
      </c>
      <c r="S5498" s="464">
        <v>8460000</v>
      </c>
      <c r="T5498" s="461">
        <v>120440542</v>
      </c>
      <c r="U5498" s="462">
        <v>5241660.7692307718</v>
      </c>
      <c r="V5498" s="463">
        <v>2886394.5755208423</v>
      </c>
      <c r="W5498" s="716" t="e">
        <f t="shared" si="211"/>
        <v>#DIV/0!</v>
      </c>
      <c r="Z5498" s="739">
        <f t="shared" si="212"/>
        <v>163320.30000000002</v>
      </c>
    </row>
    <row r="5499" spans="1:26" s="365" customFormat="1" ht="12.65" customHeight="1">
      <c r="A5499" s="284" t="s">
        <v>21</v>
      </c>
      <c r="B5499" s="452" t="s">
        <v>1030</v>
      </c>
      <c r="C5499" s="453" t="s">
        <v>554</v>
      </c>
      <c r="D5499" s="454" t="s">
        <v>1502</v>
      </c>
      <c r="E5499" s="455" t="s">
        <v>1032</v>
      </c>
      <c r="F5499" s="454" t="s">
        <v>1500</v>
      </c>
      <c r="G5499" s="454"/>
      <c r="H5499" s="454" t="s">
        <v>439</v>
      </c>
      <c r="I5499" s="453">
        <v>2023</v>
      </c>
      <c r="J5499" s="453">
        <v>4</v>
      </c>
      <c r="K5499" s="456">
        <v>45597</v>
      </c>
      <c r="L5499" s="457"/>
      <c r="M5499" s="458">
        <v>0.100815</v>
      </c>
      <c r="N5499" s="458">
        <v>0.12012</v>
      </c>
      <c r="O5499" s="459">
        <v>1.9305000000000003E-2</v>
      </c>
      <c r="P5499" s="460"/>
      <c r="Q5499" s="453">
        <v>1</v>
      </c>
      <c r="R5499" s="458">
        <v>0.100815</v>
      </c>
      <c r="S5499" s="464">
        <v>14609000</v>
      </c>
      <c r="T5499" s="461">
        <v>111980542</v>
      </c>
      <c r="U5499" s="462">
        <v>5241660.7692307718</v>
      </c>
      <c r="V5499" s="463">
        <v>3051833.4856079929</v>
      </c>
      <c r="W5499" s="716" t="e">
        <f t="shared" si="211"/>
        <v>#DIV/0!</v>
      </c>
      <c r="Z5499" s="739">
        <f t="shared" si="212"/>
        <v>282026.74500000005</v>
      </c>
    </row>
    <row r="5500" spans="1:26" s="365" customFormat="1" ht="12.65" customHeight="1">
      <c r="A5500" s="284" t="s">
        <v>21</v>
      </c>
      <c r="B5500" s="452" t="s">
        <v>1030</v>
      </c>
      <c r="C5500" s="453" t="s">
        <v>554</v>
      </c>
      <c r="D5500" s="454" t="s">
        <v>1502</v>
      </c>
      <c r="E5500" s="455" t="s">
        <v>1032</v>
      </c>
      <c r="F5500" s="454" t="s">
        <v>1500</v>
      </c>
      <c r="G5500" s="454"/>
      <c r="H5500" s="454" t="s">
        <v>439</v>
      </c>
      <c r="I5500" s="453">
        <v>2023</v>
      </c>
      <c r="J5500" s="453">
        <v>3</v>
      </c>
      <c r="K5500" s="456">
        <v>45597</v>
      </c>
      <c r="L5500" s="457"/>
      <c r="M5500" s="458">
        <v>0.100815</v>
      </c>
      <c r="N5500" s="458">
        <v>0.12012</v>
      </c>
      <c r="O5500" s="459">
        <v>1.9305000000000003E-2</v>
      </c>
      <c r="P5500" s="460"/>
      <c r="Q5500" s="453">
        <v>1</v>
      </c>
      <c r="R5500" s="458">
        <v>0.100815</v>
      </c>
      <c r="S5500" s="464">
        <v>13522000</v>
      </c>
      <c r="T5500" s="461">
        <v>97371542</v>
      </c>
      <c r="U5500" s="462">
        <v>5241660.7692307718</v>
      </c>
      <c r="V5500" s="463">
        <v>3337518.7146225572</v>
      </c>
      <c r="W5500" s="716" t="e">
        <f t="shared" si="211"/>
        <v>#DIV/0!</v>
      </c>
      <c r="Z5500" s="739">
        <f t="shared" si="212"/>
        <v>261042.21000000005</v>
      </c>
    </row>
    <row r="5501" spans="1:26" s="365" customFormat="1" ht="12.65" customHeight="1">
      <c r="A5501" s="284" t="s">
        <v>21</v>
      </c>
      <c r="B5501" s="452" t="s">
        <v>1030</v>
      </c>
      <c r="C5501" s="453" t="s">
        <v>554</v>
      </c>
      <c r="D5501" s="454" t="s">
        <v>1502</v>
      </c>
      <c r="E5501" s="455" t="s">
        <v>1032</v>
      </c>
      <c r="F5501" s="454" t="s">
        <v>1500</v>
      </c>
      <c r="G5501" s="454"/>
      <c r="H5501" s="454" t="s">
        <v>439</v>
      </c>
      <c r="I5501" s="453">
        <v>2023</v>
      </c>
      <c r="J5501" s="453">
        <v>2</v>
      </c>
      <c r="K5501" s="456">
        <v>45597</v>
      </c>
      <c r="L5501" s="457"/>
      <c r="M5501" s="458">
        <v>0.100815</v>
      </c>
      <c r="N5501" s="458">
        <v>0.12012</v>
      </c>
      <c r="O5501" s="459">
        <v>1.9305000000000003E-2</v>
      </c>
      <c r="P5501" s="460"/>
      <c r="Q5501" s="453">
        <v>1</v>
      </c>
      <c r="R5501" s="458">
        <v>0.100815</v>
      </c>
      <c r="S5501" s="464">
        <v>13380000</v>
      </c>
      <c r="T5501" s="461">
        <v>83849542</v>
      </c>
      <c r="U5501" s="462">
        <v>5241660.7692307718</v>
      </c>
      <c r="V5501" s="463">
        <v>3601947.1947878636</v>
      </c>
      <c r="W5501" s="716" t="e">
        <f t="shared" si="211"/>
        <v>#DIV/0!</v>
      </c>
      <c r="Z5501" s="739">
        <f t="shared" si="212"/>
        <v>258300.90000000002</v>
      </c>
    </row>
    <row r="5502" spans="1:26" s="365" customFormat="1" ht="12.65" customHeight="1">
      <c r="A5502" s="284" t="s">
        <v>21</v>
      </c>
      <c r="B5502" s="452" t="s">
        <v>1030</v>
      </c>
      <c r="C5502" s="453" t="s">
        <v>554</v>
      </c>
      <c r="D5502" s="454" t="s">
        <v>1502</v>
      </c>
      <c r="E5502" s="455" t="s">
        <v>1032</v>
      </c>
      <c r="F5502" s="454" t="s">
        <v>1500</v>
      </c>
      <c r="G5502" s="454"/>
      <c r="H5502" s="454" t="s">
        <v>439</v>
      </c>
      <c r="I5502" s="453">
        <v>2023</v>
      </c>
      <c r="J5502" s="453">
        <v>1</v>
      </c>
      <c r="K5502" s="456">
        <v>45597</v>
      </c>
      <c r="L5502" s="457"/>
      <c r="M5502" s="458">
        <v>0.100815</v>
      </c>
      <c r="N5502" s="458">
        <v>0.12012</v>
      </c>
      <c r="O5502" s="459">
        <v>1.9305000000000003E-2</v>
      </c>
      <c r="P5502" s="460"/>
      <c r="Q5502" s="453">
        <v>1</v>
      </c>
      <c r="R5502" s="458">
        <v>0.100815</v>
      </c>
      <c r="S5502" s="464">
        <v>14678000</v>
      </c>
      <c r="T5502" s="461">
        <v>70469542</v>
      </c>
      <c r="U5502" s="462">
        <v>5241660.7692307718</v>
      </c>
      <c r="V5502" s="463">
        <v>3863598.8043583287</v>
      </c>
      <c r="W5502" s="716" t="e">
        <f t="shared" si="211"/>
        <v>#DIV/0!</v>
      </c>
      <c r="Z5502" s="739">
        <f t="shared" si="212"/>
        <v>283358.79000000004</v>
      </c>
    </row>
    <row r="5503" spans="1:26" s="365" customFormat="1" ht="12.65" customHeight="1">
      <c r="A5503" s="284" t="s">
        <v>21</v>
      </c>
      <c r="B5503" s="452" t="s">
        <v>1030</v>
      </c>
      <c r="C5503" s="453" t="s">
        <v>554</v>
      </c>
      <c r="D5503" s="454" t="s">
        <v>726</v>
      </c>
      <c r="E5503" s="455" t="s">
        <v>1034</v>
      </c>
      <c r="F5503" s="454" t="s">
        <v>1500</v>
      </c>
      <c r="G5503" s="454"/>
      <c r="H5503" s="454" t="s">
        <v>439</v>
      </c>
      <c r="I5503" s="453">
        <v>2025</v>
      </c>
      <c r="J5503" s="453">
        <v>1</v>
      </c>
      <c r="K5503" s="456">
        <v>45705</v>
      </c>
      <c r="L5503" s="457"/>
      <c r="M5503" s="458">
        <v>8.7945000000000009E-2</v>
      </c>
      <c r="N5503" s="458">
        <v>0.126555</v>
      </c>
      <c r="O5503" s="465">
        <v>3.8610000000000005E-2</v>
      </c>
      <c r="P5503" s="460"/>
      <c r="Q5503" s="453">
        <v>1</v>
      </c>
      <c r="R5503" s="458">
        <v>8.7945000000000009E-2</v>
      </c>
      <c r="S5503" s="464">
        <v>11184000</v>
      </c>
      <c r="T5503" s="461">
        <v>336772587</v>
      </c>
      <c r="U5503" s="462">
        <v>9509940.0757872239</v>
      </c>
      <c r="V5503" s="463">
        <v>-2383725.1638199999</v>
      </c>
      <c r="W5503" s="716" t="e">
        <f t="shared" si="211"/>
        <v>#DIV/0!</v>
      </c>
      <c r="Z5503" s="739">
        <f t="shared" si="212"/>
        <v>431814.24000000005</v>
      </c>
    </row>
    <row r="5504" spans="1:26" s="365" customFormat="1" ht="12.65" customHeight="1">
      <c r="A5504" s="284" t="s">
        <v>21</v>
      </c>
      <c r="B5504" s="452" t="s">
        <v>1030</v>
      </c>
      <c r="C5504" s="453" t="s">
        <v>554</v>
      </c>
      <c r="D5504" s="454" t="s">
        <v>726</v>
      </c>
      <c r="E5504" s="455" t="s">
        <v>1034</v>
      </c>
      <c r="F5504" s="454" t="s">
        <v>1500</v>
      </c>
      <c r="G5504" s="454"/>
      <c r="H5504" s="454" t="s">
        <v>439</v>
      </c>
      <c r="I5504" s="453">
        <v>2024</v>
      </c>
      <c r="J5504" s="453">
        <v>12</v>
      </c>
      <c r="K5504" s="456">
        <v>45666</v>
      </c>
      <c r="L5504" s="457"/>
      <c r="M5504" s="458">
        <v>8.7945000000000009E-2</v>
      </c>
      <c r="N5504" s="458">
        <v>0.126555</v>
      </c>
      <c r="O5504" s="459">
        <v>3.8610000000000005E-2</v>
      </c>
      <c r="P5504" s="460"/>
      <c r="Q5504" s="453">
        <v>1</v>
      </c>
      <c r="R5504" s="458">
        <v>8.7945000000000009E-2</v>
      </c>
      <c r="S5504" s="464">
        <v>14966854</v>
      </c>
      <c r="T5504" s="461">
        <v>325588587</v>
      </c>
      <c r="U5504" s="462">
        <v>9509940.0757872239</v>
      </c>
      <c r="V5504" s="463">
        <v>-1951385.1500000001</v>
      </c>
      <c r="W5504" s="716" t="e">
        <f t="shared" si="211"/>
        <v>#DIV/0!</v>
      </c>
      <c r="Z5504" s="739">
        <f t="shared" si="212"/>
        <v>577870.23294000013</v>
      </c>
    </row>
    <row r="5505" spans="1:26" s="365" customFormat="1" ht="12.65" customHeight="1">
      <c r="A5505" s="284" t="s">
        <v>21</v>
      </c>
      <c r="B5505" s="452" t="s">
        <v>1030</v>
      </c>
      <c r="C5505" s="453" t="s">
        <v>554</v>
      </c>
      <c r="D5505" s="454" t="s">
        <v>726</v>
      </c>
      <c r="E5505" s="455" t="s">
        <v>1034</v>
      </c>
      <c r="F5505" s="454" t="s">
        <v>1500</v>
      </c>
      <c r="G5505" s="454"/>
      <c r="H5505" s="454" t="s">
        <v>439</v>
      </c>
      <c r="I5505" s="453">
        <v>2024</v>
      </c>
      <c r="J5505" s="453">
        <v>11</v>
      </c>
      <c r="K5505" s="456">
        <v>45629</v>
      </c>
      <c r="L5505" s="457"/>
      <c r="M5505" s="458">
        <v>8.7945000000000009E-2</v>
      </c>
      <c r="N5505" s="458">
        <v>0.126555</v>
      </c>
      <c r="O5505" s="459">
        <v>3.8610000000000005E-2</v>
      </c>
      <c r="P5505" s="460"/>
      <c r="Q5505" s="453">
        <v>1</v>
      </c>
      <c r="R5505" s="458">
        <v>8.7945000000000009E-2</v>
      </c>
      <c r="S5505" s="464">
        <v>11078900</v>
      </c>
      <c r="T5505" s="461">
        <v>310621733</v>
      </c>
      <c r="U5505" s="462">
        <v>9509940.0757872239</v>
      </c>
      <c r="V5505" s="463">
        <v>-1372818.5950050002</v>
      </c>
      <c r="W5505" s="716" t="e">
        <f t="shared" si="211"/>
        <v>#DIV/0!</v>
      </c>
      <c r="Z5505" s="739">
        <f t="shared" si="212"/>
        <v>427756.32900000009</v>
      </c>
    </row>
    <row r="5506" spans="1:26" s="365" customFormat="1" ht="12.65" customHeight="1">
      <c r="A5506" s="284" t="s">
        <v>21</v>
      </c>
      <c r="B5506" s="452" t="s">
        <v>1030</v>
      </c>
      <c r="C5506" s="453" t="s">
        <v>554</v>
      </c>
      <c r="D5506" s="454" t="s">
        <v>726</v>
      </c>
      <c r="E5506" s="455" t="s">
        <v>1034</v>
      </c>
      <c r="F5506" s="454" t="s">
        <v>1500</v>
      </c>
      <c r="G5506" s="454"/>
      <c r="H5506" s="454" t="s">
        <v>439</v>
      </c>
      <c r="I5506" s="453">
        <v>2024</v>
      </c>
      <c r="J5506" s="453">
        <v>10</v>
      </c>
      <c r="K5506" s="456">
        <v>45601</v>
      </c>
      <c r="L5506" s="457"/>
      <c r="M5506" s="458">
        <v>8.7945000000000009E-2</v>
      </c>
      <c r="N5506" s="458">
        <v>0.126555</v>
      </c>
      <c r="O5506" s="459">
        <v>3.8610000000000005E-2</v>
      </c>
      <c r="P5506" s="460"/>
      <c r="Q5506" s="453">
        <v>1</v>
      </c>
      <c r="R5506" s="458">
        <v>8.7945000000000009E-2</v>
      </c>
      <c r="S5506" s="464">
        <v>11748480</v>
      </c>
      <c r="T5506" s="461">
        <v>299542833</v>
      </c>
      <c r="U5506" s="462">
        <v>9509940.0757872239</v>
      </c>
      <c r="V5506" s="463">
        <v>-944544.52141505899</v>
      </c>
      <c r="W5506" s="716" t="e">
        <f t="shared" ref="W5506:W5569" si="213">V5506/$AB$1</f>
        <v>#DIV/0!</v>
      </c>
      <c r="Z5506" s="739">
        <f t="shared" si="212"/>
        <v>453608.81280000007</v>
      </c>
    </row>
    <row r="5507" spans="1:26" s="365" customFormat="1" ht="12.65" customHeight="1">
      <c r="A5507" s="284" t="s">
        <v>21</v>
      </c>
      <c r="B5507" s="452" t="s">
        <v>1030</v>
      </c>
      <c r="C5507" s="453" t="s">
        <v>554</v>
      </c>
      <c r="D5507" s="454" t="s">
        <v>726</v>
      </c>
      <c r="E5507" s="455" t="s">
        <v>1034</v>
      </c>
      <c r="F5507" s="454" t="s">
        <v>1500</v>
      </c>
      <c r="G5507" s="454"/>
      <c r="H5507" s="454" t="s">
        <v>439</v>
      </c>
      <c r="I5507" s="453">
        <v>2024</v>
      </c>
      <c r="J5507" s="453">
        <v>9</v>
      </c>
      <c r="K5507" s="456">
        <v>45597</v>
      </c>
      <c r="L5507" s="457"/>
      <c r="M5507" s="458">
        <v>8.7945000000000009E-2</v>
      </c>
      <c r="N5507" s="458">
        <v>0.126555</v>
      </c>
      <c r="O5507" s="459">
        <v>3.8610000000000005E-2</v>
      </c>
      <c r="P5507" s="460">
        <v>0</v>
      </c>
      <c r="Q5507" s="453">
        <v>1</v>
      </c>
      <c r="R5507" s="458">
        <v>8.7945000000000009E-2</v>
      </c>
      <c r="S5507" s="464">
        <v>10010147</v>
      </c>
      <c r="T5507" s="461">
        <v>287794353</v>
      </c>
      <c r="U5507" s="462">
        <v>9509940.0757872239</v>
      </c>
      <c r="V5507" s="463">
        <v>-490386.6725213285</v>
      </c>
      <c r="W5507" s="716" t="e">
        <f t="shared" si="213"/>
        <v>#DIV/0!</v>
      </c>
      <c r="Z5507" s="739">
        <f t="shared" ref="Z5507:Z5570" si="214">O5507*S5507</f>
        <v>386491.77567000006</v>
      </c>
    </row>
    <row r="5508" spans="1:26" s="365" customFormat="1" ht="12.65" customHeight="1">
      <c r="A5508" s="284" t="s">
        <v>21</v>
      </c>
      <c r="B5508" s="452" t="s">
        <v>1030</v>
      </c>
      <c r="C5508" s="453" t="s">
        <v>554</v>
      </c>
      <c r="D5508" s="454" t="s">
        <v>726</v>
      </c>
      <c r="E5508" s="455" t="s">
        <v>1034</v>
      </c>
      <c r="F5508" s="454" t="s">
        <v>1500</v>
      </c>
      <c r="G5508" s="454"/>
      <c r="H5508" s="454" t="s">
        <v>439</v>
      </c>
      <c r="I5508" s="453">
        <v>2024</v>
      </c>
      <c r="J5508" s="453">
        <v>8</v>
      </c>
      <c r="K5508" s="456">
        <v>45597</v>
      </c>
      <c r="L5508" s="457"/>
      <c r="M5508" s="458">
        <v>8.7945000000000009E-2</v>
      </c>
      <c r="N5508" s="458">
        <v>0.126555</v>
      </c>
      <c r="O5508" s="459">
        <v>3.8610000000000005E-2</v>
      </c>
      <c r="P5508" s="460"/>
      <c r="Q5508" s="453">
        <v>1</v>
      </c>
      <c r="R5508" s="458">
        <v>8.7945000000000009E-2</v>
      </c>
      <c r="S5508" s="464">
        <v>9996000</v>
      </c>
      <c r="T5508" s="461">
        <v>277784206</v>
      </c>
      <c r="U5508" s="462">
        <v>9509940.0757872239</v>
      </c>
      <c r="V5508" s="463">
        <v>-103427.09744182316</v>
      </c>
      <c r="W5508" s="716" t="e">
        <f t="shared" si="213"/>
        <v>#DIV/0!</v>
      </c>
      <c r="Z5508" s="739">
        <f t="shared" si="214"/>
        <v>385945.56000000006</v>
      </c>
    </row>
    <row r="5509" spans="1:26" s="365" customFormat="1" ht="12.65" customHeight="1">
      <c r="A5509" s="284" t="s">
        <v>21</v>
      </c>
      <c r="B5509" s="452" t="s">
        <v>1030</v>
      </c>
      <c r="C5509" s="453" t="s">
        <v>554</v>
      </c>
      <c r="D5509" s="454" t="s">
        <v>726</v>
      </c>
      <c r="E5509" s="455" t="s">
        <v>1034</v>
      </c>
      <c r="F5509" s="454" t="s">
        <v>1500</v>
      </c>
      <c r="G5509" s="454"/>
      <c r="H5509" s="454" t="s">
        <v>439</v>
      </c>
      <c r="I5509" s="453">
        <v>2024</v>
      </c>
      <c r="J5509" s="453">
        <v>7</v>
      </c>
      <c r="K5509" s="456">
        <v>45597</v>
      </c>
      <c r="L5509" s="457"/>
      <c r="M5509" s="458">
        <v>8.7945000000000009E-2</v>
      </c>
      <c r="N5509" s="458">
        <v>0.126555</v>
      </c>
      <c r="O5509" s="459">
        <v>3.8610000000000005E-2</v>
      </c>
      <c r="P5509" s="460"/>
      <c r="Q5509" s="453">
        <v>1</v>
      </c>
      <c r="R5509" s="458">
        <v>8.7945000000000009E-2</v>
      </c>
      <c r="S5509" s="464">
        <v>14373389</v>
      </c>
      <c r="T5509" s="461">
        <v>267788206</v>
      </c>
      <c r="U5509" s="462">
        <v>9509940.0757872239</v>
      </c>
      <c r="V5509" s="463">
        <v>282985.60084269982</v>
      </c>
      <c r="W5509" s="716" t="e">
        <f t="shared" si="213"/>
        <v>#DIV/0!</v>
      </c>
      <c r="Z5509" s="739">
        <f t="shared" si="214"/>
        <v>554956.54929000011</v>
      </c>
    </row>
    <row r="5510" spans="1:26" s="365" customFormat="1" ht="12.65" customHeight="1">
      <c r="A5510" s="284" t="s">
        <v>21</v>
      </c>
      <c r="B5510" s="452" t="s">
        <v>1030</v>
      </c>
      <c r="C5510" s="453" t="s">
        <v>554</v>
      </c>
      <c r="D5510" s="454" t="s">
        <v>726</v>
      </c>
      <c r="E5510" s="455" t="s">
        <v>1034</v>
      </c>
      <c r="F5510" s="454" t="s">
        <v>1500</v>
      </c>
      <c r="G5510" s="454"/>
      <c r="H5510" s="454" t="s">
        <v>439</v>
      </c>
      <c r="I5510" s="453">
        <v>2024</v>
      </c>
      <c r="J5510" s="453">
        <v>6</v>
      </c>
      <c r="K5510" s="456">
        <v>45597</v>
      </c>
      <c r="L5510" s="457"/>
      <c r="M5510" s="458">
        <v>8.7945000000000009E-2</v>
      </c>
      <c r="N5510" s="458">
        <v>0.126555</v>
      </c>
      <c r="O5510" s="459">
        <v>3.8610000000000005E-2</v>
      </c>
      <c r="P5510" s="460"/>
      <c r="Q5510" s="453">
        <v>1</v>
      </c>
      <c r="R5510" s="458">
        <v>8.7945000000000009E-2</v>
      </c>
      <c r="S5510" s="464">
        <v>8746500</v>
      </c>
      <c r="T5510" s="461">
        <v>253414817</v>
      </c>
      <c r="U5510" s="462">
        <v>9509940.0757872239</v>
      </c>
      <c r="V5510" s="463">
        <v>838613.8548426067</v>
      </c>
      <c r="W5510" s="716" t="e">
        <f t="shared" si="213"/>
        <v>#DIV/0!</v>
      </c>
      <c r="Z5510" s="739">
        <f t="shared" si="214"/>
        <v>337702.36500000005</v>
      </c>
    </row>
    <row r="5511" spans="1:26" s="365" customFormat="1" ht="12.65" customHeight="1">
      <c r="A5511" s="284" t="s">
        <v>21</v>
      </c>
      <c r="B5511" s="452" t="s">
        <v>1030</v>
      </c>
      <c r="C5511" s="453" t="s">
        <v>554</v>
      </c>
      <c r="D5511" s="454" t="s">
        <v>726</v>
      </c>
      <c r="E5511" s="455" t="s">
        <v>1034</v>
      </c>
      <c r="F5511" s="454" t="s">
        <v>1500</v>
      </c>
      <c r="G5511" s="454"/>
      <c r="H5511" s="454" t="s">
        <v>439</v>
      </c>
      <c r="I5511" s="453">
        <v>2024</v>
      </c>
      <c r="J5511" s="453">
        <v>5</v>
      </c>
      <c r="K5511" s="456">
        <v>45597</v>
      </c>
      <c r="L5511" s="457"/>
      <c r="M5511" s="458">
        <v>8.7945000000000009E-2</v>
      </c>
      <c r="N5511" s="458">
        <v>0.126555</v>
      </c>
      <c r="O5511" s="459">
        <v>3.8610000000000005E-2</v>
      </c>
      <c r="P5511" s="460"/>
      <c r="Q5511" s="453">
        <v>1</v>
      </c>
      <c r="R5511" s="458">
        <v>8.7945000000000009E-2</v>
      </c>
      <c r="S5511" s="464">
        <v>19589647</v>
      </c>
      <c r="T5511" s="461">
        <v>244668317</v>
      </c>
      <c r="U5511" s="462">
        <v>9509940.0757872239</v>
      </c>
      <c r="V5511" s="463">
        <v>1176724.9658415681</v>
      </c>
      <c r="W5511" s="716" t="e">
        <f t="shared" si="213"/>
        <v>#DIV/0!</v>
      </c>
      <c r="Z5511" s="739">
        <f t="shared" si="214"/>
        <v>756356.27067000011</v>
      </c>
    </row>
    <row r="5512" spans="1:26" s="365" customFormat="1" ht="12.65" customHeight="1">
      <c r="A5512" s="284" t="s">
        <v>21</v>
      </c>
      <c r="B5512" s="452" t="s">
        <v>1030</v>
      </c>
      <c r="C5512" s="453" t="s">
        <v>554</v>
      </c>
      <c r="D5512" s="454" t="s">
        <v>726</v>
      </c>
      <c r="E5512" s="455" t="s">
        <v>1034</v>
      </c>
      <c r="F5512" s="454" t="s">
        <v>1500</v>
      </c>
      <c r="G5512" s="454"/>
      <c r="H5512" s="454" t="s">
        <v>439</v>
      </c>
      <c r="I5512" s="453">
        <v>2024</v>
      </c>
      <c r="J5512" s="453">
        <v>4</v>
      </c>
      <c r="K5512" s="456">
        <v>45597</v>
      </c>
      <c r="L5512" s="457"/>
      <c r="M5512" s="458">
        <v>8.7945000000000009E-2</v>
      </c>
      <c r="N5512" s="458">
        <v>0.126555</v>
      </c>
      <c r="O5512" s="459">
        <v>3.8610000000000005E-2</v>
      </c>
      <c r="P5512" s="460"/>
      <c r="Q5512" s="453">
        <v>1</v>
      </c>
      <c r="R5512" s="458">
        <v>8.7945000000000009E-2</v>
      </c>
      <c r="S5512" s="464">
        <v>8413300</v>
      </c>
      <c r="T5512" s="461">
        <v>225078670</v>
      </c>
      <c r="U5512" s="462">
        <v>9509940.0757872239</v>
      </c>
      <c r="V5512" s="463">
        <v>1933996.7101104078</v>
      </c>
      <c r="W5512" s="716" t="e">
        <f t="shared" si="213"/>
        <v>#DIV/0!</v>
      </c>
      <c r="Z5512" s="739">
        <f t="shared" si="214"/>
        <v>324837.51300000004</v>
      </c>
    </row>
    <row r="5513" spans="1:26" s="365" customFormat="1" ht="12.65" customHeight="1">
      <c r="A5513" s="284" t="s">
        <v>21</v>
      </c>
      <c r="B5513" s="452" t="s">
        <v>1030</v>
      </c>
      <c r="C5513" s="453" t="s">
        <v>554</v>
      </c>
      <c r="D5513" s="454" t="s">
        <v>726</v>
      </c>
      <c r="E5513" s="455" t="s">
        <v>1034</v>
      </c>
      <c r="F5513" s="454" t="s">
        <v>1500</v>
      </c>
      <c r="G5513" s="454"/>
      <c r="H5513" s="454" t="s">
        <v>439</v>
      </c>
      <c r="I5513" s="453">
        <v>2024</v>
      </c>
      <c r="J5513" s="453">
        <v>3</v>
      </c>
      <c r="K5513" s="456">
        <v>45597</v>
      </c>
      <c r="L5513" s="457"/>
      <c r="M5513" s="458">
        <v>8.7945000000000009E-2</v>
      </c>
      <c r="N5513" s="458">
        <v>0.126555</v>
      </c>
      <c r="O5513" s="459">
        <v>3.8610000000000005E-2</v>
      </c>
      <c r="P5513" s="460"/>
      <c r="Q5513" s="453">
        <v>1</v>
      </c>
      <c r="R5513" s="458">
        <v>8.7945000000000009E-2</v>
      </c>
      <c r="S5513" s="464">
        <v>12744900</v>
      </c>
      <c r="T5513" s="461">
        <v>216665370</v>
      </c>
      <c r="U5513" s="462">
        <v>9509940.0757872239</v>
      </c>
      <c r="V5513" s="463">
        <v>2259227.3978332132</v>
      </c>
      <c r="W5513" s="716" t="e">
        <f t="shared" si="213"/>
        <v>#DIV/0!</v>
      </c>
      <c r="Z5513" s="739">
        <f t="shared" si="214"/>
        <v>492080.58900000009</v>
      </c>
    </row>
    <row r="5514" spans="1:26" s="365" customFormat="1" ht="12.65" customHeight="1">
      <c r="A5514" s="284" t="s">
        <v>21</v>
      </c>
      <c r="B5514" s="452" t="s">
        <v>1030</v>
      </c>
      <c r="C5514" s="453" t="s">
        <v>554</v>
      </c>
      <c r="D5514" s="454" t="s">
        <v>726</v>
      </c>
      <c r="E5514" s="455" t="s">
        <v>1034</v>
      </c>
      <c r="F5514" s="454" t="s">
        <v>1500</v>
      </c>
      <c r="G5514" s="454"/>
      <c r="H5514" s="454" t="s">
        <v>439</v>
      </c>
      <c r="I5514" s="453">
        <v>2024</v>
      </c>
      <c r="J5514" s="453">
        <v>2</v>
      </c>
      <c r="K5514" s="456">
        <v>45597</v>
      </c>
      <c r="L5514" s="457"/>
      <c r="M5514" s="458">
        <v>8.7945000000000009E-2</v>
      </c>
      <c r="N5514" s="458">
        <v>0.126555</v>
      </c>
      <c r="O5514" s="459">
        <v>3.8610000000000005E-2</v>
      </c>
      <c r="P5514" s="460"/>
      <c r="Q5514" s="453">
        <v>1</v>
      </c>
      <c r="R5514" s="458">
        <v>8.7945000000000009E-2</v>
      </c>
      <c r="S5514" s="464">
        <v>11872311</v>
      </c>
      <c r="T5514" s="461">
        <v>203920470</v>
      </c>
      <c r="U5514" s="462">
        <v>9509940.0757872239</v>
      </c>
      <c r="V5514" s="463">
        <v>2751903.5881459769</v>
      </c>
      <c r="W5514" s="716" t="e">
        <f t="shared" si="213"/>
        <v>#DIV/0!</v>
      </c>
      <c r="Z5514" s="739">
        <f t="shared" si="214"/>
        <v>458389.92771000008</v>
      </c>
    </row>
    <row r="5515" spans="1:26" s="365" customFormat="1" ht="12.65" customHeight="1">
      <c r="A5515" s="284" t="s">
        <v>21</v>
      </c>
      <c r="B5515" s="452" t="s">
        <v>1030</v>
      </c>
      <c r="C5515" s="453" t="s">
        <v>554</v>
      </c>
      <c r="D5515" s="454" t="s">
        <v>726</v>
      </c>
      <c r="E5515" s="455" t="s">
        <v>1034</v>
      </c>
      <c r="F5515" s="454" t="s">
        <v>1500</v>
      </c>
      <c r="G5515" s="454"/>
      <c r="H5515" s="454" t="s">
        <v>439</v>
      </c>
      <c r="I5515" s="453">
        <v>2024</v>
      </c>
      <c r="J5515" s="453">
        <v>1</v>
      </c>
      <c r="K5515" s="456">
        <v>45597</v>
      </c>
      <c r="L5515" s="457"/>
      <c r="M5515" s="458">
        <v>8.7945000000000009E-2</v>
      </c>
      <c r="N5515" s="458">
        <v>0.126555</v>
      </c>
      <c r="O5515" s="459">
        <v>3.8610000000000005E-2</v>
      </c>
      <c r="P5515" s="460"/>
      <c r="Q5515" s="453">
        <v>1</v>
      </c>
      <c r="R5515" s="458">
        <v>8.7945000000000009E-2</v>
      </c>
      <c r="S5515" s="464">
        <v>12661600</v>
      </c>
      <c r="T5515" s="461">
        <v>192048159</v>
      </c>
      <c r="U5515" s="462">
        <v>9509940.0757872239</v>
      </c>
      <c r="V5515" s="463">
        <v>3210848.3388845795</v>
      </c>
      <c r="W5515" s="716" t="e">
        <f t="shared" si="213"/>
        <v>#DIV/0!</v>
      </c>
      <c r="Z5515" s="739">
        <f t="shared" si="214"/>
        <v>488864.37600000005</v>
      </c>
    </row>
    <row r="5516" spans="1:26" s="365" customFormat="1" ht="12.65" customHeight="1">
      <c r="A5516" s="284" t="s">
        <v>21</v>
      </c>
      <c r="B5516" s="452" t="s">
        <v>1030</v>
      </c>
      <c r="C5516" s="453" t="s">
        <v>554</v>
      </c>
      <c r="D5516" s="454" t="s">
        <v>726</v>
      </c>
      <c r="E5516" s="455" t="s">
        <v>1034</v>
      </c>
      <c r="F5516" s="454" t="s">
        <v>1500</v>
      </c>
      <c r="G5516" s="454"/>
      <c r="H5516" s="454" t="s">
        <v>439</v>
      </c>
      <c r="I5516" s="453">
        <v>2023</v>
      </c>
      <c r="J5516" s="453">
        <v>12</v>
      </c>
      <c r="K5516" s="456">
        <v>45597</v>
      </c>
      <c r="L5516" s="457"/>
      <c r="M5516" s="458">
        <v>8.7945000000000009E-2</v>
      </c>
      <c r="N5516" s="458">
        <v>0.126555</v>
      </c>
      <c r="O5516" s="459">
        <v>3.8610000000000005E-2</v>
      </c>
      <c r="P5516" s="460"/>
      <c r="Q5516" s="453">
        <v>1</v>
      </c>
      <c r="R5516" s="458">
        <v>8.7945000000000009E-2</v>
      </c>
      <c r="S5516" s="464">
        <v>9783504</v>
      </c>
      <c r="T5516" s="461">
        <v>179386559</v>
      </c>
      <c r="U5516" s="462">
        <v>9509940.0757872239</v>
      </c>
      <c r="V5516" s="463">
        <v>3700304.423378306</v>
      </c>
      <c r="W5516" s="716" t="e">
        <f t="shared" si="213"/>
        <v>#DIV/0!</v>
      </c>
      <c r="Z5516" s="739">
        <f t="shared" si="214"/>
        <v>377741.08944000007</v>
      </c>
    </row>
    <row r="5517" spans="1:26" s="365" customFormat="1" ht="12.65" customHeight="1">
      <c r="A5517" s="284" t="s">
        <v>21</v>
      </c>
      <c r="B5517" s="452" t="s">
        <v>1030</v>
      </c>
      <c r="C5517" s="453" t="s">
        <v>554</v>
      </c>
      <c r="D5517" s="454" t="s">
        <v>726</v>
      </c>
      <c r="E5517" s="455" t="s">
        <v>1034</v>
      </c>
      <c r="F5517" s="454" t="s">
        <v>1500</v>
      </c>
      <c r="G5517" s="454"/>
      <c r="H5517" s="454" t="s">
        <v>439</v>
      </c>
      <c r="I5517" s="453">
        <v>2023</v>
      </c>
      <c r="J5517" s="453">
        <v>11</v>
      </c>
      <c r="K5517" s="456">
        <v>45597</v>
      </c>
      <c r="L5517" s="457"/>
      <c r="M5517" s="458">
        <v>8.7945000000000009E-2</v>
      </c>
      <c r="N5517" s="458">
        <v>0.126555</v>
      </c>
      <c r="O5517" s="459">
        <v>3.8610000000000005E-2</v>
      </c>
      <c r="P5517" s="460"/>
      <c r="Q5517" s="453">
        <v>1</v>
      </c>
      <c r="R5517" s="458">
        <v>8.7945000000000009E-2</v>
      </c>
      <c r="S5517" s="464">
        <v>8163400</v>
      </c>
      <c r="T5517" s="461">
        <v>169603055</v>
      </c>
      <c r="U5517" s="462">
        <v>9509940.0757872239</v>
      </c>
      <c r="V5517" s="463">
        <v>4078502.7206289512</v>
      </c>
      <c r="W5517" s="716" t="e">
        <f t="shared" si="213"/>
        <v>#DIV/0!</v>
      </c>
      <c r="Z5517" s="739">
        <f t="shared" si="214"/>
        <v>315188.87400000007</v>
      </c>
    </row>
    <row r="5518" spans="1:26" s="365" customFormat="1" ht="12.65" customHeight="1">
      <c r="A5518" s="284" t="s">
        <v>21</v>
      </c>
      <c r="B5518" s="452" t="s">
        <v>1030</v>
      </c>
      <c r="C5518" s="453" t="s">
        <v>554</v>
      </c>
      <c r="D5518" s="454" t="s">
        <v>726</v>
      </c>
      <c r="E5518" s="455" t="s">
        <v>1034</v>
      </c>
      <c r="F5518" s="454" t="s">
        <v>1500</v>
      </c>
      <c r="G5518" s="454"/>
      <c r="H5518" s="454" t="s">
        <v>439</v>
      </c>
      <c r="I5518" s="453">
        <v>2023</v>
      </c>
      <c r="J5518" s="453">
        <v>10</v>
      </c>
      <c r="K5518" s="456">
        <v>45597</v>
      </c>
      <c r="L5518" s="457"/>
      <c r="M5518" s="458">
        <v>8.7945000000000009E-2</v>
      </c>
      <c r="N5518" s="458">
        <v>0.126555</v>
      </c>
      <c r="O5518" s="459">
        <v>3.8610000000000005E-2</v>
      </c>
      <c r="P5518" s="460"/>
      <c r="Q5518" s="453">
        <v>1</v>
      </c>
      <c r="R5518" s="458">
        <v>8.7945000000000009E-2</v>
      </c>
      <c r="S5518" s="464">
        <v>5414500</v>
      </c>
      <c r="T5518" s="461">
        <v>161439655</v>
      </c>
      <c r="U5518" s="462">
        <v>9509940.0757872239</v>
      </c>
      <c r="V5518" s="463">
        <v>4394073.0908946451</v>
      </c>
      <c r="W5518" s="716" t="e">
        <f t="shared" si="213"/>
        <v>#DIV/0!</v>
      </c>
      <c r="Z5518" s="739">
        <f t="shared" si="214"/>
        <v>209053.84500000003</v>
      </c>
    </row>
    <row r="5519" spans="1:26" s="365" customFormat="1" ht="12.65" customHeight="1">
      <c r="A5519" s="284" t="s">
        <v>21</v>
      </c>
      <c r="B5519" s="452" t="s">
        <v>1030</v>
      </c>
      <c r="C5519" s="453" t="s">
        <v>554</v>
      </c>
      <c r="D5519" s="454" t="s">
        <v>726</v>
      </c>
      <c r="E5519" s="455" t="s">
        <v>1034</v>
      </c>
      <c r="F5519" s="454" t="s">
        <v>1500</v>
      </c>
      <c r="G5519" s="454"/>
      <c r="H5519" s="454" t="s">
        <v>439</v>
      </c>
      <c r="I5519" s="453">
        <v>2023</v>
      </c>
      <c r="J5519" s="453">
        <v>9</v>
      </c>
      <c r="K5519" s="456">
        <v>45597</v>
      </c>
      <c r="L5519" s="457"/>
      <c r="M5519" s="458">
        <v>8.7945000000000009E-2</v>
      </c>
      <c r="N5519" s="458">
        <v>0.126555</v>
      </c>
      <c r="O5519" s="459">
        <v>3.8610000000000005E-2</v>
      </c>
      <c r="P5519" s="460"/>
      <c r="Q5519" s="453">
        <v>1</v>
      </c>
      <c r="R5519" s="458">
        <v>8.7945000000000009E-2</v>
      </c>
      <c r="S5519" s="464">
        <v>4708511</v>
      </c>
      <c r="T5519" s="461">
        <v>156025155</v>
      </c>
      <c r="U5519" s="462">
        <v>9509940.0757872239</v>
      </c>
      <c r="V5519" s="463">
        <v>4603379.9691320946</v>
      </c>
      <c r="W5519" s="716" t="e">
        <f t="shared" si="213"/>
        <v>#DIV/0!</v>
      </c>
      <c r="Z5519" s="739">
        <f t="shared" si="214"/>
        <v>181795.60971000002</v>
      </c>
    </row>
    <row r="5520" spans="1:26" s="365" customFormat="1" ht="12.65" customHeight="1">
      <c r="A5520" s="284" t="s">
        <v>21</v>
      </c>
      <c r="B5520" s="452" t="s">
        <v>1030</v>
      </c>
      <c r="C5520" s="453" t="s">
        <v>554</v>
      </c>
      <c r="D5520" s="454" t="s">
        <v>726</v>
      </c>
      <c r="E5520" s="455" t="s">
        <v>1034</v>
      </c>
      <c r="F5520" s="454" t="s">
        <v>1500</v>
      </c>
      <c r="G5520" s="454"/>
      <c r="H5520" s="454" t="s">
        <v>439</v>
      </c>
      <c r="I5520" s="453">
        <v>2023</v>
      </c>
      <c r="J5520" s="453">
        <v>8</v>
      </c>
      <c r="K5520" s="456">
        <v>45597</v>
      </c>
      <c r="L5520" s="457"/>
      <c r="M5520" s="458">
        <v>8.7945000000000009E-2</v>
      </c>
      <c r="N5520" s="458">
        <v>0.126555</v>
      </c>
      <c r="O5520" s="459">
        <v>3.8610000000000005E-2</v>
      </c>
      <c r="P5520" s="460"/>
      <c r="Q5520" s="453">
        <v>1</v>
      </c>
      <c r="R5520" s="458">
        <v>8.7945000000000009E-2</v>
      </c>
      <c r="S5520" s="464">
        <v>8413300</v>
      </c>
      <c r="T5520" s="461">
        <v>151316644</v>
      </c>
      <c r="U5520" s="462">
        <v>9509940.0757872239</v>
      </c>
      <c r="V5520" s="463">
        <v>4785395.6194334505</v>
      </c>
      <c r="W5520" s="716" t="e">
        <f t="shared" si="213"/>
        <v>#DIV/0!</v>
      </c>
      <c r="Z5520" s="739">
        <f t="shared" si="214"/>
        <v>324837.51300000004</v>
      </c>
    </row>
    <row r="5521" spans="1:26" s="365" customFormat="1" ht="12.65" customHeight="1">
      <c r="A5521" s="284" t="s">
        <v>21</v>
      </c>
      <c r="B5521" s="452" t="s">
        <v>1030</v>
      </c>
      <c r="C5521" s="453" t="s">
        <v>554</v>
      </c>
      <c r="D5521" s="454" t="s">
        <v>726</v>
      </c>
      <c r="E5521" s="455" t="s">
        <v>1034</v>
      </c>
      <c r="F5521" s="454" t="s">
        <v>1500</v>
      </c>
      <c r="G5521" s="454"/>
      <c r="H5521" s="454" t="s">
        <v>439</v>
      </c>
      <c r="I5521" s="453">
        <v>2023</v>
      </c>
      <c r="J5521" s="453">
        <v>7</v>
      </c>
      <c r="K5521" s="456">
        <v>45597</v>
      </c>
      <c r="L5521" s="457"/>
      <c r="M5521" s="458">
        <v>8.7945000000000009E-2</v>
      </c>
      <c r="N5521" s="458">
        <v>0.126555</v>
      </c>
      <c r="O5521" s="459">
        <v>3.8610000000000005E-2</v>
      </c>
      <c r="P5521" s="460"/>
      <c r="Q5521" s="453">
        <v>1</v>
      </c>
      <c r="R5521" s="458">
        <v>8.7945000000000009E-2</v>
      </c>
      <c r="S5521" s="464">
        <v>9720000</v>
      </c>
      <c r="T5521" s="461">
        <v>142903344</v>
      </c>
      <c r="U5521" s="462">
        <v>9509940.0757872239</v>
      </c>
      <c r="V5521" s="463">
        <v>5110626.3071562555</v>
      </c>
      <c r="W5521" s="716" t="e">
        <f t="shared" si="213"/>
        <v>#DIV/0!</v>
      </c>
      <c r="Z5521" s="739">
        <f t="shared" si="214"/>
        <v>375289.20000000007</v>
      </c>
    </row>
    <row r="5522" spans="1:26" s="365" customFormat="1" ht="12.65" customHeight="1">
      <c r="A5522" s="284" t="s">
        <v>21</v>
      </c>
      <c r="B5522" s="452" t="s">
        <v>1030</v>
      </c>
      <c r="C5522" s="453" t="s">
        <v>554</v>
      </c>
      <c r="D5522" s="454" t="s">
        <v>726</v>
      </c>
      <c r="E5522" s="455" t="s">
        <v>1034</v>
      </c>
      <c r="F5522" s="454" t="s">
        <v>1500</v>
      </c>
      <c r="G5522" s="454"/>
      <c r="H5522" s="454" t="s">
        <v>439</v>
      </c>
      <c r="I5522" s="453">
        <v>2023</v>
      </c>
      <c r="J5522" s="453">
        <v>6</v>
      </c>
      <c r="K5522" s="456">
        <v>45597</v>
      </c>
      <c r="L5522" s="457"/>
      <c r="M5522" s="458">
        <v>8.7945000000000009E-2</v>
      </c>
      <c r="N5522" s="458">
        <v>0.126555</v>
      </c>
      <c r="O5522" s="459">
        <v>3.8610000000000005E-2</v>
      </c>
      <c r="P5522" s="460"/>
      <c r="Q5522" s="453">
        <v>1</v>
      </c>
      <c r="R5522" s="458">
        <v>8.7945000000000009E-2</v>
      </c>
      <c r="S5522" s="464">
        <v>12359523</v>
      </c>
      <c r="T5522" s="461">
        <v>133183344</v>
      </c>
      <c r="U5522" s="462">
        <v>9509940.0757872239</v>
      </c>
      <c r="V5522" s="463">
        <v>5486369.7472648574</v>
      </c>
      <c r="W5522" s="716" t="e">
        <f t="shared" si="213"/>
        <v>#DIV/0!</v>
      </c>
      <c r="Z5522" s="739">
        <f t="shared" si="214"/>
        <v>477201.18303000007</v>
      </c>
    </row>
    <row r="5523" spans="1:26" s="365" customFormat="1" ht="12.65" customHeight="1">
      <c r="A5523" s="284" t="s">
        <v>21</v>
      </c>
      <c r="B5523" s="452" t="s">
        <v>1030</v>
      </c>
      <c r="C5523" s="453" t="s">
        <v>554</v>
      </c>
      <c r="D5523" s="454" t="s">
        <v>726</v>
      </c>
      <c r="E5523" s="455" t="s">
        <v>1034</v>
      </c>
      <c r="F5523" s="454" t="s">
        <v>1500</v>
      </c>
      <c r="G5523" s="454"/>
      <c r="H5523" s="454" t="s">
        <v>439</v>
      </c>
      <c r="I5523" s="453">
        <v>2023</v>
      </c>
      <c r="J5523" s="453">
        <v>5</v>
      </c>
      <c r="K5523" s="456">
        <v>45597</v>
      </c>
      <c r="L5523" s="457"/>
      <c r="M5523" s="458">
        <v>8.7945000000000009E-2</v>
      </c>
      <c r="N5523" s="458">
        <v>0.126555</v>
      </c>
      <c r="O5523" s="459">
        <v>3.8610000000000005E-2</v>
      </c>
      <c r="P5523" s="460"/>
      <c r="Q5523" s="453">
        <v>1</v>
      </c>
      <c r="R5523" s="458">
        <v>8.7945000000000009E-2</v>
      </c>
      <c r="S5523" s="464">
        <v>9023523</v>
      </c>
      <c r="T5523" s="461">
        <v>120823821</v>
      </c>
      <c r="U5523" s="462">
        <v>9509940.0757872239</v>
      </c>
      <c r="V5523" s="463">
        <v>5964148.5219687019</v>
      </c>
      <c r="W5523" s="716" t="e">
        <f t="shared" si="213"/>
        <v>#DIV/0!</v>
      </c>
      <c r="Z5523" s="739">
        <f t="shared" si="214"/>
        <v>348398.22303000005</v>
      </c>
    </row>
    <row r="5524" spans="1:26" s="365" customFormat="1" ht="12.65" customHeight="1">
      <c r="A5524" s="284" t="s">
        <v>21</v>
      </c>
      <c r="B5524" s="452" t="s">
        <v>1030</v>
      </c>
      <c r="C5524" s="453" t="s">
        <v>554</v>
      </c>
      <c r="D5524" s="454" t="s">
        <v>726</v>
      </c>
      <c r="E5524" s="455" t="s">
        <v>1034</v>
      </c>
      <c r="F5524" s="454" t="s">
        <v>1500</v>
      </c>
      <c r="G5524" s="454"/>
      <c r="H5524" s="454" t="s">
        <v>439</v>
      </c>
      <c r="I5524" s="453">
        <v>2023</v>
      </c>
      <c r="J5524" s="453">
        <v>4</v>
      </c>
      <c r="K5524" s="456">
        <v>45597</v>
      </c>
      <c r="L5524" s="457"/>
      <c r="M5524" s="458">
        <v>8.7945000000000009E-2</v>
      </c>
      <c r="N5524" s="458">
        <v>0.126555</v>
      </c>
      <c r="O5524" s="459">
        <v>3.8610000000000005E-2</v>
      </c>
      <c r="P5524" s="460"/>
      <c r="Q5524" s="453">
        <v>1</v>
      </c>
      <c r="R5524" s="458">
        <v>8.7945000000000009E-2</v>
      </c>
      <c r="S5524" s="464">
        <v>14505252</v>
      </c>
      <c r="T5524" s="461">
        <v>111800298</v>
      </c>
      <c r="U5524" s="462">
        <v>9509940.0757872239</v>
      </c>
      <c r="V5524" s="463">
        <v>6312968.4369809562</v>
      </c>
      <c r="W5524" s="716" t="e">
        <f t="shared" si="213"/>
        <v>#DIV/0!</v>
      </c>
      <c r="Z5524" s="739">
        <f t="shared" si="214"/>
        <v>560047.77972000011</v>
      </c>
    </row>
    <row r="5525" spans="1:26" s="365" customFormat="1" ht="12.65" customHeight="1">
      <c r="A5525" s="284" t="s">
        <v>21</v>
      </c>
      <c r="B5525" s="452" t="s">
        <v>1030</v>
      </c>
      <c r="C5525" s="453" t="s">
        <v>554</v>
      </c>
      <c r="D5525" s="454" t="s">
        <v>726</v>
      </c>
      <c r="E5525" s="455" t="s">
        <v>1034</v>
      </c>
      <c r="F5525" s="454" t="s">
        <v>1500</v>
      </c>
      <c r="G5525" s="454"/>
      <c r="H5525" s="454" t="s">
        <v>439</v>
      </c>
      <c r="I5525" s="453">
        <v>2023</v>
      </c>
      <c r="J5525" s="453">
        <v>3</v>
      </c>
      <c r="K5525" s="456">
        <v>45597</v>
      </c>
      <c r="L5525" s="457"/>
      <c r="M5525" s="458">
        <v>8.7945000000000009E-2</v>
      </c>
      <c r="N5525" s="458">
        <v>0.126555</v>
      </c>
      <c r="O5525" s="459">
        <v>3.8610000000000005E-2</v>
      </c>
      <c r="P5525" s="460"/>
      <c r="Q5525" s="453">
        <v>1</v>
      </c>
      <c r="R5525" s="458">
        <v>8.7945000000000009E-2</v>
      </c>
      <c r="S5525" s="464">
        <v>13616000</v>
      </c>
      <c r="T5525" s="461">
        <v>97295046</v>
      </c>
      <c r="U5525" s="462">
        <v>9509940.0757872239</v>
      </c>
      <c r="V5525" s="463">
        <v>6873694.0837013386</v>
      </c>
      <c r="W5525" s="716" t="e">
        <f t="shared" si="213"/>
        <v>#DIV/0!</v>
      </c>
      <c r="Z5525" s="739">
        <f t="shared" si="214"/>
        <v>525713.76000000013</v>
      </c>
    </row>
    <row r="5526" spans="1:26" s="365" customFormat="1" ht="12.65" customHeight="1">
      <c r="A5526" s="284" t="s">
        <v>21</v>
      </c>
      <c r="B5526" s="452" t="s">
        <v>1030</v>
      </c>
      <c r="C5526" s="453" t="s">
        <v>554</v>
      </c>
      <c r="D5526" s="454" t="s">
        <v>726</v>
      </c>
      <c r="E5526" s="455" t="s">
        <v>1034</v>
      </c>
      <c r="F5526" s="454" t="s">
        <v>1500</v>
      </c>
      <c r="G5526" s="454"/>
      <c r="H5526" s="454" t="s">
        <v>439</v>
      </c>
      <c r="I5526" s="453">
        <v>2023</v>
      </c>
      <c r="J5526" s="453">
        <v>2</v>
      </c>
      <c r="K5526" s="456">
        <v>45597</v>
      </c>
      <c r="L5526" s="457"/>
      <c r="M5526" s="458">
        <v>8.7945000000000009E-2</v>
      </c>
      <c r="N5526" s="458">
        <v>0.126555</v>
      </c>
      <c r="O5526" s="459">
        <v>3.8610000000000005E-2</v>
      </c>
      <c r="P5526" s="460"/>
      <c r="Q5526" s="453">
        <v>1</v>
      </c>
      <c r="R5526" s="458">
        <v>8.7945000000000009E-2</v>
      </c>
      <c r="S5526" s="464">
        <v>13223523</v>
      </c>
      <c r="T5526" s="461">
        <v>83679046</v>
      </c>
      <c r="U5526" s="462">
        <v>9509940.0757872239</v>
      </c>
      <c r="V5526" s="463">
        <v>7400044.153713569</v>
      </c>
      <c r="W5526" s="716" t="e">
        <f t="shared" si="213"/>
        <v>#DIV/0!</v>
      </c>
      <c r="Z5526" s="739">
        <f t="shared" si="214"/>
        <v>510560.22303000005</v>
      </c>
    </row>
    <row r="5527" spans="1:26" s="365" customFormat="1" ht="12.65" customHeight="1">
      <c r="A5527" s="284" t="s">
        <v>21</v>
      </c>
      <c r="B5527" s="452" t="s">
        <v>1030</v>
      </c>
      <c r="C5527" s="453" t="s">
        <v>554</v>
      </c>
      <c r="D5527" s="454" t="s">
        <v>726</v>
      </c>
      <c r="E5527" s="455" t="s">
        <v>1034</v>
      </c>
      <c r="F5527" s="454" t="s">
        <v>1500</v>
      </c>
      <c r="G5527" s="454"/>
      <c r="H5527" s="454" t="s">
        <v>439</v>
      </c>
      <c r="I5527" s="453">
        <v>2023</v>
      </c>
      <c r="J5527" s="453">
        <v>1</v>
      </c>
      <c r="K5527" s="456">
        <v>45597</v>
      </c>
      <c r="L5527" s="457"/>
      <c r="M5527" s="458">
        <v>8.7945000000000009E-2</v>
      </c>
      <c r="N5527" s="458">
        <v>0.126555</v>
      </c>
      <c r="O5527" s="459">
        <v>3.8610000000000005E-2</v>
      </c>
      <c r="P5527" s="460"/>
      <c r="Q5527" s="453">
        <v>1</v>
      </c>
      <c r="R5527" s="458">
        <v>8.7945000000000009E-2</v>
      </c>
      <c r="S5527" s="464">
        <v>14399523</v>
      </c>
      <c r="T5527" s="461">
        <v>70455523</v>
      </c>
      <c r="U5527" s="462">
        <v>9509940.0757872239</v>
      </c>
      <c r="V5527" s="463">
        <v>7911222.3453159323</v>
      </c>
      <c r="W5527" s="716" t="e">
        <f t="shared" si="213"/>
        <v>#DIV/0!</v>
      </c>
      <c r="Z5527" s="739">
        <f t="shared" si="214"/>
        <v>555965.5830300001</v>
      </c>
    </row>
    <row r="5528" spans="1:26" s="365" customFormat="1" ht="12.65" customHeight="1">
      <c r="A5528" s="284" t="s">
        <v>21</v>
      </c>
      <c r="B5528" s="452" t="s">
        <v>1030</v>
      </c>
      <c r="C5528" s="453" t="s">
        <v>554</v>
      </c>
      <c r="D5528" s="454" t="s">
        <v>1499</v>
      </c>
      <c r="E5528" s="455" t="s">
        <v>1011</v>
      </c>
      <c r="F5528" s="454" t="s">
        <v>1500</v>
      </c>
      <c r="G5528" s="454"/>
      <c r="H5528" s="454" t="s">
        <v>439</v>
      </c>
      <c r="I5528" s="453">
        <v>2024</v>
      </c>
      <c r="J5528" s="453">
        <v>10</v>
      </c>
      <c r="K5528" s="456">
        <v>45610</v>
      </c>
      <c r="L5528" s="457"/>
      <c r="M5528" s="458">
        <v>0.26597999999999999</v>
      </c>
      <c r="N5528" s="458">
        <v>0.30745</v>
      </c>
      <c r="O5528" s="459">
        <v>4.2185E-2</v>
      </c>
      <c r="P5528" s="460">
        <v>0</v>
      </c>
      <c r="Q5528" s="453"/>
      <c r="R5528" s="458">
        <v>0</v>
      </c>
      <c r="S5528" s="464"/>
      <c r="T5528" s="461"/>
      <c r="U5528" s="462">
        <v>8700120</v>
      </c>
      <c r="V5528" s="463">
        <v>8700120</v>
      </c>
      <c r="W5528" s="716" t="e">
        <f t="shared" si="213"/>
        <v>#DIV/0!</v>
      </c>
      <c r="Z5528" s="739">
        <f t="shared" si="214"/>
        <v>0</v>
      </c>
    </row>
    <row r="5529" spans="1:26" s="365" customFormat="1" ht="12.65" customHeight="1">
      <c r="A5529" s="284" t="s">
        <v>21</v>
      </c>
      <c r="B5529" s="452" t="s">
        <v>1030</v>
      </c>
      <c r="C5529" s="453" t="s">
        <v>554</v>
      </c>
      <c r="D5529" s="454" t="s">
        <v>1501</v>
      </c>
      <c r="E5529" s="455" t="s">
        <v>1031</v>
      </c>
      <c r="F5529" s="454" t="s">
        <v>1500</v>
      </c>
      <c r="G5529" s="454"/>
      <c r="H5529" s="454" t="s">
        <v>439</v>
      </c>
      <c r="I5529" s="453">
        <v>2024</v>
      </c>
      <c r="J5529" s="453">
        <v>10</v>
      </c>
      <c r="K5529" s="456">
        <v>45610</v>
      </c>
      <c r="L5529" s="457"/>
      <c r="M5529" s="458">
        <v>7.9365000000000005E-2</v>
      </c>
      <c r="N5529" s="458">
        <v>0.105105</v>
      </c>
      <c r="O5529" s="459">
        <v>2.5739999999999999E-2</v>
      </c>
      <c r="P5529" s="460">
        <v>0</v>
      </c>
      <c r="Q5529" s="453"/>
      <c r="R5529" s="458">
        <v>0</v>
      </c>
      <c r="S5529" s="464"/>
      <c r="T5529" s="461"/>
      <c r="U5529" s="462">
        <v>4143568</v>
      </c>
      <c r="V5529" s="463">
        <v>4143568</v>
      </c>
      <c r="W5529" s="716" t="e">
        <f t="shared" si="213"/>
        <v>#DIV/0!</v>
      </c>
      <c r="Z5529" s="739">
        <f t="shared" si="214"/>
        <v>0</v>
      </c>
    </row>
    <row r="5530" spans="1:26" s="365" customFormat="1" ht="12.65" customHeight="1">
      <c r="A5530" s="284" t="s">
        <v>21</v>
      </c>
      <c r="B5530" s="452" t="s">
        <v>1030</v>
      </c>
      <c r="C5530" s="453" t="s">
        <v>554</v>
      </c>
      <c r="D5530" s="454" t="s">
        <v>1502</v>
      </c>
      <c r="E5530" s="455" t="s">
        <v>1032</v>
      </c>
      <c r="F5530" s="454" t="s">
        <v>1500</v>
      </c>
      <c r="G5530" s="454"/>
      <c r="H5530" s="454" t="s">
        <v>439</v>
      </c>
      <c r="I5530" s="453">
        <v>2024</v>
      </c>
      <c r="J5530" s="453">
        <v>10</v>
      </c>
      <c r="K5530" s="456">
        <v>45610</v>
      </c>
      <c r="L5530" s="457"/>
      <c r="M5530" s="458">
        <v>0.100815</v>
      </c>
      <c r="N5530" s="458">
        <v>0.120835</v>
      </c>
      <c r="O5530" s="459">
        <v>2.002E-2</v>
      </c>
      <c r="P5530" s="460">
        <v>0</v>
      </c>
      <c r="Q5530" s="453"/>
      <c r="R5530" s="458">
        <v>0</v>
      </c>
      <c r="S5530" s="464"/>
      <c r="T5530" s="461"/>
      <c r="U5530" s="462">
        <v>3863187.9000000004</v>
      </c>
      <c r="V5530" s="463">
        <v>3863187.9000000004</v>
      </c>
      <c r="W5530" s="716" t="e">
        <f t="shared" si="213"/>
        <v>#DIV/0!</v>
      </c>
      <c r="Z5530" s="739">
        <f t="shared" si="214"/>
        <v>0</v>
      </c>
    </row>
    <row r="5531" spans="1:26" s="365" customFormat="1" ht="12.65" customHeight="1">
      <c r="A5531" s="284" t="s">
        <v>21</v>
      </c>
      <c r="B5531" s="452" t="s">
        <v>1030</v>
      </c>
      <c r="C5531" s="453" t="s">
        <v>554</v>
      </c>
      <c r="D5531" s="454" t="s">
        <v>726</v>
      </c>
      <c r="E5531" s="455" t="s">
        <v>1034</v>
      </c>
      <c r="F5531" s="454" t="s">
        <v>1500</v>
      </c>
      <c r="G5531" s="454"/>
      <c r="H5531" s="454" t="s">
        <v>439</v>
      </c>
      <c r="I5531" s="453">
        <v>2024</v>
      </c>
      <c r="J5531" s="453">
        <v>10</v>
      </c>
      <c r="K5531" s="456">
        <v>45610</v>
      </c>
      <c r="L5531" s="457"/>
      <c r="M5531" s="458">
        <v>8.2225000000000006E-2</v>
      </c>
      <c r="N5531" s="458">
        <v>0.10796500000000001</v>
      </c>
      <c r="O5531" s="459">
        <v>2.5739999999999999E-2</v>
      </c>
      <c r="P5531" s="460">
        <v>0</v>
      </c>
      <c r="Q5531" s="453"/>
      <c r="R5531" s="458">
        <v>0</v>
      </c>
      <c r="S5531" s="464"/>
      <c r="T5531" s="461"/>
      <c r="U5531" s="462">
        <v>4143568</v>
      </c>
      <c r="V5531" s="463">
        <v>4143568</v>
      </c>
      <c r="W5531" s="716" t="e">
        <f t="shared" si="213"/>
        <v>#DIV/0!</v>
      </c>
      <c r="Z5531" s="739">
        <f t="shared" si="214"/>
        <v>0</v>
      </c>
    </row>
    <row r="5532" spans="1:26" s="484" customFormat="1" ht="12.65" customHeight="1">
      <c r="A5532" s="284" t="s">
        <v>69</v>
      </c>
      <c r="B5532" s="472" t="s">
        <v>1213</v>
      </c>
      <c r="C5532" s="473" t="s">
        <v>435</v>
      </c>
      <c r="D5532" s="474" t="s">
        <v>999</v>
      </c>
      <c r="E5532" s="475" t="s">
        <v>1485</v>
      </c>
      <c r="F5532" s="474" t="s">
        <v>1486</v>
      </c>
      <c r="G5532" s="474"/>
      <c r="H5532" s="476" t="s">
        <v>439</v>
      </c>
      <c r="I5532" s="474">
        <v>2025</v>
      </c>
      <c r="J5532" s="474">
        <v>2</v>
      </c>
      <c r="K5532" s="477">
        <v>45722</v>
      </c>
      <c r="L5532" s="478"/>
      <c r="M5532" s="479">
        <v>1.2152000000000001</v>
      </c>
      <c r="N5532" s="479">
        <v>1.2565</v>
      </c>
      <c r="O5532" s="479">
        <v>4.1300000000000003E-2</v>
      </c>
      <c r="P5532" s="480"/>
      <c r="Q5532" s="481">
        <v>1</v>
      </c>
      <c r="R5532" s="458">
        <v>1.2152000000000001</v>
      </c>
      <c r="S5532" s="464">
        <v>32500</v>
      </c>
      <c r="T5532" s="482"/>
      <c r="U5532" s="483"/>
      <c r="V5532" s="483"/>
      <c r="W5532" s="716" t="e">
        <f t="shared" si="213"/>
        <v>#DIV/0!</v>
      </c>
      <c r="Z5532" s="739">
        <f t="shared" si="214"/>
        <v>1342.25</v>
      </c>
    </row>
    <row r="5533" spans="1:26" s="484" customFormat="1" ht="12.65" customHeight="1">
      <c r="A5533" s="284" t="s">
        <v>69</v>
      </c>
      <c r="B5533" s="472" t="s">
        <v>1213</v>
      </c>
      <c r="C5533" s="473" t="s">
        <v>435</v>
      </c>
      <c r="D5533" s="474" t="s">
        <v>731</v>
      </c>
      <c r="E5533" s="475" t="s">
        <v>1487</v>
      </c>
      <c r="F5533" s="474" t="s">
        <v>1486</v>
      </c>
      <c r="G5533" s="474"/>
      <c r="H5533" s="476" t="s">
        <v>439</v>
      </c>
      <c r="I5533" s="474">
        <v>2025</v>
      </c>
      <c r="J5533" s="474">
        <v>2</v>
      </c>
      <c r="K5533" s="477">
        <v>45722</v>
      </c>
      <c r="L5533" s="478"/>
      <c r="M5533" s="485">
        <v>0.81200000000000006</v>
      </c>
      <c r="N5533" s="479">
        <v>0.84610000000000007</v>
      </c>
      <c r="O5533" s="479">
        <v>3.4099999999999998E-2</v>
      </c>
      <c r="P5533" s="480"/>
      <c r="Q5533" s="481">
        <v>1</v>
      </c>
      <c r="R5533" s="458">
        <v>0.81200000000000006</v>
      </c>
      <c r="S5533" s="464">
        <v>67691</v>
      </c>
      <c r="T5533" s="482">
        <v>5409800</v>
      </c>
      <c r="U5533" s="483">
        <v>885000</v>
      </c>
      <c r="V5533" s="483">
        <v>700525.82000000007</v>
      </c>
      <c r="W5533" s="716" t="e">
        <f t="shared" si="213"/>
        <v>#DIV/0!</v>
      </c>
      <c r="Z5533" s="739">
        <f t="shared" si="214"/>
        <v>2308.2630999999997</v>
      </c>
    </row>
    <row r="5534" spans="1:26" s="484" customFormat="1" ht="12.65" customHeight="1">
      <c r="A5534" s="284" t="s">
        <v>69</v>
      </c>
      <c r="B5534" s="472" t="s">
        <v>1213</v>
      </c>
      <c r="C5534" s="473" t="s">
        <v>435</v>
      </c>
      <c r="D5534" s="474" t="s">
        <v>731</v>
      </c>
      <c r="E5534" s="475" t="s">
        <v>1487</v>
      </c>
      <c r="F5534" s="474" t="s">
        <v>1486</v>
      </c>
      <c r="G5534" s="474"/>
      <c r="H5534" s="476" t="s">
        <v>439</v>
      </c>
      <c r="I5534" s="474">
        <v>2025</v>
      </c>
      <c r="J5534" s="474">
        <v>2</v>
      </c>
      <c r="K5534" s="477">
        <v>45722</v>
      </c>
      <c r="L5534" s="478"/>
      <c r="M5534" s="479">
        <v>0.81200000000000006</v>
      </c>
      <c r="N5534" s="479">
        <v>0.84610000000000007</v>
      </c>
      <c r="O5534" s="479">
        <v>3.4099999999999998E-2</v>
      </c>
      <c r="P5534" s="480"/>
      <c r="Q5534" s="481">
        <v>1</v>
      </c>
      <c r="R5534" s="458">
        <v>0.81200000000000006</v>
      </c>
      <c r="S5534" s="464">
        <v>20502</v>
      </c>
      <c r="T5534" s="482"/>
      <c r="U5534" s="483"/>
      <c r="V5534" s="483"/>
      <c r="W5534" s="716" t="e">
        <f t="shared" si="213"/>
        <v>#DIV/0!</v>
      </c>
      <c r="Z5534" s="739">
        <f t="shared" si="214"/>
        <v>699.1182</v>
      </c>
    </row>
    <row r="5535" spans="1:26" s="484" customFormat="1" ht="12.65" customHeight="1">
      <c r="A5535" s="284" t="s">
        <v>69</v>
      </c>
      <c r="B5535" s="472" t="s">
        <v>1213</v>
      </c>
      <c r="C5535" s="473" t="s">
        <v>435</v>
      </c>
      <c r="D5535" s="474" t="s">
        <v>731</v>
      </c>
      <c r="E5535" s="475" t="s">
        <v>1487</v>
      </c>
      <c r="F5535" s="474" t="s">
        <v>1486</v>
      </c>
      <c r="G5535" s="474"/>
      <c r="H5535" s="476" t="s">
        <v>439</v>
      </c>
      <c r="I5535" s="474">
        <v>2025</v>
      </c>
      <c r="J5535" s="474">
        <v>2</v>
      </c>
      <c r="K5535" s="477">
        <v>45722</v>
      </c>
      <c r="L5535" s="478"/>
      <c r="M5535" s="479">
        <v>0.81200000000000006</v>
      </c>
      <c r="N5535" s="479">
        <v>0.84610000000000007</v>
      </c>
      <c r="O5535" s="479">
        <v>3.4099999999999998E-2</v>
      </c>
      <c r="P5535" s="480"/>
      <c r="Q5535" s="481">
        <v>1</v>
      </c>
      <c r="R5535" s="458">
        <v>0.81200000000000006</v>
      </c>
      <c r="S5535" s="464">
        <v>5500</v>
      </c>
      <c r="T5535" s="482"/>
      <c r="U5535" s="483"/>
      <c r="V5535" s="483"/>
      <c r="W5535" s="716" t="e">
        <f t="shared" si="213"/>
        <v>#DIV/0!</v>
      </c>
      <c r="Z5535" s="739">
        <f t="shared" si="214"/>
        <v>187.54999999999998</v>
      </c>
    </row>
    <row r="5536" spans="1:26" s="484" customFormat="1" ht="12.65" customHeight="1">
      <c r="A5536" s="284" t="s">
        <v>69</v>
      </c>
      <c r="B5536" s="472" t="s">
        <v>1213</v>
      </c>
      <c r="C5536" s="473" t="s">
        <v>435</v>
      </c>
      <c r="D5536" s="474" t="s">
        <v>731</v>
      </c>
      <c r="E5536" s="475" t="s">
        <v>1487</v>
      </c>
      <c r="F5536" s="474" t="s">
        <v>1486</v>
      </c>
      <c r="G5536" s="474"/>
      <c r="H5536" s="476" t="s">
        <v>439</v>
      </c>
      <c r="I5536" s="474">
        <v>2025</v>
      </c>
      <c r="J5536" s="474">
        <v>2</v>
      </c>
      <c r="K5536" s="477">
        <v>45722</v>
      </c>
      <c r="L5536" s="478"/>
      <c r="M5536" s="479">
        <v>0.81200000000000006</v>
      </c>
      <c r="N5536" s="479">
        <v>0.84610000000000007</v>
      </c>
      <c r="O5536" s="479">
        <v>3.4099999999999998E-2</v>
      </c>
      <c r="P5536" s="480"/>
      <c r="Q5536" s="481">
        <v>1</v>
      </c>
      <c r="R5536" s="458">
        <v>0.81200000000000006</v>
      </c>
      <c r="S5536" s="464">
        <v>20318</v>
      </c>
      <c r="T5536" s="482"/>
      <c r="U5536" s="483"/>
      <c r="V5536" s="483"/>
      <c r="W5536" s="716" t="e">
        <f t="shared" si="213"/>
        <v>#DIV/0!</v>
      </c>
      <c r="Z5536" s="739">
        <f t="shared" si="214"/>
        <v>692.84379999999999</v>
      </c>
    </row>
    <row r="5537" spans="1:34" s="484" customFormat="1" ht="12.65" customHeight="1">
      <c r="A5537" s="284" t="s">
        <v>69</v>
      </c>
      <c r="B5537" s="472" t="s">
        <v>1213</v>
      </c>
      <c r="C5537" s="473" t="s">
        <v>435</v>
      </c>
      <c r="D5537" s="474" t="s">
        <v>731</v>
      </c>
      <c r="E5537" s="475" t="s">
        <v>1487</v>
      </c>
      <c r="F5537" s="474" t="s">
        <v>1486</v>
      </c>
      <c r="G5537" s="474"/>
      <c r="H5537" s="476" t="s">
        <v>439</v>
      </c>
      <c r="I5537" s="474">
        <v>2025</v>
      </c>
      <c r="J5537" s="474">
        <v>2</v>
      </c>
      <c r="K5537" s="477">
        <v>45722</v>
      </c>
      <c r="L5537" s="478"/>
      <c r="M5537" s="479">
        <v>0.81200000000000006</v>
      </c>
      <c r="N5537" s="479">
        <v>0.84610000000000007</v>
      </c>
      <c r="O5537" s="479">
        <v>3.4099999999999998E-2</v>
      </c>
      <c r="P5537" s="480"/>
      <c r="Q5537" s="481">
        <v>1</v>
      </c>
      <c r="R5537" s="458">
        <v>0.81200000000000006</v>
      </c>
      <c r="S5537" s="464">
        <v>30167</v>
      </c>
      <c r="T5537" s="482"/>
      <c r="U5537" s="483"/>
      <c r="V5537" s="483"/>
      <c r="W5537" s="716" t="e">
        <f t="shared" si="213"/>
        <v>#DIV/0!</v>
      </c>
      <c r="Z5537" s="739">
        <f t="shared" si="214"/>
        <v>1028.6947</v>
      </c>
    </row>
    <row r="5538" spans="1:34" s="484" customFormat="1" ht="12.65" customHeight="1">
      <c r="A5538" s="284" t="s">
        <v>69</v>
      </c>
      <c r="B5538" s="472" t="s">
        <v>1213</v>
      </c>
      <c r="C5538" s="473" t="s">
        <v>435</v>
      </c>
      <c r="D5538" s="474" t="s">
        <v>731</v>
      </c>
      <c r="E5538" s="475" t="s">
        <v>1487</v>
      </c>
      <c r="F5538" s="474" t="s">
        <v>1486</v>
      </c>
      <c r="G5538" s="474"/>
      <c r="H5538" s="476" t="s">
        <v>439</v>
      </c>
      <c r="I5538" s="474">
        <v>2025</v>
      </c>
      <c r="J5538" s="474">
        <v>2</v>
      </c>
      <c r="K5538" s="477">
        <v>45722</v>
      </c>
      <c r="L5538" s="478"/>
      <c r="M5538" s="479">
        <v>0.81200000000000006</v>
      </c>
      <c r="N5538" s="479">
        <v>0.84610000000000007</v>
      </c>
      <c r="O5538" s="479">
        <v>3.4099999999999998E-2</v>
      </c>
      <c r="P5538" s="480"/>
      <c r="Q5538" s="481">
        <v>1</v>
      </c>
      <c r="R5538" s="458">
        <v>0.81200000000000006</v>
      </c>
      <c r="S5538" s="464">
        <v>34312</v>
      </c>
      <c r="T5538" s="482"/>
      <c r="U5538" s="483"/>
      <c r="V5538" s="483"/>
      <c r="W5538" s="716" t="e">
        <f t="shared" si="213"/>
        <v>#DIV/0!</v>
      </c>
      <c r="Z5538" s="739">
        <f t="shared" si="214"/>
        <v>1170.0391999999999</v>
      </c>
    </row>
    <row r="5539" spans="1:34" s="484" customFormat="1" ht="12.65" customHeight="1">
      <c r="A5539" s="284" t="s">
        <v>69</v>
      </c>
      <c r="B5539" s="472" t="s">
        <v>1213</v>
      </c>
      <c r="C5539" s="473" t="s">
        <v>435</v>
      </c>
      <c r="D5539" s="474" t="s">
        <v>444</v>
      </c>
      <c r="E5539" s="475" t="s">
        <v>1488</v>
      </c>
      <c r="F5539" s="474" t="s">
        <v>1486</v>
      </c>
      <c r="G5539" s="474"/>
      <c r="H5539" s="486" t="s">
        <v>439</v>
      </c>
      <c r="I5539" s="474">
        <v>2025</v>
      </c>
      <c r="J5539" s="474">
        <v>2</v>
      </c>
      <c r="K5539" s="477">
        <v>45722</v>
      </c>
      <c r="L5539" s="478"/>
      <c r="M5539" s="485">
        <v>0.12690000000000001</v>
      </c>
      <c r="N5539" s="479">
        <v>0.14252500000000001</v>
      </c>
      <c r="O5539" s="479">
        <v>1.5625E-2</v>
      </c>
      <c r="P5539" s="480"/>
      <c r="Q5539" s="481">
        <v>1</v>
      </c>
      <c r="R5539" s="458">
        <v>0.12690000000000001</v>
      </c>
      <c r="S5539" s="464">
        <v>56956</v>
      </c>
      <c r="T5539" s="482">
        <v>5397455</v>
      </c>
      <c r="U5539" s="483">
        <v>250000</v>
      </c>
      <c r="V5539" s="467">
        <v>165664.765625</v>
      </c>
      <c r="W5539" s="716" t="e">
        <f t="shared" si="213"/>
        <v>#DIV/0!</v>
      </c>
      <c r="Z5539" s="739">
        <f t="shared" si="214"/>
        <v>889.9375</v>
      </c>
    </row>
    <row r="5540" spans="1:34" s="484" customFormat="1" ht="12.65" customHeight="1">
      <c r="A5540" s="284" t="s">
        <v>69</v>
      </c>
      <c r="B5540" s="472" t="s">
        <v>1213</v>
      </c>
      <c r="C5540" s="473" t="s">
        <v>435</v>
      </c>
      <c r="D5540" s="474" t="s">
        <v>444</v>
      </c>
      <c r="E5540" s="475" t="s">
        <v>1488</v>
      </c>
      <c r="F5540" s="474" t="s">
        <v>1486</v>
      </c>
      <c r="G5540" s="474"/>
      <c r="H5540" s="486" t="s">
        <v>439</v>
      </c>
      <c r="I5540" s="474">
        <v>2025</v>
      </c>
      <c r="J5540" s="474">
        <v>2</v>
      </c>
      <c r="K5540" s="477">
        <v>45722</v>
      </c>
      <c r="L5540" s="478"/>
      <c r="M5540" s="479">
        <v>0.12690000000000001</v>
      </c>
      <c r="N5540" s="479">
        <v>0.14252500000000001</v>
      </c>
      <c r="O5540" s="479">
        <v>1.5625E-2</v>
      </c>
      <c r="P5540" s="480"/>
      <c r="Q5540" s="481">
        <v>1</v>
      </c>
      <c r="R5540" s="458">
        <v>0.12690000000000001</v>
      </c>
      <c r="S5540" s="464">
        <v>14982</v>
      </c>
      <c r="T5540" s="482"/>
      <c r="U5540" s="483"/>
      <c r="V5540" s="483"/>
      <c r="W5540" s="716" t="e">
        <f t="shared" si="213"/>
        <v>#DIV/0!</v>
      </c>
      <c r="Z5540" s="739">
        <f t="shared" si="214"/>
        <v>234.09375</v>
      </c>
    </row>
    <row r="5541" spans="1:34" s="484" customFormat="1" ht="12.65" customHeight="1">
      <c r="A5541" s="284" t="s">
        <v>69</v>
      </c>
      <c r="B5541" s="472" t="s">
        <v>1213</v>
      </c>
      <c r="C5541" s="473" t="s">
        <v>435</v>
      </c>
      <c r="D5541" s="474" t="s">
        <v>444</v>
      </c>
      <c r="E5541" s="475" t="s">
        <v>1488</v>
      </c>
      <c r="F5541" s="474" t="s">
        <v>1486</v>
      </c>
      <c r="G5541" s="474"/>
      <c r="H5541" s="486" t="s">
        <v>439</v>
      </c>
      <c r="I5541" s="474">
        <v>2025</v>
      </c>
      <c r="J5541" s="474">
        <v>2</v>
      </c>
      <c r="K5541" s="477">
        <v>45722</v>
      </c>
      <c r="L5541" s="478"/>
      <c r="M5541" s="479">
        <v>0.12690000000000001</v>
      </c>
      <c r="N5541" s="479">
        <v>0.14252500000000001</v>
      </c>
      <c r="O5541" s="479">
        <v>1.5625E-2</v>
      </c>
      <c r="P5541" s="480"/>
      <c r="Q5541" s="481">
        <v>1</v>
      </c>
      <c r="R5541" s="458">
        <v>0.12690000000000001</v>
      </c>
      <c r="S5541" s="464">
        <v>19961</v>
      </c>
      <c r="T5541" s="482"/>
      <c r="U5541" s="483"/>
      <c r="V5541" s="483"/>
      <c r="W5541" s="716" t="e">
        <f t="shared" si="213"/>
        <v>#DIV/0!</v>
      </c>
      <c r="Z5541" s="739">
        <f t="shared" si="214"/>
        <v>311.890625</v>
      </c>
    </row>
    <row r="5542" spans="1:34" s="484" customFormat="1" ht="12.65" customHeight="1">
      <c r="A5542" s="284" t="s">
        <v>69</v>
      </c>
      <c r="B5542" s="472" t="s">
        <v>1213</v>
      </c>
      <c r="C5542" s="473" t="s">
        <v>435</v>
      </c>
      <c r="D5542" s="474" t="s">
        <v>444</v>
      </c>
      <c r="E5542" s="475" t="s">
        <v>1488</v>
      </c>
      <c r="F5542" s="474" t="s">
        <v>1486</v>
      </c>
      <c r="G5542" s="474"/>
      <c r="H5542" s="486" t="s">
        <v>439</v>
      </c>
      <c r="I5542" s="474">
        <v>2025</v>
      </c>
      <c r="J5542" s="474">
        <v>2</v>
      </c>
      <c r="K5542" s="477">
        <v>45722</v>
      </c>
      <c r="L5542" s="478"/>
      <c r="M5542" s="479">
        <v>0.12690000000000001</v>
      </c>
      <c r="N5542" s="479">
        <v>0.14252500000000001</v>
      </c>
      <c r="O5542" s="479">
        <v>1.5625E-2</v>
      </c>
      <c r="P5542" s="480"/>
      <c r="Q5542" s="481">
        <v>1</v>
      </c>
      <c r="R5542" s="458">
        <v>0.12690000000000001</v>
      </c>
      <c r="S5542" s="464">
        <v>35416</v>
      </c>
      <c r="T5542" s="482"/>
      <c r="U5542" s="483"/>
      <c r="V5542" s="483"/>
      <c r="W5542" s="716" t="e">
        <f t="shared" si="213"/>
        <v>#DIV/0!</v>
      </c>
      <c r="Z5542" s="739">
        <f t="shared" si="214"/>
        <v>553.375</v>
      </c>
    </row>
    <row r="5543" spans="1:34" s="484" customFormat="1" ht="12.65" customHeight="1">
      <c r="A5543" s="284" t="s">
        <v>69</v>
      </c>
      <c r="B5543" s="472" t="s">
        <v>1213</v>
      </c>
      <c r="C5543" s="473" t="s">
        <v>435</v>
      </c>
      <c r="D5543" s="474" t="s">
        <v>444</v>
      </c>
      <c r="E5543" s="475" t="s">
        <v>1488</v>
      </c>
      <c r="F5543" s="474" t="s">
        <v>1486</v>
      </c>
      <c r="G5543" s="474"/>
      <c r="H5543" s="486" t="s">
        <v>439</v>
      </c>
      <c r="I5543" s="474">
        <v>2025</v>
      </c>
      <c r="J5543" s="474">
        <v>2</v>
      </c>
      <c r="K5543" s="477">
        <v>45722</v>
      </c>
      <c r="L5543" s="478"/>
      <c r="M5543" s="479">
        <v>0.12690000000000001</v>
      </c>
      <c r="N5543" s="479">
        <v>0.14252500000000001</v>
      </c>
      <c r="O5543" s="479">
        <v>1.5625E-2</v>
      </c>
      <c r="P5543" s="480"/>
      <c r="Q5543" s="481">
        <v>1</v>
      </c>
      <c r="R5543" s="458">
        <v>0.12690000000000001</v>
      </c>
      <c r="S5543" s="464">
        <v>15000</v>
      </c>
      <c r="T5543" s="482"/>
      <c r="U5543" s="483"/>
      <c r="V5543" s="483"/>
      <c r="W5543" s="716" t="e">
        <f t="shared" si="213"/>
        <v>#DIV/0!</v>
      </c>
      <c r="Z5543" s="739">
        <f t="shared" si="214"/>
        <v>234.375</v>
      </c>
    </row>
    <row r="5544" spans="1:34" s="493" customFormat="1" ht="12.65" customHeight="1">
      <c r="A5544" s="284" t="s">
        <v>69</v>
      </c>
      <c r="B5544" s="488" t="s">
        <v>1213</v>
      </c>
      <c r="C5544" s="473" t="s">
        <v>435</v>
      </c>
      <c r="D5544" s="473" t="s">
        <v>1489</v>
      </c>
      <c r="E5544" s="489" t="s">
        <v>1490</v>
      </c>
      <c r="F5544" s="473" t="s">
        <v>1486</v>
      </c>
      <c r="G5544" s="473"/>
      <c r="H5544" s="490" t="s">
        <v>439</v>
      </c>
      <c r="I5544" s="474">
        <v>2025</v>
      </c>
      <c r="J5544" s="474">
        <v>2</v>
      </c>
      <c r="K5544" s="477">
        <v>45722</v>
      </c>
      <c r="L5544" s="491"/>
      <c r="M5544" s="485">
        <v>0.1394</v>
      </c>
      <c r="N5544" s="479">
        <v>0.16639999999999999</v>
      </c>
      <c r="O5544" s="480">
        <v>2.7E-2</v>
      </c>
      <c r="P5544" s="480"/>
      <c r="Q5544" s="481">
        <v>1</v>
      </c>
      <c r="R5544" s="458">
        <v>0.1394</v>
      </c>
      <c r="S5544" s="464">
        <v>81300</v>
      </c>
      <c r="T5544" s="487">
        <v>5320205</v>
      </c>
      <c r="U5544" s="467">
        <v>432000</v>
      </c>
      <c r="V5544" s="467">
        <v>288354.46499999997</v>
      </c>
      <c r="W5544" s="716" t="e">
        <f t="shared" si="213"/>
        <v>#DIV/0!</v>
      </c>
      <c r="X5544" s="484"/>
      <c r="Y5544" s="484"/>
      <c r="Z5544" s="739">
        <f t="shared" si="214"/>
        <v>2195.1</v>
      </c>
      <c r="AA5544" s="484"/>
      <c r="AB5544" s="484"/>
      <c r="AC5544" s="484"/>
      <c r="AD5544" s="484"/>
      <c r="AE5544" s="484"/>
      <c r="AF5544" s="484"/>
      <c r="AG5544" s="484"/>
      <c r="AH5544" s="484"/>
    </row>
    <row r="5545" spans="1:34" s="493" customFormat="1" ht="12.65" customHeight="1">
      <c r="A5545" s="284" t="s">
        <v>69</v>
      </c>
      <c r="B5545" s="488" t="s">
        <v>1213</v>
      </c>
      <c r="C5545" s="473" t="s">
        <v>435</v>
      </c>
      <c r="D5545" s="473" t="s">
        <v>446</v>
      </c>
      <c r="E5545" s="489" t="s">
        <v>1491</v>
      </c>
      <c r="F5545" s="473" t="s">
        <v>1486</v>
      </c>
      <c r="G5545" s="473"/>
      <c r="H5545" s="490" t="s">
        <v>439</v>
      </c>
      <c r="I5545" s="474">
        <v>2025</v>
      </c>
      <c r="J5545" s="474">
        <v>2</v>
      </c>
      <c r="K5545" s="477">
        <v>45722</v>
      </c>
      <c r="L5545" s="491"/>
      <c r="M5545" s="485">
        <v>0.1235</v>
      </c>
      <c r="N5545" s="480">
        <v>0.1375625</v>
      </c>
      <c r="O5545" s="480">
        <v>1.40625E-2</v>
      </c>
      <c r="P5545" s="480"/>
      <c r="Q5545" s="481">
        <v>1</v>
      </c>
      <c r="R5545" s="458">
        <v>0.1235</v>
      </c>
      <c r="S5545" s="464">
        <v>78700</v>
      </c>
      <c r="T5545" s="487">
        <v>5307573</v>
      </c>
      <c r="U5545" s="467">
        <v>225000</v>
      </c>
      <c r="V5545" s="467">
        <v>150362.25468750001</v>
      </c>
      <c r="W5545" s="716" t="e">
        <f t="shared" si="213"/>
        <v>#DIV/0!</v>
      </c>
      <c r="X5545" s="484"/>
      <c r="Y5545" s="484"/>
      <c r="Z5545" s="739">
        <f t="shared" si="214"/>
        <v>1106.71875</v>
      </c>
      <c r="AA5545" s="484"/>
      <c r="AB5545" s="484"/>
      <c r="AC5545" s="484"/>
      <c r="AD5545" s="484"/>
      <c r="AE5545" s="484"/>
      <c r="AF5545" s="484"/>
      <c r="AG5545" s="484"/>
      <c r="AH5545" s="484"/>
    </row>
    <row r="5546" spans="1:34" s="493" customFormat="1" ht="12.65" customHeight="1">
      <c r="A5546" s="284" t="s">
        <v>110</v>
      </c>
      <c r="B5546" s="488" t="s">
        <v>448</v>
      </c>
      <c r="C5546" s="473" t="s">
        <v>449</v>
      </c>
      <c r="D5546" s="473" t="s">
        <v>719</v>
      </c>
      <c r="E5546" s="489" t="s">
        <v>1492</v>
      </c>
      <c r="F5546" s="473" t="s">
        <v>1486</v>
      </c>
      <c r="G5546" s="473"/>
      <c r="H5546" s="494" t="s">
        <v>439</v>
      </c>
      <c r="I5546" s="474">
        <v>2025</v>
      </c>
      <c r="J5546" s="474">
        <v>2</v>
      </c>
      <c r="K5546" s="477">
        <v>45722</v>
      </c>
      <c r="L5546" s="491"/>
      <c r="M5546" s="485">
        <v>0.95274999999999999</v>
      </c>
      <c r="N5546" s="480">
        <v>1</v>
      </c>
      <c r="O5546" s="480">
        <v>4.725E-2</v>
      </c>
      <c r="P5546" s="480"/>
      <c r="Q5546" s="481">
        <v>1</v>
      </c>
      <c r="R5546" s="458">
        <v>0.95274999999999999</v>
      </c>
      <c r="S5546" s="464">
        <v>0</v>
      </c>
      <c r="T5546" s="487">
        <v>559134</v>
      </c>
      <c r="U5546" s="467">
        <v>433248</v>
      </c>
      <c r="V5546" s="467">
        <v>406828.91850000003</v>
      </c>
      <c r="W5546" s="716" t="e">
        <f t="shared" si="213"/>
        <v>#DIV/0!</v>
      </c>
      <c r="X5546" s="484"/>
      <c r="Y5546" s="484"/>
      <c r="Z5546" s="739">
        <f t="shared" si="214"/>
        <v>0</v>
      </c>
      <c r="AA5546" s="484"/>
      <c r="AB5546" s="484"/>
      <c r="AC5546" s="484"/>
      <c r="AD5546" s="484"/>
      <c r="AE5546" s="484"/>
      <c r="AF5546" s="484"/>
      <c r="AG5546" s="484"/>
      <c r="AH5546" s="484"/>
    </row>
    <row r="5547" spans="1:34" s="493" customFormat="1" ht="12.65" customHeight="1">
      <c r="A5547" s="284" t="s">
        <v>115</v>
      </c>
      <c r="B5547" s="495" t="s">
        <v>728</v>
      </c>
      <c r="C5547" s="473" t="s">
        <v>449</v>
      </c>
      <c r="D5547" s="473" t="s">
        <v>719</v>
      </c>
      <c r="E5547" s="489" t="s">
        <v>1166</v>
      </c>
      <c r="F5547" s="473" t="s">
        <v>1486</v>
      </c>
      <c r="G5547" s="473"/>
      <c r="H5547" s="473" t="s">
        <v>439</v>
      </c>
      <c r="I5547" s="474">
        <v>2025</v>
      </c>
      <c r="J5547" s="474">
        <v>2</v>
      </c>
      <c r="K5547" s="477">
        <v>45722</v>
      </c>
      <c r="L5547" s="491"/>
      <c r="M5547" s="480">
        <v>0.71009999999999995</v>
      </c>
      <c r="N5547" s="480">
        <v>0.744475</v>
      </c>
      <c r="O5547" s="480">
        <v>3.4375000000000003E-2</v>
      </c>
      <c r="P5547" s="480"/>
      <c r="Q5547" s="481">
        <v>1</v>
      </c>
      <c r="R5547" s="458">
        <v>0.71009999999999995</v>
      </c>
      <c r="S5547" s="464">
        <v>0</v>
      </c>
      <c r="T5547" s="487">
        <v>67500</v>
      </c>
      <c r="U5547" s="467">
        <v>1100000</v>
      </c>
      <c r="V5547" s="467">
        <v>1097679.6875</v>
      </c>
      <c r="W5547" s="716" t="e">
        <f t="shared" si="213"/>
        <v>#DIV/0!</v>
      </c>
      <c r="X5547" s="484"/>
      <c r="Y5547" s="484"/>
      <c r="Z5547" s="739">
        <f t="shared" si="214"/>
        <v>0</v>
      </c>
      <c r="AA5547" s="484"/>
      <c r="AB5547" s="484"/>
      <c r="AC5547" s="484"/>
      <c r="AD5547" s="484"/>
      <c r="AE5547" s="484"/>
      <c r="AF5547" s="484"/>
      <c r="AG5547" s="484"/>
      <c r="AH5547" s="484"/>
    </row>
    <row r="5548" spans="1:34" s="493" customFormat="1" ht="12.65" customHeight="1">
      <c r="A5548" s="284" t="s">
        <v>115</v>
      </c>
      <c r="B5548" s="488" t="s">
        <v>728</v>
      </c>
      <c r="C5548" s="473" t="s">
        <v>449</v>
      </c>
      <c r="D5548" s="473" t="s">
        <v>726</v>
      </c>
      <c r="E5548" s="489" t="s">
        <v>727</v>
      </c>
      <c r="F5548" s="473" t="s">
        <v>1486</v>
      </c>
      <c r="G5548" s="473" t="s">
        <v>448</v>
      </c>
      <c r="H5548" s="494" t="s">
        <v>439</v>
      </c>
      <c r="I5548" s="474">
        <v>2025</v>
      </c>
      <c r="J5548" s="474">
        <v>2</v>
      </c>
      <c r="K5548" s="477">
        <v>45722</v>
      </c>
      <c r="L5548" s="491"/>
      <c r="M5548" s="480">
        <v>0.13009999999999999</v>
      </c>
      <c r="N5548" s="480">
        <v>0.15353749999999999</v>
      </c>
      <c r="O5548" s="480">
        <v>2.34375E-2</v>
      </c>
      <c r="P5548" s="480"/>
      <c r="Q5548" s="481">
        <v>1</v>
      </c>
      <c r="R5548" s="458">
        <v>0.13009999999999999</v>
      </c>
      <c r="S5548" s="464">
        <v>0</v>
      </c>
      <c r="T5548" s="487">
        <v>2681460</v>
      </c>
      <c r="U5548" s="467">
        <v>750000</v>
      </c>
      <c r="V5548" s="467">
        <v>687153.28125</v>
      </c>
      <c r="W5548" s="716" t="e">
        <f t="shared" si="213"/>
        <v>#DIV/0!</v>
      </c>
      <c r="X5548" s="484"/>
      <c r="Y5548" s="484"/>
      <c r="Z5548" s="739">
        <f t="shared" si="214"/>
        <v>0</v>
      </c>
      <c r="AA5548" s="484"/>
      <c r="AB5548" s="484"/>
      <c r="AC5548" s="484"/>
      <c r="AD5548" s="484"/>
      <c r="AE5548" s="484"/>
      <c r="AF5548" s="484"/>
      <c r="AG5548" s="484"/>
      <c r="AH5548" s="484"/>
    </row>
    <row r="5549" spans="1:34" s="493" customFormat="1" ht="12.65" customHeight="1">
      <c r="A5549" s="284" t="s">
        <v>115</v>
      </c>
      <c r="B5549" s="488" t="s">
        <v>728</v>
      </c>
      <c r="C5549" s="473" t="s">
        <v>449</v>
      </c>
      <c r="D5549" s="473" t="s">
        <v>729</v>
      </c>
      <c r="E5549" s="489" t="s">
        <v>730</v>
      </c>
      <c r="F5549" s="473" t="s">
        <v>1486</v>
      </c>
      <c r="G5549" s="473" t="s">
        <v>448</v>
      </c>
      <c r="H5549" s="494" t="s">
        <v>439</v>
      </c>
      <c r="I5549" s="474">
        <v>2025</v>
      </c>
      <c r="J5549" s="474">
        <v>2</v>
      </c>
      <c r="K5549" s="477">
        <v>45722</v>
      </c>
      <c r="L5549" s="491"/>
      <c r="M5549" s="480">
        <v>0.1404</v>
      </c>
      <c r="N5549" s="480">
        <v>0.16289999999999999</v>
      </c>
      <c r="O5549" s="480">
        <v>2.2499999999999999E-2</v>
      </c>
      <c r="P5549" s="480"/>
      <c r="Q5549" s="481">
        <v>1</v>
      </c>
      <c r="R5549" s="458">
        <v>0.1404</v>
      </c>
      <c r="S5549" s="464">
        <v>0</v>
      </c>
      <c r="T5549" s="487">
        <v>2996004</v>
      </c>
      <c r="U5549" s="467">
        <v>720000</v>
      </c>
      <c r="V5549" s="467">
        <v>652589.91</v>
      </c>
      <c r="W5549" s="716" t="e">
        <f t="shared" si="213"/>
        <v>#DIV/0!</v>
      </c>
      <c r="X5549" s="484"/>
      <c r="Y5549" s="484"/>
      <c r="Z5549" s="739">
        <f t="shared" si="214"/>
        <v>0</v>
      </c>
      <c r="AA5549" s="484"/>
      <c r="AB5549" s="484"/>
      <c r="AC5549" s="484"/>
      <c r="AD5549" s="484"/>
      <c r="AE5549" s="484"/>
      <c r="AF5549" s="484"/>
      <c r="AG5549" s="484"/>
      <c r="AH5549" s="484"/>
    </row>
    <row r="5550" spans="1:34" s="493" customFormat="1" ht="12.65" customHeight="1">
      <c r="A5550" s="284" t="s">
        <v>115</v>
      </c>
      <c r="B5550" s="488" t="s">
        <v>728</v>
      </c>
      <c r="C5550" s="473" t="s">
        <v>449</v>
      </c>
      <c r="D5550" s="473" t="s">
        <v>731</v>
      </c>
      <c r="E5550" s="489" t="s">
        <v>1164</v>
      </c>
      <c r="F5550" s="473" t="s">
        <v>1486</v>
      </c>
      <c r="G5550" s="473" t="s">
        <v>448</v>
      </c>
      <c r="H5550" s="473" t="s">
        <v>439</v>
      </c>
      <c r="I5550" s="474">
        <v>2025</v>
      </c>
      <c r="J5550" s="474">
        <v>2</v>
      </c>
      <c r="K5550" s="477">
        <v>45722</v>
      </c>
      <c r="L5550" s="491"/>
      <c r="M5550" s="480">
        <v>0.1628</v>
      </c>
      <c r="N5550" s="480">
        <v>0.19405</v>
      </c>
      <c r="O5550" s="480">
        <v>3.125E-2</v>
      </c>
      <c r="P5550" s="480"/>
      <c r="Q5550" s="481">
        <v>1</v>
      </c>
      <c r="R5550" s="458">
        <v>0.1628</v>
      </c>
      <c r="S5550" s="464">
        <v>0</v>
      </c>
      <c r="T5550" s="487">
        <v>235493</v>
      </c>
      <c r="U5550" s="467">
        <v>1000000</v>
      </c>
      <c r="V5550" s="467">
        <v>992640.84375</v>
      </c>
      <c r="W5550" s="716" t="e">
        <f t="shared" si="213"/>
        <v>#DIV/0!</v>
      </c>
      <c r="X5550" s="484"/>
      <c r="Y5550" s="484"/>
      <c r="Z5550" s="739">
        <f t="shared" si="214"/>
        <v>0</v>
      </c>
      <c r="AA5550" s="484"/>
      <c r="AB5550" s="484"/>
      <c r="AC5550" s="484"/>
      <c r="AD5550" s="484"/>
      <c r="AE5550" s="484"/>
      <c r="AF5550" s="484"/>
      <c r="AG5550" s="484"/>
      <c r="AH5550" s="484"/>
    </row>
    <row r="5551" spans="1:34" s="493" customFormat="1" ht="12.65" customHeight="1">
      <c r="A5551" s="284" t="s">
        <v>115</v>
      </c>
      <c r="B5551" s="495" t="s">
        <v>728</v>
      </c>
      <c r="C5551" s="473" t="s">
        <v>449</v>
      </c>
      <c r="D5551" s="473" t="s">
        <v>737</v>
      </c>
      <c r="E5551" s="489" t="s">
        <v>1165</v>
      </c>
      <c r="F5551" s="473" t="s">
        <v>1486</v>
      </c>
      <c r="G5551" s="473" t="s">
        <v>448</v>
      </c>
      <c r="H5551" s="473" t="s">
        <v>439</v>
      </c>
      <c r="I5551" s="474">
        <v>2025</v>
      </c>
      <c r="J5551" s="474">
        <v>2</v>
      </c>
      <c r="K5551" s="477">
        <v>45722</v>
      </c>
      <c r="L5551" s="491"/>
      <c r="M5551" s="480">
        <v>0.21</v>
      </c>
      <c r="N5551" s="480">
        <v>0.245</v>
      </c>
      <c r="O5551" s="480">
        <v>3.5000000000000003E-2</v>
      </c>
      <c r="P5551" s="480"/>
      <c r="Q5551" s="481">
        <v>1</v>
      </c>
      <c r="R5551" s="458">
        <v>0.21</v>
      </c>
      <c r="S5551" s="464">
        <v>0</v>
      </c>
      <c r="T5551" s="487">
        <v>186392</v>
      </c>
      <c r="U5551" s="467">
        <v>1120000</v>
      </c>
      <c r="V5551" s="467">
        <v>1113476.28</v>
      </c>
      <c r="W5551" s="716" t="e">
        <f t="shared" si="213"/>
        <v>#DIV/0!</v>
      </c>
      <c r="X5551" s="484"/>
      <c r="Y5551" s="484"/>
      <c r="Z5551" s="739">
        <f t="shared" si="214"/>
        <v>0</v>
      </c>
      <c r="AA5551" s="484"/>
      <c r="AB5551" s="484"/>
      <c r="AC5551" s="484"/>
      <c r="AD5551" s="484"/>
      <c r="AE5551" s="484"/>
      <c r="AF5551" s="484"/>
      <c r="AG5551" s="484"/>
      <c r="AH5551" s="484"/>
    </row>
    <row r="5552" spans="1:34" s="493" customFormat="1" ht="12.65" customHeight="1">
      <c r="A5552" s="284" t="s">
        <v>69</v>
      </c>
      <c r="B5552" s="495" t="s">
        <v>1213</v>
      </c>
      <c r="C5552" s="473" t="s">
        <v>435</v>
      </c>
      <c r="D5552" s="473" t="s">
        <v>1493</v>
      </c>
      <c r="E5552" s="489" t="s">
        <v>1494</v>
      </c>
      <c r="F5552" s="473" t="s">
        <v>1486</v>
      </c>
      <c r="G5552" s="473"/>
      <c r="H5552" s="473" t="s">
        <v>439</v>
      </c>
      <c r="I5552" s="474">
        <v>2025</v>
      </c>
      <c r="J5552" s="474">
        <v>2</v>
      </c>
      <c r="K5552" s="477">
        <v>45722</v>
      </c>
      <c r="L5552" s="478"/>
      <c r="M5552" s="480">
        <v>1.536</v>
      </c>
      <c r="N5552" s="480">
        <v>1.5907500000000001</v>
      </c>
      <c r="O5552" s="480">
        <v>5.475E-2</v>
      </c>
      <c r="P5552" s="480"/>
      <c r="Q5552" s="481">
        <v>1</v>
      </c>
      <c r="R5552" s="458">
        <v>1.536</v>
      </c>
      <c r="S5552" s="464">
        <v>0</v>
      </c>
      <c r="T5552" s="487">
        <v>0</v>
      </c>
      <c r="U5552" s="467">
        <v>219000</v>
      </c>
      <c r="V5552" s="467">
        <v>219000</v>
      </c>
      <c r="W5552" s="716" t="e">
        <f t="shared" si="213"/>
        <v>#DIV/0!</v>
      </c>
      <c r="X5552" s="484"/>
      <c r="Y5552" s="484"/>
      <c r="Z5552" s="739">
        <f t="shared" si="214"/>
        <v>0</v>
      </c>
      <c r="AA5552" s="484"/>
      <c r="AB5552" s="484"/>
      <c r="AC5552" s="484"/>
      <c r="AD5552" s="484"/>
      <c r="AE5552" s="484"/>
      <c r="AF5552" s="484"/>
      <c r="AG5552" s="484"/>
      <c r="AH5552" s="484"/>
    </row>
    <row r="5553" spans="1:34" s="493" customFormat="1" ht="12.65" customHeight="1">
      <c r="A5553" s="284" t="s">
        <v>106</v>
      </c>
      <c r="B5553" s="495" t="s">
        <v>699</v>
      </c>
      <c r="C5553" s="473" t="s">
        <v>449</v>
      </c>
      <c r="D5553" s="473" t="s">
        <v>731</v>
      </c>
      <c r="E5553" s="489" t="s">
        <v>1452</v>
      </c>
      <c r="F5553" s="473" t="s">
        <v>1486</v>
      </c>
      <c r="G5553" s="473"/>
      <c r="H5553" s="473" t="s">
        <v>439</v>
      </c>
      <c r="I5553" s="474">
        <v>2025</v>
      </c>
      <c r="J5553" s="474">
        <v>2</v>
      </c>
      <c r="K5553" s="477">
        <v>45722</v>
      </c>
      <c r="L5553" s="478"/>
      <c r="M5553" s="485">
        <v>0.1188</v>
      </c>
      <c r="N5553" s="480">
        <v>0.13439999999999999</v>
      </c>
      <c r="O5553" s="480">
        <v>1.5599999999999999E-2</v>
      </c>
      <c r="P5553" s="480"/>
      <c r="Q5553" s="481">
        <v>1</v>
      </c>
      <c r="R5553" s="458">
        <v>0.1188</v>
      </c>
      <c r="S5553" s="464">
        <v>180000</v>
      </c>
      <c r="T5553" s="487">
        <v>21432693</v>
      </c>
      <c r="U5553" s="467">
        <v>1043805</v>
      </c>
      <c r="V5553" s="467">
        <v>709454.98919999995</v>
      </c>
      <c r="W5553" s="716" t="e">
        <f t="shared" si="213"/>
        <v>#DIV/0!</v>
      </c>
      <c r="X5553" s="484"/>
      <c r="Y5553" s="484"/>
      <c r="Z5553" s="739">
        <f t="shared" si="214"/>
        <v>2808</v>
      </c>
      <c r="AA5553" s="484"/>
      <c r="AB5553" s="484"/>
      <c r="AC5553" s="484"/>
      <c r="AD5553" s="484"/>
      <c r="AE5553" s="484"/>
      <c r="AF5553" s="484"/>
      <c r="AG5553" s="484"/>
      <c r="AH5553" s="484"/>
    </row>
    <row r="5554" spans="1:34" s="493" customFormat="1" ht="12.65" customHeight="1">
      <c r="A5554" s="284" t="s">
        <v>106</v>
      </c>
      <c r="B5554" s="495" t="s">
        <v>699</v>
      </c>
      <c r="C5554" s="473" t="s">
        <v>449</v>
      </c>
      <c r="D5554" s="473" t="s">
        <v>731</v>
      </c>
      <c r="E5554" s="489" t="s">
        <v>1452</v>
      </c>
      <c r="F5554" s="473" t="s">
        <v>1486</v>
      </c>
      <c r="G5554" s="473"/>
      <c r="H5554" s="473" t="s">
        <v>439</v>
      </c>
      <c r="I5554" s="474">
        <v>2025</v>
      </c>
      <c r="J5554" s="474">
        <v>2</v>
      </c>
      <c r="K5554" s="477">
        <v>45722</v>
      </c>
      <c r="L5554" s="478"/>
      <c r="M5554" s="480">
        <v>0.1188</v>
      </c>
      <c r="N5554" s="480">
        <v>0.13439999999999999</v>
      </c>
      <c r="O5554" s="480">
        <v>1.5599999999999999E-2</v>
      </c>
      <c r="P5554" s="480"/>
      <c r="Q5554" s="481">
        <v>1</v>
      </c>
      <c r="R5554" s="458">
        <v>0.1188</v>
      </c>
      <c r="S5554" s="464">
        <v>62988</v>
      </c>
      <c r="T5554" s="487"/>
      <c r="U5554" s="467"/>
      <c r="V5554" s="467"/>
      <c r="W5554" s="716" t="e">
        <f t="shared" si="213"/>
        <v>#DIV/0!</v>
      </c>
      <c r="X5554" s="484"/>
      <c r="Y5554" s="484"/>
      <c r="Z5554" s="739">
        <f t="shared" si="214"/>
        <v>982.61279999999999</v>
      </c>
      <c r="AA5554" s="484"/>
      <c r="AB5554" s="484"/>
      <c r="AC5554" s="484"/>
      <c r="AD5554" s="484"/>
      <c r="AE5554" s="484"/>
      <c r="AF5554" s="484"/>
      <c r="AG5554" s="484"/>
      <c r="AH5554" s="484"/>
    </row>
    <row r="5555" spans="1:34" s="493" customFormat="1" ht="12.65" customHeight="1">
      <c r="A5555" s="284" t="s">
        <v>106</v>
      </c>
      <c r="B5555" s="495" t="s">
        <v>699</v>
      </c>
      <c r="C5555" s="473" t="s">
        <v>449</v>
      </c>
      <c r="D5555" s="473" t="s">
        <v>731</v>
      </c>
      <c r="E5555" s="489" t="s">
        <v>1452</v>
      </c>
      <c r="F5555" s="473" t="s">
        <v>1486</v>
      </c>
      <c r="G5555" s="473"/>
      <c r="H5555" s="473" t="s">
        <v>439</v>
      </c>
      <c r="I5555" s="474">
        <v>2025</v>
      </c>
      <c r="J5555" s="474">
        <v>2</v>
      </c>
      <c r="K5555" s="477">
        <v>45722</v>
      </c>
      <c r="L5555" s="478"/>
      <c r="M5555" s="480">
        <v>0.1188</v>
      </c>
      <c r="N5555" s="480">
        <v>0.13439999999999999</v>
      </c>
      <c r="O5555" s="480">
        <v>1.5599999999999999E-2</v>
      </c>
      <c r="P5555" s="480"/>
      <c r="Q5555" s="481">
        <v>1</v>
      </c>
      <c r="R5555" s="458">
        <v>0.1188</v>
      </c>
      <c r="S5555" s="464">
        <v>336000</v>
      </c>
      <c r="T5555" s="487"/>
      <c r="U5555" s="467"/>
      <c r="V5555" s="467"/>
      <c r="W5555" s="716" t="e">
        <f t="shared" si="213"/>
        <v>#DIV/0!</v>
      </c>
      <c r="X5555" s="484"/>
      <c r="Y5555" s="484"/>
      <c r="Z5555" s="739">
        <f t="shared" si="214"/>
        <v>5241.5999999999995</v>
      </c>
      <c r="AA5555" s="484"/>
      <c r="AB5555" s="484"/>
      <c r="AC5555" s="484"/>
      <c r="AD5555" s="484"/>
      <c r="AE5555" s="484"/>
      <c r="AF5555" s="484"/>
      <c r="AG5555" s="484"/>
      <c r="AH5555" s="484"/>
    </row>
    <row r="5556" spans="1:34" s="493" customFormat="1" ht="12.65" customHeight="1">
      <c r="A5556" s="284" t="s">
        <v>106</v>
      </c>
      <c r="B5556" s="495" t="s">
        <v>699</v>
      </c>
      <c r="C5556" s="473" t="s">
        <v>449</v>
      </c>
      <c r="D5556" s="473" t="s">
        <v>731</v>
      </c>
      <c r="E5556" s="489" t="s">
        <v>1452</v>
      </c>
      <c r="F5556" s="473" t="s">
        <v>1486</v>
      </c>
      <c r="G5556" s="473"/>
      <c r="H5556" s="473" t="s">
        <v>439</v>
      </c>
      <c r="I5556" s="474">
        <v>2025</v>
      </c>
      <c r="J5556" s="474">
        <v>2</v>
      </c>
      <c r="K5556" s="477">
        <v>45722</v>
      </c>
      <c r="L5556" s="478"/>
      <c r="M5556" s="480">
        <v>0.1188</v>
      </c>
      <c r="N5556" s="480">
        <v>0.13439999999999999</v>
      </c>
      <c r="O5556" s="480">
        <v>1.5599999999999999E-2</v>
      </c>
      <c r="P5556" s="480"/>
      <c r="Q5556" s="481">
        <v>1</v>
      </c>
      <c r="R5556" s="458">
        <v>0.1188</v>
      </c>
      <c r="S5556" s="464">
        <v>100000</v>
      </c>
      <c r="T5556" s="487"/>
      <c r="U5556" s="467"/>
      <c r="V5556" s="467"/>
      <c r="W5556" s="716" t="e">
        <f t="shared" si="213"/>
        <v>#DIV/0!</v>
      </c>
      <c r="X5556" s="484"/>
      <c r="Y5556" s="484"/>
      <c r="Z5556" s="739">
        <f t="shared" si="214"/>
        <v>1560</v>
      </c>
      <c r="AA5556" s="484"/>
      <c r="AB5556" s="484"/>
      <c r="AC5556" s="484"/>
      <c r="AD5556" s="484"/>
      <c r="AE5556" s="484"/>
      <c r="AF5556" s="484"/>
      <c r="AG5556" s="484"/>
      <c r="AH5556" s="484"/>
    </row>
    <row r="5557" spans="1:34" s="493" customFormat="1" ht="12.65" customHeight="1">
      <c r="A5557" s="284" t="s">
        <v>106</v>
      </c>
      <c r="B5557" s="495" t="s">
        <v>699</v>
      </c>
      <c r="C5557" s="473" t="s">
        <v>449</v>
      </c>
      <c r="D5557" s="473" t="s">
        <v>719</v>
      </c>
      <c r="E5557" s="489" t="s">
        <v>1495</v>
      </c>
      <c r="F5557" s="473" t="s">
        <v>1486</v>
      </c>
      <c r="G5557" s="473"/>
      <c r="H5557" s="473" t="s">
        <v>439</v>
      </c>
      <c r="I5557" s="474">
        <v>2025</v>
      </c>
      <c r="J5557" s="474">
        <v>2</v>
      </c>
      <c r="K5557" s="477">
        <v>45722</v>
      </c>
      <c r="L5557" s="478"/>
      <c r="M5557" s="485">
        <v>0.2782</v>
      </c>
      <c r="N5557" s="479">
        <v>0.29570000000000002</v>
      </c>
      <c r="O5557" s="479">
        <v>1.7500000000000002E-2</v>
      </c>
      <c r="P5557" s="480"/>
      <c r="Q5557" s="481">
        <v>1</v>
      </c>
      <c r="R5557" s="458">
        <v>0.2782</v>
      </c>
      <c r="S5557" s="464">
        <v>217000</v>
      </c>
      <c r="T5557" s="487">
        <v>13850504</v>
      </c>
      <c r="U5557" s="467">
        <v>884159.29203539796</v>
      </c>
      <c r="V5557" s="467">
        <v>641775.47203539789</v>
      </c>
      <c r="W5557" s="716" t="e">
        <f t="shared" si="213"/>
        <v>#DIV/0!</v>
      </c>
      <c r="X5557" s="484"/>
      <c r="Y5557" s="484"/>
      <c r="Z5557" s="739">
        <f t="shared" si="214"/>
        <v>3797.5000000000005</v>
      </c>
      <c r="AA5557" s="484"/>
      <c r="AB5557" s="484"/>
      <c r="AC5557" s="484"/>
      <c r="AD5557" s="484"/>
      <c r="AE5557" s="484"/>
      <c r="AF5557" s="484"/>
      <c r="AG5557" s="484"/>
      <c r="AH5557" s="484"/>
    </row>
    <row r="5558" spans="1:34" s="493" customFormat="1" ht="12.65" customHeight="1">
      <c r="A5558" s="284" t="s">
        <v>106</v>
      </c>
      <c r="B5558" s="495" t="s">
        <v>699</v>
      </c>
      <c r="C5558" s="473" t="s">
        <v>449</v>
      </c>
      <c r="D5558" s="473" t="s">
        <v>719</v>
      </c>
      <c r="E5558" s="489" t="s">
        <v>1495</v>
      </c>
      <c r="F5558" s="473" t="s">
        <v>1486</v>
      </c>
      <c r="G5558" s="473"/>
      <c r="H5558" s="473" t="s">
        <v>439</v>
      </c>
      <c r="I5558" s="474">
        <v>2025</v>
      </c>
      <c r="J5558" s="474">
        <v>2</v>
      </c>
      <c r="K5558" s="477">
        <v>45722</v>
      </c>
      <c r="L5558" s="478"/>
      <c r="M5558" s="480">
        <v>0.2782</v>
      </c>
      <c r="N5558" s="479">
        <v>0.29570000000000002</v>
      </c>
      <c r="O5558" s="479">
        <v>1.7500000000000002E-2</v>
      </c>
      <c r="P5558" s="480"/>
      <c r="Q5558" s="481">
        <v>1</v>
      </c>
      <c r="R5558" s="458">
        <v>0.2782</v>
      </c>
      <c r="S5558" s="464">
        <v>65313</v>
      </c>
      <c r="T5558" s="487"/>
      <c r="U5558" s="467"/>
      <c r="V5558" s="467"/>
      <c r="W5558" s="716" t="e">
        <f t="shared" si="213"/>
        <v>#DIV/0!</v>
      </c>
      <c r="X5558" s="484"/>
      <c r="Y5558" s="484"/>
      <c r="Z5558" s="739">
        <f t="shared" si="214"/>
        <v>1142.9775000000002</v>
      </c>
      <c r="AA5558" s="484"/>
      <c r="AB5558" s="484"/>
      <c r="AC5558" s="484"/>
      <c r="AD5558" s="484"/>
      <c r="AE5558" s="484"/>
      <c r="AF5558" s="484"/>
      <c r="AG5558" s="484"/>
      <c r="AH5558" s="484"/>
    </row>
    <row r="5559" spans="1:34" s="493" customFormat="1" ht="12.65" customHeight="1">
      <c r="A5559" s="284" t="s">
        <v>106</v>
      </c>
      <c r="B5559" s="495" t="s">
        <v>699</v>
      </c>
      <c r="C5559" s="473" t="s">
        <v>449</v>
      </c>
      <c r="D5559" s="473" t="s">
        <v>719</v>
      </c>
      <c r="E5559" s="489" t="s">
        <v>1495</v>
      </c>
      <c r="F5559" s="473" t="s">
        <v>1486</v>
      </c>
      <c r="G5559" s="473"/>
      <c r="H5559" s="473" t="s">
        <v>439</v>
      </c>
      <c r="I5559" s="474">
        <v>2025</v>
      </c>
      <c r="J5559" s="474">
        <v>2</v>
      </c>
      <c r="K5559" s="477">
        <v>45722</v>
      </c>
      <c r="L5559" s="478"/>
      <c r="M5559" s="480">
        <v>0.2782</v>
      </c>
      <c r="N5559" s="479">
        <v>0.29570000000000002</v>
      </c>
      <c r="O5559" s="479">
        <v>1.7500000000000002E-2</v>
      </c>
      <c r="P5559" s="480"/>
      <c r="Q5559" s="481">
        <v>1</v>
      </c>
      <c r="R5559" s="458">
        <v>0.2782</v>
      </c>
      <c r="S5559" s="464">
        <v>325000</v>
      </c>
      <c r="T5559" s="487"/>
      <c r="U5559" s="467"/>
      <c r="V5559" s="467"/>
      <c r="W5559" s="716" t="e">
        <f t="shared" si="213"/>
        <v>#DIV/0!</v>
      </c>
      <c r="X5559" s="484"/>
      <c r="Y5559" s="484"/>
      <c r="Z5559" s="739">
        <f t="shared" si="214"/>
        <v>5687.5000000000009</v>
      </c>
      <c r="AA5559" s="484"/>
      <c r="AB5559" s="484"/>
      <c r="AC5559" s="484"/>
      <c r="AD5559" s="484"/>
      <c r="AE5559" s="484"/>
      <c r="AF5559" s="484"/>
      <c r="AG5559" s="484"/>
      <c r="AH5559" s="484"/>
    </row>
    <row r="5560" spans="1:34" s="493" customFormat="1" ht="12.65" customHeight="1">
      <c r="A5560" s="284" t="s">
        <v>106</v>
      </c>
      <c r="B5560" s="495" t="s">
        <v>699</v>
      </c>
      <c r="C5560" s="473" t="s">
        <v>449</v>
      </c>
      <c r="D5560" s="473" t="s">
        <v>726</v>
      </c>
      <c r="E5560" s="489" t="s">
        <v>1449</v>
      </c>
      <c r="F5560" s="473" t="s">
        <v>1486</v>
      </c>
      <c r="G5560" s="473"/>
      <c r="H5560" s="473" t="s">
        <v>439</v>
      </c>
      <c r="I5560" s="474">
        <v>2025</v>
      </c>
      <c r="J5560" s="474">
        <v>2</v>
      </c>
      <c r="K5560" s="477">
        <v>45722</v>
      </c>
      <c r="L5560" s="478"/>
      <c r="M5560" s="485">
        <v>5.4300000000000001E-2</v>
      </c>
      <c r="N5560" s="480">
        <v>7.3050000000000004E-2</v>
      </c>
      <c r="O5560" s="480">
        <v>1.8749999999999999E-2</v>
      </c>
      <c r="P5560" s="480"/>
      <c r="Q5560" s="481">
        <v>1</v>
      </c>
      <c r="R5560" s="458">
        <v>5.4300000000000001E-2</v>
      </c>
      <c r="S5560" s="464">
        <v>460000</v>
      </c>
      <c r="T5560" s="487">
        <v>14681815</v>
      </c>
      <c r="U5560" s="467">
        <v>600000</v>
      </c>
      <c r="V5560" s="467">
        <v>324715.96875</v>
      </c>
      <c r="W5560" s="716" t="e">
        <f t="shared" si="213"/>
        <v>#DIV/0!</v>
      </c>
      <c r="X5560" s="484"/>
      <c r="Y5560" s="484"/>
      <c r="Z5560" s="739">
        <f t="shared" si="214"/>
        <v>8625</v>
      </c>
      <c r="AA5560" s="484"/>
      <c r="AB5560" s="484"/>
      <c r="AC5560" s="484"/>
      <c r="AD5560" s="484"/>
      <c r="AE5560" s="484"/>
      <c r="AF5560" s="484"/>
      <c r="AG5560" s="484"/>
      <c r="AH5560" s="484"/>
    </row>
    <row r="5561" spans="1:34" s="493" customFormat="1" ht="12.65" customHeight="1">
      <c r="A5561" s="284" t="s">
        <v>106</v>
      </c>
      <c r="B5561" s="495" t="s">
        <v>699</v>
      </c>
      <c r="C5561" s="473" t="s">
        <v>449</v>
      </c>
      <c r="D5561" s="473" t="s">
        <v>729</v>
      </c>
      <c r="E5561" s="489" t="s">
        <v>1496</v>
      </c>
      <c r="F5561" s="473" t="s">
        <v>1486</v>
      </c>
      <c r="G5561" s="473"/>
      <c r="H5561" s="473" t="s">
        <v>439</v>
      </c>
      <c r="I5561" s="474">
        <v>2025</v>
      </c>
      <c r="J5561" s="474">
        <v>2</v>
      </c>
      <c r="K5561" s="477">
        <v>45722</v>
      </c>
      <c r="L5561" s="478"/>
      <c r="M5561" s="485">
        <v>7.5700000000000003E-2</v>
      </c>
      <c r="N5561" s="480">
        <v>9.4450000000000006E-2</v>
      </c>
      <c r="O5561" s="480">
        <v>1.8749999999999999E-2</v>
      </c>
      <c r="P5561" s="480"/>
      <c r="Q5561" s="481">
        <v>1</v>
      </c>
      <c r="R5561" s="458">
        <v>7.5700000000000003E-2</v>
      </c>
      <c r="S5561" s="464">
        <v>500000</v>
      </c>
      <c r="T5561" s="487">
        <v>14444095</v>
      </c>
      <c r="U5561" s="467">
        <v>755752.21238938102</v>
      </c>
      <c r="V5561" s="467">
        <v>484925.43113938102</v>
      </c>
      <c r="W5561" s="716" t="e">
        <f t="shared" si="213"/>
        <v>#DIV/0!</v>
      </c>
      <c r="X5561" s="484"/>
      <c r="Y5561" s="484"/>
      <c r="Z5561" s="739">
        <f t="shared" si="214"/>
        <v>9375</v>
      </c>
      <c r="AA5561" s="484"/>
      <c r="AB5561" s="484"/>
      <c r="AC5561" s="484"/>
      <c r="AD5561" s="484"/>
      <c r="AE5561" s="484"/>
      <c r="AF5561" s="484"/>
      <c r="AG5561" s="484"/>
      <c r="AH5561" s="484"/>
    </row>
    <row r="5562" spans="1:34" s="493" customFormat="1" ht="12.65" customHeight="1">
      <c r="A5562" s="452" t="s">
        <v>67</v>
      </c>
      <c r="B5562" s="495" t="s">
        <v>1388</v>
      </c>
      <c r="C5562" s="473" t="s">
        <v>449</v>
      </c>
      <c r="D5562" s="473" t="s">
        <v>436</v>
      </c>
      <c r="E5562" s="489" t="s">
        <v>1497</v>
      </c>
      <c r="F5562" s="473" t="s">
        <v>1486</v>
      </c>
      <c r="G5562" s="473"/>
      <c r="H5562" s="473" t="s">
        <v>439</v>
      </c>
      <c r="I5562" s="474">
        <v>2025</v>
      </c>
      <c r="J5562" s="474">
        <v>2</v>
      </c>
      <c r="K5562" s="477">
        <v>45722</v>
      </c>
      <c r="L5562" s="478"/>
      <c r="M5562" s="480">
        <v>2.85337</v>
      </c>
      <c r="N5562" s="480">
        <v>2.8874949999999999</v>
      </c>
      <c r="O5562" s="480">
        <v>3.4125000000000003E-2</v>
      </c>
      <c r="P5562" s="480"/>
      <c r="Q5562" s="481">
        <v>1</v>
      </c>
      <c r="R5562" s="458">
        <v>2.85337</v>
      </c>
      <c r="S5562" s="464">
        <v>0</v>
      </c>
      <c r="T5562" s="487">
        <v>6045194</v>
      </c>
      <c r="U5562" s="467">
        <v>1092000</v>
      </c>
      <c r="V5562" s="467">
        <v>885707.75474999996</v>
      </c>
      <c r="W5562" s="716" t="e">
        <f t="shared" si="213"/>
        <v>#DIV/0!</v>
      </c>
      <c r="X5562" s="484"/>
      <c r="Y5562" s="484"/>
      <c r="Z5562" s="739">
        <f t="shared" si="214"/>
        <v>0</v>
      </c>
      <c r="AA5562" s="484"/>
      <c r="AB5562" s="484"/>
      <c r="AC5562" s="484"/>
      <c r="AD5562" s="484"/>
      <c r="AE5562" s="484"/>
      <c r="AF5562" s="484"/>
      <c r="AG5562" s="484"/>
      <c r="AH5562" s="484"/>
    </row>
    <row r="5563" spans="1:34" s="493" customFormat="1" ht="12.65" customHeight="1">
      <c r="A5563" s="452" t="s">
        <v>67</v>
      </c>
      <c r="B5563" s="495" t="s">
        <v>1388</v>
      </c>
      <c r="C5563" s="473" t="s">
        <v>449</v>
      </c>
      <c r="D5563" s="473" t="s">
        <v>1479</v>
      </c>
      <c r="E5563" s="473" t="s">
        <v>1498</v>
      </c>
      <c r="F5563" s="473" t="s">
        <v>1486</v>
      </c>
      <c r="G5563" s="473"/>
      <c r="H5563" s="473" t="s">
        <v>439</v>
      </c>
      <c r="I5563" s="474">
        <v>2025</v>
      </c>
      <c r="J5563" s="474">
        <v>2</v>
      </c>
      <c r="K5563" s="477">
        <v>45722</v>
      </c>
      <c r="L5563" s="478"/>
      <c r="M5563" s="480">
        <v>0.83437000000000006</v>
      </c>
      <c r="N5563" s="480">
        <v>0.86280750000000006</v>
      </c>
      <c r="O5563" s="480">
        <v>2.8437500000000001E-2</v>
      </c>
      <c r="P5563" s="480"/>
      <c r="Q5563" s="481">
        <v>1</v>
      </c>
      <c r="R5563" s="458">
        <v>0.83437000000000006</v>
      </c>
      <c r="S5563" s="464">
        <v>0</v>
      </c>
      <c r="T5563" s="487">
        <v>7990282</v>
      </c>
      <c r="U5563" s="467">
        <v>910000</v>
      </c>
      <c r="V5563" s="467">
        <v>682776.35562499997</v>
      </c>
      <c r="W5563" s="716" t="e">
        <f t="shared" si="213"/>
        <v>#DIV/0!</v>
      </c>
      <c r="X5563" s="484"/>
      <c r="Y5563" s="484"/>
      <c r="Z5563" s="739">
        <f t="shared" si="214"/>
        <v>0</v>
      </c>
      <c r="AA5563" s="484"/>
      <c r="AB5563" s="484"/>
      <c r="AC5563" s="484"/>
      <c r="AD5563" s="484"/>
      <c r="AE5563" s="484"/>
      <c r="AF5563" s="484"/>
      <c r="AG5563" s="484"/>
      <c r="AH5563" s="484"/>
    </row>
    <row r="5564" spans="1:34" s="493" customFormat="1" ht="12.65" customHeight="1">
      <c r="A5564" s="284" t="s">
        <v>21</v>
      </c>
      <c r="B5564" s="495" t="s">
        <v>1030</v>
      </c>
      <c r="C5564" s="473" t="s">
        <v>554</v>
      </c>
      <c r="D5564" s="473" t="s">
        <v>1499</v>
      </c>
      <c r="E5564" s="473" t="s">
        <v>1011</v>
      </c>
      <c r="F5564" s="473" t="s">
        <v>1500</v>
      </c>
      <c r="G5564" s="473"/>
      <c r="H5564" s="473" t="s">
        <v>439</v>
      </c>
      <c r="I5564" s="474">
        <v>2025</v>
      </c>
      <c r="J5564" s="474">
        <v>2</v>
      </c>
      <c r="K5564" s="477">
        <v>45722</v>
      </c>
      <c r="L5564" s="478"/>
      <c r="M5564" s="480">
        <v>0.26597999999999999</v>
      </c>
      <c r="N5564" s="480">
        <v>0.36036000000000001</v>
      </c>
      <c r="O5564" s="480">
        <v>9.4380000000000006E-2</v>
      </c>
      <c r="P5564" s="480"/>
      <c r="Q5564" s="481">
        <v>1</v>
      </c>
      <c r="R5564" s="458">
        <v>0.26597999999999999</v>
      </c>
      <c r="S5564" s="464">
        <v>16993341</v>
      </c>
      <c r="T5564" s="487">
        <v>352423329</v>
      </c>
      <c r="U5564" s="467">
        <v>23824753.943837203</v>
      </c>
      <c r="V5564" s="467">
        <v>-7500364.3000000007</v>
      </c>
      <c r="W5564" s="716" t="e">
        <f t="shared" si="213"/>
        <v>#DIV/0!</v>
      </c>
      <c r="X5564" s="484"/>
      <c r="Y5564" s="484"/>
      <c r="Z5564" s="739">
        <f t="shared" si="214"/>
        <v>1603831.52358</v>
      </c>
      <c r="AA5564" s="484"/>
      <c r="AB5564" s="484"/>
      <c r="AC5564" s="484"/>
      <c r="AD5564" s="484"/>
      <c r="AE5564" s="484"/>
      <c r="AF5564" s="484"/>
      <c r="AG5564" s="484"/>
      <c r="AH5564" s="484"/>
    </row>
    <row r="5565" spans="1:34" s="493" customFormat="1" ht="12.65" customHeight="1">
      <c r="A5565" s="284" t="s">
        <v>21</v>
      </c>
      <c r="B5565" s="495" t="s">
        <v>1030</v>
      </c>
      <c r="C5565" s="473" t="s">
        <v>554</v>
      </c>
      <c r="D5565" s="473" t="s">
        <v>1501</v>
      </c>
      <c r="E5565" s="489" t="s">
        <v>1031</v>
      </c>
      <c r="F5565" s="473" t="s">
        <v>1500</v>
      </c>
      <c r="G5565" s="473"/>
      <c r="H5565" s="473" t="s">
        <v>439</v>
      </c>
      <c r="I5565" s="474">
        <v>2025</v>
      </c>
      <c r="J5565" s="474">
        <v>2</v>
      </c>
      <c r="K5565" s="477">
        <v>45722</v>
      </c>
      <c r="L5565" s="478"/>
      <c r="M5565" s="480">
        <v>7.9365000000000005E-2</v>
      </c>
      <c r="N5565" s="480">
        <v>0.11869</v>
      </c>
      <c r="O5565" s="480">
        <v>3.9324999999999999E-2</v>
      </c>
      <c r="P5565" s="480"/>
      <c r="Q5565" s="481">
        <v>1</v>
      </c>
      <c r="R5565" s="458">
        <v>7.9365000000000005E-2</v>
      </c>
      <c r="S5565" s="464">
        <v>16985401</v>
      </c>
      <c r="T5565" s="482">
        <v>352624489</v>
      </c>
      <c r="U5565" s="467">
        <v>9619642.7133265045</v>
      </c>
      <c r="V5565" s="467">
        <v>-3032500.9000000004</v>
      </c>
      <c r="W5565" s="716" t="e">
        <f t="shared" si="213"/>
        <v>#DIV/0!</v>
      </c>
      <c r="X5565" s="484"/>
      <c r="Y5565" s="484"/>
      <c r="Z5565" s="739">
        <f t="shared" si="214"/>
        <v>667950.894325</v>
      </c>
      <c r="AA5565" s="484"/>
      <c r="AB5565" s="484"/>
      <c r="AC5565" s="484"/>
      <c r="AD5565" s="484"/>
      <c r="AE5565" s="484"/>
      <c r="AF5565" s="484"/>
      <c r="AG5565" s="484"/>
      <c r="AH5565" s="484"/>
    </row>
    <row r="5566" spans="1:34" s="493" customFormat="1" ht="12.65" customHeight="1">
      <c r="A5566" s="284" t="s">
        <v>21</v>
      </c>
      <c r="B5566" s="495" t="s">
        <v>1030</v>
      </c>
      <c r="C5566" s="473" t="s">
        <v>554</v>
      </c>
      <c r="D5566" s="473" t="s">
        <v>1502</v>
      </c>
      <c r="E5566" s="489" t="s">
        <v>1032</v>
      </c>
      <c r="F5566" s="473" t="s">
        <v>1500</v>
      </c>
      <c r="G5566" s="473"/>
      <c r="H5566" s="473" t="s">
        <v>439</v>
      </c>
      <c r="I5566" s="474">
        <v>2025</v>
      </c>
      <c r="J5566" s="474">
        <v>2</v>
      </c>
      <c r="K5566" s="477">
        <v>45722</v>
      </c>
      <c r="L5566" s="478"/>
      <c r="M5566" s="480">
        <v>0.100815</v>
      </c>
      <c r="N5566" s="480">
        <v>0.12012</v>
      </c>
      <c r="O5566" s="480">
        <v>1.9305000000000003E-2</v>
      </c>
      <c r="P5566" s="480"/>
      <c r="Q5566" s="481">
        <v>1</v>
      </c>
      <c r="R5566" s="458">
        <v>0.100815</v>
      </c>
      <c r="S5566" s="464">
        <v>16740000</v>
      </c>
      <c r="T5566" s="482">
        <v>346829142</v>
      </c>
      <c r="U5566" s="467">
        <v>5241660.7692307718</v>
      </c>
      <c r="V5566" s="467">
        <v>-1540732.05</v>
      </c>
      <c r="W5566" s="716" t="e">
        <f t="shared" si="213"/>
        <v>#DIV/0!</v>
      </c>
      <c r="X5566" s="484"/>
      <c r="Y5566" s="484"/>
      <c r="Z5566" s="739">
        <f t="shared" si="214"/>
        <v>323165.70000000007</v>
      </c>
      <c r="AA5566" s="484"/>
      <c r="AB5566" s="484"/>
      <c r="AC5566" s="484"/>
      <c r="AD5566" s="484"/>
      <c r="AE5566" s="484"/>
      <c r="AF5566" s="484"/>
      <c r="AG5566" s="484"/>
      <c r="AH5566" s="484"/>
    </row>
    <row r="5567" spans="1:34" s="493" customFormat="1" ht="12.65" customHeight="1">
      <c r="A5567" s="284" t="s">
        <v>21</v>
      </c>
      <c r="B5567" s="495" t="s">
        <v>1030</v>
      </c>
      <c r="C5567" s="473" t="s">
        <v>554</v>
      </c>
      <c r="D5567" s="473" t="s">
        <v>726</v>
      </c>
      <c r="E5567" s="489" t="s">
        <v>1034</v>
      </c>
      <c r="F5567" s="473" t="s">
        <v>1500</v>
      </c>
      <c r="G5567" s="473"/>
      <c r="H5567" s="473" t="s">
        <v>439</v>
      </c>
      <c r="I5567" s="474">
        <v>2025</v>
      </c>
      <c r="J5567" s="474">
        <v>2</v>
      </c>
      <c r="K5567" s="477">
        <v>45722</v>
      </c>
      <c r="L5567" s="478"/>
      <c r="M5567" s="480">
        <v>8.7945000000000009E-2</v>
      </c>
      <c r="N5567" s="480">
        <v>0.126555</v>
      </c>
      <c r="O5567" s="480">
        <v>3.8610000000000005E-2</v>
      </c>
      <c r="P5567" s="480"/>
      <c r="Q5567" s="481">
        <v>1</v>
      </c>
      <c r="R5567" s="458">
        <v>8.7945000000000009E-2</v>
      </c>
      <c r="S5567" s="464">
        <v>16954502</v>
      </c>
      <c r="T5567" s="482">
        <v>353727089</v>
      </c>
      <c r="U5567" s="467">
        <v>9509940.0757872239</v>
      </c>
      <c r="V5567" s="467">
        <v>-3039128.95</v>
      </c>
      <c r="W5567" s="716" t="e">
        <f t="shared" si="213"/>
        <v>#DIV/0!</v>
      </c>
      <c r="X5567" s="484"/>
      <c r="Y5567" s="484"/>
      <c r="Z5567" s="739">
        <f t="shared" si="214"/>
        <v>654613.32222000009</v>
      </c>
      <c r="AA5567" s="484"/>
      <c r="AB5567" s="484"/>
      <c r="AC5567" s="484"/>
      <c r="AD5567" s="484"/>
      <c r="AE5567" s="484"/>
      <c r="AF5567" s="484"/>
      <c r="AG5567" s="484"/>
      <c r="AH5567" s="484"/>
    </row>
    <row r="5568" spans="1:34" s="497" customFormat="1" ht="12.65" customHeight="1">
      <c r="A5568" s="452" t="s">
        <v>279</v>
      </c>
      <c r="B5568" s="498" t="s">
        <v>42</v>
      </c>
      <c r="C5568" s="499" t="str">
        <f>VLOOKUP(B5568,[2]Sheet1!$A:$B,2,0)</f>
        <v>RCS POD</v>
      </c>
      <c r="D5568" s="499" t="s">
        <v>555</v>
      </c>
      <c r="E5568" s="500">
        <v>140010670059920</v>
      </c>
      <c r="F5568" s="499" t="s">
        <v>557</v>
      </c>
      <c r="G5568" s="499"/>
      <c r="H5568" s="501" t="s">
        <v>538</v>
      </c>
      <c r="I5568" s="502">
        <v>2025</v>
      </c>
      <c r="J5568" s="499">
        <v>2</v>
      </c>
      <c r="K5568" s="503">
        <v>45719</v>
      </c>
      <c r="L5568" s="504"/>
      <c r="M5568" s="505">
        <v>5.8999999999999997E-2</v>
      </c>
      <c r="N5568" s="505">
        <v>6.08E-2</v>
      </c>
      <c r="O5568" s="505">
        <f>N5568-M5568</f>
        <v>1.800000000000003E-3</v>
      </c>
      <c r="P5568" s="505">
        <f t="shared" ref="P5568:P5570" si="215">L5568*O5568</f>
        <v>0</v>
      </c>
      <c r="Q5568" s="506">
        <v>1</v>
      </c>
      <c r="R5568" s="505">
        <f t="shared" ref="R5568:R5570" si="216">Q5568*M5568</f>
        <v>5.8999999999999997E-2</v>
      </c>
      <c r="S5568" s="464">
        <v>881906</v>
      </c>
      <c r="T5568" s="507">
        <f>S5568+T5571</f>
        <v>1904613</v>
      </c>
      <c r="U5568" s="508">
        <v>72000</v>
      </c>
      <c r="V5568" s="508">
        <f>U5568-O5568*T5568</f>
        <v>68571.696599999996</v>
      </c>
      <c r="W5568" s="716" t="e">
        <f t="shared" si="213"/>
        <v>#DIV/0!</v>
      </c>
      <c r="X5568" s="484"/>
      <c r="Y5568" s="484"/>
      <c r="Z5568" s="739">
        <f t="shared" si="214"/>
        <v>1587.4308000000026</v>
      </c>
      <c r="AA5568" s="484"/>
      <c r="AB5568" s="484"/>
      <c r="AC5568" s="484"/>
      <c r="AD5568" s="484"/>
      <c r="AE5568" s="484"/>
      <c r="AF5568" s="484"/>
      <c r="AG5568" s="484"/>
      <c r="AH5568" s="484"/>
    </row>
    <row r="5569" spans="1:34" s="497" customFormat="1" ht="12.65" customHeight="1">
      <c r="A5569" s="452" t="s">
        <v>279</v>
      </c>
      <c r="B5569" s="498" t="s">
        <v>42</v>
      </c>
      <c r="C5569" s="499" t="str">
        <f>VLOOKUP(B5569,[2]Sheet1!$A:$B,2,0)</f>
        <v>RCS POD</v>
      </c>
      <c r="D5569" s="499" t="s">
        <v>558</v>
      </c>
      <c r="E5569" s="500">
        <v>140040670024857</v>
      </c>
      <c r="F5569" s="499" t="s">
        <v>557</v>
      </c>
      <c r="G5569" s="499"/>
      <c r="H5569" s="501" t="s">
        <v>538</v>
      </c>
      <c r="I5569" s="502">
        <v>2025</v>
      </c>
      <c r="J5569" s="499">
        <v>2</v>
      </c>
      <c r="K5569" s="503">
        <v>45719</v>
      </c>
      <c r="L5569" s="504"/>
      <c r="M5569" s="505">
        <v>4.4200000000000003E-2</v>
      </c>
      <c r="N5569" s="505">
        <v>4.53E-2</v>
      </c>
      <c r="O5569" s="505">
        <f t="shared" ref="O5569:O5570" si="217">N5569-M5569</f>
        <v>1.0999999999999968E-3</v>
      </c>
      <c r="P5569" s="505">
        <f t="shared" si="215"/>
        <v>0</v>
      </c>
      <c r="Q5569" s="506">
        <v>1</v>
      </c>
      <c r="R5569" s="505">
        <f t="shared" si="216"/>
        <v>4.4200000000000003E-2</v>
      </c>
      <c r="S5569" s="464">
        <v>0</v>
      </c>
      <c r="T5569" s="507">
        <f>S5569+T5572</f>
        <v>868087</v>
      </c>
      <c r="U5569" s="508">
        <v>82000</v>
      </c>
      <c r="V5569" s="508">
        <f t="shared" ref="V5569:V5570" si="218">U5569-O5569*T5569</f>
        <v>81045.104300000006</v>
      </c>
      <c r="W5569" s="716" t="e">
        <f t="shared" si="213"/>
        <v>#DIV/0!</v>
      </c>
      <c r="X5569" s="484"/>
      <c r="Y5569" s="484"/>
      <c r="Z5569" s="739">
        <f t="shared" si="214"/>
        <v>0</v>
      </c>
      <c r="AA5569" s="484"/>
      <c r="AB5569" s="484"/>
      <c r="AC5569" s="484"/>
      <c r="AD5569" s="484"/>
      <c r="AE5569" s="484"/>
      <c r="AF5569" s="484"/>
      <c r="AG5569" s="484"/>
      <c r="AH5569" s="484"/>
    </row>
    <row r="5570" spans="1:34" s="497" customFormat="1" ht="12.65" customHeight="1">
      <c r="A5570" s="452" t="s">
        <v>279</v>
      </c>
      <c r="B5570" s="509" t="s">
        <v>42</v>
      </c>
      <c r="C5570" s="499" t="str">
        <f>VLOOKUP(B5570,[2]Sheet1!$A:$B,2,0)</f>
        <v>RCS POD</v>
      </c>
      <c r="D5570" s="499" t="s">
        <v>560</v>
      </c>
      <c r="E5570" s="500">
        <v>140010670052941</v>
      </c>
      <c r="F5570" s="499" t="s">
        <v>557</v>
      </c>
      <c r="G5570" s="499"/>
      <c r="H5570" s="510" t="s">
        <v>538</v>
      </c>
      <c r="I5570" s="511">
        <v>2025</v>
      </c>
      <c r="J5570" s="499">
        <v>2</v>
      </c>
      <c r="K5570" s="503">
        <v>45719</v>
      </c>
      <c r="L5570" s="512"/>
      <c r="M5570" s="505">
        <v>4.9000000000000002E-2</v>
      </c>
      <c r="N5570" s="505">
        <v>0.05</v>
      </c>
      <c r="O5570" s="505">
        <f t="shared" si="217"/>
        <v>1.0000000000000009E-3</v>
      </c>
      <c r="P5570" s="505">
        <f t="shared" si="215"/>
        <v>0</v>
      </c>
      <c r="Q5570" s="506">
        <v>1</v>
      </c>
      <c r="R5570" s="505">
        <f t="shared" si="216"/>
        <v>4.9000000000000002E-2</v>
      </c>
      <c r="S5570" s="464">
        <v>0</v>
      </c>
      <c r="T5570" s="507">
        <f>S5570+T5573</f>
        <v>1341400</v>
      </c>
      <c r="U5570" s="508">
        <v>82000</v>
      </c>
      <c r="V5570" s="508">
        <f t="shared" si="218"/>
        <v>80658.600000000006</v>
      </c>
      <c r="W5570" s="716" t="e">
        <f t="shared" ref="W5570:W5633" si="219">V5570/$AB$1</f>
        <v>#DIV/0!</v>
      </c>
      <c r="X5570" s="484"/>
      <c r="Y5570" s="484"/>
      <c r="Z5570" s="739">
        <f t="shared" si="214"/>
        <v>0</v>
      </c>
      <c r="AA5570" s="484"/>
      <c r="AB5570" s="484"/>
      <c r="AC5570" s="484"/>
      <c r="AD5570" s="484"/>
      <c r="AE5570" s="484"/>
      <c r="AF5570" s="484"/>
      <c r="AG5570" s="484"/>
      <c r="AH5570" s="484"/>
    </row>
    <row r="5571" spans="1:34" s="493" customFormat="1" ht="12.65" customHeight="1">
      <c r="A5571" s="452"/>
      <c r="B5571" s="669" t="s">
        <v>481</v>
      </c>
      <c r="C5571" s="668" t="s">
        <v>453</v>
      </c>
      <c r="D5571" s="668" t="s">
        <v>627</v>
      </c>
      <c r="E5571" s="668">
        <v>23480201007</v>
      </c>
      <c r="F5571" s="668" t="s">
        <v>622</v>
      </c>
      <c r="G5571" s="668" t="s">
        <v>628</v>
      </c>
      <c r="H5571" s="667" t="s">
        <v>457</v>
      </c>
      <c r="I5571" s="669">
        <v>2025</v>
      </c>
      <c r="J5571" s="668">
        <v>2</v>
      </c>
      <c r="K5571" s="666">
        <v>45721</v>
      </c>
      <c r="L5571" s="665">
        <v>0.5</v>
      </c>
      <c r="M5571" s="664">
        <v>21.284199999999998</v>
      </c>
      <c r="N5571" s="664">
        <v>21.9693</v>
      </c>
      <c r="O5571" s="664">
        <v>0.68506666666666705</v>
      </c>
      <c r="P5571" s="664">
        <v>0.34253333333333352</v>
      </c>
      <c r="Q5571" s="663">
        <v>1</v>
      </c>
      <c r="R5571" s="664">
        <v>21.284199999999998</v>
      </c>
      <c r="S5571" s="464">
        <v>8059</v>
      </c>
      <c r="T5571" s="662">
        <v>1022707</v>
      </c>
      <c r="U5571" s="661">
        <v>2055200</v>
      </c>
      <c r="V5571" s="661">
        <v>746495</v>
      </c>
      <c r="W5571" s="716" t="e">
        <f t="shared" si="219"/>
        <v>#DIV/0!</v>
      </c>
      <c r="Z5571" s="739">
        <f t="shared" ref="Z5571:Z5634" si="220">O5571*S5571</f>
        <v>5520.9522666666699</v>
      </c>
    </row>
    <row r="5572" spans="1:34" s="493" customFormat="1" ht="12.65" customHeight="1">
      <c r="A5572" s="452"/>
      <c r="B5572" s="669" t="s">
        <v>462</v>
      </c>
      <c r="C5572" s="668" t="s">
        <v>453</v>
      </c>
      <c r="D5572" s="668" t="s">
        <v>620</v>
      </c>
      <c r="E5572" s="668">
        <v>22150201015</v>
      </c>
      <c r="F5572" s="668" t="s">
        <v>622</v>
      </c>
      <c r="G5572" s="668" t="s">
        <v>623</v>
      </c>
      <c r="H5572" s="667" t="s">
        <v>457</v>
      </c>
      <c r="I5572" s="669">
        <v>2025</v>
      </c>
      <c r="J5572" s="668">
        <v>2</v>
      </c>
      <c r="K5572" s="666">
        <v>45721</v>
      </c>
      <c r="L5572" s="665">
        <v>0.26</v>
      </c>
      <c r="M5572" s="664">
        <v>31.4588</v>
      </c>
      <c r="N5572" s="664">
        <v>31.4588</v>
      </c>
      <c r="O5572" s="664">
        <v>0</v>
      </c>
      <c r="P5572" s="664">
        <v>0</v>
      </c>
      <c r="Q5572" s="663">
        <v>1</v>
      </c>
      <c r="R5572" s="664">
        <v>31.4588</v>
      </c>
      <c r="S5572" s="464">
        <v>2554</v>
      </c>
      <c r="T5572" s="662">
        <v>868087</v>
      </c>
      <c r="U5572" s="661">
        <v>990676</v>
      </c>
      <c r="V5572" s="661">
        <v>0</v>
      </c>
      <c r="W5572" s="716" t="e">
        <f t="shared" si="219"/>
        <v>#DIV/0!</v>
      </c>
      <c r="Z5572" s="739">
        <f t="shared" si="220"/>
        <v>0</v>
      </c>
    </row>
    <row r="5573" spans="1:34" s="493" customFormat="1" ht="12.65" customHeight="1">
      <c r="A5573" s="452"/>
      <c r="B5573" s="669" t="s">
        <v>481</v>
      </c>
      <c r="C5573" s="668" t="s">
        <v>453</v>
      </c>
      <c r="D5573" s="668" t="s">
        <v>625</v>
      </c>
      <c r="E5573" s="668">
        <v>23480201005</v>
      </c>
      <c r="F5573" s="668" t="s">
        <v>622</v>
      </c>
      <c r="G5573" s="668" t="s">
        <v>628</v>
      </c>
      <c r="H5573" s="667" t="s">
        <v>457</v>
      </c>
      <c r="I5573" s="669">
        <v>2025</v>
      </c>
      <c r="J5573" s="668">
        <v>2</v>
      </c>
      <c r="K5573" s="666">
        <v>45721</v>
      </c>
      <c r="L5573" s="660">
        <v>0.5</v>
      </c>
      <c r="M5573" s="664">
        <v>7.7838000000000003</v>
      </c>
      <c r="N5573" s="664">
        <v>7.7838000000000003</v>
      </c>
      <c r="O5573" s="664">
        <v>0</v>
      </c>
      <c r="P5573" s="664">
        <v>0</v>
      </c>
      <c r="Q5573" s="663">
        <v>1</v>
      </c>
      <c r="R5573" s="664">
        <v>7.7838000000000003</v>
      </c>
      <c r="S5573" s="464">
        <v>0</v>
      </c>
      <c r="T5573" s="662">
        <v>1341400</v>
      </c>
      <c r="U5573" s="661">
        <v>890798</v>
      </c>
      <c r="V5573" s="661">
        <v>0</v>
      </c>
      <c r="W5573" s="716" t="e">
        <f t="shared" si="219"/>
        <v>#DIV/0!</v>
      </c>
      <c r="Z5573" s="739">
        <f t="shared" si="220"/>
        <v>0</v>
      </c>
    </row>
    <row r="5574" spans="1:34" s="493" customFormat="1" ht="12.65" customHeight="1">
      <c r="A5574" s="452"/>
      <c r="B5574" s="669" t="s">
        <v>452</v>
      </c>
      <c r="C5574" s="668" t="s">
        <v>453</v>
      </c>
      <c r="D5574" s="668" t="s">
        <v>627</v>
      </c>
      <c r="E5574" s="668">
        <v>23590201002</v>
      </c>
      <c r="F5574" s="668" t="s">
        <v>622</v>
      </c>
      <c r="G5574" s="668" t="s">
        <v>628</v>
      </c>
      <c r="H5574" s="667" t="s">
        <v>457</v>
      </c>
      <c r="I5574" s="669">
        <v>2025</v>
      </c>
      <c r="J5574" s="668">
        <v>2</v>
      </c>
      <c r="K5574" s="666">
        <v>45721</v>
      </c>
      <c r="L5574" s="660">
        <v>0.33</v>
      </c>
      <c r="M5574" s="664">
        <v>23.8109</v>
      </c>
      <c r="N5574" s="664">
        <v>23.8109</v>
      </c>
      <c r="O5574" s="664">
        <v>0</v>
      </c>
      <c r="P5574" s="664">
        <v>0</v>
      </c>
      <c r="Q5574" s="663">
        <v>1</v>
      </c>
      <c r="R5574" s="664">
        <v>23.8109</v>
      </c>
      <c r="S5574" s="464">
        <v>750</v>
      </c>
      <c r="T5574" s="662">
        <v>892137</v>
      </c>
      <c r="U5574" s="661">
        <v>888568</v>
      </c>
      <c r="V5574" s="661">
        <v>0</v>
      </c>
      <c r="W5574" s="716" t="e">
        <f t="shared" si="219"/>
        <v>#DIV/0!</v>
      </c>
      <c r="Z5574" s="739">
        <f t="shared" si="220"/>
        <v>0</v>
      </c>
    </row>
    <row r="5575" spans="1:34" s="493" customFormat="1" ht="12.65" customHeight="1">
      <c r="A5575" s="452"/>
      <c r="B5575" s="669" t="s">
        <v>481</v>
      </c>
      <c r="C5575" s="668" t="s">
        <v>453</v>
      </c>
      <c r="D5575" s="668" t="s">
        <v>629</v>
      </c>
      <c r="E5575" s="668">
        <v>23590201001</v>
      </c>
      <c r="F5575" s="668" t="s">
        <v>622</v>
      </c>
      <c r="G5575" s="668" t="s">
        <v>628</v>
      </c>
      <c r="H5575" s="667" t="s">
        <v>457</v>
      </c>
      <c r="I5575" s="669">
        <v>2025</v>
      </c>
      <c r="J5575" s="668">
        <v>2</v>
      </c>
      <c r="K5575" s="666">
        <v>45721</v>
      </c>
      <c r="L5575" s="660">
        <v>0.4</v>
      </c>
      <c r="M5575" s="664">
        <v>7.0359999999999996</v>
      </c>
      <c r="N5575" s="664">
        <v>7.0359999999999996</v>
      </c>
      <c r="O5575" s="664">
        <v>0</v>
      </c>
      <c r="P5575" s="664">
        <v>0</v>
      </c>
      <c r="Q5575" s="663">
        <v>1</v>
      </c>
      <c r="R5575" s="664">
        <v>7.0359999999999996</v>
      </c>
      <c r="S5575" s="464">
        <v>0</v>
      </c>
      <c r="T5575" s="662">
        <v>1608889</v>
      </c>
      <c r="U5575" s="661">
        <v>726491</v>
      </c>
      <c r="V5575" s="661">
        <v>0</v>
      </c>
      <c r="W5575" s="716" t="e">
        <f t="shared" si="219"/>
        <v>#DIV/0!</v>
      </c>
      <c r="Z5575" s="739">
        <f t="shared" si="220"/>
        <v>0</v>
      </c>
    </row>
    <row r="5576" spans="1:34" s="493" customFormat="1" ht="12.65" customHeight="1">
      <c r="A5576" s="452"/>
      <c r="B5576" s="669" t="s">
        <v>462</v>
      </c>
      <c r="C5576" s="668" t="s">
        <v>453</v>
      </c>
      <c r="D5576" s="668" t="s">
        <v>625</v>
      </c>
      <c r="E5576" s="668">
        <v>22150201006</v>
      </c>
      <c r="F5576" s="668" t="s">
        <v>622</v>
      </c>
      <c r="G5576" s="668" t="s">
        <v>623</v>
      </c>
      <c r="H5576" s="667" t="s">
        <v>457</v>
      </c>
      <c r="I5576" s="669">
        <v>2025</v>
      </c>
      <c r="J5576" s="668">
        <v>2</v>
      </c>
      <c r="K5576" s="666">
        <v>45721</v>
      </c>
      <c r="L5576" s="660">
        <v>0.4</v>
      </c>
      <c r="M5576" s="664">
        <v>8.6252999999999993</v>
      </c>
      <c r="N5576" s="664">
        <v>8.6252999999999993</v>
      </c>
      <c r="O5576" s="664">
        <v>0</v>
      </c>
      <c r="P5576" s="664">
        <v>0</v>
      </c>
      <c r="Q5576" s="663">
        <v>1</v>
      </c>
      <c r="R5576" s="664">
        <v>8.6252999999999993</v>
      </c>
      <c r="S5576" s="464">
        <v>4440</v>
      </c>
      <c r="T5576" s="662">
        <v>1034109</v>
      </c>
      <c r="U5576" s="661">
        <v>491346</v>
      </c>
      <c r="V5576" s="661">
        <v>0</v>
      </c>
      <c r="W5576" s="716" t="e">
        <f t="shared" si="219"/>
        <v>#DIV/0!</v>
      </c>
      <c r="Z5576" s="739">
        <f t="shared" si="220"/>
        <v>0</v>
      </c>
    </row>
    <row r="5577" spans="1:34" s="493" customFormat="1" ht="12.65" customHeight="1">
      <c r="A5577" s="452"/>
      <c r="B5577" s="669" t="s">
        <v>462</v>
      </c>
      <c r="C5577" s="668" t="s">
        <v>453</v>
      </c>
      <c r="D5577" s="668" t="s">
        <v>528</v>
      </c>
      <c r="E5577" s="668">
        <v>22150201005</v>
      </c>
      <c r="F5577" s="668" t="s">
        <v>622</v>
      </c>
      <c r="G5577" s="668" t="s">
        <v>623</v>
      </c>
      <c r="H5577" s="667" t="s">
        <v>457</v>
      </c>
      <c r="I5577" s="669">
        <v>2025</v>
      </c>
      <c r="J5577" s="668">
        <v>2</v>
      </c>
      <c r="K5577" s="666">
        <v>45721</v>
      </c>
      <c r="L5577" s="660">
        <v>0.5</v>
      </c>
      <c r="M5577" s="664">
        <v>4.3314000000000004</v>
      </c>
      <c r="N5577" s="664">
        <v>4.3314000000000004</v>
      </c>
      <c r="O5577" s="664">
        <v>0</v>
      </c>
      <c r="P5577" s="664">
        <v>0</v>
      </c>
      <c r="Q5577" s="663">
        <v>1</v>
      </c>
      <c r="R5577" s="664">
        <v>4.3314000000000004</v>
      </c>
      <c r="S5577" s="464">
        <v>3840</v>
      </c>
      <c r="T5577" s="662">
        <v>1213847</v>
      </c>
      <c r="U5577" s="661">
        <v>236674</v>
      </c>
      <c r="V5577" s="661">
        <v>0</v>
      </c>
      <c r="W5577" s="716" t="e">
        <f t="shared" si="219"/>
        <v>#DIV/0!</v>
      </c>
      <c r="Z5577" s="739">
        <f t="shared" si="220"/>
        <v>0</v>
      </c>
    </row>
    <row r="5578" spans="1:34" s="516" customFormat="1" ht="12.65" customHeight="1">
      <c r="A5578" s="452"/>
      <c r="B5578" s="669" t="s">
        <v>452</v>
      </c>
      <c r="C5578" s="668" t="s">
        <v>453</v>
      </c>
      <c r="D5578" s="668" t="s">
        <v>629</v>
      </c>
      <c r="E5578" s="668">
        <v>23590201001</v>
      </c>
      <c r="F5578" s="668" t="s">
        <v>622</v>
      </c>
      <c r="G5578" s="668" t="s">
        <v>628</v>
      </c>
      <c r="H5578" s="667" t="s">
        <v>457</v>
      </c>
      <c r="I5578" s="669">
        <v>2025</v>
      </c>
      <c r="J5578" s="668">
        <v>2</v>
      </c>
      <c r="K5578" s="666">
        <v>45721</v>
      </c>
      <c r="L5578" s="660">
        <v>0.4</v>
      </c>
      <c r="M5578" s="664">
        <v>7.0359999999999996</v>
      </c>
      <c r="N5578" s="664">
        <v>7.0359999999999996</v>
      </c>
      <c r="O5578" s="664">
        <v>0</v>
      </c>
      <c r="P5578" s="664">
        <v>0</v>
      </c>
      <c r="Q5578" s="663">
        <v>1</v>
      </c>
      <c r="R5578" s="664">
        <v>7.0359999999999996</v>
      </c>
      <c r="S5578" s="464">
        <v>0</v>
      </c>
      <c r="T5578" s="662">
        <v>315246</v>
      </c>
      <c r="U5578" s="661">
        <v>0</v>
      </c>
      <c r="V5578" s="661">
        <v>0</v>
      </c>
      <c r="W5578" s="716" t="e">
        <f t="shared" si="219"/>
        <v>#DIV/0!</v>
      </c>
      <c r="Z5578" s="739">
        <f t="shared" si="220"/>
        <v>0</v>
      </c>
    </row>
    <row r="5579" spans="1:34" s="516" customFormat="1" ht="12.65" customHeight="1">
      <c r="A5579" s="452"/>
      <c r="B5579" s="669" t="s">
        <v>452</v>
      </c>
      <c r="C5579" s="668" t="s">
        <v>453</v>
      </c>
      <c r="D5579" s="668" t="s">
        <v>630</v>
      </c>
      <c r="E5579" s="668">
        <v>23590201001</v>
      </c>
      <c r="F5579" s="668" t="s">
        <v>622</v>
      </c>
      <c r="G5579" s="668" t="s">
        <v>628</v>
      </c>
      <c r="H5579" s="667" t="s">
        <v>457</v>
      </c>
      <c r="I5579" s="669">
        <v>2025</v>
      </c>
      <c r="J5579" s="668">
        <v>2</v>
      </c>
      <c r="K5579" s="666">
        <v>45721</v>
      </c>
      <c r="L5579" s="660">
        <v>1</v>
      </c>
      <c r="M5579" s="664">
        <v>8.1324000000000005</v>
      </c>
      <c r="N5579" s="664">
        <v>8.1324000000000005</v>
      </c>
      <c r="O5579" s="664">
        <v>0</v>
      </c>
      <c r="P5579" s="664">
        <v>0</v>
      </c>
      <c r="Q5579" s="663">
        <v>1</v>
      </c>
      <c r="R5579" s="664">
        <v>8.1324000000000005</v>
      </c>
      <c r="S5579" s="464">
        <v>0</v>
      </c>
      <c r="T5579" s="662">
        <v>319400</v>
      </c>
      <c r="U5579" s="661">
        <v>0</v>
      </c>
      <c r="V5579" s="661">
        <v>0</v>
      </c>
      <c r="W5579" s="716" t="e">
        <f t="shared" si="219"/>
        <v>#DIV/0!</v>
      </c>
      <c r="Z5579" s="739">
        <f t="shared" si="220"/>
        <v>0</v>
      </c>
    </row>
    <row r="5580" spans="1:34" s="516" customFormat="1" ht="12.65" customHeight="1">
      <c r="A5580" s="452"/>
      <c r="B5580" s="669" t="s">
        <v>452</v>
      </c>
      <c r="C5580" s="668" t="s">
        <v>453</v>
      </c>
      <c r="D5580" s="668" t="s">
        <v>625</v>
      </c>
      <c r="E5580" s="668">
        <v>22150201006</v>
      </c>
      <c r="F5580" s="668" t="s">
        <v>622</v>
      </c>
      <c r="G5580" s="668" t="s">
        <v>628</v>
      </c>
      <c r="H5580" s="667" t="s">
        <v>457</v>
      </c>
      <c r="I5580" s="669">
        <v>2025</v>
      </c>
      <c r="J5580" s="668">
        <v>2</v>
      </c>
      <c r="K5580" s="666">
        <v>45693</v>
      </c>
      <c r="L5580" s="660">
        <v>0.5</v>
      </c>
      <c r="M5580" s="664">
        <v>7.7838000000000003</v>
      </c>
      <c r="N5580" s="664">
        <v>7.7838000000000003</v>
      </c>
      <c r="O5580" s="664">
        <v>0</v>
      </c>
      <c r="P5580" s="664">
        <v>0</v>
      </c>
      <c r="Q5580" s="663">
        <v>1</v>
      </c>
      <c r="R5580" s="664">
        <v>7.7838000000000003</v>
      </c>
      <c r="S5580" s="464">
        <v>0</v>
      </c>
      <c r="T5580" s="662">
        <v>664508</v>
      </c>
      <c r="U5580" s="661">
        <v>0</v>
      </c>
      <c r="V5580" s="661">
        <v>0</v>
      </c>
      <c r="W5580" s="716" t="e">
        <f t="shared" si="219"/>
        <v>#DIV/0!</v>
      </c>
      <c r="Z5580" s="739">
        <f t="shared" si="220"/>
        <v>0</v>
      </c>
    </row>
    <row r="5581" spans="1:34" s="493" customFormat="1" ht="12.65" customHeight="1">
      <c r="A5581" s="452" t="s">
        <v>109</v>
      </c>
      <c r="B5581" s="517" t="s">
        <v>712</v>
      </c>
      <c r="C5581" s="473" t="s">
        <v>449</v>
      </c>
      <c r="D5581" s="518" t="s">
        <v>714</v>
      </c>
      <c r="E5581" s="519">
        <v>120040670018926</v>
      </c>
      <c r="F5581" s="518" t="s">
        <v>716</v>
      </c>
      <c r="G5581" s="518"/>
      <c r="H5581" s="520" t="s">
        <v>457</v>
      </c>
      <c r="I5581" s="521">
        <v>2025</v>
      </c>
      <c r="J5581" s="522">
        <v>2</v>
      </c>
      <c r="K5581" s="513">
        <v>45719</v>
      </c>
      <c r="L5581" s="515"/>
      <c r="M5581" s="480">
        <v>0.42570000000000002</v>
      </c>
      <c r="N5581" s="480">
        <v>0.43569999999999998</v>
      </c>
      <c r="O5581" s="480">
        <v>0.01</v>
      </c>
      <c r="P5581" s="480">
        <v>0</v>
      </c>
      <c r="Q5581" s="481">
        <v>1</v>
      </c>
      <c r="R5581" s="480">
        <v>0.42570000000000002</v>
      </c>
      <c r="S5581" s="464">
        <v>173614</v>
      </c>
      <c r="T5581" s="487">
        <v>4494050</v>
      </c>
      <c r="U5581" s="523">
        <v>47500</v>
      </c>
      <c r="V5581" s="524">
        <v>2560</v>
      </c>
      <c r="W5581" s="716" t="e">
        <f t="shared" si="219"/>
        <v>#DIV/0!</v>
      </c>
      <c r="X5581" s="484"/>
      <c r="Y5581" s="484"/>
      <c r="Z5581" s="739">
        <f t="shared" si="220"/>
        <v>1736.14</v>
      </c>
      <c r="AA5581" s="484"/>
      <c r="AB5581" s="484"/>
      <c r="AC5581" s="484"/>
      <c r="AD5581" s="484"/>
      <c r="AE5581" s="484"/>
      <c r="AF5581" s="484"/>
      <c r="AG5581" s="484"/>
      <c r="AH5581" s="484"/>
    </row>
    <row r="5582" spans="1:34" s="493" customFormat="1" ht="12.65" customHeight="1">
      <c r="A5582" s="284" t="s">
        <v>107</v>
      </c>
      <c r="B5582" s="517" t="s">
        <v>703</v>
      </c>
      <c r="C5582" s="473" t="s">
        <v>449</v>
      </c>
      <c r="D5582" s="518" t="s">
        <v>714</v>
      </c>
      <c r="E5582" s="519">
        <v>120040670017654</v>
      </c>
      <c r="F5582" s="518" t="s">
        <v>716</v>
      </c>
      <c r="G5582" s="518" t="s">
        <v>553</v>
      </c>
      <c r="H5582" s="520" t="s">
        <v>457</v>
      </c>
      <c r="I5582" s="521">
        <v>2025</v>
      </c>
      <c r="J5582" s="522">
        <v>2</v>
      </c>
      <c r="K5582" s="513">
        <v>45696</v>
      </c>
      <c r="L5582" s="515" t="s">
        <v>553</v>
      </c>
      <c r="M5582" s="479">
        <v>0.36159999999999998</v>
      </c>
      <c r="N5582" s="479">
        <v>0.36930000000000002</v>
      </c>
      <c r="O5582" s="479">
        <v>7.7000000000000002E-3</v>
      </c>
      <c r="P5582" s="480" t="s">
        <v>1503</v>
      </c>
      <c r="Q5582" s="481">
        <v>1</v>
      </c>
      <c r="R5582" s="480">
        <v>0.36159999999999998</v>
      </c>
      <c r="S5582" s="464">
        <v>1058338</v>
      </c>
      <c r="T5582" s="487">
        <v>6383836</v>
      </c>
      <c r="U5582" s="523">
        <v>55000</v>
      </c>
      <c r="V5582" s="524">
        <v>5844</v>
      </c>
      <c r="W5582" s="716" t="e">
        <f t="shared" si="219"/>
        <v>#DIV/0!</v>
      </c>
      <c r="X5582" s="484"/>
      <c r="Y5582" s="484"/>
      <c r="Z5582" s="739">
        <f t="shared" si="220"/>
        <v>8149.2026000000005</v>
      </c>
      <c r="AA5582" s="484"/>
      <c r="AB5582" s="484"/>
      <c r="AC5582" s="484"/>
      <c r="AD5582" s="484"/>
      <c r="AE5582" s="484"/>
      <c r="AF5582" s="484"/>
      <c r="AG5582" s="484"/>
      <c r="AH5582" s="484"/>
    </row>
    <row r="5583" spans="1:34" s="493" customFormat="1" ht="12.65" customHeight="1">
      <c r="A5583" s="452" t="s">
        <v>111</v>
      </c>
      <c r="B5583" s="525" t="s">
        <v>718</v>
      </c>
      <c r="C5583" s="473" t="s">
        <v>449</v>
      </c>
      <c r="D5583" s="518" t="s">
        <v>719</v>
      </c>
      <c r="E5583" s="519">
        <v>130040670057029</v>
      </c>
      <c r="F5583" s="518" t="s">
        <v>716</v>
      </c>
      <c r="G5583" s="518"/>
      <c r="H5583" s="526" t="s">
        <v>439</v>
      </c>
      <c r="I5583" s="521">
        <v>2025</v>
      </c>
      <c r="J5583" s="522">
        <v>2</v>
      </c>
      <c r="K5583" s="513">
        <v>45719</v>
      </c>
      <c r="L5583" s="527"/>
      <c r="M5583" s="479">
        <v>0.81040000000000001</v>
      </c>
      <c r="N5583" s="479">
        <v>0.85260000000000002</v>
      </c>
      <c r="O5583" s="479">
        <v>4.2200000000000001E-2</v>
      </c>
      <c r="P5583" s="480">
        <v>0</v>
      </c>
      <c r="Q5583" s="481">
        <v>1</v>
      </c>
      <c r="R5583" s="480">
        <v>0.81040000000000001</v>
      </c>
      <c r="S5583" s="464">
        <v>1000</v>
      </c>
      <c r="T5583" s="487">
        <v>658712</v>
      </c>
      <c r="U5583" s="523">
        <v>1441610</v>
      </c>
      <c r="V5583" s="524">
        <v>1413812</v>
      </c>
      <c r="W5583" s="716" t="e">
        <f t="shared" si="219"/>
        <v>#DIV/0!</v>
      </c>
      <c r="X5583" s="484"/>
      <c r="Y5583" s="484"/>
      <c r="Z5583" s="739">
        <f t="shared" si="220"/>
        <v>42.2</v>
      </c>
      <c r="AA5583" s="484"/>
      <c r="AB5583" s="484"/>
      <c r="AC5583" s="484"/>
      <c r="AD5583" s="484"/>
      <c r="AE5583" s="484"/>
      <c r="AF5583" s="484"/>
      <c r="AG5583" s="484"/>
      <c r="AH5583" s="484"/>
    </row>
    <row r="5584" spans="1:34" s="493" customFormat="1" ht="12.65" customHeight="1">
      <c r="A5584" s="452" t="s">
        <v>111</v>
      </c>
      <c r="B5584" s="525" t="s">
        <v>718</v>
      </c>
      <c r="C5584" s="473" t="s">
        <v>449</v>
      </c>
      <c r="D5584" s="518" t="s">
        <v>450</v>
      </c>
      <c r="E5584" s="519">
        <v>130040670049754</v>
      </c>
      <c r="F5584" s="518" t="s">
        <v>716</v>
      </c>
      <c r="G5584" s="518"/>
      <c r="H5584" s="526" t="s">
        <v>439</v>
      </c>
      <c r="I5584" s="521">
        <v>2025</v>
      </c>
      <c r="J5584" s="522">
        <v>2</v>
      </c>
      <c r="K5584" s="513">
        <v>45719</v>
      </c>
      <c r="L5584" s="527"/>
      <c r="M5584" s="479">
        <v>7.3700000000000002E-2</v>
      </c>
      <c r="N5584" s="479">
        <v>8.5599999999999996E-2</v>
      </c>
      <c r="O5584" s="479">
        <v>1.1900000000000001E-2</v>
      </c>
      <c r="P5584" s="480">
        <v>0</v>
      </c>
      <c r="Q5584" s="481">
        <v>1</v>
      </c>
      <c r="R5584" s="480">
        <v>7.3700000000000002E-2</v>
      </c>
      <c r="S5584" s="459">
        <v>0</v>
      </c>
      <c r="T5584" s="487">
        <v>1774609</v>
      </c>
      <c r="U5584" s="523">
        <v>380000</v>
      </c>
      <c r="V5584" s="524">
        <v>358882</v>
      </c>
      <c r="W5584" s="716" t="e">
        <f t="shared" si="219"/>
        <v>#DIV/0!</v>
      </c>
      <c r="X5584" s="484"/>
      <c r="Y5584" s="484"/>
      <c r="Z5584" s="739">
        <f t="shared" si="220"/>
        <v>0</v>
      </c>
      <c r="AA5584" s="484"/>
      <c r="AB5584" s="484"/>
      <c r="AC5584" s="484"/>
      <c r="AD5584" s="484"/>
      <c r="AE5584" s="484"/>
      <c r="AF5584" s="484"/>
      <c r="AG5584" s="484"/>
      <c r="AH5584" s="484"/>
    </row>
    <row r="5585" spans="1:34" s="493" customFormat="1" ht="12.65" customHeight="1">
      <c r="A5585" s="452" t="s">
        <v>111</v>
      </c>
      <c r="B5585" s="525" t="s">
        <v>718</v>
      </c>
      <c r="C5585" s="473" t="s">
        <v>449</v>
      </c>
      <c r="D5585" s="518" t="s">
        <v>726</v>
      </c>
      <c r="E5585" s="519">
        <v>130040670023445</v>
      </c>
      <c r="F5585" s="518" t="s">
        <v>716</v>
      </c>
      <c r="G5585" s="518" t="s">
        <v>728</v>
      </c>
      <c r="H5585" s="526" t="s">
        <v>439</v>
      </c>
      <c r="I5585" s="521">
        <v>2025</v>
      </c>
      <c r="J5585" s="522">
        <v>2</v>
      </c>
      <c r="K5585" s="513">
        <v>45719</v>
      </c>
      <c r="L5585" s="527"/>
      <c r="M5585" s="479">
        <v>0.1542</v>
      </c>
      <c r="N5585" s="479">
        <v>0.16619999999999999</v>
      </c>
      <c r="O5585" s="479">
        <v>1.2E-2</v>
      </c>
      <c r="P5585" s="480">
        <v>0</v>
      </c>
      <c r="Q5585" s="481">
        <v>1</v>
      </c>
      <c r="R5585" s="480">
        <v>0.1542</v>
      </c>
      <c r="S5585" s="459">
        <v>0</v>
      </c>
      <c r="T5585" s="487">
        <v>24500</v>
      </c>
      <c r="U5585" s="523">
        <v>385000</v>
      </c>
      <c r="V5585" s="524">
        <v>384706</v>
      </c>
      <c r="W5585" s="716" t="e">
        <f t="shared" si="219"/>
        <v>#DIV/0!</v>
      </c>
      <c r="X5585" s="484"/>
      <c r="Y5585" s="484"/>
      <c r="Z5585" s="739">
        <f t="shared" si="220"/>
        <v>0</v>
      </c>
      <c r="AA5585" s="484"/>
      <c r="AB5585" s="484"/>
      <c r="AC5585" s="484"/>
      <c r="AD5585" s="484"/>
      <c r="AE5585" s="484"/>
      <c r="AF5585" s="484"/>
      <c r="AG5585" s="484"/>
      <c r="AH5585" s="484"/>
    </row>
    <row r="5586" spans="1:34" s="493" customFormat="1" ht="12.65" customHeight="1">
      <c r="A5586" s="452" t="s">
        <v>111</v>
      </c>
      <c r="B5586" s="525" t="s">
        <v>718</v>
      </c>
      <c r="C5586" s="473" t="s">
        <v>449</v>
      </c>
      <c r="D5586" s="518" t="s">
        <v>729</v>
      </c>
      <c r="E5586" s="519">
        <v>130040670023448</v>
      </c>
      <c r="F5586" s="518" t="s">
        <v>716</v>
      </c>
      <c r="G5586" s="518" t="s">
        <v>728</v>
      </c>
      <c r="H5586" s="526" t="s">
        <v>439</v>
      </c>
      <c r="I5586" s="521">
        <v>2025</v>
      </c>
      <c r="J5586" s="522">
        <v>2</v>
      </c>
      <c r="K5586" s="513">
        <v>45719</v>
      </c>
      <c r="L5586" s="527"/>
      <c r="M5586" s="479">
        <v>0.1615</v>
      </c>
      <c r="N5586" s="479">
        <v>0.17349999999999999</v>
      </c>
      <c r="O5586" s="479">
        <v>1.2E-2</v>
      </c>
      <c r="P5586" s="480">
        <v>0</v>
      </c>
      <c r="Q5586" s="481">
        <v>1</v>
      </c>
      <c r="R5586" s="480">
        <v>0.1615</v>
      </c>
      <c r="S5586" s="459">
        <v>0</v>
      </c>
      <c r="T5586" s="487">
        <v>20000</v>
      </c>
      <c r="U5586" s="523">
        <v>385000</v>
      </c>
      <c r="V5586" s="524">
        <v>384760</v>
      </c>
      <c r="W5586" s="716" t="e">
        <f t="shared" si="219"/>
        <v>#DIV/0!</v>
      </c>
      <c r="X5586" s="484"/>
      <c r="Y5586" s="484"/>
      <c r="Z5586" s="739">
        <f t="shared" si="220"/>
        <v>0</v>
      </c>
      <c r="AA5586" s="484"/>
      <c r="AB5586" s="484"/>
      <c r="AC5586" s="484"/>
      <c r="AD5586" s="484"/>
      <c r="AE5586" s="484"/>
      <c r="AF5586" s="484"/>
      <c r="AG5586" s="484"/>
      <c r="AH5586" s="484"/>
    </row>
    <row r="5587" spans="1:34" s="493" customFormat="1" ht="12.65" customHeight="1">
      <c r="A5587" s="452" t="s">
        <v>111</v>
      </c>
      <c r="B5587" s="525" t="s">
        <v>718</v>
      </c>
      <c r="C5587" s="473" t="s">
        <v>449</v>
      </c>
      <c r="D5587" s="518" t="s">
        <v>731</v>
      </c>
      <c r="E5587" s="519">
        <v>130040670037668</v>
      </c>
      <c r="F5587" s="518" t="s">
        <v>716</v>
      </c>
      <c r="G5587" s="518" t="s">
        <v>728</v>
      </c>
      <c r="H5587" s="526" t="s">
        <v>439</v>
      </c>
      <c r="I5587" s="521">
        <v>2025</v>
      </c>
      <c r="J5587" s="522">
        <v>2</v>
      </c>
      <c r="K5587" s="513">
        <v>45719</v>
      </c>
      <c r="L5587" s="527"/>
      <c r="M5587" s="479">
        <v>0.1628</v>
      </c>
      <c r="N5587" s="479">
        <v>0.1988</v>
      </c>
      <c r="O5587" s="479">
        <v>3.5999999999999997E-2</v>
      </c>
      <c r="P5587" s="480">
        <v>0</v>
      </c>
      <c r="Q5587" s="481">
        <v>1</v>
      </c>
      <c r="R5587" s="480">
        <v>0.1628</v>
      </c>
      <c r="S5587" s="464">
        <v>11520</v>
      </c>
      <c r="T5587" s="487">
        <v>144020</v>
      </c>
      <c r="U5587" s="523">
        <v>1205000</v>
      </c>
      <c r="V5587" s="524">
        <v>1199815</v>
      </c>
      <c r="W5587" s="716" t="e">
        <f t="shared" si="219"/>
        <v>#DIV/0!</v>
      </c>
      <c r="X5587" s="484"/>
      <c r="Y5587" s="484"/>
      <c r="Z5587" s="739">
        <f t="shared" si="220"/>
        <v>414.71999999999997</v>
      </c>
      <c r="AA5587" s="484"/>
      <c r="AB5587" s="484"/>
      <c r="AC5587" s="484"/>
      <c r="AD5587" s="484"/>
      <c r="AE5587" s="484"/>
      <c r="AF5587" s="484"/>
      <c r="AG5587" s="484"/>
      <c r="AH5587" s="484"/>
    </row>
    <row r="5588" spans="1:34" s="493" customFormat="1" ht="12.65" customHeight="1">
      <c r="A5588" s="452" t="s">
        <v>111</v>
      </c>
      <c r="B5588" s="525" t="s">
        <v>718</v>
      </c>
      <c r="C5588" s="473" t="s">
        <v>449</v>
      </c>
      <c r="D5588" s="518" t="s">
        <v>737</v>
      </c>
      <c r="E5588" s="519">
        <v>130040670037667</v>
      </c>
      <c r="F5588" s="518" t="s">
        <v>716</v>
      </c>
      <c r="G5588" s="518" t="s">
        <v>728</v>
      </c>
      <c r="H5588" s="526" t="s">
        <v>439</v>
      </c>
      <c r="I5588" s="521">
        <v>2025</v>
      </c>
      <c r="J5588" s="522">
        <v>2</v>
      </c>
      <c r="K5588" s="513">
        <v>45719</v>
      </c>
      <c r="L5588" s="527"/>
      <c r="M5588" s="479">
        <v>0.20580000000000001</v>
      </c>
      <c r="N5588" s="479">
        <v>0.2424</v>
      </c>
      <c r="O5588" s="479">
        <v>3.6600000000000001E-2</v>
      </c>
      <c r="P5588" s="480">
        <v>0</v>
      </c>
      <c r="Q5588" s="481">
        <v>1</v>
      </c>
      <c r="R5588" s="480">
        <v>0.20580000000000001</v>
      </c>
      <c r="S5588" s="459">
        <v>0</v>
      </c>
      <c r="T5588" s="487">
        <v>142200</v>
      </c>
      <c r="U5588" s="523">
        <v>1170000</v>
      </c>
      <c r="V5588" s="524">
        <v>1164795</v>
      </c>
      <c r="W5588" s="716" t="e">
        <f t="shared" si="219"/>
        <v>#DIV/0!</v>
      </c>
      <c r="X5588" s="484"/>
      <c r="Y5588" s="484"/>
      <c r="Z5588" s="739">
        <f t="shared" si="220"/>
        <v>0</v>
      </c>
      <c r="AA5588" s="484"/>
      <c r="AB5588" s="484"/>
      <c r="AC5588" s="484"/>
      <c r="AD5588" s="484"/>
      <c r="AE5588" s="484"/>
      <c r="AF5588" s="484"/>
      <c r="AG5588" s="484"/>
      <c r="AH5588" s="484"/>
    </row>
    <row r="5589" spans="1:34" s="493" customFormat="1" ht="12.65" customHeight="1">
      <c r="A5589" s="452" t="s">
        <v>111</v>
      </c>
      <c r="B5589" s="525" t="s">
        <v>718</v>
      </c>
      <c r="C5589" s="473" t="s">
        <v>449</v>
      </c>
      <c r="D5589" s="518" t="s">
        <v>743</v>
      </c>
      <c r="E5589" s="519">
        <v>130040670024534</v>
      </c>
      <c r="F5589" s="518" t="s">
        <v>716</v>
      </c>
      <c r="G5589" s="518" t="s">
        <v>728</v>
      </c>
      <c r="H5589" s="526" t="s">
        <v>439</v>
      </c>
      <c r="I5589" s="521">
        <v>2025</v>
      </c>
      <c r="J5589" s="522">
        <v>2</v>
      </c>
      <c r="K5589" s="513">
        <v>45719</v>
      </c>
      <c r="L5589" s="527"/>
      <c r="M5589" s="479">
        <v>6.8699999999999997E-2</v>
      </c>
      <c r="N5589" s="479">
        <v>7.8399999999999997E-2</v>
      </c>
      <c r="O5589" s="479">
        <v>9.7000000000000003E-3</v>
      </c>
      <c r="P5589" s="480">
        <v>0</v>
      </c>
      <c r="Q5589" s="481">
        <v>1</v>
      </c>
      <c r="R5589" s="480">
        <v>6.8699999999999997E-2</v>
      </c>
      <c r="S5589" s="459">
        <v>0</v>
      </c>
      <c r="T5589" s="487">
        <v>48000</v>
      </c>
      <c r="U5589" s="523">
        <v>310000</v>
      </c>
      <c r="V5589" s="524">
        <v>309534</v>
      </c>
      <c r="W5589" s="716" t="e">
        <f t="shared" si="219"/>
        <v>#DIV/0!</v>
      </c>
      <c r="X5589" s="484"/>
      <c r="Y5589" s="484"/>
      <c r="Z5589" s="739">
        <f t="shared" si="220"/>
        <v>0</v>
      </c>
      <c r="AA5589" s="484"/>
      <c r="AB5589" s="484"/>
      <c r="AC5589" s="484"/>
      <c r="AD5589" s="484"/>
      <c r="AE5589" s="484"/>
      <c r="AF5589" s="484"/>
      <c r="AG5589" s="484"/>
      <c r="AH5589" s="484"/>
    </row>
    <row r="5590" spans="1:34" s="493" customFormat="1" ht="12.65" customHeight="1">
      <c r="A5590" s="452" t="s">
        <v>111</v>
      </c>
      <c r="B5590" s="525" t="s">
        <v>718</v>
      </c>
      <c r="C5590" s="473" t="s">
        <v>449</v>
      </c>
      <c r="D5590" s="518" t="s">
        <v>745</v>
      </c>
      <c r="E5590" s="519">
        <v>130040670048668</v>
      </c>
      <c r="F5590" s="518" t="s">
        <v>716</v>
      </c>
      <c r="G5590" s="518" t="s">
        <v>728</v>
      </c>
      <c r="H5590" s="526" t="s">
        <v>439</v>
      </c>
      <c r="I5590" s="521">
        <v>2025</v>
      </c>
      <c r="J5590" s="522">
        <v>2</v>
      </c>
      <c r="K5590" s="513">
        <v>45719</v>
      </c>
      <c r="L5590" s="527"/>
      <c r="M5590" s="479">
        <v>8.1000000000000003E-2</v>
      </c>
      <c r="N5590" s="479">
        <v>9.0999999999999998E-2</v>
      </c>
      <c r="O5590" s="479">
        <v>0.01</v>
      </c>
      <c r="P5590" s="480">
        <v>0</v>
      </c>
      <c r="Q5590" s="481">
        <v>1</v>
      </c>
      <c r="R5590" s="480">
        <v>8.1000000000000003E-2</v>
      </c>
      <c r="S5590" s="459">
        <v>0</v>
      </c>
      <c r="T5590" s="487">
        <v>24500</v>
      </c>
      <c r="U5590" s="523">
        <v>320000</v>
      </c>
      <c r="V5590" s="524">
        <v>319755</v>
      </c>
      <c r="W5590" s="716" t="e">
        <f t="shared" si="219"/>
        <v>#DIV/0!</v>
      </c>
      <c r="X5590" s="484"/>
      <c r="Y5590" s="484"/>
      <c r="Z5590" s="739">
        <f t="shared" si="220"/>
        <v>0</v>
      </c>
      <c r="AA5590" s="484"/>
      <c r="AB5590" s="484"/>
      <c r="AC5590" s="484"/>
      <c r="AD5590" s="484"/>
      <c r="AE5590" s="484"/>
      <c r="AF5590" s="484"/>
      <c r="AG5590" s="484"/>
      <c r="AH5590" s="484"/>
    </row>
    <row r="5591" spans="1:34" s="493" customFormat="1" ht="12.65" customHeight="1">
      <c r="A5591" s="452" t="s">
        <v>111</v>
      </c>
      <c r="B5591" s="525" t="s">
        <v>718</v>
      </c>
      <c r="C5591" s="473" t="s">
        <v>449</v>
      </c>
      <c r="D5591" s="518" t="s">
        <v>747</v>
      </c>
      <c r="E5591" s="519">
        <v>130040670048670</v>
      </c>
      <c r="F5591" s="518" t="s">
        <v>716</v>
      </c>
      <c r="G5591" s="518" t="s">
        <v>728</v>
      </c>
      <c r="H5591" s="518" t="s">
        <v>439</v>
      </c>
      <c r="I5591" s="521">
        <v>2025</v>
      </c>
      <c r="J5591" s="522">
        <v>2</v>
      </c>
      <c r="K5591" s="513">
        <v>45719</v>
      </c>
      <c r="L5591" s="515"/>
      <c r="M5591" s="479">
        <v>7.6499999999999999E-2</v>
      </c>
      <c r="N5591" s="479">
        <v>8.6499999999999994E-2</v>
      </c>
      <c r="O5591" s="479">
        <v>0.01</v>
      </c>
      <c r="P5591" s="480">
        <v>0</v>
      </c>
      <c r="Q5591" s="481">
        <v>1</v>
      </c>
      <c r="R5591" s="480">
        <v>7.6499999999999999E-2</v>
      </c>
      <c r="S5591" s="459">
        <v>0</v>
      </c>
      <c r="T5591" s="487">
        <v>29500</v>
      </c>
      <c r="U5591" s="523">
        <v>320000</v>
      </c>
      <c r="V5591" s="524">
        <v>319705</v>
      </c>
      <c r="W5591" s="716" t="e">
        <f t="shared" si="219"/>
        <v>#DIV/0!</v>
      </c>
      <c r="X5591" s="484"/>
      <c r="Y5591" s="484"/>
      <c r="Z5591" s="739">
        <f t="shared" si="220"/>
        <v>0</v>
      </c>
      <c r="AA5591" s="484"/>
      <c r="AB5591" s="484"/>
      <c r="AC5591" s="484"/>
      <c r="AD5591" s="484"/>
      <c r="AE5591" s="484"/>
      <c r="AF5591" s="484"/>
      <c r="AG5591" s="484"/>
      <c r="AH5591" s="484"/>
    </row>
    <row r="5592" spans="1:34" s="493" customFormat="1" ht="12.65" customHeight="1">
      <c r="A5592" s="452" t="s">
        <v>111</v>
      </c>
      <c r="B5592" s="525" t="s">
        <v>718</v>
      </c>
      <c r="C5592" s="473" t="s">
        <v>449</v>
      </c>
      <c r="D5592" s="518" t="s">
        <v>444</v>
      </c>
      <c r="E5592" s="519">
        <v>130040670017669</v>
      </c>
      <c r="F5592" s="518" t="s">
        <v>716</v>
      </c>
      <c r="G5592" s="518" t="s">
        <v>728</v>
      </c>
      <c r="H5592" s="518" t="s">
        <v>439</v>
      </c>
      <c r="I5592" s="521">
        <v>2025</v>
      </c>
      <c r="J5592" s="522">
        <v>2</v>
      </c>
      <c r="K5592" s="513">
        <v>45719</v>
      </c>
      <c r="L5592" s="515"/>
      <c r="M5592" s="479">
        <v>0.10290000000000001</v>
      </c>
      <c r="N5592" s="479">
        <v>0.1207</v>
      </c>
      <c r="O5592" s="479">
        <v>1.78E-2</v>
      </c>
      <c r="P5592" s="480">
        <v>0</v>
      </c>
      <c r="Q5592" s="481">
        <v>1</v>
      </c>
      <c r="R5592" s="480">
        <v>0.10290000000000001</v>
      </c>
      <c r="S5592" s="459">
        <v>0</v>
      </c>
      <c r="T5592" s="487" t="s">
        <v>473</v>
      </c>
      <c r="U5592" s="528">
        <v>570000</v>
      </c>
      <c r="V5592" s="524">
        <v>570000</v>
      </c>
      <c r="W5592" s="716" t="e">
        <f t="shared" si="219"/>
        <v>#DIV/0!</v>
      </c>
      <c r="X5592" s="484"/>
      <c r="Y5592" s="484"/>
      <c r="Z5592" s="739">
        <f t="shared" si="220"/>
        <v>0</v>
      </c>
      <c r="AA5592" s="484"/>
      <c r="AB5592" s="484"/>
      <c r="AC5592" s="484"/>
      <c r="AD5592" s="484"/>
      <c r="AE5592" s="484"/>
      <c r="AF5592" s="484"/>
      <c r="AG5592" s="484"/>
      <c r="AH5592" s="484"/>
    </row>
    <row r="5593" spans="1:34" s="493" customFormat="1" ht="12.65" customHeight="1">
      <c r="A5593" s="452" t="s">
        <v>111</v>
      </c>
      <c r="B5593" s="525" t="s">
        <v>718</v>
      </c>
      <c r="C5593" s="473" t="s">
        <v>449</v>
      </c>
      <c r="D5593" s="518" t="s">
        <v>750</v>
      </c>
      <c r="E5593" s="519">
        <v>120040670048671</v>
      </c>
      <c r="F5593" s="518" t="s">
        <v>716</v>
      </c>
      <c r="G5593" s="518" t="s">
        <v>728</v>
      </c>
      <c r="H5593" s="518" t="s">
        <v>457</v>
      </c>
      <c r="I5593" s="521">
        <v>2025</v>
      </c>
      <c r="J5593" s="522">
        <v>2</v>
      </c>
      <c r="K5593" s="513">
        <v>45719</v>
      </c>
      <c r="L5593" s="515"/>
      <c r="M5593" s="479">
        <v>0.35320000000000001</v>
      </c>
      <c r="N5593" s="479">
        <v>0.36470000000000002</v>
      </c>
      <c r="O5593" s="479">
        <v>1.15E-2</v>
      </c>
      <c r="P5593" s="480">
        <v>0</v>
      </c>
      <c r="Q5593" s="481">
        <v>1</v>
      </c>
      <c r="R5593" s="480">
        <v>0.35320000000000001</v>
      </c>
      <c r="S5593" s="464">
        <v>192500</v>
      </c>
      <c r="T5593" s="487">
        <v>727900</v>
      </c>
      <c r="U5593" s="523">
        <v>30000</v>
      </c>
      <c r="V5593" s="524">
        <v>21629</v>
      </c>
      <c r="W5593" s="716" t="e">
        <f t="shared" si="219"/>
        <v>#DIV/0!</v>
      </c>
      <c r="X5593" s="484"/>
      <c r="Y5593" s="484"/>
      <c r="Z5593" s="739">
        <f t="shared" si="220"/>
        <v>2213.75</v>
      </c>
      <c r="AA5593" s="484"/>
      <c r="AB5593" s="484"/>
      <c r="AC5593" s="484"/>
      <c r="AD5593" s="484"/>
      <c r="AE5593" s="484"/>
      <c r="AF5593" s="484"/>
      <c r="AG5593" s="484"/>
      <c r="AH5593" s="484"/>
    </row>
    <row r="5594" spans="1:34" s="493" customFormat="1" ht="12.65" customHeight="1">
      <c r="A5594" s="452" t="s">
        <v>111</v>
      </c>
      <c r="B5594" s="525" t="s">
        <v>718</v>
      </c>
      <c r="C5594" s="473" t="s">
        <v>449</v>
      </c>
      <c r="D5594" s="518" t="s">
        <v>752</v>
      </c>
      <c r="E5594" s="519">
        <v>120040670023461</v>
      </c>
      <c r="F5594" s="518" t="s">
        <v>716</v>
      </c>
      <c r="G5594" s="518" t="s">
        <v>728</v>
      </c>
      <c r="H5594" s="518" t="s">
        <v>457</v>
      </c>
      <c r="I5594" s="521">
        <v>2025</v>
      </c>
      <c r="J5594" s="522">
        <v>2</v>
      </c>
      <c r="K5594" s="513">
        <v>45719</v>
      </c>
      <c r="L5594" s="515"/>
      <c r="M5594" s="479">
        <v>0.29370000000000002</v>
      </c>
      <c r="N5594" s="479">
        <v>0.30869999999999997</v>
      </c>
      <c r="O5594" s="479">
        <v>1.4999999999999999E-2</v>
      </c>
      <c r="P5594" s="480">
        <v>0</v>
      </c>
      <c r="Q5594" s="481">
        <v>1</v>
      </c>
      <c r="R5594" s="480">
        <v>0.29370000000000002</v>
      </c>
      <c r="S5594" s="464">
        <v>67000</v>
      </c>
      <c r="T5594" s="487">
        <v>539110</v>
      </c>
      <c r="U5594" s="523">
        <v>332000</v>
      </c>
      <c r="V5594" s="524">
        <v>323913</v>
      </c>
      <c r="W5594" s="716" t="e">
        <f t="shared" si="219"/>
        <v>#DIV/0!</v>
      </c>
      <c r="X5594" s="484"/>
      <c r="Y5594" s="484"/>
      <c r="Z5594" s="739">
        <f t="shared" si="220"/>
        <v>1005</v>
      </c>
      <c r="AA5594" s="484"/>
      <c r="AB5594" s="484"/>
      <c r="AC5594" s="484"/>
      <c r="AD5594" s="484"/>
      <c r="AE5594" s="484"/>
      <c r="AF5594" s="484"/>
      <c r="AG5594" s="484"/>
      <c r="AH5594" s="484"/>
    </row>
    <row r="5595" spans="1:34" s="493" customFormat="1" ht="12.65" customHeight="1">
      <c r="A5595" s="452" t="s">
        <v>115</v>
      </c>
      <c r="B5595" s="517" t="s">
        <v>728</v>
      </c>
      <c r="C5595" s="473" t="s">
        <v>449</v>
      </c>
      <c r="D5595" s="518" t="s">
        <v>450</v>
      </c>
      <c r="E5595" s="519">
        <v>130040670023443</v>
      </c>
      <c r="F5595" s="518" t="s">
        <v>716</v>
      </c>
      <c r="G5595" s="518"/>
      <c r="H5595" s="518" t="s">
        <v>439</v>
      </c>
      <c r="I5595" s="521">
        <v>2025</v>
      </c>
      <c r="J5595" s="522">
        <v>2</v>
      </c>
      <c r="K5595" s="513">
        <v>45719</v>
      </c>
      <c r="L5595" s="515"/>
      <c r="M5595" s="479">
        <v>7.3700000000000002E-2</v>
      </c>
      <c r="N5595" s="479">
        <v>8.5599999999999996E-2</v>
      </c>
      <c r="O5595" s="479">
        <v>1.1900000000000001E-2</v>
      </c>
      <c r="P5595" s="480">
        <v>0</v>
      </c>
      <c r="Q5595" s="481">
        <v>1</v>
      </c>
      <c r="R5595" s="480">
        <v>7.3700000000000002E-2</v>
      </c>
      <c r="S5595" s="459">
        <v>0</v>
      </c>
      <c r="T5595" s="487">
        <v>15500</v>
      </c>
      <c r="U5595" s="523">
        <v>380000</v>
      </c>
      <c r="V5595" s="524">
        <v>379816</v>
      </c>
      <c r="W5595" s="716" t="e">
        <f t="shared" si="219"/>
        <v>#DIV/0!</v>
      </c>
      <c r="X5595" s="484"/>
      <c r="Y5595" s="484"/>
      <c r="Z5595" s="739">
        <f t="shared" si="220"/>
        <v>0</v>
      </c>
      <c r="AA5595" s="484"/>
      <c r="AB5595" s="484"/>
      <c r="AC5595" s="484"/>
      <c r="AD5595" s="484"/>
      <c r="AE5595" s="484"/>
      <c r="AF5595" s="484"/>
      <c r="AG5595" s="484"/>
      <c r="AH5595" s="484"/>
    </row>
    <row r="5596" spans="1:34" s="493" customFormat="1" ht="12.65" customHeight="1">
      <c r="A5596" s="452" t="s">
        <v>115</v>
      </c>
      <c r="B5596" s="517" t="s">
        <v>728</v>
      </c>
      <c r="C5596" s="473" t="s">
        <v>449</v>
      </c>
      <c r="D5596" s="518" t="s">
        <v>743</v>
      </c>
      <c r="E5596" s="519">
        <v>130040670024534</v>
      </c>
      <c r="F5596" s="518" t="s">
        <v>716</v>
      </c>
      <c r="G5596" s="518" t="s">
        <v>718</v>
      </c>
      <c r="H5596" s="518" t="s">
        <v>439</v>
      </c>
      <c r="I5596" s="521">
        <v>2025</v>
      </c>
      <c r="J5596" s="522">
        <v>2</v>
      </c>
      <c r="K5596" s="513">
        <v>45719</v>
      </c>
      <c r="L5596" s="515"/>
      <c r="M5596" s="479">
        <v>6.8699999999999997E-2</v>
      </c>
      <c r="N5596" s="479">
        <v>7.8399999999999997E-2</v>
      </c>
      <c r="O5596" s="479">
        <v>9.7000000000000003E-3</v>
      </c>
      <c r="P5596" s="480">
        <v>0</v>
      </c>
      <c r="Q5596" s="481">
        <v>1</v>
      </c>
      <c r="R5596" s="480">
        <v>6.8699999999999997E-2</v>
      </c>
      <c r="S5596" s="459">
        <v>0</v>
      </c>
      <c r="T5596" s="487">
        <v>2500</v>
      </c>
      <c r="U5596" s="523">
        <v>310000</v>
      </c>
      <c r="V5596" s="524">
        <v>309976</v>
      </c>
      <c r="W5596" s="716" t="e">
        <f t="shared" si="219"/>
        <v>#DIV/0!</v>
      </c>
      <c r="X5596" s="484"/>
      <c r="Y5596" s="484"/>
      <c r="Z5596" s="739">
        <f t="shared" si="220"/>
        <v>0</v>
      </c>
      <c r="AA5596" s="484"/>
      <c r="AB5596" s="484"/>
      <c r="AC5596" s="484"/>
      <c r="AD5596" s="484"/>
      <c r="AE5596" s="484"/>
      <c r="AF5596" s="484"/>
      <c r="AG5596" s="484"/>
      <c r="AH5596" s="484"/>
    </row>
    <row r="5597" spans="1:34" s="493" customFormat="1" ht="12.65" customHeight="1">
      <c r="A5597" s="452" t="s">
        <v>115</v>
      </c>
      <c r="B5597" s="517" t="s">
        <v>728</v>
      </c>
      <c r="C5597" s="473" t="s">
        <v>449</v>
      </c>
      <c r="D5597" s="518" t="s">
        <v>745</v>
      </c>
      <c r="E5597" s="519">
        <v>130040670048668</v>
      </c>
      <c r="F5597" s="518" t="s">
        <v>716</v>
      </c>
      <c r="G5597" s="518" t="s">
        <v>718</v>
      </c>
      <c r="H5597" s="518" t="s">
        <v>439</v>
      </c>
      <c r="I5597" s="521">
        <v>2025</v>
      </c>
      <c r="J5597" s="522">
        <v>2</v>
      </c>
      <c r="K5597" s="513">
        <v>45719</v>
      </c>
      <c r="L5597" s="515"/>
      <c r="M5597" s="479">
        <v>8.1000000000000003E-2</v>
      </c>
      <c r="N5597" s="479">
        <v>9.0999999999999998E-2</v>
      </c>
      <c r="O5597" s="479">
        <v>0.01</v>
      </c>
      <c r="P5597" s="480">
        <v>0</v>
      </c>
      <c r="Q5597" s="481">
        <v>1</v>
      </c>
      <c r="R5597" s="480">
        <v>8.1000000000000003E-2</v>
      </c>
      <c r="S5597" s="459">
        <v>0</v>
      </c>
      <c r="T5597" s="487" t="s">
        <v>473</v>
      </c>
      <c r="U5597" s="523">
        <v>320000</v>
      </c>
      <c r="V5597" s="524">
        <v>320000</v>
      </c>
      <c r="W5597" s="716" t="e">
        <f t="shared" si="219"/>
        <v>#DIV/0!</v>
      </c>
      <c r="X5597" s="484"/>
      <c r="Y5597" s="484"/>
      <c r="Z5597" s="739">
        <f t="shared" si="220"/>
        <v>0</v>
      </c>
      <c r="AA5597" s="484"/>
      <c r="AB5597" s="484"/>
      <c r="AC5597" s="484"/>
      <c r="AD5597" s="484"/>
      <c r="AE5597" s="484"/>
      <c r="AF5597" s="484"/>
      <c r="AG5597" s="484"/>
      <c r="AH5597" s="484"/>
    </row>
    <row r="5598" spans="1:34" s="493" customFormat="1" ht="12.65" customHeight="1">
      <c r="A5598" s="452" t="s">
        <v>115</v>
      </c>
      <c r="B5598" s="517" t="s">
        <v>728</v>
      </c>
      <c r="C5598" s="473" t="s">
        <v>449</v>
      </c>
      <c r="D5598" s="518" t="s">
        <v>747</v>
      </c>
      <c r="E5598" s="519">
        <v>130040670048670</v>
      </c>
      <c r="F5598" s="518" t="s">
        <v>716</v>
      </c>
      <c r="G5598" s="518" t="s">
        <v>718</v>
      </c>
      <c r="H5598" s="518" t="s">
        <v>439</v>
      </c>
      <c r="I5598" s="521">
        <v>2025</v>
      </c>
      <c r="J5598" s="522">
        <v>2</v>
      </c>
      <c r="K5598" s="513">
        <v>45719</v>
      </c>
      <c r="L5598" s="515"/>
      <c r="M5598" s="479">
        <v>7.6499999999999999E-2</v>
      </c>
      <c r="N5598" s="479">
        <v>8.6499999999999994E-2</v>
      </c>
      <c r="O5598" s="479">
        <v>0.01</v>
      </c>
      <c r="P5598" s="480">
        <v>0</v>
      </c>
      <c r="Q5598" s="481">
        <v>1</v>
      </c>
      <c r="R5598" s="480">
        <v>7.6499999999999999E-2</v>
      </c>
      <c r="S5598" s="459">
        <v>0</v>
      </c>
      <c r="T5598" s="487" t="s">
        <v>473</v>
      </c>
      <c r="U5598" s="523">
        <v>320000</v>
      </c>
      <c r="V5598" s="524">
        <v>320000</v>
      </c>
      <c r="W5598" s="716" t="e">
        <f t="shared" si="219"/>
        <v>#DIV/0!</v>
      </c>
      <c r="X5598" s="484"/>
      <c r="Y5598" s="484"/>
      <c r="Z5598" s="739">
        <f t="shared" si="220"/>
        <v>0</v>
      </c>
      <c r="AA5598" s="484"/>
      <c r="AB5598" s="484"/>
      <c r="AC5598" s="484"/>
      <c r="AD5598" s="484"/>
      <c r="AE5598" s="484"/>
      <c r="AF5598" s="484"/>
      <c r="AG5598" s="484"/>
      <c r="AH5598" s="484"/>
    </row>
    <row r="5599" spans="1:34" s="493" customFormat="1" ht="12.65" customHeight="1">
      <c r="A5599" s="452" t="s">
        <v>115</v>
      </c>
      <c r="B5599" s="517" t="s">
        <v>728</v>
      </c>
      <c r="C5599" s="473" t="s">
        <v>449</v>
      </c>
      <c r="D5599" s="518" t="s">
        <v>444</v>
      </c>
      <c r="E5599" s="519">
        <v>130040670027038</v>
      </c>
      <c r="F5599" s="518" t="s">
        <v>716</v>
      </c>
      <c r="G5599" s="518" t="s">
        <v>718</v>
      </c>
      <c r="H5599" s="518" t="s">
        <v>439</v>
      </c>
      <c r="I5599" s="521">
        <v>2025</v>
      </c>
      <c r="J5599" s="522">
        <v>2</v>
      </c>
      <c r="K5599" s="513">
        <v>45719</v>
      </c>
      <c r="L5599" s="515"/>
      <c r="M5599" s="479">
        <v>0.10290000000000001</v>
      </c>
      <c r="N5599" s="479">
        <v>0.1207</v>
      </c>
      <c r="O5599" s="479">
        <v>1.78E-2</v>
      </c>
      <c r="P5599" s="480">
        <v>0</v>
      </c>
      <c r="Q5599" s="481">
        <v>1</v>
      </c>
      <c r="R5599" s="480">
        <v>0.10290000000000001</v>
      </c>
      <c r="S5599" s="459">
        <v>0</v>
      </c>
      <c r="T5599" s="487">
        <v>197486</v>
      </c>
      <c r="U5599" s="523">
        <v>855000</v>
      </c>
      <c r="V5599" s="524">
        <v>851485</v>
      </c>
      <c r="W5599" s="716" t="e">
        <f t="shared" si="219"/>
        <v>#DIV/0!</v>
      </c>
      <c r="X5599" s="484"/>
      <c r="Y5599" s="484"/>
      <c r="Z5599" s="739">
        <f t="shared" si="220"/>
        <v>0</v>
      </c>
      <c r="AA5599" s="484"/>
      <c r="AB5599" s="484"/>
      <c r="AC5599" s="484"/>
      <c r="AD5599" s="484"/>
      <c r="AE5599" s="484"/>
      <c r="AF5599" s="484"/>
      <c r="AG5599" s="484"/>
      <c r="AH5599" s="484"/>
    </row>
    <row r="5600" spans="1:34" s="493" customFormat="1" ht="12.65" customHeight="1">
      <c r="A5600" s="452" t="s">
        <v>110</v>
      </c>
      <c r="B5600" s="517" t="s">
        <v>448</v>
      </c>
      <c r="C5600" s="473" t="s">
        <v>449</v>
      </c>
      <c r="D5600" s="518" t="s">
        <v>714</v>
      </c>
      <c r="E5600" s="519">
        <v>120040670025621</v>
      </c>
      <c r="F5600" s="518" t="s">
        <v>716</v>
      </c>
      <c r="G5600" s="518"/>
      <c r="H5600" s="518" t="s">
        <v>457</v>
      </c>
      <c r="I5600" s="521">
        <v>2025</v>
      </c>
      <c r="J5600" s="522">
        <v>2</v>
      </c>
      <c r="K5600" s="513">
        <v>45719</v>
      </c>
      <c r="L5600" s="515"/>
      <c r="M5600" s="479">
        <v>1.3005</v>
      </c>
      <c r="N5600" s="479">
        <v>1.3105</v>
      </c>
      <c r="O5600" s="479">
        <v>0.01</v>
      </c>
      <c r="P5600" s="480">
        <v>0</v>
      </c>
      <c r="Q5600" s="481">
        <v>1</v>
      </c>
      <c r="R5600" s="480">
        <v>1.3005</v>
      </c>
      <c r="S5600" s="464">
        <v>30000</v>
      </c>
      <c r="T5600" s="487">
        <v>225000</v>
      </c>
      <c r="U5600" s="523">
        <v>5000</v>
      </c>
      <c r="V5600" s="524">
        <v>2750</v>
      </c>
      <c r="W5600" s="716" t="e">
        <f t="shared" si="219"/>
        <v>#DIV/0!</v>
      </c>
      <c r="X5600" s="484"/>
      <c r="Y5600" s="484"/>
      <c r="Z5600" s="739">
        <f t="shared" si="220"/>
        <v>300</v>
      </c>
      <c r="AA5600" s="484"/>
      <c r="AB5600" s="484"/>
      <c r="AC5600" s="484"/>
      <c r="AD5600" s="484"/>
      <c r="AE5600" s="484"/>
      <c r="AF5600" s="484"/>
      <c r="AG5600" s="484"/>
      <c r="AH5600" s="484"/>
    </row>
    <row r="5601" spans="1:34" s="493" customFormat="1" ht="12.65" customHeight="1">
      <c r="A5601" s="284" t="s">
        <v>141</v>
      </c>
      <c r="B5601" s="495" t="s">
        <v>683</v>
      </c>
      <c r="C5601" s="473" t="s">
        <v>435</v>
      </c>
      <c r="D5601" s="473" t="s">
        <v>763</v>
      </c>
      <c r="E5601" s="529">
        <v>130020670077867</v>
      </c>
      <c r="F5601" s="518" t="s">
        <v>716</v>
      </c>
      <c r="G5601" s="473"/>
      <c r="H5601" s="473" t="s">
        <v>439</v>
      </c>
      <c r="I5601" s="521">
        <v>2025</v>
      </c>
      <c r="J5601" s="522">
        <v>2</v>
      </c>
      <c r="K5601" s="513">
        <v>45719</v>
      </c>
      <c r="L5601" s="515"/>
      <c r="M5601" s="479">
        <v>3.1945000000000001</v>
      </c>
      <c r="N5601" s="479">
        <v>3.2368999999999999</v>
      </c>
      <c r="O5601" s="479">
        <v>4.24E-2</v>
      </c>
      <c r="P5601" s="480">
        <v>0</v>
      </c>
      <c r="Q5601" s="481">
        <v>1</v>
      </c>
      <c r="R5601" s="480">
        <v>3.1945000000000001</v>
      </c>
      <c r="S5601" s="459">
        <v>0</v>
      </c>
      <c r="T5601" s="487">
        <v>64979</v>
      </c>
      <c r="U5601" s="523">
        <v>173500</v>
      </c>
      <c r="V5601" s="524">
        <v>170745</v>
      </c>
      <c r="W5601" s="716" t="e">
        <f t="shared" si="219"/>
        <v>#DIV/0!</v>
      </c>
      <c r="X5601" s="484"/>
      <c r="Y5601" s="484"/>
      <c r="Z5601" s="739">
        <f t="shared" si="220"/>
        <v>0</v>
      </c>
      <c r="AA5601" s="484"/>
      <c r="AB5601" s="484"/>
      <c r="AC5601" s="484"/>
      <c r="AD5601" s="484"/>
      <c r="AE5601" s="484"/>
      <c r="AF5601" s="484"/>
      <c r="AG5601" s="484"/>
      <c r="AH5601" s="484"/>
    </row>
    <row r="5602" spans="1:34" s="493" customFormat="1" ht="12.65" customHeight="1">
      <c r="A5602" s="284" t="s">
        <v>141</v>
      </c>
      <c r="B5602" s="495" t="s">
        <v>683</v>
      </c>
      <c r="C5602" s="473" t="s">
        <v>435</v>
      </c>
      <c r="D5602" s="473" t="s">
        <v>765</v>
      </c>
      <c r="E5602" s="529">
        <v>130020670077396</v>
      </c>
      <c r="F5602" s="518" t="s">
        <v>716</v>
      </c>
      <c r="G5602" s="473"/>
      <c r="H5602" s="473" t="s">
        <v>439</v>
      </c>
      <c r="I5602" s="521">
        <v>2025</v>
      </c>
      <c r="J5602" s="522">
        <v>2</v>
      </c>
      <c r="K5602" s="513">
        <v>45719</v>
      </c>
      <c r="L5602" s="515"/>
      <c r="M5602" s="479">
        <v>1.2813000000000001</v>
      </c>
      <c r="N5602" s="479">
        <v>1.3728</v>
      </c>
      <c r="O5602" s="479">
        <v>9.1499999999999998E-2</v>
      </c>
      <c r="P5602" s="480">
        <v>0</v>
      </c>
      <c r="Q5602" s="481">
        <v>1</v>
      </c>
      <c r="R5602" s="480">
        <v>1.2813000000000001</v>
      </c>
      <c r="S5602" s="459">
        <v>0</v>
      </c>
      <c r="T5602" s="487">
        <v>97447</v>
      </c>
      <c r="U5602" s="523">
        <v>547850</v>
      </c>
      <c r="V5602" s="524">
        <v>538934</v>
      </c>
      <c r="W5602" s="716" t="e">
        <f t="shared" si="219"/>
        <v>#DIV/0!</v>
      </c>
      <c r="X5602" s="484"/>
      <c r="Y5602" s="484"/>
      <c r="Z5602" s="739">
        <f t="shared" si="220"/>
        <v>0</v>
      </c>
      <c r="AA5602" s="484"/>
      <c r="AB5602" s="484"/>
      <c r="AC5602" s="484"/>
      <c r="AD5602" s="484"/>
      <c r="AE5602" s="484"/>
      <c r="AF5602" s="484"/>
      <c r="AG5602" s="484"/>
      <c r="AH5602" s="484"/>
    </row>
    <row r="5603" spans="1:34" s="493" customFormat="1" ht="12.65" customHeight="1">
      <c r="A5603" s="284" t="s">
        <v>141</v>
      </c>
      <c r="B5603" s="495" t="s">
        <v>683</v>
      </c>
      <c r="C5603" s="473" t="s">
        <v>435</v>
      </c>
      <c r="D5603" s="473" t="s">
        <v>765</v>
      </c>
      <c r="E5603" s="529">
        <v>130020670081837</v>
      </c>
      <c r="F5603" s="518" t="s">
        <v>716</v>
      </c>
      <c r="G5603" s="473"/>
      <c r="H5603" s="473" t="s">
        <v>439</v>
      </c>
      <c r="I5603" s="521">
        <v>2025</v>
      </c>
      <c r="J5603" s="522">
        <v>2</v>
      </c>
      <c r="K5603" s="513">
        <v>45719</v>
      </c>
      <c r="L5603" s="515"/>
      <c r="M5603" s="479">
        <v>1.2813000000000001</v>
      </c>
      <c r="N5603" s="479">
        <v>1.3728</v>
      </c>
      <c r="O5603" s="479">
        <v>9.1499999999999998E-2</v>
      </c>
      <c r="P5603" s="480">
        <v>0</v>
      </c>
      <c r="Q5603" s="481">
        <v>1</v>
      </c>
      <c r="R5603" s="480">
        <v>1.2813000000000001</v>
      </c>
      <c r="S5603" s="459">
        <v>0</v>
      </c>
      <c r="T5603" s="487">
        <v>97447</v>
      </c>
      <c r="U5603" s="523"/>
      <c r="V5603" s="524"/>
      <c r="W5603" s="716" t="e">
        <f t="shared" si="219"/>
        <v>#DIV/0!</v>
      </c>
      <c r="X5603" s="484"/>
      <c r="Y5603" s="484"/>
      <c r="Z5603" s="739">
        <f t="shared" si="220"/>
        <v>0</v>
      </c>
      <c r="AA5603" s="484"/>
      <c r="AB5603" s="484"/>
      <c r="AC5603" s="484"/>
      <c r="AD5603" s="484"/>
      <c r="AE5603" s="484"/>
      <c r="AF5603" s="484"/>
      <c r="AG5603" s="484"/>
      <c r="AH5603" s="484"/>
    </row>
    <row r="5604" spans="1:34" s="493" customFormat="1" ht="12.65" customHeight="1">
      <c r="A5604" s="284" t="s">
        <v>141</v>
      </c>
      <c r="B5604" s="495" t="s">
        <v>683</v>
      </c>
      <c r="C5604" s="473" t="s">
        <v>435</v>
      </c>
      <c r="D5604" s="473" t="s">
        <v>765</v>
      </c>
      <c r="E5604" s="529">
        <v>130020670081839</v>
      </c>
      <c r="F5604" s="518" t="s">
        <v>716</v>
      </c>
      <c r="G5604" s="473"/>
      <c r="H5604" s="473" t="s">
        <v>439</v>
      </c>
      <c r="I5604" s="521">
        <v>2025</v>
      </c>
      <c r="J5604" s="522">
        <v>2</v>
      </c>
      <c r="K5604" s="513">
        <v>45719</v>
      </c>
      <c r="L5604" s="515"/>
      <c r="M5604" s="479">
        <v>1.2813000000000001</v>
      </c>
      <c r="N5604" s="479">
        <v>1.3728</v>
      </c>
      <c r="O5604" s="479">
        <v>9.1499999999999998E-2</v>
      </c>
      <c r="P5604" s="480">
        <v>0</v>
      </c>
      <c r="Q5604" s="481">
        <v>1</v>
      </c>
      <c r="R5604" s="480">
        <v>1.2813000000000001</v>
      </c>
      <c r="S5604" s="459">
        <v>0</v>
      </c>
      <c r="T5604" s="487">
        <v>97447</v>
      </c>
      <c r="U5604" s="523"/>
      <c r="V5604" s="524"/>
      <c r="W5604" s="716" t="e">
        <f t="shared" si="219"/>
        <v>#DIV/0!</v>
      </c>
      <c r="X5604" s="484"/>
      <c r="Y5604" s="484"/>
      <c r="Z5604" s="739">
        <f t="shared" si="220"/>
        <v>0</v>
      </c>
      <c r="AA5604" s="484"/>
      <c r="AB5604" s="484"/>
      <c r="AC5604" s="484"/>
      <c r="AD5604" s="484"/>
      <c r="AE5604" s="484"/>
      <c r="AF5604" s="484"/>
      <c r="AG5604" s="484"/>
      <c r="AH5604" s="484"/>
    </row>
    <row r="5605" spans="1:34" s="493" customFormat="1" ht="12.65" customHeight="1">
      <c r="A5605" s="284" t="s">
        <v>141</v>
      </c>
      <c r="B5605" s="495" t="s">
        <v>683</v>
      </c>
      <c r="C5605" s="473" t="s">
        <v>435</v>
      </c>
      <c r="D5605" s="473" t="s">
        <v>769</v>
      </c>
      <c r="E5605" s="529">
        <v>130020670077413</v>
      </c>
      <c r="F5605" s="518" t="s">
        <v>716</v>
      </c>
      <c r="G5605" s="473"/>
      <c r="H5605" s="473" t="s">
        <v>439</v>
      </c>
      <c r="I5605" s="521">
        <v>2025</v>
      </c>
      <c r="J5605" s="522">
        <v>2</v>
      </c>
      <c r="K5605" s="513">
        <v>45719</v>
      </c>
      <c r="L5605" s="515"/>
      <c r="M5605" s="479">
        <v>8.1453000000000007</v>
      </c>
      <c r="N5605" s="479">
        <v>8.2428000000000008</v>
      </c>
      <c r="O5605" s="479">
        <v>9.7500000000000003E-2</v>
      </c>
      <c r="P5605" s="480">
        <v>0</v>
      </c>
      <c r="Q5605" s="481">
        <v>1</v>
      </c>
      <c r="R5605" s="480">
        <v>8.1453000000000007</v>
      </c>
      <c r="S5605" s="464">
        <v>31786</v>
      </c>
      <c r="T5605" s="487">
        <v>74641</v>
      </c>
      <c r="U5605" s="523">
        <v>358500</v>
      </c>
      <c r="V5605" s="524">
        <v>349234</v>
      </c>
      <c r="W5605" s="716" t="e">
        <f t="shared" si="219"/>
        <v>#DIV/0!</v>
      </c>
      <c r="X5605" s="484"/>
      <c r="Y5605" s="484"/>
      <c r="Z5605" s="739">
        <f t="shared" si="220"/>
        <v>3099.1350000000002</v>
      </c>
      <c r="AA5605" s="484"/>
      <c r="AB5605" s="484"/>
      <c r="AC5605" s="484"/>
      <c r="AD5605" s="484"/>
      <c r="AE5605" s="484"/>
      <c r="AF5605" s="484"/>
      <c r="AG5605" s="484"/>
      <c r="AH5605" s="484"/>
    </row>
    <row r="5606" spans="1:34" s="493" customFormat="1" ht="12.65" customHeight="1">
      <c r="A5606" s="284" t="s">
        <v>141</v>
      </c>
      <c r="B5606" s="495" t="s">
        <v>683</v>
      </c>
      <c r="C5606" s="473" t="s">
        <v>435</v>
      </c>
      <c r="D5606" s="473" t="s">
        <v>769</v>
      </c>
      <c r="E5606" s="529">
        <v>130020670081828</v>
      </c>
      <c r="F5606" s="518" t="s">
        <v>716</v>
      </c>
      <c r="G5606" s="473"/>
      <c r="H5606" s="473" t="s">
        <v>439</v>
      </c>
      <c r="I5606" s="521">
        <v>2025</v>
      </c>
      <c r="J5606" s="522">
        <v>2</v>
      </c>
      <c r="K5606" s="513">
        <v>45719</v>
      </c>
      <c r="L5606" s="515"/>
      <c r="M5606" s="479">
        <v>8.1453000000000007</v>
      </c>
      <c r="N5606" s="479">
        <v>8.2428000000000008</v>
      </c>
      <c r="O5606" s="479">
        <v>9.7500000000000003E-2</v>
      </c>
      <c r="P5606" s="480">
        <v>0</v>
      </c>
      <c r="Q5606" s="481">
        <v>1</v>
      </c>
      <c r="R5606" s="480">
        <v>8.1453000000000007</v>
      </c>
      <c r="S5606" s="464">
        <v>20400</v>
      </c>
      <c r="T5606" s="487">
        <v>95041</v>
      </c>
      <c r="U5606" s="523"/>
      <c r="V5606" s="524"/>
      <c r="W5606" s="716" t="e">
        <f t="shared" si="219"/>
        <v>#DIV/0!</v>
      </c>
      <c r="X5606" s="484"/>
      <c r="Y5606" s="484"/>
      <c r="Z5606" s="739">
        <f t="shared" si="220"/>
        <v>1989</v>
      </c>
      <c r="AA5606" s="484"/>
      <c r="AB5606" s="484"/>
      <c r="AC5606" s="484"/>
      <c r="AD5606" s="484"/>
      <c r="AE5606" s="484"/>
      <c r="AF5606" s="484"/>
      <c r="AG5606" s="484"/>
      <c r="AH5606" s="484"/>
    </row>
    <row r="5607" spans="1:34" s="493" customFormat="1" ht="12.65" customHeight="1">
      <c r="A5607" s="284" t="s">
        <v>141</v>
      </c>
      <c r="B5607" s="495" t="s">
        <v>683</v>
      </c>
      <c r="C5607" s="473" t="s">
        <v>435</v>
      </c>
      <c r="D5607" s="473" t="s">
        <v>769</v>
      </c>
      <c r="E5607" s="529">
        <v>130020670081829</v>
      </c>
      <c r="F5607" s="518" t="s">
        <v>716</v>
      </c>
      <c r="G5607" s="473"/>
      <c r="H5607" s="473" t="s">
        <v>439</v>
      </c>
      <c r="I5607" s="521">
        <v>2025</v>
      </c>
      <c r="J5607" s="522">
        <v>2</v>
      </c>
      <c r="K5607" s="513">
        <v>45719</v>
      </c>
      <c r="L5607" s="515"/>
      <c r="M5607" s="479">
        <v>8.1453000000000007</v>
      </c>
      <c r="N5607" s="479">
        <v>8.2428000000000008</v>
      </c>
      <c r="O5607" s="479">
        <v>9.7500000000000003E-2</v>
      </c>
      <c r="P5607" s="480">
        <v>0</v>
      </c>
      <c r="Q5607" s="481">
        <v>1</v>
      </c>
      <c r="R5607" s="480">
        <v>8.1453000000000007</v>
      </c>
      <c r="S5607" s="459">
        <v>0</v>
      </c>
      <c r="T5607" s="487">
        <v>95041</v>
      </c>
      <c r="U5607" s="523"/>
      <c r="V5607" s="524"/>
      <c r="W5607" s="716" t="e">
        <f t="shared" si="219"/>
        <v>#DIV/0!</v>
      </c>
      <c r="X5607" s="484"/>
      <c r="Y5607" s="484"/>
      <c r="Z5607" s="739">
        <f t="shared" si="220"/>
        <v>0</v>
      </c>
      <c r="AA5607" s="484"/>
      <c r="AB5607" s="484"/>
      <c r="AC5607" s="484"/>
      <c r="AD5607" s="484"/>
      <c r="AE5607" s="484"/>
      <c r="AF5607" s="484"/>
      <c r="AG5607" s="484"/>
      <c r="AH5607" s="484"/>
    </row>
    <row r="5608" spans="1:34" s="493" customFormat="1" ht="12.65" customHeight="1">
      <c r="A5608" s="284" t="s">
        <v>141</v>
      </c>
      <c r="B5608" s="495" t="s">
        <v>683</v>
      </c>
      <c r="C5608" s="473" t="s">
        <v>435</v>
      </c>
      <c r="D5608" s="473" t="s">
        <v>773</v>
      </c>
      <c r="E5608" s="529">
        <v>130020670114567</v>
      </c>
      <c r="F5608" s="518" t="s">
        <v>716</v>
      </c>
      <c r="G5608" s="473"/>
      <c r="H5608" s="473" t="s">
        <v>439</v>
      </c>
      <c r="I5608" s="521">
        <v>2025</v>
      </c>
      <c r="J5608" s="522">
        <v>2</v>
      </c>
      <c r="K5608" s="513">
        <v>45719</v>
      </c>
      <c r="L5608" s="515"/>
      <c r="M5608" s="479">
        <v>6.9936999999999996</v>
      </c>
      <c r="N5608" s="479">
        <v>7.0816999999999997</v>
      </c>
      <c r="O5608" s="479">
        <v>8.7999999999999995E-2</v>
      </c>
      <c r="P5608" s="480">
        <v>0</v>
      </c>
      <c r="Q5608" s="481">
        <v>1</v>
      </c>
      <c r="R5608" s="480">
        <v>6.9936999999999996</v>
      </c>
      <c r="S5608" s="464">
        <v>9637</v>
      </c>
      <c r="T5608" s="487">
        <v>80580</v>
      </c>
      <c r="U5608" s="523">
        <v>254000</v>
      </c>
      <c r="V5608" s="524">
        <v>245547</v>
      </c>
      <c r="W5608" s="716" t="e">
        <f t="shared" si="219"/>
        <v>#DIV/0!</v>
      </c>
      <c r="X5608" s="484"/>
      <c r="Y5608" s="484"/>
      <c r="Z5608" s="739">
        <f t="shared" si="220"/>
        <v>848.05599999999993</v>
      </c>
      <c r="AA5608" s="484"/>
      <c r="AB5608" s="484"/>
      <c r="AC5608" s="484"/>
      <c r="AD5608" s="484"/>
      <c r="AE5608" s="484"/>
      <c r="AF5608" s="484"/>
      <c r="AG5608" s="484"/>
      <c r="AH5608" s="484"/>
    </row>
    <row r="5609" spans="1:34" s="493" customFormat="1" ht="12.65" customHeight="1">
      <c r="A5609" s="284" t="s">
        <v>141</v>
      </c>
      <c r="B5609" s="495" t="s">
        <v>683</v>
      </c>
      <c r="C5609" s="473" t="s">
        <v>435</v>
      </c>
      <c r="D5609" s="473" t="s">
        <v>773</v>
      </c>
      <c r="E5609" s="529">
        <v>130020670114570</v>
      </c>
      <c r="F5609" s="518" t="s">
        <v>716</v>
      </c>
      <c r="G5609" s="473"/>
      <c r="H5609" s="473" t="s">
        <v>439</v>
      </c>
      <c r="I5609" s="521">
        <v>2025</v>
      </c>
      <c r="J5609" s="522">
        <v>2</v>
      </c>
      <c r="K5609" s="513">
        <v>45719</v>
      </c>
      <c r="L5609" s="515"/>
      <c r="M5609" s="479">
        <v>6.9936999999999996</v>
      </c>
      <c r="N5609" s="479">
        <v>7.0816999999999997</v>
      </c>
      <c r="O5609" s="479">
        <v>8.7999999999999995E-2</v>
      </c>
      <c r="P5609" s="480">
        <v>0</v>
      </c>
      <c r="Q5609" s="481">
        <v>1</v>
      </c>
      <c r="R5609" s="480">
        <v>6.9936999999999996</v>
      </c>
      <c r="S5609" s="464">
        <v>10800</v>
      </c>
      <c r="T5609" s="487">
        <v>91380</v>
      </c>
      <c r="U5609" s="523"/>
      <c r="V5609" s="524"/>
      <c r="W5609" s="716" t="e">
        <f t="shared" si="219"/>
        <v>#DIV/0!</v>
      </c>
      <c r="X5609" s="484"/>
      <c r="Y5609" s="484"/>
      <c r="Z5609" s="739">
        <f t="shared" si="220"/>
        <v>950.4</v>
      </c>
      <c r="AA5609" s="484"/>
      <c r="AB5609" s="484"/>
      <c r="AC5609" s="484"/>
      <c r="AD5609" s="484"/>
      <c r="AE5609" s="484"/>
      <c r="AF5609" s="484"/>
      <c r="AG5609" s="484"/>
      <c r="AH5609" s="484"/>
    </row>
    <row r="5610" spans="1:34" s="493" customFormat="1" ht="12.65" customHeight="1">
      <c r="A5610" s="284" t="s">
        <v>141</v>
      </c>
      <c r="B5610" s="495" t="s">
        <v>683</v>
      </c>
      <c r="C5610" s="473" t="s">
        <v>435</v>
      </c>
      <c r="D5610" s="473" t="s">
        <v>773</v>
      </c>
      <c r="E5610" s="529">
        <v>130020670114571</v>
      </c>
      <c r="F5610" s="518" t="s">
        <v>716</v>
      </c>
      <c r="G5610" s="473"/>
      <c r="H5610" s="473" t="s">
        <v>439</v>
      </c>
      <c r="I5610" s="521">
        <v>2025</v>
      </c>
      <c r="J5610" s="522">
        <v>2</v>
      </c>
      <c r="K5610" s="513">
        <v>45719</v>
      </c>
      <c r="L5610" s="515"/>
      <c r="M5610" s="479">
        <v>6.9936999999999996</v>
      </c>
      <c r="N5610" s="479">
        <v>7.0816999999999997</v>
      </c>
      <c r="O5610" s="479">
        <v>8.7999999999999995E-2</v>
      </c>
      <c r="P5610" s="480">
        <v>0</v>
      </c>
      <c r="Q5610" s="481">
        <v>1</v>
      </c>
      <c r="R5610" s="480">
        <v>6.9936999999999996</v>
      </c>
      <c r="S5610" s="464">
        <v>4680</v>
      </c>
      <c r="T5610" s="487">
        <v>96060</v>
      </c>
      <c r="U5610" s="523"/>
      <c r="V5610" s="524"/>
      <c r="W5610" s="716" t="e">
        <f t="shared" si="219"/>
        <v>#DIV/0!</v>
      </c>
      <c r="X5610" s="484"/>
      <c r="Y5610" s="484"/>
      <c r="Z5610" s="739">
        <f t="shared" si="220"/>
        <v>411.84</v>
      </c>
      <c r="AA5610" s="484"/>
      <c r="AB5610" s="484"/>
      <c r="AC5610" s="484"/>
      <c r="AD5610" s="484"/>
      <c r="AE5610" s="484"/>
      <c r="AF5610" s="484"/>
      <c r="AG5610" s="484"/>
      <c r="AH5610" s="484"/>
    </row>
    <row r="5611" spans="1:34" s="493" customFormat="1" ht="12.65" customHeight="1">
      <c r="A5611" s="284" t="s">
        <v>141</v>
      </c>
      <c r="B5611" s="495" t="s">
        <v>683</v>
      </c>
      <c r="C5611" s="473" t="s">
        <v>435</v>
      </c>
      <c r="D5611" s="473" t="s">
        <v>779</v>
      </c>
      <c r="E5611" s="529">
        <v>120020670068218</v>
      </c>
      <c r="F5611" s="518" t="s">
        <v>716</v>
      </c>
      <c r="G5611" s="473"/>
      <c r="H5611" s="473" t="s">
        <v>457</v>
      </c>
      <c r="I5611" s="521">
        <v>2025</v>
      </c>
      <c r="J5611" s="522">
        <v>2</v>
      </c>
      <c r="K5611" s="513">
        <v>45719</v>
      </c>
      <c r="L5611" s="515"/>
      <c r="M5611" s="479">
        <v>14.547700000000001</v>
      </c>
      <c r="N5611" s="479">
        <v>16.080400000000001</v>
      </c>
      <c r="O5611" s="479">
        <v>1.5327</v>
      </c>
      <c r="P5611" s="480">
        <v>0</v>
      </c>
      <c r="Q5611" s="481">
        <v>1</v>
      </c>
      <c r="R5611" s="480">
        <v>14.547700000000001</v>
      </c>
      <c r="S5611" s="464">
        <v>5400</v>
      </c>
      <c r="T5611" s="487">
        <v>47850</v>
      </c>
      <c r="U5611" s="523">
        <v>6167400</v>
      </c>
      <c r="V5611" s="524">
        <v>6048096</v>
      </c>
      <c r="W5611" s="716" t="e">
        <f t="shared" si="219"/>
        <v>#DIV/0!</v>
      </c>
      <c r="X5611" s="484"/>
      <c r="Y5611" s="484"/>
      <c r="Z5611" s="739">
        <f t="shared" si="220"/>
        <v>8276.58</v>
      </c>
      <c r="AA5611" s="484"/>
      <c r="AB5611" s="484"/>
      <c r="AC5611" s="484"/>
      <c r="AD5611" s="484"/>
      <c r="AE5611" s="484"/>
      <c r="AF5611" s="484"/>
      <c r="AG5611" s="484"/>
      <c r="AH5611" s="484"/>
    </row>
    <row r="5612" spans="1:34" s="493" customFormat="1" ht="12.65" customHeight="1">
      <c r="A5612" s="284" t="s">
        <v>141</v>
      </c>
      <c r="B5612" s="495" t="s">
        <v>683</v>
      </c>
      <c r="C5612" s="473" t="s">
        <v>435</v>
      </c>
      <c r="D5612" s="473" t="s">
        <v>779</v>
      </c>
      <c r="E5612" s="529">
        <v>120020670081814</v>
      </c>
      <c r="F5612" s="518" t="s">
        <v>716</v>
      </c>
      <c r="G5612" s="473"/>
      <c r="H5612" s="473" t="s">
        <v>457</v>
      </c>
      <c r="I5612" s="521">
        <v>2025</v>
      </c>
      <c r="J5612" s="522">
        <v>2</v>
      </c>
      <c r="K5612" s="513">
        <v>45719</v>
      </c>
      <c r="L5612" s="515"/>
      <c r="M5612" s="479">
        <v>14.547700000000001</v>
      </c>
      <c r="N5612" s="479">
        <v>16.080400000000001</v>
      </c>
      <c r="O5612" s="479">
        <v>1.5327</v>
      </c>
      <c r="P5612" s="480">
        <v>0</v>
      </c>
      <c r="Q5612" s="481">
        <v>1</v>
      </c>
      <c r="R5612" s="480">
        <v>14.547700000000001</v>
      </c>
      <c r="S5612" s="464">
        <v>19315</v>
      </c>
      <c r="T5612" s="487">
        <v>67165</v>
      </c>
      <c r="U5612" s="523"/>
      <c r="V5612" s="524"/>
      <c r="W5612" s="716" t="e">
        <f t="shared" si="219"/>
        <v>#DIV/0!</v>
      </c>
      <c r="X5612" s="484"/>
      <c r="Y5612" s="484"/>
      <c r="Z5612" s="739">
        <f t="shared" si="220"/>
        <v>29604.1005</v>
      </c>
      <c r="AA5612" s="484"/>
      <c r="AB5612" s="484"/>
      <c r="AC5612" s="484"/>
      <c r="AD5612" s="484"/>
      <c r="AE5612" s="484"/>
      <c r="AF5612" s="484"/>
      <c r="AG5612" s="484"/>
      <c r="AH5612" s="484"/>
    </row>
    <row r="5613" spans="1:34" s="493" customFormat="1" ht="12.65" customHeight="1">
      <c r="A5613" s="284" t="s">
        <v>141</v>
      </c>
      <c r="B5613" s="495" t="s">
        <v>683</v>
      </c>
      <c r="C5613" s="473" t="s">
        <v>435</v>
      </c>
      <c r="D5613" s="473" t="s">
        <v>779</v>
      </c>
      <c r="E5613" s="529">
        <v>120020670081815</v>
      </c>
      <c r="F5613" s="518" t="s">
        <v>716</v>
      </c>
      <c r="G5613" s="473"/>
      <c r="H5613" s="473" t="s">
        <v>457</v>
      </c>
      <c r="I5613" s="521">
        <v>2025</v>
      </c>
      <c r="J5613" s="522">
        <v>2</v>
      </c>
      <c r="K5613" s="513">
        <v>45719</v>
      </c>
      <c r="L5613" s="515"/>
      <c r="M5613" s="479">
        <v>14.547700000000001</v>
      </c>
      <c r="N5613" s="479">
        <v>16.080400000000001</v>
      </c>
      <c r="O5613" s="479">
        <v>1.5327</v>
      </c>
      <c r="P5613" s="480">
        <v>0</v>
      </c>
      <c r="Q5613" s="481">
        <v>1</v>
      </c>
      <c r="R5613" s="480">
        <v>14.547700000000001</v>
      </c>
      <c r="S5613" s="464">
        <v>10674</v>
      </c>
      <c r="T5613" s="487">
        <v>77839</v>
      </c>
      <c r="U5613" s="523"/>
      <c r="V5613" s="524"/>
      <c r="W5613" s="716" t="e">
        <f t="shared" si="219"/>
        <v>#DIV/0!</v>
      </c>
      <c r="X5613" s="484"/>
      <c r="Y5613" s="484"/>
      <c r="Z5613" s="739">
        <f t="shared" si="220"/>
        <v>16360.039799999999</v>
      </c>
      <c r="AA5613" s="484"/>
      <c r="AB5613" s="484"/>
      <c r="AC5613" s="484"/>
      <c r="AD5613" s="484"/>
      <c r="AE5613" s="484"/>
      <c r="AF5613" s="484"/>
      <c r="AG5613" s="484"/>
      <c r="AH5613" s="484"/>
    </row>
    <row r="5614" spans="1:34" s="493" customFormat="1" ht="12.65" customHeight="1">
      <c r="A5614" s="452" t="s">
        <v>152</v>
      </c>
      <c r="B5614" s="495" t="s">
        <v>606</v>
      </c>
      <c r="C5614" s="473" t="s">
        <v>554</v>
      </c>
      <c r="D5614" s="473" t="s">
        <v>785</v>
      </c>
      <c r="E5614" s="529">
        <v>120010670058202</v>
      </c>
      <c r="F5614" s="473" t="s">
        <v>716</v>
      </c>
      <c r="G5614" s="473"/>
      <c r="H5614" s="473" t="s">
        <v>457</v>
      </c>
      <c r="I5614" s="521">
        <v>2025</v>
      </c>
      <c r="J5614" s="522">
        <v>2</v>
      </c>
      <c r="K5614" s="513">
        <v>45719</v>
      </c>
      <c r="L5614" s="515"/>
      <c r="M5614" s="479">
        <v>0.16239999999999999</v>
      </c>
      <c r="N5614" s="479">
        <v>0.1724</v>
      </c>
      <c r="O5614" s="479">
        <v>0.01</v>
      </c>
      <c r="P5614" s="480">
        <v>0</v>
      </c>
      <c r="Q5614" s="481">
        <v>1</v>
      </c>
      <c r="R5614" s="480">
        <v>0.16239999999999999</v>
      </c>
      <c r="S5614" s="459">
        <v>0</v>
      </c>
      <c r="T5614" s="487">
        <v>92000</v>
      </c>
      <c r="U5614" s="523">
        <v>65000</v>
      </c>
      <c r="V5614" s="523">
        <v>64080</v>
      </c>
      <c r="W5614" s="716" t="e">
        <f t="shared" si="219"/>
        <v>#DIV/0!</v>
      </c>
      <c r="X5614" s="484"/>
      <c r="Y5614" s="484"/>
      <c r="Z5614" s="739">
        <f t="shared" si="220"/>
        <v>0</v>
      </c>
      <c r="AA5614" s="484"/>
      <c r="AB5614" s="484"/>
      <c r="AC5614" s="484"/>
      <c r="AD5614" s="484"/>
      <c r="AE5614" s="484"/>
      <c r="AF5614" s="484"/>
      <c r="AG5614" s="484"/>
      <c r="AH5614" s="484"/>
    </row>
    <row r="5615" spans="1:34" s="538" customFormat="1" ht="12.65" customHeight="1">
      <c r="A5615" s="452"/>
      <c r="B5615" s="673" t="s">
        <v>452</v>
      </c>
      <c r="C5615" s="672" t="s">
        <v>453</v>
      </c>
      <c r="D5615" s="673" t="s">
        <v>788</v>
      </c>
      <c r="E5615" s="673">
        <v>22150204018</v>
      </c>
      <c r="F5615" s="673" t="s">
        <v>790</v>
      </c>
      <c r="G5615" s="532"/>
      <c r="H5615" s="673" t="s">
        <v>791</v>
      </c>
      <c r="I5615" s="673">
        <v>2025</v>
      </c>
      <c r="J5615" s="673">
        <v>2</v>
      </c>
      <c r="K5615" s="533">
        <v>45723</v>
      </c>
      <c r="L5615" s="534"/>
      <c r="M5615" s="535"/>
      <c r="N5615" s="671">
        <v>0.34</v>
      </c>
      <c r="O5615" s="535"/>
      <c r="P5615" s="535"/>
      <c r="Q5615" s="672">
        <v>1</v>
      </c>
      <c r="R5615" s="664">
        <f t="shared" ref="R5615:R5634" si="221">N5615*Q5615</f>
        <v>0.34</v>
      </c>
      <c r="S5615" s="464">
        <v>82862</v>
      </c>
      <c r="T5615" s="670">
        <f>SUMIF($E$2:E5615,E5615,$S$2:S5615)</f>
        <v>1266961</v>
      </c>
      <c r="U5615" s="537"/>
      <c r="V5615" s="537"/>
      <c r="W5615" s="716" t="e">
        <f t="shared" si="219"/>
        <v>#DIV/0!</v>
      </c>
      <c r="Z5615" s="739">
        <f t="shared" si="220"/>
        <v>0</v>
      </c>
    </row>
    <row r="5616" spans="1:34" s="538" customFormat="1" ht="12.65" customHeight="1">
      <c r="A5616" s="452"/>
      <c r="B5616" s="673" t="s">
        <v>452</v>
      </c>
      <c r="C5616" s="672" t="s">
        <v>453</v>
      </c>
      <c r="D5616" s="673" t="s">
        <v>803</v>
      </c>
      <c r="E5616" s="673">
        <v>22150204019</v>
      </c>
      <c r="F5616" s="673" t="s">
        <v>790</v>
      </c>
      <c r="G5616" s="532"/>
      <c r="H5616" s="673" t="s">
        <v>791</v>
      </c>
      <c r="I5616" s="673">
        <v>2025</v>
      </c>
      <c r="J5616" s="673">
        <v>2</v>
      </c>
      <c r="K5616" s="533">
        <v>45723</v>
      </c>
      <c r="L5616" s="534"/>
      <c r="M5616" s="535"/>
      <c r="N5616" s="671">
        <v>0.49</v>
      </c>
      <c r="O5616" s="535"/>
      <c r="P5616" s="535"/>
      <c r="Q5616" s="672">
        <v>1</v>
      </c>
      <c r="R5616" s="664">
        <f t="shared" si="221"/>
        <v>0.49</v>
      </c>
      <c r="S5616" s="464">
        <v>223063</v>
      </c>
      <c r="T5616" s="670">
        <f>SUMIF($E$2:E5616,E5616,$S$2:S5616)</f>
        <v>9657777</v>
      </c>
      <c r="U5616" s="537"/>
      <c r="V5616" s="537"/>
      <c r="W5616" s="716" t="e">
        <f t="shared" si="219"/>
        <v>#DIV/0!</v>
      </c>
      <c r="Z5616" s="739">
        <f t="shared" si="220"/>
        <v>0</v>
      </c>
    </row>
    <row r="5617" spans="1:26" s="538" customFormat="1" ht="12.65" customHeight="1">
      <c r="A5617" s="452"/>
      <c r="B5617" s="673" t="s">
        <v>452</v>
      </c>
      <c r="C5617" s="672" t="s">
        <v>453</v>
      </c>
      <c r="D5617" s="673" t="s">
        <v>805</v>
      </c>
      <c r="E5617" s="673">
        <v>22150204021</v>
      </c>
      <c r="F5617" s="673" t="s">
        <v>790</v>
      </c>
      <c r="G5617" s="532"/>
      <c r="H5617" s="673" t="s">
        <v>791</v>
      </c>
      <c r="I5617" s="673">
        <v>2025</v>
      </c>
      <c r="J5617" s="673">
        <v>2</v>
      </c>
      <c r="K5617" s="533">
        <v>45723</v>
      </c>
      <c r="L5617" s="534"/>
      <c r="M5617" s="535"/>
      <c r="N5617" s="671">
        <v>0.08</v>
      </c>
      <c r="O5617" s="535"/>
      <c r="P5617" s="535"/>
      <c r="Q5617" s="672">
        <v>1</v>
      </c>
      <c r="R5617" s="664">
        <f t="shared" si="221"/>
        <v>0.08</v>
      </c>
      <c r="S5617" s="464">
        <v>73800</v>
      </c>
      <c r="T5617" s="670">
        <f>SUMIF($E$2:E5617,E5617,$S$2:S5617)</f>
        <v>3099170</v>
      </c>
      <c r="U5617" s="537"/>
      <c r="V5617" s="537"/>
      <c r="W5617" s="716" t="e">
        <f t="shared" si="219"/>
        <v>#DIV/0!</v>
      </c>
      <c r="Z5617" s="739">
        <f t="shared" si="220"/>
        <v>0</v>
      </c>
    </row>
    <row r="5618" spans="1:26" s="538" customFormat="1" ht="12.65" customHeight="1">
      <c r="A5618" s="452"/>
      <c r="B5618" s="673" t="s">
        <v>452</v>
      </c>
      <c r="C5618" s="672" t="s">
        <v>453</v>
      </c>
      <c r="D5618" s="673" t="s">
        <v>793</v>
      </c>
      <c r="E5618" s="673">
        <v>22150204022</v>
      </c>
      <c r="F5618" s="673" t="s">
        <v>790</v>
      </c>
      <c r="G5618" s="532"/>
      <c r="H5618" s="673" t="s">
        <v>791</v>
      </c>
      <c r="I5618" s="673">
        <v>2025</v>
      </c>
      <c r="J5618" s="673">
        <v>2</v>
      </c>
      <c r="K5618" s="533">
        <v>45723</v>
      </c>
      <c r="L5618" s="534"/>
      <c r="M5618" s="535"/>
      <c r="N5618" s="671">
        <v>0.31</v>
      </c>
      <c r="O5618" s="535"/>
      <c r="P5618" s="535"/>
      <c r="Q5618" s="672">
        <v>1</v>
      </c>
      <c r="R5618" s="664">
        <f t="shared" si="221"/>
        <v>0.31</v>
      </c>
      <c r="S5618" s="464">
        <v>18500</v>
      </c>
      <c r="T5618" s="670">
        <f>SUMIF($E$2:E5618,E5618,$S$2:S5618)</f>
        <v>951111</v>
      </c>
      <c r="U5618" s="537"/>
      <c r="V5618" s="537"/>
      <c r="W5618" s="716" t="e">
        <f t="shared" si="219"/>
        <v>#DIV/0!</v>
      </c>
      <c r="Z5618" s="739">
        <f t="shared" si="220"/>
        <v>0</v>
      </c>
    </row>
    <row r="5619" spans="1:26" s="538" customFormat="1" ht="12.65" customHeight="1">
      <c r="A5619" s="452"/>
      <c r="B5619" s="673" t="s">
        <v>452</v>
      </c>
      <c r="C5619" s="672" t="s">
        <v>453</v>
      </c>
      <c r="D5619" s="673" t="s">
        <v>795</v>
      </c>
      <c r="E5619" s="673">
        <v>22150204023</v>
      </c>
      <c r="F5619" s="673" t="s">
        <v>790</v>
      </c>
      <c r="G5619" s="532"/>
      <c r="H5619" s="673" t="s">
        <v>791</v>
      </c>
      <c r="I5619" s="673">
        <v>2025</v>
      </c>
      <c r="J5619" s="673">
        <v>2</v>
      </c>
      <c r="K5619" s="533">
        <v>45723</v>
      </c>
      <c r="L5619" s="534"/>
      <c r="M5619" s="535"/>
      <c r="N5619" s="671">
        <v>0.56999999999999995</v>
      </c>
      <c r="O5619" s="535"/>
      <c r="P5619" s="535"/>
      <c r="Q5619" s="672">
        <v>1</v>
      </c>
      <c r="R5619" s="664">
        <f t="shared" si="221"/>
        <v>0.56999999999999995</v>
      </c>
      <c r="S5619" s="464">
        <v>38000</v>
      </c>
      <c r="T5619" s="670">
        <f>SUMIF($E$2:E5619,E5619,$S$2:S5619)</f>
        <v>898950</v>
      </c>
      <c r="U5619" s="537"/>
      <c r="V5619" s="537"/>
      <c r="W5619" s="716" t="e">
        <f t="shared" si="219"/>
        <v>#DIV/0!</v>
      </c>
      <c r="Z5619" s="739">
        <f t="shared" si="220"/>
        <v>0</v>
      </c>
    </row>
    <row r="5620" spans="1:26" s="538" customFormat="1" ht="12.65" customHeight="1">
      <c r="A5620" s="452"/>
      <c r="B5620" s="673" t="s">
        <v>452</v>
      </c>
      <c r="C5620" s="672" t="s">
        <v>453</v>
      </c>
      <c r="D5620" s="673" t="s">
        <v>807</v>
      </c>
      <c r="E5620" s="673">
        <v>22150204025</v>
      </c>
      <c r="F5620" s="673" t="s">
        <v>790</v>
      </c>
      <c r="G5620" s="532"/>
      <c r="H5620" s="673" t="s">
        <v>791</v>
      </c>
      <c r="I5620" s="673">
        <v>2025</v>
      </c>
      <c r="J5620" s="673">
        <v>2</v>
      </c>
      <c r="K5620" s="533">
        <v>45723</v>
      </c>
      <c r="L5620" s="534"/>
      <c r="M5620" s="535"/>
      <c r="N5620" s="671">
        <v>4.4999999999999998E-2</v>
      </c>
      <c r="O5620" s="535"/>
      <c r="P5620" s="535"/>
      <c r="Q5620" s="672">
        <v>1</v>
      </c>
      <c r="R5620" s="664">
        <f t="shared" si="221"/>
        <v>4.4999999999999998E-2</v>
      </c>
      <c r="S5620" s="464">
        <v>73657</v>
      </c>
      <c r="T5620" s="670">
        <f>SUMIF($E$2:E5620,E5620,$S$2:S5620)</f>
        <v>2284341</v>
      </c>
      <c r="U5620" s="537"/>
      <c r="V5620" s="537"/>
      <c r="W5620" s="716" t="e">
        <f t="shared" si="219"/>
        <v>#DIV/0!</v>
      </c>
      <c r="Z5620" s="739">
        <f t="shared" si="220"/>
        <v>0</v>
      </c>
    </row>
    <row r="5621" spans="1:26" s="538" customFormat="1" ht="12.65" customHeight="1">
      <c r="A5621" s="452"/>
      <c r="B5621" s="673" t="s">
        <v>452</v>
      </c>
      <c r="C5621" s="672" t="s">
        <v>453</v>
      </c>
      <c r="D5621" s="673" t="s">
        <v>831</v>
      </c>
      <c r="E5621" s="673">
        <v>22150204031</v>
      </c>
      <c r="F5621" s="673" t="s">
        <v>790</v>
      </c>
      <c r="G5621" s="532"/>
      <c r="H5621" s="673" t="s">
        <v>791</v>
      </c>
      <c r="I5621" s="673">
        <v>2025</v>
      </c>
      <c r="J5621" s="673">
        <v>2</v>
      </c>
      <c r="K5621" s="533">
        <v>45723</v>
      </c>
      <c r="L5621" s="534"/>
      <c r="M5621" s="535"/>
      <c r="N5621" s="671">
        <v>6.8000000000000005E-2</v>
      </c>
      <c r="O5621" s="535"/>
      <c r="P5621" s="535"/>
      <c r="Q5621" s="672">
        <v>1</v>
      </c>
      <c r="R5621" s="664">
        <f t="shared" si="221"/>
        <v>6.8000000000000005E-2</v>
      </c>
      <c r="S5621" s="464">
        <v>130000</v>
      </c>
      <c r="T5621" s="670">
        <f>SUMIF($E$2:E5621,E5621,$S$2:S5621)</f>
        <v>2192346</v>
      </c>
      <c r="U5621" s="537"/>
      <c r="V5621" s="537"/>
      <c r="W5621" s="716" t="e">
        <f t="shared" si="219"/>
        <v>#DIV/0!</v>
      </c>
      <c r="Z5621" s="739">
        <f t="shared" si="220"/>
        <v>0</v>
      </c>
    </row>
    <row r="5622" spans="1:26" s="538" customFormat="1" ht="12.65" customHeight="1">
      <c r="A5622" s="452"/>
      <c r="B5622" s="673" t="s">
        <v>452</v>
      </c>
      <c r="C5622" s="672" t="s">
        <v>453</v>
      </c>
      <c r="D5622" s="673" t="s">
        <v>827</v>
      </c>
      <c r="E5622" s="673">
        <v>22150204033</v>
      </c>
      <c r="F5622" s="673" t="s">
        <v>790</v>
      </c>
      <c r="G5622" s="532"/>
      <c r="H5622" s="673" t="s">
        <v>791</v>
      </c>
      <c r="I5622" s="673">
        <v>2025</v>
      </c>
      <c r="J5622" s="673">
        <v>2</v>
      </c>
      <c r="K5622" s="533">
        <v>45723</v>
      </c>
      <c r="L5622" s="534"/>
      <c r="M5622" s="535"/>
      <c r="N5622" s="671">
        <v>6.5000000000000002E-2</v>
      </c>
      <c r="O5622" s="535"/>
      <c r="P5622" s="535"/>
      <c r="Q5622" s="672">
        <v>1</v>
      </c>
      <c r="R5622" s="664">
        <f t="shared" si="221"/>
        <v>6.5000000000000002E-2</v>
      </c>
      <c r="S5622" s="464">
        <v>414420</v>
      </c>
      <c r="T5622" s="670">
        <f>SUMIF($E$2:E5622,E5622,$S$2:S5622)</f>
        <v>9142600</v>
      </c>
      <c r="U5622" s="537"/>
      <c r="V5622" s="537"/>
      <c r="W5622" s="716" t="e">
        <f t="shared" si="219"/>
        <v>#DIV/0!</v>
      </c>
      <c r="Z5622" s="739">
        <f t="shared" si="220"/>
        <v>0</v>
      </c>
    </row>
    <row r="5623" spans="1:26" s="538" customFormat="1" ht="12.65" customHeight="1">
      <c r="A5623" s="452"/>
      <c r="B5623" s="673" t="s">
        <v>452</v>
      </c>
      <c r="C5623" s="672" t="s">
        <v>453</v>
      </c>
      <c r="D5623" s="673" t="s">
        <v>809</v>
      </c>
      <c r="E5623" s="673">
        <v>22150204038</v>
      </c>
      <c r="F5623" s="673" t="s">
        <v>790</v>
      </c>
      <c r="G5623" s="532"/>
      <c r="H5623" s="673" t="s">
        <v>791</v>
      </c>
      <c r="I5623" s="673">
        <v>2025</v>
      </c>
      <c r="J5623" s="673">
        <v>2</v>
      </c>
      <c r="K5623" s="533">
        <v>45723</v>
      </c>
      <c r="L5623" s="534"/>
      <c r="M5623" s="535"/>
      <c r="N5623" s="671">
        <v>3.3000000000000002E-2</v>
      </c>
      <c r="O5623" s="535"/>
      <c r="P5623" s="535"/>
      <c r="Q5623" s="672">
        <v>1</v>
      </c>
      <c r="R5623" s="664">
        <f t="shared" si="221"/>
        <v>3.3000000000000002E-2</v>
      </c>
      <c r="S5623" s="464">
        <v>70921</v>
      </c>
      <c r="T5623" s="670">
        <f>SUMIF($E$2:E5623,E5623,$S$2:S5623)</f>
        <v>3067565</v>
      </c>
      <c r="U5623" s="537"/>
      <c r="V5623" s="537"/>
      <c r="W5623" s="716" t="e">
        <f t="shared" si="219"/>
        <v>#DIV/0!</v>
      </c>
      <c r="Z5623" s="739">
        <f t="shared" si="220"/>
        <v>0</v>
      </c>
    </row>
    <row r="5624" spans="1:26" s="538" customFormat="1" ht="12.65" customHeight="1">
      <c r="A5624" s="452"/>
      <c r="B5624" s="673" t="s">
        <v>452</v>
      </c>
      <c r="C5624" s="672" t="s">
        <v>453</v>
      </c>
      <c r="D5624" s="673" t="s">
        <v>825</v>
      </c>
      <c r="E5624" s="673">
        <v>22150204039</v>
      </c>
      <c r="F5624" s="673" t="s">
        <v>790</v>
      </c>
      <c r="G5624" s="532"/>
      <c r="H5624" s="673" t="s">
        <v>791</v>
      </c>
      <c r="I5624" s="673">
        <v>2025</v>
      </c>
      <c r="J5624" s="673">
        <v>2</v>
      </c>
      <c r="K5624" s="533">
        <v>45723</v>
      </c>
      <c r="L5624" s="534"/>
      <c r="M5624" s="535"/>
      <c r="N5624" s="671">
        <v>6.5000000000000002E-2</v>
      </c>
      <c r="O5624" s="535"/>
      <c r="P5624" s="535"/>
      <c r="Q5624" s="672">
        <v>1</v>
      </c>
      <c r="R5624" s="664">
        <f t="shared" si="221"/>
        <v>6.5000000000000002E-2</v>
      </c>
      <c r="S5624" s="464">
        <v>730000</v>
      </c>
      <c r="T5624" s="670">
        <f>SUMIF($E$2:E5624,E5624,$S$2:S5624)</f>
        <v>22762342</v>
      </c>
      <c r="U5624" s="537"/>
      <c r="V5624" s="537"/>
      <c r="W5624" s="716" t="e">
        <f t="shared" si="219"/>
        <v>#DIV/0!</v>
      </c>
      <c r="Z5624" s="739">
        <f t="shared" si="220"/>
        <v>0</v>
      </c>
    </row>
    <row r="5625" spans="1:26" s="538" customFormat="1" ht="12.65" customHeight="1">
      <c r="A5625" s="452"/>
      <c r="B5625" s="673" t="s">
        <v>452</v>
      </c>
      <c r="C5625" s="672" t="s">
        <v>453</v>
      </c>
      <c r="D5625" s="673" t="s">
        <v>811</v>
      </c>
      <c r="E5625" s="673">
        <v>22150204041</v>
      </c>
      <c r="F5625" s="673" t="s">
        <v>790</v>
      </c>
      <c r="G5625" s="532"/>
      <c r="H5625" s="673" t="s">
        <v>791</v>
      </c>
      <c r="I5625" s="673">
        <v>2025</v>
      </c>
      <c r="J5625" s="673">
        <v>2</v>
      </c>
      <c r="K5625" s="533">
        <v>45723</v>
      </c>
      <c r="L5625" s="534"/>
      <c r="M5625" s="535"/>
      <c r="N5625" s="671">
        <v>7.4999999999999997E-2</v>
      </c>
      <c r="O5625" s="535"/>
      <c r="P5625" s="535"/>
      <c r="Q5625" s="672">
        <v>1</v>
      </c>
      <c r="R5625" s="664">
        <f t="shared" si="221"/>
        <v>7.4999999999999997E-2</v>
      </c>
      <c r="S5625" s="464">
        <v>30000</v>
      </c>
      <c r="T5625" s="670">
        <f>SUMIF($E$2:E5625,E5625,$S$2:S5625)</f>
        <v>3096224</v>
      </c>
      <c r="U5625" s="537"/>
      <c r="V5625" s="537"/>
      <c r="W5625" s="716" t="e">
        <f t="shared" si="219"/>
        <v>#DIV/0!</v>
      </c>
      <c r="Z5625" s="739">
        <f t="shared" si="220"/>
        <v>0</v>
      </c>
    </row>
    <row r="5626" spans="1:26" s="538" customFormat="1" ht="12.65" customHeight="1">
      <c r="A5626" s="452"/>
      <c r="B5626" s="673" t="s">
        <v>452</v>
      </c>
      <c r="C5626" s="672" t="s">
        <v>453</v>
      </c>
      <c r="D5626" s="673" t="s">
        <v>813</v>
      </c>
      <c r="E5626" s="673">
        <v>22150204042</v>
      </c>
      <c r="F5626" s="673" t="s">
        <v>790</v>
      </c>
      <c r="G5626" s="532"/>
      <c r="H5626" s="673" t="s">
        <v>791</v>
      </c>
      <c r="I5626" s="673">
        <v>2025</v>
      </c>
      <c r="J5626" s="673">
        <v>2</v>
      </c>
      <c r="K5626" s="533">
        <v>45723</v>
      </c>
      <c r="L5626" s="534"/>
      <c r="M5626" s="535"/>
      <c r="N5626" s="671">
        <v>0.128</v>
      </c>
      <c r="O5626" s="535"/>
      <c r="P5626" s="535"/>
      <c r="Q5626" s="672">
        <v>1</v>
      </c>
      <c r="R5626" s="664">
        <f t="shared" si="221"/>
        <v>0.128</v>
      </c>
      <c r="S5626" s="464">
        <v>177500</v>
      </c>
      <c r="T5626" s="670">
        <f>SUMIF($E$2:E5626,E5626,$S$2:S5626)</f>
        <v>2469319</v>
      </c>
      <c r="U5626" s="537"/>
      <c r="V5626" s="537"/>
      <c r="W5626" s="716" t="e">
        <f t="shared" si="219"/>
        <v>#DIV/0!</v>
      </c>
      <c r="Z5626" s="739">
        <f t="shared" si="220"/>
        <v>0</v>
      </c>
    </row>
    <row r="5627" spans="1:26" s="538" customFormat="1" ht="12.65" customHeight="1">
      <c r="A5627" s="452"/>
      <c r="B5627" s="673" t="s">
        <v>452</v>
      </c>
      <c r="C5627" s="672" t="s">
        <v>453</v>
      </c>
      <c r="D5627" s="673" t="s">
        <v>815</v>
      </c>
      <c r="E5627" s="673">
        <v>22150204051</v>
      </c>
      <c r="F5627" s="673" t="s">
        <v>790</v>
      </c>
      <c r="G5627" s="532"/>
      <c r="H5627" s="673" t="s">
        <v>791</v>
      </c>
      <c r="I5627" s="673">
        <v>2025</v>
      </c>
      <c r="J5627" s="673">
        <v>2</v>
      </c>
      <c r="K5627" s="533">
        <v>45723</v>
      </c>
      <c r="L5627" s="534"/>
      <c r="M5627" s="535"/>
      <c r="N5627" s="671">
        <v>9.8000000000000004E-2</v>
      </c>
      <c r="O5627" s="535"/>
      <c r="P5627" s="535"/>
      <c r="Q5627" s="672">
        <v>1</v>
      </c>
      <c r="R5627" s="664">
        <f t="shared" si="221"/>
        <v>9.8000000000000004E-2</v>
      </c>
      <c r="S5627" s="464">
        <v>150000</v>
      </c>
      <c r="T5627" s="670">
        <f>SUMIF($E$2:E5627,E5627,$S$2:S5627)</f>
        <v>3463432</v>
      </c>
      <c r="U5627" s="537"/>
      <c r="V5627" s="537"/>
      <c r="W5627" s="716" t="e">
        <f t="shared" si="219"/>
        <v>#DIV/0!</v>
      </c>
      <c r="Z5627" s="739">
        <f t="shared" si="220"/>
        <v>0</v>
      </c>
    </row>
    <row r="5628" spans="1:26" s="538" customFormat="1" ht="12.65" customHeight="1">
      <c r="A5628" s="452"/>
      <c r="B5628" s="673" t="s">
        <v>452</v>
      </c>
      <c r="C5628" s="672" t="s">
        <v>453</v>
      </c>
      <c r="D5628" s="673" t="s">
        <v>817</v>
      </c>
      <c r="E5628" s="673">
        <v>22150204060</v>
      </c>
      <c r="F5628" s="673" t="s">
        <v>790</v>
      </c>
      <c r="G5628" s="532"/>
      <c r="H5628" s="673" t="s">
        <v>791</v>
      </c>
      <c r="I5628" s="673">
        <v>2025</v>
      </c>
      <c r="J5628" s="673">
        <v>2</v>
      </c>
      <c r="K5628" s="533">
        <v>45723</v>
      </c>
      <c r="L5628" s="534"/>
      <c r="M5628" s="535"/>
      <c r="N5628" s="671">
        <v>0.97</v>
      </c>
      <c r="O5628" s="535"/>
      <c r="P5628" s="535"/>
      <c r="Q5628" s="672">
        <v>1</v>
      </c>
      <c r="R5628" s="664">
        <f t="shared" si="221"/>
        <v>0.97</v>
      </c>
      <c r="S5628" s="464">
        <v>140000</v>
      </c>
      <c r="T5628" s="670">
        <f>SUMIF($E$2:E5628,E5628,$S$2:S5628)</f>
        <v>6383004</v>
      </c>
      <c r="U5628" s="537"/>
      <c r="V5628" s="537"/>
      <c r="W5628" s="716" t="e">
        <f t="shared" si="219"/>
        <v>#DIV/0!</v>
      </c>
      <c r="Z5628" s="739">
        <f t="shared" si="220"/>
        <v>0</v>
      </c>
    </row>
    <row r="5629" spans="1:26" s="538" customFormat="1" ht="12.65" customHeight="1">
      <c r="A5629" s="452"/>
      <c r="B5629" s="673" t="s">
        <v>484</v>
      </c>
      <c r="C5629" s="672" t="s">
        <v>453</v>
      </c>
      <c r="D5629" s="673" t="s">
        <v>819</v>
      </c>
      <c r="E5629" s="673">
        <v>22150204061</v>
      </c>
      <c r="F5629" s="673" t="s">
        <v>790</v>
      </c>
      <c r="G5629" s="532"/>
      <c r="H5629" s="673" t="s">
        <v>791</v>
      </c>
      <c r="I5629" s="673">
        <v>2025</v>
      </c>
      <c r="J5629" s="673">
        <v>2</v>
      </c>
      <c r="K5629" s="533">
        <v>45723</v>
      </c>
      <c r="L5629" s="534"/>
      <c r="M5629" s="535"/>
      <c r="N5629" s="671">
        <v>0.155</v>
      </c>
      <c r="O5629" s="535"/>
      <c r="P5629" s="535"/>
      <c r="Q5629" s="672">
        <v>1</v>
      </c>
      <c r="R5629" s="664">
        <f t="shared" si="221"/>
        <v>0.155</v>
      </c>
      <c r="S5629" s="464">
        <v>84500</v>
      </c>
      <c r="T5629" s="670">
        <f>SUMIF($E$2:E5629,E5629,$S$2:S5629)</f>
        <v>1462580</v>
      </c>
      <c r="U5629" s="537"/>
      <c r="V5629" s="537"/>
      <c r="W5629" s="716" t="e">
        <f t="shared" si="219"/>
        <v>#DIV/0!</v>
      </c>
      <c r="Z5629" s="739">
        <f t="shared" si="220"/>
        <v>0</v>
      </c>
    </row>
    <row r="5630" spans="1:26" s="538" customFormat="1" ht="12.65" customHeight="1">
      <c r="A5630" s="452"/>
      <c r="B5630" s="673" t="s">
        <v>484</v>
      </c>
      <c r="C5630" s="672" t="s">
        <v>453</v>
      </c>
      <c r="D5630" s="673" t="s">
        <v>797</v>
      </c>
      <c r="E5630" s="673">
        <v>23480204001</v>
      </c>
      <c r="F5630" s="673" t="s">
        <v>790</v>
      </c>
      <c r="G5630" s="532"/>
      <c r="H5630" s="673" t="s">
        <v>791</v>
      </c>
      <c r="I5630" s="673">
        <v>2025</v>
      </c>
      <c r="J5630" s="673">
        <v>2</v>
      </c>
      <c r="K5630" s="533">
        <v>45723</v>
      </c>
      <c r="L5630" s="534"/>
      <c r="M5630" s="535"/>
      <c r="N5630" s="671">
        <v>0.06</v>
      </c>
      <c r="O5630" s="535"/>
      <c r="P5630" s="535"/>
      <c r="Q5630" s="672">
        <v>1</v>
      </c>
      <c r="R5630" s="664">
        <f t="shared" si="221"/>
        <v>0.06</v>
      </c>
      <c r="S5630" s="464">
        <v>42172</v>
      </c>
      <c r="T5630" s="670">
        <f>SUMIF($E$2:E5630,E5630,$S$2:S5630)</f>
        <v>3475415</v>
      </c>
      <c r="U5630" s="537"/>
      <c r="V5630" s="537"/>
      <c r="W5630" s="716" t="e">
        <f t="shared" si="219"/>
        <v>#DIV/0!</v>
      </c>
      <c r="Z5630" s="739">
        <f t="shared" si="220"/>
        <v>0</v>
      </c>
    </row>
    <row r="5631" spans="1:26" s="538" customFormat="1" ht="12.65" customHeight="1">
      <c r="A5631" s="452"/>
      <c r="B5631" s="673" t="s">
        <v>484</v>
      </c>
      <c r="C5631" s="672" t="s">
        <v>453</v>
      </c>
      <c r="D5631" s="673" t="s">
        <v>799</v>
      </c>
      <c r="E5631" s="673">
        <v>23480204012</v>
      </c>
      <c r="F5631" s="673" t="s">
        <v>790</v>
      </c>
      <c r="G5631" s="532"/>
      <c r="H5631" s="673" t="s">
        <v>791</v>
      </c>
      <c r="I5631" s="673">
        <v>2025</v>
      </c>
      <c r="J5631" s="673">
        <v>2</v>
      </c>
      <c r="K5631" s="533">
        <v>45723</v>
      </c>
      <c r="L5631" s="534"/>
      <c r="M5631" s="535"/>
      <c r="N5631" s="671">
        <v>0.64600000000000002</v>
      </c>
      <c r="O5631" s="535"/>
      <c r="P5631" s="535"/>
      <c r="Q5631" s="672">
        <v>1</v>
      </c>
      <c r="R5631" s="664">
        <f t="shared" si="221"/>
        <v>0.64600000000000002</v>
      </c>
      <c r="S5631" s="464">
        <v>68347</v>
      </c>
      <c r="T5631" s="670">
        <f>SUMIF($E$2:E5631,E5631,$S$2:S5631)</f>
        <v>1420589</v>
      </c>
      <c r="U5631" s="537"/>
      <c r="V5631" s="537"/>
      <c r="W5631" s="716" t="e">
        <f t="shared" si="219"/>
        <v>#DIV/0!</v>
      </c>
      <c r="Z5631" s="739">
        <f t="shared" si="220"/>
        <v>0</v>
      </c>
    </row>
    <row r="5632" spans="1:26" s="538" customFormat="1" ht="12.65" customHeight="1">
      <c r="A5632" s="452"/>
      <c r="B5632" s="673" t="s">
        <v>484</v>
      </c>
      <c r="C5632" s="672" t="s">
        <v>453</v>
      </c>
      <c r="D5632" s="673" t="s">
        <v>833</v>
      </c>
      <c r="E5632" s="673">
        <v>23480204038</v>
      </c>
      <c r="F5632" s="673" t="s">
        <v>790</v>
      </c>
      <c r="G5632" s="532"/>
      <c r="H5632" s="673" t="s">
        <v>791</v>
      </c>
      <c r="I5632" s="673">
        <v>2025</v>
      </c>
      <c r="J5632" s="673">
        <v>2</v>
      </c>
      <c r="K5632" s="533">
        <v>45723</v>
      </c>
      <c r="L5632" s="534"/>
      <c r="M5632" s="535"/>
      <c r="N5632" s="671">
        <v>8.2000000000000003E-2</v>
      </c>
      <c r="O5632" s="535"/>
      <c r="P5632" s="535"/>
      <c r="Q5632" s="672">
        <v>1</v>
      </c>
      <c r="R5632" s="664">
        <f t="shared" si="221"/>
        <v>8.2000000000000003E-2</v>
      </c>
      <c r="S5632" s="464">
        <v>43600</v>
      </c>
      <c r="T5632" s="670">
        <f>SUMIF($E$2:E5632,E5632,$S$2:S5632)</f>
        <v>1735743</v>
      </c>
      <c r="U5632" s="537"/>
      <c r="V5632" s="537"/>
      <c r="W5632" s="716" t="e">
        <f t="shared" si="219"/>
        <v>#DIV/0!</v>
      </c>
      <c r="Z5632" s="739">
        <f t="shared" si="220"/>
        <v>0</v>
      </c>
    </row>
    <row r="5633" spans="1:34" s="538" customFormat="1" ht="12.65" customHeight="1">
      <c r="A5633" s="452"/>
      <c r="B5633" s="673" t="s">
        <v>452</v>
      </c>
      <c r="C5633" s="672" t="s">
        <v>453</v>
      </c>
      <c r="D5633" s="673" t="s">
        <v>821</v>
      </c>
      <c r="E5633" s="673">
        <v>23590204003</v>
      </c>
      <c r="F5633" s="673" t="s">
        <v>790</v>
      </c>
      <c r="G5633" s="532"/>
      <c r="H5633" s="673" t="s">
        <v>791</v>
      </c>
      <c r="I5633" s="673">
        <v>2025</v>
      </c>
      <c r="J5633" s="673">
        <v>2</v>
      </c>
      <c r="K5633" s="533">
        <v>45723</v>
      </c>
      <c r="L5633" s="534"/>
      <c r="M5633" s="535"/>
      <c r="N5633" s="671">
        <v>7.4999999999999997E-2</v>
      </c>
      <c r="O5633" s="535"/>
      <c r="P5633" s="535"/>
      <c r="Q5633" s="672">
        <v>1</v>
      </c>
      <c r="R5633" s="664">
        <f t="shared" si="221"/>
        <v>7.4999999999999997E-2</v>
      </c>
      <c r="S5633" s="464">
        <v>99381</v>
      </c>
      <c r="T5633" s="670">
        <f>SUMIF($E$2:E5633,E5633,$S$2:S5633)</f>
        <v>3148526</v>
      </c>
      <c r="U5633" s="537"/>
      <c r="V5633" s="537"/>
      <c r="W5633" s="716" t="e">
        <f t="shared" si="219"/>
        <v>#DIV/0!</v>
      </c>
      <c r="Z5633" s="739">
        <f t="shared" si="220"/>
        <v>0</v>
      </c>
    </row>
    <row r="5634" spans="1:34" s="538" customFormat="1" ht="12.65" customHeight="1">
      <c r="A5634" s="452"/>
      <c r="B5634" s="673" t="s">
        <v>452</v>
      </c>
      <c r="C5634" s="672" t="s">
        <v>453</v>
      </c>
      <c r="D5634" s="673" t="s">
        <v>823</v>
      </c>
      <c r="E5634" s="673">
        <v>23590204004</v>
      </c>
      <c r="F5634" s="673" t="s">
        <v>790</v>
      </c>
      <c r="G5634" s="532"/>
      <c r="H5634" s="673" t="s">
        <v>791</v>
      </c>
      <c r="I5634" s="673">
        <v>2025</v>
      </c>
      <c r="J5634" s="673">
        <v>2</v>
      </c>
      <c r="K5634" s="533">
        <v>45723</v>
      </c>
      <c r="L5634" s="534"/>
      <c r="M5634" s="535"/>
      <c r="N5634" s="671">
        <v>8.7999999999999995E-2</v>
      </c>
      <c r="O5634" s="535"/>
      <c r="P5634" s="535"/>
      <c r="Q5634" s="672">
        <v>1</v>
      </c>
      <c r="R5634" s="664">
        <f t="shared" si="221"/>
        <v>8.7999999999999995E-2</v>
      </c>
      <c r="S5634" s="464">
        <v>194135</v>
      </c>
      <c r="T5634" s="670">
        <f>SUMIF($E$2:E5634,E5634,$S$2:S5634)</f>
        <v>3093490</v>
      </c>
      <c r="U5634" s="537"/>
      <c r="V5634" s="537"/>
      <c r="W5634" s="716" t="e">
        <f t="shared" ref="W5634:W5697" si="222">V5634/$AB$1</f>
        <v>#DIV/0!</v>
      </c>
      <c r="Z5634" s="739">
        <f t="shared" si="220"/>
        <v>0</v>
      </c>
    </row>
    <row r="5635" spans="1:34" s="538" customFormat="1" ht="12.65" customHeight="1">
      <c r="A5635" s="284" t="s">
        <v>141</v>
      </c>
      <c r="B5635" s="530" t="s">
        <v>683</v>
      </c>
      <c r="C5635" s="531" t="s">
        <v>435</v>
      </c>
      <c r="D5635" s="530" t="s">
        <v>885</v>
      </c>
      <c r="E5635" s="539" t="s">
        <v>886</v>
      </c>
      <c r="F5635" s="530" t="s">
        <v>790</v>
      </c>
      <c r="G5635" s="532"/>
      <c r="H5635" s="530" t="s">
        <v>791</v>
      </c>
      <c r="I5635" s="530">
        <v>2025</v>
      </c>
      <c r="J5635" s="530">
        <v>2</v>
      </c>
      <c r="K5635" s="533">
        <v>45723</v>
      </c>
      <c r="L5635" s="534"/>
      <c r="M5635" s="535"/>
      <c r="N5635" s="479">
        <v>4.4999999999999998E-2</v>
      </c>
      <c r="O5635" s="535"/>
      <c r="P5635" s="535"/>
      <c r="Q5635" s="531">
        <v>1</v>
      </c>
      <c r="R5635" s="480">
        <f t="shared" ref="R5635:R5670" si="223">N5635*Q5635</f>
        <v>4.4999999999999998E-2</v>
      </c>
      <c r="S5635" s="464">
        <v>29110</v>
      </c>
      <c r="T5635" s="536">
        <f>SUMIF($E$2:E5635,E5635,$S$2:S5635)</f>
        <v>105290</v>
      </c>
      <c r="U5635" s="537"/>
      <c r="V5635" s="537"/>
      <c r="W5635" s="716" t="e">
        <f t="shared" si="222"/>
        <v>#DIV/0!</v>
      </c>
      <c r="X5635" s="484"/>
      <c r="Y5635" s="484"/>
      <c r="Z5635" s="739">
        <f t="shared" ref="Z5635:Z5698" si="224">O5635*S5635</f>
        <v>0</v>
      </c>
      <c r="AA5635" s="484"/>
      <c r="AB5635" s="484"/>
      <c r="AC5635" s="484"/>
      <c r="AD5635" s="484"/>
      <c r="AE5635" s="484"/>
      <c r="AF5635" s="484"/>
      <c r="AG5635" s="484"/>
      <c r="AH5635" s="484"/>
    </row>
    <row r="5636" spans="1:34" s="538" customFormat="1" ht="12.65" customHeight="1">
      <c r="A5636" s="284" t="s">
        <v>141</v>
      </c>
      <c r="B5636" s="530" t="s">
        <v>683</v>
      </c>
      <c r="C5636" s="531" t="s">
        <v>435</v>
      </c>
      <c r="D5636" s="530" t="s">
        <v>944</v>
      </c>
      <c r="E5636" s="539" t="s">
        <v>945</v>
      </c>
      <c r="F5636" s="530" t="s">
        <v>790</v>
      </c>
      <c r="G5636" s="532"/>
      <c r="H5636" s="530" t="s">
        <v>791</v>
      </c>
      <c r="I5636" s="530">
        <v>2025</v>
      </c>
      <c r="J5636" s="530">
        <v>2</v>
      </c>
      <c r="K5636" s="533">
        <v>45723</v>
      </c>
      <c r="L5636" s="534"/>
      <c r="M5636" s="535"/>
      <c r="N5636" s="479">
        <v>9.5000000000000001E-2</v>
      </c>
      <c r="O5636" s="535"/>
      <c r="P5636" s="535"/>
      <c r="Q5636" s="531">
        <v>1</v>
      </c>
      <c r="R5636" s="480">
        <f t="shared" si="223"/>
        <v>9.5000000000000001E-2</v>
      </c>
      <c r="S5636" s="464">
        <v>83470</v>
      </c>
      <c r="T5636" s="536">
        <f>SUMIF($E$2:E5636,E5636,$S$2:S5636)</f>
        <v>273010</v>
      </c>
      <c r="U5636" s="537"/>
      <c r="V5636" s="537"/>
      <c r="W5636" s="716" t="e">
        <f t="shared" si="222"/>
        <v>#DIV/0!</v>
      </c>
      <c r="X5636" s="484"/>
      <c r="Y5636" s="484"/>
      <c r="Z5636" s="739">
        <f t="shared" si="224"/>
        <v>0</v>
      </c>
      <c r="AA5636" s="484"/>
      <c r="AB5636" s="484"/>
      <c r="AC5636" s="484"/>
      <c r="AD5636" s="484"/>
      <c r="AE5636" s="484"/>
      <c r="AF5636" s="484"/>
      <c r="AG5636" s="484"/>
      <c r="AH5636" s="484"/>
    </row>
    <row r="5637" spans="1:34" s="538" customFormat="1" ht="12.65" customHeight="1">
      <c r="A5637" s="284" t="s">
        <v>141</v>
      </c>
      <c r="B5637" s="530" t="s">
        <v>683</v>
      </c>
      <c r="C5637" s="531" t="s">
        <v>435</v>
      </c>
      <c r="D5637" s="530" t="s">
        <v>983</v>
      </c>
      <c r="E5637" s="539" t="s">
        <v>984</v>
      </c>
      <c r="F5637" s="530" t="s">
        <v>790</v>
      </c>
      <c r="G5637" s="532"/>
      <c r="H5637" s="530" t="s">
        <v>791</v>
      </c>
      <c r="I5637" s="530">
        <v>2025</v>
      </c>
      <c r="J5637" s="530">
        <v>2</v>
      </c>
      <c r="K5637" s="533">
        <v>45723</v>
      </c>
      <c r="L5637" s="534"/>
      <c r="M5637" s="535"/>
      <c r="N5637" s="479">
        <v>0.03</v>
      </c>
      <c r="O5637" s="535"/>
      <c r="P5637" s="535"/>
      <c r="Q5637" s="531">
        <v>1</v>
      </c>
      <c r="R5637" s="480">
        <f t="shared" si="223"/>
        <v>0.03</v>
      </c>
      <c r="S5637" s="464">
        <v>40440</v>
      </c>
      <c r="T5637" s="536">
        <f>SUMIF($E$2:E5637,E5637,$S$2:S5637)</f>
        <v>80050</v>
      </c>
      <c r="U5637" s="537"/>
      <c r="V5637" s="537"/>
      <c r="W5637" s="716" t="e">
        <f t="shared" si="222"/>
        <v>#DIV/0!</v>
      </c>
      <c r="X5637" s="484"/>
      <c r="Y5637" s="484"/>
      <c r="Z5637" s="739">
        <f t="shared" si="224"/>
        <v>0</v>
      </c>
      <c r="AA5637" s="484"/>
      <c r="AB5637" s="484"/>
      <c r="AC5637" s="484"/>
      <c r="AD5637" s="484"/>
      <c r="AE5637" s="484"/>
      <c r="AF5637" s="484"/>
      <c r="AG5637" s="484"/>
      <c r="AH5637" s="484"/>
    </row>
    <row r="5638" spans="1:34" s="538" customFormat="1" ht="12.65" customHeight="1">
      <c r="A5638" s="284" t="s">
        <v>405</v>
      </c>
      <c r="B5638" s="530" t="s">
        <v>870</v>
      </c>
      <c r="C5638" s="531" t="s">
        <v>435</v>
      </c>
      <c r="D5638" s="530" t="s">
        <v>871</v>
      </c>
      <c r="E5638" s="539" t="s">
        <v>883</v>
      </c>
      <c r="F5638" s="530" t="s">
        <v>790</v>
      </c>
      <c r="G5638" s="532"/>
      <c r="H5638" s="530" t="s">
        <v>791</v>
      </c>
      <c r="I5638" s="530">
        <v>2025</v>
      </c>
      <c r="J5638" s="530">
        <v>2</v>
      </c>
      <c r="K5638" s="533">
        <v>45723</v>
      </c>
      <c r="L5638" s="534"/>
      <c r="M5638" s="535"/>
      <c r="N5638" s="479">
        <v>0.35</v>
      </c>
      <c r="O5638" s="535"/>
      <c r="P5638" s="535"/>
      <c r="Q5638" s="531">
        <v>1</v>
      </c>
      <c r="R5638" s="480">
        <f t="shared" si="223"/>
        <v>0.35</v>
      </c>
      <c r="S5638" s="464">
        <v>350</v>
      </c>
      <c r="T5638" s="536">
        <f>SUMIF($E$2:E5638,E5638,$S$2:S5638)</f>
        <v>1050</v>
      </c>
      <c r="U5638" s="537"/>
      <c r="V5638" s="537"/>
      <c r="W5638" s="716" t="e">
        <f t="shared" si="222"/>
        <v>#DIV/0!</v>
      </c>
      <c r="X5638" s="484"/>
      <c r="Y5638" s="484"/>
      <c r="Z5638" s="739">
        <f t="shared" si="224"/>
        <v>0</v>
      </c>
      <c r="AA5638" s="484"/>
      <c r="AB5638" s="484"/>
      <c r="AC5638" s="484"/>
      <c r="AD5638" s="484"/>
      <c r="AE5638" s="484"/>
      <c r="AF5638" s="484"/>
      <c r="AG5638" s="484"/>
      <c r="AH5638" s="484"/>
    </row>
    <row r="5639" spans="1:34" s="538" customFormat="1" ht="12.65" customHeight="1">
      <c r="A5639" s="284" t="s">
        <v>405</v>
      </c>
      <c r="B5639" s="530" t="s">
        <v>870</v>
      </c>
      <c r="C5639" s="531" t="s">
        <v>435</v>
      </c>
      <c r="D5639" s="530" t="s">
        <v>871</v>
      </c>
      <c r="E5639" s="539" t="s">
        <v>881</v>
      </c>
      <c r="F5639" s="530" t="s">
        <v>790</v>
      </c>
      <c r="G5639" s="532"/>
      <c r="H5639" s="530" t="s">
        <v>791</v>
      </c>
      <c r="I5639" s="530">
        <v>2025</v>
      </c>
      <c r="J5639" s="530">
        <v>2</v>
      </c>
      <c r="K5639" s="533">
        <v>45723</v>
      </c>
      <c r="L5639" s="534"/>
      <c r="M5639" s="535"/>
      <c r="N5639" s="479">
        <v>0.35</v>
      </c>
      <c r="O5639" s="535"/>
      <c r="P5639" s="535"/>
      <c r="Q5639" s="531">
        <v>1</v>
      </c>
      <c r="R5639" s="480">
        <f t="shared" si="223"/>
        <v>0.35</v>
      </c>
      <c r="S5639" s="464">
        <v>350</v>
      </c>
      <c r="T5639" s="536">
        <f>SUMIF($E$2:E5639,E5639,$S$2:S5639)</f>
        <v>1050</v>
      </c>
      <c r="U5639" s="537"/>
      <c r="V5639" s="537"/>
      <c r="W5639" s="716" t="e">
        <f t="shared" si="222"/>
        <v>#DIV/0!</v>
      </c>
      <c r="X5639" s="484"/>
      <c r="Y5639" s="484"/>
      <c r="Z5639" s="739">
        <f t="shared" si="224"/>
        <v>0</v>
      </c>
      <c r="AA5639" s="484"/>
      <c r="AB5639" s="484"/>
      <c r="AC5639" s="484"/>
      <c r="AD5639" s="484"/>
      <c r="AE5639" s="484"/>
      <c r="AF5639" s="484"/>
      <c r="AG5639" s="484"/>
      <c r="AH5639" s="484"/>
    </row>
    <row r="5640" spans="1:34" s="538" customFormat="1" ht="12.65" customHeight="1">
      <c r="A5640" s="284" t="s">
        <v>405</v>
      </c>
      <c r="B5640" s="530" t="s">
        <v>870</v>
      </c>
      <c r="C5640" s="531" t="s">
        <v>435</v>
      </c>
      <c r="D5640" s="530" t="s">
        <v>873</v>
      </c>
      <c r="E5640" s="539" t="s">
        <v>874</v>
      </c>
      <c r="F5640" s="530" t="s">
        <v>790</v>
      </c>
      <c r="G5640" s="532"/>
      <c r="H5640" s="530" t="s">
        <v>791</v>
      </c>
      <c r="I5640" s="530">
        <v>2025</v>
      </c>
      <c r="J5640" s="530">
        <v>2</v>
      </c>
      <c r="K5640" s="533">
        <v>45723</v>
      </c>
      <c r="L5640" s="534"/>
      <c r="M5640" s="535"/>
      <c r="N5640" s="479">
        <v>8.6999999999999994E-2</v>
      </c>
      <c r="O5640" s="535"/>
      <c r="P5640" s="535"/>
      <c r="Q5640" s="531">
        <v>1</v>
      </c>
      <c r="R5640" s="480">
        <f t="shared" si="223"/>
        <v>8.6999999999999994E-2</v>
      </c>
      <c r="S5640" s="464">
        <v>3600</v>
      </c>
      <c r="T5640" s="536">
        <f>SUMIF($E$2:E5640,E5640,$S$2:S5640)</f>
        <v>7700</v>
      </c>
      <c r="U5640" s="537"/>
      <c r="V5640" s="537"/>
      <c r="W5640" s="716" t="e">
        <f t="shared" si="222"/>
        <v>#DIV/0!</v>
      </c>
      <c r="X5640" s="484"/>
      <c r="Y5640" s="484"/>
      <c r="Z5640" s="739">
        <f t="shared" si="224"/>
        <v>0</v>
      </c>
      <c r="AA5640" s="484"/>
      <c r="AB5640" s="484"/>
      <c r="AC5640" s="484"/>
      <c r="AD5640" s="484"/>
      <c r="AE5640" s="484"/>
      <c r="AF5640" s="484"/>
      <c r="AG5640" s="484"/>
      <c r="AH5640" s="484"/>
    </row>
    <row r="5641" spans="1:34" s="538" customFormat="1" ht="12.65" customHeight="1">
      <c r="A5641" s="284" t="s">
        <v>405</v>
      </c>
      <c r="B5641" s="530" t="s">
        <v>870</v>
      </c>
      <c r="C5641" s="531" t="s">
        <v>435</v>
      </c>
      <c r="D5641" s="530" t="s">
        <v>871</v>
      </c>
      <c r="E5641" s="539" t="s">
        <v>884</v>
      </c>
      <c r="F5641" s="530" t="s">
        <v>790</v>
      </c>
      <c r="G5641" s="532"/>
      <c r="H5641" s="530" t="s">
        <v>791</v>
      </c>
      <c r="I5641" s="530">
        <v>2025</v>
      </c>
      <c r="J5641" s="530">
        <v>2</v>
      </c>
      <c r="K5641" s="533">
        <v>45723</v>
      </c>
      <c r="L5641" s="534"/>
      <c r="M5641" s="535"/>
      <c r="N5641" s="479">
        <v>0.35</v>
      </c>
      <c r="O5641" s="535"/>
      <c r="P5641" s="535"/>
      <c r="Q5641" s="531">
        <v>1</v>
      </c>
      <c r="R5641" s="480">
        <f t="shared" si="223"/>
        <v>0.35</v>
      </c>
      <c r="S5641" s="464">
        <v>350</v>
      </c>
      <c r="T5641" s="536">
        <f>SUMIF($E$2:E5641,E5641,$S$2:S5641)</f>
        <v>1050</v>
      </c>
      <c r="U5641" s="537"/>
      <c r="V5641" s="537"/>
      <c r="W5641" s="716" t="e">
        <f t="shared" si="222"/>
        <v>#DIV/0!</v>
      </c>
      <c r="X5641" s="484"/>
      <c r="Y5641" s="484"/>
      <c r="Z5641" s="739">
        <f t="shared" si="224"/>
        <v>0</v>
      </c>
      <c r="AA5641" s="484"/>
      <c r="AB5641" s="484"/>
      <c r="AC5641" s="484"/>
      <c r="AD5641" s="484"/>
      <c r="AE5641" s="484"/>
      <c r="AF5641" s="484"/>
      <c r="AG5641" s="484"/>
      <c r="AH5641" s="484"/>
    </row>
    <row r="5642" spans="1:34" s="538" customFormat="1" ht="12.65" customHeight="1">
      <c r="A5642" s="284" t="s">
        <v>405</v>
      </c>
      <c r="B5642" s="530" t="s">
        <v>870</v>
      </c>
      <c r="C5642" s="531" t="s">
        <v>435</v>
      </c>
      <c r="D5642" s="530" t="s">
        <v>871</v>
      </c>
      <c r="E5642" s="539" t="s">
        <v>882</v>
      </c>
      <c r="F5642" s="530" t="s">
        <v>790</v>
      </c>
      <c r="G5642" s="532"/>
      <c r="H5642" s="530" t="s">
        <v>791</v>
      </c>
      <c r="I5642" s="530">
        <v>2025</v>
      </c>
      <c r="J5642" s="530">
        <v>2</v>
      </c>
      <c r="K5642" s="533">
        <v>45723</v>
      </c>
      <c r="L5642" s="534"/>
      <c r="M5642" s="535"/>
      <c r="N5642" s="479">
        <v>0.35</v>
      </c>
      <c r="O5642" s="535"/>
      <c r="P5642" s="535"/>
      <c r="Q5642" s="531">
        <v>1</v>
      </c>
      <c r="R5642" s="480">
        <f t="shared" si="223"/>
        <v>0.35</v>
      </c>
      <c r="S5642" s="464">
        <v>350</v>
      </c>
      <c r="T5642" s="536">
        <f>SUMIF($E$2:E5642,E5642,$S$2:S5642)</f>
        <v>1050</v>
      </c>
      <c r="U5642" s="537"/>
      <c r="V5642" s="537"/>
      <c r="W5642" s="716" t="e">
        <f t="shared" si="222"/>
        <v>#DIV/0!</v>
      </c>
      <c r="X5642" s="484"/>
      <c r="Y5642" s="484"/>
      <c r="Z5642" s="739">
        <f t="shared" si="224"/>
        <v>0</v>
      </c>
      <c r="AA5642" s="484"/>
      <c r="AB5642" s="484"/>
      <c r="AC5642" s="484"/>
      <c r="AD5642" s="484"/>
      <c r="AE5642" s="484"/>
      <c r="AF5642" s="484"/>
      <c r="AG5642" s="484"/>
      <c r="AH5642" s="484"/>
    </row>
    <row r="5643" spans="1:34" s="538" customFormat="1" ht="12.65" customHeight="1">
      <c r="A5643" s="284" t="s">
        <v>405</v>
      </c>
      <c r="B5643" s="530" t="s">
        <v>870</v>
      </c>
      <c r="C5643" s="531" t="s">
        <v>435</v>
      </c>
      <c r="D5643" s="530" t="s">
        <v>878</v>
      </c>
      <c r="E5643" s="539" t="s">
        <v>879</v>
      </c>
      <c r="F5643" s="530" t="s">
        <v>790</v>
      </c>
      <c r="G5643" s="532"/>
      <c r="H5643" s="530" t="s">
        <v>791</v>
      </c>
      <c r="I5643" s="530">
        <v>2025</v>
      </c>
      <c r="J5643" s="530">
        <v>2</v>
      </c>
      <c r="K5643" s="533">
        <v>45723</v>
      </c>
      <c r="L5643" s="534"/>
      <c r="M5643" s="535"/>
      <c r="N5643" s="479">
        <v>6.3E-2</v>
      </c>
      <c r="O5643" s="535"/>
      <c r="P5643" s="535"/>
      <c r="Q5643" s="531">
        <v>1</v>
      </c>
      <c r="R5643" s="480">
        <f t="shared" si="223"/>
        <v>6.3E-2</v>
      </c>
      <c r="S5643" s="464">
        <v>2000</v>
      </c>
      <c r="T5643" s="536">
        <f>SUMIF($E$2:E5643,E5643,$S$2:S5643)</f>
        <v>7900</v>
      </c>
      <c r="U5643" s="537"/>
      <c r="V5643" s="537"/>
      <c r="W5643" s="716" t="e">
        <f t="shared" si="222"/>
        <v>#DIV/0!</v>
      </c>
      <c r="X5643" s="484"/>
      <c r="Y5643" s="484"/>
      <c r="Z5643" s="739">
        <f t="shared" si="224"/>
        <v>0</v>
      </c>
      <c r="AA5643" s="484"/>
      <c r="AB5643" s="484"/>
      <c r="AC5643" s="484"/>
      <c r="AD5643" s="484"/>
      <c r="AE5643" s="484"/>
      <c r="AF5643" s="484"/>
      <c r="AG5643" s="484"/>
      <c r="AH5643" s="484"/>
    </row>
    <row r="5644" spans="1:34" s="538" customFormat="1" ht="12.65" customHeight="1">
      <c r="A5644" s="284" t="s">
        <v>405</v>
      </c>
      <c r="B5644" s="530" t="s">
        <v>870</v>
      </c>
      <c r="C5644" s="531" t="s">
        <v>435</v>
      </c>
      <c r="D5644" s="530" t="s">
        <v>871</v>
      </c>
      <c r="E5644" s="539" t="s">
        <v>880</v>
      </c>
      <c r="F5644" s="530" t="s">
        <v>790</v>
      </c>
      <c r="G5644" s="532"/>
      <c r="H5644" s="530" t="s">
        <v>791</v>
      </c>
      <c r="I5644" s="530">
        <v>2025</v>
      </c>
      <c r="J5644" s="530">
        <v>2</v>
      </c>
      <c r="K5644" s="533">
        <v>45723</v>
      </c>
      <c r="L5644" s="534"/>
      <c r="M5644" s="535"/>
      <c r="N5644" s="479">
        <v>0.35</v>
      </c>
      <c r="O5644" s="535"/>
      <c r="P5644" s="535"/>
      <c r="Q5644" s="531">
        <v>1</v>
      </c>
      <c r="R5644" s="480">
        <f t="shared" si="223"/>
        <v>0.35</v>
      </c>
      <c r="S5644" s="464">
        <v>350</v>
      </c>
      <c r="T5644" s="536">
        <f>SUMIF($E$2:E5644,E5644,$S$2:S5644)</f>
        <v>1050</v>
      </c>
      <c r="U5644" s="537"/>
      <c r="V5644" s="537"/>
      <c r="W5644" s="716" t="e">
        <f t="shared" si="222"/>
        <v>#DIV/0!</v>
      </c>
      <c r="X5644" s="484"/>
      <c r="Y5644" s="484"/>
      <c r="Z5644" s="739">
        <f t="shared" si="224"/>
        <v>0</v>
      </c>
      <c r="AA5644" s="484"/>
      <c r="AB5644" s="484"/>
      <c r="AC5644" s="484"/>
      <c r="AD5644" s="484"/>
      <c r="AE5644" s="484"/>
      <c r="AF5644" s="484"/>
      <c r="AG5644" s="484"/>
      <c r="AH5644" s="484"/>
    </row>
    <row r="5645" spans="1:34" s="538" customFormat="1" ht="12.65" customHeight="1">
      <c r="A5645" s="284" t="s">
        <v>405</v>
      </c>
      <c r="B5645" s="530" t="s">
        <v>870</v>
      </c>
      <c r="C5645" s="531" t="s">
        <v>435</v>
      </c>
      <c r="D5645" s="530" t="s">
        <v>871</v>
      </c>
      <c r="E5645" s="539" t="s">
        <v>875</v>
      </c>
      <c r="F5645" s="530" t="s">
        <v>790</v>
      </c>
      <c r="G5645" s="532"/>
      <c r="H5645" s="530" t="s">
        <v>791</v>
      </c>
      <c r="I5645" s="530">
        <v>2025</v>
      </c>
      <c r="J5645" s="530">
        <v>2</v>
      </c>
      <c r="K5645" s="533">
        <v>45723</v>
      </c>
      <c r="L5645" s="534"/>
      <c r="M5645" s="535"/>
      <c r="N5645" s="479">
        <v>0.35</v>
      </c>
      <c r="O5645" s="535"/>
      <c r="P5645" s="535"/>
      <c r="Q5645" s="531">
        <v>1</v>
      </c>
      <c r="R5645" s="480">
        <f t="shared" si="223"/>
        <v>0.35</v>
      </c>
      <c r="S5645" s="464">
        <v>350</v>
      </c>
      <c r="T5645" s="536">
        <f>SUMIF($E$2:E5645,E5645,$S$2:S5645)</f>
        <v>1050</v>
      </c>
      <c r="U5645" s="537"/>
      <c r="V5645" s="537"/>
      <c r="W5645" s="716" t="e">
        <f t="shared" si="222"/>
        <v>#DIV/0!</v>
      </c>
      <c r="X5645" s="484"/>
      <c r="Y5645" s="484"/>
      <c r="Z5645" s="739">
        <f t="shared" si="224"/>
        <v>0</v>
      </c>
      <c r="AA5645" s="484"/>
      <c r="AB5645" s="484"/>
      <c r="AC5645" s="484"/>
      <c r="AD5645" s="484"/>
      <c r="AE5645" s="484"/>
      <c r="AF5645" s="484"/>
      <c r="AG5645" s="484"/>
      <c r="AH5645" s="484"/>
    </row>
    <row r="5646" spans="1:34" s="538" customFormat="1" ht="12.65" customHeight="1">
      <c r="A5646" s="284" t="s">
        <v>405</v>
      </c>
      <c r="B5646" s="530" t="s">
        <v>870</v>
      </c>
      <c r="C5646" s="531" t="s">
        <v>435</v>
      </c>
      <c r="D5646" s="530" t="s">
        <v>871</v>
      </c>
      <c r="E5646" s="539" t="s">
        <v>872</v>
      </c>
      <c r="F5646" s="530" t="s">
        <v>790</v>
      </c>
      <c r="G5646" s="532"/>
      <c r="H5646" s="530" t="s">
        <v>791</v>
      </c>
      <c r="I5646" s="530">
        <v>2025</v>
      </c>
      <c r="J5646" s="530">
        <v>2</v>
      </c>
      <c r="K5646" s="533">
        <v>45723</v>
      </c>
      <c r="L5646" s="534"/>
      <c r="M5646" s="535"/>
      <c r="N5646" s="479">
        <v>0.35</v>
      </c>
      <c r="O5646" s="535"/>
      <c r="P5646" s="535"/>
      <c r="Q5646" s="531">
        <v>1</v>
      </c>
      <c r="R5646" s="480">
        <f t="shared" si="223"/>
        <v>0.35</v>
      </c>
      <c r="S5646" s="464">
        <v>1500</v>
      </c>
      <c r="T5646" s="536">
        <f>SUMIF($E$2:E5646,E5646,$S$2:S5646)</f>
        <v>4300</v>
      </c>
      <c r="U5646" s="537"/>
      <c r="V5646" s="537"/>
      <c r="W5646" s="716" t="e">
        <f t="shared" si="222"/>
        <v>#DIV/0!</v>
      </c>
      <c r="X5646" s="484"/>
      <c r="Y5646" s="484"/>
      <c r="Z5646" s="739">
        <f t="shared" si="224"/>
        <v>0</v>
      </c>
      <c r="AA5646" s="484"/>
      <c r="AB5646" s="484"/>
      <c r="AC5646" s="484"/>
      <c r="AD5646" s="484"/>
      <c r="AE5646" s="484"/>
      <c r="AF5646" s="484"/>
      <c r="AG5646" s="484"/>
      <c r="AH5646" s="484"/>
    </row>
    <row r="5647" spans="1:34" s="538" customFormat="1" ht="12.65" customHeight="1">
      <c r="A5647" s="284" t="s">
        <v>405</v>
      </c>
      <c r="B5647" s="530" t="s">
        <v>870</v>
      </c>
      <c r="C5647" s="531" t="s">
        <v>435</v>
      </c>
      <c r="D5647" s="530" t="s">
        <v>876</v>
      </c>
      <c r="E5647" s="539" t="s">
        <v>877</v>
      </c>
      <c r="F5647" s="530" t="s">
        <v>790</v>
      </c>
      <c r="G5647" s="532"/>
      <c r="H5647" s="530" t="s">
        <v>791</v>
      </c>
      <c r="I5647" s="530">
        <v>2025</v>
      </c>
      <c r="J5647" s="530">
        <v>2</v>
      </c>
      <c r="K5647" s="533">
        <v>45723</v>
      </c>
      <c r="L5647" s="534"/>
      <c r="M5647" s="535"/>
      <c r="N5647" s="479">
        <v>8.5000000000000006E-2</v>
      </c>
      <c r="O5647" s="535"/>
      <c r="P5647" s="535"/>
      <c r="Q5647" s="531">
        <v>1</v>
      </c>
      <c r="R5647" s="480">
        <f t="shared" si="223"/>
        <v>8.5000000000000006E-2</v>
      </c>
      <c r="S5647" s="464">
        <v>2000</v>
      </c>
      <c r="T5647" s="536">
        <f>SUMIF($E$2:E5647,E5647,$S$2:S5647)</f>
        <v>9100</v>
      </c>
      <c r="U5647" s="537"/>
      <c r="V5647" s="537"/>
      <c r="W5647" s="716" t="e">
        <f t="shared" si="222"/>
        <v>#DIV/0!</v>
      </c>
      <c r="X5647" s="484"/>
      <c r="Y5647" s="484"/>
      <c r="Z5647" s="739">
        <f t="shared" si="224"/>
        <v>0</v>
      </c>
      <c r="AA5647" s="484"/>
      <c r="AB5647" s="484"/>
      <c r="AC5647" s="484"/>
      <c r="AD5647" s="484"/>
      <c r="AE5647" s="484"/>
      <c r="AF5647" s="484"/>
      <c r="AG5647" s="484"/>
      <c r="AH5647" s="484"/>
    </row>
    <row r="5648" spans="1:34" s="538" customFormat="1" ht="12.65" customHeight="1">
      <c r="A5648" s="452"/>
      <c r="B5648" s="673" t="s">
        <v>902</v>
      </c>
      <c r="C5648" s="672" t="s">
        <v>453</v>
      </c>
      <c r="D5648" s="673" t="s">
        <v>911</v>
      </c>
      <c r="E5648" s="674" t="s">
        <v>912</v>
      </c>
      <c r="F5648" s="673" t="s">
        <v>790</v>
      </c>
      <c r="G5648" s="532"/>
      <c r="H5648" s="673" t="s">
        <v>791</v>
      </c>
      <c r="I5648" s="673">
        <v>2025</v>
      </c>
      <c r="J5648" s="673">
        <v>2</v>
      </c>
      <c r="K5648" s="533">
        <v>45723</v>
      </c>
      <c r="L5648" s="534"/>
      <c r="M5648" s="535"/>
      <c r="N5648" s="671">
        <v>0.184</v>
      </c>
      <c r="O5648" s="535"/>
      <c r="P5648" s="535"/>
      <c r="Q5648" s="672">
        <v>1</v>
      </c>
      <c r="R5648" s="664">
        <f t="shared" ref="R5648:R5665" si="225">N5648*Q5648</f>
        <v>0.184</v>
      </c>
      <c r="S5648" s="464">
        <v>9000</v>
      </c>
      <c r="T5648" s="670">
        <f>SUMIF($E$2:E5648,E5648,$S$2:S5648)</f>
        <v>13000</v>
      </c>
      <c r="U5648" s="537"/>
      <c r="V5648" s="537"/>
      <c r="W5648" s="716" t="e">
        <f t="shared" si="222"/>
        <v>#DIV/0!</v>
      </c>
      <c r="Z5648" s="739">
        <f t="shared" si="224"/>
        <v>0</v>
      </c>
    </row>
    <row r="5649" spans="1:26" s="538" customFormat="1" ht="12.65" customHeight="1">
      <c r="A5649" s="452"/>
      <c r="B5649" s="673" t="s">
        <v>902</v>
      </c>
      <c r="C5649" s="672" t="s">
        <v>453</v>
      </c>
      <c r="D5649" s="673" t="s">
        <v>925</v>
      </c>
      <c r="E5649" s="674" t="s">
        <v>926</v>
      </c>
      <c r="F5649" s="673" t="s">
        <v>790</v>
      </c>
      <c r="G5649" s="532"/>
      <c r="H5649" s="673" t="s">
        <v>791</v>
      </c>
      <c r="I5649" s="673">
        <v>2025</v>
      </c>
      <c r="J5649" s="673">
        <v>2</v>
      </c>
      <c r="K5649" s="533">
        <v>45723</v>
      </c>
      <c r="L5649" s="534"/>
      <c r="M5649" s="535"/>
      <c r="N5649" s="671">
        <v>0.155</v>
      </c>
      <c r="O5649" s="535"/>
      <c r="P5649" s="535"/>
      <c r="Q5649" s="672">
        <v>1</v>
      </c>
      <c r="R5649" s="664">
        <f t="shared" si="225"/>
        <v>0.155</v>
      </c>
      <c r="S5649" s="464">
        <v>9000</v>
      </c>
      <c r="T5649" s="670">
        <f>SUMIF($E$2:E5649,E5649,$S$2:S5649)</f>
        <v>13000</v>
      </c>
      <c r="U5649" s="537"/>
      <c r="V5649" s="537"/>
      <c r="W5649" s="716" t="e">
        <f t="shared" si="222"/>
        <v>#DIV/0!</v>
      </c>
      <c r="Z5649" s="739">
        <f t="shared" si="224"/>
        <v>0</v>
      </c>
    </row>
    <row r="5650" spans="1:26" s="538" customFormat="1" ht="12.65" customHeight="1">
      <c r="A5650" s="452"/>
      <c r="B5650" s="673" t="s">
        <v>902</v>
      </c>
      <c r="C5650" s="672" t="s">
        <v>453</v>
      </c>
      <c r="D5650" s="673" t="s">
        <v>919</v>
      </c>
      <c r="E5650" s="674" t="s">
        <v>920</v>
      </c>
      <c r="F5650" s="673" t="s">
        <v>790</v>
      </c>
      <c r="G5650" s="532"/>
      <c r="H5650" s="673" t="s">
        <v>791</v>
      </c>
      <c r="I5650" s="673">
        <v>2025</v>
      </c>
      <c r="J5650" s="673">
        <v>2</v>
      </c>
      <c r="K5650" s="533">
        <v>45723</v>
      </c>
      <c r="L5650" s="534"/>
      <c r="M5650" s="535"/>
      <c r="N5650" s="671">
        <v>6.4000000000000001E-2</v>
      </c>
      <c r="O5650" s="535"/>
      <c r="P5650" s="535"/>
      <c r="Q5650" s="672">
        <v>1</v>
      </c>
      <c r="R5650" s="664">
        <f t="shared" si="225"/>
        <v>6.4000000000000001E-2</v>
      </c>
      <c r="S5650" s="464">
        <v>9000</v>
      </c>
      <c r="T5650" s="670">
        <f>SUMIF($E$2:E5650,E5650,$S$2:S5650)</f>
        <v>13000</v>
      </c>
      <c r="U5650" s="537"/>
      <c r="V5650" s="537"/>
      <c r="W5650" s="716" t="e">
        <f t="shared" si="222"/>
        <v>#DIV/0!</v>
      </c>
      <c r="Z5650" s="739">
        <f t="shared" si="224"/>
        <v>0</v>
      </c>
    </row>
    <row r="5651" spans="1:26" s="538" customFormat="1" ht="12.65" customHeight="1">
      <c r="A5651" s="452"/>
      <c r="B5651" s="673" t="s">
        <v>902</v>
      </c>
      <c r="C5651" s="672" t="s">
        <v>453</v>
      </c>
      <c r="D5651" s="673" t="s">
        <v>915</v>
      </c>
      <c r="E5651" s="674" t="s">
        <v>916</v>
      </c>
      <c r="F5651" s="673" t="s">
        <v>790</v>
      </c>
      <c r="G5651" s="532"/>
      <c r="H5651" s="673" t="s">
        <v>791</v>
      </c>
      <c r="I5651" s="673">
        <v>2025</v>
      </c>
      <c r="J5651" s="673">
        <v>2</v>
      </c>
      <c r="K5651" s="533">
        <v>45723</v>
      </c>
      <c r="L5651" s="534"/>
      <c r="M5651" s="535"/>
      <c r="N5651" s="671">
        <v>5.6000000000000001E-2</v>
      </c>
      <c r="O5651" s="535"/>
      <c r="P5651" s="535"/>
      <c r="Q5651" s="672">
        <v>1</v>
      </c>
      <c r="R5651" s="664">
        <f t="shared" si="225"/>
        <v>5.6000000000000001E-2</v>
      </c>
      <c r="S5651" s="464">
        <v>9000</v>
      </c>
      <c r="T5651" s="670">
        <f>SUMIF($E$2:E5651,E5651,$S$2:S5651)</f>
        <v>13000</v>
      </c>
      <c r="U5651" s="537"/>
      <c r="V5651" s="537"/>
      <c r="W5651" s="716" t="e">
        <f t="shared" si="222"/>
        <v>#DIV/0!</v>
      </c>
      <c r="Z5651" s="739">
        <f t="shared" si="224"/>
        <v>0</v>
      </c>
    </row>
    <row r="5652" spans="1:26" s="538" customFormat="1" ht="12.65" customHeight="1">
      <c r="A5652" s="452"/>
      <c r="B5652" s="673" t="s">
        <v>902</v>
      </c>
      <c r="C5652" s="672" t="s">
        <v>453</v>
      </c>
      <c r="D5652" s="673" t="s">
        <v>937</v>
      </c>
      <c r="E5652" s="674" t="s">
        <v>938</v>
      </c>
      <c r="F5652" s="673" t="s">
        <v>790</v>
      </c>
      <c r="G5652" s="532"/>
      <c r="H5652" s="673" t="s">
        <v>791</v>
      </c>
      <c r="I5652" s="673">
        <v>2025</v>
      </c>
      <c r="J5652" s="673">
        <v>2</v>
      </c>
      <c r="K5652" s="533">
        <v>45723</v>
      </c>
      <c r="L5652" s="534"/>
      <c r="M5652" s="535"/>
      <c r="N5652" s="671">
        <v>8.5000000000000006E-2</v>
      </c>
      <c r="O5652" s="535"/>
      <c r="P5652" s="535"/>
      <c r="Q5652" s="672">
        <v>1</v>
      </c>
      <c r="R5652" s="664">
        <f t="shared" si="225"/>
        <v>8.5000000000000006E-2</v>
      </c>
      <c r="S5652" s="464">
        <v>9000</v>
      </c>
      <c r="T5652" s="670">
        <f>T5633+S5652</f>
        <v>3157526</v>
      </c>
      <c r="U5652" s="537"/>
      <c r="V5652" s="537"/>
      <c r="W5652" s="716" t="e">
        <f t="shared" si="222"/>
        <v>#DIV/0!</v>
      </c>
      <c r="Z5652" s="739">
        <f t="shared" si="224"/>
        <v>0</v>
      </c>
    </row>
    <row r="5653" spans="1:26" s="538" customFormat="1" ht="12.65" customHeight="1">
      <c r="A5653" s="452"/>
      <c r="B5653" s="673" t="s">
        <v>902</v>
      </c>
      <c r="C5653" s="672" t="s">
        <v>453</v>
      </c>
      <c r="D5653" s="673" t="s">
        <v>935</v>
      </c>
      <c r="E5653" s="674" t="s">
        <v>936</v>
      </c>
      <c r="F5653" s="673" t="s">
        <v>790</v>
      </c>
      <c r="G5653" s="532"/>
      <c r="H5653" s="673" t="s">
        <v>791</v>
      </c>
      <c r="I5653" s="673">
        <v>2025</v>
      </c>
      <c r="J5653" s="673">
        <v>2</v>
      </c>
      <c r="K5653" s="533">
        <v>45723</v>
      </c>
      <c r="L5653" s="534"/>
      <c r="M5653" s="535"/>
      <c r="N5653" s="671">
        <v>0.44700000000000001</v>
      </c>
      <c r="O5653" s="535"/>
      <c r="P5653" s="535"/>
      <c r="Q5653" s="672">
        <v>1</v>
      </c>
      <c r="R5653" s="664">
        <f t="shared" si="225"/>
        <v>0.44700000000000001</v>
      </c>
      <c r="S5653" s="464">
        <v>9000</v>
      </c>
      <c r="T5653" s="670">
        <f>T5634+S5653</f>
        <v>3102490</v>
      </c>
      <c r="U5653" s="537"/>
      <c r="V5653" s="537"/>
      <c r="W5653" s="716" t="e">
        <f t="shared" si="222"/>
        <v>#DIV/0!</v>
      </c>
      <c r="Z5653" s="739">
        <f t="shared" si="224"/>
        <v>0</v>
      </c>
    </row>
    <row r="5654" spans="1:26" s="538" customFormat="1" ht="12.65" customHeight="1">
      <c r="A5654" s="452"/>
      <c r="B5654" s="673" t="s">
        <v>902</v>
      </c>
      <c r="C5654" s="672" t="s">
        <v>453</v>
      </c>
      <c r="D5654" s="673" t="s">
        <v>939</v>
      </c>
      <c r="E5654" s="674" t="s">
        <v>940</v>
      </c>
      <c r="F5654" s="673" t="s">
        <v>790</v>
      </c>
      <c r="G5654" s="532"/>
      <c r="H5654" s="673" t="s">
        <v>791</v>
      </c>
      <c r="I5654" s="673">
        <v>2025</v>
      </c>
      <c r="J5654" s="673">
        <v>2</v>
      </c>
      <c r="K5654" s="533">
        <v>45723</v>
      </c>
      <c r="L5654" s="534"/>
      <c r="M5654" s="535"/>
      <c r="N5654" s="671">
        <v>0.23</v>
      </c>
      <c r="O5654" s="535"/>
      <c r="P5654" s="535"/>
      <c r="Q5654" s="672">
        <v>1</v>
      </c>
      <c r="R5654" s="664">
        <f t="shared" si="225"/>
        <v>0.23</v>
      </c>
      <c r="S5654" s="464">
        <v>9000</v>
      </c>
      <c r="T5654" s="670">
        <f>SUMIF($E$2:E5654,E5654,$S$2:S5654)</f>
        <v>13000</v>
      </c>
      <c r="U5654" s="537"/>
      <c r="V5654" s="537"/>
      <c r="W5654" s="716" t="e">
        <f t="shared" si="222"/>
        <v>#DIV/0!</v>
      </c>
      <c r="Z5654" s="739">
        <f t="shared" si="224"/>
        <v>0</v>
      </c>
    </row>
    <row r="5655" spans="1:26" s="538" customFormat="1" ht="12.65" customHeight="1">
      <c r="A5655" s="452"/>
      <c r="B5655" s="673" t="s">
        <v>902</v>
      </c>
      <c r="C5655" s="672" t="s">
        <v>453</v>
      </c>
      <c r="D5655" s="673" t="s">
        <v>907</v>
      </c>
      <c r="E5655" s="674" t="s">
        <v>908</v>
      </c>
      <c r="F5655" s="673" t="s">
        <v>790</v>
      </c>
      <c r="G5655" s="532"/>
      <c r="H5655" s="673" t="s">
        <v>791</v>
      </c>
      <c r="I5655" s="673">
        <v>2025</v>
      </c>
      <c r="J5655" s="673">
        <v>2</v>
      </c>
      <c r="K5655" s="533">
        <v>45723</v>
      </c>
      <c r="L5655" s="534"/>
      <c r="M5655" s="535"/>
      <c r="N5655" s="671">
        <v>3.9E-2</v>
      </c>
      <c r="O5655" s="535"/>
      <c r="P5655" s="535"/>
      <c r="Q5655" s="672">
        <v>1</v>
      </c>
      <c r="R5655" s="664">
        <f t="shared" si="225"/>
        <v>3.9E-2</v>
      </c>
      <c r="S5655" s="464">
        <v>9000</v>
      </c>
      <c r="T5655" s="670">
        <f>SUMIF($E$2:E5655,E5655,$S$2:S5655)</f>
        <v>13000</v>
      </c>
      <c r="U5655" s="537"/>
      <c r="V5655" s="537"/>
      <c r="W5655" s="716" t="e">
        <f t="shared" si="222"/>
        <v>#DIV/0!</v>
      </c>
      <c r="Z5655" s="739">
        <f t="shared" si="224"/>
        <v>0</v>
      </c>
    </row>
    <row r="5656" spans="1:26" s="538" customFormat="1" ht="12.65" customHeight="1">
      <c r="A5656" s="452"/>
      <c r="B5656" s="673" t="s">
        <v>902</v>
      </c>
      <c r="C5656" s="672" t="s">
        <v>453</v>
      </c>
      <c r="D5656" s="673" t="s">
        <v>929</v>
      </c>
      <c r="E5656" s="674" t="s">
        <v>930</v>
      </c>
      <c r="F5656" s="673" t="s">
        <v>790</v>
      </c>
      <c r="G5656" s="532"/>
      <c r="H5656" s="673" t="s">
        <v>791</v>
      </c>
      <c r="I5656" s="673">
        <v>2025</v>
      </c>
      <c r="J5656" s="673">
        <v>2</v>
      </c>
      <c r="K5656" s="533">
        <v>45723</v>
      </c>
      <c r="L5656" s="534"/>
      <c r="M5656" s="535"/>
      <c r="N5656" s="671">
        <v>0.11</v>
      </c>
      <c r="O5656" s="535"/>
      <c r="P5656" s="535"/>
      <c r="Q5656" s="672">
        <v>1</v>
      </c>
      <c r="R5656" s="664">
        <f t="shared" si="225"/>
        <v>0.11</v>
      </c>
      <c r="S5656" s="464">
        <v>9000</v>
      </c>
      <c r="T5656" s="670">
        <f>SUMIF($E$2:E5656,E5656,$S$2:S5656)</f>
        <v>15500</v>
      </c>
      <c r="U5656" s="537"/>
      <c r="V5656" s="537"/>
      <c r="W5656" s="716" t="e">
        <f t="shared" si="222"/>
        <v>#DIV/0!</v>
      </c>
      <c r="Z5656" s="739">
        <f t="shared" si="224"/>
        <v>0</v>
      </c>
    </row>
    <row r="5657" spans="1:26" s="538" customFormat="1" ht="12.65" customHeight="1">
      <c r="A5657" s="452"/>
      <c r="B5657" s="673" t="s">
        <v>902</v>
      </c>
      <c r="C5657" s="672" t="s">
        <v>453</v>
      </c>
      <c r="D5657" s="673" t="s">
        <v>923</v>
      </c>
      <c r="E5657" s="674" t="s">
        <v>924</v>
      </c>
      <c r="F5657" s="673" t="s">
        <v>790</v>
      </c>
      <c r="G5657" s="532"/>
      <c r="H5657" s="673" t="s">
        <v>791</v>
      </c>
      <c r="I5657" s="673">
        <v>2025</v>
      </c>
      <c r="J5657" s="673">
        <v>2</v>
      </c>
      <c r="K5657" s="533">
        <v>45723</v>
      </c>
      <c r="L5657" s="534"/>
      <c r="M5657" s="535"/>
      <c r="N5657" s="671">
        <v>0.56299999999999994</v>
      </c>
      <c r="O5657" s="535"/>
      <c r="P5657" s="535"/>
      <c r="Q5657" s="672">
        <v>1</v>
      </c>
      <c r="R5657" s="664">
        <f t="shared" si="225"/>
        <v>0.56299999999999994</v>
      </c>
      <c r="S5657" s="464">
        <v>9000</v>
      </c>
      <c r="T5657" s="670">
        <f>SUMIF($E$2:E5657,E5657,$S$2:S5657)</f>
        <v>13000</v>
      </c>
      <c r="U5657" s="537"/>
      <c r="V5657" s="537"/>
      <c r="W5657" s="716" t="e">
        <f t="shared" si="222"/>
        <v>#DIV/0!</v>
      </c>
      <c r="Z5657" s="739">
        <f t="shared" si="224"/>
        <v>0</v>
      </c>
    </row>
    <row r="5658" spans="1:26" s="538" customFormat="1" ht="12.65" customHeight="1">
      <c r="A5658" s="452"/>
      <c r="B5658" s="673" t="s">
        <v>902</v>
      </c>
      <c r="C5658" s="672" t="s">
        <v>453</v>
      </c>
      <c r="D5658" s="673" t="s">
        <v>921</v>
      </c>
      <c r="E5658" s="674" t="s">
        <v>922</v>
      </c>
      <c r="F5658" s="673" t="s">
        <v>790</v>
      </c>
      <c r="G5658" s="532"/>
      <c r="H5658" s="673" t="s">
        <v>791</v>
      </c>
      <c r="I5658" s="673">
        <v>2025</v>
      </c>
      <c r="J5658" s="673">
        <v>2</v>
      </c>
      <c r="K5658" s="533">
        <v>45723</v>
      </c>
      <c r="L5658" s="534"/>
      <c r="M5658" s="535"/>
      <c r="N5658" s="671">
        <v>9.2999999999999999E-2</v>
      </c>
      <c r="O5658" s="535"/>
      <c r="P5658" s="535"/>
      <c r="Q5658" s="672">
        <v>1</v>
      </c>
      <c r="R5658" s="664">
        <f t="shared" si="225"/>
        <v>9.2999999999999999E-2</v>
      </c>
      <c r="S5658" s="464">
        <v>9000</v>
      </c>
      <c r="T5658" s="670">
        <f>SUMIF($E$2:E5658,E5658,$S$2:S5658)</f>
        <v>13000</v>
      </c>
      <c r="U5658" s="537"/>
      <c r="V5658" s="537"/>
      <c r="W5658" s="716" t="e">
        <f t="shared" si="222"/>
        <v>#DIV/0!</v>
      </c>
      <c r="Z5658" s="739">
        <f t="shared" si="224"/>
        <v>0</v>
      </c>
    </row>
    <row r="5659" spans="1:26" s="538" customFormat="1" ht="12.65" customHeight="1">
      <c r="A5659" s="452"/>
      <c r="B5659" s="673" t="s">
        <v>902</v>
      </c>
      <c r="C5659" s="672" t="s">
        <v>453</v>
      </c>
      <c r="D5659" s="673" t="s">
        <v>909</v>
      </c>
      <c r="E5659" s="674" t="s">
        <v>910</v>
      </c>
      <c r="F5659" s="673" t="s">
        <v>790</v>
      </c>
      <c r="G5659" s="532"/>
      <c r="H5659" s="673" t="s">
        <v>791</v>
      </c>
      <c r="I5659" s="673">
        <v>2025</v>
      </c>
      <c r="J5659" s="673">
        <v>2</v>
      </c>
      <c r="K5659" s="533">
        <v>45723</v>
      </c>
      <c r="L5659" s="534"/>
      <c r="M5659" s="535"/>
      <c r="N5659" s="671">
        <v>0.379</v>
      </c>
      <c r="O5659" s="535"/>
      <c r="P5659" s="535"/>
      <c r="Q5659" s="672">
        <v>1</v>
      </c>
      <c r="R5659" s="664">
        <f t="shared" si="225"/>
        <v>0.379</v>
      </c>
      <c r="S5659" s="464">
        <v>9000</v>
      </c>
      <c r="T5659" s="670">
        <f>SUMIF($E$2:E5659,E5659,$S$2:S5659)</f>
        <v>13000</v>
      </c>
      <c r="U5659" s="537"/>
      <c r="V5659" s="537"/>
      <c r="W5659" s="716" t="e">
        <f t="shared" si="222"/>
        <v>#DIV/0!</v>
      </c>
      <c r="Z5659" s="739">
        <f t="shared" si="224"/>
        <v>0</v>
      </c>
    </row>
    <row r="5660" spans="1:26" s="538" customFormat="1" ht="12.65" customHeight="1">
      <c r="A5660" s="452"/>
      <c r="B5660" s="673" t="s">
        <v>902</v>
      </c>
      <c r="C5660" s="672" t="s">
        <v>453</v>
      </c>
      <c r="D5660" s="673" t="s">
        <v>927</v>
      </c>
      <c r="E5660" s="674" t="s">
        <v>928</v>
      </c>
      <c r="F5660" s="673" t="s">
        <v>790</v>
      </c>
      <c r="G5660" s="532"/>
      <c r="H5660" s="673" t="s">
        <v>791</v>
      </c>
      <c r="I5660" s="673">
        <v>2025</v>
      </c>
      <c r="J5660" s="673">
        <v>2</v>
      </c>
      <c r="K5660" s="533">
        <v>45723</v>
      </c>
      <c r="L5660" s="534"/>
      <c r="M5660" s="535"/>
      <c r="N5660" s="671">
        <v>0.15</v>
      </c>
      <c r="O5660" s="535"/>
      <c r="P5660" s="535"/>
      <c r="Q5660" s="672">
        <v>1</v>
      </c>
      <c r="R5660" s="664">
        <f t="shared" si="225"/>
        <v>0.15</v>
      </c>
      <c r="S5660" s="464">
        <v>18000</v>
      </c>
      <c r="T5660" s="670">
        <f>SUMIF($E$2:E5660,E5660,$S$2:S5660)</f>
        <v>26000</v>
      </c>
      <c r="U5660" s="537"/>
      <c r="V5660" s="537"/>
      <c r="W5660" s="716" t="e">
        <f t="shared" si="222"/>
        <v>#DIV/0!</v>
      </c>
      <c r="Z5660" s="739">
        <f t="shared" si="224"/>
        <v>0</v>
      </c>
    </row>
    <row r="5661" spans="1:26" s="538" customFormat="1" ht="12.65" customHeight="1">
      <c r="A5661" s="452"/>
      <c r="B5661" s="673" t="s">
        <v>902</v>
      </c>
      <c r="C5661" s="672" t="s">
        <v>453</v>
      </c>
      <c r="D5661" s="673" t="s">
        <v>917</v>
      </c>
      <c r="E5661" s="674" t="s">
        <v>918</v>
      </c>
      <c r="F5661" s="673" t="s">
        <v>790</v>
      </c>
      <c r="G5661" s="532"/>
      <c r="H5661" s="673" t="s">
        <v>791</v>
      </c>
      <c r="I5661" s="673">
        <v>2025</v>
      </c>
      <c r="J5661" s="673">
        <v>2</v>
      </c>
      <c r="K5661" s="533">
        <v>45723</v>
      </c>
      <c r="L5661" s="534"/>
      <c r="M5661" s="535"/>
      <c r="N5661" s="671">
        <v>9.5000000000000001E-2</v>
      </c>
      <c r="O5661" s="535"/>
      <c r="P5661" s="535"/>
      <c r="Q5661" s="672">
        <v>1</v>
      </c>
      <c r="R5661" s="664">
        <f t="shared" si="225"/>
        <v>9.5000000000000001E-2</v>
      </c>
      <c r="S5661" s="464">
        <v>9000</v>
      </c>
      <c r="T5661" s="670">
        <f>SUMIF($E$2:E5661,E5661,$S$2:S5661)</f>
        <v>13000</v>
      </c>
      <c r="U5661" s="537"/>
      <c r="V5661" s="537"/>
      <c r="W5661" s="716" t="e">
        <f t="shared" si="222"/>
        <v>#DIV/0!</v>
      </c>
      <c r="Z5661" s="739">
        <f t="shared" si="224"/>
        <v>0</v>
      </c>
    </row>
    <row r="5662" spans="1:26" s="538" customFormat="1" ht="12.65" customHeight="1">
      <c r="A5662" s="452"/>
      <c r="B5662" s="673" t="s">
        <v>843</v>
      </c>
      <c r="C5662" s="672" t="s">
        <v>453</v>
      </c>
      <c r="D5662" s="673" t="s">
        <v>856</v>
      </c>
      <c r="E5662" s="674" t="s">
        <v>941</v>
      </c>
      <c r="F5662" s="673" t="s">
        <v>790</v>
      </c>
      <c r="G5662" s="532"/>
      <c r="H5662" s="673" t="s">
        <v>791</v>
      </c>
      <c r="I5662" s="673">
        <v>2025</v>
      </c>
      <c r="J5662" s="673">
        <v>2</v>
      </c>
      <c r="K5662" s="533">
        <v>45723</v>
      </c>
      <c r="L5662" s="534"/>
      <c r="M5662" s="535"/>
      <c r="N5662" s="671">
        <v>9.1999999999999998E-2</v>
      </c>
      <c r="O5662" s="535"/>
      <c r="P5662" s="535"/>
      <c r="Q5662" s="672">
        <v>1</v>
      </c>
      <c r="R5662" s="664">
        <f t="shared" si="225"/>
        <v>9.1999999999999998E-2</v>
      </c>
      <c r="S5662" s="464">
        <v>18000</v>
      </c>
      <c r="T5662" s="670">
        <f>SUMIF($E$2:E5662,E5662,$S$2:S5662)</f>
        <v>26000</v>
      </c>
      <c r="U5662" s="537"/>
      <c r="V5662" s="537"/>
      <c r="W5662" s="716" t="e">
        <f t="shared" si="222"/>
        <v>#DIV/0!</v>
      </c>
      <c r="Z5662" s="739">
        <f t="shared" si="224"/>
        <v>0</v>
      </c>
    </row>
    <row r="5663" spans="1:26" s="538" customFormat="1" ht="12.65" customHeight="1">
      <c r="A5663" s="452"/>
      <c r="B5663" s="673" t="s">
        <v>902</v>
      </c>
      <c r="C5663" s="672" t="s">
        <v>453</v>
      </c>
      <c r="D5663" s="673" t="s">
        <v>931</v>
      </c>
      <c r="E5663" s="674" t="s">
        <v>932</v>
      </c>
      <c r="F5663" s="673" t="s">
        <v>790</v>
      </c>
      <c r="G5663" s="532"/>
      <c r="H5663" s="673" t="s">
        <v>791</v>
      </c>
      <c r="I5663" s="673">
        <v>2025</v>
      </c>
      <c r="J5663" s="673">
        <v>2</v>
      </c>
      <c r="K5663" s="533">
        <v>45723</v>
      </c>
      <c r="L5663" s="534"/>
      <c r="M5663" s="535"/>
      <c r="N5663" s="671">
        <v>6.3E-2</v>
      </c>
      <c r="O5663" s="535"/>
      <c r="P5663" s="535"/>
      <c r="Q5663" s="672">
        <v>1</v>
      </c>
      <c r="R5663" s="664">
        <f t="shared" si="225"/>
        <v>6.3E-2</v>
      </c>
      <c r="S5663" s="464">
        <v>9000</v>
      </c>
      <c r="T5663" s="670">
        <f>SUMIF($E$2:E5663,E5663,$S$2:S5663)</f>
        <v>13000</v>
      </c>
      <c r="U5663" s="537"/>
      <c r="V5663" s="537"/>
      <c r="W5663" s="716" t="e">
        <f t="shared" si="222"/>
        <v>#DIV/0!</v>
      </c>
      <c r="Z5663" s="739">
        <f t="shared" si="224"/>
        <v>0</v>
      </c>
    </row>
    <row r="5664" spans="1:26" s="538" customFormat="1" ht="12.65" customHeight="1">
      <c r="A5664" s="452"/>
      <c r="B5664" s="673" t="s">
        <v>902</v>
      </c>
      <c r="C5664" s="672" t="s">
        <v>453</v>
      </c>
      <c r="D5664" s="673" t="s">
        <v>913</v>
      </c>
      <c r="E5664" s="674" t="s">
        <v>914</v>
      </c>
      <c r="F5664" s="673" t="s">
        <v>790</v>
      </c>
      <c r="G5664" s="532"/>
      <c r="H5664" s="673" t="s">
        <v>791</v>
      </c>
      <c r="I5664" s="673">
        <v>2025</v>
      </c>
      <c r="J5664" s="673">
        <v>2</v>
      </c>
      <c r="K5664" s="533">
        <v>45723</v>
      </c>
      <c r="L5664" s="534"/>
      <c r="M5664" s="535"/>
      <c r="N5664" s="671">
        <v>3.4000000000000002E-2</v>
      </c>
      <c r="O5664" s="535"/>
      <c r="P5664" s="535"/>
      <c r="Q5664" s="672">
        <v>1</v>
      </c>
      <c r="R5664" s="664">
        <f t="shared" si="225"/>
        <v>3.4000000000000002E-2</v>
      </c>
      <c r="S5664" s="464">
        <v>18000</v>
      </c>
      <c r="T5664" s="670">
        <f>SUMIF($E$2:E5664,E5664,$S$2:S5664)</f>
        <v>26000</v>
      </c>
      <c r="U5664" s="537"/>
      <c r="V5664" s="537"/>
      <c r="W5664" s="716" t="e">
        <f t="shared" si="222"/>
        <v>#DIV/0!</v>
      </c>
      <c r="Z5664" s="739">
        <f t="shared" si="224"/>
        <v>0</v>
      </c>
    </row>
    <row r="5665" spans="1:34" s="538" customFormat="1" ht="12.65" customHeight="1">
      <c r="A5665" s="452"/>
      <c r="B5665" s="673" t="s">
        <v>902</v>
      </c>
      <c r="C5665" s="672" t="s">
        <v>453</v>
      </c>
      <c r="D5665" s="673" t="s">
        <v>903</v>
      </c>
      <c r="E5665" s="674" t="s">
        <v>904</v>
      </c>
      <c r="F5665" s="673" t="s">
        <v>790</v>
      </c>
      <c r="G5665" s="532"/>
      <c r="H5665" s="673" t="s">
        <v>791</v>
      </c>
      <c r="I5665" s="673">
        <v>2025</v>
      </c>
      <c r="J5665" s="673">
        <v>2</v>
      </c>
      <c r="K5665" s="533">
        <v>45723</v>
      </c>
      <c r="L5665" s="534"/>
      <c r="M5665" s="535"/>
      <c r="N5665" s="671">
        <v>0.34</v>
      </c>
      <c r="O5665" s="535"/>
      <c r="P5665" s="535"/>
      <c r="Q5665" s="672">
        <v>1</v>
      </c>
      <c r="R5665" s="664">
        <f t="shared" si="225"/>
        <v>0.34</v>
      </c>
      <c r="S5665" s="464">
        <v>9000</v>
      </c>
      <c r="T5665" s="670">
        <f>SUMIF($E$2:E5665,E5665,$S$2:S5665)</f>
        <v>13000</v>
      </c>
      <c r="U5665" s="537"/>
      <c r="V5665" s="537"/>
      <c r="W5665" s="716" t="e">
        <f t="shared" si="222"/>
        <v>#DIV/0!</v>
      </c>
      <c r="Z5665" s="739">
        <f t="shared" si="224"/>
        <v>0</v>
      </c>
    </row>
    <row r="5666" spans="1:34" s="538" customFormat="1" ht="12.65" customHeight="1">
      <c r="A5666" s="284" t="s">
        <v>405</v>
      </c>
      <c r="B5666" s="530" t="s">
        <v>870</v>
      </c>
      <c r="C5666" s="531" t="s">
        <v>435</v>
      </c>
      <c r="D5666" s="530" t="s">
        <v>839</v>
      </c>
      <c r="E5666" s="539" t="s">
        <v>840</v>
      </c>
      <c r="F5666" s="530" t="s">
        <v>790</v>
      </c>
      <c r="G5666" s="532"/>
      <c r="H5666" s="530" t="s">
        <v>791</v>
      </c>
      <c r="I5666" s="530">
        <v>2025</v>
      </c>
      <c r="J5666" s="530">
        <v>2</v>
      </c>
      <c r="K5666" s="533">
        <v>45723</v>
      </c>
      <c r="L5666" s="534"/>
      <c r="M5666" s="535"/>
      <c r="N5666" s="479">
        <v>0.3</v>
      </c>
      <c r="O5666" s="535"/>
      <c r="P5666" s="535"/>
      <c r="Q5666" s="531">
        <v>1</v>
      </c>
      <c r="R5666" s="480">
        <f t="shared" si="223"/>
        <v>0.3</v>
      </c>
      <c r="S5666" s="464">
        <v>5970</v>
      </c>
      <c r="T5666" s="536">
        <f>SUMIF($E$2:E5666,E5666,$S$2:S5666)</f>
        <v>144897</v>
      </c>
      <c r="U5666" s="537"/>
      <c r="V5666" s="537"/>
      <c r="W5666" s="716" t="e">
        <f t="shared" si="222"/>
        <v>#DIV/0!</v>
      </c>
      <c r="X5666" s="484"/>
      <c r="Y5666" s="484"/>
      <c r="Z5666" s="739">
        <f t="shared" si="224"/>
        <v>0</v>
      </c>
      <c r="AA5666" s="484"/>
      <c r="AB5666" s="484"/>
      <c r="AC5666" s="484"/>
      <c r="AD5666" s="484"/>
      <c r="AE5666" s="484"/>
      <c r="AF5666" s="484"/>
      <c r="AG5666" s="484"/>
      <c r="AH5666" s="484"/>
    </row>
    <row r="5667" spans="1:34" s="538" customFormat="1" ht="12.65" customHeight="1">
      <c r="A5667" s="284" t="s">
        <v>141</v>
      </c>
      <c r="B5667" s="530" t="s">
        <v>683</v>
      </c>
      <c r="C5667" s="531" t="s">
        <v>435</v>
      </c>
      <c r="D5667" s="530" t="s">
        <v>841</v>
      </c>
      <c r="E5667" s="539" t="s">
        <v>842</v>
      </c>
      <c r="F5667" s="530" t="s">
        <v>790</v>
      </c>
      <c r="G5667" s="532"/>
      <c r="H5667" s="530" t="s">
        <v>791</v>
      </c>
      <c r="I5667" s="530">
        <v>2025</v>
      </c>
      <c r="J5667" s="530">
        <v>2</v>
      </c>
      <c r="K5667" s="533">
        <v>45723</v>
      </c>
      <c r="L5667" s="534"/>
      <c r="M5667" s="535"/>
      <c r="N5667" s="479">
        <v>0.03</v>
      </c>
      <c r="O5667" s="535"/>
      <c r="P5667" s="535"/>
      <c r="Q5667" s="531">
        <v>1</v>
      </c>
      <c r="R5667" s="480">
        <f t="shared" si="223"/>
        <v>0.03</v>
      </c>
      <c r="S5667" s="464">
        <v>31600</v>
      </c>
      <c r="T5667" s="536">
        <f>SUMIF($E$2:E5667,E5667,$S$2:S5667)</f>
        <v>142980</v>
      </c>
      <c r="U5667" s="537"/>
      <c r="V5667" s="537"/>
      <c r="W5667" s="716" t="e">
        <f t="shared" si="222"/>
        <v>#DIV/0!</v>
      </c>
      <c r="X5667" s="484"/>
      <c r="Y5667" s="484"/>
      <c r="Z5667" s="739">
        <f t="shared" si="224"/>
        <v>0</v>
      </c>
      <c r="AA5667" s="484"/>
      <c r="AB5667" s="484"/>
      <c r="AC5667" s="484"/>
      <c r="AD5667" s="484"/>
      <c r="AE5667" s="484"/>
      <c r="AF5667" s="484"/>
      <c r="AG5667" s="484"/>
      <c r="AH5667" s="484"/>
    </row>
    <row r="5668" spans="1:34" s="538" customFormat="1" ht="12.65" customHeight="1">
      <c r="A5668" s="284" t="s">
        <v>141</v>
      </c>
      <c r="B5668" s="530" t="s">
        <v>683</v>
      </c>
      <c r="C5668" s="531" t="s">
        <v>435</v>
      </c>
      <c r="D5668" s="530" t="s">
        <v>835</v>
      </c>
      <c r="E5668" s="539" t="s">
        <v>836</v>
      </c>
      <c r="F5668" s="530" t="s">
        <v>790</v>
      </c>
      <c r="G5668" s="532"/>
      <c r="H5668" s="530" t="s">
        <v>791</v>
      </c>
      <c r="I5668" s="530">
        <v>2025</v>
      </c>
      <c r="J5668" s="530">
        <v>2</v>
      </c>
      <c r="K5668" s="533">
        <v>45723</v>
      </c>
      <c r="L5668" s="534"/>
      <c r="M5668" s="535"/>
      <c r="N5668" s="479">
        <v>0.03</v>
      </c>
      <c r="O5668" s="535"/>
      <c r="P5668" s="535"/>
      <c r="Q5668" s="531">
        <v>1</v>
      </c>
      <c r="R5668" s="480">
        <f t="shared" si="223"/>
        <v>0.03</v>
      </c>
      <c r="S5668" s="464">
        <v>31560</v>
      </c>
      <c r="T5668" s="536">
        <f>SUMIF($E$2:E5668,E5668,$S$2:S5668)</f>
        <v>149690</v>
      </c>
      <c r="U5668" s="537"/>
      <c r="V5668" s="537"/>
      <c r="W5668" s="716" t="e">
        <f t="shared" si="222"/>
        <v>#DIV/0!</v>
      </c>
      <c r="X5668" s="484"/>
      <c r="Y5668" s="484"/>
      <c r="Z5668" s="739">
        <f t="shared" si="224"/>
        <v>0</v>
      </c>
      <c r="AA5668" s="484"/>
      <c r="AB5668" s="484"/>
      <c r="AC5668" s="484"/>
      <c r="AD5668" s="484"/>
      <c r="AE5668" s="484"/>
      <c r="AF5668" s="484"/>
      <c r="AG5668" s="484"/>
      <c r="AH5668" s="484"/>
    </row>
    <row r="5669" spans="1:34" s="538" customFormat="1" ht="12.65" customHeight="1">
      <c r="A5669" s="452"/>
      <c r="B5669" s="673" t="s">
        <v>902</v>
      </c>
      <c r="C5669" s="672" t="s">
        <v>453</v>
      </c>
      <c r="D5669" s="673" t="s">
        <v>942</v>
      </c>
      <c r="E5669" s="674" t="s">
        <v>943</v>
      </c>
      <c r="F5669" s="673" t="s">
        <v>790</v>
      </c>
      <c r="G5669" s="532"/>
      <c r="H5669" s="673" t="s">
        <v>791</v>
      </c>
      <c r="I5669" s="673">
        <v>2025</v>
      </c>
      <c r="J5669" s="673">
        <v>2</v>
      </c>
      <c r="K5669" s="533">
        <v>45723</v>
      </c>
      <c r="L5669" s="534"/>
      <c r="M5669" s="535"/>
      <c r="N5669" s="671">
        <v>8.2000000000000003E-2</v>
      </c>
      <c r="O5669" s="535"/>
      <c r="P5669" s="535"/>
      <c r="Q5669" s="672">
        <v>1</v>
      </c>
      <c r="R5669" s="664">
        <f>N5669*Q5669</f>
        <v>8.2000000000000003E-2</v>
      </c>
      <c r="S5669" s="464">
        <v>9000</v>
      </c>
      <c r="T5669" s="670">
        <f>SUMIF($E$2:E5669,E5669,$S$2:S5669)</f>
        <v>13000</v>
      </c>
      <c r="U5669" s="537"/>
      <c r="V5669" s="537"/>
      <c r="W5669" s="716" t="e">
        <f t="shared" si="222"/>
        <v>#DIV/0!</v>
      </c>
      <c r="Z5669" s="739">
        <f t="shared" si="224"/>
        <v>0</v>
      </c>
    </row>
    <row r="5670" spans="1:34" s="538" customFormat="1" ht="12.65" customHeight="1">
      <c r="A5670" s="284" t="s">
        <v>139</v>
      </c>
      <c r="B5670" s="530" t="s">
        <v>539</v>
      </c>
      <c r="C5670" s="531" t="s">
        <v>435</v>
      </c>
      <c r="D5670" s="530" t="s">
        <v>839</v>
      </c>
      <c r="E5670" s="539" t="s">
        <v>977</v>
      </c>
      <c r="F5670" s="530" t="s">
        <v>790</v>
      </c>
      <c r="G5670" s="532"/>
      <c r="H5670" s="530" t="s">
        <v>791</v>
      </c>
      <c r="I5670" s="530">
        <v>2025</v>
      </c>
      <c r="J5670" s="530">
        <v>2</v>
      </c>
      <c r="K5670" s="533">
        <v>45723</v>
      </c>
      <c r="L5670" s="534"/>
      <c r="M5670" s="480"/>
      <c r="N5670" s="480">
        <v>0.41</v>
      </c>
      <c r="O5670" s="480"/>
      <c r="P5670" s="480"/>
      <c r="Q5670" s="531">
        <v>1</v>
      </c>
      <c r="R5670" s="480">
        <f t="shared" si="223"/>
        <v>0.41</v>
      </c>
      <c r="S5670" s="464">
        <v>500</v>
      </c>
      <c r="T5670" s="536">
        <f>SUMIF($E$2:E5670,E5670,$S$2:S5670)</f>
        <v>1200</v>
      </c>
      <c r="U5670" s="537"/>
      <c r="V5670" s="537"/>
      <c r="W5670" s="716" t="e">
        <f t="shared" si="222"/>
        <v>#DIV/0!</v>
      </c>
      <c r="X5670" s="484"/>
      <c r="Y5670" s="484"/>
      <c r="Z5670" s="739">
        <f t="shared" si="224"/>
        <v>0</v>
      </c>
      <c r="AA5670" s="484"/>
      <c r="AB5670" s="484"/>
      <c r="AC5670" s="484"/>
      <c r="AD5670" s="484"/>
      <c r="AE5670" s="484"/>
      <c r="AF5670" s="484"/>
      <c r="AG5670" s="484"/>
      <c r="AH5670" s="484"/>
    </row>
    <row r="5671" spans="1:34" s="538" customFormat="1" ht="12.65" customHeight="1">
      <c r="A5671" s="452"/>
      <c r="B5671" s="673" t="s">
        <v>902</v>
      </c>
      <c r="C5671" s="672" t="s">
        <v>453</v>
      </c>
      <c r="D5671" s="673" t="s">
        <v>948</v>
      </c>
      <c r="E5671" s="674" t="s">
        <v>949</v>
      </c>
      <c r="F5671" s="673" t="s">
        <v>790</v>
      </c>
      <c r="G5671" s="532"/>
      <c r="H5671" s="673" t="s">
        <v>791</v>
      </c>
      <c r="I5671" s="673">
        <v>2025</v>
      </c>
      <c r="J5671" s="673">
        <v>2</v>
      </c>
      <c r="K5671" s="533">
        <v>45723</v>
      </c>
      <c r="L5671" s="534"/>
      <c r="M5671" s="664"/>
      <c r="N5671" s="664">
        <v>9.5000000000000001E-2</v>
      </c>
      <c r="O5671" s="664"/>
      <c r="P5671" s="664"/>
      <c r="Q5671" s="672">
        <v>1</v>
      </c>
      <c r="R5671" s="664">
        <f>N5671*Q5671</f>
        <v>9.5000000000000001E-2</v>
      </c>
      <c r="S5671" s="464">
        <v>-10</v>
      </c>
      <c r="T5671" s="670">
        <f>SUMIF($E$2:E5671,E5671,$S$2:S5671)</f>
        <v>2490</v>
      </c>
      <c r="U5671" s="537"/>
      <c r="V5671" s="537"/>
      <c r="W5671" s="716" t="e">
        <f t="shared" si="222"/>
        <v>#DIV/0!</v>
      </c>
      <c r="Z5671" s="739">
        <f t="shared" si="224"/>
        <v>0</v>
      </c>
    </row>
    <row r="5672" spans="1:34" s="493" customFormat="1" ht="12.65" customHeight="1">
      <c r="A5672" s="452" t="s">
        <v>279</v>
      </c>
      <c r="B5672" s="530" t="s">
        <v>42</v>
      </c>
      <c r="C5672" s="473" t="s">
        <v>554</v>
      </c>
      <c r="D5672" s="540" t="s">
        <v>1143</v>
      </c>
      <c r="E5672" s="541" t="s">
        <v>1136</v>
      </c>
      <c r="F5672" s="540" t="s">
        <v>1144</v>
      </c>
      <c r="G5672" s="473" t="s">
        <v>42</v>
      </c>
      <c r="H5672" s="542" t="s">
        <v>457</v>
      </c>
      <c r="I5672" s="543">
        <v>2025</v>
      </c>
      <c r="J5672" s="473">
        <v>2</v>
      </c>
      <c r="K5672" s="513">
        <v>45723</v>
      </c>
      <c r="L5672" s="515" t="s">
        <v>553</v>
      </c>
      <c r="M5672" s="480">
        <v>0.1179</v>
      </c>
      <c r="N5672" s="480">
        <v>0.12670000000000001</v>
      </c>
      <c r="O5672" s="459">
        <v>8.8000000000000005E-3</v>
      </c>
      <c r="P5672" s="480"/>
      <c r="Q5672" s="544">
        <v>1</v>
      </c>
      <c r="R5672" s="480">
        <f t="shared" ref="R5672:R5709" si="226">Q5672*M5672</f>
        <v>0.1179</v>
      </c>
      <c r="S5672" s="464">
        <v>6240000</v>
      </c>
      <c r="T5672" s="461">
        <f>T2429+S5672</f>
        <v>67566288</v>
      </c>
      <c r="U5672" s="462">
        <f>170000*6</f>
        <v>1020000</v>
      </c>
      <c r="V5672" s="546">
        <f>U5672-O5672*T5672</f>
        <v>425416.66559999995</v>
      </c>
      <c r="W5672" s="716" t="e">
        <f t="shared" si="222"/>
        <v>#DIV/0!</v>
      </c>
      <c r="X5672" s="484"/>
      <c r="Y5672" s="484"/>
      <c r="Z5672" s="739">
        <f t="shared" si="224"/>
        <v>54912</v>
      </c>
      <c r="AA5672" s="484"/>
      <c r="AB5672" s="484"/>
      <c r="AC5672" s="484"/>
      <c r="AD5672" s="484"/>
      <c r="AE5672" s="484"/>
      <c r="AF5672" s="484"/>
      <c r="AG5672" s="484"/>
      <c r="AH5672" s="484"/>
    </row>
    <row r="5673" spans="1:34" s="493" customFormat="1" ht="12.65" customHeight="1">
      <c r="A5673" s="452" t="s">
        <v>115</v>
      </c>
      <c r="B5673" s="530" t="s">
        <v>728</v>
      </c>
      <c r="C5673" s="473" t="s">
        <v>449</v>
      </c>
      <c r="D5673" s="540" t="s">
        <v>1145</v>
      </c>
      <c r="E5673" s="541" t="s">
        <v>1139</v>
      </c>
      <c r="F5673" s="540" t="s">
        <v>1144</v>
      </c>
      <c r="G5673" s="473" t="s">
        <v>728</v>
      </c>
      <c r="H5673" s="542" t="s">
        <v>457</v>
      </c>
      <c r="I5673" s="543">
        <v>2025</v>
      </c>
      <c r="J5673" s="473">
        <v>2</v>
      </c>
      <c r="K5673" s="513">
        <v>45723</v>
      </c>
      <c r="L5673" s="515" t="s">
        <v>553</v>
      </c>
      <c r="M5673" s="480">
        <v>0.92</v>
      </c>
      <c r="N5673" s="480">
        <v>0.92</v>
      </c>
      <c r="O5673" s="480">
        <v>0</v>
      </c>
      <c r="P5673" s="480"/>
      <c r="Q5673" s="544">
        <v>1</v>
      </c>
      <c r="R5673" s="480">
        <f t="shared" si="226"/>
        <v>0.92</v>
      </c>
      <c r="S5673" s="464">
        <v>0</v>
      </c>
      <c r="T5673" s="461">
        <v>7222768</v>
      </c>
      <c r="U5673" s="467">
        <v>0</v>
      </c>
      <c r="V5673" s="546">
        <f>U5673-O5673*T5673</f>
        <v>0</v>
      </c>
      <c r="W5673" s="716" t="e">
        <f t="shared" si="222"/>
        <v>#DIV/0!</v>
      </c>
      <c r="X5673" s="484"/>
      <c r="Y5673" s="484"/>
      <c r="Z5673" s="739">
        <f t="shared" si="224"/>
        <v>0</v>
      </c>
      <c r="AA5673" s="484"/>
      <c r="AB5673" s="484"/>
      <c r="AC5673" s="484"/>
      <c r="AD5673" s="484"/>
      <c r="AE5673" s="484"/>
      <c r="AF5673" s="484"/>
      <c r="AG5673" s="484"/>
      <c r="AH5673" s="484"/>
    </row>
    <row r="5674" spans="1:34" s="493" customFormat="1" ht="12.65" customHeight="1">
      <c r="A5674" s="452" t="s">
        <v>111</v>
      </c>
      <c r="B5674" s="530" t="s">
        <v>718</v>
      </c>
      <c r="C5674" s="473" t="s">
        <v>449</v>
      </c>
      <c r="D5674" s="540" t="s">
        <v>1145</v>
      </c>
      <c r="E5674" s="541" t="s">
        <v>1140</v>
      </c>
      <c r="F5674" s="540" t="s">
        <v>1144</v>
      </c>
      <c r="G5674" s="473" t="s">
        <v>718</v>
      </c>
      <c r="H5674" s="542" t="s">
        <v>457</v>
      </c>
      <c r="I5674" s="543">
        <v>2025</v>
      </c>
      <c r="J5674" s="473">
        <v>2</v>
      </c>
      <c r="K5674" s="513">
        <v>45723</v>
      </c>
      <c r="L5674" s="515" t="s">
        <v>553</v>
      </c>
      <c r="M5674" s="480">
        <v>0.90339999999999998</v>
      </c>
      <c r="N5674" s="480">
        <v>0.90339999999999998</v>
      </c>
      <c r="O5674" s="480">
        <v>0</v>
      </c>
      <c r="P5674" s="480"/>
      <c r="Q5674" s="544">
        <v>1</v>
      </c>
      <c r="R5674" s="480">
        <f t="shared" si="226"/>
        <v>0.90339999999999998</v>
      </c>
      <c r="S5674" s="545">
        <v>30000</v>
      </c>
      <c r="T5674" s="487">
        <f t="shared" ref="T5674:T5684" si="227">T5635+S5674</f>
        <v>135290</v>
      </c>
      <c r="U5674" s="467">
        <v>0</v>
      </c>
      <c r="V5674" s="546">
        <f t="shared" ref="V5674:V5675" si="228">U5674-O5674*T5674</f>
        <v>0</v>
      </c>
      <c r="W5674" s="716" t="e">
        <f t="shared" si="222"/>
        <v>#DIV/0!</v>
      </c>
      <c r="X5674" s="484"/>
      <c r="Y5674" s="484"/>
      <c r="Z5674" s="739">
        <f t="shared" si="224"/>
        <v>0</v>
      </c>
      <c r="AA5674" s="484"/>
      <c r="AB5674" s="484"/>
      <c r="AC5674" s="484"/>
      <c r="AD5674" s="484"/>
      <c r="AE5674" s="484"/>
      <c r="AF5674" s="484"/>
      <c r="AG5674" s="484"/>
      <c r="AH5674" s="484"/>
    </row>
    <row r="5675" spans="1:34" s="493" customFormat="1" ht="12.65" customHeight="1">
      <c r="A5675" s="452" t="s">
        <v>110</v>
      </c>
      <c r="B5675" s="530" t="s">
        <v>448</v>
      </c>
      <c r="C5675" s="473" t="s">
        <v>449</v>
      </c>
      <c r="D5675" s="540" t="s">
        <v>1145</v>
      </c>
      <c r="E5675" s="541" t="s">
        <v>761</v>
      </c>
      <c r="F5675" s="540" t="s">
        <v>1144</v>
      </c>
      <c r="G5675" s="473" t="s">
        <v>448</v>
      </c>
      <c r="H5675" s="542" t="s">
        <v>457</v>
      </c>
      <c r="I5675" s="543">
        <v>2025</v>
      </c>
      <c r="J5675" s="473">
        <v>2</v>
      </c>
      <c r="K5675" s="513">
        <v>45723</v>
      </c>
      <c r="L5675" s="515" t="s">
        <v>553</v>
      </c>
      <c r="M5675" s="480">
        <v>1.32</v>
      </c>
      <c r="N5675" s="480">
        <v>1.32</v>
      </c>
      <c r="O5675" s="480">
        <v>0</v>
      </c>
      <c r="P5675" s="480"/>
      <c r="Q5675" s="544">
        <v>1</v>
      </c>
      <c r="R5675" s="480">
        <f t="shared" si="226"/>
        <v>1.32</v>
      </c>
      <c r="S5675" s="545">
        <v>12500</v>
      </c>
      <c r="T5675" s="487">
        <f t="shared" si="227"/>
        <v>285510</v>
      </c>
      <c r="U5675" s="467">
        <v>0</v>
      </c>
      <c r="V5675" s="546">
        <f t="shared" si="228"/>
        <v>0</v>
      </c>
      <c r="W5675" s="716" t="e">
        <f t="shared" si="222"/>
        <v>#DIV/0!</v>
      </c>
      <c r="X5675" s="484"/>
      <c r="Y5675" s="484"/>
      <c r="Z5675" s="739">
        <f t="shared" si="224"/>
        <v>0</v>
      </c>
      <c r="AA5675" s="484"/>
      <c r="AB5675" s="484"/>
      <c r="AC5675" s="484"/>
      <c r="AD5675" s="484"/>
      <c r="AE5675" s="484"/>
      <c r="AF5675" s="484"/>
      <c r="AG5675" s="484"/>
      <c r="AH5675" s="484"/>
    </row>
    <row r="5676" spans="1:34" s="493" customFormat="1" ht="12.65" customHeight="1">
      <c r="A5676" s="284" t="s">
        <v>152</v>
      </c>
      <c r="B5676" s="452" t="s">
        <v>606</v>
      </c>
      <c r="C5676" s="473" t="s">
        <v>554</v>
      </c>
      <c r="D5676" s="540" t="s">
        <v>785</v>
      </c>
      <c r="E5676" s="541" t="s">
        <v>786</v>
      </c>
      <c r="F5676" s="540" t="s">
        <v>1144</v>
      </c>
      <c r="G5676" s="473" t="s">
        <v>610</v>
      </c>
      <c r="H5676" s="542" t="s">
        <v>457</v>
      </c>
      <c r="I5676" s="543">
        <v>2025</v>
      </c>
      <c r="J5676" s="473">
        <v>2</v>
      </c>
      <c r="K5676" s="513">
        <v>45723</v>
      </c>
      <c r="L5676" s="515" t="s">
        <v>553</v>
      </c>
      <c r="M5676" s="480">
        <v>0.1179</v>
      </c>
      <c r="N5676" s="480">
        <v>0.1244</v>
      </c>
      <c r="O5676" s="480">
        <f t="shared" ref="O5676:O5709" si="229">N5676-M5676</f>
        <v>6.4999999999999919E-3</v>
      </c>
      <c r="P5676" s="480"/>
      <c r="Q5676" s="544">
        <v>1</v>
      </c>
      <c r="R5676" s="480">
        <f t="shared" si="226"/>
        <v>0.1179</v>
      </c>
      <c r="S5676" s="545"/>
      <c r="T5676" s="487">
        <f t="shared" si="227"/>
        <v>80050</v>
      </c>
      <c r="U5676" s="467">
        <v>130000</v>
      </c>
      <c r="V5676" s="546">
        <f>U5676-O5676*T5676</f>
        <v>129479.675</v>
      </c>
      <c r="W5676" s="716" t="e">
        <f t="shared" si="222"/>
        <v>#DIV/0!</v>
      </c>
      <c r="X5676" s="484"/>
      <c r="Y5676" s="484"/>
      <c r="Z5676" s="739">
        <f t="shared" si="224"/>
        <v>0</v>
      </c>
      <c r="AA5676" s="484"/>
      <c r="AB5676" s="484"/>
      <c r="AC5676" s="484"/>
      <c r="AD5676" s="484"/>
      <c r="AE5676" s="484"/>
      <c r="AF5676" s="484"/>
      <c r="AG5676" s="484"/>
      <c r="AH5676" s="484"/>
    </row>
    <row r="5677" spans="1:34" s="493" customFormat="1" ht="12.65" customHeight="1">
      <c r="A5677" s="284" t="s">
        <v>141</v>
      </c>
      <c r="B5677" s="530" t="s">
        <v>683</v>
      </c>
      <c r="C5677" s="495" t="str">
        <f>VLOOKUP(B5677,[3]Sheet1!$A:$B,2,0)</f>
        <v>RCS DEVICE</v>
      </c>
      <c r="D5677" s="495" t="s">
        <v>1146</v>
      </c>
      <c r="E5677" s="547" t="s">
        <v>1147</v>
      </c>
      <c r="F5677" s="488" t="s">
        <v>1137</v>
      </c>
      <c r="G5677" s="495" t="s">
        <v>683</v>
      </c>
      <c r="H5677" s="473" t="s">
        <v>439</v>
      </c>
      <c r="I5677" s="543">
        <v>2025</v>
      </c>
      <c r="J5677" s="473">
        <v>2</v>
      </c>
      <c r="K5677" s="513">
        <v>45723</v>
      </c>
      <c r="L5677" s="515"/>
      <c r="M5677" s="480">
        <v>1.2134</v>
      </c>
      <c r="N5677" s="480">
        <v>1.2243999999999999</v>
      </c>
      <c r="O5677" s="480">
        <f t="shared" si="229"/>
        <v>1.0999999999999899E-2</v>
      </c>
      <c r="P5677" s="480">
        <f t="shared" ref="P5677:P5709" si="230">L5677*O5677</f>
        <v>0</v>
      </c>
      <c r="Q5677" s="544">
        <v>1</v>
      </c>
      <c r="R5677" s="480">
        <f t="shared" si="226"/>
        <v>1.2134</v>
      </c>
      <c r="S5677" s="545">
        <v>12502</v>
      </c>
      <c r="T5677" s="487">
        <f t="shared" si="227"/>
        <v>13552</v>
      </c>
      <c r="U5677" s="467">
        <f>88000+70285</f>
        <v>158285</v>
      </c>
      <c r="V5677" s="546">
        <f>U5677-O5677*T5677-O5678*T5678-O5679*T5679</f>
        <v>157792.18900000001</v>
      </c>
      <c r="W5677" s="716" t="e">
        <f t="shared" si="222"/>
        <v>#DIV/0!</v>
      </c>
      <c r="X5677" s="484"/>
      <c r="Y5677" s="484"/>
      <c r="Z5677" s="739">
        <f t="shared" si="224"/>
        <v>137.52199999999874</v>
      </c>
      <c r="AA5677" s="484"/>
      <c r="AB5677" s="484"/>
      <c r="AC5677" s="484"/>
      <c r="AD5677" s="484"/>
      <c r="AE5677" s="484"/>
      <c r="AF5677" s="484"/>
      <c r="AG5677" s="484"/>
      <c r="AH5677" s="484"/>
    </row>
    <row r="5678" spans="1:34" s="493" customFormat="1" ht="12.65" customHeight="1">
      <c r="A5678" s="284" t="s">
        <v>141</v>
      </c>
      <c r="B5678" s="530" t="s">
        <v>683</v>
      </c>
      <c r="C5678" s="495" t="str">
        <f>VLOOKUP(B5678,[3]Sheet1!$A:$B,2,0)</f>
        <v>RCS DEVICE</v>
      </c>
      <c r="D5678" s="495" t="s">
        <v>1146</v>
      </c>
      <c r="E5678" s="547" t="s">
        <v>1504</v>
      </c>
      <c r="F5678" s="488" t="s">
        <v>1137</v>
      </c>
      <c r="G5678" s="495" t="s">
        <v>683</v>
      </c>
      <c r="H5678" s="473" t="s">
        <v>439</v>
      </c>
      <c r="I5678" s="543">
        <v>2025</v>
      </c>
      <c r="J5678" s="473">
        <v>2</v>
      </c>
      <c r="K5678" s="513">
        <v>45723</v>
      </c>
      <c r="L5678" s="515"/>
      <c r="M5678" s="480">
        <v>1.2134</v>
      </c>
      <c r="N5678" s="480">
        <v>1.2243999999999999</v>
      </c>
      <c r="O5678" s="480">
        <f t="shared" si="229"/>
        <v>1.0999999999999899E-2</v>
      </c>
      <c r="P5678" s="480">
        <f t="shared" si="230"/>
        <v>0</v>
      </c>
      <c r="Q5678" s="544">
        <v>1</v>
      </c>
      <c r="R5678" s="480">
        <f t="shared" si="226"/>
        <v>1.2134</v>
      </c>
      <c r="S5678" s="545">
        <v>12672</v>
      </c>
      <c r="T5678" s="487">
        <f t="shared" si="227"/>
        <v>13722</v>
      </c>
      <c r="U5678" s="467"/>
      <c r="V5678" s="546"/>
      <c r="W5678" s="716" t="e">
        <f t="shared" si="222"/>
        <v>#DIV/0!</v>
      </c>
      <c r="X5678" s="484"/>
      <c r="Y5678" s="484"/>
      <c r="Z5678" s="739">
        <f t="shared" si="224"/>
        <v>139.39199999999872</v>
      </c>
      <c r="AA5678" s="484"/>
      <c r="AB5678" s="484"/>
      <c r="AC5678" s="484"/>
      <c r="AD5678" s="484"/>
      <c r="AE5678" s="484"/>
      <c r="AF5678" s="484"/>
      <c r="AG5678" s="484"/>
      <c r="AH5678" s="484"/>
    </row>
    <row r="5679" spans="1:34" s="493" customFormat="1" ht="12.65" customHeight="1">
      <c r="A5679" s="284" t="s">
        <v>141</v>
      </c>
      <c r="B5679" s="530" t="s">
        <v>683</v>
      </c>
      <c r="C5679" s="495" t="str">
        <f>VLOOKUP(B5679,[3]Sheet1!$A:$B,2,0)</f>
        <v>RCS DEVICE</v>
      </c>
      <c r="D5679" s="495" t="s">
        <v>1146</v>
      </c>
      <c r="E5679" s="547" t="s">
        <v>1505</v>
      </c>
      <c r="F5679" s="488" t="s">
        <v>1137</v>
      </c>
      <c r="G5679" s="495" t="s">
        <v>683</v>
      </c>
      <c r="H5679" s="473" t="s">
        <v>439</v>
      </c>
      <c r="I5679" s="543">
        <v>2025</v>
      </c>
      <c r="J5679" s="473">
        <v>2</v>
      </c>
      <c r="K5679" s="513">
        <v>45723</v>
      </c>
      <c r="L5679" s="515"/>
      <c r="M5679" s="480">
        <v>1.2134</v>
      </c>
      <c r="N5679" s="480">
        <v>1.2243999999999999</v>
      </c>
      <c r="O5679" s="480">
        <f t="shared" si="229"/>
        <v>1.0999999999999899E-2</v>
      </c>
      <c r="P5679" s="480">
        <f t="shared" si="230"/>
        <v>0</v>
      </c>
      <c r="Q5679" s="544">
        <v>1</v>
      </c>
      <c r="R5679" s="480">
        <f t="shared" si="226"/>
        <v>1.2134</v>
      </c>
      <c r="S5679" s="545">
        <v>9827</v>
      </c>
      <c r="T5679" s="487">
        <f t="shared" si="227"/>
        <v>17527</v>
      </c>
      <c r="U5679" s="467"/>
      <c r="V5679" s="546"/>
      <c r="W5679" s="716" t="e">
        <f t="shared" si="222"/>
        <v>#DIV/0!</v>
      </c>
      <c r="X5679" s="484"/>
      <c r="Y5679" s="484"/>
      <c r="Z5679" s="739">
        <f t="shared" si="224"/>
        <v>108.096999999999</v>
      </c>
      <c r="AA5679" s="484"/>
      <c r="AB5679" s="484"/>
      <c r="AC5679" s="484"/>
      <c r="AD5679" s="484"/>
      <c r="AE5679" s="484"/>
      <c r="AF5679" s="484"/>
      <c r="AG5679" s="484"/>
      <c r="AH5679" s="484"/>
    </row>
    <row r="5680" spans="1:34" s="493" customFormat="1" ht="12.65" customHeight="1">
      <c r="A5680" s="284" t="s">
        <v>141</v>
      </c>
      <c r="B5680" s="530" t="s">
        <v>683</v>
      </c>
      <c r="C5680" s="495" t="str">
        <f>VLOOKUP(B5680,[3]Sheet1!$A:$B,2,0)</f>
        <v>RCS DEVICE</v>
      </c>
      <c r="D5680" s="495" t="s">
        <v>1148</v>
      </c>
      <c r="E5680" s="548" t="s">
        <v>1149</v>
      </c>
      <c r="F5680" s="488" t="s">
        <v>1137</v>
      </c>
      <c r="G5680" s="495" t="s">
        <v>683</v>
      </c>
      <c r="H5680" s="473" t="s">
        <v>439</v>
      </c>
      <c r="I5680" s="543">
        <v>2025</v>
      </c>
      <c r="J5680" s="473">
        <v>2</v>
      </c>
      <c r="K5680" s="513">
        <v>45723</v>
      </c>
      <c r="L5680" s="515"/>
      <c r="M5680" s="480">
        <v>1.2090000000000001</v>
      </c>
      <c r="N5680" s="480">
        <v>1.2208000000000001</v>
      </c>
      <c r="O5680" s="480">
        <f t="shared" si="229"/>
        <v>1.1800000000000033E-2</v>
      </c>
      <c r="P5680" s="480">
        <f t="shared" si="230"/>
        <v>0</v>
      </c>
      <c r="Q5680" s="544">
        <v>1</v>
      </c>
      <c r="R5680" s="480">
        <f t="shared" si="226"/>
        <v>1.2090000000000001</v>
      </c>
      <c r="S5680" s="545"/>
      <c r="T5680" s="487">
        <f t="shared" si="227"/>
        <v>1050</v>
      </c>
      <c r="U5680" s="467">
        <f>94500+106234</f>
        <v>200734</v>
      </c>
      <c r="V5680" s="546">
        <f>U5680-O5680*T5680-O5681*T5681-O5682*T5682</f>
        <v>200615.99999999997</v>
      </c>
      <c r="W5680" s="716" t="e">
        <f t="shared" si="222"/>
        <v>#DIV/0!</v>
      </c>
      <c r="X5680" s="484"/>
      <c r="Y5680" s="484"/>
      <c r="Z5680" s="739">
        <f t="shared" si="224"/>
        <v>0</v>
      </c>
      <c r="AA5680" s="484"/>
      <c r="AB5680" s="484"/>
      <c r="AC5680" s="484"/>
      <c r="AD5680" s="484"/>
      <c r="AE5680" s="484"/>
      <c r="AF5680" s="484"/>
      <c r="AG5680" s="484"/>
      <c r="AH5680" s="484"/>
    </row>
    <row r="5681" spans="1:34" s="493" customFormat="1" ht="12.65" customHeight="1">
      <c r="A5681" s="284" t="s">
        <v>141</v>
      </c>
      <c r="B5681" s="530" t="s">
        <v>683</v>
      </c>
      <c r="C5681" s="495" t="str">
        <f>VLOOKUP(B5681,[3]Sheet1!$A:$B,2,0)</f>
        <v>RCS DEVICE</v>
      </c>
      <c r="D5681" s="495" t="s">
        <v>1148</v>
      </c>
      <c r="E5681" s="548" t="s">
        <v>1149</v>
      </c>
      <c r="F5681" s="488" t="s">
        <v>1137</v>
      </c>
      <c r="G5681" s="495" t="s">
        <v>683</v>
      </c>
      <c r="H5681" s="473" t="s">
        <v>439</v>
      </c>
      <c r="I5681" s="543">
        <v>2025</v>
      </c>
      <c r="J5681" s="473">
        <v>2</v>
      </c>
      <c r="K5681" s="513">
        <v>45723</v>
      </c>
      <c r="L5681" s="515"/>
      <c r="M5681" s="480">
        <v>1.2090000000000001</v>
      </c>
      <c r="N5681" s="480">
        <v>1.2208000000000001</v>
      </c>
      <c r="O5681" s="480">
        <f t="shared" si="229"/>
        <v>1.1800000000000033E-2</v>
      </c>
      <c r="P5681" s="480">
        <f t="shared" si="230"/>
        <v>0</v>
      </c>
      <c r="Q5681" s="544">
        <v>1</v>
      </c>
      <c r="R5681" s="480">
        <f t="shared" si="226"/>
        <v>1.2090000000000001</v>
      </c>
      <c r="S5681" s="545"/>
      <c r="T5681" s="487">
        <f t="shared" si="227"/>
        <v>1050</v>
      </c>
      <c r="U5681" s="467"/>
      <c r="V5681" s="546"/>
      <c r="W5681" s="716" t="e">
        <f t="shared" si="222"/>
        <v>#DIV/0!</v>
      </c>
      <c r="X5681" s="484"/>
      <c r="Y5681" s="484"/>
      <c r="Z5681" s="739">
        <f t="shared" si="224"/>
        <v>0</v>
      </c>
      <c r="AA5681" s="484"/>
      <c r="AB5681" s="484"/>
      <c r="AC5681" s="484"/>
      <c r="AD5681" s="484"/>
      <c r="AE5681" s="484"/>
      <c r="AF5681" s="484"/>
      <c r="AG5681" s="484"/>
      <c r="AH5681" s="484"/>
    </row>
    <row r="5682" spans="1:34" s="493" customFormat="1" ht="12.65" customHeight="1">
      <c r="A5682" s="284" t="s">
        <v>141</v>
      </c>
      <c r="B5682" s="530" t="s">
        <v>683</v>
      </c>
      <c r="C5682" s="495" t="str">
        <f>VLOOKUP(B5682,[3]Sheet1!$A:$B,2,0)</f>
        <v>RCS DEVICE</v>
      </c>
      <c r="D5682" s="495" t="s">
        <v>1148</v>
      </c>
      <c r="E5682" s="548" t="s">
        <v>1149</v>
      </c>
      <c r="F5682" s="488" t="s">
        <v>1137</v>
      </c>
      <c r="G5682" s="495" t="s">
        <v>683</v>
      </c>
      <c r="H5682" s="473" t="s">
        <v>439</v>
      </c>
      <c r="I5682" s="543">
        <v>2025</v>
      </c>
      <c r="J5682" s="473">
        <v>2</v>
      </c>
      <c r="K5682" s="513">
        <v>45723</v>
      </c>
      <c r="L5682" s="515"/>
      <c r="M5682" s="480">
        <v>1.2090000000000001</v>
      </c>
      <c r="N5682" s="480">
        <v>1.2208000000000001</v>
      </c>
      <c r="O5682" s="480">
        <f t="shared" si="229"/>
        <v>1.1800000000000033E-2</v>
      </c>
      <c r="P5682" s="480">
        <f t="shared" si="230"/>
        <v>0</v>
      </c>
      <c r="Q5682" s="544">
        <v>1</v>
      </c>
      <c r="R5682" s="480">
        <f t="shared" si="226"/>
        <v>1.2090000000000001</v>
      </c>
      <c r="S5682" s="545"/>
      <c r="T5682" s="487">
        <f t="shared" si="227"/>
        <v>7900</v>
      </c>
      <c r="U5682" s="467"/>
      <c r="V5682" s="546"/>
      <c r="W5682" s="716" t="e">
        <f t="shared" si="222"/>
        <v>#DIV/0!</v>
      </c>
      <c r="X5682" s="484"/>
      <c r="Y5682" s="484"/>
      <c r="Z5682" s="739">
        <f t="shared" si="224"/>
        <v>0</v>
      </c>
      <c r="AA5682" s="484"/>
      <c r="AB5682" s="484"/>
      <c r="AC5682" s="484"/>
      <c r="AD5682" s="484"/>
      <c r="AE5682" s="484"/>
      <c r="AF5682" s="484"/>
      <c r="AG5682" s="484"/>
      <c r="AH5682" s="484"/>
    </row>
    <row r="5683" spans="1:34" s="493" customFormat="1" ht="12.65" customHeight="1">
      <c r="A5683" s="284" t="s">
        <v>141</v>
      </c>
      <c r="B5683" s="530" t="s">
        <v>683</v>
      </c>
      <c r="C5683" s="495" t="str">
        <f>VLOOKUP(B5683,[3]Sheet1!$A:$B,2,0)</f>
        <v>RCS DEVICE</v>
      </c>
      <c r="D5683" s="495" t="s">
        <v>747</v>
      </c>
      <c r="E5683" s="547" t="s">
        <v>1150</v>
      </c>
      <c r="F5683" s="488" t="s">
        <v>1137</v>
      </c>
      <c r="G5683" s="495" t="s">
        <v>683</v>
      </c>
      <c r="H5683" s="473" t="s">
        <v>439</v>
      </c>
      <c r="I5683" s="543">
        <v>2025</v>
      </c>
      <c r="J5683" s="473">
        <v>2</v>
      </c>
      <c r="K5683" s="513">
        <v>45723</v>
      </c>
      <c r="L5683" s="515"/>
      <c r="M5683" s="480">
        <v>0.2026</v>
      </c>
      <c r="N5683" s="480">
        <v>0.21820000000000001</v>
      </c>
      <c r="O5683" s="480">
        <f t="shared" si="229"/>
        <v>1.5600000000000003E-2</v>
      </c>
      <c r="P5683" s="480">
        <f t="shared" si="230"/>
        <v>0</v>
      </c>
      <c r="Q5683" s="544">
        <v>1</v>
      </c>
      <c r="R5683" s="480">
        <f t="shared" si="226"/>
        <v>0.2026</v>
      </c>
      <c r="S5683" s="545">
        <v>420</v>
      </c>
      <c r="T5683" s="487">
        <f t="shared" si="227"/>
        <v>1470</v>
      </c>
      <c r="U5683" s="467">
        <v>125000</v>
      </c>
      <c r="V5683" s="546">
        <f>U5683-O5683*T5683</f>
        <v>124977.068</v>
      </c>
      <c r="W5683" s="716" t="e">
        <f t="shared" si="222"/>
        <v>#DIV/0!</v>
      </c>
      <c r="X5683" s="484"/>
      <c r="Y5683" s="484"/>
      <c r="Z5683" s="739">
        <f t="shared" si="224"/>
        <v>6.5520000000000014</v>
      </c>
      <c r="AA5683" s="484"/>
      <c r="AB5683" s="484"/>
      <c r="AC5683" s="484"/>
      <c r="AD5683" s="484"/>
      <c r="AE5683" s="484"/>
      <c r="AF5683" s="484"/>
      <c r="AG5683" s="484"/>
      <c r="AH5683" s="484"/>
    </row>
    <row r="5684" spans="1:34" s="493" customFormat="1" ht="12.65" customHeight="1">
      <c r="A5684" s="284" t="s">
        <v>141</v>
      </c>
      <c r="B5684" s="530" t="s">
        <v>683</v>
      </c>
      <c r="C5684" s="495" t="str">
        <f>VLOOKUP(B5684,[3]Sheet1!$A:$B,2,0)</f>
        <v>RCS DEVICE</v>
      </c>
      <c r="D5684" s="495" t="s">
        <v>436</v>
      </c>
      <c r="E5684" s="547" t="s">
        <v>1151</v>
      </c>
      <c r="F5684" s="488" t="s">
        <v>1137</v>
      </c>
      <c r="G5684" s="495" t="s">
        <v>683</v>
      </c>
      <c r="H5684" s="473" t="s">
        <v>439</v>
      </c>
      <c r="I5684" s="543">
        <v>2025</v>
      </c>
      <c r="J5684" s="473">
        <v>2</v>
      </c>
      <c r="K5684" s="513">
        <v>45723</v>
      </c>
      <c r="L5684" s="515"/>
      <c r="M5684" s="480">
        <v>1.4214</v>
      </c>
      <c r="N5684" s="480">
        <v>1.4984</v>
      </c>
      <c r="O5684" s="480">
        <f t="shared" si="229"/>
        <v>7.6999999999999957E-2</v>
      </c>
      <c r="P5684" s="480">
        <f t="shared" si="230"/>
        <v>0</v>
      </c>
      <c r="Q5684" s="544">
        <v>1</v>
      </c>
      <c r="R5684" s="480">
        <f t="shared" si="226"/>
        <v>1.4214</v>
      </c>
      <c r="S5684" s="545">
        <v>21207</v>
      </c>
      <c r="T5684" s="487">
        <f t="shared" si="227"/>
        <v>22257</v>
      </c>
      <c r="U5684" s="467">
        <f>308000+55800</f>
        <v>363800</v>
      </c>
      <c r="V5684" s="546">
        <f>U5684-O5684*T5684</f>
        <v>362086.21100000001</v>
      </c>
      <c r="W5684" s="716" t="e">
        <f t="shared" si="222"/>
        <v>#DIV/0!</v>
      </c>
      <c r="X5684" s="484"/>
      <c r="Y5684" s="484"/>
      <c r="Z5684" s="739">
        <f t="shared" si="224"/>
        <v>1632.9389999999992</v>
      </c>
      <c r="AA5684" s="484"/>
      <c r="AB5684" s="484"/>
      <c r="AC5684" s="484"/>
      <c r="AD5684" s="484"/>
      <c r="AE5684" s="484"/>
      <c r="AF5684" s="484"/>
      <c r="AG5684" s="484"/>
      <c r="AH5684" s="484"/>
    </row>
    <row r="5685" spans="1:34" s="493" customFormat="1" ht="12.65" customHeight="1">
      <c r="A5685" s="284" t="s">
        <v>141</v>
      </c>
      <c r="B5685" s="530" t="s">
        <v>683</v>
      </c>
      <c r="C5685" s="495" t="str">
        <f>VLOOKUP(B5685,[3]Sheet1!$A:$B,2,0)</f>
        <v>RCS DEVICE</v>
      </c>
      <c r="D5685" s="495" t="s">
        <v>1152</v>
      </c>
      <c r="E5685" s="548" t="s">
        <v>1153</v>
      </c>
      <c r="F5685" s="488" t="s">
        <v>1137</v>
      </c>
      <c r="G5685" s="495" t="s">
        <v>683</v>
      </c>
      <c r="H5685" s="473" t="s">
        <v>439</v>
      </c>
      <c r="I5685" s="543">
        <v>2025</v>
      </c>
      <c r="J5685" s="473">
        <v>2</v>
      </c>
      <c r="K5685" s="513">
        <v>45723</v>
      </c>
      <c r="L5685" s="515"/>
      <c r="M5685" s="480">
        <v>1.9325000000000001</v>
      </c>
      <c r="N5685" s="480">
        <v>1.9570000000000001</v>
      </c>
      <c r="O5685" s="480">
        <f t="shared" si="229"/>
        <v>2.4499999999999966E-2</v>
      </c>
      <c r="P5685" s="480">
        <f t="shared" si="230"/>
        <v>0</v>
      </c>
      <c r="Q5685" s="544">
        <v>1</v>
      </c>
      <c r="R5685" s="480">
        <f t="shared" si="226"/>
        <v>1.9325000000000001</v>
      </c>
      <c r="S5685" s="545">
        <v>9385</v>
      </c>
      <c r="T5685" s="487">
        <f t="shared" ref="T5685:T5692" si="231">T5648+S5685</f>
        <v>22385</v>
      </c>
      <c r="U5685" s="467">
        <v>196000</v>
      </c>
      <c r="V5685" s="546">
        <f>U5685-O5685*T5685-O5686*T5686-O5687*T5687</f>
        <v>194487.125</v>
      </c>
      <c r="W5685" s="716" t="e">
        <f t="shared" si="222"/>
        <v>#DIV/0!</v>
      </c>
      <c r="X5685" s="484"/>
      <c r="Y5685" s="484"/>
      <c r="Z5685" s="739">
        <f t="shared" si="224"/>
        <v>229.93249999999969</v>
      </c>
      <c r="AA5685" s="484"/>
      <c r="AB5685" s="484"/>
      <c r="AC5685" s="484"/>
      <c r="AD5685" s="484"/>
      <c r="AE5685" s="484"/>
      <c r="AF5685" s="484"/>
      <c r="AG5685" s="484"/>
      <c r="AH5685" s="484"/>
    </row>
    <row r="5686" spans="1:34" s="493" customFormat="1" ht="12.65" customHeight="1">
      <c r="A5686" s="284" t="s">
        <v>141</v>
      </c>
      <c r="B5686" s="530" t="s">
        <v>683</v>
      </c>
      <c r="C5686" s="495" t="str">
        <f>VLOOKUP(B5686,[3]Sheet1!$A:$B,2,0)</f>
        <v>RCS DEVICE</v>
      </c>
      <c r="D5686" s="495" t="s">
        <v>1152</v>
      </c>
      <c r="E5686" s="548" t="s">
        <v>1506</v>
      </c>
      <c r="F5686" s="488" t="s">
        <v>1137</v>
      </c>
      <c r="G5686" s="495" t="s">
        <v>683</v>
      </c>
      <c r="H5686" s="473" t="s">
        <v>439</v>
      </c>
      <c r="I5686" s="543">
        <v>2025</v>
      </c>
      <c r="J5686" s="473">
        <v>2</v>
      </c>
      <c r="K5686" s="513">
        <v>45723</v>
      </c>
      <c r="L5686" s="515"/>
      <c r="M5686" s="480">
        <v>1.9325000000000001</v>
      </c>
      <c r="N5686" s="480">
        <v>1.9570000000000001</v>
      </c>
      <c r="O5686" s="480">
        <f t="shared" si="229"/>
        <v>2.4499999999999966E-2</v>
      </c>
      <c r="P5686" s="480">
        <f t="shared" si="230"/>
        <v>0</v>
      </c>
      <c r="Q5686" s="544">
        <v>1</v>
      </c>
      <c r="R5686" s="480">
        <f t="shared" si="226"/>
        <v>1.9325000000000001</v>
      </c>
      <c r="S5686" s="545">
        <v>14239</v>
      </c>
      <c r="T5686" s="487">
        <f t="shared" si="231"/>
        <v>27239</v>
      </c>
      <c r="U5686" s="467"/>
      <c r="V5686" s="546"/>
      <c r="W5686" s="716" t="e">
        <f t="shared" si="222"/>
        <v>#DIV/0!</v>
      </c>
      <c r="X5686" s="484"/>
      <c r="Y5686" s="484"/>
      <c r="Z5686" s="739">
        <f t="shared" si="224"/>
        <v>348.85549999999949</v>
      </c>
      <c r="AA5686" s="484"/>
      <c r="AB5686" s="484"/>
      <c r="AC5686" s="484"/>
      <c r="AD5686" s="484"/>
      <c r="AE5686" s="484"/>
      <c r="AF5686" s="484"/>
      <c r="AG5686" s="484"/>
      <c r="AH5686" s="484"/>
    </row>
    <row r="5687" spans="1:34" s="493" customFormat="1" ht="12.65" customHeight="1">
      <c r="A5687" s="284" t="s">
        <v>141</v>
      </c>
      <c r="B5687" s="530" t="s">
        <v>683</v>
      </c>
      <c r="C5687" s="495" t="str">
        <f>VLOOKUP(B5687,[3]Sheet1!$A:$B,2,0)</f>
        <v>RCS DEVICE</v>
      </c>
      <c r="D5687" s="495" t="s">
        <v>1152</v>
      </c>
      <c r="E5687" s="548" t="s">
        <v>1507</v>
      </c>
      <c r="F5687" s="488" t="s">
        <v>1137</v>
      </c>
      <c r="G5687" s="495" t="s">
        <v>683</v>
      </c>
      <c r="H5687" s="473" t="s">
        <v>439</v>
      </c>
      <c r="I5687" s="543">
        <v>2025</v>
      </c>
      <c r="J5687" s="473">
        <v>2</v>
      </c>
      <c r="K5687" s="513">
        <v>45723</v>
      </c>
      <c r="L5687" s="515"/>
      <c r="M5687" s="480">
        <v>1.9325000000000001</v>
      </c>
      <c r="N5687" s="480">
        <v>1.9570000000000001</v>
      </c>
      <c r="O5687" s="480">
        <f t="shared" si="229"/>
        <v>2.4499999999999966E-2</v>
      </c>
      <c r="P5687" s="480">
        <f t="shared" si="230"/>
        <v>0</v>
      </c>
      <c r="Q5687" s="544">
        <v>1</v>
      </c>
      <c r="R5687" s="480">
        <f t="shared" si="226"/>
        <v>1.9325000000000001</v>
      </c>
      <c r="S5687" s="545">
        <v>-874</v>
      </c>
      <c r="T5687" s="487">
        <f t="shared" si="231"/>
        <v>12126</v>
      </c>
      <c r="U5687" s="467"/>
      <c r="V5687" s="546"/>
      <c r="W5687" s="716" t="e">
        <f t="shared" si="222"/>
        <v>#DIV/0!</v>
      </c>
      <c r="X5687" s="484"/>
      <c r="Y5687" s="484"/>
      <c r="Z5687" s="739">
        <f t="shared" si="224"/>
        <v>-21.412999999999972</v>
      </c>
      <c r="AA5687" s="484"/>
      <c r="AB5687" s="484"/>
      <c r="AC5687" s="484"/>
      <c r="AD5687" s="484"/>
      <c r="AE5687" s="484"/>
      <c r="AF5687" s="484"/>
      <c r="AG5687" s="484"/>
      <c r="AH5687" s="484"/>
    </row>
    <row r="5688" spans="1:34" s="493" customFormat="1" ht="12.65" customHeight="1">
      <c r="A5688" s="284" t="s">
        <v>141</v>
      </c>
      <c r="B5688" s="530" t="s">
        <v>683</v>
      </c>
      <c r="C5688" s="495" t="str">
        <f>VLOOKUP(B5688,[3]Sheet1!$A:$B,2,0)</f>
        <v>RCS DEVICE</v>
      </c>
      <c r="D5688" s="495" t="s">
        <v>1154</v>
      </c>
      <c r="E5688" s="548" t="s">
        <v>1155</v>
      </c>
      <c r="F5688" s="488" t="s">
        <v>1137</v>
      </c>
      <c r="G5688" s="495" t="s">
        <v>683</v>
      </c>
      <c r="H5688" s="473" t="s">
        <v>439</v>
      </c>
      <c r="I5688" s="543">
        <v>2025</v>
      </c>
      <c r="J5688" s="473">
        <v>2</v>
      </c>
      <c r="K5688" s="513">
        <v>45723</v>
      </c>
      <c r="L5688" s="515"/>
      <c r="M5688" s="480">
        <v>1.1773</v>
      </c>
      <c r="N5688" s="480">
        <v>1.1857</v>
      </c>
      <c r="O5688" s="480">
        <f t="shared" si="229"/>
        <v>8.3999999999999631E-3</v>
      </c>
      <c r="P5688" s="480">
        <f t="shared" si="230"/>
        <v>0</v>
      </c>
      <c r="Q5688" s="544">
        <v>1</v>
      </c>
      <c r="R5688" s="480">
        <f t="shared" si="226"/>
        <v>1.1773</v>
      </c>
      <c r="S5688" s="545">
        <v>13065</v>
      </c>
      <c r="T5688" s="487">
        <f t="shared" si="231"/>
        <v>26065</v>
      </c>
      <c r="U5688" s="467">
        <v>67000</v>
      </c>
      <c r="V5688" s="546">
        <f>U5688-O5688*T5688-O5689*T5689-O5690*T5690</f>
        <v>14095.212400000233</v>
      </c>
      <c r="W5688" s="716" t="e">
        <f t="shared" si="222"/>
        <v>#DIV/0!</v>
      </c>
      <c r="X5688" s="484"/>
      <c r="Y5688" s="484"/>
      <c r="Z5688" s="739">
        <f t="shared" si="224"/>
        <v>109.74599999999951</v>
      </c>
      <c r="AA5688" s="484"/>
      <c r="AB5688" s="484"/>
      <c r="AC5688" s="484"/>
      <c r="AD5688" s="484"/>
      <c r="AE5688" s="484"/>
      <c r="AF5688" s="484"/>
      <c r="AG5688" s="484"/>
      <c r="AH5688" s="484"/>
    </row>
    <row r="5689" spans="1:34" s="493" customFormat="1" ht="12.65" customHeight="1">
      <c r="A5689" s="284" t="s">
        <v>141</v>
      </c>
      <c r="B5689" s="530" t="s">
        <v>683</v>
      </c>
      <c r="C5689" s="495" t="str">
        <f>VLOOKUP(B5689,[3]Sheet1!$A:$B,2,0)</f>
        <v>RCS DEVICE</v>
      </c>
      <c r="D5689" s="495" t="s">
        <v>1154</v>
      </c>
      <c r="E5689" s="548" t="s">
        <v>1508</v>
      </c>
      <c r="F5689" s="488" t="s">
        <v>1137</v>
      </c>
      <c r="G5689" s="495" t="s">
        <v>683</v>
      </c>
      <c r="H5689" s="473" t="s">
        <v>439</v>
      </c>
      <c r="I5689" s="543">
        <v>2025</v>
      </c>
      <c r="J5689" s="473">
        <v>2</v>
      </c>
      <c r="K5689" s="513">
        <v>45723</v>
      </c>
      <c r="L5689" s="515"/>
      <c r="M5689" s="480">
        <v>1.1773</v>
      </c>
      <c r="N5689" s="480">
        <v>1.1857</v>
      </c>
      <c r="O5689" s="480">
        <f t="shared" si="229"/>
        <v>8.3999999999999631E-3</v>
      </c>
      <c r="P5689" s="480">
        <f t="shared" si="230"/>
        <v>0</v>
      </c>
      <c r="Q5689" s="544">
        <v>1</v>
      </c>
      <c r="R5689" s="480">
        <f t="shared" si="226"/>
        <v>1.1773</v>
      </c>
      <c r="S5689" s="545">
        <v>12195</v>
      </c>
      <c r="T5689" s="487">
        <f t="shared" si="231"/>
        <v>3169721</v>
      </c>
      <c r="U5689" s="467"/>
      <c r="V5689" s="546"/>
      <c r="W5689" s="716" t="e">
        <f t="shared" si="222"/>
        <v>#DIV/0!</v>
      </c>
      <c r="X5689" s="484"/>
      <c r="Y5689" s="484"/>
      <c r="Z5689" s="739">
        <f t="shared" si="224"/>
        <v>102.43799999999955</v>
      </c>
      <c r="AA5689" s="484"/>
      <c r="AB5689" s="484"/>
      <c r="AC5689" s="484"/>
      <c r="AD5689" s="484"/>
      <c r="AE5689" s="484"/>
      <c r="AF5689" s="484"/>
      <c r="AG5689" s="484"/>
      <c r="AH5689" s="484"/>
    </row>
    <row r="5690" spans="1:34" s="493" customFormat="1" ht="12.65" customHeight="1">
      <c r="A5690" s="284" t="s">
        <v>141</v>
      </c>
      <c r="B5690" s="530" t="s">
        <v>683</v>
      </c>
      <c r="C5690" s="495" t="str">
        <f>VLOOKUP(B5690,[3]Sheet1!$A:$B,2,0)</f>
        <v>RCS DEVICE</v>
      </c>
      <c r="D5690" s="495" t="s">
        <v>1154</v>
      </c>
      <c r="E5690" s="548" t="s">
        <v>1509</v>
      </c>
      <c r="F5690" s="488" t="s">
        <v>1137</v>
      </c>
      <c r="G5690" s="495" t="s">
        <v>683</v>
      </c>
      <c r="H5690" s="473" t="s">
        <v>439</v>
      </c>
      <c r="I5690" s="543">
        <v>2025</v>
      </c>
      <c r="J5690" s="473">
        <v>2</v>
      </c>
      <c r="K5690" s="513">
        <v>45723</v>
      </c>
      <c r="L5690" s="515"/>
      <c r="M5690" s="480">
        <v>1.1773</v>
      </c>
      <c r="N5690" s="480">
        <v>1.1857</v>
      </c>
      <c r="O5690" s="480">
        <f t="shared" si="229"/>
        <v>8.3999999999999631E-3</v>
      </c>
      <c r="P5690" s="480">
        <f t="shared" si="230"/>
        <v>0</v>
      </c>
      <c r="Q5690" s="544">
        <v>1</v>
      </c>
      <c r="R5690" s="480">
        <f t="shared" si="226"/>
        <v>1.1773</v>
      </c>
      <c r="S5690" s="545">
        <v>-87</v>
      </c>
      <c r="T5690" s="487">
        <f t="shared" si="231"/>
        <v>3102403</v>
      </c>
      <c r="U5690" s="467"/>
      <c r="V5690" s="546"/>
      <c r="W5690" s="716" t="e">
        <f t="shared" si="222"/>
        <v>#DIV/0!</v>
      </c>
      <c r="X5690" s="484"/>
      <c r="Y5690" s="484"/>
      <c r="Z5690" s="739">
        <f t="shared" si="224"/>
        <v>-0.73079999999999679</v>
      </c>
      <c r="AA5690" s="484"/>
      <c r="AB5690" s="484"/>
      <c r="AC5690" s="484"/>
      <c r="AD5690" s="484"/>
      <c r="AE5690" s="484"/>
      <c r="AF5690" s="484"/>
      <c r="AG5690" s="484"/>
      <c r="AH5690" s="484"/>
    </row>
    <row r="5691" spans="1:34" s="493" customFormat="1" ht="12.65" customHeight="1">
      <c r="A5691" s="284" t="s">
        <v>141</v>
      </c>
      <c r="B5691" s="530" t="s">
        <v>683</v>
      </c>
      <c r="C5691" s="495" t="str">
        <f>VLOOKUP(B5691,[3]Sheet1!$A:$B,2,0)</f>
        <v>RCS DEVICE</v>
      </c>
      <c r="D5691" s="495" t="s">
        <v>1156</v>
      </c>
      <c r="E5691" s="547" t="s">
        <v>1510</v>
      </c>
      <c r="F5691" s="488" t="s">
        <v>1137</v>
      </c>
      <c r="G5691" s="495" t="s">
        <v>683</v>
      </c>
      <c r="H5691" s="473" t="s">
        <v>439</v>
      </c>
      <c r="I5691" s="543">
        <v>2025</v>
      </c>
      <c r="J5691" s="473">
        <v>2</v>
      </c>
      <c r="K5691" s="513">
        <v>45723</v>
      </c>
      <c r="L5691" s="515"/>
      <c r="M5691" s="480">
        <v>0.2079</v>
      </c>
      <c r="N5691" s="480">
        <v>0.2185</v>
      </c>
      <c r="O5691" s="480">
        <f t="shared" si="229"/>
        <v>1.0599999999999998E-2</v>
      </c>
      <c r="P5691" s="480">
        <f t="shared" si="230"/>
        <v>0</v>
      </c>
      <c r="Q5691" s="544">
        <v>1</v>
      </c>
      <c r="R5691" s="480">
        <f t="shared" si="226"/>
        <v>0.2079</v>
      </c>
      <c r="S5691" s="545"/>
      <c r="T5691" s="487">
        <f t="shared" si="231"/>
        <v>13000</v>
      </c>
      <c r="U5691" s="467">
        <f>85000+14500</f>
        <v>99500</v>
      </c>
      <c r="V5691" s="546">
        <f>U5691-O5691*T5691-O5692*T5692</f>
        <v>99224.4</v>
      </c>
      <c r="W5691" s="716" t="e">
        <f t="shared" si="222"/>
        <v>#DIV/0!</v>
      </c>
      <c r="X5691" s="484"/>
      <c r="Y5691" s="484"/>
      <c r="Z5691" s="739">
        <f t="shared" si="224"/>
        <v>0</v>
      </c>
      <c r="AA5691" s="484"/>
      <c r="AB5691" s="484"/>
      <c r="AC5691" s="484"/>
      <c r="AD5691" s="484"/>
      <c r="AE5691" s="484"/>
      <c r="AF5691" s="484"/>
      <c r="AG5691" s="484"/>
      <c r="AH5691" s="484"/>
    </row>
    <row r="5692" spans="1:34" s="493" customFormat="1" ht="12.65" customHeight="1">
      <c r="A5692" s="284" t="s">
        <v>141</v>
      </c>
      <c r="B5692" s="530" t="s">
        <v>683</v>
      </c>
      <c r="C5692" s="495" t="str">
        <f>VLOOKUP(B5692,[3]Sheet1!$A:$B,2,0)</f>
        <v>RCS DEVICE</v>
      </c>
      <c r="D5692" s="495" t="s">
        <v>1156</v>
      </c>
      <c r="E5692" s="547" t="s">
        <v>1510</v>
      </c>
      <c r="F5692" s="488" t="s">
        <v>1137</v>
      </c>
      <c r="G5692" s="495" t="s">
        <v>683</v>
      </c>
      <c r="H5692" s="473" t="s">
        <v>439</v>
      </c>
      <c r="I5692" s="543">
        <v>2025</v>
      </c>
      <c r="J5692" s="473">
        <v>2</v>
      </c>
      <c r="K5692" s="513">
        <v>45723</v>
      </c>
      <c r="L5692" s="515"/>
      <c r="M5692" s="480">
        <v>0.2079</v>
      </c>
      <c r="N5692" s="480">
        <v>0.2185</v>
      </c>
      <c r="O5692" s="480">
        <f t="shared" si="229"/>
        <v>1.0599999999999998E-2</v>
      </c>
      <c r="P5692" s="480">
        <f t="shared" si="230"/>
        <v>0</v>
      </c>
      <c r="Q5692" s="544">
        <v>1</v>
      </c>
      <c r="R5692" s="480">
        <f t="shared" si="226"/>
        <v>0.2079</v>
      </c>
      <c r="S5692" s="545"/>
      <c r="T5692" s="487">
        <f t="shared" si="231"/>
        <v>13000</v>
      </c>
      <c r="U5692" s="467"/>
      <c r="V5692" s="546"/>
      <c r="W5692" s="716" t="e">
        <f t="shared" si="222"/>
        <v>#DIV/0!</v>
      </c>
      <c r="X5692" s="484"/>
      <c r="Y5692" s="484"/>
      <c r="Z5692" s="739">
        <f t="shared" si="224"/>
        <v>0</v>
      </c>
      <c r="AA5692" s="484"/>
      <c r="AB5692" s="484"/>
      <c r="AC5692" s="484"/>
      <c r="AD5692" s="484"/>
      <c r="AE5692" s="484"/>
      <c r="AF5692" s="484"/>
      <c r="AG5692" s="484"/>
      <c r="AH5692" s="484"/>
    </row>
    <row r="5693" spans="1:34" s="493" customFormat="1" ht="12.65" customHeight="1">
      <c r="A5693" s="284" t="s">
        <v>141</v>
      </c>
      <c r="B5693" s="530" t="s">
        <v>683</v>
      </c>
      <c r="C5693" s="495" t="str">
        <f>VLOOKUP(B5693,[3]Sheet1!$A:$B,2,0)</f>
        <v>RCS DEVICE</v>
      </c>
      <c r="D5693" s="495" t="s">
        <v>1158</v>
      </c>
      <c r="E5693" s="547" t="s">
        <v>1511</v>
      </c>
      <c r="F5693" s="488" t="s">
        <v>1137</v>
      </c>
      <c r="G5693" s="495" t="s">
        <v>683</v>
      </c>
      <c r="H5693" s="473" t="s">
        <v>439</v>
      </c>
      <c r="I5693" s="543">
        <v>2025</v>
      </c>
      <c r="J5693" s="473">
        <v>2</v>
      </c>
      <c r="K5693" s="513">
        <v>45723</v>
      </c>
      <c r="L5693" s="515"/>
      <c r="M5693" s="480">
        <v>0.48349999999999999</v>
      </c>
      <c r="N5693" s="480">
        <v>0.49390000000000001</v>
      </c>
      <c r="O5693" s="480">
        <f t="shared" si="229"/>
        <v>1.040000000000002E-2</v>
      </c>
      <c r="P5693" s="480">
        <f t="shared" si="230"/>
        <v>0</v>
      </c>
      <c r="Q5693" s="544">
        <v>1</v>
      </c>
      <c r="R5693" s="480">
        <f t="shared" si="226"/>
        <v>0.48349999999999999</v>
      </c>
      <c r="S5693" s="545">
        <v>0</v>
      </c>
      <c r="T5693" s="461">
        <f>T2451+S5693</f>
        <v>103950</v>
      </c>
      <c r="U5693" s="462">
        <f>83000+2983</f>
        <v>85983</v>
      </c>
      <c r="V5693" s="546">
        <f>U5693-O5693*T5693</f>
        <v>84901.92</v>
      </c>
      <c r="W5693" s="716" t="e">
        <f t="shared" si="222"/>
        <v>#DIV/0!</v>
      </c>
      <c r="X5693" s="484"/>
      <c r="Y5693" s="484"/>
      <c r="Z5693" s="739">
        <f t="shared" si="224"/>
        <v>0</v>
      </c>
      <c r="AA5693" s="484"/>
      <c r="AB5693" s="484"/>
      <c r="AC5693" s="484"/>
      <c r="AD5693" s="484"/>
      <c r="AE5693" s="484"/>
      <c r="AF5693" s="484"/>
      <c r="AG5693" s="484"/>
      <c r="AH5693" s="484"/>
    </row>
    <row r="5694" spans="1:34" s="493" customFormat="1" ht="12.65" customHeight="1">
      <c r="A5694" s="284" t="s">
        <v>141</v>
      </c>
      <c r="B5694" s="530" t="s">
        <v>683</v>
      </c>
      <c r="C5694" s="495" t="str">
        <f>VLOOKUP(B5694,[3]Sheet1!$A:$B,2,0)</f>
        <v>RCS DEVICE</v>
      </c>
      <c r="D5694" s="495" t="s">
        <v>436</v>
      </c>
      <c r="E5694" s="547" t="s">
        <v>1151</v>
      </c>
      <c r="F5694" s="488" t="s">
        <v>1137</v>
      </c>
      <c r="G5694" s="495" t="s">
        <v>683</v>
      </c>
      <c r="H5694" s="473" t="s">
        <v>439</v>
      </c>
      <c r="I5694" s="543">
        <v>2025</v>
      </c>
      <c r="J5694" s="473">
        <v>2</v>
      </c>
      <c r="K5694" s="513">
        <v>45723</v>
      </c>
      <c r="L5694" s="515"/>
      <c r="M5694" s="480"/>
      <c r="N5694" s="480"/>
      <c r="O5694" s="480">
        <f t="shared" si="229"/>
        <v>0</v>
      </c>
      <c r="P5694" s="480">
        <f t="shared" si="230"/>
        <v>0</v>
      </c>
      <c r="Q5694" s="544">
        <v>1</v>
      </c>
      <c r="R5694" s="480">
        <f t="shared" si="226"/>
        <v>0</v>
      </c>
      <c r="S5694" s="545"/>
      <c r="T5694" s="487">
        <f t="shared" ref="T5694:T5709" si="232">S5694</f>
        <v>0</v>
      </c>
      <c r="U5694" s="467">
        <f>148000</f>
        <v>148000</v>
      </c>
      <c r="V5694" s="546">
        <f>U5694-O5694*T5694</f>
        <v>148000</v>
      </c>
      <c r="W5694" s="716" t="e">
        <f t="shared" si="222"/>
        <v>#DIV/0!</v>
      </c>
      <c r="X5694" s="484"/>
      <c r="Y5694" s="484"/>
      <c r="Z5694" s="739">
        <f t="shared" si="224"/>
        <v>0</v>
      </c>
      <c r="AA5694" s="484"/>
      <c r="AB5694" s="484"/>
      <c r="AC5694" s="484"/>
      <c r="AD5694" s="484"/>
      <c r="AE5694" s="484"/>
      <c r="AF5694" s="484"/>
      <c r="AG5694" s="484"/>
      <c r="AH5694" s="484"/>
    </row>
    <row r="5695" spans="1:34" s="493" customFormat="1" ht="12.65" customHeight="1">
      <c r="A5695" s="452" t="s">
        <v>151</v>
      </c>
      <c r="B5695" s="530" t="s">
        <v>610</v>
      </c>
      <c r="C5695" s="473" t="str">
        <f>VLOOKUP(B5695,[2]Sheet1!$A:$B,2,0)</f>
        <v>RCS POD</v>
      </c>
      <c r="D5695" s="540" t="s">
        <v>614</v>
      </c>
      <c r="E5695" s="549" t="s">
        <v>1512</v>
      </c>
      <c r="F5695" s="488" t="s">
        <v>1137</v>
      </c>
      <c r="G5695" s="495" t="s">
        <v>610</v>
      </c>
      <c r="H5695" s="473" t="s">
        <v>439</v>
      </c>
      <c r="I5695" s="543">
        <v>2025</v>
      </c>
      <c r="J5695" s="473">
        <v>2</v>
      </c>
      <c r="K5695" s="513">
        <v>45723</v>
      </c>
      <c r="L5695" s="515"/>
      <c r="M5695" s="480">
        <v>0.22040000000000001</v>
      </c>
      <c r="N5695" s="480">
        <v>0.2535</v>
      </c>
      <c r="O5695" s="480">
        <f t="shared" si="229"/>
        <v>3.3099999999999991E-2</v>
      </c>
      <c r="P5695" s="480">
        <f t="shared" si="230"/>
        <v>0</v>
      </c>
      <c r="Q5695" s="544">
        <v>1</v>
      </c>
      <c r="R5695" s="480">
        <f t="shared" si="226"/>
        <v>0.22040000000000001</v>
      </c>
      <c r="S5695" s="514"/>
      <c r="T5695" s="487">
        <f t="shared" si="232"/>
        <v>0</v>
      </c>
      <c r="U5695" s="550">
        <f>370000+160000</f>
        <v>530000</v>
      </c>
      <c r="V5695" s="546">
        <f t="shared" ref="V5695:V5709" si="233">U5695-O5695*T5695</f>
        <v>530000</v>
      </c>
      <c r="W5695" s="716" t="e">
        <f t="shared" si="222"/>
        <v>#DIV/0!</v>
      </c>
      <c r="X5695" s="484"/>
      <c r="Y5695" s="484"/>
      <c r="Z5695" s="739">
        <f t="shared" si="224"/>
        <v>0</v>
      </c>
      <c r="AA5695" s="484"/>
      <c r="AB5695" s="484"/>
      <c r="AC5695" s="484"/>
      <c r="AD5695" s="484"/>
      <c r="AE5695" s="484"/>
      <c r="AF5695" s="484"/>
      <c r="AG5695" s="484"/>
      <c r="AH5695" s="484"/>
    </row>
    <row r="5696" spans="1:34" s="493" customFormat="1" ht="12.65" customHeight="1">
      <c r="A5696" s="452" t="s">
        <v>152</v>
      </c>
      <c r="B5696" s="530" t="s">
        <v>606</v>
      </c>
      <c r="C5696" s="473" t="str">
        <f>VLOOKUP(B5696,[2]Sheet1!$A:$B,2,0)</f>
        <v>RCS POD</v>
      </c>
      <c r="D5696" s="540" t="s">
        <v>1160</v>
      </c>
      <c r="E5696" s="549" t="s">
        <v>1513</v>
      </c>
      <c r="F5696" s="488" t="s">
        <v>1137</v>
      </c>
      <c r="G5696" s="495" t="s">
        <v>606</v>
      </c>
      <c r="H5696" s="473" t="s">
        <v>439</v>
      </c>
      <c r="I5696" s="543">
        <v>2025</v>
      </c>
      <c r="J5696" s="473">
        <v>2</v>
      </c>
      <c r="K5696" s="513">
        <v>45723</v>
      </c>
      <c r="L5696" s="515"/>
      <c r="M5696" s="480">
        <v>0.1234</v>
      </c>
      <c r="N5696" s="480">
        <v>0.14130000000000001</v>
      </c>
      <c r="O5696" s="480">
        <f t="shared" si="229"/>
        <v>1.7900000000000013E-2</v>
      </c>
      <c r="P5696" s="480">
        <f t="shared" si="230"/>
        <v>0</v>
      </c>
      <c r="Q5696" s="544">
        <v>1</v>
      </c>
      <c r="R5696" s="480">
        <f t="shared" si="226"/>
        <v>0.1234</v>
      </c>
      <c r="S5696" s="514"/>
      <c r="T5696" s="487">
        <f t="shared" si="232"/>
        <v>0</v>
      </c>
      <c r="U5696" s="550">
        <f>186600+99000</f>
        <v>285600</v>
      </c>
      <c r="V5696" s="546">
        <f t="shared" si="233"/>
        <v>285600</v>
      </c>
      <c r="W5696" s="716" t="e">
        <f t="shared" si="222"/>
        <v>#DIV/0!</v>
      </c>
      <c r="X5696" s="484"/>
      <c r="Y5696" s="484"/>
      <c r="Z5696" s="739">
        <f t="shared" si="224"/>
        <v>0</v>
      </c>
      <c r="AA5696" s="484"/>
      <c r="AB5696" s="484"/>
      <c r="AC5696" s="484"/>
      <c r="AD5696" s="484"/>
      <c r="AE5696" s="484"/>
      <c r="AF5696" s="484"/>
      <c r="AG5696" s="484"/>
      <c r="AH5696" s="484"/>
    </row>
    <row r="5697" spans="1:34" s="493" customFormat="1" ht="12.65" customHeight="1">
      <c r="A5697" s="284" t="s">
        <v>152</v>
      </c>
      <c r="B5697" s="452" t="s">
        <v>606</v>
      </c>
      <c r="C5697" s="473" t="str">
        <f>VLOOKUP(B5697,[2]Sheet1!$A:$B,2,0)</f>
        <v>RCS POD</v>
      </c>
      <c r="D5697" s="540" t="s">
        <v>1161</v>
      </c>
      <c r="E5697" s="549" t="s">
        <v>1514</v>
      </c>
      <c r="F5697" s="488" t="s">
        <v>1137</v>
      </c>
      <c r="G5697" s="495" t="s">
        <v>610</v>
      </c>
      <c r="H5697" s="473" t="s">
        <v>439</v>
      </c>
      <c r="I5697" s="543">
        <v>2025</v>
      </c>
      <c r="J5697" s="473">
        <v>2</v>
      </c>
      <c r="K5697" s="513">
        <v>45723</v>
      </c>
      <c r="L5697" s="515"/>
      <c r="M5697" s="480">
        <v>0.2077</v>
      </c>
      <c r="N5697" s="480">
        <v>0.25540000000000002</v>
      </c>
      <c r="O5697" s="480">
        <f t="shared" si="229"/>
        <v>4.770000000000002E-2</v>
      </c>
      <c r="P5697" s="480">
        <f t="shared" si="230"/>
        <v>0</v>
      </c>
      <c r="Q5697" s="544">
        <v>1</v>
      </c>
      <c r="R5697" s="480">
        <f t="shared" si="226"/>
        <v>0.2077</v>
      </c>
      <c r="S5697" s="514"/>
      <c r="T5697" s="487">
        <f t="shared" si="232"/>
        <v>0</v>
      </c>
      <c r="U5697" s="550">
        <f>370000+167000+177000</f>
        <v>714000</v>
      </c>
      <c r="V5697" s="546">
        <f t="shared" si="233"/>
        <v>714000</v>
      </c>
      <c r="W5697" s="716" t="e">
        <f t="shared" si="222"/>
        <v>#DIV/0!</v>
      </c>
      <c r="X5697" s="484"/>
      <c r="Y5697" s="484"/>
      <c r="Z5697" s="739">
        <f t="shared" si="224"/>
        <v>0</v>
      </c>
      <c r="AA5697" s="484"/>
      <c r="AB5697" s="484"/>
      <c r="AC5697" s="484"/>
      <c r="AD5697" s="484"/>
      <c r="AE5697" s="484"/>
      <c r="AF5697" s="484"/>
      <c r="AG5697" s="484"/>
      <c r="AH5697" s="484"/>
    </row>
    <row r="5698" spans="1:34" s="493" customFormat="1" ht="12.65" customHeight="1">
      <c r="A5698" s="452" t="s">
        <v>152</v>
      </c>
      <c r="B5698" s="530" t="s">
        <v>606</v>
      </c>
      <c r="C5698" s="473" t="str">
        <f>VLOOKUP(B5698,[2]Sheet1!$A:$B,2,0)</f>
        <v>RCS POD</v>
      </c>
      <c r="D5698" s="540" t="s">
        <v>614</v>
      </c>
      <c r="E5698" s="549" t="s">
        <v>1515</v>
      </c>
      <c r="F5698" s="488" t="s">
        <v>1137</v>
      </c>
      <c r="G5698" s="495" t="s">
        <v>606</v>
      </c>
      <c r="H5698" s="473" t="s">
        <v>439</v>
      </c>
      <c r="I5698" s="543">
        <v>2025</v>
      </c>
      <c r="J5698" s="473">
        <v>2</v>
      </c>
      <c r="K5698" s="513">
        <v>45723</v>
      </c>
      <c r="L5698" s="515"/>
      <c r="M5698" s="480">
        <v>0.218</v>
      </c>
      <c r="N5698" s="480">
        <v>0.26290000000000002</v>
      </c>
      <c r="O5698" s="480">
        <f t="shared" si="229"/>
        <v>4.4900000000000023E-2</v>
      </c>
      <c r="P5698" s="480">
        <f t="shared" si="230"/>
        <v>0</v>
      </c>
      <c r="Q5698" s="544">
        <v>1</v>
      </c>
      <c r="R5698" s="480">
        <f t="shared" si="226"/>
        <v>0.218</v>
      </c>
      <c r="S5698" s="514"/>
      <c r="T5698" s="487">
        <f t="shared" si="232"/>
        <v>0</v>
      </c>
      <c r="U5698" s="550">
        <f>370000+179500+168800</f>
        <v>718300</v>
      </c>
      <c r="V5698" s="546">
        <f t="shared" si="233"/>
        <v>718300</v>
      </c>
      <c r="W5698" s="716" t="e">
        <f t="shared" ref="W5698:W5761" si="234">V5698/$AB$1</f>
        <v>#DIV/0!</v>
      </c>
      <c r="X5698" s="484"/>
      <c r="Y5698" s="484"/>
      <c r="Z5698" s="739">
        <f t="shared" si="224"/>
        <v>0</v>
      </c>
      <c r="AA5698" s="484"/>
      <c r="AB5698" s="484"/>
      <c r="AC5698" s="484"/>
      <c r="AD5698" s="484"/>
      <c r="AE5698" s="484"/>
      <c r="AF5698" s="484"/>
      <c r="AG5698" s="484"/>
      <c r="AH5698" s="484"/>
    </row>
    <row r="5699" spans="1:34" s="493" customFormat="1" ht="12.65" customHeight="1">
      <c r="A5699" s="284" t="s">
        <v>152</v>
      </c>
      <c r="B5699" s="452" t="s">
        <v>606</v>
      </c>
      <c r="C5699" s="473" t="str">
        <f>VLOOKUP(B5699,[2]Sheet1!$A:$B,2,0)</f>
        <v>RCS POD</v>
      </c>
      <c r="D5699" s="540" t="s">
        <v>618</v>
      </c>
      <c r="E5699" s="541" t="s">
        <v>1516</v>
      </c>
      <c r="F5699" s="488" t="s">
        <v>1137</v>
      </c>
      <c r="G5699" s="495" t="s">
        <v>1142</v>
      </c>
      <c r="H5699" s="473" t="s">
        <v>439</v>
      </c>
      <c r="I5699" s="543">
        <v>2025</v>
      </c>
      <c r="J5699" s="473">
        <v>2</v>
      </c>
      <c r="K5699" s="513">
        <v>45723</v>
      </c>
      <c r="L5699" s="515"/>
      <c r="M5699" s="480">
        <v>7.6700000000000004E-2</v>
      </c>
      <c r="N5699" s="480">
        <v>0.10050000000000001</v>
      </c>
      <c r="O5699" s="480">
        <f t="shared" si="229"/>
        <v>2.3800000000000002E-2</v>
      </c>
      <c r="P5699" s="480">
        <f t="shared" si="230"/>
        <v>0</v>
      </c>
      <c r="Q5699" s="544">
        <v>1</v>
      </c>
      <c r="R5699" s="480">
        <f t="shared" si="226"/>
        <v>7.6700000000000004E-2</v>
      </c>
      <c r="S5699" s="514"/>
      <c r="T5699" s="487">
        <f t="shared" si="232"/>
        <v>0</v>
      </c>
      <c r="U5699" s="550">
        <f>624000+135600</f>
        <v>759600</v>
      </c>
      <c r="V5699" s="546">
        <f t="shared" si="233"/>
        <v>759600</v>
      </c>
      <c r="W5699" s="716" t="e">
        <f t="shared" si="234"/>
        <v>#DIV/0!</v>
      </c>
      <c r="X5699" s="484"/>
      <c r="Y5699" s="484"/>
      <c r="Z5699" s="739">
        <f t="shared" ref="Z5699:Z5762" si="235">O5699*S5699</f>
        <v>0</v>
      </c>
      <c r="AA5699" s="484"/>
      <c r="AB5699" s="484"/>
      <c r="AC5699" s="484"/>
      <c r="AD5699" s="484"/>
      <c r="AE5699" s="484"/>
      <c r="AF5699" s="484"/>
      <c r="AG5699" s="484"/>
      <c r="AH5699" s="484"/>
    </row>
    <row r="5700" spans="1:34" s="493" customFormat="1" ht="12.65" customHeight="1">
      <c r="A5700" s="452" t="s">
        <v>115</v>
      </c>
      <c r="B5700" s="530" t="s">
        <v>728</v>
      </c>
      <c r="C5700" s="473" t="str">
        <f>VLOOKUP(B5700,[2]Sheet1!$A:$B,2,0)</f>
        <v>MODI</v>
      </c>
      <c r="D5700" s="540" t="s">
        <v>1162</v>
      </c>
      <c r="E5700" s="549" t="s">
        <v>727</v>
      </c>
      <c r="F5700" s="540" t="s">
        <v>1144</v>
      </c>
      <c r="G5700" s="495" t="s">
        <v>728</v>
      </c>
      <c r="H5700" s="473" t="s">
        <v>439</v>
      </c>
      <c r="I5700" s="543">
        <v>2025</v>
      </c>
      <c r="J5700" s="473">
        <v>2</v>
      </c>
      <c r="K5700" s="513">
        <v>45723</v>
      </c>
      <c r="L5700" s="515"/>
      <c r="M5700" s="480">
        <v>0.16520000000000001</v>
      </c>
      <c r="N5700" s="480">
        <v>0.18859999999999999</v>
      </c>
      <c r="O5700" s="480">
        <f t="shared" si="229"/>
        <v>2.3399999999999976E-2</v>
      </c>
      <c r="P5700" s="480">
        <f t="shared" si="230"/>
        <v>0</v>
      </c>
      <c r="Q5700" s="544">
        <v>1</v>
      </c>
      <c r="R5700" s="480">
        <f t="shared" si="226"/>
        <v>0.16520000000000001</v>
      </c>
      <c r="S5700" s="514"/>
      <c r="T5700" s="487">
        <f t="shared" si="232"/>
        <v>0</v>
      </c>
      <c r="U5700" s="550">
        <v>375000</v>
      </c>
      <c r="V5700" s="546">
        <f t="shared" si="233"/>
        <v>375000</v>
      </c>
      <c r="W5700" s="716" t="e">
        <f t="shared" si="234"/>
        <v>#DIV/0!</v>
      </c>
      <c r="X5700" s="484"/>
      <c r="Y5700" s="484"/>
      <c r="Z5700" s="739">
        <f t="shared" si="235"/>
        <v>0</v>
      </c>
      <c r="AA5700" s="484"/>
      <c r="AB5700" s="484"/>
      <c r="AC5700" s="484"/>
      <c r="AD5700" s="484"/>
      <c r="AE5700" s="484"/>
      <c r="AF5700" s="484"/>
      <c r="AG5700" s="484"/>
      <c r="AH5700" s="484"/>
    </row>
    <row r="5701" spans="1:34" s="493" customFormat="1" ht="12.65" customHeight="1">
      <c r="A5701" s="452" t="s">
        <v>115</v>
      </c>
      <c r="B5701" s="530" t="s">
        <v>728</v>
      </c>
      <c r="C5701" s="473" t="str">
        <f>VLOOKUP(B5701,[2]Sheet1!$A:$B,2,0)</f>
        <v>MODI</v>
      </c>
      <c r="D5701" s="540" t="s">
        <v>729</v>
      </c>
      <c r="E5701" s="549" t="s">
        <v>730</v>
      </c>
      <c r="F5701" s="540" t="s">
        <v>1144</v>
      </c>
      <c r="G5701" s="495" t="s">
        <v>728</v>
      </c>
      <c r="H5701" s="473" t="s">
        <v>439</v>
      </c>
      <c r="I5701" s="543">
        <v>2025</v>
      </c>
      <c r="J5701" s="473">
        <v>2</v>
      </c>
      <c r="K5701" s="513">
        <v>45723</v>
      </c>
      <c r="L5701" s="515"/>
      <c r="M5701" s="480">
        <v>0.15759999999999999</v>
      </c>
      <c r="N5701" s="480">
        <v>0.18010000000000001</v>
      </c>
      <c r="O5701" s="480">
        <f t="shared" si="229"/>
        <v>2.250000000000002E-2</v>
      </c>
      <c r="P5701" s="480">
        <f t="shared" si="230"/>
        <v>0</v>
      </c>
      <c r="Q5701" s="544">
        <v>1</v>
      </c>
      <c r="R5701" s="480">
        <f t="shared" si="226"/>
        <v>0.15759999999999999</v>
      </c>
      <c r="S5701" s="514"/>
      <c r="T5701" s="487">
        <f t="shared" si="232"/>
        <v>0</v>
      </c>
      <c r="U5701" s="550">
        <v>360000</v>
      </c>
      <c r="V5701" s="546">
        <f t="shared" si="233"/>
        <v>360000</v>
      </c>
      <c r="W5701" s="716" t="e">
        <f t="shared" si="234"/>
        <v>#DIV/0!</v>
      </c>
      <c r="X5701" s="484"/>
      <c r="Y5701" s="484"/>
      <c r="Z5701" s="739">
        <f t="shared" si="235"/>
        <v>0</v>
      </c>
      <c r="AA5701" s="484"/>
      <c r="AB5701" s="484"/>
      <c r="AC5701" s="484"/>
      <c r="AD5701" s="484"/>
      <c r="AE5701" s="484"/>
      <c r="AF5701" s="484"/>
      <c r="AG5701" s="484"/>
      <c r="AH5701" s="484"/>
    </row>
    <row r="5702" spans="1:34" s="493" customFormat="1" ht="12.65" customHeight="1">
      <c r="A5702" s="452" t="s">
        <v>115</v>
      </c>
      <c r="B5702" s="530" t="s">
        <v>728</v>
      </c>
      <c r="C5702" s="473" t="str">
        <f>VLOOKUP(B5702,[2]Sheet1!$A:$B,2,0)</f>
        <v>MODI</v>
      </c>
      <c r="D5702" s="540" t="s">
        <v>1163</v>
      </c>
      <c r="E5702" s="549" t="s">
        <v>1164</v>
      </c>
      <c r="F5702" s="540" t="s">
        <v>1144</v>
      </c>
      <c r="G5702" s="495" t="s">
        <v>728</v>
      </c>
      <c r="H5702" s="473" t="s">
        <v>439</v>
      </c>
      <c r="I5702" s="543">
        <v>2025</v>
      </c>
      <c r="J5702" s="473">
        <v>2</v>
      </c>
      <c r="K5702" s="513">
        <v>45723</v>
      </c>
      <c r="L5702" s="515"/>
      <c r="M5702" s="480">
        <v>0.17280000000000001</v>
      </c>
      <c r="N5702" s="480">
        <v>0.2041</v>
      </c>
      <c r="O5702" s="480">
        <f t="shared" si="229"/>
        <v>3.1299999999999994E-2</v>
      </c>
      <c r="P5702" s="480">
        <f t="shared" si="230"/>
        <v>0</v>
      </c>
      <c r="Q5702" s="544">
        <v>1</v>
      </c>
      <c r="R5702" s="480">
        <f t="shared" si="226"/>
        <v>0.17280000000000001</v>
      </c>
      <c r="S5702" s="514"/>
      <c r="T5702" s="487">
        <f t="shared" si="232"/>
        <v>0</v>
      </c>
      <c r="U5702" s="550">
        <v>500000</v>
      </c>
      <c r="V5702" s="546">
        <f t="shared" si="233"/>
        <v>500000</v>
      </c>
      <c r="W5702" s="716" t="e">
        <f t="shared" si="234"/>
        <v>#DIV/0!</v>
      </c>
      <c r="X5702" s="484"/>
      <c r="Y5702" s="484"/>
      <c r="Z5702" s="739">
        <f t="shared" si="235"/>
        <v>0</v>
      </c>
      <c r="AA5702" s="484"/>
      <c r="AB5702" s="484"/>
      <c r="AC5702" s="484"/>
      <c r="AD5702" s="484"/>
      <c r="AE5702" s="484"/>
      <c r="AF5702" s="484"/>
      <c r="AG5702" s="484"/>
      <c r="AH5702" s="484"/>
    </row>
    <row r="5703" spans="1:34" s="493" customFormat="1" ht="12.65" customHeight="1">
      <c r="A5703" s="452" t="s">
        <v>115</v>
      </c>
      <c r="B5703" s="530" t="s">
        <v>728</v>
      </c>
      <c r="C5703" s="473" t="str">
        <f>VLOOKUP(B5703,[2]Sheet1!$A:$B,2,0)</f>
        <v>MODI</v>
      </c>
      <c r="D5703" s="540" t="s">
        <v>737</v>
      </c>
      <c r="E5703" s="549" t="s">
        <v>1165</v>
      </c>
      <c r="F5703" s="540" t="s">
        <v>1144</v>
      </c>
      <c r="G5703" s="495" t="s">
        <v>728</v>
      </c>
      <c r="H5703" s="473" t="s">
        <v>439</v>
      </c>
      <c r="I5703" s="543">
        <v>2025</v>
      </c>
      <c r="J5703" s="473">
        <v>2</v>
      </c>
      <c r="K5703" s="513">
        <v>45723</v>
      </c>
      <c r="L5703" s="515"/>
      <c r="M5703" s="480">
        <v>0.21</v>
      </c>
      <c r="N5703" s="480">
        <v>0.245</v>
      </c>
      <c r="O5703" s="480">
        <f t="shared" si="229"/>
        <v>3.5000000000000003E-2</v>
      </c>
      <c r="P5703" s="480">
        <f t="shared" si="230"/>
        <v>0</v>
      </c>
      <c r="Q5703" s="544">
        <v>1</v>
      </c>
      <c r="R5703" s="480">
        <f t="shared" si="226"/>
        <v>0.21</v>
      </c>
      <c r="S5703" s="514"/>
      <c r="T5703" s="487">
        <f t="shared" si="232"/>
        <v>0</v>
      </c>
      <c r="U5703" s="550">
        <v>560000</v>
      </c>
      <c r="V5703" s="546">
        <f t="shared" si="233"/>
        <v>560000</v>
      </c>
      <c r="W5703" s="716" t="e">
        <f t="shared" si="234"/>
        <v>#DIV/0!</v>
      </c>
      <c r="X5703" s="484"/>
      <c r="Y5703" s="484"/>
      <c r="Z5703" s="739">
        <f t="shared" si="235"/>
        <v>0</v>
      </c>
      <c r="AA5703" s="484"/>
      <c r="AB5703" s="484"/>
      <c r="AC5703" s="484"/>
      <c r="AD5703" s="484"/>
      <c r="AE5703" s="484"/>
      <c r="AF5703" s="484"/>
      <c r="AG5703" s="484"/>
      <c r="AH5703" s="484"/>
    </row>
    <row r="5704" spans="1:34" s="493" customFormat="1" ht="12.65" customHeight="1">
      <c r="A5704" s="452" t="s">
        <v>115</v>
      </c>
      <c r="B5704" s="530" t="s">
        <v>728</v>
      </c>
      <c r="C5704" s="473" t="str">
        <f>VLOOKUP(B5704,[2]Sheet1!$A:$B,2,0)</f>
        <v>MODI</v>
      </c>
      <c r="D5704" s="540" t="s">
        <v>719</v>
      </c>
      <c r="E5704" s="549" t="s">
        <v>1166</v>
      </c>
      <c r="F5704" s="540" t="s">
        <v>1144</v>
      </c>
      <c r="G5704" s="495" t="s">
        <v>728</v>
      </c>
      <c r="H5704" s="473" t="s">
        <v>439</v>
      </c>
      <c r="I5704" s="543">
        <v>2025</v>
      </c>
      <c r="J5704" s="473">
        <v>2</v>
      </c>
      <c r="K5704" s="513">
        <v>45723</v>
      </c>
      <c r="L5704" s="515"/>
      <c r="M5704" s="480">
        <v>0.75649999999999995</v>
      </c>
      <c r="N5704" s="480">
        <v>0.79090000000000005</v>
      </c>
      <c r="O5704" s="480">
        <f t="shared" si="229"/>
        <v>3.4400000000000097E-2</v>
      </c>
      <c r="P5704" s="480">
        <f t="shared" si="230"/>
        <v>0</v>
      </c>
      <c r="Q5704" s="544">
        <v>1</v>
      </c>
      <c r="R5704" s="480">
        <f t="shared" si="226"/>
        <v>0.75649999999999995</v>
      </c>
      <c r="S5704" s="514"/>
      <c r="T5704" s="487">
        <f t="shared" si="232"/>
        <v>0</v>
      </c>
      <c r="U5704" s="550">
        <v>550000</v>
      </c>
      <c r="V5704" s="546">
        <f t="shared" si="233"/>
        <v>550000</v>
      </c>
      <c r="W5704" s="716" t="e">
        <f t="shared" si="234"/>
        <v>#DIV/0!</v>
      </c>
      <c r="X5704" s="484"/>
      <c r="Y5704" s="484"/>
      <c r="Z5704" s="739">
        <f t="shared" si="235"/>
        <v>0</v>
      </c>
      <c r="AA5704" s="484"/>
      <c r="AB5704" s="484"/>
      <c r="AC5704" s="484"/>
      <c r="AD5704" s="484"/>
      <c r="AE5704" s="484"/>
      <c r="AF5704" s="484"/>
      <c r="AG5704" s="484"/>
      <c r="AH5704" s="484"/>
    </row>
    <row r="5705" spans="1:34" s="493" customFormat="1" ht="12.65" customHeight="1">
      <c r="A5705" s="452" t="s">
        <v>111</v>
      </c>
      <c r="B5705" s="530" t="s">
        <v>718</v>
      </c>
      <c r="C5705" s="473" t="str">
        <f>VLOOKUP(B5705,[2]Sheet1!$A:$B,2,0)</f>
        <v>MODI</v>
      </c>
      <c r="D5705" s="540" t="s">
        <v>1162</v>
      </c>
      <c r="E5705" s="549" t="s">
        <v>727</v>
      </c>
      <c r="F5705" s="540" t="s">
        <v>1144</v>
      </c>
      <c r="G5705" s="495" t="s">
        <v>718</v>
      </c>
      <c r="H5705" s="473" t="s">
        <v>439</v>
      </c>
      <c r="I5705" s="543">
        <v>2025</v>
      </c>
      <c r="J5705" s="473">
        <v>2</v>
      </c>
      <c r="K5705" s="513">
        <v>45723</v>
      </c>
      <c r="L5705" s="515"/>
      <c r="M5705" s="480">
        <v>0.16520000000000001</v>
      </c>
      <c r="N5705" s="480">
        <v>0.18859999999999999</v>
      </c>
      <c r="O5705" s="480">
        <f t="shared" si="229"/>
        <v>2.3399999999999976E-2</v>
      </c>
      <c r="P5705" s="480">
        <f t="shared" si="230"/>
        <v>0</v>
      </c>
      <c r="Q5705" s="544">
        <v>1</v>
      </c>
      <c r="R5705" s="480">
        <f t="shared" si="226"/>
        <v>0.16520000000000001</v>
      </c>
      <c r="S5705" s="514"/>
      <c r="T5705" s="487">
        <f t="shared" si="232"/>
        <v>0</v>
      </c>
      <c r="U5705" s="550">
        <v>375000</v>
      </c>
      <c r="V5705" s="546">
        <f t="shared" si="233"/>
        <v>375000</v>
      </c>
      <c r="W5705" s="716" t="e">
        <f t="shared" si="234"/>
        <v>#DIV/0!</v>
      </c>
      <c r="X5705" s="484"/>
      <c r="Y5705" s="484"/>
      <c r="Z5705" s="739">
        <f t="shared" si="235"/>
        <v>0</v>
      </c>
      <c r="AA5705" s="484"/>
      <c r="AB5705" s="484"/>
      <c r="AC5705" s="484"/>
      <c r="AD5705" s="484"/>
      <c r="AE5705" s="484"/>
      <c r="AF5705" s="484"/>
      <c r="AG5705" s="484"/>
      <c r="AH5705" s="484"/>
    </row>
    <row r="5706" spans="1:34" s="493" customFormat="1" ht="12.65" customHeight="1">
      <c r="A5706" s="452" t="s">
        <v>111</v>
      </c>
      <c r="B5706" s="530" t="s">
        <v>718</v>
      </c>
      <c r="C5706" s="473" t="str">
        <f>VLOOKUP(B5706,[2]Sheet1!$A:$B,2,0)</f>
        <v>MODI</v>
      </c>
      <c r="D5706" s="540" t="s">
        <v>729</v>
      </c>
      <c r="E5706" s="549" t="s">
        <v>730</v>
      </c>
      <c r="F5706" s="540" t="s">
        <v>1144</v>
      </c>
      <c r="G5706" s="495" t="s">
        <v>718</v>
      </c>
      <c r="H5706" s="473" t="s">
        <v>439</v>
      </c>
      <c r="I5706" s="543">
        <v>2025</v>
      </c>
      <c r="J5706" s="473">
        <v>2</v>
      </c>
      <c r="K5706" s="513">
        <v>45723</v>
      </c>
      <c r="L5706" s="515"/>
      <c r="M5706" s="480">
        <v>0.15759999999999999</v>
      </c>
      <c r="N5706" s="480">
        <v>0.18010000000000001</v>
      </c>
      <c r="O5706" s="480">
        <f t="shared" si="229"/>
        <v>2.250000000000002E-2</v>
      </c>
      <c r="P5706" s="480">
        <f t="shared" si="230"/>
        <v>0</v>
      </c>
      <c r="Q5706" s="544">
        <v>1</v>
      </c>
      <c r="R5706" s="480">
        <f t="shared" si="226"/>
        <v>0.15759999999999999</v>
      </c>
      <c r="S5706" s="514"/>
      <c r="T5706" s="487">
        <f t="shared" si="232"/>
        <v>0</v>
      </c>
      <c r="U5706" s="550">
        <v>360000</v>
      </c>
      <c r="V5706" s="546">
        <f t="shared" si="233"/>
        <v>360000</v>
      </c>
      <c r="W5706" s="716" t="e">
        <f t="shared" si="234"/>
        <v>#DIV/0!</v>
      </c>
      <c r="X5706" s="484"/>
      <c r="Y5706" s="484"/>
      <c r="Z5706" s="739">
        <f t="shared" si="235"/>
        <v>0</v>
      </c>
      <c r="AA5706" s="484"/>
      <c r="AB5706" s="484"/>
      <c r="AC5706" s="484"/>
      <c r="AD5706" s="484"/>
      <c r="AE5706" s="484"/>
      <c r="AF5706" s="484"/>
      <c r="AG5706" s="484"/>
      <c r="AH5706" s="484"/>
    </row>
    <row r="5707" spans="1:34" s="493" customFormat="1" ht="12.65" customHeight="1">
      <c r="A5707" s="452" t="s">
        <v>111</v>
      </c>
      <c r="B5707" s="530" t="s">
        <v>718</v>
      </c>
      <c r="C5707" s="473" t="str">
        <f>VLOOKUP(B5707,[2]Sheet1!$A:$B,2,0)</f>
        <v>MODI</v>
      </c>
      <c r="D5707" s="540" t="s">
        <v>1163</v>
      </c>
      <c r="E5707" s="549" t="s">
        <v>1164</v>
      </c>
      <c r="F5707" s="540" t="s">
        <v>1144</v>
      </c>
      <c r="G5707" s="495" t="s">
        <v>718</v>
      </c>
      <c r="H5707" s="473" t="s">
        <v>439</v>
      </c>
      <c r="I5707" s="543">
        <v>2025</v>
      </c>
      <c r="J5707" s="473">
        <v>2</v>
      </c>
      <c r="K5707" s="513">
        <v>45723</v>
      </c>
      <c r="L5707" s="515"/>
      <c r="M5707" s="480">
        <v>0.17280000000000001</v>
      </c>
      <c r="N5707" s="480">
        <v>0.2041</v>
      </c>
      <c r="O5707" s="480">
        <f t="shared" si="229"/>
        <v>3.1299999999999994E-2</v>
      </c>
      <c r="P5707" s="480">
        <f t="shared" si="230"/>
        <v>0</v>
      </c>
      <c r="Q5707" s="544">
        <v>1</v>
      </c>
      <c r="R5707" s="480">
        <f t="shared" si="226"/>
        <v>0.17280000000000001</v>
      </c>
      <c r="S5707" s="514"/>
      <c r="T5707" s="487">
        <f t="shared" si="232"/>
        <v>0</v>
      </c>
      <c r="U5707" s="550">
        <v>500000</v>
      </c>
      <c r="V5707" s="546">
        <f t="shared" si="233"/>
        <v>500000</v>
      </c>
      <c r="W5707" s="716" t="e">
        <f t="shared" si="234"/>
        <v>#DIV/0!</v>
      </c>
      <c r="X5707" s="484"/>
      <c r="Y5707" s="484"/>
      <c r="Z5707" s="739">
        <f t="shared" si="235"/>
        <v>0</v>
      </c>
      <c r="AA5707" s="484"/>
      <c r="AB5707" s="484"/>
      <c r="AC5707" s="484"/>
      <c r="AD5707" s="484"/>
      <c r="AE5707" s="484"/>
      <c r="AF5707" s="484"/>
      <c r="AG5707" s="484"/>
      <c r="AH5707" s="484"/>
    </row>
    <row r="5708" spans="1:34" s="493" customFormat="1" ht="12.65" customHeight="1">
      <c r="A5708" s="452" t="s">
        <v>111</v>
      </c>
      <c r="B5708" s="530" t="s">
        <v>718</v>
      </c>
      <c r="C5708" s="473" t="str">
        <f>VLOOKUP(B5708,[2]Sheet1!$A:$B,2,0)</f>
        <v>MODI</v>
      </c>
      <c r="D5708" s="540" t="s">
        <v>737</v>
      </c>
      <c r="E5708" s="549" t="s">
        <v>1165</v>
      </c>
      <c r="F5708" s="540" t="s">
        <v>1144</v>
      </c>
      <c r="G5708" s="495" t="s">
        <v>718</v>
      </c>
      <c r="H5708" s="473" t="s">
        <v>439</v>
      </c>
      <c r="I5708" s="543">
        <v>2025</v>
      </c>
      <c r="J5708" s="473">
        <v>2</v>
      </c>
      <c r="K5708" s="513">
        <v>45723</v>
      </c>
      <c r="L5708" s="515"/>
      <c r="M5708" s="480">
        <v>0.21</v>
      </c>
      <c r="N5708" s="480">
        <v>0.245</v>
      </c>
      <c r="O5708" s="480">
        <f t="shared" si="229"/>
        <v>3.5000000000000003E-2</v>
      </c>
      <c r="P5708" s="480">
        <f t="shared" si="230"/>
        <v>0</v>
      </c>
      <c r="Q5708" s="544">
        <v>1</v>
      </c>
      <c r="R5708" s="480">
        <f t="shared" si="226"/>
        <v>0.21</v>
      </c>
      <c r="S5708" s="514"/>
      <c r="T5708" s="487">
        <f t="shared" si="232"/>
        <v>0</v>
      </c>
      <c r="U5708" s="550">
        <v>560000</v>
      </c>
      <c r="V5708" s="546">
        <f t="shared" si="233"/>
        <v>560000</v>
      </c>
      <c r="W5708" s="716" t="e">
        <f t="shared" si="234"/>
        <v>#DIV/0!</v>
      </c>
      <c r="X5708" s="484"/>
      <c r="Y5708" s="484"/>
      <c r="Z5708" s="739">
        <f t="shared" si="235"/>
        <v>0</v>
      </c>
      <c r="AA5708" s="484"/>
      <c r="AB5708" s="484"/>
      <c r="AC5708" s="484"/>
      <c r="AD5708" s="484"/>
      <c r="AE5708" s="484"/>
      <c r="AF5708" s="484"/>
      <c r="AG5708" s="484"/>
      <c r="AH5708" s="484"/>
    </row>
    <row r="5709" spans="1:34" s="493" customFormat="1" ht="12.65" customHeight="1">
      <c r="A5709" s="452" t="s">
        <v>115</v>
      </c>
      <c r="B5709" s="530" t="s">
        <v>728</v>
      </c>
      <c r="C5709" s="473" t="str">
        <f>VLOOKUP(B5709,[2]Sheet1!$A:$B,2,0)</f>
        <v>MODI</v>
      </c>
      <c r="D5709" s="540" t="s">
        <v>719</v>
      </c>
      <c r="E5709" s="549" t="s">
        <v>1166</v>
      </c>
      <c r="F5709" s="540" t="s">
        <v>1144</v>
      </c>
      <c r="G5709" s="495" t="s">
        <v>728</v>
      </c>
      <c r="H5709" s="473" t="s">
        <v>439</v>
      </c>
      <c r="I5709" s="543">
        <v>2025</v>
      </c>
      <c r="J5709" s="473">
        <v>2</v>
      </c>
      <c r="K5709" s="513">
        <v>45723</v>
      </c>
      <c r="L5709" s="515"/>
      <c r="M5709" s="480">
        <v>0.75649999999999995</v>
      </c>
      <c r="N5709" s="480">
        <v>0.79090000000000005</v>
      </c>
      <c r="O5709" s="480">
        <f t="shared" si="229"/>
        <v>3.4400000000000097E-2</v>
      </c>
      <c r="P5709" s="480">
        <f t="shared" si="230"/>
        <v>0</v>
      </c>
      <c r="Q5709" s="544">
        <v>1</v>
      </c>
      <c r="R5709" s="480">
        <f t="shared" si="226"/>
        <v>0.75649999999999995</v>
      </c>
      <c r="S5709" s="514"/>
      <c r="T5709" s="487">
        <f t="shared" si="232"/>
        <v>0</v>
      </c>
      <c r="U5709" s="550">
        <f>550000*2</f>
        <v>1100000</v>
      </c>
      <c r="V5709" s="546">
        <f t="shared" si="233"/>
        <v>1100000</v>
      </c>
      <c r="W5709" s="716" t="e">
        <f t="shared" si="234"/>
        <v>#DIV/0!</v>
      </c>
      <c r="X5709" s="484"/>
      <c r="Y5709" s="484"/>
      <c r="Z5709" s="739">
        <f t="shared" si="235"/>
        <v>0</v>
      </c>
      <c r="AA5709" s="484"/>
      <c r="AB5709" s="484"/>
      <c r="AC5709" s="484"/>
      <c r="AD5709" s="484"/>
      <c r="AE5709" s="484"/>
      <c r="AF5709" s="484"/>
      <c r="AG5709" s="484"/>
      <c r="AH5709" s="484"/>
    </row>
    <row r="5710" spans="1:34" s="516" customFormat="1" ht="12.65" customHeight="1">
      <c r="A5710" s="284" t="s">
        <v>106</v>
      </c>
      <c r="B5710" s="551" t="s">
        <v>699</v>
      </c>
      <c r="C5710" s="495" t="s">
        <v>449</v>
      </c>
      <c r="D5710" s="473" t="s">
        <v>1517</v>
      </c>
      <c r="E5710" s="489" t="s">
        <v>1168</v>
      </c>
      <c r="F5710" s="473" t="s">
        <v>1169</v>
      </c>
      <c r="G5710" s="473" t="s">
        <v>699</v>
      </c>
      <c r="H5710" s="473" t="s">
        <v>1170</v>
      </c>
      <c r="I5710" s="552">
        <v>2025</v>
      </c>
      <c r="J5710" s="473">
        <v>2</v>
      </c>
      <c r="K5710" s="513">
        <v>45724</v>
      </c>
      <c r="L5710" s="515"/>
      <c r="M5710" s="480">
        <v>1.5613891961777499E-2</v>
      </c>
      <c r="N5710" s="480">
        <v>1.5697225295110799E-2</v>
      </c>
      <c r="O5710" s="480">
        <v>8.3333333333299896E-5</v>
      </c>
      <c r="P5710" s="480"/>
      <c r="Q5710" s="481">
        <v>1</v>
      </c>
      <c r="R5710" s="480">
        <v>1.5613891961777499E-2</v>
      </c>
      <c r="S5710" s="514">
        <v>0</v>
      </c>
      <c r="T5710" s="553">
        <v>4875031</v>
      </c>
      <c r="U5710" s="467">
        <v>12000</v>
      </c>
      <c r="V5710" s="467">
        <v>11593.747416666829</v>
      </c>
      <c r="W5710" s="716" t="e">
        <f t="shared" si="234"/>
        <v>#DIV/0!</v>
      </c>
      <c r="X5710" s="484"/>
      <c r="Y5710" s="484"/>
      <c r="Z5710" s="739">
        <f t="shared" si="235"/>
        <v>0</v>
      </c>
      <c r="AA5710" s="484"/>
      <c r="AB5710" s="484"/>
      <c r="AC5710" s="484"/>
      <c r="AD5710" s="484"/>
      <c r="AE5710" s="484"/>
      <c r="AF5710" s="484"/>
      <c r="AG5710" s="484"/>
      <c r="AH5710" s="484"/>
    </row>
    <row r="5711" spans="1:34" s="516" customFormat="1" ht="12.65" customHeight="1">
      <c r="A5711" s="284" t="s">
        <v>106</v>
      </c>
      <c r="B5711" s="551" t="s">
        <v>699</v>
      </c>
      <c r="C5711" s="495" t="s">
        <v>449</v>
      </c>
      <c r="D5711" s="473" t="s">
        <v>1518</v>
      </c>
      <c r="E5711" s="489" t="s">
        <v>1172</v>
      </c>
      <c r="F5711" s="473" t="s">
        <v>1169</v>
      </c>
      <c r="G5711" s="473" t="s">
        <v>699</v>
      </c>
      <c r="H5711" s="473" t="s">
        <v>538</v>
      </c>
      <c r="I5711" s="552">
        <v>2025</v>
      </c>
      <c r="J5711" s="473">
        <v>2</v>
      </c>
      <c r="K5711" s="513">
        <v>45724</v>
      </c>
      <c r="L5711" s="515"/>
      <c r="M5711" s="480">
        <v>4.8499074074074097E-2</v>
      </c>
      <c r="N5711" s="480">
        <v>4.8800000000000003E-2</v>
      </c>
      <c r="O5711" s="480">
        <v>3.00925925925906E-4</v>
      </c>
      <c r="P5711" s="480"/>
      <c r="Q5711" s="481">
        <v>1</v>
      </c>
      <c r="R5711" s="480">
        <v>4.8499074074074097E-2</v>
      </c>
      <c r="S5711" s="514">
        <v>0</v>
      </c>
      <c r="T5711" s="553">
        <v>5100712</v>
      </c>
      <c r="U5711" s="467">
        <v>19500</v>
      </c>
      <c r="V5711" s="467">
        <v>17965.063518518618</v>
      </c>
      <c r="W5711" s="716" t="e">
        <f t="shared" si="234"/>
        <v>#DIV/0!</v>
      </c>
      <c r="X5711" s="484"/>
      <c r="Y5711" s="484"/>
      <c r="Z5711" s="739">
        <f t="shared" si="235"/>
        <v>0</v>
      </c>
      <c r="AA5711" s="484"/>
      <c r="AB5711" s="484"/>
      <c r="AC5711" s="484"/>
      <c r="AD5711" s="484"/>
      <c r="AE5711" s="484"/>
      <c r="AF5711" s="484"/>
      <c r="AG5711" s="484"/>
      <c r="AH5711" s="484"/>
    </row>
    <row r="5712" spans="1:34" s="516" customFormat="1" ht="12.65" customHeight="1">
      <c r="A5712" s="284" t="s">
        <v>106</v>
      </c>
      <c r="B5712" s="551" t="s">
        <v>699</v>
      </c>
      <c r="C5712" s="495" t="s">
        <v>449</v>
      </c>
      <c r="D5712" s="473" t="s">
        <v>1173</v>
      </c>
      <c r="E5712" s="489" t="s">
        <v>1174</v>
      </c>
      <c r="F5712" s="473" t="s">
        <v>1169</v>
      </c>
      <c r="G5712" s="473" t="s">
        <v>699</v>
      </c>
      <c r="H5712" s="473" t="s">
        <v>538</v>
      </c>
      <c r="I5712" s="552">
        <v>2025</v>
      </c>
      <c r="J5712" s="473">
        <v>2</v>
      </c>
      <c r="K5712" s="513">
        <v>45724</v>
      </c>
      <c r="L5712" s="515"/>
      <c r="M5712" s="480">
        <v>8.4000000000000005E-2</v>
      </c>
      <c r="N5712" s="480">
        <v>8.48E-2</v>
      </c>
      <c r="O5712" s="480">
        <v>7.9999999999999505E-4</v>
      </c>
      <c r="P5712" s="480"/>
      <c r="Q5712" s="481">
        <v>1</v>
      </c>
      <c r="R5712" s="480">
        <v>8.4000000000000005E-2</v>
      </c>
      <c r="S5712" s="554">
        <v>2060000</v>
      </c>
      <c r="T5712" s="553">
        <v>43416349</v>
      </c>
      <c r="U5712" s="467">
        <v>192000</v>
      </c>
      <c r="V5712" s="467">
        <v>157266.92080000023</v>
      </c>
      <c r="W5712" s="716" t="e">
        <f t="shared" si="234"/>
        <v>#DIV/0!</v>
      </c>
      <c r="X5712" s="484"/>
      <c r="Y5712" s="484"/>
      <c r="Z5712" s="739">
        <f t="shared" si="235"/>
        <v>1647.9999999999898</v>
      </c>
      <c r="AA5712" s="484"/>
      <c r="AB5712" s="484"/>
      <c r="AC5712" s="484"/>
      <c r="AD5712" s="484"/>
      <c r="AE5712" s="484"/>
      <c r="AF5712" s="484"/>
      <c r="AG5712" s="484"/>
      <c r="AH5712" s="484"/>
    </row>
    <row r="5713" spans="1:34" s="516" customFormat="1" ht="12.65" customHeight="1">
      <c r="A5713" s="284" t="s">
        <v>106</v>
      </c>
      <c r="B5713" s="551" t="s">
        <v>699</v>
      </c>
      <c r="C5713" s="495" t="s">
        <v>449</v>
      </c>
      <c r="D5713" s="473" t="s">
        <v>1175</v>
      </c>
      <c r="E5713" s="489" t="s">
        <v>1176</v>
      </c>
      <c r="F5713" s="473" t="s">
        <v>1169</v>
      </c>
      <c r="G5713" s="473" t="s">
        <v>699</v>
      </c>
      <c r="H5713" s="473" t="s">
        <v>538</v>
      </c>
      <c r="I5713" s="552">
        <v>2025</v>
      </c>
      <c r="J5713" s="473">
        <v>2</v>
      </c>
      <c r="K5713" s="513">
        <v>45724</v>
      </c>
      <c r="L5713" s="515"/>
      <c r="M5713" s="480">
        <v>1.54984811013187E-2</v>
      </c>
      <c r="N5713" s="480">
        <v>1.55644533235409E-2</v>
      </c>
      <c r="O5713" s="480">
        <v>6.5972222222199895E-5</v>
      </c>
      <c r="P5713" s="480"/>
      <c r="Q5713" s="481">
        <v>1</v>
      </c>
      <c r="R5713" s="480">
        <v>1.54984811013187E-2</v>
      </c>
      <c r="S5713" s="554">
        <v>1191980</v>
      </c>
      <c r="T5713" s="553">
        <v>53736810</v>
      </c>
      <c r="U5713" s="467">
        <v>26000</v>
      </c>
      <c r="V5713" s="467">
        <v>22454.863229167866</v>
      </c>
      <c r="W5713" s="716" t="e">
        <f t="shared" si="234"/>
        <v>#DIV/0!</v>
      </c>
      <c r="X5713" s="484"/>
      <c r="Y5713" s="484"/>
      <c r="Z5713" s="739">
        <f t="shared" si="235"/>
        <v>78.637569444417835</v>
      </c>
      <c r="AA5713" s="484"/>
      <c r="AB5713" s="484"/>
      <c r="AC5713" s="484"/>
      <c r="AD5713" s="484"/>
      <c r="AE5713" s="484"/>
      <c r="AF5713" s="484"/>
      <c r="AG5713" s="484"/>
      <c r="AH5713" s="484"/>
    </row>
    <row r="5714" spans="1:34" s="516" customFormat="1" ht="12.65" customHeight="1">
      <c r="A5714" s="284" t="s">
        <v>106</v>
      </c>
      <c r="B5714" s="551" t="s">
        <v>699</v>
      </c>
      <c r="C5714" s="495" t="s">
        <v>449</v>
      </c>
      <c r="D5714" s="473" t="s">
        <v>1177</v>
      </c>
      <c r="E5714" s="489" t="s">
        <v>1178</v>
      </c>
      <c r="F5714" s="473" t="s">
        <v>1169</v>
      </c>
      <c r="G5714" s="473" t="s">
        <v>699</v>
      </c>
      <c r="H5714" s="473" t="s">
        <v>538</v>
      </c>
      <c r="I5714" s="552">
        <v>2025</v>
      </c>
      <c r="J5714" s="473">
        <v>2</v>
      </c>
      <c r="K5714" s="513">
        <v>45724</v>
      </c>
      <c r="L5714" s="515"/>
      <c r="M5714" s="480">
        <v>3.9622222222222198E-2</v>
      </c>
      <c r="N5714" s="480">
        <v>3.9899999999999998E-2</v>
      </c>
      <c r="O5714" s="480">
        <v>2.777777777778E-4</v>
      </c>
      <c r="P5714" s="480"/>
      <c r="Q5714" s="481">
        <v>1</v>
      </c>
      <c r="R5714" s="480">
        <v>3.9622222222222198E-2</v>
      </c>
      <c r="S5714" s="554">
        <v>1380000</v>
      </c>
      <c r="T5714" s="553">
        <v>42350088</v>
      </c>
      <c r="U5714" s="467">
        <v>48000</v>
      </c>
      <c r="V5714" s="467">
        <v>36236.086666665724</v>
      </c>
      <c r="W5714" s="716" t="e">
        <f t="shared" si="234"/>
        <v>#DIV/0!</v>
      </c>
      <c r="X5714" s="484"/>
      <c r="Y5714" s="484"/>
      <c r="Z5714" s="739">
        <f t="shared" si="235"/>
        <v>383.33333333336401</v>
      </c>
      <c r="AA5714" s="484"/>
      <c r="AB5714" s="484"/>
      <c r="AC5714" s="484"/>
      <c r="AD5714" s="484"/>
      <c r="AE5714" s="484"/>
      <c r="AF5714" s="484"/>
      <c r="AG5714" s="484"/>
      <c r="AH5714" s="484"/>
    </row>
    <row r="5715" spans="1:34" s="516" customFormat="1" ht="12.65" customHeight="1">
      <c r="A5715" s="284" t="s">
        <v>106</v>
      </c>
      <c r="B5715" s="551" t="s">
        <v>699</v>
      </c>
      <c r="C5715" s="495" t="s">
        <v>449</v>
      </c>
      <c r="D5715" s="473" t="s">
        <v>1179</v>
      </c>
      <c r="E5715" s="489" t="s">
        <v>1180</v>
      </c>
      <c r="F5715" s="473" t="s">
        <v>1169</v>
      </c>
      <c r="G5715" s="473" t="s">
        <v>699</v>
      </c>
      <c r="H5715" s="473" t="s">
        <v>538</v>
      </c>
      <c r="I5715" s="552">
        <v>2025</v>
      </c>
      <c r="J5715" s="473">
        <v>2</v>
      </c>
      <c r="K5715" s="513">
        <v>45724</v>
      </c>
      <c r="L5715" s="515"/>
      <c r="M5715" s="480">
        <v>1.24996716339609E-2</v>
      </c>
      <c r="N5715" s="480">
        <v>1.25546484858128E-2</v>
      </c>
      <c r="O5715" s="480">
        <v>5.49768518518998E-5</v>
      </c>
      <c r="P5715" s="480"/>
      <c r="Q5715" s="481">
        <v>1</v>
      </c>
      <c r="R5715" s="480">
        <v>1.24996716339609E-2</v>
      </c>
      <c r="S5715" s="554">
        <v>1988150</v>
      </c>
      <c r="T5715" s="553">
        <v>79866206</v>
      </c>
      <c r="U5715" s="467">
        <v>19000</v>
      </c>
      <c r="V5715" s="467">
        <v>14609.207424764689</v>
      </c>
      <c r="W5715" s="716" t="e">
        <f t="shared" si="234"/>
        <v>#DIV/0!</v>
      </c>
      <c r="X5715" s="484"/>
      <c r="Y5715" s="484"/>
      <c r="Z5715" s="739">
        <f t="shared" si="235"/>
        <v>109.30222800935459</v>
      </c>
      <c r="AA5715" s="484"/>
      <c r="AB5715" s="484"/>
      <c r="AC5715" s="484"/>
      <c r="AD5715" s="484"/>
      <c r="AE5715" s="484"/>
      <c r="AF5715" s="484"/>
      <c r="AG5715" s="484"/>
      <c r="AH5715" s="484"/>
    </row>
    <row r="5716" spans="1:34" s="516" customFormat="1" ht="12.65" customHeight="1">
      <c r="A5716" s="284" t="s">
        <v>106</v>
      </c>
      <c r="B5716" s="551" t="s">
        <v>699</v>
      </c>
      <c r="C5716" s="495" t="s">
        <v>449</v>
      </c>
      <c r="D5716" s="473" t="s">
        <v>1181</v>
      </c>
      <c r="E5716" s="489" t="s">
        <v>1182</v>
      </c>
      <c r="F5716" s="473" t="s">
        <v>1169</v>
      </c>
      <c r="G5716" s="473" t="s">
        <v>699</v>
      </c>
      <c r="H5716" s="473" t="s">
        <v>538</v>
      </c>
      <c r="I5716" s="552">
        <v>2025</v>
      </c>
      <c r="J5716" s="473">
        <v>2</v>
      </c>
      <c r="K5716" s="513">
        <v>45724</v>
      </c>
      <c r="L5716" s="515"/>
      <c r="M5716" s="480">
        <v>0.10203611111111099</v>
      </c>
      <c r="N5716" s="480">
        <v>0.1028</v>
      </c>
      <c r="O5716" s="480">
        <v>7.6388888888900797E-4</v>
      </c>
      <c r="P5716" s="480"/>
      <c r="Q5716" s="481">
        <v>1</v>
      </c>
      <c r="R5716" s="480">
        <v>0.10203611111111099</v>
      </c>
      <c r="S5716" s="554">
        <v>1060000</v>
      </c>
      <c r="T5716" s="553">
        <v>40537159</v>
      </c>
      <c r="U5716" s="467">
        <v>238000</v>
      </c>
      <c r="V5716" s="467">
        <v>207034.11465277296</v>
      </c>
      <c r="W5716" s="716" t="e">
        <f t="shared" si="234"/>
        <v>#DIV/0!</v>
      </c>
      <c r="X5716" s="484"/>
      <c r="Y5716" s="484"/>
      <c r="Z5716" s="739">
        <f t="shared" si="235"/>
        <v>809.72222222234848</v>
      </c>
      <c r="AA5716" s="484"/>
      <c r="AB5716" s="484"/>
      <c r="AC5716" s="484"/>
      <c r="AD5716" s="484"/>
      <c r="AE5716" s="484"/>
      <c r="AF5716" s="484"/>
      <c r="AG5716" s="484"/>
      <c r="AH5716" s="484"/>
    </row>
    <row r="5717" spans="1:34" s="516" customFormat="1" ht="12.65" customHeight="1">
      <c r="A5717" s="284" t="s">
        <v>106</v>
      </c>
      <c r="B5717" s="551" t="s">
        <v>699</v>
      </c>
      <c r="C5717" s="495" t="s">
        <v>449</v>
      </c>
      <c r="D5717" s="473" t="s">
        <v>1173</v>
      </c>
      <c r="E5717" s="489" t="s">
        <v>1174</v>
      </c>
      <c r="F5717" s="473" t="s">
        <v>1169</v>
      </c>
      <c r="G5717" s="473" t="s">
        <v>699</v>
      </c>
      <c r="H5717" s="473" t="s">
        <v>538</v>
      </c>
      <c r="I5717" s="552">
        <v>2025</v>
      </c>
      <c r="J5717" s="473">
        <v>2</v>
      </c>
      <c r="K5717" s="513">
        <v>45724</v>
      </c>
      <c r="L5717" s="515"/>
      <c r="M5717" s="480">
        <v>8.4000000000000005E-2</v>
      </c>
      <c r="N5717" s="480">
        <v>8.48E-2</v>
      </c>
      <c r="O5717" s="480">
        <v>7.9999999999999505E-4</v>
      </c>
      <c r="P5717" s="480"/>
      <c r="Q5717" s="481">
        <v>1</v>
      </c>
      <c r="R5717" s="480">
        <v>8.4000000000000005E-2</v>
      </c>
      <c r="S5717" s="554">
        <v>2060000</v>
      </c>
      <c r="T5717" s="553">
        <v>43416349</v>
      </c>
      <c r="U5717" s="467">
        <v>0</v>
      </c>
      <c r="V5717" s="467">
        <v>0</v>
      </c>
      <c r="W5717" s="716" t="e">
        <f t="shared" si="234"/>
        <v>#DIV/0!</v>
      </c>
      <c r="X5717" s="484"/>
      <c r="Y5717" s="484"/>
      <c r="Z5717" s="739">
        <f t="shared" si="235"/>
        <v>1647.9999999999898</v>
      </c>
      <c r="AA5717" s="484"/>
      <c r="AB5717" s="484"/>
      <c r="AC5717" s="484"/>
      <c r="AD5717" s="484"/>
      <c r="AE5717" s="484"/>
      <c r="AF5717" s="484"/>
      <c r="AG5717" s="484"/>
      <c r="AH5717" s="484"/>
    </row>
    <row r="5718" spans="1:34" s="516" customFormat="1" ht="12.65" customHeight="1">
      <c r="A5718" s="284" t="s">
        <v>107</v>
      </c>
      <c r="B5718" s="551" t="s">
        <v>703</v>
      </c>
      <c r="C5718" s="495" t="s">
        <v>449</v>
      </c>
      <c r="D5718" s="473" t="s">
        <v>1183</v>
      </c>
      <c r="E5718" s="489" t="s">
        <v>1184</v>
      </c>
      <c r="F5718" s="473" t="s">
        <v>1169</v>
      </c>
      <c r="G5718" s="473" t="s">
        <v>703</v>
      </c>
      <c r="H5718" s="473" t="s">
        <v>538</v>
      </c>
      <c r="I5718" s="552">
        <v>2025</v>
      </c>
      <c r="J5718" s="473">
        <v>2</v>
      </c>
      <c r="K5718" s="513">
        <v>45724</v>
      </c>
      <c r="L5718" s="515"/>
      <c r="M5718" s="480">
        <v>6.7044444444444407E-2</v>
      </c>
      <c r="N5718" s="480">
        <v>6.7599999999999993E-2</v>
      </c>
      <c r="O5718" s="480">
        <v>5.55555555555587E-4</v>
      </c>
      <c r="P5718" s="480"/>
      <c r="Q5718" s="481">
        <v>1</v>
      </c>
      <c r="R5718" s="480">
        <v>6.7044444444444407E-2</v>
      </c>
      <c r="S5718" s="514">
        <v>0</v>
      </c>
      <c r="T5718" s="553">
        <v>4182316</v>
      </c>
      <c r="U5718" s="467">
        <v>40000</v>
      </c>
      <c r="V5718" s="467">
        <v>37676.491111110983</v>
      </c>
      <c r="W5718" s="716" t="e">
        <f t="shared" si="234"/>
        <v>#DIV/0!</v>
      </c>
      <c r="X5718" s="484"/>
      <c r="Y5718" s="484"/>
      <c r="Z5718" s="739">
        <f t="shared" si="235"/>
        <v>0</v>
      </c>
      <c r="AA5718" s="484"/>
      <c r="AB5718" s="484"/>
      <c r="AC5718" s="484"/>
      <c r="AD5718" s="484"/>
      <c r="AE5718" s="484"/>
      <c r="AF5718" s="484"/>
      <c r="AG5718" s="484"/>
      <c r="AH5718" s="484"/>
    </row>
    <row r="5719" spans="1:34" s="516" customFormat="1" ht="12.65" customHeight="1">
      <c r="A5719" s="284" t="s">
        <v>107</v>
      </c>
      <c r="B5719" s="551" t="s">
        <v>703</v>
      </c>
      <c r="C5719" s="495" t="s">
        <v>449</v>
      </c>
      <c r="D5719" s="473" t="s">
        <v>1183</v>
      </c>
      <c r="E5719" s="489" t="s">
        <v>1185</v>
      </c>
      <c r="F5719" s="473" t="s">
        <v>1169</v>
      </c>
      <c r="G5719" s="473" t="s">
        <v>703</v>
      </c>
      <c r="H5719" s="473" t="s">
        <v>538</v>
      </c>
      <c r="I5719" s="552">
        <v>2025</v>
      </c>
      <c r="J5719" s="473">
        <v>2</v>
      </c>
      <c r="K5719" s="513">
        <v>45724</v>
      </c>
      <c r="L5719" s="515"/>
      <c r="M5719" s="480">
        <v>6.6299999999999998E-2</v>
      </c>
      <c r="N5719" s="480">
        <v>6.6900000000000001E-2</v>
      </c>
      <c r="O5719" s="480">
        <v>5.55555555555587E-4</v>
      </c>
      <c r="P5719" s="480"/>
      <c r="Q5719" s="481">
        <v>1</v>
      </c>
      <c r="R5719" s="480">
        <v>6.6299999999999998E-2</v>
      </c>
      <c r="S5719" s="514">
        <v>0</v>
      </c>
      <c r="T5719" s="553">
        <v>630000</v>
      </c>
      <c r="U5719" s="467">
        <v>40000</v>
      </c>
      <c r="V5719" s="467">
        <v>39649.999999999978</v>
      </c>
      <c r="W5719" s="716" t="e">
        <f t="shared" si="234"/>
        <v>#DIV/0!</v>
      </c>
      <c r="X5719" s="484"/>
      <c r="Y5719" s="484"/>
      <c r="Z5719" s="739">
        <f t="shared" si="235"/>
        <v>0</v>
      </c>
      <c r="AA5719" s="484"/>
      <c r="AB5719" s="484"/>
      <c r="AC5719" s="484"/>
      <c r="AD5719" s="484"/>
      <c r="AE5719" s="484"/>
      <c r="AF5719" s="484"/>
      <c r="AG5719" s="484"/>
      <c r="AH5719" s="484"/>
    </row>
    <row r="5720" spans="1:34" s="516" customFormat="1" ht="12.65" customHeight="1">
      <c r="A5720" s="284" t="s">
        <v>107</v>
      </c>
      <c r="B5720" s="551" t="s">
        <v>703</v>
      </c>
      <c r="C5720" s="495" t="s">
        <v>449</v>
      </c>
      <c r="D5720" s="473" t="s">
        <v>1186</v>
      </c>
      <c r="E5720" s="489" t="s">
        <v>1187</v>
      </c>
      <c r="F5720" s="473" t="s">
        <v>1169</v>
      </c>
      <c r="G5720" s="473" t="s">
        <v>703</v>
      </c>
      <c r="H5720" s="473" t="s">
        <v>538</v>
      </c>
      <c r="I5720" s="552">
        <v>2025</v>
      </c>
      <c r="J5720" s="473">
        <v>2</v>
      </c>
      <c r="K5720" s="513">
        <v>45724</v>
      </c>
      <c r="L5720" s="515"/>
      <c r="M5720" s="480">
        <v>1.8429011438828399E-2</v>
      </c>
      <c r="N5720" s="480">
        <v>1.8522761438828399E-2</v>
      </c>
      <c r="O5720" s="480">
        <v>9.3750000000000097E-5</v>
      </c>
      <c r="P5720" s="480"/>
      <c r="Q5720" s="481">
        <v>1</v>
      </c>
      <c r="R5720" s="480">
        <v>1.8429011438828399E-2</v>
      </c>
      <c r="S5720" s="554">
        <v>1270000</v>
      </c>
      <c r="T5720" s="553">
        <v>42609614</v>
      </c>
      <c r="U5720" s="467">
        <v>30000</v>
      </c>
      <c r="V5720" s="467">
        <v>26005.348687499994</v>
      </c>
      <c r="W5720" s="716" t="e">
        <f t="shared" si="234"/>
        <v>#DIV/0!</v>
      </c>
      <c r="X5720" s="484"/>
      <c r="Y5720" s="484"/>
      <c r="Z5720" s="739">
        <f t="shared" si="235"/>
        <v>119.06250000000013</v>
      </c>
      <c r="AA5720" s="484"/>
      <c r="AB5720" s="484"/>
      <c r="AC5720" s="484"/>
      <c r="AD5720" s="484"/>
      <c r="AE5720" s="484"/>
      <c r="AF5720" s="484"/>
      <c r="AG5720" s="484"/>
      <c r="AH5720" s="484"/>
    </row>
    <row r="5721" spans="1:34" s="516" customFormat="1" ht="12.65" customHeight="1">
      <c r="A5721" s="284" t="s">
        <v>107</v>
      </c>
      <c r="B5721" s="551" t="s">
        <v>703</v>
      </c>
      <c r="C5721" s="495" t="s">
        <v>449</v>
      </c>
      <c r="D5721" s="473" t="s">
        <v>1188</v>
      </c>
      <c r="E5721" s="489" t="s">
        <v>1189</v>
      </c>
      <c r="F5721" s="473" t="s">
        <v>1169</v>
      </c>
      <c r="G5721" s="473" t="s">
        <v>703</v>
      </c>
      <c r="H5721" s="473" t="s">
        <v>538</v>
      </c>
      <c r="I5721" s="552">
        <v>2025</v>
      </c>
      <c r="J5721" s="473">
        <v>2</v>
      </c>
      <c r="K5721" s="513">
        <v>45724</v>
      </c>
      <c r="L5721" s="515"/>
      <c r="M5721" s="480">
        <v>2.8972727272727299E-2</v>
      </c>
      <c r="N5721" s="480">
        <v>2.92E-2</v>
      </c>
      <c r="O5721" s="480">
        <v>2.2727272727270101E-4</v>
      </c>
      <c r="P5721" s="480"/>
      <c r="Q5721" s="481">
        <v>1</v>
      </c>
      <c r="R5721" s="480">
        <v>2.8972727272727299E-2</v>
      </c>
      <c r="S5721" s="514">
        <v>0</v>
      </c>
      <c r="T5721" s="553">
        <v>4594595</v>
      </c>
      <c r="U5721" s="467">
        <v>18000</v>
      </c>
      <c r="V5721" s="467">
        <v>16955.773863636485</v>
      </c>
      <c r="W5721" s="716" t="e">
        <f t="shared" si="234"/>
        <v>#DIV/0!</v>
      </c>
      <c r="X5721" s="484"/>
      <c r="Y5721" s="484"/>
      <c r="Z5721" s="739">
        <f t="shared" si="235"/>
        <v>0</v>
      </c>
      <c r="AA5721" s="484"/>
      <c r="AB5721" s="484"/>
      <c r="AC5721" s="484"/>
      <c r="AD5721" s="484"/>
      <c r="AE5721" s="484"/>
      <c r="AF5721" s="484"/>
      <c r="AG5721" s="484"/>
      <c r="AH5721" s="484"/>
    </row>
    <row r="5722" spans="1:34" s="516" customFormat="1" ht="12.65" customHeight="1">
      <c r="A5722" s="284" t="s">
        <v>107</v>
      </c>
      <c r="B5722" s="551" t="s">
        <v>703</v>
      </c>
      <c r="C5722" s="495" t="s">
        <v>449</v>
      </c>
      <c r="D5722" s="473" t="s">
        <v>1179</v>
      </c>
      <c r="E5722" s="489" t="s">
        <v>1180</v>
      </c>
      <c r="F5722" s="473" t="s">
        <v>1169</v>
      </c>
      <c r="G5722" s="473" t="s">
        <v>703</v>
      </c>
      <c r="H5722" s="473" t="s">
        <v>538</v>
      </c>
      <c r="I5722" s="552">
        <v>2025</v>
      </c>
      <c r="J5722" s="473">
        <v>2</v>
      </c>
      <c r="K5722" s="513">
        <v>45724</v>
      </c>
      <c r="L5722" s="515"/>
      <c r="M5722" s="480">
        <v>1.24996716339609E-2</v>
      </c>
      <c r="N5722" s="480">
        <v>1.25546484858128E-2</v>
      </c>
      <c r="O5722" s="480">
        <v>5.49768518518998E-5</v>
      </c>
      <c r="P5722" s="480"/>
      <c r="Q5722" s="481">
        <v>1</v>
      </c>
      <c r="R5722" s="480">
        <v>1.24996716339609E-2</v>
      </c>
      <c r="S5722" s="554">
        <v>1988150</v>
      </c>
      <c r="T5722" s="553">
        <v>79866206</v>
      </c>
      <c r="U5722" s="467">
        <v>0</v>
      </c>
      <c r="V5722" s="467">
        <v>0</v>
      </c>
      <c r="W5722" s="716" t="e">
        <f t="shared" si="234"/>
        <v>#DIV/0!</v>
      </c>
      <c r="X5722" s="484"/>
      <c r="Y5722" s="484"/>
      <c r="Z5722" s="739">
        <f t="shared" si="235"/>
        <v>109.30222800935459</v>
      </c>
      <c r="AA5722" s="484"/>
      <c r="AB5722" s="484"/>
      <c r="AC5722" s="484"/>
      <c r="AD5722" s="484"/>
      <c r="AE5722" s="484"/>
      <c r="AF5722" s="484"/>
      <c r="AG5722" s="484"/>
      <c r="AH5722" s="484"/>
    </row>
    <row r="5723" spans="1:34" s="516" customFormat="1" ht="12.65" customHeight="1">
      <c r="A5723" s="284" t="s">
        <v>107</v>
      </c>
      <c r="B5723" s="551" t="s">
        <v>703</v>
      </c>
      <c r="C5723" s="495" t="s">
        <v>449</v>
      </c>
      <c r="D5723" s="473" t="s">
        <v>1190</v>
      </c>
      <c r="E5723" s="489" t="s">
        <v>1191</v>
      </c>
      <c r="F5723" s="473" t="s">
        <v>1169</v>
      </c>
      <c r="G5723" s="473" t="s">
        <v>703</v>
      </c>
      <c r="H5723" s="473" t="s">
        <v>538</v>
      </c>
      <c r="I5723" s="552">
        <v>2025</v>
      </c>
      <c r="J5723" s="473">
        <v>2</v>
      </c>
      <c r="K5723" s="513">
        <v>45724</v>
      </c>
      <c r="L5723" s="515"/>
      <c r="M5723" s="480">
        <v>2.10888888888889E-2</v>
      </c>
      <c r="N5723" s="480">
        <v>2.12E-2</v>
      </c>
      <c r="O5723" s="480">
        <v>1.111111111111E-4</v>
      </c>
      <c r="P5723" s="480"/>
      <c r="Q5723" s="481">
        <v>1</v>
      </c>
      <c r="R5723" s="480">
        <v>2.10888888888889E-2</v>
      </c>
      <c r="S5723" s="514">
        <v>0</v>
      </c>
      <c r="T5723" s="553">
        <v>4560975</v>
      </c>
      <c r="U5723" s="467">
        <v>10000</v>
      </c>
      <c r="V5723" s="467">
        <v>9493.2250000000513</v>
      </c>
      <c r="W5723" s="716" t="e">
        <f t="shared" si="234"/>
        <v>#DIV/0!</v>
      </c>
      <c r="X5723" s="484"/>
      <c r="Y5723" s="484"/>
      <c r="Z5723" s="739">
        <f t="shared" si="235"/>
        <v>0</v>
      </c>
      <c r="AA5723" s="484"/>
      <c r="AB5723" s="484"/>
      <c r="AC5723" s="484"/>
      <c r="AD5723" s="484"/>
      <c r="AE5723" s="484"/>
      <c r="AF5723" s="484"/>
      <c r="AG5723" s="484"/>
      <c r="AH5723" s="484"/>
    </row>
    <row r="5724" spans="1:34" s="516" customFormat="1" ht="12.65" customHeight="1">
      <c r="A5724" s="452" t="s">
        <v>109</v>
      </c>
      <c r="B5724" s="551" t="s">
        <v>712</v>
      </c>
      <c r="C5724" s="495" t="s">
        <v>449</v>
      </c>
      <c r="D5724" s="473" t="s">
        <v>1192</v>
      </c>
      <c r="E5724" s="489" t="s">
        <v>1193</v>
      </c>
      <c r="F5724" s="473" t="s">
        <v>1169</v>
      </c>
      <c r="G5724" s="473" t="s">
        <v>712</v>
      </c>
      <c r="H5724" s="473" t="s">
        <v>538</v>
      </c>
      <c r="I5724" s="552">
        <v>2025</v>
      </c>
      <c r="J5724" s="473">
        <v>2</v>
      </c>
      <c r="K5724" s="513">
        <v>45724</v>
      </c>
      <c r="L5724" s="515"/>
      <c r="M5724" s="480">
        <v>7.1513521215986503E-2</v>
      </c>
      <c r="N5724" s="480">
        <v>7.1930187882653193E-2</v>
      </c>
      <c r="O5724" s="480">
        <v>4.1666666666669E-4</v>
      </c>
      <c r="P5724" s="480"/>
      <c r="Q5724" s="481">
        <v>1</v>
      </c>
      <c r="R5724" s="480">
        <v>7.1513521215986503E-2</v>
      </c>
      <c r="S5724" s="554">
        <v>290520</v>
      </c>
      <c r="T5724" s="553">
        <v>18475613</v>
      </c>
      <c r="U5724" s="467">
        <v>72000</v>
      </c>
      <c r="V5724" s="467">
        <v>64301.827916666232</v>
      </c>
      <c r="W5724" s="716" t="e">
        <f t="shared" si="234"/>
        <v>#DIV/0!</v>
      </c>
      <c r="X5724" s="484"/>
      <c r="Y5724" s="484"/>
      <c r="Z5724" s="739">
        <f t="shared" si="235"/>
        <v>121.05000000000678</v>
      </c>
      <c r="AA5724" s="484"/>
      <c r="AB5724" s="484"/>
      <c r="AC5724" s="484"/>
      <c r="AD5724" s="484"/>
      <c r="AE5724" s="484"/>
      <c r="AF5724" s="484"/>
      <c r="AG5724" s="484"/>
      <c r="AH5724" s="484"/>
    </row>
    <row r="5725" spans="1:34" s="516" customFormat="1" ht="12.65" customHeight="1">
      <c r="A5725" s="452" t="s">
        <v>109</v>
      </c>
      <c r="B5725" s="551" t="s">
        <v>712</v>
      </c>
      <c r="C5725" s="495" t="s">
        <v>449</v>
      </c>
      <c r="D5725" s="473" t="s">
        <v>1194</v>
      </c>
      <c r="E5725" s="489" t="s">
        <v>1195</v>
      </c>
      <c r="F5725" s="473" t="s">
        <v>1169</v>
      </c>
      <c r="G5725" s="473" t="s">
        <v>712</v>
      </c>
      <c r="H5725" s="473" t="s">
        <v>538</v>
      </c>
      <c r="I5725" s="552">
        <v>2025</v>
      </c>
      <c r="J5725" s="473">
        <v>2</v>
      </c>
      <c r="K5725" s="513">
        <v>45724</v>
      </c>
      <c r="L5725" s="515"/>
      <c r="M5725" s="480">
        <v>1.5699999999999999E-2</v>
      </c>
      <c r="N5725" s="480">
        <v>1.5800000000000002E-2</v>
      </c>
      <c r="O5725" s="480">
        <v>5.1843317972300601E-5</v>
      </c>
      <c r="P5725" s="480"/>
      <c r="Q5725" s="481">
        <v>1</v>
      </c>
      <c r="R5725" s="480">
        <v>1.5699999999999999E-2</v>
      </c>
      <c r="S5725" s="554">
        <v>406210</v>
      </c>
      <c r="T5725" s="553">
        <v>31753128</v>
      </c>
      <c r="U5725" s="467">
        <v>18000</v>
      </c>
      <c r="V5725" s="467">
        <v>16353.812488480839</v>
      </c>
      <c r="W5725" s="716" t="e">
        <f t="shared" si="234"/>
        <v>#DIV/0!</v>
      </c>
      <c r="X5725" s="484"/>
      <c r="Y5725" s="484"/>
      <c r="Z5725" s="739">
        <f t="shared" si="235"/>
        <v>21.059274193528228</v>
      </c>
      <c r="AA5725" s="484"/>
      <c r="AB5725" s="484"/>
      <c r="AC5725" s="484"/>
      <c r="AD5725" s="484"/>
      <c r="AE5725" s="484"/>
      <c r="AF5725" s="484"/>
      <c r="AG5725" s="484"/>
      <c r="AH5725" s="484"/>
    </row>
    <row r="5726" spans="1:34" s="516" customFormat="1" ht="12.65" customHeight="1">
      <c r="A5726" s="452" t="s">
        <v>109</v>
      </c>
      <c r="B5726" s="551" t="s">
        <v>712</v>
      </c>
      <c r="C5726" s="495" t="s">
        <v>449</v>
      </c>
      <c r="D5726" s="473" t="s">
        <v>1183</v>
      </c>
      <c r="E5726" s="489" t="s">
        <v>1196</v>
      </c>
      <c r="F5726" s="473" t="s">
        <v>1169</v>
      </c>
      <c r="G5726" s="473" t="s">
        <v>712</v>
      </c>
      <c r="H5726" s="473" t="s">
        <v>538</v>
      </c>
      <c r="I5726" s="552">
        <v>2025</v>
      </c>
      <c r="J5726" s="473">
        <v>2</v>
      </c>
      <c r="K5726" s="513">
        <v>45724</v>
      </c>
      <c r="L5726" s="515"/>
      <c r="M5726" s="480">
        <v>0.1776375</v>
      </c>
      <c r="N5726" s="480">
        <v>0.1792</v>
      </c>
      <c r="O5726" s="480">
        <v>1.5624999999999899E-3</v>
      </c>
      <c r="P5726" s="480"/>
      <c r="Q5726" s="481">
        <v>1</v>
      </c>
      <c r="R5726" s="480">
        <v>0.1776375</v>
      </c>
      <c r="S5726" s="554">
        <v>163160</v>
      </c>
      <c r="T5726" s="553">
        <v>8111906</v>
      </c>
      <c r="U5726" s="467">
        <v>120000</v>
      </c>
      <c r="V5726" s="467">
        <v>107325.14687500008</v>
      </c>
      <c r="W5726" s="716" t="e">
        <f t="shared" si="234"/>
        <v>#DIV/0!</v>
      </c>
      <c r="X5726" s="484"/>
      <c r="Y5726" s="484"/>
      <c r="Z5726" s="739">
        <f t="shared" si="235"/>
        <v>254.93749999999835</v>
      </c>
      <c r="AA5726" s="484"/>
      <c r="AB5726" s="484"/>
      <c r="AC5726" s="484"/>
      <c r="AD5726" s="484"/>
      <c r="AE5726" s="484"/>
      <c r="AF5726" s="484"/>
      <c r="AG5726" s="484"/>
      <c r="AH5726" s="484"/>
    </row>
    <row r="5727" spans="1:34" s="516" customFormat="1" ht="12.65" customHeight="1">
      <c r="A5727" s="452" t="s">
        <v>109</v>
      </c>
      <c r="B5727" s="551" t="s">
        <v>712</v>
      </c>
      <c r="C5727" s="495" t="s">
        <v>449</v>
      </c>
      <c r="D5727" s="473" t="s">
        <v>1197</v>
      </c>
      <c r="E5727" s="489" t="s">
        <v>1198</v>
      </c>
      <c r="F5727" s="473" t="s">
        <v>1169</v>
      </c>
      <c r="G5727" s="473" t="s">
        <v>712</v>
      </c>
      <c r="H5727" s="473" t="s">
        <v>538</v>
      </c>
      <c r="I5727" s="552">
        <v>2025</v>
      </c>
      <c r="J5727" s="473">
        <v>2</v>
      </c>
      <c r="K5727" s="513">
        <v>45724</v>
      </c>
      <c r="L5727" s="515"/>
      <c r="M5727" s="480">
        <v>7.9725000000000004E-2</v>
      </c>
      <c r="N5727" s="480">
        <v>8.0100000000000005E-2</v>
      </c>
      <c r="O5727" s="480">
        <v>3.7500000000000001E-4</v>
      </c>
      <c r="P5727" s="480"/>
      <c r="Q5727" s="481">
        <v>1</v>
      </c>
      <c r="R5727" s="480">
        <v>7.9725000000000004E-2</v>
      </c>
      <c r="S5727" s="554">
        <v>163170</v>
      </c>
      <c r="T5727" s="553">
        <v>8082508</v>
      </c>
      <c r="U5727" s="467">
        <v>36000</v>
      </c>
      <c r="V5727" s="467">
        <v>32969.059500000003</v>
      </c>
      <c r="W5727" s="716" t="e">
        <f t="shared" si="234"/>
        <v>#DIV/0!</v>
      </c>
      <c r="X5727" s="484"/>
      <c r="Y5727" s="484"/>
      <c r="Z5727" s="739">
        <f t="shared" si="235"/>
        <v>61.188749999999999</v>
      </c>
      <c r="AA5727" s="484"/>
      <c r="AB5727" s="484"/>
      <c r="AC5727" s="484"/>
      <c r="AD5727" s="484"/>
      <c r="AE5727" s="484"/>
      <c r="AF5727" s="484"/>
      <c r="AG5727" s="484"/>
      <c r="AH5727" s="484"/>
    </row>
    <row r="5728" spans="1:34" s="516" customFormat="1" ht="12.65" customHeight="1">
      <c r="A5728" s="452" t="s">
        <v>109</v>
      </c>
      <c r="B5728" s="551" t="s">
        <v>712</v>
      </c>
      <c r="C5728" s="495" t="s">
        <v>449</v>
      </c>
      <c r="D5728" s="473" t="s">
        <v>1199</v>
      </c>
      <c r="E5728" s="489" t="s">
        <v>1200</v>
      </c>
      <c r="F5728" s="473" t="s">
        <v>1169</v>
      </c>
      <c r="G5728" s="473" t="s">
        <v>712</v>
      </c>
      <c r="H5728" s="473" t="s">
        <v>538</v>
      </c>
      <c r="I5728" s="552">
        <v>2025</v>
      </c>
      <c r="J5728" s="473">
        <v>2</v>
      </c>
      <c r="K5728" s="513">
        <v>45724</v>
      </c>
      <c r="L5728" s="515"/>
      <c r="M5728" s="480">
        <v>3.9899999999999998E-2</v>
      </c>
      <c r="N5728" s="480">
        <v>4.0099999999999997E-2</v>
      </c>
      <c r="O5728" s="480">
        <v>2.02020202020196E-4</v>
      </c>
      <c r="P5728" s="480"/>
      <c r="Q5728" s="481">
        <v>1</v>
      </c>
      <c r="R5728" s="480">
        <v>3.9899999999999998E-2</v>
      </c>
      <c r="S5728" s="554">
        <v>503700</v>
      </c>
      <c r="T5728" s="553">
        <v>23061826</v>
      </c>
      <c r="U5728" s="467">
        <v>32000</v>
      </c>
      <c r="V5728" s="467">
        <v>27341.045252525393</v>
      </c>
      <c r="W5728" s="716" t="e">
        <f t="shared" si="234"/>
        <v>#DIV/0!</v>
      </c>
      <c r="X5728" s="484"/>
      <c r="Y5728" s="484"/>
      <c r="Z5728" s="739">
        <f t="shared" si="235"/>
        <v>101.75757575757272</v>
      </c>
      <c r="AA5728" s="484"/>
      <c r="AB5728" s="484"/>
      <c r="AC5728" s="484"/>
      <c r="AD5728" s="484"/>
      <c r="AE5728" s="484"/>
      <c r="AF5728" s="484"/>
      <c r="AG5728" s="484"/>
      <c r="AH5728" s="484"/>
    </row>
    <row r="5729" spans="1:34" s="516" customFormat="1" ht="12.65" customHeight="1">
      <c r="A5729" s="452" t="s">
        <v>109</v>
      </c>
      <c r="B5729" s="551" t="s">
        <v>712</v>
      </c>
      <c r="C5729" s="495" t="s">
        <v>449</v>
      </c>
      <c r="D5729" s="473" t="s">
        <v>1179</v>
      </c>
      <c r="E5729" s="489" t="s">
        <v>1180</v>
      </c>
      <c r="F5729" s="473" t="s">
        <v>1169</v>
      </c>
      <c r="G5729" s="473" t="s">
        <v>712</v>
      </c>
      <c r="H5729" s="473" t="s">
        <v>538</v>
      </c>
      <c r="I5729" s="552">
        <v>2025</v>
      </c>
      <c r="J5729" s="473">
        <v>2</v>
      </c>
      <c r="K5729" s="513">
        <v>45724</v>
      </c>
      <c r="L5729" s="515"/>
      <c r="M5729" s="480">
        <v>1.24996716339609E-2</v>
      </c>
      <c r="N5729" s="480">
        <v>1.25546484858128E-2</v>
      </c>
      <c r="O5729" s="480">
        <v>5.49768518518998E-5</v>
      </c>
      <c r="P5729" s="480"/>
      <c r="Q5729" s="481">
        <v>1</v>
      </c>
      <c r="R5729" s="480">
        <v>1.24996716339609E-2</v>
      </c>
      <c r="S5729" s="554">
        <v>1988150</v>
      </c>
      <c r="T5729" s="553">
        <v>79866206</v>
      </c>
      <c r="U5729" s="467">
        <v>0</v>
      </c>
      <c r="V5729" s="467">
        <v>0</v>
      </c>
      <c r="W5729" s="716" t="e">
        <f t="shared" si="234"/>
        <v>#DIV/0!</v>
      </c>
      <c r="X5729" s="484"/>
      <c r="Y5729" s="484"/>
      <c r="Z5729" s="739">
        <f t="shared" si="235"/>
        <v>109.30222800935459</v>
      </c>
      <c r="AA5729" s="484"/>
      <c r="AB5729" s="484"/>
      <c r="AC5729" s="484"/>
      <c r="AD5729" s="484"/>
      <c r="AE5729" s="484"/>
      <c r="AF5729" s="484"/>
      <c r="AG5729" s="484"/>
      <c r="AH5729" s="484"/>
    </row>
    <row r="5730" spans="1:34" s="516" customFormat="1" ht="12.65" customHeight="1">
      <c r="A5730" s="452" t="s">
        <v>108</v>
      </c>
      <c r="B5730" s="551" t="s">
        <v>1201</v>
      </c>
      <c r="C5730" s="495" t="s">
        <v>449</v>
      </c>
      <c r="D5730" s="473" t="s">
        <v>1181</v>
      </c>
      <c r="E5730" s="489" t="s">
        <v>1202</v>
      </c>
      <c r="F5730" s="473" t="s">
        <v>1169</v>
      </c>
      <c r="G5730" s="473" t="s">
        <v>1201</v>
      </c>
      <c r="H5730" s="473" t="s">
        <v>538</v>
      </c>
      <c r="I5730" s="552">
        <v>2025</v>
      </c>
      <c r="J5730" s="473">
        <v>2</v>
      </c>
      <c r="K5730" s="513">
        <v>45724</v>
      </c>
      <c r="L5730" s="515"/>
      <c r="M5730" s="480">
        <v>0.1149</v>
      </c>
      <c r="N5730" s="480">
        <v>0.11550000000000001</v>
      </c>
      <c r="O5730" s="480">
        <v>5.7870370370401202E-4</v>
      </c>
      <c r="P5730" s="480"/>
      <c r="Q5730" s="481">
        <v>1</v>
      </c>
      <c r="R5730" s="480">
        <v>0.1149</v>
      </c>
      <c r="S5730" s="554">
        <v>192590</v>
      </c>
      <c r="T5730" s="553">
        <v>10126806</v>
      </c>
      <c r="U5730" s="467">
        <v>75000</v>
      </c>
      <c r="V5730" s="467">
        <v>69139.579861107995</v>
      </c>
      <c r="W5730" s="716" t="e">
        <f t="shared" si="234"/>
        <v>#DIV/0!</v>
      </c>
      <c r="X5730" s="484"/>
      <c r="Y5730" s="484"/>
      <c r="Z5730" s="739">
        <f t="shared" si="235"/>
        <v>111.45254629635568</v>
      </c>
      <c r="AA5730" s="484"/>
      <c r="AB5730" s="484"/>
      <c r="AC5730" s="484"/>
      <c r="AD5730" s="484"/>
      <c r="AE5730" s="484"/>
      <c r="AF5730" s="484"/>
      <c r="AG5730" s="484"/>
      <c r="AH5730" s="484"/>
    </row>
    <row r="5731" spans="1:34" s="516" customFormat="1" ht="12.65" customHeight="1">
      <c r="A5731" s="452" t="s">
        <v>108</v>
      </c>
      <c r="B5731" s="551" t="s">
        <v>1201</v>
      </c>
      <c r="C5731" s="495" t="s">
        <v>449</v>
      </c>
      <c r="D5731" s="473" t="s">
        <v>1203</v>
      </c>
      <c r="E5731" s="489" t="s">
        <v>1204</v>
      </c>
      <c r="F5731" s="473" t="s">
        <v>1169</v>
      </c>
      <c r="G5731" s="473" t="s">
        <v>1201</v>
      </c>
      <c r="H5731" s="473" t="s">
        <v>538</v>
      </c>
      <c r="I5731" s="552">
        <v>2025</v>
      </c>
      <c r="J5731" s="473">
        <v>2</v>
      </c>
      <c r="K5731" s="513">
        <v>45724</v>
      </c>
      <c r="L5731" s="515"/>
      <c r="M5731" s="480">
        <v>0.1663</v>
      </c>
      <c r="N5731" s="480">
        <v>0.1668</v>
      </c>
      <c r="O5731" s="480">
        <v>4.6875000000001798E-4</v>
      </c>
      <c r="P5731" s="480"/>
      <c r="Q5731" s="481">
        <v>1</v>
      </c>
      <c r="R5731" s="480">
        <v>0.1663</v>
      </c>
      <c r="S5731" s="554">
        <v>208300</v>
      </c>
      <c r="T5731" s="553">
        <v>10140197</v>
      </c>
      <c r="U5731" s="467">
        <v>54000</v>
      </c>
      <c r="V5731" s="467">
        <v>49246.782656249816</v>
      </c>
      <c r="W5731" s="716" t="e">
        <f t="shared" si="234"/>
        <v>#DIV/0!</v>
      </c>
      <c r="X5731" s="484"/>
      <c r="Y5731" s="484"/>
      <c r="Z5731" s="739">
        <f t="shared" si="235"/>
        <v>97.640625000003752</v>
      </c>
      <c r="AA5731" s="484"/>
      <c r="AB5731" s="484"/>
      <c r="AC5731" s="484"/>
      <c r="AD5731" s="484"/>
      <c r="AE5731" s="484"/>
      <c r="AF5731" s="484"/>
      <c r="AG5731" s="484"/>
      <c r="AH5731" s="484"/>
    </row>
    <row r="5732" spans="1:34" s="516" customFormat="1" ht="12.65" customHeight="1">
      <c r="A5732" s="452" t="s">
        <v>108</v>
      </c>
      <c r="B5732" s="551" t="s">
        <v>1201</v>
      </c>
      <c r="C5732" s="495" t="s">
        <v>449</v>
      </c>
      <c r="D5732" s="473" t="s">
        <v>1175</v>
      </c>
      <c r="E5732" s="489" t="s">
        <v>1176</v>
      </c>
      <c r="F5732" s="473" t="s">
        <v>1169</v>
      </c>
      <c r="G5732" s="473" t="s">
        <v>1201</v>
      </c>
      <c r="H5732" s="473" t="s">
        <v>538</v>
      </c>
      <c r="I5732" s="552">
        <v>2025</v>
      </c>
      <c r="J5732" s="473">
        <v>2</v>
      </c>
      <c r="K5732" s="513">
        <v>45724</v>
      </c>
      <c r="L5732" s="515"/>
      <c r="M5732" s="480">
        <v>1.54984811013187E-2</v>
      </c>
      <c r="N5732" s="480">
        <v>1.55644533235409E-2</v>
      </c>
      <c r="O5732" s="480">
        <v>6.5972222222199895E-5</v>
      </c>
      <c r="P5732" s="480"/>
      <c r="Q5732" s="481">
        <v>1</v>
      </c>
      <c r="R5732" s="480">
        <v>1.54984811013187E-2</v>
      </c>
      <c r="S5732" s="554">
        <v>1191980</v>
      </c>
      <c r="T5732" s="553">
        <v>53736810</v>
      </c>
      <c r="U5732" s="467">
        <v>0</v>
      </c>
      <c r="V5732" s="467">
        <v>0</v>
      </c>
      <c r="W5732" s="716" t="e">
        <f t="shared" si="234"/>
        <v>#DIV/0!</v>
      </c>
      <c r="X5732" s="484"/>
      <c r="Y5732" s="484"/>
      <c r="Z5732" s="739">
        <f t="shared" si="235"/>
        <v>78.637569444417835</v>
      </c>
      <c r="AA5732" s="484"/>
      <c r="AB5732" s="484"/>
      <c r="AC5732" s="484"/>
      <c r="AD5732" s="484"/>
      <c r="AE5732" s="484"/>
      <c r="AF5732" s="484"/>
      <c r="AG5732" s="484"/>
      <c r="AH5732" s="484"/>
    </row>
    <row r="5733" spans="1:34" s="516" customFormat="1" ht="12.65" customHeight="1">
      <c r="A5733" s="452" t="s">
        <v>109</v>
      </c>
      <c r="B5733" s="551" t="s">
        <v>712</v>
      </c>
      <c r="C5733" s="495" t="s">
        <v>449</v>
      </c>
      <c r="D5733" s="473" t="s">
        <v>1194</v>
      </c>
      <c r="E5733" s="489" t="s">
        <v>1195</v>
      </c>
      <c r="F5733" s="473" t="s">
        <v>1169</v>
      </c>
      <c r="G5733" s="473" t="s">
        <v>712</v>
      </c>
      <c r="H5733" s="473" t="s">
        <v>538</v>
      </c>
      <c r="I5733" s="552">
        <v>2025</v>
      </c>
      <c r="J5733" s="473">
        <v>2</v>
      </c>
      <c r="K5733" s="513">
        <v>45724</v>
      </c>
      <c r="L5733" s="515"/>
      <c r="M5733" s="480">
        <v>1.5699999999999999E-2</v>
      </c>
      <c r="N5733" s="480">
        <v>1.5800000000000002E-2</v>
      </c>
      <c r="O5733" s="480">
        <v>5.1843317972300601E-5</v>
      </c>
      <c r="P5733" s="480"/>
      <c r="Q5733" s="481">
        <v>1</v>
      </c>
      <c r="R5733" s="480">
        <v>1.5699999999999999E-2</v>
      </c>
      <c r="S5733" s="554">
        <v>406210</v>
      </c>
      <c r="T5733" s="553">
        <v>31753128</v>
      </c>
      <c r="U5733" s="467">
        <v>0</v>
      </c>
      <c r="V5733" s="467">
        <v>0</v>
      </c>
      <c r="W5733" s="716" t="e">
        <f t="shared" si="234"/>
        <v>#DIV/0!</v>
      </c>
      <c r="X5733" s="484"/>
      <c r="Y5733" s="484"/>
      <c r="Z5733" s="739">
        <f t="shared" si="235"/>
        <v>21.059274193528228</v>
      </c>
      <c r="AA5733" s="484"/>
      <c r="AB5733" s="484"/>
      <c r="AC5733" s="484"/>
      <c r="AD5733" s="484"/>
      <c r="AE5733" s="484"/>
      <c r="AF5733" s="484"/>
      <c r="AG5733" s="484"/>
      <c r="AH5733" s="484"/>
    </row>
    <row r="5734" spans="1:34" s="516" customFormat="1" ht="12.65" customHeight="1">
      <c r="A5734" s="452" t="s">
        <v>109</v>
      </c>
      <c r="B5734" s="551" t="s">
        <v>712</v>
      </c>
      <c r="C5734" s="495" t="s">
        <v>449</v>
      </c>
      <c r="D5734" s="473" t="s">
        <v>1192</v>
      </c>
      <c r="E5734" s="489" t="s">
        <v>1193</v>
      </c>
      <c r="F5734" s="473" t="s">
        <v>1169</v>
      </c>
      <c r="G5734" s="473" t="s">
        <v>712</v>
      </c>
      <c r="H5734" s="473" t="s">
        <v>538</v>
      </c>
      <c r="I5734" s="552">
        <v>2025</v>
      </c>
      <c r="J5734" s="473">
        <v>2</v>
      </c>
      <c r="K5734" s="513">
        <v>45724</v>
      </c>
      <c r="L5734" s="515"/>
      <c r="M5734" s="480">
        <v>7.1513521215986503E-2</v>
      </c>
      <c r="N5734" s="480">
        <v>7.1930187882653193E-2</v>
      </c>
      <c r="O5734" s="480">
        <v>4.1666666666669E-4</v>
      </c>
      <c r="P5734" s="480"/>
      <c r="Q5734" s="481">
        <v>1</v>
      </c>
      <c r="R5734" s="480">
        <v>7.1513521215986503E-2</v>
      </c>
      <c r="S5734" s="554">
        <v>290520</v>
      </c>
      <c r="T5734" s="553">
        <v>18475613</v>
      </c>
      <c r="U5734" s="467">
        <v>0</v>
      </c>
      <c r="V5734" s="467">
        <v>0</v>
      </c>
      <c r="W5734" s="716" t="e">
        <f t="shared" si="234"/>
        <v>#DIV/0!</v>
      </c>
      <c r="X5734" s="484"/>
      <c r="Y5734" s="484"/>
      <c r="Z5734" s="739">
        <f t="shared" si="235"/>
        <v>121.05000000000678</v>
      </c>
      <c r="AA5734" s="484"/>
      <c r="AB5734" s="484"/>
      <c r="AC5734" s="484"/>
      <c r="AD5734" s="484"/>
      <c r="AE5734" s="484"/>
      <c r="AF5734" s="484"/>
      <c r="AG5734" s="484"/>
      <c r="AH5734" s="484"/>
    </row>
    <row r="5735" spans="1:34" s="516" customFormat="1" ht="12.65" customHeight="1">
      <c r="A5735" s="452" t="s">
        <v>109</v>
      </c>
      <c r="B5735" s="551" t="s">
        <v>712</v>
      </c>
      <c r="C5735" s="495" t="s">
        <v>449</v>
      </c>
      <c r="D5735" s="473" t="s">
        <v>1179</v>
      </c>
      <c r="E5735" s="489" t="s">
        <v>1180</v>
      </c>
      <c r="F5735" s="473" t="s">
        <v>1169</v>
      </c>
      <c r="G5735" s="473" t="s">
        <v>712</v>
      </c>
      <c r="H5735" s="473" t="s">
        <v>538</v>
      </c>
      <c r="I5735" s="552">
        <v>2025</v>
      </c>
      <c r="J5735" s="473">
        <v>2</v>
      </c>
      <c r="K5735" s="513">
        <v>45724</v>
      </c>
      <c r="L5735" s="515"/>
      <c r="M5735" s="480">
        <v>1.24996716339609E-2</v>
      </c>
      <c r="N5735" s="480">
        <v>1.25546484858128E-2</v>
      </c>
      <c r="O5735" s="480">
        <v>5.49768518518998E-5</v>
      </c>
      <c r="P5735" s="480"/>
      <c r="Q5735" s="481">
        <v>1</v>
      </c>
      <c r="R5735" s="480">
        <v>1.24996716339609E-2</v>
      </c>
      <c r="S5735" s="554">
        <v>1988150</v>
      </c>
      <c r="T5735" s="553">
        <v>79866206</v>
      </c>
      <c r="U5735" s="467">
        <v>0</v>
      </c>
      <c r="V5735" s="467">
        <v>0</v>
      </c>
      <c r="W5735" s="716" t="e">
        <f t="shared" si="234"/>
        <v>#DIV/0!</v>
      </c>
      <c r="X5735" s="484"/>
      <c r="Y5735" s="484"/>
      <c r="Z5735" s="739">
        <f t="shared" si="235"/>
        <v>109.30222800935459</v>
      </c>
      <c r="AA5735" s="484"/>
      <c r="AB5735" s="484"/>
      <c r="AC5735" s="484"/>
      <c r="AD5735" s="484"/>
      <c r="AE5735" s="484"/>
      <c r="AF5735" s="484"/>
      <c r="AG5735" s="484"/>
      <c r="AH5735" s="484"/>
    </row>
    <row r="5736" spans="1:34" s="516" customFormat="1" ht="12.65" customHeight="1">
      <c r="A5736" s="452" t="s">
        <v>108</v>
      </c>
      <c r="B5736" s="551" t="s">
        <v>1201</v>
      </c>
      <c r="C5736" s="495" t="s">
        <v>449</v>
      </c>
      <c r="D5736" s="473" t="s">
        <v>1205</v>
      </c>
      <c r="E5736" s="473"/>
      <c r="F5736" s="473" t="s">
        <v>1169</v>
      </c>
      <c r="G5736" s="473" t="s">
        <v>1201</v>
      </c>
      <c r="H5736" s="473" t="s">
        <v>538</v>
      </c>
      <c r="I5736" s="552">
        <v>2025</v>
      </c>
      <c r="J5736" s="473">
        <v>2</v>
      </c>
      <c r="K5736" s="513">
        <v>45724</v>
      </c>
      <c r="L5736" s="515"/>
      <c r="M5736" s="480">
        <v>2.2669039342977801E-2</v>
      </c>
      <c r="N5736" s="480">
        <v>2.2744560176311102E-2</v>
      </c>
      <c r="O5736" s="480">
        <v>7.5520833333300703E-5</v>
      </c>
      <c r="P5736" s="480"/>
      <c r="Q5736" s="481">
        <v>1</v>
      </c>
      <c r="R5736" s="480">
        <v>2.2669039342977801E-2</v>
      </c>
      <c r="S5736" s="514">
        <v>0</v>
      </c>
      <c r="T5736" s="553">
        <v>0</v>
      </c>
      <c r="U5736" s="467">
        <v>14500</v>
      </c>
      <c r="V5736" s="467">
        <v>14500</v>
      </c>
      <c r="W5736" s="716" t="e">
        <f t="shared" si="234"/>
        <v>#DIV/0!</v>
      </c>
      <c r="X5736" s="484"/>
      <c r="Y5736" s="484"/>
      <c r="Z5736" s="739">
        <f t="shared" si="235"/>
        <v>0</v>
      </c>
      <c r="AA5736" s="484"/>
      <c r="AB5736" s="484"/>
      <c r="AC5736" s="484"/>
      <c r="AD5736" s="484"/>
      <c r="AE5736" s="484"/>
      <c r="AF5736" s="484"/>
      <c r="AG5736" s="484"/>
      <c r="AH5736" s="484"/>
    </row>
    <row r="5737" spans="1:34" s="516" customFormat="1" ht="12.65" customHeight="1">
      <c r="A5737" s="452" t="s">
        <v>115</v>
      </c>
      <c r="B5737" s="551" t="s">
        <v>728</v>
      </c>
      <c r="C5737" s="495" t="s">
        <v>449</v>
      </c>
      <c r="D5737" s="473" t="s">
        <v>1192</v>
      </c>
      <c r="E5737" s="489" t="s">
        <v>1206</v>
      </c>
      <c r="F5737" s="473" t="s">
        <v>1169</v>
      </c>
      <c r="G5737" s="473" t="s">
        <v>728</v>
      </c>
      <c r="H5737" s="473" t="s">
        <v>538</v>
      </c>
      <c r="I5737" s="552">
        <v>2025</v>
      </c>
      <c r="J5737" s="473">
        <v>2</v>
      </c>
      <c r="K5737" s="513">
        <v>45724</v>
      </c>
      <c r="L5737" s="515"/>
      <c r="M5737" s="480">
        <v>0.10550138888888901</v>
      </c>
      <c r="N5737" s="480">
        <v>0.10630000000000001</v>
      </c>
      <c r="O5737" s="480">
        <v>7.9861111111100003E-4</v>
      </c>
      <c r="P5737" s="480"/>
      <c r="Q5737" s="481">
        <v>1</v>
      </c>
      <c r="R5737" s="480">
        <v>0.10550138888888901</v>
      </c>
      <c r="S5737" s="554">
        <v>100000</v>
      </c>
      <c r="T5737" s="553">
        <v>12589918</v>
      </c>
      <c r="U5737" s="467">
        <v>69000</v>
      </c>
      <c r="V5737" s="467">
        <v>58945.551597223617</v>
      </c>
      <c r="W5737" s="716" t="e">
        <f t="shared" si="234"/>
        <v>#DIV/0!</v>
      </c>
      <c r="X5737" s="484"/>
      <c r="Y5737" s="484"/>
      <c r="Z5737" s="739">
        <f t="shared" si="235"/>
        <v>79.861111111100001</v>
      </c>
      <c r="AA5737" s="484"/>
      <c r="AB5737" s="484"/>
      <c r="AC5737" s="484"/>
      <c r="AD5737" s="484"/>
      <c r="AE5737" s="484"/>
      <c r="AF5737" s="484"/>
      <c r="AG5737" s="484"/>
      <c r="AH5737" s="484"/>
    </row>
    <row r="5738" spans="1:34" s="516" customFormat="1" ht="12.65" customHeight="1">
      <c r="A5738" s="452" t="s">
        <v>115</v>
      </c>
      <c r="B5738" s="551" t="s">
        <v>728</v>
      </c>
      <c r="C5738" s="495" t="s">
        <v>449</v>
      </c>
      <c r="D5738" s="473" t="s">
        <v>1194</v>
      </c>
      <c r="E5738" s="489" t="s">
        <v>1195</v>
      </c>
      <c r="F5738" s="473" t="s">
        <v>1169</v>
      </c>
      <c r="G5738" s="473" t="s">
        <v>728</v>
      </c>
      <c r="H5738" s="473" t="s">
        <v>538</v>
      </c>
      <c r="I5738" s="552">
        <v>2025</v>
      </c>
      <c r="J5738" s="473">
        <v>2</v>
      </c>
      <c r="K5738" s="513">
        <v>45724</v>
      </c>
      <c r="L5738" s="515"/>
      <c r="M5738" s="480">
        <v>1.5699999999999999E-2</v>
      </c>
      <c r="N5738" s="480">
        <v>1.5800000000000002E-2</v>
      </c>
      <c r="O5738" s="480">
        <v>5.1843317972300601E-5</v>
      </c>
      <c r="P5738" s="480"/>
      <c r="Q5738" s="481">
        <v>1</v>
      </c>
      <c r="R5738" s="480">
        <v>1.5699999999999999E-2</v>
      </c>
      <c r="S5738" s="554">
        <v>406210</v>
      </c>
      <c r="T5738" s="553">
        <v>31753128</v>
      </c>
      <c r="U5738" s="467">
        <v>0</v>
      </c>
      <c r="V5738" s="467">
        <v>0</v>
      </c>
      <c r="W5738" s="716" t="e">
        <f t="shared" si="234"/>
        <v>#DIV/0!</v>
      </c>
      <c r="X5738" s="484"/>
      <c r="Y5738" s="484"/>
      <c r="Z5738" s="739">
        <f t="shared" si="235"/>
        <v>21.059274193528228</v>
      </c>
      <c r="AA5738" s="484"/>
      <c r="AB5738" s="484"/>
      <c r="AC5738" s="484"/>
      <c r="AD5738" s="484"/>
      <c r="AE5738" s="484"/>
      <c r="AF5738" s="484"/>
      <c r="AG5738" s="484"/>
      <c r="AH5738" s="484"/>
    </row>
    <row r="5739" spans="1:34" s="516" customFormat="1" ht="12.65" customHeight="1">
      <c r="A5739" s="452" t="s">
        <v>115</v>
      </c>
      <c r="B5739" s="551" t="s">
        <v>728</v>
      </c>
      <c r="C5739" s="495" t="s">
        <v>449</v>
      </c>
      <c r="D5739" s="473" t="s">
        <v>1183</v>
      </c>
      <c r="E5739" s="489" t="s">
        <v>1207</v>
      </c>
      <c r="F5739" s="473" t="s">
        <v>1169</v>
      </c>
      <c r="G5739" s="473" t="s">
        <v>728</v>
      </c>
      <c r="H5739" s="473" t="s">
        <v>538</v>
      </c>
      <c r="I5739" s="552">
        <v>2025</v>
      </c>
      <c r="J5739" s="473">
        <v>2</v>
      </c>
      <c r="K5739" s="513">
        <v>45724</v>
      </c>
      <c r="L5739" s="515"/>
      <c r="M5739" s="480">
        <v>0.15999791666666699</v>
      </c>
      <c r="N5739" s="480">
        <v>0.1613</v>
      </c>
      <c r="O5739" s="480">
        <v>1.30208333333301E-3</v>
      </c>
      <c r="P5739" s="480"/>
      <c r="Q5739" s="481">
        <v>1</v>
      </c>
      <c r="R5739" s="480">
        <v>0.15999791666666699</v>
      </c>
      <c r="S5739" s="554">
        <v>100000</v>
      </c>
      <c r="T5739" s="553">
        <v>13461826</v>
      </c>
      <c r="U5739" s="467">
        <v>75000</v>
      </c>
      <c r="V5739" s="467">
        <v>57471.580729171023</v>
      </c>
      <c r="W5739" s="716" t="e">
        <f t="shared" si="234"/>
        <v>#DIV/0!</v>
      </c>
      <c r="X5739" s="484"/>
      <c r="Y5739" s="484"/>
      <c r="Z5739" s="739">
        <f t="shared" si="235"/>
        <v>130.208333333301</v>
      </c>
      <c r="AA5739" s="484"/>
      <c r="AB5739" s="484"/>
      <c r="AC5739" s="484"/>
      <c r="AD5739" s="484"/>
      <c r="AE5739" s="484"/>
      <c r="AF5739" s="484"/>
      <c r="AG5739" s="484"/>
      <c r="AH5739" s="484"/>
    </row>
    <row r="5740" spans="1:34" s="516" customFormat="1" ht="12.65" customHeight="1">
      <c r="A5740" s="452" t="s">
        <v>115</v>
      </c>
      <c r="B5740" s="551" t="s">
        <v>728</v>
      </c>
      <c r="C5740" s="495" t="s">
        <v>449</v>
      </c>
      <c r="D5740" s="473" t="s">
        <v>1197</v>
      </c>
      <c r="E5740" s="489" t="s">
        <v>1208</v>
      </c>
      <c r="F5740" s="473" t="s">
        <v>1169</v>
      </c>
      <c r="G5740" s="473" t="s">
        <v>728</v>
      </c>
      <c r="H5740" s="473" t="s">
        <v>538</v>
      </c>
      <c r="I5740" s="552">
        <v>2025</v>
      </c>
      <c r="J5740" s="473">
        <v>2</v>
      </c>
      <c r="K5740" s="513">
        <v>45724</v>
      </c>
      <c r="L5740" s="515"/>
      <c r="M5740" s="480">
        <v>0.19040000000000001</v>
      </c>
      <c r="N5740" s="480">
        <v>0.19109999999999999</v>
      </c>
      <c r="O5740" s="480">
        <v>7.0000000000000596E-4</v>
      </c>
      <c r="P5740" s="480"/>
      <c r="Q5740" s="481">
        <v>1</v>
      </c>
      <c r="R5740" s="480">
        <v>0.19040000000000001</v>
      </c>
      <c r="S5740" s="554">
        <v>30000</v>
      </c>
      <c r="T5740" s="553">
        <v>8325062</v>
      </c>
      <c r="U5740" s="467">
        <v>60000</v>
      </c>
      <c r="V5740" s="467">
        <v>54172.456599999947</v>
      </c>
      <c r="W5740" s="716" t="e">
        <f t="shared" si="234"/>
        <v>#DIV/0!</v>
      </c>
      <c r="X5740" s="484"/>
      <c r="Y5740" s="484"/>
      <c r="Z5740" s="739">
        <f t="shared" si="235"/>
        <v>21.000000000000178</v>
      </c>
      <c r="AA5740" s="484"/>
      <c r="AB5740" s="484"/>
      <c r="AC5740" s="484"/>
      <c r="AD5740" s="484"/>
      <c r="AE5740" s="484"/>
      <c r="AF5740" s="484"/>
      <c r="AG5740" s="484"/>
      <c r="AH5740" s="484"/>
    </row>
    <row r="5741" spans="1:34" s="516" customFormat="1" ht="12.65" customHeight="1">
      <c r="A5741" s="452" t="s">
        <v>115</v>
      </c>
      <c r="B5741" s="551" t="s">
        <v>728</v>
      </c>
      <c r="C5741" s="495" t="s">
        <v>449</v>
      </c>
      <c r="D5741" s="473" t="s">
        <v>1199</v>
      </c>
      <c r="E5741" s="489" t="s">
        <v>1200</v>
      </c>
      <c r="F5741" s="473" t="s">
        <v>1169</v>
      </c>
      <c r="G5741" s="473" t="s">
        <v>728</v>
      </c>
      <c r="H5741" s="473" t="s">
        <v>538</v>
      </c>
      <c r="I5741" s="552">
        <v>2025</v>
      </c>
      <c r="J5741" s="473">
        <v>2</v>
      </c>
      <c r="K5741" s="513">
        <v>45724</v>
      </c>
      <c r="L5741" s="515"/>
      <c r="M5741" s="480">
        <v>3.9899999999999998E-2</v>
      </c>
      <c r="N5741" s="480">
        <v>4.0099999999999997E-2</v>
      </c>
      <c r="O5741" s="480">
        <v>2.02020202020196E-4</v>
      </c>
      <c r="P5741" s="480"/>
      <c r="Q5741" s="481">
        <v>1</v>
      </c>
      <c r="R5741" s="480">
        <v>3.9899999999999998E-2</v>
      </c>
      <c r="S5741" s="554">
        <v>503700</v>
      </c>
      <c r="T5741" s="553">
        <v>23061826</v>
      </c>
      <c r="U5741" s="467">
        <v>0</v>
      </c>
      <c r="V5741" s="467">
        <v>0</v>
      </c>
      <c r="W5741" s="716" t="e">
        <f t="shared" si="234"/>
        <v>#DIV/0!</v>
      </c>
      <c r="X5741" s="484"/>
      <c r="Y5741" s="484"/>
      <c r="Z5741" s="739">
        <f t="shared" si="235"/>
        <v>101.75757575757272</v>
      </c>
      <c r="AA5741" s="484"/>
      <c r="AB5741" s="484"/>
      <c r="AC5741" s="484"/>
      <c r="AD5741" s="484"/>
      <c r="AE5741" s="484"/>
      <c r="AF5741" s="484"/>
      <c r="AG5741" s="484"/>
      <c r="AH5741" s="484"/>
    </row>
    <row r="5742" spans="1:34" s="516" customFormat="1" ht="12.65" customHeight="1">
      <c r="A5742" s="452" t="s">
        <v>115</v>
      </c>
      <c r="B5742" s="551" t="s">
        <v>728</v>
      </c>
      <c r="C5742" s="495" t="s">
        <v>449</v>
      </c>
      <c r="D5742" s="473" t="s">
        <v>1179</v>
      </c>
      <c r="E5742" s="489" t="s">
        <v>1180</v>
      </c>
      <c r="F5742" s="473" t="s">
        <v>1169</v>
      </c>
      <c r="G5742" s="473" t="s">
        <v>728</v>
      </c>
      <c r="H5742" s="473" t="s">
        <v>538</v>
      </c>
      <c r="I5742" s="552">
        <v>2025</v>
      </c>
      <c r="J5742" s="473">
        <v>2</v>
      </c>
      <c r="K5742" s="513">
        <v>45724</v>
      </c>
      <c r="L5742" s="515"/>
      <c r="M5742" s="480">
        <v>1.24996716339609E-2</v>
      </c>
      <c r="N5742" s="480">
        <v>1.25546484858128E-2</v>
      </c>
      <c r="O5742" s="480">
        <v>5.49768518518998E-5</v>
      </c>
      <c r="P5742" s="480"/>
      <c r="Q5742" s="481">
        <v>1</v>
      </c>
      <c r="R5742" s="480">
        <v>1.24996716339609E-2</v>
      </c>
      <c r="S5742" s="554">
        <v>1988150</v>
      </c>
      <c r="T5742" s="553">
        <v>79866206</v>
      </c>
      <c r="U5742" s="467">
        <v>0</v>
      </c>
      <c r="V5742" s="467">
        <v>0</v>
      </c>
      <c r="W5742" s="716" t="e">
        <f t="shared" si="234"/>
        <v>#DIV/0!</v>
      </c>
      <c r="X5742" s="484"/>
      <c r="Y5742" s="484"/>
      <c r="Z5742" s="739">
        <f t="shared" si="235"/>
        <v>109.30222800935459</v>
      </c>
      <c r="AA5742" s="484"/>
      <c r="AB5742" s="484"/>
      <c r="AC5742" s="484"/>
      <c r="AD5742" s="484"/>
      <c r="AE5742" s="484"/>
      <c r="AF5742" s="484"/>
      <c r="AG5742" s="484"/>
      <c r="AH5742" s="484"/>
    </row>
    <row r="5743" spans="1:34" s="516" customFormat="1" ht="12.65" customHeight="1">
      <c r="A5743" s="452" t="s">
        <v>115</v>
      </c>
      <c r="B5743" s="551" t="s">
        <v>728</v>
      </c>
      <c r="C5743" s="495" t="s">
        <v>449</v>
      </c>
      <c r="D5743" s="473" t="s">
        <v>1192</v>
      </c>
      <c r="E5743" s="489" t="s">
        <v>1206</v>
      </c>
      <c r="F5743" s="473" t="s">
        <v>1169</v>
      </c>
      <c r="G5743" s="473" t="s">
        <v>728</v>
      </c>
      <c r="H5743" s="473" t="s">
        <v>538</v>
      </c>
      <c r="I5743" s="552">
        <v>2025</v>
      </c>
      <c r="J5743" s="473">
        <v>2</v>
      </c>
      <c r="K5743" s="513">
        <v>45724</v>
      </c>
      <c r="L5743" s="515"/>
      <c r="M5743" s="480">
        <v>0.10550138888888901</v>
      </c>
      <c r="N5743" s="480">
        <v>0.10630000000000001</v>
      </c>
      <c r="O5743" s="480">
        <v>7.9861111111100003E-4</v>
      </c>
      <c r="P5743" s="480"/>
      <c r="Q5743" s="481">
        <v>1</v>
      </c>
      <c r="R5743" s="480">
        <v>0.10550138888888901</v>
      </c>
      <c r="S5743" s="554">
        <v>100000</v>
      </c>
      <c r="T5743" s="553">
        <v>12589918</v>
      </c>
      <c r="U5743" s="467">
        <v>0</v>
      </c>
      <c r="V5743" s="467">
        <v>0</v>
      </c>
      <c r="W5743" s="716" t="e">
        <f t="shared" si="234"/>
        <v>#DIV/0!</v>
      </c>
      <c r="X5743" s="484"/>
      <c r="Y5743" s="484"/>
      <c r="Z5743" s="739">
        <f t="shared" si="235"/>
        <v>79.861111111100001</v>
      </c>
      <c r="AA5743" s="484"/>
      <c r="AB5743" s="484"/>
      <c r="AC5743" s="484"/>
      <c r="AD5743" s="484"/>
      <c r="AE5743" s="484"/>
      <c r="AF5743" s="484"/>
      <c r="AG5743" s="484"/>
      <c r="AH5743" s="484"/>
    </row>
    <row r="5744" spans="1:34" s="516" customFormat="1" ht="12.65" customHeight="1">
      <c r="A5744" s="452" t="s">
        <v>115</v>
      </c>
      <c r="B5744" s="551" t="s">
        <v>728</v>
      </c>
      <c r="C5744" s="495" t="s">
        <v>449</v>
      </c>
      <c r="D5744" s="473" t="s">
        <v>1179</v>
      </c>
      <c r="E5744" s="489" t="s">
        <v>1180</v>
      </c>
      <c r="F5744" s="473" t="s">
        <v>1169</v>
      </c>
      <c r="G5744" s="473" t="s">
        <v>728</v>
      </c>
      <c r="H5744" s="473" t="s">
        <v>538</v>
      </c>
      <c r="I5744" s="552">
        <v>2025</v>
      </c>
      <c r="J5744" s="473">
        <v>2</v>
      </c>
      <c r="K5744" s="513">
        <v>45724</v>
      </c>
      <c r="L5744" s="515"/>
      <c r="M5744" s="480">
        <v>1.24996716339609E-2</v>
      </c>
      <c r="N5744" s="480">
        <v>1.25546484858128E-2</v>
      </c>
      <c r="O5744" s="480">
        <v>5.49768518518998E-5</v>
      </c>
      <c r="P5744" s="480"/>
      <c r="Q5744" s="481">
        <v>1</v>
      </c>
      <c r="R5744" s="480">
        <v>1.24996716339609E-2</v>
      </c>
      <c r="S5744" s="554">
        <v>1988150</v>
      </c>
      <c r="T5744" s="553">
        <v>79866206</v>
      </c>
      <c r="U5744" s="467">
        <v>0</v>
      </c>
      <c r="V5744" s="467">
        <v>0</v>
      </c>
      <c r="W5744" s="716" t="e">
        <f t="shared" si="234"/>
        <v>#DIV/0!</v>
      </c>
      <c r="X5744" s="484"/>
      <c r="Y5744" s="484"/>
      <c r="Z5744" s="739">
        <f t="shared" si="235"/>
        <v>109.30222800935459</v>
      </c>
      <c r="AA5744" s="484"/>
      <c r="AB5744" s="484"/>
      <c r="AC5744" s="484"/>
      <c r="AD5744" s="484"/>
      <c r="AE5744" s="484"/>
      <c r="AF5744" s="484"/>
      <c r="AG5744" s="484"/>
      <c r="AH5744" s="484"/>
    </row>
    <row r="5745" spans="1:34" s="516" customFormat="1" ht="12.65" customHeight="1">
      <c r="A5745" s="452" t="s">
        <v>115</v>
      </c>
      <c r="B5745" s="551" t="s">
        <v>728</v>
      </c>
      <c r="C5745" s="495" t="s">
        <v>449</v>
      </c>
      <c r="D5745" s="473" t="s">
        <v>1194</v>
      </c>
      <c r="E5745" s="489" t="s">
        <v>1195</v>
      </c>
      <c r="F5745" s="473" t="s">
        <v>1169</v>
      </c>
      <c r="G5745" s="473" t="s">
        <v>728</v>
      </c>
      <c r="H5745" s="473" t="s">
        <v>538</v>
      </c>
      <c r="I5745" s="552">
        <v>2025</v>
      </c>
      <c r="J5745" s="473">
        <v>2</v>
      </c>
      <c r="K5745" s="513">
        <v>45724</v>
      </c>
      <c r="L5745" s="515"/>
      <c r="M5745" s="480">
        <v>1.5699999999999999E-2</v>
      </c>
      <c r="N5745" s="480">
        <v>1.5800000000000002E-2</v>
      </c>
      <c r="O5745" s="480">
        <v>5.1843317972300601E-5</v>
      </c>
      <c r="P5745" s="480"/>
      <c r="Q5745" s="481">
        <v>1</v>
      </c>
      <c r="R5745" s="480">
        <v>1.5699999999999999E-2</v>
      </c>
      <c r="S5745" s="554">
        <v>406210</v>
      </c>
      <c r="T5745" s="553">
        <v>31753128</v>
      </c>
      <c r="U5745" s="467">
        <v>0</v>
      </c>
      <c r="V5745" s="467">
        <v>0</v>
      </c>
      <c r="W5745" s="716" t="e">
        <f t="shared" si="234"/>
        <v>#DIV/0!</v>
      </c>
      <c r="X5745" s="484"/>
      <c r="Y5745" s="484"/>
      <c r="Z5745" s="739">
        <f t="shared" si="235"/>
        <v>21.059274193528228</v>
      </c>
      <c r="AA5745" s="484"/>
      <c r="AB5745" s="484"/>
      <c r="AC5745" s="484"/>
      <c r="AD5745" s="484"/>
      <c r="AE5745" s="484"/>
      <c r="AF5745" s="484"/>
      <c r="AG5745" s="484"/>
      <c r="AH5745" s="484"/>
    </row>
    <row r="5746" spans="1:34" s="516" customFormat="1" ht="12.65" customHeight="1">
      <c r="A5746" s="452" t="s">
        <v>115</v>
      </c>
      <c r="B5746" s="551" t="s">
        <v>728</v>
      </c>
      <c r="C5746" s="495" t="s">
        <v>449</v>
      </c>
      <c r="D5746" s="473" t="s">
        <v>1183</v>
      </c>
      <c r="E5746" s="489" t="s">
        <v>1207</v>
      </c>
      <c r="F5746" s="473" t="s">
        <v>1169</v>
      </c>
      <c r="G5746" s="473" t="s">
        <v>728</v>
      </c>
      <c r="H5746" s="473" t="s">
        <v>538</v>
      </c>
      <c r="I5746" s="552">
        <v>2025</v>
      </c>
      <c r="J5746" s="473">
        <v>2</v>
      </c>
      <c r="K5746" s="513">
        <v>45724</v>
      </c>
      <c r="L5746" s="515"/>
      <c r="M5746" s="480">
        <v>0.15999791666666699</v>
      </c>
      <c r="N5746" s="480">
        <v>0.1613</v>
      </c>
      <c r="O5746" s="480">
        <v>1.30208333333301E-3</v>
      </c>
      <c r="P5746" s="480"/>
      <c r="Q5746" s="481">
        <v>1</v>
      </c>
      <c r="R5746" s="480">
        <v>0.15999791666666699</v>
      </c>
      <c r="S5746" s="554">
        <v>100000</v>
      </c>
      <c r="T5746" s="553">
        <v>13461826</v>
      </c>
      <c r="U5746" s="467">
        <v>0</v>
      </c>
      <c r="V5746" s="467">
        <v>0</v>
      </c>
      <c r="W5746" s="716" t="e">
        <f t="shared" si="234"/>
        <v>#DIV/0!</v>
      </c>
      <c r="X5746" s="484"/>
      <c r="Y5746" s="484"/>
      <c r="Z5746" s="739">
        <f t="shared" si="235"/>
        <v>130.208333333301</v>
      </c>
      <c r="AA5746" s="484"/>
      <c r="AB5746" s="484"/>
      <c r="AC5746" s="484"/>
      <c r="AD5746" s="484"/>
      <c r="AE5746" s="484"/>
      <c r="AF5746" s="484"/>
      <c r="AG5746" s="484"/>
      <c r="AH5746" s="484"/>
    </row>
    <row r="5747" spans="1:34" s="516" customFormat="1" ht="12.65" customHeight="1">
      <c r="A5747" s="452" t="s">
        <v>111</v>
      </c>
      <c r="B5747" s="551" t="s">
        <v>718</v>
      </c>
      <c r="C5747" s="495" t="s">
        <v>449</v>
      </c>
      <c r="D5747" s="473" t="s">
        <v>1197</v>
      </c>
      <c r="E5747" s="489" t="s">
        <v>1209</v>
      </c>
      <c r="F5747" s="473" t="s">
        <v>1169</v>
      </c>
      <c r="G5747" s="473" t="s">
        <v>718</v>
      </c>
      <c r="H5747" s="473" t="s">
        <v>538</v>
      </c>
      <c r="I5747" s="552">
        <v>2025</v>
      </c>
      <c r="J5747" s="473">
        <v>2</v>
      </c>
      <c r="K5747" s="513">
        <v>45724</v>
      </c>
      <c r="L5747" s="555"/>
      <c r="M5747" s="480">
        <v>0.16800000000000001</v>
      </c>
      <c r="N5747" s="480">
        <v>0.1686</v>
      </c>
      <c r="O5747" s="480">
        <v>6.25000000000014E-4</v>
      </c>
      <c r="P5747" s="480"/>
      <c r="Q5747" s="481">
        <v>1</v>
      </c>
      <c r="R5747" s="480">
        <v>0.16800000000000001</v>
      </c>
      <c r="S5747" s="514">
        <v>0</v>
      </c>
      <c r="T5747" s="553">
        <v>1741051</v>
      </c>
      <c r="U5747" s="467">
        <v>27000</v>
      </c>
      <c r="V5747" s="467">
        <v>25911.843124999974</v>
      </c>
      <c r="W5747" s="716" t="e">
        <f t="shared" si="234"/>
        <v>#DIV/0!</v>
      </c>
      <c r="X5747" s="484"/>
      <c r="Y5747" s="484"/>
      <c r="Z5747" s="739">
        <f t="shared" si="235"/>
        <v>0</v>
      </c>
      <c r="AA5747" s="484"/>
      <c r="AB5747" s="484"/>
      <c r="AC5747" s="484"/>
      <c r="AD5747" s="484"/>
      <c r="AE5747" s="484"/>
      <c r="AF5747" s="484"/>
      <c r="AG5747" s="484"/>
      <c r="AH5747" s="484"/>
    </row>
    <row r="5748" spans="1:34" s="516" customFormat="1" ht="12.65" customHeight="1">
      <c r="A5748" s="452" t="s">
        <v>111</v>
      </c>
      <c r="B5748" s="551" t="s">
        <v>718</v>
      </c>
      <c r="C5748" s="495" t="s">
        <v>449</v>
      </c>
      <c r="D5748" s="473" t="s">
        <v>1210</v>
      </c>
      <c r="E5748" s="489" t="s">
        <v>1211</v>
      </c>
      <c r="F5748" s="473" t="s">
        <v>1169</v>
      </c>
      <c r="G5748" s="473" t="s">
        <v>718</v>
      </c>
      <c r="H5748" s="473" t="s">
        <v>538</v>
      </c>
      <c r="I5748" s="552">
        <v>2025</v>
      </c>
      <c r="J5748" s="473">
        <v>2</v>
      </c>
      <c r="K5748" s="513">
        <v>45724</v>
      </c>
      <c r="L5748" s="515"/>
      <c r="M5748" s="480">
        <v>0.168008357915438</v>
      </c>
      <c r="N5748" s="480">
        <v>0.16850000000000001</v>
      </c>
      <c r="O5748" s="480">
        <v>4.9164208456201096E-4</v>
      </c>
      <c r="P5748" s="480"/>
      <c r="Q5748" s="481">
        <v>1</v>
      </c>
      <c r="R5748" s="480">
        <v>0.168008357915438</v>
      </c>
      <c r="S5748" s="514">
        <v>0</v>
      </c>
      <c r="T5748" s="553">
        <v>1131024</v>
      </c>
      <c r="U5748" s="467">
        <v>20559.292035398201</v>
      </c>
      <c r="V5748" s="467">
        <v>20003.233038348539</v>
      </c>
      <c r="W5748" s="716" t="e">
        <f t="shared" si="234"/>
        <v>#DIV/0!</v>
      </c>
      <c r="X5748" s="484"/>
      <c r="Y5748" s="484"/>
      <c r="Z5748" s="739">
        <f t="shared" si="235"/>
        <v>0</v>
      </c>
      <c r="AA5748" s="484"/>
      <c r="AB5748" s="484"/>
      <c r="AC5748" s="484"/>
      <c r="AD5748" s="484"/>
      <c r="AE5748" s="484"/>
      <c r="AF5748" s="484"/>
      <c r="AG5748" s="484"/>
      <c r="AH5748" s="484"/>
    </row>
    <row r="5749" spans="1:34" s="516" customFormat="1" ht="12.65" customHeight="1">
      <c r="A5749" s="452" t="s">
        <v>110</v>
      </c>
      <c r="B5749" s="551" t="s">
        <v>448</v>
      </c>
      <c r="C5749" s="495" t="s">
        <v>449</v>
      </c>
      <c r="D5749" s="473" t="s">
        <v>1197</v>
      </c>
      <c r="E5749" s="489" t="s">
        <v>1212</v>
      </c>
      <c r="F5749" s="473" t="s">
        <v>1169</v>
      </c>
      <c r="G5749" s="473" t="s">
        <v>448</v>
      </c>
      <c r="H5749" s="473" t="s">
        <v>538</v>
      </c>
      <c r="I5749" s="552">
        <v>2025</v>
      </c>
      <c r="J5749" s="473">
        <v>2</v>
      </c>
      <c r="K5749" s="513">
        <v>45724</v>
      </c>
      <c r="L5749" s="515"/>
      <c r="M5749" s="480">
        <v>0.38102136278533799</v>
      </c>
      <c r="N5749" s="480">
        <v>0.382206571382051</v>
      </c>
      <c r="O5749" s="480">
        <v>1.18520859671301E-3</v>
      </c>
      <c r="P5749" s="480"/>
      <c r="Q5749" s="481">
        <v>1</v>
      </c>
      <c r="R5749" s="480">
        <v>0.38102136278533799</v>
      </c>
      <c r="S5749" s="554">
        <v>10000</v>
      </c>
      <c r="T5749" s="553">
        <v>539600</v>
      </c>
      <c r="U5749" s="467">
        <v>39823.008849557496</v>
      </c>
      <c r="V5749" s="467">
        <v>39183.470290771154</v>
      </c>
      <c r="W5749" s="716" t="e">
        <f t="shared" si="234"/>
        <v>#DIV/0!</v>
      </c>
      <c r="X5749" s="484"/>
      <c r="Y5749" s="484"/>
      <c r="Z5749" s="739">
        <f t="shared" si="235"/>
        <v>11.852085967130101</v>
      </c>
      <c r="AA5749" s="484"/>
      <c r="AB5749" s="484"/>
      <c r="AC5749" s="484"/>
      <c r="AD5749" s="484"/>
      <c r="AE5749" s="484"/>
      <c r="AF5749" s="484"/>
      <c r="AG5749" s="484"/>
      <c r="AH5749" s="484"/>
    </row>
    <row r="5750" spans="1:34" s="516" customFormat="1" ht="12.65" customHeight="1">
      <c r="A5750" s="284" t="s">
        <v>69</v>
      </c>
      <c r="B5750" s="551" t="s">
        <v>1213</v>
      </c>
      <c r="C5750" s="495" t="s">
        <v>435</v>
      </c>
      <c r="D5750" s="473" t="s">
        <v>1214</v>
      </c>
      <c r="E5750" s="489" t="s">
        <v>1215</v>
      </c>
      <c r="F5750" s="473" t="s">
        <v>1169</v>
      </c>
      <c r="G5750" s="473" t="s">
        <v>1213</v>
      </c>
      <c r="H5750" s="473" t="s">
        <v>538</v>
      </c>
      <c r="I5750" s="552">
        <v>2025</v>
      </c>
      <c r="J5750" s="473">
        <v>2</v>
      </c>
      <c r="K5750" s="513">
        <v>45724</v>
      </c>
      <c r="L5750" s="515"/>
      <c r="M5750" s="480">
        <v>2.3972685185185201E-2</v>
      </c>
      <c r="N5750" s="480">
        <v>2.41E-2</v>
      </c>
      <c r="O5750" s="480">
        <v>1.27314814814799E-4</v>
      </c>
      <c r="P5750" s="480"/>
      <c r="Q5750" s="481">
        <v>1</v>
      </c>
      <c r="R5750" s="480">
        <v>2.3972685185185201E-2</v>
      </c>
      <c r="S5750" s="554">
        <v>312552</v>
      </c>
      <c r="T5750" s="553"/>
      <c r="U5750" s="467">
        <v>11000</v>
      </c>
      <c r="V5750" s="467">
        <v>11000</v>
      </c>
      <c r="W5750" s="716" t="e">
        <f t="shared" si="234"/>
        <v>#DIV/0!</v>
      </c>
      <c r="X5750" s="484"/>
      <c r="Y5750" s="484"/>
      <c r="Z5750" s="739">
        <f t="shared" si="235"/>
        <v>39.792499999995059</v>
      </c>
      <c r="AA5750" s="484"/>
      <c r="AB5750" s="484"/>
      <c r="AC5750" s="484"/>
      <c r="AD5750" s="484"/>
      <c r="AE5750" s="484"/>
      <c r="AF5750" s="484"/>
      <c r="AG5750" s="484"/>
      <c r="AH5750" s="484"/>
    </row>
    <row r="5751" spans="1:34" s="516" customFormat="1" ht="12.65" customHeight="1">
      <c r="A5751" s="284" t="s">
        <v>69</v>
      </c>
      <c r="B5751" s="551" t="s">
        <v>1213</v>
      </c>
      <c r="C5751" s="495" t="s">
        <v>435</v>
      </c>
      <c r="D5751" s="473" t="s">
        <v>1216</v>
      </c>
      <c r="E5751" s="489" t="s">
        <v>1217</v>
      </c>
      <c r="F5751" s="473" t="s">
        <v>1169</v>
      </c>
      <c r="G5751" s="473" t="s">
        <v>1213</v>
      </c>
      <c r="H5751" s="473" t="s">
        <v>538</v>
      </c>
      <c r="I5751" s="552">
        <v>2025</v>
      </c>
      <c r="J5751" s="473">
        <v>2</v>
      </c>
      <c r="K5751" s="513">
        <v>45724</v>
      </c>
      <c r="L5751" s="515"/>
      <c r="M5751" s="480">
        <v>4.6003968253968297E-2</v>
      </c>
      <c r="N5751" s="480">
        <v>4.65E-2</v>
      </c>
      <c r="O5751" s="480">
        <v>4.9603174603170296E-4</v>
      </c>
      <c r="P5751" s="480"/>
      <c r="Q5751" s="481">
        <v>1</v>
      </c>
      <c r="R5751" s="480">
        <v>4.6003968253968297E-2</v>
      </c>
      <c r="S5751" s="554">
        <v>143977</v>
      </c>
      <c r="T5751" s="553"/>
      <c r="U5751" s="467">
        <v>25000</v>
      </c>
      <c r="V5751" s="467">
        <v>25000</v>
      </c>
      <c r="W5751" s="716" t="e">
        <f t="shared" si="234"/>
        <v>#DIV/0!</v>
      </c>
      <c r="X5751" s="484"/>
      <c r="Y5751" s="484"/>
      <c r="Z5751" s="739">
        <f t="shared" si="235"/>
        <v>71.4171626984065</v>
      </c>
      <c r="AA5751" s="484"/>
      <c r="AB5751" s="484"/>
      <c r="AC5751" s="484"/>
      <c r="AD5751" s="484"/>
      <c r="AE5751" s="484"/>
      <c r="AF5751" s="484"/>
      <c r="AG5751" s="484"/>
      <c r="AH5751" s="484"/>
    </row>
    <row r="5752" spans="1:34" s="516" customFormat="1" ht="12.65" customHeight="1">
      <c r="A5752" s="284" t="s">
        <v>69</v>
      </c>
      <c r="B5752" s="551" t="s">
        <v>1213</v>
      </c>
      <c r="C5752" s="495" t="s">
        <v>435</v>
      </c>
      <c r="D5752" s="473" t="s">
        <v>1218</v>
      </c>
      <c r="E5752" s="489"/>
      <c r="F5752" s="473" t="s">
        <v>1169</v>
      </c>
      <c r="G5752" s="473" t="s">
        <v>1213</v>
      </c>
      <c r="H5752" s="473" t="s">
        <v>538</v>
      </c>
      <c r="I5752" s="552">
        <v>2025</v>
      </c>
      <c r="J5752" s="473">
        <v>2</v>
      </c>
      <c r="K5752" s="513">
        <v>45724</v>
      </c>
      <c r="L5752" s="515"/>
      <c r="M5752" s="480">
        <v>4.6003968253968297E-2</v>
      </c>
      <c r="N5752" s="480">
        <v>4.65E-2</v>
      </c>
      <c r="O5752" s="480">
        <v>4.9603174603170296E-4</v>
      </c>
      <c r="P5752" s="480"/>
      <c r="Q5752" s="481">
        <v>1</v>
      </c>
      <c r="R5752" s="480">
        <v>4.6003968253968297E-2</v>
      </c>
      <c r="S5752" s="554">
        <v>0</v>
      </c>
      <c r="T5752" s="553"/>
      <c r="U5752" s="467">
        <v>25000</v>
      </c>
      <c r="V5752" s="467">
        <v>25000</v>
      </c>
      <c r="W5752" s="716" t="e">
        <f t="shared" si="234"/>
        <v>#DIV/0!</v>
      </c>
      <c r="X5752" s="484"/>
      <c r="Y5752" s="484"/>
      <c r="Z5752" s="739">
        <f t="shared" si="235"/>
        <v>0</v>
      </c>
      <c r="AA5752" s="484"/>
      <c r="AB5752" s="484"/>
      <c r="AC5752" s="484"/>
      <c r="AD5752" s="484"/>
      <c r="AE5752" s="484"/>
      <c r="AF5752" s="484"/>
      <c r="AG5752" s="484"/>
      <c r="AH5752" s="484"/>
    </row>
    <row r="5753" spans="1:34" s="516" customFormat="1" ht="12.65" customHeight="1">
      <c r="A5753" s="284" t="s">
        <v>69</v>
      </c>
      <c r="B5753" s="551" t="s">
        <v>1213</v>
      </c>
      <c r="C5753" s="495" t="s">
        <v>435</v>
      </c>
      <c r="D5753" s="473" t="s">
        <v>1219</v>
      </c>
      <c r="E5753" s="489" t="s">
        <v>1220</v>
      </c>
      <c r="F5753" s="473" t="s">
        <v>1169</v>
      </c>
      <c r="G5753" s="473" t="s">
        <v>1213</v>
      </c>
      <c r="H5753" s="473" t="s">
        <v>538</v>
      </c>
      <c r="I5753" s="552">
        <v>2025</v>
      </c>
      <c r="J5753" s="473">
        <v>2</v>
      </c>
      <c r="K5753" s="513">
        <v>45724</v>
      </c>
      <c r="L5753" s="515"/>
      <c r="M5753" s="480">
        <v>3.2072727272727301E-2</v>
      </c>
      <c r="N5753" s="480">
        <v>3.2300000000000002E-2</v>
      </c>
      <c r="O5753" s="480">
        <v>2.2727272727270101E-4</v>
      </c>
      <c r="P5753" s="480"/>
      <c r="Q5753" s="481">
        <v>1</v>
      </c>
      <c r="R5753" s="480">
        <v>3.2072727272727301E-2</v>
      </c>
      <c r="S5753" s="554">
        <v>143975</v>
      </c>
      <c r="T5753" s="553"/>
      <c r="U5753" s="467">
        <v>18000</v>
      </c>
      <c r="V5753" s="467">
        <v>18000</v>
      </c>
      <c r="W5753" s="716" t="e">
        <f t="shared" si="234"/>
        <v>#DIV/0!</v>
      </c>
      <c r="X5753" s="484"/>
      <c r="Y5753" s="484"/>
      <c r="Z5753" s="739">
        <f t="shared" si="235"/>
        <v>32.721590909087126</v>
      </c>
      <c r="AA5753" s="484"/>
      <c r="AB5753" s="484"/>
      <c r="AC5753" s="484"/>
      <c r="AD5753" s="484"/>
      <c r="AE5753" s="484"/>
      <c r="AF5753" s="484"/>
      <c r="AG5753" s="484"/>
      <c r="AH5753" s="484"/>
    </row>
    <row r="5754" spans="1:34" s="516" customFormat="1" ht="12.65" customHeight="1">
      <c r="A5754" s="284" t="s">
        <v>69</v>
      </c>
      <c r="B5754" s="551" t="s">
        <v>1213</v>
      </c>
      <c r="C5754" s="495" t="s">
        <v>435</v>
      </c>
      <c r="D5754" s="473" t="s">
        <v>1214</v>
      </c>
      <c r="E5754" s="489" t="s">
        <v>1215</v>
      </c>
      <c r="F5754" s="473" t="s">
        <v>1169</v>
      </c>
      <c r="G5754" s="473" t="s">
        <v>1213</v>
      </c>
      <c r="H5754" s="473" t="s">
        <v>538</v>
      </c>
      <c r="I5754" s="552">
        <v>2025</v>
      </c>
      <c r="J5754" s="473">
        <v>2</v>
      </c>
      <c r="K5754" s="513">
        <v>45724</v>
      </c>
      <c r="L5754" s="515"/>
      <c r="M5754" s="480">
        <v>2.3972685185185201E-2</v>
      </c>
      <c r="N5754" s="480">
        <v>2.41E-2</v>
      </c>
      <c r="O5754" s="480">
        <v>1.27314814814799E-4</v>
      </c>
      <c r="P5754" s="480"/>
      <c r="Q5754" s="481">
        <v>1</v>
      </c>
      <c r="R5754" s="480">
        <v>2.3972685185185201E-2</v>
      </c>
      <c r="S5754" s="554">
        <v>312552</v>
      </c>
      <c r="T5754" s="553"/>
      <c r="U5754" s="467">
        <v>11000</v>
      </c>
      <c r="V5754" s="467">
        <v>11000</v>
      </c>
      <c r="W5754" s="716" t="e">
        <f t="shared" si="234"/>
        <v>#DIV/0!</v>
      </c>
      <c r="X5754" s="484"/>
      <c r="Y5754" s="484"/>
      <c r="Z5754" s="739">
        <f t="shared" si="235"/>
        <v>39.792499999995059</v>
      </c>
      <c r="AA5754" s="484"/>
      <c r="AB5754" s="484"/>
      <c r="AC5754" s="484"/>
      <c r="AD5754" s="484"/>
      <c r="AE5754" s="484"/>
      <c r="AF5754" s="484"/>
      <c r="AG5754" s="484"/>
      <c r="AH5754" s="484"/>
    </row>
    <row r="5755" spans="1:34" s="516" customFormat="1" ht="12.65" customHeight="1">
      <c r="A5755" s="452" t="s">
        <v>114</v>
      </c>
      <c r="B5755" s="551" t="s">
        <v>434</v>
      </c>
      <c r="C5755" s="495" t="s">
        <v>435</v>
      </c>
      <c r="D5755" s="473" t="s">
        <v>1221</v>
      </c>
      <c r="E5755" s="489" t="s">
        <v>1222</v>
      </c>
      <c r="F5755" s="473" t="s">
        <v>1169</v>
      </c>
      <c r="G5755" s="473" t="s">
        <v>434</v>
      </c>
      <c r="H5755" s="473" t="s">
        <v>538</v>
      </c>
      <c r="I5755" s="552">
        <v>2025</v>
      </c>
      <c r="J5755" s="473">
        <v>2</v>
      </c>
      <c r="K5755" s="513">
        <v>45724</v>
      </c>
      <c r="L5755" s="515"/>
      <c r="M5755" s="480">
        <v>5.0464743080595301E-2</v>
      </c>
      <c r="N5755" s="480">
        <v>5.0722679588531799E-2</v>
      </c>
      <c r="O5755" s="480">
        <v>2.5793650793649902E-4</v>
      </c>
      <c r="P5755" s="480"/>
      <c r="Q5755" s="481">
        <v>1</v>
      </c>
      <c r="R5755" s="480">
        <v>5.0464743080595301E-2</v>
      </c>
      <c r="S5755" s="554">
        <v>213841</v>
      </c>
      <c r="T5755" s="553"/>
      <c r="U5755" s="467">
        <v>13000</v>
      </c>
      <c r="V5755" s="467">
        <v>13000</v>
      </c>
      <c r="W5755" s="716" t="e">
        <f t="shared" si="234"/>
        <v>#DIV/0!</v>
      </c>
      <c r="X5755" s="484"/>
      <c r="Y5755" s="484"/>
      <c r="Z5755" s="739">
        <f t="shared" si="235"/>
        <v>55.15740079364889</v>
      </c>
      <c r="AA5755" s="484"/>
      <c r="AB5755" s="484"/>
      <c r="AC5755" s="484"/>
      <c r="AD5755" s="484"/>
      <c r="AE5755" s="484"/>
      <c r="AF5755" s="484"/>
      <c r="AG5755" s="484"/>
      <c r="AH5755" s="484"/>
    </row>
    <row r="5756" spans="1:34" s="516" customFormat="1" ht="12.65" customHeight="1">
      <c r="A5756" s="452" t="s">
        <v>114</v>
      </c>
      <c r="B5756" s="551" t="s">
        <v>434</v>
      </c>
      <c r="C5756" s="495" t="s">
        <v>435</v>
      </c>
      <c r="D5756" s="473" t="s">
        <v>1223</v>
      </c>
      <c r="E5756" s="489" t="s">
        <v>1224</v>
      </c>
      <c r="F5756" s="473" t="s">
        <v>1169</v>
      </c>
      <c r="G5756" s="473" t="s">
        <v>434</v>
      </c>
      <c r="H5756" s="473" t="s">
        <v>538</v>
      </c>
      <c r="I5756" s="552">
        <v>2025</v>
      </c>
      <c r="J5756" s="473">
        <v>2</v>
      </c>
      <c r="K5756" s="513">
        <v>45724</v>
      </c>
      <c r="L5756" s="515"/>
      <c r="M5756" s="480">
        <v>5.8118671788902898E-2</v>
      </c>
      <c r="N5756" s="480">
        <v>5.8179009681099202E-2</v>
      </c>
      <c r="O5756" s="480">
        <v>6.0337892196303499E-5</v>
      </c>
      <c r="P5756" s="480"/>
      <c r="Q5756" s="481">
        <v>1</v>
      </c>
      <c r="R5756" s="480">
        <v>5.8118671788902898E-2</v>
      </c>
      <c r="S5756" s="554">
        <v>248192</v>
      </c>
      <c r="T5756" s="553"/>
      <c r="U5756" s="467">
        <v>7964.60176991151</v>
      </c>
      <c r="V5756" s="467">
        <v>7964.60176991151</v>
      </c>
      <c r="W5756" s="716" t="e">
        <f t="shared" si="234"/>
        <v>#DIV/0!</v>
      </c>
      <c r="X5756" s="484"/>
      <c r="Y5756" s="484"/>
      <c r="Z5756" s="739">
        <f t="shared" si="235"/>
        <v>14.975382139984958</v>
      </c>
      <c r="AA5756" s="484"/>
      <c r="AB5756" s="484"/>
      <c r="AC5756" s="484"/>
      <c r="AD5756" s="484"/>
      <c r="AE5756" s="484"/>
      <c r="AF5756" s="484"/>
      <c r="AG5756" s="484"/>
      <c r="AH5756" s="484"/>
    </row>
    <row r="5757" spans="1:34" s="516" customFormat="1" ht="12.65" customHeight="1">
      <c r="A5757" s="284" t="s">
        <v>69</v>
      </c>
      <c r="B5757" s="551" t="s">
        <v>1213</v>
      </c>
      <c r="C5757" s="495" t="s">
        <v>435</v>
      </c>
      <c r="D5757" s="473" t="s">
        <v>1262</v>
      </c>
      <c r="E5757" s="489" t="s">
        <v>1263</v>
      </c>
      <c r="F5757" s="473" t="s">
        <v>1169</v>
      </c>
      <c r="G5757" s="473" t="s">
        <v>1264</v>
      </c>
      <c r="H5757" s="473" t="s">
        <v>538</v>
      </c>
      <c r="I5757" s="552">
        <v>2025</v>
      </c>
      <c r="J5757" s="473">
        <v>2</v>
      </c>
      <c r="K5757" s="513">
        <v>45724</v>
      </c>
      <c r="L5757" s="515"/>
      <c r="M5757" s="480">
        <v>2.8000000000000001E-2</v>
      </c>
      <c r="N5757" s="480">
        <v>2.81E-2</v>
      </c>
      <c r="O5757" s="480">
        <v>6.0337892196303499E-5</v>
      </c>
      <c r="P5757" s="480"/>
      <c r="Q5757" s="481">
        <v>1</v>
      </c>
      <c r="R5757" s="480">
        <v>2.8000000000000001E-2</v>
      </c>
      <c r="S5757" s="459">
        <v>0</v>
      </c>
      <c r="T5757" s="553"/>
      <c r="U5757" s="467">
        <v>12000</v>
      </c>
      <c r="V5757" s="467">
        <v>12000</v>
      </c>
      <c r="W5757" s="716" t="e">
        <f t="shared" si="234"/>
        <v>#DIV/0!</v>
      </c>
      <c r="X5757" s="484"/>
      <c r="Y5757" s="484"/>
      <c r="Z5757" s="739">
        <f t="shared" si="235"/>
        <v>0</v>
      </c>
      <c r="AA5757" s="484"/>
      <c r="AB5757" s="484"/>
      <c r="AC5757" s="484"/>
      <c r="AD5757" s="484"/>
      <c r="AE5757" s="484"/>
      <c r="AF5757" s="484"/>
      <c r="AG5757" s="484"/>
      <c r="AH5757" s="484"/>
    </row>
    <row r="5758" spans="1:34" s="516" customFormat="1" ht="12.65" customHeight="1">
      <c r="A5758" s="452" t="s">
        <v>152</v>
      </c>
      <c r="B5758" s="551" t="s">
        <v>606</v>
      </c>
      <c r="C5758" s="495" t="s">
        <v>554</v>
      </c>
      <c r="D5758" s="473" t="s">
        <v>1225</v>
      </c>
      <c r="E5758" s="489" t="s">
        <v>1226</v>
      </c>
      <c r="F5758" s="473" t="s">
        <v>1169</v>
      </c>
      <c r="G5758" s="551" t="s">
        <v>606</v>
      </c>
      <c r="H5758" s="473" t="s">
        <v>538</v>
      </c>
      <c r="I5758" s="552">
        <v>2025</v>
      </c>
      <c r="J5758" s="473">
        <v>2</v>
      </c>
      <c r="K5758" s="513">
        <v>45724</v>
      </c>
      <c r="L5758" s="515"/>
      <c r="M5758" s="480">
        <v>7.3899999999999993E-2</v>
      </c>
      <c r="N5758" s="480">
        <v>7.4300000000000005E-2</v>
      </c>
      <c r="O5758" s="480">
        <v>4.0000000000001146E-4</v>
      </c>
      <c r="P5758" s="480"/>
      <c r="Q5758" s="481">
        <v>1</v>
      </c>
      <c r="R5758" s="480">
        <v>7.3899999999999993E-2</v>
      </c>
      <c r="S5758" s="459">
        <v>0</v>
      </c>
      <c r="T5758" s="553"/>
      <c r="U5758" s="467">
        <v>328318.5840707965</v>
      </c>
      <c r="V5758" s="467">
        <v>328318.5840707965</v>
      </c>
      <c r="W5758" s="716" t="e">
        <f t="shared" si="234"/>
        <v>#DIV/0!</v>
      </c>
      <c r="X5758" s="484"/>
      <c r="Y5758" s="484"/>
      <c r="Z5758" s="739">
        <f t="shared" si="235"/>
        <v>0</v>
      </c>
      <c r="AA5758" s="484"/>
      <c r="AB5758" s="484"/>
      <c r="AC5758" s="484"/>
      <c r="AD5758" s="484"/>
      <c r="AE5758" s="484"/>
      <c r="AF5758" s="484"/>
      <c r="AG5758" s="484"/>
      <c r="AH5758" s="484"/>
    </row>
    <row r="5759" spans="1:34" s="516" customFormat="1" ht="12.65" customHeight="1">
      <c r="A5759" s="452" t="s">
        <v>152</v>
      </c>
      <c r="B5759" s="551" t="s">
        <v>606</v>
      </c>
      <c r="C5759" s="495" t="s">
        <v>554</v>
      </c>
      <c r="D5759" s="473" t="s">
        <v>1227</v>
      </c>
      <c r="E5759" s="489" t="s">
        <v>1228</v>
      </c>
      <c r="F5759" s="473" t="s">
        <v>1169</v>
      </c>
      <c r="G5759" s="551" t="s">
        <v>606</v>
      </c>
      <c r="H5759" s="473" t="s">
        <v>538</v>
      </c>
      <c r="I5759" s="552">
        <v>2025</v>
      </c>
      <c r="J5759" s="473">
        <v>2</v>
      </c>
      <c r="K5759" s="513">
        <v>45724</v>
      </c>
      <c r="L5759" s="515"/>
      <c r="M5759" s="480">
        <v>3.8800000000000001E-2</v>
      </c>
      <c r="N5759" s="480">
        <v>3.9E-2</v>
      </c>
      <c r="O5759" s="480">
        <v>1.9999999999999879E-4</v>
      </c>
      <c r="P5759" s="480"/>
      <c r="Q5759" s="481">
        <v>1</v>
      </c>
      <c r="R5759" s="480">
        <v>3.8800000000000001E-2</v>
      </c>
      <c r="S5759" s="459">
        <v>0</v>
      </c>
      <c r="T5759" s="553"/>
      <c r="U5759" s="467">
        <v>22659.292035398201</v>
      </c>
      <c r="V5759" s="467">
        <v>22659.292035398201</v>
      </c>
      <c r="W5759" s="716" t="e">
        <f t="shared" si="234"/>
        <v>#DIV/0!</v>
      </c>
      <c r="X5759" s="484"/>
      <c r="Y5759" s="484"/>
      <c r="Z5759" s="739">
        <f t="shared" si="235"/>
        <v>0</v>
      </c>
      <c r="AA5759" s="484"/>
      <c r="AB5759" s="484"/>
      <c r="AC5759" s="484"/>
      <c r="AD5759" s="484"/>
      <c r="AE5759" s="484"/>
      <c r="AF5759" s="484"/>
      <c r="AG5759" s="484"/>
      <c r="AH5759" s="484"/>
    </row>
    <row r="5760" spans="1:34" s="516" customFormat="1" ht="12.65" customHeight="1">
      <c r="A5760" s="452" t="s">
        <v>279</v>
      </c>
      <c r="B5760" s="551" t="s">
        <v>42</v>
      </c>
      <c r="C5760" s="495" t="s">
        <v>554</v>
      </c>
      <c r="D5760" s="473" t="s">
        <v>1229</v>
      </c>
      <c r="E5760" s="489" t="s">
        <v>556</v>
      </c>
      <c r="F5760" s="473" t="s">
        <v>1169</v>
      </c>
      <c r="G5760" s="473" t="s">
        <v>42</v>
      </c>
      <c r="H5760" s="473" t="s">
        <v>538</v>
      </c>
      <c r="I5760" s="552">
        <v>2025</v>
      </c>
      <c r="J5760" s="473">
        <v>2</v>
      </c>
      <c r="K5760" s="513">
        <v>45724</v>
      </c>
      <c r="L5760" s="515"/>
      <c r="M5760" s="480">
        <v>3.2000000000000001E-2</v>
      </c>
      <c r="N5760" s="480">
        <v>3.2300000000000002E-2</v>
      </c>
      <c r="O5760" s="480">
        <v>3.0000000000000165E-4</v>
      </c>
      <c r="P5760" s="480"/>
      <c r="Q5760" s="481">
        <v>1</v>
      </c>
      <c r="R5760" s="480">
        <v>3.2000000000000001E-2</v>
      </c>
      <c r="S5760" s="554">
        <v>3414278</v>
      </c>
      <c r="T5760" s="553"/>
      <c r="U5760" s="467">
        <v>21238.938053097299</v>
      </c>
      <c r="V5760" s="467">
        <v>21238.938053097299</v>
      </c>
      <c r="W5760" s="716" t="e">
        <f t="shared" si="234"/>
        <v>#DIV/0!</v>
      </c>
      <c r="X5760" s="484"/>
      <c r="Y5760" s="484"/>
      <c r="Z5760" s="739">
        <f t="shared" si="235"/>
        <v>1024.2834000000057</v>
      </c>
      <c r="AA5760" s="484"/>
      <c r="AB5760" s="484"/>
      <c r="AC5760" s="484"/>
      <c r="AD5760" s="484"/>
      <c r="AE5760" s="484"/>
      <c r="AF5760" s="484"/>
      <c r="AG5760" s="484"/>
      <c r="AH5760" s="484"/>
    </row>
    <row r="5761" spans="1:34" s="516" customFormat="1" ht="12.65" customHeight="1">
      <c r="A5761" s="452" t="s">
        <v>279</v>
      </c>
      <c r="B5761" s="551" t="s">
        <v>42</v>
      </c>
      <c r="C5761" s="495" t="s">
        <v>554</v>
      </c>
      <c r="D5761" s="473" t="s">
        <v>1230</v>
      </c>
      <c r="E5761" s="489" t="s">
        <v>561</v>
      </c>
      <c r="F5761" s="473" t="s">
        <v>1169</v>
      </c>
      <c r="G5761" s="473" t="s">
        <v>42</v>
      </c>
      <c r="H5761" s="473" t="s">
        <v>538</v>
      </c>
      <c r="I5761" s="552">
        <v>2025</v>
      </c>
      <c r="J5761" s="473">
        <v>2</v>
      </c>
      <c r="K5761" s="513">
        <v>45724</v>
      </c>
      <c r="L5761" s="515"/>
      <c r="M5761" s="480">
        <v>2.9000000000000001E-2</v>
      </c>
      <c r="N5761" s="480">
        <v>2.92E-2</v>
      </c>
      <c r="O5761" s="480">
        <v>1.9999999999999879E-4</v>
      </c>
      <c r="P5761" s="480"/>
      <c r="Q5761" s="481">
        <v>1</v>
      </c>
      <c r="R5761" s="480">
        <v>2.9000000000000001E-2</v>
      </c>
      <c r="S5761" s="554">
        <v>3365709</v>
      </c>
      <c r="T5761" s="553"/>
      <c r="U5761" s="467">
        <v>11504.4247787611</v>
      </c>
      <c r="V5761" s="467">
        <v>11504.4247787611</v>
      </c>
      <c r="W5761" s="716" t="e">
        <f t="shared" si="234"/>
        <v>#DIV/0!</v>
      </c>
      <c r="X5761" s="484"/>
      <c r="Y5761" s="484"/>
      <c r="Z5761" s="739">
        <f t="shared" si="235"/>
        <v>673.1417999999959</v>
      </c>
      <c r="AA5761" s="484"/>
      <c r="AB5761" s="484"/>
      <c r="AC5761" s="484"/>
      <c r="AD5761" s="484"/>
      <c r="AE5761" s="484"/>
      <c r="AF5761" s="484"/>
      <c r="AG5761" s="484"/>
      <c r="AH5761" s="484"/>
    </row>
    <row r="5762" spans="1:34" s="516" customFormat="1" ht="12.65" customHeight="1">
      <c r="A5762" s="452" t="s">
        <v>279</v>
      </c>
      <c r="B5762" s="551" t="s">
        <v>42</v>
      </c>
      <c r="C5762" s="495" t="s">
        <v>554</v>
      </c>
      <c r="D5762" s="473" t="s">
        <v>1231</v>
      </c>
      <c r="E5762" s="489" t="s">
        <v>1232</v>
      </c>
      <c r="F5762" s="473" t="s">
        <v>1169</v>
      </c>
      <c r="G5762" s="473" t="s">
        <v>42</v>
      </c>
      <c r="H5762" s="473" t="s">
        <v>538</v>
      </c>
      <c r="I5762" s="552">
        <v>2025</v>
      </c>
      <c r="J5762" s="473">
        <v>2</v>
      </c>
      <c r="K5762" s="513">
        <v>45724</v>
      </c>
      <c r="L5762" s="515"/>
      <c r="M5762" s="480">
        <v>3.5499999999999997E-2</v>
      </c>
      <c r="N5762" s="480">
        <v>3.5799999999999998E-2</v>
      </c>
      <c r="O5762" s="480">
        <v>3.0000000000000165E-4</v>
      </c>
      <c r="P5762" s="480"/>
      <c r="Q5762" s="481">
        <v>1</v>
      </c>
      <c r="R5762" s="480">
        <v>3.5499999999999997E-2</v>
      </c>
      <c r="S5762" s="554">
        <v>7575715</v>
      </c>
      <c r="T5762" s="553"/>
      <c r="U5762" s="467">
        <v>60000</v>
      </c>
      <c r="V5762" s="467">
        <v>60000</v>
      </c>
      <c r="W5762" s="716" t="e">
        <f t="shared" ref="W5762:W5825" si="236">V5762/$AB$1</f>
        <v>#DIV/0!</v>
      </c>
      <c r="X5762" s="484"/>
      <c r="Y5762" s="484"/>
      <c r="Z5762" s="739">
        <f t="shared" si="235"/>
        <v>2272.7145000000123</v>
      </c>
      <c r="AA5762" s="484"/>
      <c r="AB5762" s="484"/>
      <c r="AC5762" s="484"/>
      <c r="AD5762" s="484"/>
      <c r="AE5762" s="484"/>
      <c r="AF5762" s="484"/>
      <c r="AG5762" s="484"/>
      <c r="AH5762" s="484"/>
    </row>
    <row r="5763" spans="1:34" s="516" customFormat="1" ht="12.65" customHeight="1">
      <c r="A5763" s="452" t="s">
        <v>39</v>
      </c>
      <c r="B5763" s="551" t="s">
        <v>707</v>
      </c>
      <c r="C5763" s="495" t="s">
        <v>554</v>
      </c>
      <c r="D5763" s="473" t="s">
        <v>1233</v>
      </c>
      <c r="E5763" s="489" t="s">
        <v>1234</v>
      </c>
      <c r="F5763" s="473" t="s">
        <v>1169</v>
      </c>
      <c r="G5763" s="473" t="s">
        <v>707</v>
      </c>
      <c r="H5763" s="473" t="s">
        <v>538</v>
      </c>
      <c r="I5763" s="552">
        <v>2025</v>
      </c>
      <c r="J5763" s="473">
        <v>2</v>
      </c>
      <c r="K5763" s="513">
        <v>45724</v>
      </c>
      <c r="L5763" s="515"/>
      <c r="M5763" s="480">
        <v>5.45E-2</v>
      </c>
      <c r="N5763" s="480">
        <v>5.45E-2</v>
      </c>
      <c r="O5763" s="480">
        <v>0</v>
      </c>
      <c r="P5763" s="480"/>
      <c r="Q5763" s="481">
        <v>1</v>
      </c>
      <c r="R5763" s="480">
        <v>5.45E-2</v>
      </c>
      <c r="S5763" s="554">
        <v>0</v>
      </c>
      <c r="T5763" s="553"/>
      <c r="U5763" s="467"/>
      <c r="V5763" s="467">
        <v>0</v>
      </c>
      <c r="W5763" s="716" t="e">
        <f t="shared" si="236"/>
        <v>#DIV/0!</v>
      </c>
      <c r="X5763" s="484"/>
      <c r="Y5763" s="484"/>
      <c r="Z5763" s="739">
        <f t="shared" ref="Z5763:Z5826" si="237">O5763*S5763</f>
        <v>0</v>
      </c>
      <c r="AA5763" s="484"/>
      <c r="AB5763" s="365">
        <f t="shared" ref="AB5763:AB5769" si="238">O5763*S5763</f>
        <v>0</v>
      </c>
      <c r="AC5763" s="365">
        <f t="shared" ref="AC5763:AC5769" si="239">O5763*S5763</f>
        <v>0</v>
      </c>
      <c r="AD5763" s="484"/>
      <c r="AE5763" s="484"/>
      <c r="AF5763" s="484"/>
      <c r="AG5763" s="484"/>
      <c r="AH5763" s="484"/>
    </row>
    <row r="5764" spans="1:34" s="516" customFormat="1" ht="12.65" customHeight="1">
      <c r="A5764" s="452" t="s">
        <v>39</v>
      </c>
      <c r="B5764" s="551" t="s">
        <v>707</v>
      </c>
      <c r="C5764" s="495" t="s">
        <v>554</v>
      </c>
      <c r="D5764" s="473" t="s">
        <v>1235</v>
      </c>
      <c r="E5764" s="489" t="s">
        <v>1236</v>
      </c>
      <c r="F5764" s="473" t="s">
        <v>1169</v>
      </c>
      <c r="G5764" s="473" t="s">
        <v>707</v>
      </c>
      <c r="H5764" s="473" t="s">
        <v>538</v>
      </c>
      <c r="I5764" s="552">
        <v>2025</v>
      </c>
      <c r="J5764" s="473">
        <v>2</v>
      </c>
      <c r="K5764" s="513">
        <v>45724</v>
      </c>
      <c r="L5764" s="515"/>
      <c r="M5764" s="480">
        <v>2.63E-2</v>
      </c>
      <c r="N5764" s="480">
        <v>2.63E-2</v>
      </c>
      <c r="O5764" s="480">
        <v>0</v>
      </c>
      <c r="P5764" s="480"/>
      <c r="Q5764" s="481">
        <v>1</v>
      </c>
      <c r="R5764" s="480">
        <v>2.63E-2</v>
      </c>
      <c r="S5764" s="554">
        <v>0</v>
      </c>
      <c r="T5764" s="553"/>
      <c r="U5764" s="467"/>
      <c r="V5764" s="467">
        <v>0</v>
      </c>
      <c r="W5764" s="716" t="e">
        <f t="shared" si="236"/>
        <v>#DIV/0!</v>
      </c>
      <c r="X5764" s="484"/>
      <c r="Y5764" s="484"/>
      <c r="Z5764" s="739">
        <f t="shared" si="237"/>
        <v>0</v>
      </c>
      <c r="AA5764" s="484"/>
      <c r="AB5764" s="365">
        <f t="shared" si="238"/>
        <v>0</v>
      </c>
      <c r="AC5764" s="365">
        <f t="shared" si="239"/>
        <v>0</v>
      </c>
      <c r="AD5764" s="484"/>
      <c r="AE5764" s="484"/>
      <c r="AF5764" s="484"/>
      <c r="AG5764" s="484"/>
      <c r="AH5764" s="484"/>
    </row>
    <row r="5765" spans="1:34" s="516" customFormat="1" ht="12.65" customHeight="1">
      <c r="A5765" s="452" t="s">
        <v>39</v>
      </c>
      <c r="B5765" s="551" t="s">
        <v>707</v>
      </c>
      <c r="C5765" s="495" t="s">
        <v>554</v>
      </c>
      <c r="D5765" s="473" t="s">
        <v>1237</v>
      </c>
      <c r="E5765" s="489" t="s">
        <v>1238</v>
      </c>
      <c r="F5765" s="473" t="s">
        <v>1169</v>
      </c>
      <c r="G5765" s="473" t="s">
        <v>707</v>
      </c>
      <c r="H5765" s="473" t="s">
        <v>538</v>
      </c>
      <c r="I5765" s="552">
        <v>2025</v>
      </c>
      <c r="J5765" s="473">
        <v>2</v>
      </c>
      <c r="K5765" s="513">
        <v>45724</v>
      </c>
      <c r="L5765" s="515"/>
      <c r="M5765" s="480">
        <v>5.33E-2</v>
      </c>
      <c r="N5765" s="480">
        <v>5.33E-2</v>
      </c>
      <c r="O5765" s="480">
        <v>0</v>
      </c>
      <c r="P5765" s="480"/>
      <c r="Q5765" s="481">
        <v>1</v>
      </c>
      <c r="R5765" s="480">
        <v>5.33E-2</v>
      </c>
      <c r="S5765" s="554">
        <v>0</v>
      </c>
      <c r="T5765" s="553"/>
      <c r="U5765" s="467"/>
      <c r="V5765" s="467">
        <v>0</v>
      </c>
      <c r="W5765" s="716" t="e">
        <f t="shared" si="236"/>
        <v>#DIV/0!</v>
      </c>
      <c r="X5765" s="484"/>
      <c r="Y5765" s="484"/>
      <c r="Z5765" s="739">
        <f t="shared" si="237"/>
        <v>0</v>
      </c>
      <c r="AA5765" s="484"/>
      <c r="AB5765" s="365">
        <f t="shared" si="238"/>
        <v>0</v>
      </c>
      <c r="AC5765" s="365">
        <f t="shared" si="239"/>
        <v>0</v>
      </c>
      <c r="AD5765" s="484"/>
      <c r="AE5765" s="484"/>
      <c r="AF5765" s="484"/>
      <c r="AG5765" s="484"/>
      <c r="AH5765" s="484"/>
    </row>
    <row r="5766" spans="1:34" s="516" customFormat="1" ht="12.65" customHeight="1">
      <c r="A5766" s="452" t="s">
        <v>39</v>
      </c>
      <c r="B5766" s="551" t="s">
        <v>707</v>
      </c>
      <c r="C5766" s="495" t="s">
        <v>554</v>
      </c>
      <c r="D5766" s="473" t="s">
        <v>1239</v>
      </c>
      <c r="E5766" s="489" t="s">
        <v>1240</v>
      </c>
      <c r="F5766" s="473" t="s">
        <v>1169</v>
      </c>
      <c r="G5766" s="473" t="s">
        <v>707</v>
      </c>
      <c r="H5766" s="473" t="s">
        <v>538</v>
      </c>
      <c r="I5766" s="552">
        <v>2025</v>
      </c>
      <c r="J5766" s="473">
        <v>2</v>
      </c>
      <c r="K5766" s="513">
        <v>45724</v>
      </c>
      <c r="L5766" s="515"/>
      <c r="M5766" s="480">
        <v>2.9899999999999999E-2</v>
      </c>
      <c r="N5766" s="480">
        <v>2.9899999999999999E-2</v>
      </c>
      <c r="O5766" s="480">
        <v>0</v>
      </c>
      <c r="P5766" s="480"/>
      <c r="Q5766" s="481">
        <v>1</v>
      </c>
      <c r="R5766" s="480">
        <v>2.9899999999999999E-2</v>
      </c>
      <c r="S5766" s="554">
        <v>0</v>
      </c>
      <c r="T5766" s="553"/>
      <c r="U5766" s="467"/>
      <c r="V5766" s="467">
        <v>0</v>
      </c>
      <c r="W5766" s="716" t="e">
        <f t="shared" si="236"/>
        <v>#DIV/0!</v>
      </c>
      <c r="X5766" s="484"/>
      <c r="Y5766" s="484"/>
      <c r="Z5766" s="739">
        <f t="shared" si="237"/>
        <v>0</v>
      </c>
      <c r="AA5766" s="484"/>
      <c r="AB5766" s="365">
        <f t="shared" si="238"/>
        <v>0</v>
      </c>
      <c r="AC5766" s="365">
        <f t="shared" si="239"/>
        <v>0</v>
      </c>
      <c r="AD5766" s="484"/>
      <c r="AE5766" s="484"/>
      <c r="AF5766" s="484"/>
      <c r="AG5766" s="484"/>
      <c r="AH5766" s="484"/>
    </row>
    <row r="5767" spans="1:34" s="516" customFormat="1" ht="12.65" customHeight="1">
      <c r="A5767" s="452" t="s">
        <v>39</v>
      </c>
      <c r="B5767" s="551" t="s">
        <v>707</v>
      </c>
      <c r="C5767" s="495" t="s">
        <v>554</v>
      </c>
      <c r="D5767" s="473" t="s">
        <v>1241</v>
      </c>
      <c r="E5767" s="489" t="s">
        <v>1242</v>
      </c>
      <c r="F5767" s="473" t="s">
        <v>1169</v>
      </c>
      <c r="G5767" s="473" t="s">
        <v>707</v>
      </c>
      <c r="H5767" s="473" t="s">
        <v>538</v>
      </c>
      <c r="I5767" s="552">
        <v>2025</v>
      </c>
      <c r="J5767" s="473">
        <v>2</v>
      </c>
      <c r="K5767" s="513">
        <v>45724</v>
      </c>
      <c r="L5767" s="515"/>
      <c r="M5767" s="480">
        <v>6.7500000000000004E-2</v>
      </c>
      <c r="N5767" s="480">
        <v>6.7500000000000004E-2</v>
      </c>
      <c r="O5767" s="480">
        <v>0</v>
      </c>
      <c r="P5767" s="480"/>
      <c r="Q5767" s="481">
        <v>1</v>
      </c>
      <c r="R5767" s="480">
        <v>6.7500000000000004E-2</v>
      </c>
      <c r="S5767" s="554">
        <v>225000</v>
      </c>
      <c r="T5767" s="553"/>
      <c r="U5767" s="467">
        <v>0</v>
      </c>
      <c r="V5767" s="467">
        <v>0</v>
      </c>
      <c r="W5767" s="716" t="e">
        <f t="shared" si="236"/>
        <v>#DIV/0!</v>
      </c>
      <c r="X5767" s="484"/>
      <c r="Y5767" s="484"/>
      <c r="Z5767" s="739">
        <f t="shared" si="237"/>
        <v>0</v>
      </c>
      <c r="AA5767" s="484"/>
      <c r="AB5767" s="365">
        <f t="shared" si="238"/>
        <v>0</v>
      </c>
      <c r="AC5767" s="365">
        <f t="shared" si="239"/>
        <v>0</v>
      </c>
      <c r="AD5767" s="484"/>
      <c r="AE5767" s="484"/>
      <c r="AF5767" s="484"/>
      <c r="AG5767" s="484"/>
      <c r="AH5767" s="484"/>
    </row>
    <row r="5768" spans="1:34" s="516" customFormat="1" ht="12.65" customHeight="1">
      <c r="A5768" s="452" t="s">
        <v>39</v>
      </c>
      <c r="B5768" s="551" t="s">
        <v>707</v>
      </c>
      <c r="C5768" s="495" t="s">
        <v>554</v>
      </c>
      <c r="D5768" s="473" t="s">
        <v>1243</v>
      </c>
      <c r="E5768" s="489" t="s">
        <v>1244</v>
      </c>
      <c r="F5768" s="473" t="s">
        <v>1169</v>
      </c>
      <c r="G5768" s="473" t="s">
        <v>707</v>
      </c>
      <c r="H5768" s="473" t="s">
        <v>538</v>
      </c>
      <c r="I5768" s="552">
        <v>2025</v>
      </c>
      <c r="J5768" s="473">
        <v>2</v>
      </c>
      <c r="K5768" s="513">
        <v>45724</v>
      </c>
      <c r="L5768" s="515"/>
      <c r="M5768" s="480">
        <v>7.3400000000000007E-2</v>
      </c>
      <c r="N5768" s="480">
        <v>7.3400000000000007E-2</v>
      </c>
      <c r="O5768" s="480">
        <v>0</v>
      </c>
      <c r="P5768" s="480"/>
      <c r="Q5768" s="481">
        <v>1</v>
      </c>
      <c r="R5768" s="480">
        <v>7.3400000000000007E-2</v>
      </c>
      <c r="S5768" s="554">
        <v>0</v>
      </c>
      <c r="T5768" s="553"/>
      <c r="U5768" s="467">
        <v>0</v>
      </c>
      <c r="V5768" s="467">
        <v>0</v>
      </c>
      <c r="W5768" s="716" t="e">
        <f t="shared" si="236"/>
        <v>#DIV/0!</v>
      </c>
      <c r="X5768" s="484"/>
      <c r="Y5768" s="484"/>
      <c r="Z5768" s="739">
        <f t="shared" si="237"/>
        <v>0</v>
      </c>
      <c r="AA5768" s="484"/>
      <c r="AB5768" s="365">
        <f t="shared" si="238"/>
        <v>0</v>
      </c>
      <c r="AC5768" s="365">
        <f t="shared" si="239"/>
        <v>0</v>
      </c>
      <c r="AD5768" s="484"/>
      <c r="AE5768" s="484"/>
      <c r="AF5768" s="484"/>
      <c r="AG5768" s="484"/>
      <c r="AH5768" s="484"/>
    </row>
    <row r="5769" spans="1:34" s="516" customFormat="1" ht="12.65" customHeight="1">
      <c r="A5769" s="452" t="s">
        <v>39</v>
      </c>
      <c r="B5769" s="551" t="s">
        <v>707</v>
      </c>
      <c r="C5769" s="495" t="s">
        <v>554</v>
      </c>
      <c r="D5769" s="473" t="s">
        <v>1245</v>
      </c>
      <c r="E5769" s="489" t="s">
        <v>1246</v>
      </c>
      <c r="F5769" s="473" t="s">
        <v>1169</v>
      </c>
      <c r="G5769" s="473" t="s">
        <v>707</v>
      </c>
      <c r="H5769" s="473" t="s">
        <v>538</v>
      </c>
      <c r="I5769" s="552">
        <v>2025</v>
      </c>
      <c r="J5769" s="473">
        <v>2</v>
      </c>
      <c r="K5769" s="513">
        <v>45724</v>
      </c>
      <c r="L5769" s="515"/>
      <c r="M5769" s="480">
        <v>2.6599999999999999E-2</v>
      </c>
      <c r="N5769" s="480">
        <v>2.6599999999999999E-2</v>
      </c>
      <c r="O5769" s="480">
        <v>0</v>
      </c>
      <c r="P5769" s="480"/>
      <c r="Q5769" s="481">
        <v>1</v>
      </c>
      <c r="R5769" s="480">
        <v>2.6599999999999999E-2</v>
      </c>
      <c r="S5769" s="554">
        <v>0</v>
      </c>
      <c r="T5769" s="553"/>
      <c r="U5769" s="467">
        <v>0</v>
      </c>
      <c r="V5769" s="467">
        <v>0</v>
      </c>
      <c r="W5769" s="716" t="e">
        <f t="shared" si="236"/>
        <v>#DIV/0!</v>
      </c>
      <c r="X5769" s="484"/>
      <c r="Y5769" s="484"/>
      <c r="Z5769" s="739">
        <f t="shared" si="237"/>
        <v>0</v>
      </c>
      <c r="AA5769" s="484"/>
      <c r="AB5769" s="365">
        <f t="shared" si="238"/>
        <v>0</v>
      </c>
      <c r="AC5769" s="365">
        <f t="shared" si="239"/>
        <v>0</v>
      </c>
      <c r="AD5769" s="484"/>
      <c r="AE5769" s="484"/>
      <c r="AF5769" s="484"/>
      <c r="AG5769" s="484"/>
      <c r="AH5769" s="484"/>
    </row>
    <row r="5770" spans="1:34" s="516" customFormat="1" ht="12.65" customHeight="1">
      <c r="A5770" s="284" t="s">
        <v>21</v>
      </c>
      <c r="B5770" s="551" t="s">
        <v>1030</v>
      </c>
      <c r="C5770" s="495" t="s">
        <v>554</v>
      </c>
      <c r="D5770" s="473" t="s">
        <v>1233</v>
      </c>
      <c r="E5770" s="489" t="s">
        <v>1234</v>
      </c>
      <c r="F5770" s="473" t="s">
        <v>1248</v>
      </c>
      <c r="G5770" s="473" t="s">
        <v>1030</v>
      </c>
      <c r="H5770" s="473" t="s">
        <v>538</v>
      </c>
      <c r="I5770" s="552">
        <v>2025</v>
      </c>
      <c r="J5770" s="473">
        <v>2</v>
      </c>
      <c r="K5770" s="513">
        <v>45724</v>
      </c>
      <c r="L5770" s="515"/>
      <c r="M5770" s="480">
        <v>5.7915000000000001E-2</v>
      </c>
      <c r="N5770" s="480">
        <v>5.7915000000000001E-2</v>
      </c>
      <c r="O5770" s="480">
        <v>0</v>
      </c>
      <c r="P5770" s="480"/>
      <c r="Q5770" s="481">
        <v>1</v>
      </c>
      <c r="R5770" s="480">
        <v>5.7915000000000001E-2</v>
      </c>
      <c r="S5770" s="554">
        <v>31740000</v>
      </c>
      <c r="T5770" s="553"/>
      <c r="U5770" s="467"/>
      <c r="V5770" s="467">
        <v>0</v>
      </c>
      <c r="W5770" s="716" t="e">
        <f t="shared" si="236"/>
        <v>#DIV/0!</v>
      </c>
      <c r="X5770" s="484"/>
      <c r="Y5770" s="484"/>
      <c r="Z5770" s="739">
        <f t="shared" si="237"/>
        <v>0</v>
      </c>
      <c r="AA5770" s="484"/>
      <c r="AB5770" s="484"/>
      <c r="AC5770" s="484"/>
      <c r="AD5770" s="484"/>
      <c r="AE5770" s="484"/>
      <c r="AF5770" s="484"/>
      <c r="AG5770" s="484"/>
      <c r="AH5770" s="484"/>
    </row>
    <row r="5771" spans="1:34" s="516" customFormat="1" ht="12.65" customHeight="1">
      <c r="A5771" s="284" t="s">
        <v>21</v>
      </c>
      <c r="B5771" s="551" t="s">
        <v>1030</v>
      </c>
      <c r="C5771" s="495" t="s">
        <v>554</v>
      </c>
      <c r="D5771" s="473" t="s">
        <v>1235</v>
      </c>
      <c r="E5771" s="489" t="s">
        <v>1236</v>
      </c>
      <c r="F5771" s="473" t="s">
        <v>1248</v>
      </c>
      <c r="G5771" s="473" t="s">
        <v>1030</v>
      </c>
      <c r="H5771" s="473" t="s">
        <v>538</v>
      </c>
      <c r="I5771" s="552">
        <v>2025</v>
      </c>
      <c r="J5771" s="473">
        <v>2</v>
      </c>
      <c r="K5771" s="513">
        <v>45724</v>
      </c>
      <c r="L5771" s="515"/>
      <c r="M5771" s="480">
        <v>4.5760000000000002E-2</v>
      </c>
      <c r="N5771" s="480">
        <v>4.5760000000000002E-2</v>
      </c>
      <c r="O5771" s="480">
        <v>0</v>
      </c>
      <c r="P5771" s="480"/>
      <c r="Q5771" s="481">
        <v>1</v>
      </c>
      <c r="R5771" s="480">
        <v>4.5760000000000002E-2</v>
      </c>
      <c r="S5771" s="554">
        <v>31920000</v>
      </c>
      <c r="T5771" s="553"/>
      <c r="U5771" s="467"/>
      <c r="V5771" s="467">
        <v>0</v>
      </c>
      <c r="W5771" s="716" t="e">
        <f t="shared" si="236"/>
        <v>#DIV/0!</v>
      </c>
      <c r="X5771" s="484"/>
      <c r="Y5771" s="484"/>
      <c r="Z5771" s="739">
        <f t="shared" si="237"/>
        <v>0</v>
      </c>
      <c r="AA5771" s="484"/>
      <c r="AB5771" s="484"/>
      <c r="AC5771" s="484"/>
      <c r="AD5771" s="484"/>
      <c r="AE5771" s="484"/>
      <c r="AF5771" s="484"/>
      <c r="AG5771" s="484"/>
      <c r="AH5771" s="484"/>
    </row>
    <row r="5772" spans="1:34" s="516" customFormat="1" ht="12.65" customHeight="1">
      <c r="A5772" s="284" t="s">
        <v>21</v>
      </c>
      <c r="B5772" s="551" t="s">
        <v>1030</v>
      </c>
      <c r="C5772" s="495" t="s">
        <v>554</v>
      </c>
      <c r="D5772" s="473" t="s">
        <v>1237</v>
      </c>
      <c r="E5772" s="489" t="s">
        <v>1238</v>
      </c>
      <c r="F5772" s="473" t="s">
        <v>1248</v>
      </c>
      <c r="G5772" s="473" t="s">
        <v>1030</v>
      </c>
      <c r="H5772" s="473" t="s">
        <v>538</v>
      </c>
      <c r="I5772" s="552">
        <v>2025</v>
      </c>
      <c r="J5772" s="473">
        <v>2</v>
      </c>
      <c r="K5772" s="513">
        <v>45724</v>
      </c>
      <c r="L5772" s="515"/>
      <c r="M5772" s="480">
        <v>5.5055E-2</v>
      </c>
      <c r="N5772" s="480">
        <v>5.5055E-2</v>
      </c>
      <c r="O5772" s="480">
        <v>0</v>
      </c>
      <c r="P5772" s="480"/>
      <c r="Q5772" s="481">
        <v>1</v>
      </c>
      <c r="R5772" s="480">
        <v>5.5055E-2</v>
      </c>
      <c r="S5772" s="554">
        <v>31800000</v>
      </c>
      <c r="T5772" s="553"/>
      <c r="U5772" s="467"/>
      <c r="V5772" s="467">
        <v>0</v>
      </c>
      <c r="W5772" s="716" t="e">
        <f t="shared" si="236"/>
        <v>#DIV/0!</v>
      </c>
      <c r="X5772" s="484"/>
      <c r="Y5772" s="484"/>
      <c r="Z5772" s="739">
        <f t="shared" si="237"/>
        <v>0</v>
      </c>
      <c r="AA5772" s="484"/>
      <c r="AB5772" s="484"/>
      <c r="AC5772" s="484"/>
      <c r="AD5772" s="484"/>
      <c r="AE5772" s="484"/>
      <c r="AF5772" s="484"/>
      <c r="AG5772" s="484"/>
      <c r="AH5772" s="484"/>
    </row>
    <row r="5773" spans="1:34" s="516" customFormat="1" ht="12.65" customHeight="1">
      <c r="A5773" s="284" t="s">
        <v>21</v>
      </c>
      <c r="B5773" s="551" t="s">
        <v>1030</v>
      </c>
      <c r="C5773" s="495" t="s">
        <v>554</v>
      </c>
      <c r="D5773" s="473" t="s">
        <v>1239</v>
      </c>
      <c r="E5773" s="489" t="s">
        <v>1240</v>
      </c>
      <c r="F5773" s="473" t="s">
        <v>1248</v>
      </c>
      <c r="G5773" s="473" t="s">
        <v>1030</v>
      </c>
      <c r="H5773" s="473" t="s">
        <v>538</v>
      </c>
      <c r="I5773" s="552">
        <v>2025</v>
      </c>
      <c r="J5773" s="473">
        <v>2</v>
      </c>
      <c r="K5773" s="513">
        <v>45724</v>
      </c>
      <c r="L5773" s="515"/>
      <c r="M5773" s="480">
        <v>4.3615000000000001E-2</v>
      </c>
      <c r="N5773" s="480">
        <v>4.3615000000000001E-2</v>
      </c>
      <c r="O5773" s="480">
        <v>0</v>
      </c>
      <c r="P5773" s="480"/>
      <c r="Q5773" s="481">
        <v>1</v>
      </c>
      <c r="R5773" s="480">
        <v>4.3615000000000001E-2</v>
      </c>
      <c r="S5773" s="554">
        <v>31400000</v>
      </c>
      <c r="T5773" s="553"/>
      <c r="U5773" s="467"/>
      <c r="V5773" s="467">
        <v>0</v>
      </c>
      <c r="W5773" s="716" t="e">
        <f t="shared" si="236"/>
        <v>#DIV/0!</v>
      </c>
      <c r="X5773" s="484"/>
      <c r="Y5773" s="484"/>
      <c r="Z5773" s="739">
        <f t="shared" si="237"/>
        <v>0</v>
      </c>
      <c r="AA5773" s="484"/>
      <c r="AB5773" s="484"/>
      <c r="AC5773" s="484"/>
      <c r="AD5773" s="484"/>
      <c r="AE5773" s="484"/>
      <c r="AF5773" s="484"/>
      <c r="AG5773" s="484"/>
      <c r="AH5773" s="484"/>
    </row>
    <row r="5774" spans="1:34" s="516" customFormat="1" ht="12.65" customHeight="1">
      <c r="A5774" s="325" t="s">
        <v>66</v>
      </c>
      <c r="B5774" s="551" t="s">
        <v>985</v>
      </c>
      <c r="C5774" s="495" t="s">
        <v>449</v>
      </c>
      <c r="D5774" s="473" t="s">
        <v>595</v>
      </c>
      <c r="E5774" s="489" t="s">
        <v>1252</v>
      </c>
      <c r="F5774" s="473" t="s">
        <v>1169</v>
      </c>
      <c r="G5774" s="473" t="s">
        <v>985</v>
      </c>
      <c r="H5774" s="473" t="s">
        <v>538</v>
      </c>
      <c r="I5774" s="552">
        <v>2025</v>
      </c>
      <c r="J5774" s="473">
        <v>2</v>
      </c>
      <c r="K5774" s="513">
        <v>45724</v>
      </c>
      <c r="L5774" s="515"/>
      <c r="M5774" s="480">
        <v>4.7028124999999997E-2</v>
      </c>
      <c r="N5774" s="480">
        <v>4.7699999999999999E-2</v>
      </c>
      <c r="O5774" s="480">
        <v>6.7187500000000233E-4</v>
      </c>
      <c r="P5774" s="480"/>
      <c r="Q5774" s="481">
        <v>1</v>
      </c>
      <c r="R5774" s="480">
        <v>4.7028124999999997E-2</v>
      </c>
      <c r="S5774" s="459">
        <v>0</v>
      </c>
      <c r="T5774" s="553"/>
      <c r="U5774" s="467">
        <v>172000</v>
      </c>
      <c r="V5774" s="467">
        <v>172000</v>
      </c>
      <c r="W5774" s="716" t="e">
        <f t="shared" si="236"/>
        <v>#DIV/0!</v>
      </c>
      <c r="X5774" s="484"/>
      <c r="Y5774" s="484"/>
      <c r="Z5774" s="739">
        <f t="shared" si="237"/>
        <v>0</v>
      </c>
      <c r="AA5774" s="484"/>
      <c r="AB5774" s="484"/>
      <c r="AC5774" s="484"/>
      <c r="AD5774" s="484"/>
      <c r="AE5774" s="484"/>
      <c r="AF5774" s="484"/>
      <c r="AG5774" s="484"/>
      <c r="AH5774" s="484"/>
    </row>
    <row r="5775" spans="1:34" s="516" customFormat="1" ht="12.65" customHeight="1">
      <c r="A5775" s="325" t="s">
        <v>66</v>
      </c>
      <c r="B5775" s="551" t="s">
        <v>985</v>
      </c>
      <c r="C5775" s="495" t="s">
        <v>449</v>
      </c>
      <c r="D5775" s="473" t="s">
        <v>1253</v>
      </c>
      <c r="E5775" s="489" t="s">
        <v>1254</v>
      </c>
      <c r="F5775" s="473" t="s">
        <v>1169</v>
      </c>
      <c r="G5775" s="473" t="s">
        <v>985</v>
      </c>
      <c r="H5775" s="473" t="s">
        <v>538</v>
      </c>
      <c r="I5775" s="552">
        <v>2025</v>
      </c>
      <c r="J5775" s="473">
        <v>2</v>
      </c>
      <c r="K5775" s="513">
        <v>45724</v>
      </c>
      <c r="L5775" s="515"/>
      <c r="M5775" s="480">
        <v>3.1677499999999997E-2</v>
      </c>
      <c r="N5775" s="480">
        <v>3.1989999999999998E-2</v>
      </c>
      <c r="O5775" s="480">
        <v>3.1250000000000028E-4</v>
      </c>
      <c r="P5775" s="480"/>
      <c r="Q5775" s="481">
        <v>1</v>
      </c>
      <c r="R5775" s="480">
        <v>3.1677499999999997E-2</v>
      </c>
      <c r="S5775" s="459">
        <v>0</v>
      </c>
      <c r="T5775" s="553"/>
      <c r="U5775" s="467">
        <v>80000</v>
      </c>
      <c r="V5775" s="467">
        <v>80000</v>
      </c>
      <c r="W5775" s="716" t="e">
        <f t="shared" si="236"/>
        <v>#DIV/0!</v>
      </c>
      <c r="X5775" s="484"/>
      <c r="Y5775" s="484"/>
      <c r="Z5775" s="739">
        <f t="shared" si="237"/>
        <v>0</v>
      </c>
      <c r="AA5775" s="484"/>
      <c r="AB5775" s="484"/>
      <c r="AC5775" s="484"/>
      <c r="AD5775" s="484"/>
      <c r="AE5775" s="484"/>
      <c r="AF5775" s="484"/>
      <c r="AG5775" s="484"/>
      <c r="AH5775" s="484"/>
    </row>
    <row r="5776" spans="1:34" s="516" customFormat="1" ht="12.65" customHeight="1">
      <c r="A5776" s="325" t="s">
        <v>66</v>
      </c>
      <c r="B5776" s="551" t="s">
        <v>985</v>
      </c>
      <c r="C5776" s="495" t="s">
        <v>449</v>
      </c>
      <c r="D5776" s="473" t="s">
        <v>1255</v>
      </c>
      <c r="E5776" s="489" t="s">
        <v>1256</v>
      </c>
      <c r="F5776" s="473" t="s">
        <v>1169</v>
      </c>
      <c r="G5776" s="473" t="s">
        <v>985</v>
      </c>
      <c r="H5776" s="473" t="s">
        <v>538</v>
      </c>
      <c r="I5776" s="552">
        <v>2025</v>
      </c>
      <c r="J5776" s="473">
        <v>2</v>
      </c>
      <c r="K5776" s="513">
        <v>45724</v>
      </c>
      <c r="L5776" s="515"/>
      <c r="M5776" s="480">
        <v>4.4989583333333298E-2</v>
      </c>
      <c r="N5776" s="480">
        <v>4.5249999999999999E-2</v>
      </c>
      <c r="O5776" s="480">
        <v>2.6041666666670044E-4</v>
      </c>
      <c r="P5776" s="480"/>
      <c r="Q5776" s="481">
        <v>1</v>
      </c>
      <c r="R5776" s="480">
        <v>4.4989583333333298E-2</v>
      </c>
      <c r="S5776" s="459">
        <v>0</v>
      </c>
      <c r="T5776" s="553"/>
      <c r="U5776" s="467">
        <v>100000</v>
      </c>
      <c r="V5776" s="467">
        <v>100000</v>
      </c>
      <c r="W5776" s="716" t="e">
        <f t="shared" si="236"/>
        <v>#DIV/0!</v>
      </c>
      <c r="X5776" s="484"/>
      <c r="Y5776" s="484"/>
      <c r="Z5776" s="739">
        <f t="shared" si="237"/>
        <v>0</v>
      </c>
      <c r="AA5776" s="484"/>
      <c r="AB5776" s="484"/>
      <c r="AC5776" s="484"/>
      <c r="AD5776" s="484"/>
      <c r="AE5776" s="484"/>
      <c r="AF5776" s="484"/>
      <c r="AG5776" s="484"/>
      <c r="AH5776" s="484"/>
    </row>
    <row r="5777" spans="1:34" s="516" customFormat="1" ht="12.65" customHeight="1">
      <c r="A5777" s="325" t="s">
        <v>66</v>
      </c>
      <c r="B5777" s="551" t="s">
        <v>985</v>
      </c>
      <c r="C5777" s="495" t="s">
        <v>449</v>
      </c>
      <c r="D5777" s="473" t="s">
        <v>1257</v>
      </c>
      <c r="E5777" s="489" t="s">
        <v>1258</v>
      </c>
      <c r="F5777" s="473" t="s">
        <v>1169</v>
      </c>
      <c r="G5777" s="473" t="s">
        <v>985</v>
      </c>
      <c r="H5777" s="473" t="s">
        <v>538</v>
      </c>
      <c r="I5777" s="552">
        <v>2025</v>
      </c>
      <c r="J5777" s="473">
        <v>2</v>
      </c>
      <c r="K5777" s="513">
        <v>45724</v>
      </c>
      <c r="L5777" s="515"/>
      <c r="M5777" s="480">
        <v>1.44174074074074E-2</v>
      </c>
      <c r="N5777" s="480">
        <v>1.451E-2</v>
      </c>
      <c r="O5777" s="480">
        <v>9.2592592592600706E-5</v>
      </c>
      <c r="P5777" s="480"/>
      <c r="Q5777" s="481">
        <v>1</v>
      </c>
      <c r="R5777" s="480">
        <v>1.44174074074074E-2</v>
      </c>
      <c r="S5777" s="459">
        <v>0</v>
      </c>
      <c r="T5777" s="553"/>
      <c r="U5777" s="467">
        <v>24000</v>
      </c>
      <c r="V5777" s="467">
        <v>24000</v>
      </c>
      <c r="W5777" s="716" t="e">
        <f t="shared" si="236"/>
        <v>#DIV/0!</v>
      </c>
      <c r="X5777" s="484"/>
      <c r="Y5777" s="484"/>
      <c r="Z5777" s="739">
        <f t="shared" si="237"/>
        <v>0</v>
      </c>
      <c r="AA5777" s="484"/>
      <c r="AB5777" s="484"/>
      <c r="AC5777" s="484"/>
      <c r="AD5777" s="484"/>
      <c r="AE5777" s="484"/>
      <c r="AF5777" s="484"/>
      <c r="AG5777" s="484"/>
      <c r="AH5777" s="484"/>
    </row>
    <row r="5778" spans="1:34" s="516" customFormat="1" ht="12.65" customHeight="1">
      <c r="A5778" s="325" t="s">
        <v>66</v>
      </c>
      <c r="B5778" s="551" t="s">
        <v>985</v>
      </c>
      <c r="C5778" s="495" t="s">
        <v>449</v>
      </c>
      <c r="D5778" s="473" t="s">
        <v>601</v>
      </c>
      <c r="E5778" s="489" t="s">
        <v>1259</v>
      </c>
      <c r="F5778" s="473" t="s">
        <v>1169</v>
      </c>
      <c r="G5778" s="473" t="s">
        <v>985</v>
      </c>
      <c r="H5778" s="473" t="s">
        <v>538</v>
      </c>
      <c r="I5778" s="552">
        <v>2025</v>
      </c>
      <c r="J5778" s="473">
        <v>2</v>
      </c>
      <c r="K5778" s="513">
        <v>45724</v>
      </c>
      <c r="L5778" s="515"/>
      <c r="M5778" s="480">
        <v>1.54355952380952E-2</v>
      </c>
      <c r="N5778" s="480">
        <v>1.5509999999999999E-2</v>
      </c>
      <c r="O5778" s="480">
        <v>7.4404761904799804E-5</v>
      </c>
      <c r="P5778" s="480"/>
      <c r="Q5778" s="481">
        <v>1</v>
      </c>
      <c r="R5778" s="480">
        <v>1.54355952380952E-2</v>
      </c>
      <c r="S5778" s="459">
        <v>0</v>
      </c>
      <c r="T5778" s="553"/>
      <c r="U5778" s="467">
        <v>20000</v>
      </c>
      <c r="V5778" s="467">
        <v>20000</v>
      </c>
      <c r="W5778" s="716" t="e">
        <f t="shared" si="236"/>
        <v>#DIV/0!</v>
      </c>
      <c r="X5778" s="484"/>
      <c r="Y5778" s="484"/>
      <c r="Z5778" s="739">
        <f t="shared" si="237"/>
        <v>0</v>
      </c>
      <c r="AA5778" s="484"/>
      <c r="AB5778" s="484"/>
      <c r="AC5778" s="484"/>
      <c r="AD5778" s="484"/>
      <c r="AE5778" s="484"/>
      <c r="AF5778" s="484"/>
      <c r="AG5778" s="484"/>
      <c r="AH5778" s="484"/>
    </row>
    <row r="5779" spans="1:34" s="516" customFormat="1" ht="12.65" customHeight="1">
      <c r="A5779" s="325" t="s">
        <v>66</v>
      </c>
      <c r="B5779" s="551" t="s">
        <v>985</v>
      </c>
      <c r="C5779" s="495" t="s">
        <v>449</v>
      </c>
      <c r="D5779" s="473" t="s">
        <v>603</v>
      </c>
      <c r="E5779" s="489" t="s">
        <v>1260</v>
      </c>
      <c r="F5779" s="473" t="s">
        <v>1169</v>
      </c>
      <c r="G5779" s="473" t="s">
        <v>985</v>
      </c>
      <c r="H5779" s="473" t="s">
        <v>538</v>
      </c>
      <c r="I5779" s="552">
        <v>2025</v>
      </c>
      <c r="J5779" s="473">
        <v>2</v>
      </c>
      <c r="K5779" s="513">
        <v>45724</v>
      </c>
      <c r="L5779" s="515"/>
      <c r="M5779" s="480">
        <v>3.73516666666667E-2</v>
      </c>
      <c r="N5779" s="480">
        <v>3.7560000000000003E-2</v>
      </c>
      <c r="O5779" s="480">
        <v>2.0833333333330345E-4</v>
      </c>
      <c r="P5779" s="480"/>
      <c r="Q5779" s="481">
        <v>1</v>
      </c>
      <c r="R5779" s="480">
        <v>3.73516666666667E-2</v>
      </c>
      <c r="S5779" s="459">
        <v>0</v>
      </c>
      <c r="T5779" s="553"/>
      <c r="U5779" s="467">
        <v>60000</v>
      </c>
      <c r="V5779" s="467">
        <v>60000</v>
      </c>
      <c r="W5779" s="716" t="e">
        <f t="shared" si="236"/>
        <v>#DIV/0!</v>
      </c>
      <c r="X5779" s="484"/>
      <c r="Y5779" s="484"/>
      <c r="Z5779" s="739">
        <f t="shared" si="237"/>
        <v>0</v>
      </c>
      <c r="AA5779" s="484"/>
      <c r="AB5779" s="484"/>
      <c r="AC5779" s="484"/>
      <c r="AD5779" s="484"/>
      <c r="AE5779" s="484"/>
      <c r="AF5779" s="484"/>
      <c r="AG5779" s="484"/>
      <c r="AH5779" s="484"/>
    </row>
    <row r="5780" spans="1:34" s="516" customFormat="1" ht="12.65" customHeight="1">
      <c r="A5780" s="452"/>
      <c r="B5780" s="680" t="s">
        <v>902</v>
      </c>
      <c r="C5780" s="669" t="s">
        <v>453</v>
      </c>
      <c r="D5780" s="679" t="s">
        <v>1266</v>
      </c>
      <c r="E5780" s="668"/>
      <c r="F5780" s="668" t="s">
        <v>1169</v>
      </c>
      <c r="G5780" s="679" t="s">
        <v>664</v>
      </c>
      <c r="H5780" s="668" t="s">
        <v>538</v>
      </c>
      <c r="I5780" s="678">
        <v>2025</v>
      </c>
      <c r="J5780" s="668">
        <v>2</v>
      </c>
      <c r="K5780" s="666">
        <v>45724</v>
      </c>
      <c r="L5780" s="677"/>
      <c r="M5780" s="664">
        <v>4.2299999999999997E-2</v>
      </c>
      <c r="N5780" s="664">
        <v>4.24E-2</v>
      </c>
      <c r="O5780" s="664">
        <v>1.0000000000000286E-4</v>
      </c>
      <c r="P5780" s="664"/>
      <c r="Q5780" s="663">
        <v>1</v>
      </c>
      <c r="R5780" s="664">
        <v>4.2299999999999997E-2</v>
      </c>
      <c r="S5780" s="459">
        <v>0</v>
      </c>
      <c r="T5780" s="675"/>
      <c r="U5780" s="661">
        <v>9292</v>
      </c>
      <c r="V5780" s="661">
        <v>9292</v>
      </c>
      <c r="W5780" s="716" t="e">
        <f t="shared" si="236"/>
        <v>#DIV/0!</v>
      </c>
      <c r="Z5780" s="739">
        <f t="shared" si="237"/>
        <v>0</v>
      </c>
    </row>
    <row r="5781" spans="1:34" s="516" customFormat="1" ht="12.65" customHeight="1">
      <c r="A5781" s="452"/>
      <c r="B5781" s="680" t="s">
        <v>902</v>
      </c>
      <c r="C5781" s="669" t="s">
        <v>453</v>
      </c>
      <c r="D5781" s="679" t="s">
        <v>1267</v>
      </c>
      <c r="E5781" s="668"/>
      <c r="F5781" s="668" t="s">
        <v>1169</v>
      </c>
      <c r="G5781" s="679" t="s">
        <v>664</v>
      </c>
      <c r="H5781" s="668" t="s">
        <v>538</v>
      </c>
      <c r="I5781" s="678">
        <v>2025</v>
      </c>
      <c r="J5781" s="668">
        <v>2</v>
      </c>
      <c r="K5781" s="666">
        <v>45724</v>
      </c>
      <c r="L5781" s="558"/>
      <c r="M5781" s="664">
        <v>3.6600000000000001E-2</v>
      </c>
      <c r="N5781" s="664">
        <v>3.6700000000000003E-2</v>
      </c>
      <c r="O5781" s="664">
        <v>1.0000000000000286E-4</v>
      </c>
      <c r="P5781" s="664"/>
      <c r="Q5781" s="663">
        <v>1</v>
      </c>
      <c r="R5781" s="664">
        <v>3.6600000000000001E-2</v>
      </c>
      <c r="S5781" s="459">
        <v>0</v>
      </c>
      <c r="T5781" s="675"/>
      <c r="U5781" s="661">
        <v>9500</v>
      </c>
      <c r="V5781" s="661">
        <v>9500</v>
      </c>
      <c r="W5781" s="716" t="e">
        <f t="shared" si="236"/>
        <v>#DIV/0!</v>
      </c>
      <c r="Z5781" s="739">
        <f t="shared" si="237"/>
        <v>0</v>
      </c>
    </row>
    <row r="5782" spans="1:34" s="516" customFormat="1" ht="12.65" customHeight="1">
      <c r="A5782" s="452"/>
      <c r="B5782" s="680" t="s">
        <v>902</v>
      </c>
      <c r="C5782" s="669" t="s">
        <v>453</v>
      </c>
      <c r="D5782" s="679" t="s">
        <v>1268</v>
      </c>
      <c r="E5782" s="668"/>
      <c r="F5782" s="668" t="s">
        <v>1169</v>
      </c>
      <c r="G5782" s="679" t="s">
        <v>664</v>
      </c>
      <c r="H5782" s="668" t="s">
        <v>538</v>
      </c>
      <c r="I5782" s="678">
        <v>2025</v>
      </c>
      <c r="J5782" s="668">
        <v>2</v>
      </c>
      <c r="K5782" s="666">
        <v>45724</v>
      </c>
      <c r="L5782" s="558"/>
      <c r="M5782" s="664">
        <v>4.8000000000000001E-2</v>
      </c>
      <c r="N5782" s="664">
        <v>4.8099999999999997E-2</v>
      </c>
      <c r="O5782" s="664">
        <v>9.9999999999995925E-5</v>
      </c>
      <c r="P5782" s="664"/>
      <c r="Q5782" s="663">
        <v>1</v>
      </c>
      <c r="R5782" s="664">
        <v>4.8000000000000001E-2</v>
      </c>
      <c r="S5782" s="459">
        <v>0</v>
      </c>
      <c r="T5782" s="675"/>
      <c r="U5782" s="661">
        <v>11000</v>
      </c>
      <c r="V5782" s="661">
        <v>11000</v>
      </c>
      <c r="W5782" s="716" t="e">
        <f t="shared" si="236"/>
        <v>#DIV/0!</v>
      </c>
      <c r="Z5782" s="739">
        <f t="shared" si="237"/>
        <v>0</v>
      </c>
    </row>
    <row r="5783" spans="1:34" s="516" customFormat="1" ht="12.65" customHeight="1">
      <c r="A5783" s="452"/>
      <c r="B5783" s="680" t="s">
        <v>902</v>
      </c>
      <c r="C5783" s="669" t="s">
        <v>453</v>
      </c>
      <c r="D5783" s="679" t="s">
        <v>1269</v>
      </c>
      <c r="E5783" s="668"/>
      <c r="F5783" s="668" t="s">
        <v>1169</v>
      </c>
      <c r="G5783" s="679" t="s">
        <v>664</v>
      </c>
      <c r="H5783" s="668" t="s">
        <v>538</v>
      </c>
      <c r="I5783" s="678">
        <v>2025</v>
      </c>
      <c r="J5783" s="668">
        <v>2</v>
      </c>
      <c r="K5783" s="666">
        <v>45724</v>
      </c>
      <c r="L5783" s="559"/>
      <c r="M5783" s="664">
        <v>3.9800000000000002E-2</v>
      </c>
      <c r="N5783" s="664">
        <v>3.9899999999999998E-2</v>
      </c>
      <c r="O5783" s="664">
        <v>9.9999999999995925E-5</v>
      </c>
      <c r="P5783" s="664"/>
      <c r="Q5783" s="663">
        <v>1</v>
      </c>
      <c r="R5783" s="664">
        <v>3.9800000000000002E-2</v>
      </c>
      <c r="S5783" s="459">
        <v>0</v>
      </c>
      <c r="T5783" s="675"/>
      <c r="U5783" s="661">
        <v>8850</v>
      </c>
      <c r="V5783" s="661">
        <v>8850</v>
      </c>
      <c r="W5783" s="716" t="e">
        <f t="shared" si="236"/>
        <v>#DIV/0!</v>
      </c>
      <c r="Z5783" s="739">
        <f t="shared" si="237"/>
        <v>0</v>
      </c>
    </row>
    <row r="5784" spans="1:34" s="516" customFormat="1" ht="12.65" customHeight="1">
      <c r="A5784" s="452" t="s">
        <v>152</v>
      </c>
      <c r="B5784" s="551" t="s">
        <v>606</v>
      </c>
      <c r="C5784" s="495" t="s">
        <v>554</v>
      </c>
      <c r="D5784" s="556" t="s">
        <v>1270</v>
      </c>
      <c r="E5784" s="489" t="s">
        <v>1271</v>
      </c>
      <c r="F5784" s="473" t="s">
        <v>1169</v>
      </c>
      <c r="G5784" s="556" t="s">
        <v>606</v>
      </c>
      <c r="H5784" s="473" t="s">
        <v>538</v>
      </c>
      <c r="I5784" s="552">
        <v>2025</v>
      </c>
      <c r="J5784" s="473">
        <v>2</v>
      </c>
      <c r="K5784" s="513">
        <v>45724</v>
      </c>
      <c r="L5784" s="557"/>
      <c r="M5784" s="480">
        <v>3.5400000000000001E-2</v>
      </c>
      <c r="N5784" s="480">
        <v>3.56E-2</v>
      </c>
      <c r="O5784" s="480">
        <v>1.9999999999999879E-4</v>
      </c>
      <c r="P5784" s="480"/>
      <c r="Q5784" s="481">
        <v>1</v>
      </c>
      <c r="R5784" s="480">
        <v>3.5400000000000001E-2</v>
      </c>
      <c r="S5784" s="459">
        <v>0</v>
      </c>
      <c r="T5784" s="492"/>
      <c r="U5784" s="467">
        <v>15929</v>
      </c>
      <c r="V5784" s="467">
        <v>15929</v>
      </c>
      <c r="W5784" s="716" t="e">
        <f t="shared" si="236"/>
        <v>#DIV/0!</v>
      </c>
      <c r="X5784" s="484"/>
      <c r="Y5784" s="484"/>
      <c r="Z5784" s="739">
        <f t="shared" si="237"/>
        <v>0</v>
      </c>
      <c r="AA5784" s="484"/>
      <c r="AB5784" s="484"/>
      <c r="AC5784" s="484"/>
      <c r="AD5784" s="484"/>
      <c r="AE5784" s="484"/>
      <c r="AF5784" s="484"/>
      <c r="AG5784" s="484"/>
      <c r="AH5784" s="484"/>
    </row>
    <row r="5785" spans="1:34" s="516" customFormat="1" ht="12.65" customHeight="1">
      <c r="A5785" s="452" t="s">
        <v>111</v>
      </c>
      <c r="B5785" s="551" t="s">
        <v>718</v>
      </c>
      <c r="C5785" s="495" t="s">
        <v>449</v>
      </c>
      <c r="D5785" s="556" t="s">
        <v>719</v>
      </c>
      <c r="E5785" s="489" t="s">
        <v>1300</v>
      </c>
      <c r="F5785" s="473" t="s">
        <v>1275</v>
      </c>
      <c r="G5785" s="556" t="s">
        <v>553</v>
      </c>
      <c r="H5785" s="473" t="s">
        <v>439</v>
      </c>
      <c r="I5785" s="552">
        <v>2025</v>
      </c>
      <c r="J5785" s="473">
        <v>2</v>
      </c>
      <c r="K5785" s="513">
        <v>45720</v>
      </c>
      <c r="L5785" s="557">
        <v>0.4</v>
      </c>
      <c r="M5785" s="480">
        <v>0.98919999999999997</v>
      </c>
      <c r="N5785" s="480">
        <v>1.0504</v>
      </c>
      <c r="O5785" s="480">
        <v>6.1199999999999997E-2</v>
      </c>
      <c r="P5785" s="480">
        <v>2.4500000000000001E-2</v>
      </c>
      <c r="Q5785" s="481">
        <v>1</v>
      </c>
      <c r="R5785" s="480">
        <v>0.98919999999999997</v>
      </c>
      <c r="S5785" s="554">
        <v>12500</v>
      </c>
      <c r="T5785" s="492">
        <v>1182006</v>
      </c>
      <c r="U5785" s="467">
        <v>1469271</v>
      </c>
      <c r="V5785" s="467">
        <v>1396932</v>
      </c>
      <c r="W5785" s="716" t="e">
        <f t="shared" si="236"/>
        <v>#DIV/0!</v>
      </c>
      <c r="X5785" s="484"/>
      <c r="Y5785" s="484"/>
      <c r="Z5785" s="739">
        <f t="shared" si="237"/>
        <v>765</v>
      </c>
      <c r="AA5785" s="484"/>
      <c r="AB5785" s="484"/>
      <c r="AC5785" s="484"/>
      <c r="AD5785" s="484"/>
      <c r="AE5785" s="484"/>
      <c r="AF5785" s="484"/>
      <c r="AG5785" s="484"/>
      <c r="AH5785" s="484"/>
    </row>
    <row r="5786" spans="1:34" s="560" customFormat="1" ht="17.25" customHeight="1">
      <c r="A5786" s="284" t="s">
        <v>106</v>
      </c>
      <c r="B5786" s="495" t="s">
        <v>699</v>
      </c>
      <c r="C5786" s="473" t="s">
        <v>449</v>
      </c>
      <c r="D5786" s="561" t="s">
        <v>714</v>
      </c>
      <c r="E5786" s="562" t="s">
        <v>717</v>
      </c>
      <c r="F5786" s="495" t="s">
        <v>1341</v>
      </c>
      <c r="G5786" s="495" t="s">
        <v>703</v>
      </c>
      <c r="H5786" s="542" t="s">
        <v>457</v>
      </c>
      <c r="I5786" s="563">
        <v>2025</v>
      </c>
      <c r="J5786" s="474">
        <v>2</v>
      </c>
      <c r="K5786" s="477">
        <v>45726</v>
      </c>
      <c r="L5786" s="478"/>
      <c r="M5786" s="480">
        <v>0.34939999999999999</v>
      </c>
      <c r="N5786" s="480">
        <v>0.375</v>
      </c>
      <c r="O5786" s="480">
        <v>2.5600000000000001E-2</v>
      </c>
      <c r="P5786" s="480">
        <v>0</v>
      </c>
      <c r="Q5786" s="481">
        <v>1</v>
      </c>
      <c r="R5786" s="480">
        <v>0.34939999999999999</v>
      </c>
      <c r="S5786" s="564">
        <v>1689090</v>
      </c>
      <c r="T5786" s="565">
        <v>52308870</v>
      </c>
      <c r="U5786" s="566">
        <v>212000</v>
      </c>
      <c r="V5786" s="566">
        <v>168759.296</v>
      </c>
      <c r="W5786" s="716" t="e">
        <f t="shared" si="236"/>
        <v>#DIV/0!</v>
      </c>
      <c r="X5786" s="484"/>
      <c r="Y5786" s="484"/>
      <c r="Z5786" s="739">
        <f t="shared" si="237"/>
        <v>43240.704000000005</v>
      </c>
      <c r="AA5786" s="484"/>
      <c r="AB5786" s="484"/>
      <c r="AC5786" s="484"/>
      <c r="AD5786" s="484"/>
      <c r="AE5786" s="484"/>
      <c r="AF5786" s="484"/>
      <c r="AG5786" s="484"/>
      <c r="AH5786" s="484"/>
    </row>
    <row r="5787" spans="1:34" s="560" customFormat="1" ht="17.25" customHeight="1">
      <c r="A5787" s="284" t="s">
        <v>107</v>
      </c>
      <c r="B5787" s="488" t="s">
        <v>703</v>
      </c>
      <c r="C5787" s="473" t="s">
        <v>449</v>
      </c>
      <c r="D5787" s="561" t="s">
        <v>1342</v>
      </c>
      <c r="E5787" s="562" t="s">
        <v>1343</v>
      </c>
      <c r="F5787" s="495" t="s">
        <v>1341</v>
      </c>
      <c r="G5787" s="488" t="s">
        <v>703</v>
      </c>
      <c r="H5787" s="494" t="s">
        <v>457</v>
      </c>
      <c r="I5787" s="567">
        <v>2025</v>
      </c>
      <c r="J5787" s="474">
        <v>2</v>
      </c>
      <c r="K5787" s="477">
        <v>45726</v>
      </c>
      <c r="L5787" s="478"/>
      <c r="M5787" s="480">
        <v>0.36840000000000001</v>
      </c>
      <c r="N5787" s="480">
        <v>0.38</v>
      </c>
      <c r="O5787" s="480">
        <v>1.1599999999999999E-2</v>
      </c>
      <c r="P5787" s="480">
        <v>0</v>
      </c>
      <c r="Q5787" s="481">
        <v>1</v>
      </c>
      <c r="R5787" s="568">
        <v>0.36840000000000001</v>
      </c>
      <c r="S5787" s="569">
        <v>0</v>
      </c>
      <c r="T5787" s="570">
        <v>5685994</v>
      </c>
      <c r="U5787" s="566">
        <v>28000</v>
      </c>
      <c r="V5787" s="566">
        <v>28000</v>
      </c>
      <c r="W5787" s="716" t="e">
        <f t="shared" si="236"/>
        <v>#DIV/0!</v>
      </c>
      <c r="X5787" s="484"/>
      <c r="Y5787" s="484"/>
      <c r="Z5787" s="739">
        <f t="shared" si="237"/>
        <v>0</v>
      </c>
      <c r="AA5787" s="484"/>
      <c r="AB5787" s="484"/>
      <c r="AC5787" s="484"/>
      <c r="AD5787" s="484"/>
      <c r="AE5787" s="484"/>
      <c r="AF5787" s="484"/>
      <c r="AG5787" s="484"/>
      <c r="AH5787" s="484"/>
    </row>
    <row r="5788" spans="1:34" s="560" customFormat="1" ht="20.25" customHeight="1">
      <c r="A5788" s="452" t="s">
        <v>109</v>
      </c>
      <c r="B5788" s="488" t="s">
        <v>712</v>
      </c>
      <c r="C5788" s="473" t="s">
        <v>449</v>
      </c>
      <c r="D5788" s="561" t="s">
        <v>436</v>
      </c>
      <c r="E5788" s="562" t="s">
        <v>751</v>
      </c>
      <c r="F5788" s="495" t="s">
        <v>1341</v>
      </c>
      <c r="G5788" s="488" t="s">
        <v>728</v>
      </c>
      <c r="H5788" s="494" t="s">
        <v>457</v>
      </c>
      <c r="I5788" s="567">
        <v>2025</v>
      </c>
      <c r="J5788" s="474">
        <v>2</v>
      </c>
      <c r="K5788" s="477">
        <v>45722</v>
      </c>
      <c r="L5788" s="478"/>
      <c r="M5788" s="480">
        <v>0.36840000000000001</v>
      </c>
      <c r="N5788" s="480">
        <v>0.38</v>
      </c>
      <c r="O5788" s="480">
        <v>1.1599999999999999E-2</v>
      </c>
      <c r="P5788" s="480"/>
      <c r="Q5788" s="481">
        <v>1</v>
      </c>
      <c r="R5788" s="480">
        <v>0.36840000000000001</v>
      </c>
      <c r="S5788" s="571">
        <v>261180</v>
      </c>
      <c r="T5788" s="565">
        <v>19895191</v>
      </c>
      <c r="U5788" s="566">
        <v>28000</v>
      </c>
      <c r="V5788" s="566">
        <v>24970.312000000002</v>
      </c>
      <c r="W5788" s="716" t="e">
        <f t="shared" si="236"/>
        <v>#DIV/0!</v>
      </c>
      <c r="X5788" s="484"/>
      <c r="Y5788" s="484"/>
      <c r="Z5788" s="739">
        <f t="shared" si="237"/>
        <v>3029.6879999999996</v>
      </c>
      <c r="AA5788" s="484"/>
      <c r="AB5788" s="484"/>
      <c r="AC5788" s="484"/>
      <c r="AD5788" s="484"/>
      <c r="AE5788" s="484"/>
      <c r="AF5788" s="484"/>
      <c r="AG5788" s="484"/>
      <c r="AH5788" s="484"/>
    </row>
    <row r="5789" spans="1:34" s="560" customFormat="1" ht="20.149999999999999" customHeight="1">
      <c r="A5789" s="452" t="s">
        <v>111</v>
      </c>
      <c r="B5789" s="488" t="s">
        <v>718</v>
      </c>
      <c r="C5789" s="473" t="s">
        <v>449</v>
      </c>
      <c r="D5789" s="572" t="s">
        <v>1143</v>
      </c>
      <c r="E5789" s="562" t="s">
        <v>753</v>
      </c>
      <c r="F5789" s="495" t="s">
        <v>1341</v>
      </c>
      <c r="G5789" s="488" t="s">
        <v>728</v>
      </c>
      <c r="H5789" s="494" t="s">
        <v>457</v>
      </c>
      <c r="I5789" s="567">
        <v>2025</v>
      </c>
      <c r="J5789" s="474">
        <v>2</v>
      </c>
      <c r="K5789" s="477">
        <v>45722</v>
      </c>
      <c r="L5789" s="478"/>
      <c r="M5789" s="480">
        <v>0.23375000000000001</v>
      </c>
      <c r="N5789" s="480">
        <v>0.28000000000000003</v>
      </c>
      <c r="O5789" s="480">
        <v>4.6249999999999999E-2</v>
      </c>
      <c r="P5789" s="480">
        <v>0</v>
      </c>
      <c r="Q5789" s="481">
        <v>1</v>
      </c>
      <c r="R5789" s="480">
        <v>0.23375000000000001</v>
      </c>
      <c r="S5789" s="514">
        <v>70000</v>
      </c>
      <c r="T5789" s="573">
        <v>12801031</v>
      </c>
      <c r="U5789" s="467">
        <v>740000</v>
      </c>
      <c r="V5789" s="574">
        <v>147952.31625000003</v>
      </c>
      <c r="W5789" s="716" t="e">
        <f t="shared" si="236"/>
        <v>#DIV/0!</v>
      </c>
      <c r="X5789" s="484"/>
      <c r="Y5789" s="484"/>
      <c r="Z5789" s="739">
        <f t="shared" si="237"/>
        <v>3237.5</v>
      </c>
      <c r="AA5789" s="484"/>
      <c r="AB5789" s="484"/>
      <c r="AC5789" s="484"/>
      <c r="AD5789" s="484"/>
      <c r="AE5789" s="484"/>
      <c r="AF5789" s="484"/>
      <c r="AG5789" s="484"/>
      <c r="AH5789" s="484"/>
    </row>
    <row r="5790" spans="1:34" s="516" customFormat="1" ht="12.65" customHeight="1">
      <c r="A5790" s="325" t="s">
        <v>66</v>
      </c>
      <c r="B5790" s="551" t="s">
        <v>985</v>
      </c>
      <c r="C5790" s="495" t="s">
        <v>449</v>
      </c>
      <c r="D5790" s="556" t="s">
        <v>1344</v>
      </c>
      <c r="E5790" s="489" t="s">
        <v>1345</v>
      </c>
      <c r="F5790" s="473" t="s">
        <v>1341</v>
      </c>
      <c r="G5790" s="556" t="s">
        <v>985</v>
      </c>
      <c r="H5790" s="473" t="s">
        <v>457</v>
      </c>
      <c r="I5790" s="552">
        <v>2025</v>
      </c>
      <c r="J5790" s="473">
        <v>2</v>
      </c>
      <c r="K5790" s="513">
        <v>45722</v>
      </c>
      <c r="L5790" s="557"/>
      <c r="M5790" s="480">
        <v>0.57050000000000001</v>
      </c>
      <c r="N5790" s="480">
        <v>0.57050000000000001</v>
      </c>
      <c r="O5790" s="480"/>
      <c r="P5790" s="480">
        <v>0</v>
      </c>
      <c r="Q5790" s="481">
        <v>1</v>
      </c>
      <c r="R5790" s="480">
        <v>0.57050000000000001</v>
      </c>
      <c r="S5790" s="554">
        <v>287227</v>
      </c>
      <c r="T5790" s="492">
        <v>98041989</v>
      </c>
      <c r="U5790" s="467">
        <v>2257500</v>
      </c>
      <c r="V5790" s="467">
        <v>0</v>
      </c>
      <c r="W5790" s="716" t="e">
        <f t="shared" si="236"/>
        <v>#DIV/0!</v>
      </c>
      <c r="X5790" s="484"/>
      <c r="Y5790" s="484"/>
      <c r="Z5790" s="739">
        <f t="shared" si="237"/>
        <v>0</v>
      </c>
      <c r="AA5790" s="484"/>
      <c r="AB5790" s="484"/>
      <c r="AC5790" s="484"/>
      <c r="AD5790" s="484"/>
      <c r="AE5790" s="484"/>
      <c r="AF5790" s="484"/>
      <c r="AG5790" s="484"/>
      <c r="AH5790" s="484"/>
    </row>
    <row r="5791" spans="1:34" s="516" customFormat="1" ht="12.65" customHeight="1">
      <c r="A5791" s="325" t="s">
        <v>66</v>
      </c>
      <c r="B5791" s="551" t="s">
        <v>985</v>
      </c>
      <c r="C5791" s="495" t="s">
        <v>449</v>
      </c>
      <c r="D5791" s="556" t="s">
        <v>1253</v>
      </c>
      <c r="E5791" s="489" t="s">
        <v>1254</v>
      </c>
      <c r="F5791" s="473" t="s">
        <v>1341</v>
      </c>
      <c r="G5791" s="556" t="s">
        <v>985</v>
      </c>
      <c r="H5791" s="473" t="s">
        <v>538</v>
      </c>
      <c r="I5791" s="552">
        <v>2025</v>
      </c>
      <c r="J5791" s="473">
        <v>2</v>
      </c>
      <c r="K5791" s="513">
        <v>45722</v>
      </c>
      <c r="L5791" s="557"/>
      <c r="M5791" s="480">
        <v>3.1743603758489003E-2</v>
      </c>
      <c r="N5791" s="480">
        <v>3.1743603758489003E-2</v>
      </c>
      <c r="O5791" s="480">
        <v>0</v>
      </c>
      <c r="P5791" s="480">
        <v>0</v>
      </c>
      <c r="Q5791" s="481">
        <v>1</v>
      </c>
      <c r="R5791" s="480">
        <v>3.1743603758489003E-2</v>
      </c>
      <c r="S5791" s="554">
        <v>130404</v>
      </c>
      <c r="T5791" s="492">
        <v>28392796</v>
      </c>
      <c r="U5791" s="467">
        <v>59360</v>
      </c>
      <c r="V5791" s="467">
        <v>0</v>
      </c>
      <c r="W5791" s="716" t="e">
        <f t="shared" si="236"/>
        <v>#DIV/0!</v>
      </c>
      <c r="X5791" s="484"/>
      <c r="Y5791" s="484"/>
      <c r="Z5791" s="739">
        <f t="shared" si="237"/>
        <v>0</v>
      </c>
      <c r="AA5791" s="484"/>
      <c r="AB5791" s="484"/>
      <c r="AC5791" s="484"/>
      <c r="AD5791" s="484"/>
      <c r="AE5791" s="484"/>
      <c r="AF5791" s="484"/>
      <c r="AG5791" s="484"/>
      <c r="AH5791" s="484"/>
    </row>
    <row r="5792" spans="1:34" s="516" customFormat="1" ht="12.65" customHeight="1">
      <c r="A5792" s="325" t="s">
        <v>66</v>
      </c>
      <c r="B5792" s="551" t="s">
        <v>985</v>
      </c>
      <c r="C5792" s="495" t="s">
        <v>449</v>
      </c>
      <c r="D5792" s="556" t="s">
        <v>1255</v>
      </c>
      <c r="E5792" s="489" t="s">
        <v>1256</v>
      </c>
      <c r="F5792" s="473" t="s">
        <v>1341</v>
      </c>
      <c r="G5792" s="556" t="s">
        <v>985</v>
      </c>
      <c r="H5792" s="473" t="s">
        <v>538</v>
      </c>
      <c r="I5792" s="552">
        <v>2025</v>
      </c>
      <c r="J5792" s="473">
        <v>2</v>
      </c>
      <c r="K5792" s="513">
        <v>45722</v>
      </c>
      <c r="L5792" s="557"/>
      <c r="M5792" s="480">
        <v>3.9804158474910603E-2</v>
      </c>
      <c r="N5792" s="480">
        <v>3.9804158474910603E-2</v>
      </c>
      <c r="O5792" s="480">
        <v>0</v>
      </c>
      <c r="P5792" s="480">
        <v>0</v>
      </c>
      <c r="Q5792" s="481">
        <v>1</v>
      </c>
      <c r="R5792" s="480">
        <v>3.9804158474910603E-2</v>
      </c>
      <c r="S5792" s="554">
        <v>130404</v>
      </c>
      <c r="T5792" s="492">
        <v>32887520</v>
      </c>
      <c r="U5792" s="467">
        <v>69960</v>
      </c>
      <c r="V5792" s="467">
        <v>0</v>
      </c>
      <c r="W5792" s="716" t="e">
        <f t="shared" si="236"/>
        <v>#DIV/0!</v>
      </c>
      <c r="X5792" s="484"/>
      <c r="Y5792" s="484"/>
      <c r="Z5792" s="739">
        <f t="shared" si="237"/>
        <v>0</v>
      </c>
      <c r="AA5792" s="484"/>
      <c r="AB5792" s="484"/>
      <c r="AC5792" s="484"/>
      <c r="AD5792" s="484"/>
      <c r="AE5792" s="484"/>
      <c r="AF5792" s="484"/>
      <c r="AG5792" s="484"/>
      <c r="AH5792" s="484"/>
    </row>
    <row r="5793" spans="1:34" s="516" customFormat="1" ht="12.65" customHeight="1">
      <c r="A5793" s="325" t="s">
        <v>66</v>
      </c>
      <c r="B5793" s="551" t="s">
        <v>985</v>
      </c>
      <c r="C5793" s="495" t="s">
        <v>449</v>
      </c>
      <c r="D5793" s="556" t="s">
        <v>595</v>
      </c>
      <c r="E5793" s="489" t="s">
        <v>1252</v>
      </c>
      <c r="F5793" s="473" t="s">
        <v>1341</v>
      </c>
      <c r="G5793" s="556" t="s">
        <v>985</v>
      </c>
      <c r="H5793" s="473" t="s">
        <v>538</v>
      </c>
      <c r="I5793" s="552">
        <v>2025</v>
      </c>
      <c r="J5793" s="473">
        <v>2</v>
      </c>
      <c r="K5793" s="513">
        <v>45722</v>
      </c>
      <c r="L5793" s="557"/>
      <c r="M5793" s="480">
        <v>4.6564342329950402E-2</v>
      </c>
      <c r="N5793" s="480">
        <v>4.6564342329950402E-2</v>
      </c>
      <c r="O5793" s="480">
        <v>0</v>
      </c>
      <c r="P5793" s="480">
        <v>0</v>
      </c>
      <c r="Q5793" s="481">
        <v>1</v>
      </c>
      <c r="R5793" s="480">
        <v>4.6564342329950402E-2</v>
      </c>
      <c r="S5793" s="554">
        <v>130404</v>
      </c>
      <c r="T5793" s="492">
        <v>31444382</v>
      </c>
      <c r="U5793" s="467">
        <v>82680</v>
      </c>
      <c r="V5793" s="467">
        <v>0</v>
      </c>
      <c r="W5793" s="716" t="e">
        <f t="shared" si="236"/>
        <v>#DIV/0!</v>
      </c>
      <c r="X5793" s="484"/>
      <c r="Y5793" s="484"/>
      <c r="Z5793" s="739">
        <f t="shared" si="237"/>
        <v>0</v>
      </c>
      <c r="AA5793" s="484"/>
      <c r="AB5793" s="484"/>
      <c r="AC5793" s="484"/>
      <c r="AD5793" s="484"/>
      <c r="AE5793" s="484"/>
      <c r="AF5793" s="484"/>
      <c r="AG5793" s="484"/>
      <c r="AH5793" s="484"/>
    </row>
    <row r="5794" spans="1:34" s="516" customFormat="1" ht="12.65" customHeight="1">
      <c r="A5794" s="325" t="s">
        <v>66</v>
      </c>
      <c r="B5794" s="551" t="s">
        <v>985</v>
      </c>
      <c r="C5794" s="495" t="s">
        <v>449</v>
      </c>
      <c r="D5794" s="556" t="s">
        <v>1346</v>
      </c>
      <c r="E5794" s="489" t="s">
        <v>1258</v>
      </c>
      <c r="F5794" s="473" t="s">
        <v>1341</v>
      </c>
      <c r="G5794" s="556" t="s">
        <v>985</v>
      </c>
      <c r="H5794" s="473" t="s">
        <v>538</v>
      </c>
      <c r="I5794" s="552">
        <v>2025</v>
      </c>
      <c r="J5794" s="473">
        <v>2</v>
      </c>
      <c r="K5794" s="513">
        <v>45722</v>
      </c>
      <c r="L5794" s="557"/>
      <c r="M5794" s="480">
        <v>1.76842794830924E-2</v>
      </c>
      <c r="N5794" s="480">
        <v>1.76842794830924E-2</v>
      </c>
      <c r="O5794" s="480">
        <v>0</v>
      </c>
      <c r="P5794" s="480">
        <v>0</v>
      </c>
      <c r="Q5794" s="481">
        <v>1</v>
      </c>
      <c r="R5794" s="480">
        <v>1.76842794830924E-2</v>
      </c>
      <c r="S5794" s="554">
        <v>0</v>
      </c>
      <c r="T5794" s="492">
        <v>10824797</v>
      </c>
      <c r="U5794" s="467">
        <v>26500</v>
      </c>
      <c r="V5794" s="467">
        <v>26500</v>
      </c>
      <c r="W5794" s="716" t="e">
        <f t="shared" si="236"/>
        <v>#DIV/0!</v>
      </c>
      <c r="X5794" s="484"/>
      <c r="Y5794" s="484"/>
      <c r="Z5794" s="739">
        <f t="shared" si="237"/>
        <v>0</v>
      </c>
      <c r="AA5794" s="484"/>
      <c r="AB5794" s="484"/>
      <c r="AC5794" s="484"/>
      <c r="AD5794" s="484"/>
      <c r="AE5794" s="484"/>
      <c r="AF5794" s="484"/>
      <c r="AG5794" s="484"/>
      <c r="AH5794" s="484"/>
    </row>
    <row r="5795" spans="1:34" s="516" customFormat="1" ht="12.65" customHeight="1">
      <c r="A5795" s="325" t="s">
        <v>66</v>
      </c>
      <c r="B5795" s="551" t="s">
        <v>985</v>
      </c>
      <c r="C5795" s="495" t="s">
        <v>449</v>
      </c>
      <c r="D5795" s="556" t="s">
        <v>601</v>
      </c>
      <c r="E5795" s="489" t="s">
        <v>1259</v>
      </c>
      <c r="F5795" s="473" t="s">
        <v>1341</v>
      </c>
      <c r="G5795" s="556" t="s">
        <v>985</v>
      </c>
      <c r="H5795" s="473" t="s">
        <v>538</v>
      </c>
      <c r="I5795" s="552">
        <v>2025</v>
      </c>
      <c r="J5795" s="473">
        <v>2</v>
      </c>
      <c r="K5795" s="513">
        <v>45722</v>
      </c>
      <c r="L5795" s="557"/>
      <c r="M5795" s="480">
        <v>1.8216404139851899E-2</v>
      </c>
      <c r="N5795" s="480">
        <v>1.8216404139851899E-2</v>
      </c>
      <c r="O5795" s="480">
        <v>0</v>
      </c>
      <c r="P5795" s="480">
        <v>0</v>
      </c>
      <c r="Q5795" s="481">
        <v>1</v>
      </c>
      <c r="R5795" s="480">
        <v>1.8216404139851899E-2</v>
      </c>
      <c r="S5795" s="554">
        <v>0</v>
      </c>
      <c r="T5795" s="492">
        <v>10829872</v>
      </c>
      <c r="U5795" s="467">
        <v>27560</v>
      </c>
      <c r="V5795" s="467">
        <v>0</v>
      </c>
      <c r="W5795" s="716" t="e">
        <f t="shared" si="236"/>
        <v>#DIV/0!</v>
      </c>
      <c r="X5795" s="484"/>
      <c r="Y5795" s="484"/>
      <c r="Z5795" s="739">
        <f t="shared" si="237"/>
        <v>0</v>
      </c>
      <c r="AA5795" s="484"/>
      <c r="AB5795" s="484"/>
      <c r="AC5795" s="484"/>
      <c r="AD5795" s="484"/>
      <c r="AE5795" s="484"/>
      <c r="AF5795" s="484"/>
      <c r="AG5795" s="484"/>
      <c r="AH5795" s="484"/>
    </row>
    <row r="5796" spans="1:34" s="516" customFormat="1" ht="12.65" customHeight="1">
      <c r="A5796" s="325" t="s">
        <v>66</v>
      </c>
      <c r="B5796" s="551" t="s">
        <v>985</v>
      </c>
      <c r="C5796" s="495" t="s">
        <v>449</v>
      </c>
      <c r="D5796" s="556" t="s">
        <v>603</v>
      </c>
      <c r="E5796" s="489" t="s">
        <v>1260</v>
      </c>
      <c r="F5796" s="473" t="s">
        <v>1341</v>
      </c>
      <c r="G5796" s="556" t="s">
        <v>985</v>
      </c>
      <c r="H5796" s="473" t="s">
        <v>538</v>
      </c>
      <c r="I5796" s="552">
        <v>2025</v>
      </c>
      <c r="J5796" s="473">
        <v>2</v>
      </c>
      <c r="K5796" s="513">
        <v>45722</v>
      </c>
      <c r="L5796" s="557"/>
      <c r="M5796" s="480">
        <v>3.4111308577914001E-2</v>
      </c>
      <c r="N5796" s="480">
        <v>3.4111308577914001E-2</v>
      </c>
      <c r="O5796" s="480">
        <v>0</v>
      </c>
      <c r="P5796" s="480">
        <v>0</v>
      </c>
      <c r="Q5796" s="481">
        <v>1</v>
      </c>
      <c r="R5796" s="480">
        <v>3.4111308577914001E-2</v>
      </c>
      <c r="S5796" s="554">
        <v>0</v>
      </c>
      <c r="T5796" s="492">
        <v>12268104</v>
      </c>
      <c r="U5796" s="467">
        <v>63600</v>
      </c>
      <c r="V5796" s="467">
        <v>0</v>
      </c>
      <c r="W5796" s="716" t="e">
        <f t="shared" si="236"/>
        <v>#DIV/0!</v>
      </c>
      <c r="X5796" s="484"/>
      <c r="Y5796" s="484"/>
      <c r="Z5796" s="739">
        <f t="shared" si="237"/>
        <v>0</v>
      </c>
      <c r="AA5796" s="484"/>
      <c r="AB5796" s="484"/>
      <c r="AC5796" s="484"/>
      <c r="AD5796" s="484"/>
      <c r="AE5796" s="484"/>
      <c r="AF5796" s="484"/>
      <c r="AG5796" s="484"/>
      <c r="AH5796" s="484"/>
    </row>
    <row r="5797" spans="1:34" s="516" customFormat="1" ht="12.65" customHeight="1">
      <c r="A5797" s="452"/>
      <c r="B5797" s="680" t="s">
        <v>484</v>
      </c>
      <c r="C5797" s="669" t="s">
        <v>453</v>
      </c>
      <c r="D5797" s="679" t="s">
        <v>1347</v>
      </c>
      <c r="E5797" s="668">
        <v>22150203001</v>
      </c>
      <c r="F5797" s="668" t="s">
        <v>1341</v>
      </c>
      <c r="G5797" s="679" t="s">
        <v>787</v>
      </c>
      <c r="H5797" s="668" t="s">
        <v>538</v>
      </c>
      <c r="I5797" s="678">
        <v>2025</v>
      </c>
      <c r="J5797" s="668">
        <v>2</v>
      </c>
      <c r="K5797" s="666">
        <v>45722</v>
      </c>
      <c r="L5797" s="677">
        <v>1</v>
      </c>
      <c r="M5797" s="664">
        <v>0.1226</v>
      </c>
      <c r="N5797" s="664">
        <v>0.1226</v>
      </c>
      <c r="O5797" s="664">
        <v>0</v>
      </c>
      <c r="P5797" s="664">
        <v>0</v>
      </c>
      <c r="Q5797" s="663">
        <v>1</v>
      </c>
      <c r="R5797" s="664">
        <v>0.1226</v>
      </c>
      <c r="S5797" s="676">
        <v>242346</v>
      </c>
      <c r="T5797" s="681">
        <v>7955390</v>
      </c>
      <c r="U5797" s="661"/>
      <c r="V5797" s="661">
        <v>0</v>
      </c>
      <c r="W5797" s="716" t="e">
        <f t="shared" si="236"/>
        <v>#DIV/0!</v>
      </c>
      <c r="Z5797" s="739">
        <f t="shared" si="237"/>
        <v>0</v>
      </c>
    </row>
    <row r="5798" spans="1:34" s="516" customFormat="1" ht="12.65" customHeight="1">
      <c r="A5798" s="452"/>
      <c r="B5798" s="680" t="s">
        <v>484</v>
      </c>
      <c r="C5798" s="669" t="s">
        <v>453</v>
      </c>
      <c r="D5798" s="679" t="s">
        <v>454</v>
      </c>
      <c r="E5798" s="668">
        <v>22150201001</v>
      </c>
      <c r="F5798" s="668" t="s">
        <v>1341</v>
      </c>
      <c r="G5798" s="679" t="s">
        <v>787</v>
      </c>
      <c r="H5798" s="668" t="s">
        <v>457</v>
      </c>
      <c r="I5798" s="678">
        <v>2025</v>
      </c>
      <c r="J5798" s="668">
        <v>2</v>
      </c>
      <c r="K5798" s="666">
        <v>45722</v>
      </c>
      <c r="L5798" s="677">
        <v>0.4</v>
      </c>
      <c r="M5798" s="664">
        <v>2.8130000000000002</v>
      </c>
      <c r="N5798" s="664">
        <v>2.8130000000000002</v>
      </c>
      <c r="O5798" s="664">
        <v>0</v>
      </c>
      <c r="P5798" s="664">
        <v>0</v>
      </c>
      <c r="Q5798" s="663">
        <v>1</v>
      </c>
      <c r="R5798" s="664">
        <v>2.8130000000000002</v>
      </c>
      <c r="S5798" s="676">
        <v>72000</v>
      </c>
      <c r="T5798" s="681">
        <v>3357970</v>
      </c>
      <c r="U5798" s="661"/>
      <c r="V5798" s="661">
        <v>0</v>
      </c>
      <c r="W5798" s="716" t="e">
        <f t="shared" si="236"/>
        <v>#DIV/0!</v>
      </c>
      <c r="Z5798" s="739">
        <f t="shared" si="237"/>
        <v>0</v>
      </c>
    </row>
    <row r="5799" spans="1:34" s="516" customFormat="1" ht="12.65" customHeight="1">
      <c r="A5799" s="452"/>
      <c r="B5799" s="680" t="s">
        <v>484</v>
      </c>
      <c r="C5799" s="669" t="s">
        <v>453</v>
      </c>
      <c r="D5799" s="679" t="s">
        <v>509</v>
      </c>
      <c r="E5799" s="668">
        <v>22150201017</v>
      </c>
      <c r="F5799" s="668" t="s">
        <v>1341</v>
      </c>
      <c r="G5799" s="679" t="s">
        <v>787</v>
      </c>
      <c r="H5799" s="668" t="s">
        <v>457</v>
      </c>
      <c r="I5799" s="678">
        <v>2025</v>
      </c>
      <c r="J5799" s="668">
        <v>2</v>
      </c>
      <c r="K5799" s="666">
        <v>45722</v>
      </c>
      <c r="L5799" s="677">
        <v>0.5</v>
      </c>
      <c r="M5799" s="664">
        <v>0.24479999999999999</v>
      </c>
      <c r="N5799" s="664">
        <v>0.24479999999999999</v>
      </c>
      <c r="O5799" s="664">
        <v>0</v>
      </c>
      <c r="P5799" s="664">
        <v>0</v>
      </c>
      <c r="Q5799" s="663">
        <v>1</v>
      </c>
      <c r="R5799" s="664">
        <v>0.24479999999999999</v>
      </c>
      <c r="S5799" s="676">
        <v>0</v>
      </c>
      <c r="T5799" s="681">
        <v>3592324</v>
      </c>
      <c r="U5799" s="661"/>
      <c r="V5799" s="661">
        <v>0</v>
      </c>
      <c r="W5799" s="716" t="e">
        <f t="shared" si="236"/>
        <v>#DIV/0!</v>
      </c>
      <c r="Z5799" s="739">
        <f t="shared" si="237"/>
        <v>0</v>
      </c>
    </row>
    <row r="5800" spans="1:34" s="516" customFormat="1" ht="12.65" customHeight="1">
      <c r="A5800" s="452"/>
      <c r="B5800" s="680" t="s">
        <v>484</v>
      </c>
      <c r="C5800" s="669" t="s">
        <v>453</v>
      </c>
      <c r="D5800" s="679" t="s">
        <v>1348</v>
      </c>
      <c r="E5800" s="668">
        <v>22150201002</v>
      </c>
      <c r="F5800" s="668" t="s">
        <v>1341</v>
      </c>
      <c r="G5800" s="679" t="s">
        <v>787</v>
      </c>
      <c r="H5800" s="668" t="s">
        <v>457</v>
      </c>
      <c r="I5800" s="678">
        <v>2025</v>
      </c>
      <c r="J5800" s="668">
        <v>2</v>
      </c>
      <c r="K5800" s="666">
        <v>45722</v>
      </c>
      <c r="L5800" s="677">
        <v>0.5</v>
      </c>
      <c r="M5800" s="664">
        <v>0.22589999999999999</v>
      </c>
      <c r="N5800" s="664">
        <v>0.22589999999999999</v>
      </c>
      <c r="O5800" s="664">
        <v>0</v>
      </c>
      <c r="P5800" s="664">
        <v>0</v>
      </c>
      <c r="Q5800" s="663">
        <v>1</v>
      </c>
      <c r="R5800" s="664">
        <v>0.22589999999999999</v>
      </c>
      <c r="S5800" s="676">
        <v>0</v>
      </c>
      <c r="T5800" s="681">
        <v>3462147</v>
      </c>
      <c r="U5800" s="661"/>
      <c r="V5800" s="661">
        <v>0</v>
      </c>
      <c r="W5800" s="716" t="e">
        <f t="shared" si="236"/>
        <v>#DIV/0!</v>
      </c>
      <c r="Z5800" s="739">
        <f t="shared" si="237"/>
        <v>0</v>
      </c>
    </row>
    <row r="5801" spans="1:34" s="516" customFormat="1" ht="12.65" customHeight="1">
      <c r="A5801" s="452"/>
      <c r="B5801" s="680" t="s">
        <v>484</v>
      </c>
      <c r="C5801" s="669" t="s">
        <v>453</v>
      </c>
      <c r="D5801" s="679" t="s">
        <v>1349</v>
      </c>
      <c r="E5801" s="668">
        <v>23480201009</v>
      </c>
      <c r="F5801" s="668" t="s">
        <v>1341</v>
      </c>
      <c r="G5801" s="679" t="s">
        <v>484</v>
      </c>
      <c r="H5801" s="668" t="s">
        <v>457</v>
      </c>
      <c r="I5801" s="678">
        <v>2025</v>
      </c>
      <c r="J5801" s="668">
        <v>2</v>
      </c>
      <c r="K5801" s="666">
        <v>45722</v>
      </c>
      <c r="L5801" s="677">
        <v>1</v>
      </c>
      <c r="M5801" s="664">
        <v>0.27010000000000001</v>
      </c>
      <c r="N5801" s="664">
        <v>0.27010000000000001</v>
      </c>
      <c r="O5801" s="664">
        <v>0</v>
      </c>
      <c r="P5801" s="664">
        <v>0</v>
      </c>
      <c r="Q5801" s="663">
        <v>1</v>
      </c>
      <c r="R5801" s="664">
        <v>0.27010000000000001</v>
      </c>
      <c r="S5801" s="676">
        <v>190000</v>
      </c>
      <c r="T5801" s="681">
        <v>4896143</v>
      </c>
      <c r="U5801" s="661"/>
      <c r="V5801" s="661">
        <v>0</v>
      </c>
      <c r="W5801" s="716" t="e">
        <f t="shared" si="236"/>
        <v>#DIV/0!</v>
      </c>
      <c r="Z5801" s="739">
        <f t="shared" si="237"/>
        <v>0</v>
      </c>
    </row>
    <row r="5802" spans="1:34" s="516" customFormat="1" ht="12.65" customHeight="1">
      <c r="A5802" s="452"/>
      <c r="B5802" s="680" t="s">
        <v>484</v>
      </c>
      <c r="C5802" s="669" t="s">
        <v>453</v>
      </c>
      <c r="D5802" s="679" t="s">
        <v>1350</v>
      </c>
      <c r="E5802" s="668">
        <v>23480203003</v>
      </c>
      <c r="F5802" s="668" t="s">
        <v>1341</v>
      </c>
      <c r="G5802" s="679" t="s">
        <v>484</v>
      </c>
      <c r="H5802" s="668" t="s">
        <v>538</v>
      </c>
      <c r="I5802" s="678">
        <v>2025</v>
      </c>
      <c r="J5802" s="668">
        <v>2</v>
      </c>
      <c r="K5802" s="666">
        <v>45722</v>
      </c>
      <c r="L5802" s="677">
        <v>1</v>
      </c>
      <c r="M5802" s="664">
        <v>0.1459</v>
      </c>
      <c r="N5802" s="664">
        <v>0.1459</v>
      </c>
      <c r="O5802" s="664">
        <v>0</v>
      </c>
      <c r="P5802" s="664">
        <v>0</v>
      </c>
      <c r="Q5802" s="663">
        <v>1</v>
      </c>
      <c r="R5802" s="664">
        <v>0.1459</v>
      </c>
      <c r="S5802" s="676">
        <v>71593</v>
      </c>
      <c r="T5802" s="681">
        <v>2203835</v>
      </c>
      <c r="U5802" s="661"/>
      <c r="V5802" s="661">
        <v>0</v>
      </c>
      <c r="W5802" s="716" t="e">
        <f t="shared" si="236"/>
        <v>#DIV/0!</v>
      </c>
      <c r="Z5802" s="739">
        <f t="shared" si="237"/>
        <v>0</v>
      </c>
    </row>
    <row r="5803" spans="1:34" s="516" customFormat="1" ht="12.65" customHeight="1">
      <c r="A5803" s="452"/>
      <c r="B5803" s="680" t="s">
        <v>787</v>
      </c>
      <c r="C5803" s="669" t="s">
        <v>453</v>
      </c>
      <c r="D5803" s="679" t="s">
        <v>523</v>
      </c>
      <c r="E5803" s="668">
        <v>22150203002</v>
      </c>
      <c r="F5803" s="668" t="s">
        <v>1341</v>
      </c>
      <c r="G5803" s="679" t="s">
        <v>787</v>
      </c>
      <c r="H5803" s="668" t="s">
        <v>538</v>
      </c>
      <c r="I5803" s="678">
        <v>2025</v>
      </c>
      <c r="J5803" s="668">
        <v>2</v>
      </c>
      <c r="K5803" s="666">
        <v>45722</v>
      </c>
      <c r="L5803" s="677">
        <v>0.4</v>
      </c>
      <c r="M5803" s="664">
        <v>0.161</v>
      </c>
      <c r="N5803" s="664">
        <v>0.161</v>
      </c>
      <c r="O5803" s="664">
        <v>0</v>
      </c>
      <c r="P5803" s="664">
        <v>0</v>
      </c>
      <c r="Q5803" s="663">
        <v>1</v>
      </c>
      <c r="R5803" s="664">
        <v>0.161</v>
      </c>
      <c r="S5803" s="676">
        <v>0</v>
      </c>
      <c r="T5803" s="681">
        <v>2538862</v>
      </c>
      <c r="U5803" s="661"/>
      <c r="V5803" s="661">
        <v>0</v>
      </c>
      <c r="W5803" s="716" t="e">
        <f t="shared" si="236"/>
        <v>#DIV/0!</v>
      </c>
      <c r="Z5803" s="739">
        <f t="shared" si="237"/>
        <v>0</v>
      </c>
    </row>
    <row r="5804" spans="1:34" s="516" customFormat="1" ht="12.65" customHeight="1">
      <c r="A5804" s="452"/>
      <c r="B5804" s="680" t="s">
        <v>787</v>
      </c>
      <c r="C5804" s="669" t="s">
        <v>453</v>
      </c>
      <c r="D5804" s="679" t="s">
        <v>526</v>
      </c>
      <c r="E5804" s="668">
        <v>22150201016</v>
      </c>
      <c r="F5804" s="668" t="s">
        <v>1341</v>
      </c>
      <c r="G5804" s="679" t="s">
        <v>787</v>
      </c>
      <c r="H5804" s="668" t="s">
        <v>457</v>
      </c>
      <c r="I5804" s="678">
        <v>2025</v>
      </c>
      <c r="J5804" s="668">
        <v>2</v>
      </c>
      <c r="K5804" s="666">
        <v>45722</v>
      </c>
      <c r="L5804" s="677">
        <v>0.4</v>
      </c>
      <c r="M5804" s="664">
        <v>0.27010000000000001</v>
      </c>
      <c r="N5804" s="664">
        <v>0.27010000000000001</v>
      </c>
      <c r="O5804" s="664"/>
      <c r="P5804" s="664"/>
      <c r="Q5804" s="663">
        <v>1</v>
      </c>
      <c r="R5804" s="664">
        <v>0.27010000000000001</v>
      </c>
      <c r="S5804" s="676">
        <v>49350</v>
      </c>
      <c r="T5804" s="681">
        <v>1319729</v>
      </c>
      <c r="U5804" s="661"/>
      <c r="V5804" s="661">
        <v>0</v>
      </c>
      <c r="W5804" s="716" t="e">
        <f t="shared" si="236"/>
        <v>#DIV/0!</v>
      </c>
      <c r="Z5804" s="739">
        <f t="shared" si="237"/>
        <v>0</v>
      </c>
    </row>
    <row r="5805" spans="1:34" s="516" customFormat="1" ht="12.65" customHeight="1">
      <c r="A5805" s="452"/>
      <c r="B5805" s="680" t="s">
        <v>787</v>
      </c>
      <c r="C5805" s="669" t="s">
        <v>453</v>
      </c>
      <c r="D5805" s="679" t="s">
        <v>1350</v>
      </c>
      <c r="E5805" s="668">
        <v>22150203003</v>
      </c>
      <c r="F5805" s="668" t="s">
        <v>1341</v>
      </c>
      <c r="G5805" s="679" t="s">
        <v>787</v>
      </c>
      <c r="H5805" s="668" t="s">
        <v>538</v>
      </c>
      <c r="I5805" s="678">
        <v>2025</v>
      </c>
      <c r="J5805" s="668">
        <v>2</v>
      </c>
      <c r="K5805" s="666">
        <v>45722</v>
      </c>
      <c r="L5805" s="677">
        <v>1</v>
      </c>
      <c r="M5805" s="664">
        <v>0.13569999999999999</v>
      </c>
      <c r="N5805" s="664">
        <v>0.13569999999999999</v>
      </c>
      <c r="O5805" s="664">
        <v>0</v>
      </c>
      <c r="P5805" s="664">
        <v>0</v>
      </c>
      <c r="Q5805" s="663">
        <v>1</v>
      </c>
      <c r="R5805" s="664">
        <v>0.13569999999999999</v>
      </c>
      <c r="S5805" s="676">
        <v>238017</v>
      </c>
      <c r="T5805" s="681">
        <v>6284144</v>
      </c>
      <c r="U5805" s="661"/>
      <c r="V5805" s="661">
        <v>0</v>
      </c>
      <c r="W5805" s="716" t="e">
        <f t="shared" si="236"/>
        <v>#DIV/0!</v>
      </c>
      <c r="Z5805" s="739">
        <f t="shared" si="237"/>
        <v>0</v>
      </c>
    </row>
    <row r="5806" spans="1:34" s="516" customFormat="1" ht="12.65" customHeight="1">
      <c r="A5806" s="452" t="s">
        <v>116</v>
      </c>
      <c r="B5806" s="452" t="s">
        <v>1353</v>
      </c>
      <c r="C5806" s="453" t="s">
        <v>435</v>
      </c>
      <c r="D5806" s="556" t="s">
        <v>1354</v>
      </c>
      <c r="E5806" s="489" t="s">
        <v>1355</v>
      </c>
      <c r="F5806" s="473" t="s">
        <v>1341</v>
      </c>
      <c r="G5806" s="556" t="s">
        <v>117</v>
      </c>
      <c r="H5806" s="473" t="s">
        <v>538</v>
      </c>
      <c r="I5806" s="552">
        <v>2025</v>
      </c>
      <c r="J5806" s="473">
        <v>2</v>
      </c>
      <c r="K5806" s="513">
        <v>45726</v>
      </c>
      <c r="L5806" s="557"/>
      <c r="M5806" s="480">
        <v>0.14199999999999999</v>
      </c>
      <c r="N5806" s="480">
        <v>0.1429</v>
      </c>
      <c r="O5806" s="480">
        <v>8.9999999999999998E-4</v>
      </c>
      <c r="P5806" s="480">
        <v>0</v>
      </c>
      <c r="Q5806" s="481">
        <v>1</v>
      </c>
      <c r="R5806" s="480">
        <v>0.14199999999999999</v>
      </c>
      <c r="S5806" s="554">
        <v>5000</v>
      </c>
      <c r="T5806" s="492">
        <v>4272221</v>
      </c>
      <c r="U5806" s="467">
        <v>40000</v>
      </c>
      <c r="V5806" s="467">
        <v>36155.001100000001</v>
      </c>
      <c r="W5806" s="716" t="e">
        <f t="shared" si="236"/>
        <v>#DIV/0!</v>
      </c>
      <c r="X5806" s="484"/>
      <c r="Y5806" s="484"/>
      <c r="Z5806" s="739">
        <f t="shared" si="237"/>
        <v>4.5</v>
      </c>
      <c r="AA5806" s="484"/>
      <c r="AB5806" s="484"/>
      <c r="AC5806" s="484"/>
      <c r="AD5806" s="484"/>
      <c r="AE5806" s="484"/>
      <c r="AF5806" s="484"/>
      <c r="AG5806" s="484"/>
      <c r="AH5806" s="484"/>
    </row>
    <row r="5807" spans="1:34" s="516" customFormat="1" ht="12.65" customHeight="1">
      <c r="A5807" s="452" t="s">
        <v>116</v>
      </c>
      <c r="B5807" s="452" t="s">
        <v>1353</v>
      </c>
      <c r="C5807" s="453" t="s">
        <v>435</v>
      </c>
      <c r="D5807" s="556" t="s">
        <v>1356</v>
      </c>
      <c r="E5807" s="489" t="s">
        <v>1357</v>
      </c>
      <c r="F5807" s="473" t="s">
        <v>1341</v>
      </c>
      <c r="G5807" s="556" t="s">
        <v>117</v>
      </c>
      <c r="H5807" s="473" t="s">
        <v>538</v>
      </c>
      <c r="I5807" s="552">
        <v>2025</v>
      </c>
      <c r="J5807" s="473">
        <v>2</v>
      </c>
      <c r="K5807" s="513">
        <v>45726</v>
      </c>
      <c r="L5807" s="557"/>
      <c r="M5807" s="480">
        <v>8.3699999999999997E-2</v>
      </c>
      <c r="N5807" s="480">
        <v>8.4099999999999994E-2</v>
      </c>
      <c r="O5807" s="480">
        <v>4.0000000000000002E-4</v>
      </c>
      <c r="P5807" s="480">
        <v>0</v>
      </c>
      <c r="Q5807" s="481">
        <v>1</v>
      </c>
      <c r="R5807" s="480">
        <v>8.3699999999999997E-2</v>
      </c>
      <c r="S5807" s="554">
        <v>5000</v>
      </c>
      <c r="T5807" s="492">
        <v>4284937</v>
      </c>
      <c r="U5807" s="467">
        <v>40000</v>
      </c>
      <c r="V5807" s="467">
        <v>38286.025199999996</v>
      </c>
      <c r="W5807" s="716" t="e">
        <f t="shared" si="236"/>
        <v>#DIV/0!</v>
      </c>
      <c r="X5807" s="484"/>
      <c r="Y5807" s="484"/>
      <c r="Z5807" s="739">
        <f t="shared" si="237"/>
        <v>2</v>
      </c>
      <c r="AA5807" s="484"/>
      <c r="AB5807" s="484"/>
      <c r="AC5807" s="484"/>
      <c r="AD5807" s="484"/>
      <c r="AE5807" s="484"/>
      <c r="AF5807" s="484"/>
      <c r="AG5807" s="484"/>
      <c r="AH5807" s="484"/>
    </row>
    <row r="5808" spans="1:34" s="516" customFormat="1" ht="12.65" customHeight="1">
      <c r="A5808" s="452" t="s">
        <v>116</v>
      </c>
      <c r="B5808" s="452" t="s">
        <v>1353</v>
      </c>
      <c r="C5808" s="453" t="s">
        <v>435</v>
      </c>
      <c r="D5808" s="556" t="s">
        <v>1358</v>
      </c>
      <c r="E5808" s="489" t="s">
        <v>1359</v>
      </c>
      <c r="F5808" s="473" t="s">
        <v>1341</v>
      </c>
      <c r="G5808" s="556" t="s">
        <v>117</v>
      </c>
      <c r="H5808" s="473" t="s">
        <v>457</v>
      </c>
      <c r="I5808" s="552">
        <v>2025</v>
      </c>
      <c r="J5808" s="473">
        <v>2</v>
      </c>
      <c r="K5808" s="513">
        <v>45726</v>
      </c>
      <c r="L5808" s="557"/>
      <c r="M5808" s="480">
        <v>6.3003</v>
      </c>
      <c r="N5808" s="480">
        <v>6.3695000000000004</v>
      </c>
      <c r="O5808" s="480">
        <v>6.9199999999999998E-2</v>
      </c>
      <c r="P5808" s="480">
        <v>0</v>
      </c>
      <c r="Q5808" s="481">
        <v>1</v>
      </c>
      <c r="R5808" s="480">
        <v>6.37</v>
      </c>
      <c r="S5808" s="554">
        <v>52999</v>
      </c>
      <c r="T5808" s="492">
        <v>4240238</v>
      </c>
      <c r="U5808" s="467">
        <v>388350</v>
      </c>
      <c r="V5808" s="467">
        <v>94925.530400000003</v>
      </c>
      <c r="W5808" s="716" t="e">
        <f t="shared" si="236"/>
        <v>#DIV/0!</v>
      </c>
      <c r="X5808" s="484"/>
      <c r="Y5808" s="484"/>
      <c r="Z5808" s="739">
        <f t="shared" si="237"/>
        <v>3667.5308</v>
      </c>
      <c r="AA5808" s="484"/>
      <c r="AB5808" s="484"/>
      <c r="AC5808" s="484"/>
      <c r="AD5808" s="484"/>
      <c r="AE5808" s="484"/>
      <c r="AF5808" s="484"/>
      <c r="AG5808" s="484"/>
      <c r="AH5808" s="484"/>
    </row>
    <row r="5809" spans="1:34" s="516" customFormat="1" ht="12.65" customHeight="1">
      <c r="A5809" s="452" t="s">
        <v>105</v>
      </c>
      <c r="B5809" s="551" t="s">
        <v>1360</v>
      </c>
      <c r="C5809" s="495" t="s">
        <v>435</v>
      </c>
      <c r="D5809" s="556" t="s">
        <v>1361</v>
      </c>
      <c r="E5809" s="489" t="s">
        <v>1362</v>
      </c>
      <c r="F5809" s="473" t="s">
        <v>1341</v>
      </c>
      <c r="G5809" s="556" t="s">
        <v>1360</v>
      </c>
      <c r="H5809" s="473" t="s">
        <v>457</v>
      </c>
      <c r="I5809" s="552">
        <v>2025</v>
      </c>
      <c r="J5809" s="473">
        <v>2</v>
      </c>
      <c r="K5809" s="513">
        <v>45726</v>
      </c>
      <c r="L5809" s="557"/>
      <c r="M5809" s="480">
        <v>6.3198999999999996</v>
      </c>
      <c r="N5809" s="480">
        <v>6.3891</v>
      </c>
      <c r="O5809" s="480">
        <v>6.9199999999999998E-2</v>
      </c>
      <c r="P5809" s="480">
        <v>0</v>
      </c>
      <c r="Q5809" s="481">
        <v>1</v>
      </c>
      <c r="R5809" s="480">
        <v>6.3891</v>
      </c>
      <c r="S5809" s="554">
        <v>4100</v>
      </c>
      <c r="T5809" s="492">
        <v>910286</v>
      </c>
      <c r="U5809" s="467">
        <v>133950</v>
      </c>
      <c r="V5809" s="467">
        <v>70958.208799999993</v>
      </c>
      <c r="W5809" s="716" t="e">
        <f t="shared" si="236"/>
        <v>#DIV/0!</v>
      </c>
      <c r="X5809" s="484"/>
      <c r="Y5809" s="484"/>
      <c r="Z5809" s="739">
        <f t="shared" si="237"/>
        <v>283.71999999999997</v>
      </c>
      <c r="AA5809" s="484"/>
      <c r="AB5809" s="484"/>
      <c r="AC5809" s="484"/>
      <c r="AD5809" s="484"/>
      <c r="AE5809" s="484"/>
      <c r="AF5809" s="484"/>
      <c r="AG5809" s="484"/>
      <c r="AH5809" s="484"/>
    </row>
    <row r="5810" spans="1:34" s="516" customFormat="1" ht="12.65" customHeight="1">
      <c r="A5810" s="452" t="s">
        <v>105</v>
      </c>
      <c r="B5810" s="551" t="s">
        <v>1360</v>
      </c>
      <c r="C5810" s="495" t="s">
        <v>435</v>
      </c>
      <c r="D5810" s="556" t="s">
        <v>1363</v>
      </c>
      <c r="E5810" s="489" t="s">
        <v>1364</v>
      </c>
      <c r="F5810" s="473" t="s">
        <v>1341</v>
      </c>
      <c r="G5810" s="556" t="s">
        <v>1360</v>
      </c>
      <c r="H5810" s="473" t="s">
        <v>538</v>
      </c>
      <c r="I5810" s="552">
        <v>2025</v>
      </c>
      <c r="J5810" s="473">
        <v>2</v>
      </c>
      <c r="K5810" s="513">
        <v>45726</v>
      </c>
      <c r="L5810" s="557"/>
      <c r="M5810" s="480">
        <v>0.1416</v>
      </c>
      <c r="N5810" s="480">
        <v>0.14180000000000001</v>
      </c>
      <c r="O5810" s="480">
        <v>2.0000000000000001E-4</v>
      </c>
      <c r="P5810" s="480">
        <v>0</v>
      </c>
      <c r="Q5810" s="481">
        <v>1</v>
      </c>
      <c r="R5810" s="480">
        <v>0.1416</v>
      </c>
      <c r="S5810" s="554">
        <v>4000</v>
      </c>
      <c r="T5810" s="492">
        <v>887762</v>
      </c>
      <c r="U5810" s="467">
        <v>30000</v>
      </c>
      <c r="V5810" s="467">
        <v>29822.4476</v>
      </c>
      <c r="W5810" s="716" t="e">
        <f t="shared" si="236"/>
        <v>#DIV/0!</v>
      </c>
      <c r="X5810" s="484"/>
      <c r="Y5810" s="484"/>
      <c r="Z5810" s="739">
        <f t="shared" si="237"/>
        <v>0.8</v>
      </c>
      <c r="AA5810" s="484"/>
      <c r="AB5810" s="484"/>
      <c r="AC5810" s="484"/>
      <c r="AD5810" s="484"/>
      <c r="AE5810" s="484"/>
      <c r="AF5810" s="484"/>
      <c r="AG5810" s="484"/>
      <c r="AH5810" s="484"/>
    </row>
    <row r="5811" spans="1:34" s="516" customFormat="1" ht="12.65" customHeight="1">
      <c r="A5811" s="452" t="s">
        <v>105</v>
      </c>
      <c r="B5811" s="551" t="s">
        <v>1360</v>
      </c>
      <c r="C5811" s="495" t="s">
        <v>435</v>
      </c>
      <c r="D5811" s="556" t="s">
        <v>1365</v>
      </c>
      <c r="E5811" s="489" t="s">
        <v>1366</v>
      </c>
      <c r="F5811" s="473" t="s">
        <v>1341</v>
      </c>
      <c r="G5811" s="556" t="s">
        <v>1360</v>
      </c>
      <c r="H5811" s="473" t="s">
        <v>538</v>
      </c>
      <c r="I5811" s="552">
        <v>2025</v>
      </c>
      <c r="J5811" s="473">
        <v>2</v>
      </c>
      <c r="K5811" s="513">
        <v>45726</v>
      </c>
      <c r="L5811" s="557"/>
      <c r="M5811" s="480">
        <v>9.7500000000000003E-2</v>
      </c>
      <c r="N5811" s="480">
        <v>9.8000000000000004E-2</v>
      </c>
      <c r="O5811" s="480">
        <v>5.0000000000000001E-4</v>
      </c>
      <c r="P5811" s="480">
        <v>0</v>
      </c>
      <c r="Q5811" s="481">
        <v>1</v>
      </c>
      <c r="R5811" s="480">
        <v>9.7500000000000003E-2</v>
      </c>
      <c r="S5811" s="554">
        <v>5000</v>
      </c>
      <c r="T5811" s="492">
        <v>5150287</v>
      </c>
      <c r="U5811" s="467">
        <v>28000</v>
      </c>
      <c r="V5811" s="467">
        <v>25424.856500000002</v>
      </c>
      <c r="W5811" s="716" t="e">
        <f t="shared" si="236"/>
        <v>#DIV/0!</v>
      </c>
      <c r="X5811" s="484"/>
      <c r="Y5811" s="484"/>
      <c r="Z5811" s="739">
        <f t="shared" si="237"/>
        <v>2.5</v>
      </c>
      <c r="AA5811" s="484"/>
      <c r="AB5811" s="484"/>
      <c r="AC5811" s="484"/>
      <c r="AD5811" s="484"/>
      <c r="AE5811" s="484"/>
      <c r="AF5811" s="484"/>
      <c r="AG5811" s="484"/>
      <c r="AH5811" s="484"/>
    </row>
    <row r="5812" spans="1:34" s="516" customFormat="1" ht="12.65" customHeight="1">
      <c r="A5812" s="452" t="s">
        <v>105</v>
      </c>
      <c r="B5812" s="551" t="s">
        <v>1360</v>
      </c>
      <c r="C5812" s="495" t="s">
        <v>435</v>
      </c>
      <c r="D5812" s="556" t="s">
        <v>1367</v>
      </c>
      <c r="E5812" s="489" t="s">
        <v>1368</v>
      </c>
      <c r="F5812" s="473" t="s">
        <v>1341</v>
      </c>
      <c r="G5812" s="556" t="s">
        <v>1360</v>
      </c>
      <c r="H5812" s="473" t="s">
        <v>538</v>
      </c>
      <c r="I5812" s="552">
        <v>2025</v>
      </c>
      <c r="J5812" s="473">
        <v>2</v>
      </c>
      <c r="K5812" s="513">
        <v>45726</v>
      </c>
      <c r="L5812" s="557"/>
      <c r="M5812" s="480">
        <v>0.14230000000000001</v>
      </c>
      <c r="N5812" s="480">
        <v>0.14319999999999999</v>
      </c>
      <c r="O5812" s="480">
        <v>8.9999999999999998E-4</v>
      </c>
      <c r="P5812" s="480">
        <v>0</v>
      </c>
      <c r="Q5812" s="481">
        <v>1</v>
      </c>
      <c r="R5812" s="480">
        <v>0.14230000000000001</v>
      </c>
      <c r="S5812" s="554">
        <v>4000</v>
      </c>
      <c r="T5812" s="492">
        <v>881041</v>
      </c>
      <c r="U5812" s="467">
        <v>40000</v>
      </c>
      <c r="V5812" s="467">
        <v>39207.063099999999</v>
      </c>
      <c r="W5812" s="716" t="e">
        <f t="shared" si="236"/>
        <v>#DIV/0!</v>
      </c>
      <c r="X5812" s="484"/>
      <c r="Y5812" s="484"/>
      <c r="Z5812" s="739">
        <f t="shared" si="237"/>
        <v>3.6</v>
      </c>
      <c r="AA5812" s="484"/>
      <c r="AB5812" s="484"/>
      <c r="AC5812" s="484"/>
      <c r="AD5812" s="484"/>
      <c r="AE5812" s="484"/>
      <c r="AF5812" s="484"/>
      <c r="AG5812" s="484"/>
      <c r="AH5812" s="484"/>
    </row>
    <row r="5813" spans="1:34" s="516" customFormat="1" ht="12.65" customHeight="1">
      <c r="A5813" s="452" t="s">
        <v>105</v>
      </c>
      <c r="B5813" s="551" t="s">
        <v>1360</v>
      </c>
      <c r="C5813" s="495" t="s">
        <v>435</v>
      </c>
      <c r="D5813" s="556" t="s">
        <v>1369</v>
      </c>
      <c r="E5813" s="489" t="s">
        <v>1370</v>
      </c>
      <c r="F5813" s="473" t="s">
        <v>1341</v>
      </c>
      <c r="G5813" s="556" t="s">
        <v>1360</v>
      </c>
      <c r="H5813" s="473" t="s">
        <v>538</v>
      </c>
      <c r="I5813" s="552">
        <v>2025</v>
      </c>
      <c r="J5813" s="473">
        <v>2</v>
      </c>
      <c r="K5813" s="513">
        <v>45726</v>
      </c>
      <c r="L5813" s="557"/>
      <c r="M5813" s="480">
        <v>9.2399999999999996E-2</v>
      </c>
      <c r="N5813" s="480">
        <v>9.3399999999999997E-2</v>
      </c>
      <c r="O5813" s="480">
        <v>1E-3</v>
      </c>
      <c r="P5813" s="480">
        <v>0</v>
      </c>
      <c r="Q5813" s="481">
        <v>1</v>
      </c>
      <c r="R5813" s="480">
        <v>9.2399999999999996E-2</v>
      </c>
      <c r="S5813" s="554">
        <v>3000</v>
      </c>
      <c r="T5813" s="492">
        <v>885062</v>
      </c>
      <c r="U5813" s="467">
        <v>50000</v>
      </c>
      <c r="V5813" s="467">
        <v>49114.938000000002</v>
      </c>
      <c r="W5813" s="716" t="e">
        <f t="shared" si="236"/>
        <v>#DIV/0!</v>
      </c>
      <c r="X5813" s="484"/>
      <c r="Y5813" s="484"/>
      <c r="Z5813" s="739">
        <f t="shared" si="237"/>
        <v>3</v>
      </c>
      <c r="AA5813" s="484"/>
      <c r="AB5813" s="484"/>
      <c r="AC5813" s="484"/>
      <c r="AD5813" s="484"/>
      <c r="AE5813" s="484"/>
      <c r="AF5813" s="484"/>
      <c r="AG5813" s="484"/>
      <c r="AH5813" s="484"/>
    </row>
    <row r="5814" spans="1:34" s="516" customFormat="1" ht="12.65" customHeight="1">
      <c r="A5814" s="452" t="s">
        <v>105</v>
      </c>
      <c r="B5814" s="551" t="s">
        <v>1360</v>
      </c>
      <c r="C5814" s="495" t="s">
        <v>435</v>
      </c>
      <c r="D5814" s="556" t="s">
        <v>1371</v>
      </c>
      <c r="E5814" s="489" t="s">
        <v>1372</v>
      </c>
      <c r="F5814" s="473" t="s">
        <v>1341</v>
      </c>
      <c r="G5814" s="556" t="s">
        <v>1360</v>
      </c>
      <c r="H5814" s="473" t="s">
        <v>538</v>
      </c>
      <c r="I5814" s="552">
        <v>2025</v>
      </c>
      <c r="J5814" s="473">
        <v>2</v>
      </c>
      <c r="K5814" s="513">
        <v>45726</v>
      </c>
      <c r="L5814" s="557"/>
      <c r="M5814" s="480">
        <v>4.9700000000000001E-2</v>
      </c>
      <c r="N5814" s="480">
        <v>5.0299999999999997E-2</v>
      </c>
      <c r="O5814" s="480">
        <v>5.9999999999999995E-4</v>
      </c>
      <c r="P5814" s="480">
        <v>0</v>
      </c>
      <c r="Q5814" s="481">
        <v>1</v>
      </c>
      <c r="R5814" s="480">
        <v>4.9700000000000001E-2</v>
      </c>
      <c r="S5814" s="554">
        <v>3000</v>
      </c>
      <c r="T5814" s="492">
        <v>892607</v>
      </c>
      <c r="U5814" s="467">
        <v>30000</v>
      </c>
      <c r="V5814" s="467">
        <v>29464.435799999999</v>
      </c>
      <c r="W5814" s="716" t="e">
        <f t="shared" si="236"/>
        <v>#DIV/0!</v>
      </c>
      <c r="X5814" s="484"/>
      <c r="Y5814" s="484"/>
      <c r="Z5814" s="739">
        <f t="shared" si="237"/>
        <v>1.7999999999999998</v>
      </c>
      <c r="AA5814" s="484"/>
      <c r="AB5814" s="484"/>
      <c r="AC5814" s="484"/>
      <c r="AD5814" s="484"/>
      <c r="AE5814" s="484"/>
      <c r="AF5814" s="484"/>
      <c r="AG5814" s="484"/>
      <c r="AH5814" s="484"/>
    </row>
    <row r="5815" spans="1:34" s="516" customFormat="1" ht="12.65" customHeight="1">
      <c r="A5815" s="452" t="s">
        <v>105</v>
      </c>
      <c r="B5815" s="551" t="s">
        <v>1360</v>
      </c>
      <c r="C5815" s="495" t="s">
        <v>435</v>
      </c>
      <c r="D5815" s="556" t="s">
        <v>1519</v>
      </c>
      <c r="E5815" s="489" t="s">
        <v>1374</v>
      </c>
      <c r="F5815" s="473" t="s">
        <v>1341</v>
      </c>
      <c r="G5815" s="556" t="s">
        <v>1360</v>
      </c>
      <c r="H5815" s="473" t="s">
        <v>538</v>
      </c>
      <c r="I5815" s="552">
        <v>2025</v>
      </c>
      <c r="J5815" s="473">
        <v>2</v>
      </c>
      <c r="K5815" s="513">
        <v>45726</v>
      </c>
      <c r="L5815" s="557"/>
      <c r="M5815" s="480">
        <v>0.224</v>
      </c>
      <c r="N5815" s="480">
        <v>0.22489999999999999</v>
      </c>
      <c r="O5815" s="480">
        <v>8.9999999999999998E-4</v>
      </c>
      <c r="P5815" s="480">
        <v>0</v>
      </c>
      <c r="Q5815" s="481">
        <v>1</v>
      </c>
      <c r="R5815" s="480">
        <v>0.224</v>
      </c>
      <c r="S5815" s="554">
        <v>3000</v>
      </c>
      <c r="T5815" s="492">
        <v>887102</v>
      </c>
      <c r="U5815" s="467">
        <v>40000</v>
      </c>
      <c r="V5815" s="467">
        <v>39201.608200000002</v>
      </c>
      <c r="W5815" s="716" t="e">
        <f t="shared" si="236"/>
        <v>#DIV/0!</v>
      </c>
      <c r="X5815" s="484"/>
      <c r="Y5815" s="484"/>
      <c r="Z5815" s="739">
        <f t="shared" si="237"/>
        <v>2.6999999999999997</v>
      </c>
      <c r="AA5815" s="484"/>
      <c r="AB5815" s="484"/>
      <c r="AC5815" s="484"/>
      <c r="AD5815" s="484"/>
      <c r="AE5815" s="484"/>
      <c r="AF5815" s="484"/>
      <c r="AG5815" s="484"/>
      <c r="AH5815" s="484"/>
    </row>
    <row r="5816" spans="1:34" s="516" customFormat="1" ht="12.65" customHeight="1">
      <c r="A5816" s="452" t="s">
        <v>105</v>
      </c>
      <c r="B5816" s="551" t="s">
        <v>1360</v>
      </c>
      <c r="C5816" s="495" t="s">
        <v>435</v>
      </c>
      <c r="D5816" s="556" t="s">
        <v>1375</v>
      </c>
      <c r="E5816" s="489" t="s">
        <v>1376</v>
      </c>
      <c r="F5816" s="473" t="s">
        <v>1341</v>
      </c>
      <c r="G5816" s="556" t="s">
        <v>1360</v>
      </c>
      <c r="H5816" s="473" t="s">
        <v>538</v>
      </c>
      <c r="I5816" s="552">
        <v>2025</v>
      </c>
      <c r="J5816" s="473">
        <v>2</v>
      </c>
      <c r="K5816" s="513">
        <v>45726</v>
      </c>
      <c r="L5816" s="557"/>
      <c r="M5816" s="480">
        <v>3.5999999999999997E-2</v>
      </c>
      <c r="N5816" s="480">
        <v>3.6299999999999999E-2</v>
      </c>
      <c r="O5816" s="480">
        <v>2.9999999999999997E-4</v>
      </c>
      <c r="P5816" s="480">
        <v>0</v>
      </c>
      <c r="Q5816" s="481">
        <v>1</v>
      </c>
      <c r="R5816" s="480">
        <v>3.5999999999999997E-2</v>
      </c>
      <c r="S5816" s="554">
        <v>3000</v>
      </c>
      <c r="T5816" s="492">
        <v>884552</v>
      </c>
      <c r="U5816" s="467">
        <v>30000</v>
      </c>
      <c r="V5816" s="467">
        <v>29734.634399999999</v>
      </c>
      <c r="W5816" s="716" t="e">
        <f t="shared" si="236"/>
        <v>#DIV/0!</v>
      </c>
      <c r="X5816" s="484"/>
      <c r="Y5816" s="484"/>
      <c r="Z5816" s="739">
        <f t="shared" si="237"/>
        <v>0.89999999999999991</v>
      </c>
      <c r="AA5816" s="484"/>
      <c r="AB5816" s="484"/>
      <c r="AC5816" s="484"/>
      <c r="AD5816" s="484"/>
      <c r="AE5816" s="484"/>
      <c r="AF5816" s="484"/>
      <c r="AG5816" s="484"/>
      <c r="AH5816" s="484"/>
    </row>
    <row r="5817" spans="1:34" s="516" customFormat="1" ht="12.65" customHeight="1">
      <c r="A5817" s="452" t="s">
        <v>279</v>
      </c>
      <c r="B5817" s="551" t="s">
        <v>42</v>
      </c>
      <c r="C5817" s="495" t="s">
        <v>554</v>
      </c>
      <c r="D5817" s="556" t="s">
        <v>1143</v>
      </c>
      <c r="E5817" s="489" t="s">
        <v>1136</v>
      </c>
      <c r="F5817" s="473" t="s">
        <v>1341</v>
      </c>
      <c r="G5817" s="556" t="s">
        <v>42</v>
      </c>
      <c r="H5817" s="473" t="s">
        <v>457</v>
      </c>
      <c r="I5817" s="552">
        <v>2025</v>
      </c>
      <c r="J5817" s="473">
        <v>2</v>
      </c>
      <c r="K5817" s="513">
        <v>45726</v>
      </c>
      <c r="L5817" s="557"/>
      <c r="M5817" s="480">
        <v>0.1208</v>
      </c>
      <c r="N5817" s="480">
        <v>0.13220000000000001</v>
      </c>
      <c r="O5817" s="459">
        <v>1.14E-2</v>
      </c>
      <c r="P5817" s="480">
        <v>0</v>
      </c>
      <c r="Q5817" s="481">
        <v>1</v>
      </c>
      <c r="R5817" s="480">
        <v>0.13220000000000001</v>
      </c>
      <c r="S5817" s="554">
        <v>3600000</v>
      </c>
      <c r="T5817" s="492">
        <v>103257853</v>
      </c>
      <c r="U5817" s="467">
        <v>1876601</v>
      </c>
      <c r="V5817" s="467">
        <v>134893.31580000021</v>
      </c>
      <c r="W5817" s="716" t="e">
        <f t="shared" si="236"/>
        <v>#DIV/0!</v>
      </c>
      <c r="X5817" s="484"/>
      <c r="Y5817" s="484"/>
      <c r="Z5817" s="739">
        <f t="shared" si="237"/>
        <v>41040</v>
      </c>
      <c r="AA5817" s="484"/>
      <c r="AB5817" s="484"/>
      <c r="AC5817" s="484"/>
      <c r="AD5817" s="484"/>
      <c r="AE5817" s="484"/>
      <c r="AF5817" s="484"/>
      <c r="AG5817" s="484"/>
      <c r="AH5817" s="484"/>
    </row>
    <row r="5818" spans="1:34" s="516" customFormat="1" ht="12.65" customHeight="1">
      <c r="A5818" s="284" t="s">
        <v>68</v>
      </c>
      <c r="B5818" s="551" t="s">
        <v>998</v>
      </c>
      <c r="C5818" s="495" t="s">
        <v>554</v>
      </c>
      <c r="D5818" s="556" t="s">
        <v>1380</v>
      </c>
      <c r="E5818" s="489" t="s">
        <v>1381</v>
      </c>
      <c r="F5818" s="473" t="s">
        <v>1341</v>
      </c>
      <c r="G5818" s="556" t="s">
        <v>998</v>
      </c>
      <c r="H5818" s="473" t="s">
        <v>538</v>
      </c>
      <c r="I5818" s="552">
        <v>2025</v>
      </c>
      <c r="J5818" s="473">
        <v>2</v>
      </c>
      <c r="K5818" s="513">
        <v>45726</v>
      </c>
      <c r="L5818" s="557"/>
      <c r="M5818" s="480">
        <v>5.5300000000000002E-2</v>
      </c>
      <c r="N5818" s="480">
        <v>5.5300000000000002E-2</v>
      </c>
      <c r="O5818" s="480">
        <v>0</v>
      </c>
      <c r="P5818" s="480">
        <v>0</v>
      </c>
      <c r="Q5818" s="481">
        <v>1</v>
      </c>
      <c r="R5818" s="480">
        <v>5.5300000000000002E-2</v>
      </c>
      <c r="S5818" s="554">
        <v>0</v>
      </c>
      <c r="T5818" s="492">
        <v>11304747</v>
      </c>
      <c r="U5818" s="467">
        <v>28000</v>
      </c>
      <c r="V5818" s="467">
        <v>0</v>
      </c>
      <c r="W5818" s="716" t="e">
        <f t="shared" si="236"/>
        <v>#DIV/0!</v>
      </c>
      <c r="X5818" s="484"/>
      <c r="Y5818" s="484"/>
      <c r="Z5818" s="739">
        <f t="shared" si="237"/>
        <v>0</v>
      </c>
      <c r="AA5818" s="484"/>
      <c r="AB5818" s="484"/>
      <c r="AC5818" s="484"/>
      <c r="AD5818" s="484"/>
      <c r="AE5818" s="484"/>
      <c r="AF5818" s="484"/>
      <c r="AG5818" s="484"/>
      <c r="AH5818" s="484"/>
    </row>
    <row r="5819" spans="1:34" s="516" customFormat="1" ht="12.65" customHeight="1">
      <c r="A5819" s="452" t="s">
        <v>115</v>
      </c>
      <c r="B5819" s="575" t="s">
        <v>728</v>
      </c>
      <c r="C5819" s="576" t="s">
        <v>449</v>
      </c>
      <c r="D5819" s="577" t="s">
        <v>719</v>
      </c>
      <c r="E5819" s="578">
        <v>130040670023444</v>
      </c>
      <c r="F5819" s="576" t="s">
        <v>1468</v>
      </c>
      <c r="G5819" s="576" t="s">
        <v>1455</v>
      </c>
      <c r="H5819" s="579" t="s">
        <v>439</v>
      </c>
      <c r="I5819" s="579">
        <v>2025</v>
      </c>
      <c r="J5819" s="580">
        <v>2</v>
      </c>
      <c r="K5819" s="581">
        <v>45719</v>
      </c>
      <c r="L5819" s="582" t="s">
        <v>553</v>
      </c>
      <c r="M5819" s="480">
        <v>0.7006</v>
      </c>
      <c r="N5819" s="480">
        <v>0.7419</v>
      </c>
      <c r="O5819" s="480">
        <v>4.1300000000000003E-2</v>
      </c>
      <c r="P5819" s="480" t="s">
        <v>1470</v>
      </c>
      <c r="Q5819" s="481">
        <v>1</v>
      </c>
      <c r="R5819" s="480" t="s">
        <v>1520</v>
      </c>
      <c r="S5819" s="583">
        <v>20000</v>
      </c>
      <c r="T5819" s="584">
        <v>11301038</v>
      </c>
      <c r="U5819" s="585">
        <v>1980000</v>
      </c>
      <c r="V5819" s="586">
        <v>1513267.1306</v>
      </c>
      <c r="W5819" s="716" t="e">
        <f t="shared" si="236"/>
        <v>#DIV/0!</v>
      </c>
      <c r="X5819" s="484"/>
      <c r="Y5819" s="484"/>
      <c r="Z5819" s="739">
        <f t="shared" si="237"/>
        <v>826.00000000000011</v>
      </c>
      <c r="AA5819" s="484"/>
      <c r="AB5819" s="484"/>
      <c r="AC5819" s="484"/>
      <c r="AD5819" s="484"/>
      <c r="AE5819" s="484"/>
      <c r="AF5819" s="484"/>
      <c r="AG5819" s="484"/>
      <c r="AH5819" s="484"/>
    </row>
    <row r="5820" spans="1:34" s="516" customFormat="1" ht="12.65" customHeight="1">
      <c r="A5820" s="452" t="s">
        <v>115</v>
      </c>
      <c r="B5820" s="580" t="s">
        <v>728</v>
      </c>
      <c r="C5820" s="587" t="s">
        <v>449</v>
      </c>
      <c r="D5820" s="588" t="s">
        <v>737</v>
      </c>
      <c r="E5820" s="578">
        <v>130040670023440</v>
      </c>
      <c r="F5820" s="587" t="s">
        <v>1468</v>
      </c>
      <c r="G5820" s="587" t="s">
        <v>448</v>
      </c>
      <c r="H5820" s="589" t="s">
        <v>439</v>
      </c>
      <c r="I5820" s="579">
        <v>2025</v>
      </c>
      <c r="J5820" s="580">
        <v>2</v>
      </c>
      <c r="K5820" s="581">
        <v>45719</v>
      </c>
      <c r="L5820" s="590" t="s">
        <v>553</v>
      </c>
      <c r="M5820" s="480">
        <v>0.12970000000000001</v>
      </c>
      <c r="N5820" s="480">
        <v>0.15260000000000001</v>
      </c>
      <c r="O5820" s="480">
        <v>2.29E-2</v>
      </c>
      <c r="P5820" s="480" t="s">
        <v>1470</v>
      </c>
      <c r="Q5820" s="481">
        <v>1</v>
      </c>
      <c r="R5820" s="480" t="s">
        <v>1521</v>
      </c>
      <c r="S5820" s="583">
        <v>28860</v>
      </c>
      <c r="T5820" s="591">
        <v>13325914</v>
      </c>
      <c r="U5820" s="592">
        <v>1100000</v>
      </c>
      <c r="V5820" s="586">
        <v>794836.56939999992</v>
      </c>
      <c r="W5820" s="716" t="e">
        <f t="shared" si="236"/>
        <v>#DIV/0!</v>
      </c>
      <c r="X5820" s="484"/>
      <c r="Y5820" s="484"/>
      <c r="Z5820" s="739">
        <f t="shared" si="237"/>
        <v>660.89400000000001</v>
      </c>
      <c r="AA5820" s="484"/>
      <c r="AB5820" s="484"/>
      <c r="AC5820" s="484"/>
      <c r="AD5820" s="484"/>
      <c r="AE5820" s="484"/>
      <c r="AF5820" s="484"/>
      <c r="AG5820" s="484"/>
      <c r="AH5820" s="484"/>
    </row>
    <row r="5821" spans="1:34" s="516" customFormat="1" ht="12.65" customHeight="1">
      <c r="A5821" s="452" t="s">
        <v>115</v>
      </c>
      <c r="B5821" s="580" t="s">
        <v>728</v>
      </c>
      <c r="C5821" s="587" t="s">
        <v>449</v>
      </c>
      <c r="D5821" s="588" t="s">
        <v>731</v>
      </c>
      <c r="E5821" s="578">
        <v>130040670023442</v>
      </c>
      <c r="F5821" s="587" t="s">
        <v>1468</v>
      </c>
      <c r="G5821" s="587" t="s">
        <v>448</v>
      </c>
      <c r="H5821" s="589" t="s">
        <v>439</v>
      </c>
      <c r="I5821" s="579">
        <v>2025</v>
      </c>
      <c r="J5821" s="580">
        <v>2</v>
      </c>
      <c r="K5821" s="581">
        <v>45719</v>
      </c>
      <c r="L5821" s="590" t="s">
        <v>553</v>
      </c>
      <c r="M5821" s="480">
        <v>0.1135</v>
      </c>
      <c r="N5821" s="480">
        <v>0.1343</v>
      </c>
      <c r="O5821" s="480">
        <v>2.0799999999999999E-2</v>
      </c>
      <c r="P5821" s="480" t="s">
        <v>1470</v>
      </c>
      <c r="Q5821" s="481">
        <v>1</v>
      </c>
      <c r="R5821" s="480" t="s">
        <v>1522</v>
      </c>
      <c r="S5821" s="583">
        <v>59260</v>
      </c>
      <c r="T5821" s="591">
        <v>13039457</v>
      </c>
      <c r="U5821" s="592">
        <v>999000</v>
      </c>
      <c r="V5821" s="586">
        <v>727779.29440000001</v>
      </c>
      <c r="W5821" s="716" t="e">
        <f t="shared" si="236"/>
        <v>#DIV/0!</v>
      </c>
      <c r="X5821" s="484"/>
      <c r="Y5821" s="484"/>
      <c r="Z5821" s="739">
        <f t="shared" si="237"/>
        <v>1232.6079999999999</v>
      </c>
      <c r="AA5821" s="484"/>
      <c r="AB5821" s="484"/>
      <c r="AC5821" s="484"/>
      <c r="AD5821" s="484"/>
      <c r="AE5821" s="484"/>
      <c r="AF5821" s="484"/>
      <c r="AG5821" s="484"/>
      <c r="AH5821" s="484"/>
    </row>
    <row r="5822" spans="1:34" s="516" customFormat="1" ht="12.65" customHeight="1">
      <c r="A5822" s="452" t="s">
        <v>115</v>
      </c>
      <c r="B5822" s="580" t="s">
        <v>728</v>
      </c>
      <c r="C5822" s="587" t="s">
        <v>449</v>
      </c>
      <c r="D5822" s="588" t="s">
        <v>729</v>
      </c>
      <c r="E5822" s="578">
        <v>130040670023448</v>
      </c>
      <c r="F5822" s="587" t="s">
        <v>1468</v>
      </c>
      <c r="G5822" s="587" t="s">
        <v>448</v>
      </c>
      <c r="H5822" s="589" t="s">
        <v>439</v>
      </c>
      <c r="I5822" s="579">
        <v>2025</v>
      </c>
      <c r="J5822" s="580">
        <v>2</v>
      </c>
      <c r="K5822" s="581">
        <v>45719</v>
      </c>
      <c r="L5822" s="590" t="s">
        <v>553</v>
      </c>
      <c r="M5822" s="480">
        <v>0.1056</v>
      </c>
      <c r="N5822" s="480">
        <v>0.11840000000000001</v>
      </c>
      <c r="O5822" s="480">
        <v>1.2800000000000001E-2</v>
      </c>
      <c r="P5822" s="480" t="s">
        <v>1470</v>
      </c>
      <c r="Q5822" s="481">
        <v>1</v>
      </c>
      <c r="R5822" s="480" t="s">
        <v>1523</v>
      </c>
      <c r="S5822" s="583">
        <v>144000</v>
      </c>
      <c r="T5822" s="591">
        <v>10405092</v>
      </c>
      <c r="U5822" s="592">
        <v>615000</v>
      </c>
      <c r="V5822" s="586">
        <v>481814.8224</v>
      </c>
      <c r="W5822" s="716" t="e">
        <f t="shared" si="236"/>
        <v>#DIV/0!</v>
      </c>
      <c r="X5822" s="484"/>
      <c r="Y5822" s="484"/>
      <c r="Z5822" s="739">
        <f t="shared" si="237"/>
        <v>1843.2</v>
      </c>
      <c r="AA5822" s="484"/>
      <c r="AB5822" s="484"/>
      <c r="AC5822" s="484"/>
      <c r="AD5822" s="484"/>
      <c r="AE5822" s="484"/>
      <c r="AF5822" s="484"/>
      <c r="AG5822" s="484"/>
      <c r="AH5822" s="484"/>
    </row>
    <row r="5823" spans="1:34" s="516" customFormat="1" ht="12.65" customHeight="1">
      <c r="A5823" s="452" t="s">
        <v>115</v>
      </c>
      <c r="B5823" s="580" t="s">
        <v>728</v>
      </c>
      <c r="C5823" s="587" t="s">
        <v>449</v>
      </c>
      <c r="D5823" s="588" t="s">
        <v>726</v>
      </c>
      <c r="E5823" s="578">
        <v>130040670023445</v>
      </c>
      <c r="F5823" s="587" t="s">
        <v>1468</v>
      </c>
      <c r="G5823" s="587" t="s">
        <v>448</v>
      </c>
      <c r="H5823" s="589" t="s">
        <v>439</v>
      </c>
      <c r="I5823" s="579">
        <v>2025</v>
      </c>
      <c r="J5823" s="580">
        <v>2</v>
      </c>
      <c r="K5823" s="581">
        <v>45719</v>
      </c>
      <c r="L5823" s="590" t="s">
        <v>553</v>
      </c>
      <c r="M5823" s="480">
        <v>9.5299999999999996E-2</v>
      </c>
      <c r="N5823" s="480">
        <v>0.1072</v>
      </c>
      <c r="O5823" s="480">
        <v>1.1900000000000001E-2</v>
      </c>
      <c r="P5823" s="480" t="s">
        <v>1470</v>
      </c>
      <c r="Q5823" s="481">
        <v>1</v>
      </c>
      <c r="R5823" s="480" t="s">
        <v>1524</v>
      </c>
      <c r="S5823" s="583">
        <v>95266</v>
      </c>
      <c r="T5823" s="591">
        <v>10524876</v>
      </c>
      <c r="U5823" s="592">
        <v>570000</v>
      </c>
      <c r="V5823" s="586">
        <v>444753.97560000001</v>
      </c>
      <c r="W5823" s="716" t="e">
        <f t="shared" si="236"/>
        <v>#DIV/0!</v>
      </c>
      <c r="X5823" s="484"/>
      <c r="Y5823" s="484"/>
      <c r="Z5823" s="739">
        <f t="shared" si="237"/>
        <v>1133.6654000000001</v>
      </c>
      <c r="AA5823" s="484"/>
      <c r="AB5823" s="484"/>
      <c r="AC5823" s="484"/>
      <c r="AD5823" s="484"/>
      <c r="AE5823" s="484"/>
      <c r="AF5823" s="484"/>
      <c r="AG5823" s="484"/>
      <c r="AH5823" s="484"/>
    </row>
    <row r="5824" spans="1:34" s="516" customFormat="1" ht="12.65" customHeight="1">
      <c r="A5824" s="452" t="s">
        <v>115</v>
      </c>
      <c r="B5824" s="580" t="s">
        <v>728</v>
      </c>
      <c r="C5824" s="587" t="s">
        <v>449</v>
      </c>
      <c r="D5824" s="588" t="s">
        <v>1471</v>
      </c>
      <c r="E5824" s="578">
        <v>130040670023443</v>
      </c>
      <c r="F5824" s="587" t="s">
        <v>1468</v>
      </c>
      <c r="G5824" s="587" t="s">
        <v>1455</v>
      </c>
      <c r="H5824" s="589" t="s">
        <v>439</v>
      </c>
      <c r="I5824" s="579">
        <v>2025</v>
      </c>
      <c r="J5824" s="580">
        <v>2</v>
      </c>
      <c r="K5824" s="581">
        <v>45719</v>
      </c>
      <c r="L5824" s="590" t="s">
        <v>553</v>
      </c>
      <c r="M5824" s="480">
        <v>5.2299999999999999E-2</v>
      </c>
      <c r="N5824" s="480">
        <v>5.8900000000000001E-2</v>
      </c>
      <c r="O5824" s="480">
        <v>6.6E-3</v>
      </c>
      <c r="P5824" s="480" t="s">
        <v>1470</v>
      </c>
      <c r="Q5824" s="481">
        <v>1</v>
      </c>
      <c r="R5824" s="480" t="s">
        <v>1525</v>
      </c>
      <c r="S5824" s="583">
        <v>0</v>
      </c>
      <c r="T5824" s="591">
        <v>11079954</v>
      </c>
      <c r="U5824" s="592">
        <v>315000</v>
      </c>
      <c r="V5824" s="586">
        <v>241872.30359999998</v>
      </c>
      <c r="W5824" s="716" t="e">
        <f t="shared" si="236"/>
        <v>#DIV/0!</v>
      </c>
      <c r="X5824" s="484"/>
      <c r="Y5824" s="484"/>
      <c r="Z5824" s="739">
        <f t="shared" si="237"/>
        <v>0</v>
      </c>
      <c r="AA5824" s="484"/>
      <c r="AB5824" s="484"/>
      <c r="AC5824" s="484"/>
      <c r="AD5824" s="484"/>
      <c r="AE5824" s="484"/>
      <c r="AF5824" s="484"/>
      <c r="AG5824" s="484"/>
      <c r="AH5824" s="484"/>
    </row>
    <row r="5825" spans="1:34" s="516" customFormat="1" ht="12.65" customHeight="1">
      <c r="A5825" s="452" t="s">
        <v>115</v>
      </c>
      <c r="B5825" s="580" t="s">
        <v>728</v>
      </c>
      <c r="C5825" s="587" t="s">
        <v>449</v>
      </c>
      <c r="D5825" s="588" t="s">
        <v>743</v>
      </c>
      <c r="E5825" s="578">
        <v>130040670024534</v>
      </c>
      <c r="F5825" s="587" t="s">
        <v>1468</v>
      </c>
      <c r="G5825" s="587" t="s">
        <v>448</v>
      </c>
      <c r="H5825" s="589" t="s">
        <v>439</v>
      </c>
      <c r="I5825" s="579">
        <v>2025</v>
      </c>
      <c r="J5825" s="580">
        <v>2</v>
      </c>
      <c r="K5825" s="581">
        <v>45719</v>
      </c>
      <c r="L5825" s="590" t="s">
        <v>553</v>
      </c>
      <c r="M5825" s="480">
        <v>3.4099999999999998E-2</v>
      </c>
      <c r="N5825" s="480">
        <v>4.1300000000000003E-2</v>
      </c>
      <c r="O5825" s="480">
        <v>7.1999999999999998E-3</v>
      </c>
      <c r="P5825" s="480" t="s">
        <v>1470</v>
      </c>
      <c r="Q5825" s="481">
        <v>1</v>
      </c>
      <c r="R5825" s="480" t="s">
        <v>1526</v>
      </c>
      <c r="S5825" s="583">
        <v>108000</v>
      </c>
      <c r="T5825" s="591">
        <v>13132090</v>
      </c>
      <c r="U5825" s="592">
        <v>345000</v>
      </c>
      <c r="V5825" s="586">
        <v>250448.95199999999</v>
      </c>
      <c r="W5825" s="716" t="e">
        <f t="shared" si="236"/>
        <v>#DIV/0!</v>
      </c>
      <c r="X5825" s="484"/>
      <c r="Y5825" s="484"/>
      <c r="Z5825" s="739">
        <f t="shared" si="237"/>
        <v>777.6</v>
      </c>
      <c r="AA5825" s="484"/>
      <c r="AB5825" s="484"/>
      <c r="AC5825" s="484"/>
      <c r="AD5825" s="484"/>
      <c r="AE5825" s="484"/>
      <c r="AF5825" s="484"/>
      <c r="AG5825" s="484"/>
      <c r="AH5825" s="484"/>
    </row>
    <row r="5826" spans="1:34" s="516" customFormat="1" ht="12.65" customHeight="1">
      <c r="A5826" s="284" t="s">
        <v>107</v>
      </c>
      <c r="B5826" s="580" t="s">
        <v>703</v>
      </c>
      <c r="C5826" s="587" t="s">
        <v>449</v>
      </c>
      <c r="D5826" s="588" t="s">
        <v>1472</v>
      </c>
      <c r="E5826" s="578">
        <v>130040670017658</v>
      </c>
      <c r="F5826" s="587" t="s">
        <v>1468</v>
      </c>
      <c r="G5826" s="587" t="s">
        <v>1455</v>
      </c>
      <c r="H5826" s="589" t="s">
        <v>439</v>
      </c>
      <c r="I5826" s="579">
        <v>2025</v>
      </c>
      <c r="J5826" s="580">
        <v>2</v>
      </c>
      <c r="K5826" s="581">
        <v>45719</v>
      </c>
      <c r="L5826" s="590" t="s">
        <v>553</v>
      </c>
      <c r="M5826" s="480">
        <v>4.3999999999999997E-2</v>
      </c>
      <c r="N5826" s="480">
        <v>5.0799999999999998E-2</v>
      </c>
      <c r="O5826" s="480">
        <v>6.7999999999999996E-3</v>
      </c>
      <c r="P5826" s="480" t="s">
        <v>1470</v>
      </c>
      <c r="Q5826" s="481">
        <v>1</v>
      </c>
      <c r="R5826" s="480" t="s">
        <v>1527</v>
      </c>
      <c r="S5826" s="583">
        <v>0</v>
      </c>
      <c r="T5826" s="591">
        <v>5881921</v>
      </c>
      <c r="U5826" s="592">
        <v>325000</v>
      </c>
      <c r="V5826" s="586">
        <v>285002.93719999999</v>
      </c>
      <c r="W5826" s="716" t="e">
        <f t="shared" ref="W5826:W5889" si="240">V5826/$AB$1</f>
        <v>#DIV/0!</v>
      </c>
      <c r="X5826" s="484"/>
      <c r="Y5826" s="484"/>
      <c r="Z5826" s="739">
        <f t="shared" si="237"/>
        <v>0</v>
      </c>
      <c r="AA5826" s="484"/>
      <c r="AB5826" s="484"/>
      <c r="AC5826" s="484"/>
      <c r="AD5826" s="484"/>
      <c r="AE5826" s="484"/>
      <c r="AF5826" s="484"/>
      <c r="AG5826" s="484"/>
      <c r="AH5826" s="484"/>
    </row>
    <row r="5827" spans="1:34" s="516" customFormat="1" ht="12.65" customHeight="1">
      <c r="A5827" s="284" t="s">
        <v>107</v>
      </c>
      <c r="B5827" s="580" t="s">
        <v>703</v>
      </c>
      <c r="C5827" s="587" t="s">
        <v>449</v>
      </c>
      <c r="D5827" s="588" t="s">
        <v>731</v>
      </c>
      <c r="E5827" s="578">
        <v>130040670017656</v>
      </c>
      <c r="F5827" s="587" t="s">
        <v>1468</v>
      </c>
      <c r="G5827" s="587" t="s">
        <v>1455</v>
      </c>
      <c r="H5827" s="589" t="s">
        <v>439</v>
      </c>
      <c r="I5827" s="579">
        <v>2025</v>
      </c>
      <c r="J5827" s="580">
        <v>2</v>
      </c>
      <c r="K5827" s="581">
        <v>45719</v>
      </c>
      <c r="L5827" s="590" t="s">
        <v>553</v>
      </c>
      <c r="M5827" s="480">
        <v>9.6000000000000002E-2</v>
      </c>
      <c r="N5827" s="480">
        <v>0.1069</v>
      </c>
      <c r="O5827" s="480">
        <v>1.09E-2</v>
      </c>
      <c r="P5827" s="480" t="s">
        <v>1470</v>
      </c>
      <c r="Q5827" s="481">
        <v>1</v>
      </c>
      <c r="R5827" s="480" t="s">
        <v>1528</v>
      </c>
      <c r="S5827" s="583">
        <v>73091</v>
      </c>
      <c r="T5827" s="591">
        <v>6349317</v>
      </c>
      <c r="U5827" s="592">
        <v>525000</v>
      </c>
      <c r="V5827" s="586">
        <v>455792.44469999999</v>
      </c>
      <c r="W5827" s="716" t="e">
        <f t="shared" si="240"/>
        <v>#DIV/0!</v>
      </c>
      <c r="X5827" s="484"/>
      <c r="Y5827" s="484"/>
      <c r="Z5827" s="739">
        <f t="shared" ref="Z5827:Z5890" si="241">O5827*S5827</f>
        <v>796.69190000000003</v>
      </c>
      <c r="AA5827" s="484"/>
      <c r="AB5827" s="484"/>
      <c r="AC5827" s="484"/>
      <c r="AD5827" s="484"/>
      <c r="AE5827" s="484"/>
      <c r="AF5827" s="484"/>
      <c r="AG5827" s="484"/>
      <c r="AH5827" s="484"/>
    </row>
    <row r="5828" spans="1:34" s="516" customFormat="1" ht="12.65" customHeight="1">
      <c r="A5828" s="284" t="s">
        <v>107</v>
      </c>
      <c r="B5828" s="580" t="s">
        <v>703</v>
      </c>
      <c r="C5828" s="587" t="s">
        <v>449</v>
      </c>
      <c r="D5828" s="588" t="s">
        <v>737</v>
      </c>
      <c r="E5828" s="578">
        <v>130040670017662</v>
      </c>
      <c r="F5828" s="587" t="s">
        <v>1468</v>
      </c>
      <c r="G5828" s="587" t="s">
        <v>1455</v>
      </c>
      <c r="H5828" s="589" t="s">
        <v>439</v>
      </c>
      <c r="I5828" s="579">
        <v>2025</v>
      </c>
      <c r="J5828" s="580">
        <v>2</v>
      </c>
      <c r="K5828" s="581">
        <v>45719</v>
      </c>
      <c r="L5828" s="590" t="s">
        <v>553</v>
      </c>
      <c r="M5828" s="480">
        <v>4.8000000000000001E-2</v>
      </c>
      <c r="N5828" s="480">
        <v>6.0299999999999999E-2</v>
      </c>
      <c r="O5828" s="480">
        <v>1.23E-2</v>
      </c>
      <c r="P5828" s="480" t="s">
        <v>1470</v>
      </c>
      <c r="Q5828" s="481">
        <v>1</v>
      </c>
      <c r="R5828" s="480" t="s">
        <v>1529</v>
      </c>
      <c r="S5828" s="583">
        <v>0</v>
      </c>
      <c r="T5828" s="591">
        <v>5448564</v>
      </c>
      <c r="U5828" s="592">
        <v>589000</v>
      </c>
      <c r="V5828" s="586">
        <v>521982.66279999999</v>
      </c>
      <c r="W5828" s="716" t="e">
        <f t="shared" si="240"/>
        <v>#DIV/0!</v>
      </c>
      <c r="X5828" s="484"/>
      <c r="Y5828" s="484"/>
      <c r="Z5828" s="739">
        <f t="shared" si="241"/>
        <v>0</v>
      </c>
      <c r="AA5828" s="484"/>
      <c r="AB5828" s="484"/>
      <c r="AC5828" s="484"/>
      <c r="AD5828" s="484"/>
      <c r="AE5828" s="484"/>
      <c r="AF5828" s="484"/>
      <c r="AG5828" s="484"/>
      <c r="AH5828" s="484"/>
    </row>
    <row r="5829" spans="1:34" s="516" customFormat="1" ht="12.65" customHeight="1">
      <c r="A5829" s="284" t="s">
        <v>106</v>
      </c>
      <c r="B5829" s="580" t="s">
        <v>699</v>
      </c>
      <c r="C5829" s="587" t="s">
        <v>449</v>
      </c>
      <c r="D5829" s="588" t="s">
        <v>719</v>
      </c>
      <c r="E5829" s="578">
        <v>130040670021245</v>
      </c>
      <c r="F5829" s="587" t="s">
        <v>1468</v>
      </c>
      <c r="G5829" s="587" t="s">
        <v>703</v>
      </c>
      <c r="H5829" s="589" t="s">
        <v>439</v>
      </c>
      <c r="I5829" s="579">
        <v>2025</v>
      </c>
      <c r="J5829" s="580">
        <v>2</v>
      </c>
      <c r="K5829" s="581">
        <v>45719</v>
      </c>
      <c r="L5829" s="590" t="s">
        <v>553</v>
      </c>
      <c r="M5829" s="480">
        <v>0.28100000000000003</v>
      </c>
      <c r="N5829" s="480">
        <v>0.30070000000000002</v>
      </c>
      <c r="O5829" s="480">
        <v>1.9699999999999999E-2</v>
      </c>
      <c r="P5829" s="480" t="s">
        <v>1470</v>
      </c>
      <c r="Q5829" s="481">
        <v>1</v>
      </c>
      <c r="R5829" s="480" t="s">
        <v>1530</v>
      </c>
      <c r="S5829" s="583">
        <v>1768211</v>
      </c>
      <c r="T5829" s="591">
        <v>41946476</v>
      </c>
      <c r="U5829" s="592">
        <v>3150000</v>
      </c>
      <c r="V5829" s="586">
        <v>2323654.4227999998</v>
      </c>
      <c r="W5829" s="716" t="e">
        <f t="shared" si="240"/>
        <v>#DIV/0!</v>
      </c>
      <c r="X5829" s="484"/>
      <c r="Y5829" s="484"/>
      <c r="Z5829" s="739">
        <f t="shared" si="241"/>
        <v>34833.756699999998</v>
      </c>
      <c r="AA5829" s="484"/>
      <c r="AB5829" s="484"/>
      <c r="AC5829" s="484"/>
      <c r="AD5829" s="484"/>
      <c r="AE5829" s="484"/>
      <c r="AF5829" s="484"/>
      <c r="AG5829" s="484"/>
      <c r="AH5829" s="484"/>
    </row>
    <row r="5830" spans="1:34" s="516" customFormat="1" ht="12.65" customHeight="1">
      <c r="A5830" s="284" t="s">
        <v>106</v>
      </c>
      <c r="B5830" s="580" t="s">
        <v>699</v>
      </c>
      <c r="C5830" s="587" t="s">
        <v>449</v>
      </c>
      <c r="D5830" s="588" t="s">
        <v>726</v>
      </c>
      <c r="E5830" s="578">
        <v>130040670021246</v>
      </c>
      <c r="F5830" s="587" t="s">
        <v>1468</v>
      </c>
      <c r="G5830" s="587" t="s">
        <v>703</v>
      </c>
      <c r="H5830" s="589" t="s">
        <v>439</v>
      </c>
      <c r="I5830" s="579">
        <v>2025</v>
      </c>
      <c r="J5830" s="580">
        <v>2</v>
      </c>
      <c r="K5830" s="581">
        <v>45719</v>
      </c>
      <c r="L5830" s="590" t="s">
        <v>553</v>
      </c>
      <c r="M5830" s="480">
        <v>4.7E-2</v>
      </c>
      <c r="N5830" s="480">
        <v>5.6399999999999999E-2</v>
      </c>
      <c r="O5830" s="480">
        <v>9.4000000000000004E-3</v>
      </c>
      <c r="P5830" s="480" t="s">
        <v>1470</v>
      </c>
      <c r="Q5830" s="481">
        <v>1</v>
      </c>
      <c r="R5830" s="480" t="s">
        <v>1531</v>
      </c>
      <c r="S5830" s="583">
        <v>2250000</v>
      </c>
      <c r="T5830" s="591">
        <v>41649818</v>
      </c>
      <c r="U5830" s="592">
        <v>1350000</v>
      </c>
      <c r="V5830" s="586">
        <v>958491.7108</v>
      </c>
      <c r="W5830" s="716" t="e">
        <f t="shared" si="240"/>
        <v>#DIV/0!</v>
      </c>
      <c r="X5830" s="484"/>
      <c r="Y5830" s="484"/>
      <c r="Z5830" s="739">
        <f t="shared" si="241"/>
        <v>21150</v>
      </c>
      <c r="AA5830" s="484"/>
      <c r="AB5830" s="484"/>
      <c r="AC5830" s="484"/>
      <c r="AD5830" s="484"/>
      <c r="AE5830" s="484"/>
      <c r="AF5830" s="484"/>
      <c r="AG5830" s="484"/>
      <c r="AH5830" s="484"/>
    </row>
    <row r="5831" spans="1:34" s="516" customFormat="1" ht="12.65" customHeight="1">
      <c r="A5831" s="284" t="s">
        <v>106</v>
      </c>
      <c r="B5831" s="580" t="s">
        <v>699</v>
      </c>
      <c r="C5831" s="587" t="s">
        <v>449</v>
      </c>
      <c r="D5831" s="588" t="s">
        <v>729</v>
      </c>
      <c r="E5831" s="578">
        <v>130040670026558</v>
      </c>
      <c r="F5831" s="587" t="s">
        <v>1468</v>
      </c>
      <c r="G5831" s="587" t="s">
        <v>703</v>
      </c>
      <c r="H5831" s="589" t="s">
        <v>439</v>
      </c>
      <c r="I5831" s="579">
        <v>2025</v>
      </c>
      <c r="J5831" s="580">
        <v>2</v>
      </c>
      <c r="K5831" s="581">
        <v>45719</v>
      </c>
      <c r="L5831" s="590" t="s">
        <v>553</v>
      </c>
      <c r="M5831" s="480">
        <v>0.06</v>
      </c>
      <c r="N5831" s="480">
        <v>7.0599999999999996E-2</v>
      </c>
      <c r="O5831" s="480">
        <v>1.06E-2</v>
      </c>
      <c r="P5831" s="480" t="s">
        <v>1470</v>
      </c>
      <c r="Q5831" s="481">
        <v>1</v>
      </c>
      <c r="R5831" s="480" t="s">
        <v>1532</v>
      </c>
      <c r="S5831" s="583">
        <v>2314000</v>
      </c>
      <c r="T5831" s="591">
        <v>41793710</v>
      </c>
      <c r="U5831" s="592">
        <v>1530000</v>
      </c>
      <c r="V5831" s="586">
        <v>1086986.6740000001</v>
      </c>
      <c r="W5831" s="716" t="e">
        <f t="shared" si="240"/>
        <v>#DIV/0!</v>
      </c>
      <c r="X5831" s="484"/>
      <c r="Y5831" s="484"/>
      <c r="Z5831" s="739">
        <f t="shared" si="241"/>
        <v>24528.400000000001</v>
      </c>
      <c r="AA5831" s="484"/>
      <c r="AB5831" s="484"/>
      <c r="AC5831" s="484"/>
      <c r="AD5831" s="484"/>
      <c r="AE5831" s="484"/>
      <c r="AF5831" s="484"/>
      <c r="AG5831" s="484"/>
      <c r="AH5831" s="484"/>
    </row>
    <row r="5832" spans="1:34" s="516" customFormat="1" ht="12.65" customHeight="1">
      <c r="A5832" s="284" t="s">
        <v>106</v>
      </c>
      <c r="B5832" s="580" t="s">
        <v>699</v>
      </c>
      <c r="C5832" s="587" t="s">
        <v>449</v>
      </c>
      <c r="D5832" s="588" t="s">
        <v>1473</v>
      </c>
      <c r="E5832" s="578">
        <v>130040670021244</v>
      </c>
      <c r="F5832" s="587" t="s">
        <v>1468</v>
      </c>
      <c r="G5832" s="587" t="s">
        <v>1455</v>
      </c>
      <c r="H5832" s="589" t="s">
        <v>439</v>
      </c>
      <c r="I5832" s="579">
        <v>2025</v>
      </c>
      <c r="J5832" s="580">
        <v>2</v>
      </c>
      <c r="K5832" s="581">
        <v>45719</v>
      </c>
      <c r="L5832" s="590" t="s">
        <v>553</v>
      </c>
      <c r="M5832" s="480">
        <v>0.12</v>
      </c>
      <c r="N5832" s="480">
        <v>0.1331</v>
      </c>
      <c r="O5832" s="480">
        <v>1.3100000000000001E-2</v>
      </c>
      <c r="P5832" s="480" t="s">
        <v>1470</v>
      </c>
      <c r="Q5832" s="481">
        <v>1</v>
      </c>
      <c r="R5832" s="480" t="s">
        <v>1533</v>
      </c>
      <c r="S5832" s="583">
        <v>987616</v>
      </c>
      <c r="T5832" s="591">
        <v>25842974</v>
      </c>
      <c r="U5832" s="592">
        <v>1260000</v>
      </c>
      <c r="V5832" s="586">
        <v>921457.04059999995</v>
      </c>
      <c r="W5832" s="716" t="e">
        <f t="shared" si="240"/>
        <v>#DIV/0!</v>
      </c>
      <c r="X5832" s="484"/>
      <c r="Y5832" s="484"/>
      <c r="Z5832" s="739">
        <f t="shared" si="241"/>
        <v>12937.7696</v>
      </c>
      <c r="AA5832" s="484"/>
      <c r="AB5832" s="484"/>
      <c r="AC5832" s="484"/>
      <c r="AD5832" s="484"/>
      <c r="AE5832" s="484"/>
      <c r="AF5832" s="484"/>
      <c r="AG5832" s="484"/>
      <c r="AH5832" s="484"/>
    </row>
    <row r="5833" spans="1:34" s="516" customFormat="1" ht="12.65" customHeight="1">
      <c r="A5833" s="452" t="s">
        <v>109</v>
      </c>
      <c r="B5833" s="580" t="s">
        <v>712</v>
      </c>
      <c r="C5833" s="587" t="s">
        <v>449</v>
      </c>
      <c r="D5833" s="588" t="s">
        <v>747</v>
      </c>
      <c r="E5833" s="578">
        <v>130040670039455</v>
      </c>
      <c r="F5833" s="587" t="s">
        <v>1468</v>
      </c>
      <c r="G5833" s="587" t="s">
        <v>1474</v>
      </c>
      <c r="H5833" s="589" t="s">
        <v>439</v>
      </c>
      <c r="I5833" s="579">
        <v>2025</v>
      </c>
      <c r="J5833" s="580">
        <v>2</v>
      </c>
      <c r="K5833" s="581">
        <v>45719</v>
      </c>
      <c r="L5833" s="590" t="s">
        <v>553</v>
      </c>
      <c r="M5833" s="480">
        <v>6.5299999999999997E-2</v>
      </c>
      <c r="N5833" s="480">
        <v>7.5899999999999995E-2</v>
      </c>
      <c r="O5833" s="480">
        <v>1.06E-2</v>
      </c>
      <c r="P5833" s="480" t="s">
        <v>1470</v>
      </c>
      <c r="Q5833" s="481">
        <v>1</v>
      </c>
      <c r="R5833" s="480" t="s">
        <v>1534</v>
      </c>
      <c r="S5833" s="583">
        <v>448002</v>
      </c>
      <c r="T5833" s="591">
        <v>23017772</v>
      </c>
      <c r="U5833" s="592">
        <v>1020000</v>
      </c>
      <c r="V5833" s="586">
        <v>776011.61679999996</v>
      </c>
      <c r="W5833" s="716" t="e">
        <f t="shared" si="240"/>
        <v>#DIV/0!</v>
      </c>
      <c r="X5833" s="484"/>
      <c r="Y5833" s="484"/>
      <c r="Z5833" s="739">
        <f t="shared" si="241"/>
        <v>4748.8212000000003</v>
      </c>
      <c r="AA5833" s="484"/>
      <c r="AB5833" s="484"/>
      <c r="AC5833" s="484"/>
      <c r="AD5833" s="484"/>
      <c r="AE5833" s="484"/>
      <c r="AF5833" s="484"/>
      <c r="AG5833" s="484"/>
      <c r="AH5833" s="484"/>
    </row>
    <row r="5834" spans="1:34" s="516" customFormat="1" ht="12.65" customHeight="1">
      <c r="A5834" s="452" t="s">
        <v>109</v>
      </c>
      <c r="B5834" s="580" t="s">
        <v>712</v>
      </c>
      <c r="C5834" s="587" t="s">
        <v>449</v>
      </c>
      <c r="D5834" s="588" t="s">
        <v>1475</v>
      </c>
      <c r="E5834" s="578">
        <v>130040670023906</v>
      </c>
      <c r="F5834" s="587" t="s">
        <v>1468</v>
      </c>
      <c r="G5834" s="587" t="s">
        <v>1455</v>
      </c>
      <c r="H5834" s="589" t="s">
        <v>439</v>
      </c>
      <c r="I5834" s="579">
        <v>2025</v>
      </c>
      <c r="J5834" s="580">
        <v>2</v>
      </c>
      <c r="K5834" s="581">
        <v>45719</v>
      </c>
      <c r="L5834" s="590" t="s">
        <v>553</v>
      </c>
      <c r="M5834" s="480">
        <v>3.9300000000000002E-2</v>
      </c>
      <c r="N5834" s="480">
        <v>4.6699999999999998E-2</v>
      </c>
      <c r="O5834" s="480">
        <v>7.4000000000000003E-3</v>
      </c>
      <c r="P5834" s="480" t="s">
        <v>1470</v>
      </c>
      <c r="Q5834" s="481">
        <v>1</v>
      </c>
      <c r="R5834" s="480" t="s">
        <v>1535</v>
      </c>
      <c r="S5834" s="583">
        <v>283500</v>
      </c>
      <c r="T5834" s="591">
        <v>9382527</v>
      </c>
      <c r="U5834" s="592">
        <v>355000</v>
      </c>
      <c r="V5834" s="586">
        <v>285569.3002</v>
      </c>
      <c r="W5834" s="716" t="e">
        <f t="shared" si="240"/>
        <v>#DIV/0!</v>
      </c>
      <c r="X5834" s="484"/>
      <c r="Y5834" s="484"/>
      <c r="Z5834" s="739">
        <f t="shared" si="241"/>
        <v>2097.9</v>
      </c>
      <c r="AA5834" s="484"/>
      <c r="AB5834" s="484"/>
      <c r="AC5834" s="484"/>
      <c r="AD5834" s="484"/>
      <c r="AE5834" s="484"/>
      <c r="AF5834" s="484"/>
      <c r="AG5834" s="484"/>
      <c r="AH5834" s="484"/>
    </row>
    <row r="5835" spans="1:34" s="516" customFormat="1" ht="12.65" customHeight="1">
      <c r="A5835" s="452" t="s">
        <v>109</v>
      </c>
      <c r="B5835" s="580" t="s">
        <v>712</v>
      </c>
      <c r="C5835" s="587" t="s">
        <v>449</v>
      </c>
      <c r="D5835" s="588" t="s">
        <v>737</v>
      </c>
      <c r="E5835" s="578">
        <v>130040670023899</v>
      </c>
      <c r="F5835" s="587" t="s">
        <v>1468</v>
      </c>
      <c r="G5835" s="587" t="s">
        <v>1455</v>
      </c>
      <c r="H5835" s="589" t="s">
        <v>439</v>
      </c>
      <c r="I5835" s="579">
        <v>2025</v>
      </c>
      <c r="J5835" s="580">
        <v>2</v>
      </c>
      <c r="K5835" s="581">
        <v>45719</v>
      </c>
      <c r="L5835" s="590" t="s">
        <v>553</v>
      </c>
      <c r="M5835" s="480">
        <v>0.12970000000000001</v>
      </c>
      <c r="N5835" s="480">
        <v>0.15260000000000001</v>
      </c>
      <c r="O5835" s="480">
        <v>2.29E-2</v>
      </c>
      <c r="P5835" s="480" t="s">
        <v>1470</v>
      </c>
      <c r="Q5835" s="481">
        <v>1</v>
      </c>
      <c r="R5835" s="480" t="s">
        <v>1521</v>
      </c>
      <c r="S5835" s="583">
        <v>234000</v>
      </c>
      <c r="T5835" s="591">
        <v>9422587</v>
      </c>
      <c r="U5835" s="592">
        <v>1100000</v>
      </c>
      <c r="V5835" s="586">
        <v>884222.75769999996</v>
      </c>
      <c r="W5835" s="716" t="e">
        <f t="shared" si="240"/>
        <v>#DIV/0!</v>
      </c>
      <c r="X5835" s="484"/>
      <c r="Y5835" s="484"/>
      <c r="Z5835" s="739">
        <f t="shared" si="241"/>
        <v>5358.6</v>
      </c>
      <c r="AA5835" s="484"/>
      <c r="AB5835" s="484"/>
      <c r="AC5835" s="484"/>
      <c r="AD5835" s="484"/>
      <c r="AE5835" s="484"/>
      <c r="AF5835" s="484"/>
      <c r="AG5835" s="484"/>
      <c r="AH5835" s="484"/>
    </row>
    <row r="5836" spans="1:34" s="516" customFormat="1" ht="12.65" customHeight="1">
      <c r="A5836" s="452" t="s">
        <v>109</v>
      </c>
      <c r="B5836" s="580" t="s">
        <v>712</v>
      </c>
      <c r="C5836" s="587" t="s">
        <v>449</v>
      </c>
      <c r="D5836" s="588" t="s">
        <v>1476</v>
      </c>
      <c r="E5836" s="578">
        <v>130040670039442</v>
      </c>
      <c r="F5836" s="587" t="s">
        <v>1468</v>
      </c>
      <c r="G5836" s="587" t="s">
        <v>1474</v>
      </c>
      <c r="H5836" s="589" t="s">
        <v>439</v>
      </c>
      <c r="I5836" s="579">
        <v>2025</v>
      </c>
      <c r="J5836" s="580">
        <v>2</v>
      </c>
      <c r="K5836" s="581">
        <v>45719</v>
      </c>
      <c r="L5836" s="590" t="s">
        <v>553</v>
      </c>
      <c r="M5836" s="480">
        <v>6.6699999999999995E-2</v>
      </c>
      <c r="N5836" s="480">
        <v>7.7299999999999994E-2</v>
      </c>
      <c r="O5836" s="480">
        <v>1.06E-2</v>
      </c>
      <c r="P5836" s="480" t="s">
        <v>1470</v>
      </c>
      <c r="Q5836" s="481">
        <v>1</v>
      </c>
      <c r="R5836" s="480" t="s">
        <v>1536</v>
      </c>
      <c r="S5836" s="583">
        <v>445910</v>
      </c>
      <c r="T5836" s="591">
        <v>22938302</v>
      </c>
      <c r="U5836" s="592">
        <v>1020000</v>
      </c>
      <c r="V5836" s="586">
        <v>776853.99879999994</v>
      </c>
      <c r="W5836" s="716" t="e">
        <f t="shared" si="240"/>
        <v>#DIV/0!</v>
      </c>
      <c r="X5836" s="484"/>
      <c r="Y5836" s="484"/>
      <c r="Z5836" s="739">
        <f t="shared" si="241"/>
        <v>4726.6459999999997</v>
      </c>
      <c r="AA5836" s="484"/>
      <c r="AB5836" s="484"/>
      <c r="AC5836" s="484"/>
      <c r="AD5836" s="484"/>
      <c r="AE5836" s="484"/>
      <c r="AF5836" s="484"/>
      <c r="AG5836" s="484"/>
      <c r="AH5836" s="484"/>
    </row>
    <row r="5837" spans="1:34" s="516" customFormat="1" ht="12.65" customHeight="1">
      <c r="A5837" s="452" t="s">
        <v>109</v>
      </c>
      <c r="B5837" s="580" t="s">
        <v>712</v>
      </c>
      <c r="C5837" s="587" t="s">
        <v>449</v>
      </c>
      <c r="D5837" s="588" t="s">
        <v>731</v>
      </c>
      <c r="E5837" s="578">
        <v>130040670023900</v>
      </c>
      <c r="F5837" s="587" t="s">
        <v>1468</v>
      </c>
      <c r="G5837" s="587" t="s">
        <v>1455</v>
      </c>
      <c r="H5837" s="589" t="s">
        <v>439</v>
      </c>
      <c r="I5837" s="579">
        <v>2025</v>
      </c>
      <c r="J5837" s="580">
        <v>2</v>
      </c>
      <c r="K5837" s="581">
        <v>45719</v>
      </c>
      <c r="L5837" s="590" t="s">
        <v>553</v>
      </c>
      <c r="M5837" s="480">
        <v>0.1128</v>
      </c>
      <c r="N5837" s="480">
        <v>0.1336</v>
      </c>
      <c r="O5837" s="480">
        <v>2.0799999999999999E-2</v>
      </c>
      <c r="P5837" s="480" t="s">
        <v>1470</v>
      </c>
      <c r="Q5837" s="481">
        <v>1</v>
      </c>
      <c r="R5837" s="480" t="s">
        <v>1537</v>
      </c>
      <c r="S5837" s="583">
        <v>222672</v>
      </c>
      <c r="T5837" s="591">
        <v>9442524</v>
      </c>
      <c r="U5837" s="592">
        <v>999000</v>
      </c>
      <c r="V5837" s="586">
        <v>802595.50080000004</v>
      </c>
      <c r="W5837" s="716" t="e">
        <f t="shared" si="240"/>
        <v>#DIV/0!</v>
      </c>
      <c r="X5837" s="484"/>
      <c r="Y5837" s="484"/>
      <c r="Z5837" s="739">
        <f t="shared" si="241"/>
        <v>4631.5775999999996</v>
      </c>
      <c r="AA5837" s="484"/>
      <c r="AB5837" s="484"/>
      <c r="AC5837" s="484"/>
      <c r="AD5837" s="484"/>
      <c r="AE5837" s="484"/>
      <c r="AF5837" s="484"/>
      <c r="AG5837" s="484"/>
      <c r="AH5837" s="484"/>
    </row>
    <row r="5838" spans="1:34" s="516" customFormat="1" ht="12.65" customHeight="1">
      <c r="A5838" s="452" t="s">
        <v>109</v>
      </c>
      <c r="B5838" s="580" t="s">
        <v>712</v>
      </c>
      <c r="C5838" s="587" t="s">
        <v>449</v>
      </c>
      <c r="D5838" s="588" t="s">
        <v>444</v>
      </c>
      <c r="E5838" s="578">
        <v>130040670017669</v>
      </c>
      <c r="F5838" s="587" t="s">
        <v>1468</v>
      </c>
      <c r="G5838" s="587" t="s">
        <v>1477</v>
      </c>
      <c r="H5838" s="589" t="s">
        <v>439</v>
      </c>
      <c r="I5838" s="579">
        <v>2025</v>
      </c>
      <c r="J5838" s="580">
        <v>2</v>
      </c>
      <c r="K5838" s="581">
        <v>45719</v>
      </c>
      <c r="L5838" s="590" t="s">
        <v>553</v>
      </c>
      <c r="M5838" s="480">
        <v>6.1499999999999999E-2</v>
      </c>
      <c r="N5838" s="480">
        <v>6.9400000000000003E-2</v>
      </c>
      <c r="O5838" s="480">
        <v>7.9000000000000008E-3</v>
      </c>
      <c r="P5838" s="480" t="s">
        <v>1470</v>
      </c>
      <c r="Q5838" s="481">
        <v>1</v>
      </c>
      <c r="R5838" s="480" t="s">
        <v>1538</v>
      </c>
      <c r="S5838" s="583">
        <v>811057</v>
      </c>
      <c r="T5838" s="591">
        <v>30700680</v>
      </c>
      <c r="U5838" s="592">
        <v>760000</v>
      </c>
      <c r="V5838" s="586">
        <v>517464.62799999997</v>
      </c>
      <c r="W5838" s="716" t="e">
        <f t="shared" si="240"/>
        <v>#DIV/0!</v>
      </c>
      <c r="X5838" s="484"/>
      <c r="Y5838" s="484"/>
      <c r="Z5838" s="739">
        <f t="shared" si="241"/>
        <v>6407.350300000001</v>
      </c>
      <c r="AA5838" s="484"/>
      <c r="AB5838" s="484"/>
      <c r="AC5838" s="484"/>
      <c r="AD5838" s="484"/>
      <c r="AE5838" s="484"/>
      <c r="AF5838" s="484"/>
      <c r="AG5838" s="484"/>
      <c r="AH5838" s="484"/>
    </row>
    <row r="5839" spans="1:34" s="516" customFormat="1" ht="12.65" customHeight="1">
      <c r="A5839" s="452" t="s">
        <v>108</v>
      </c>
      <c r="B5839" s="580" t="s">
        <v>1201</v>
      </c>
      <c r="C5839" s="587" t="s">
        <v>449</v>
      </c>
      <c r="D5839" s="588" t="s">
        <v>719</v>
      </c>
      <c r="E5839" s="578">
        <v>130040670018928</v>
      </c>
      <c r="F5839" s="587" t="s">
        <v>1468</v>
      </c>
      <c r="G5839" s="587" t="s">
        <v>712</v>
      </c>
      <c r="H5839" s="589" t="s">
        <v>439</v>
      </c>
      <c r="I5839" s="579">
        <v>2025</v>
      </c>
      <c r="J5839" s="580">
        <v>2</v>
      </c>
      <c r="K5839" s="581">
        <v>45719</v>
      </c>
      <c r="L5839" s="590" t="s">
        <v>553</v>
      </c>
      <c r="M5839" s="480">
        <v>0.31</v>
      </c>
      <c r="N5839" s="480">
        <v>0.34499999999999997</v>
      </c>
      <c r="O5839" s="480">
        <v>3.5000000000000003E-2</v>
      </c>
      <c r="P5839" s="480" t="s">
        <v>1470</v>
      </c>
      <c r="Q5839" s="481">
        <v>1</v>
      </c>
      <c r="R5839" s="480" t="s">
        <v>1539</v>
      </c>
      <c r="S5839" s="583">
        <v>448300</v>
      </c>
      <c r="T5839" s="591">
        <v>20140792</v>
      </c>
      <c r="U5839" s="592">
        <v>4200000</v>
      </c>
      <c r="V5839" s="586">
        <v>3495072.28</v>
      </c>
      <c r="W5839" s="716" t="e">
        <f t="shared" si="240"/>
        <v>#DIV/0!</v>
      </c>
      <c r="X5839" s="484"/>
      <c r="Y5839" s="484"/>
      <c r="Z5839" s="739">
        <f t="shared" si="241"/>
        <v>15690.500000000002</v>
      </c>
      <c r="AA5839" s="484"/>
      <c r="AB5839" s="484"/>
      <c r="AC5839" s="484"/>
      <c r="AD5839" s="484"/>
      <c r="AE5839" s="484"/>
      <c r="AF5839" s="484"/>
      <c r="AG5839" s="484"/>
      <c r="AH5839" s="484"/>
    </row>
    <row r="5840" spans="1:34" s="516" customFormat="1" ht="12.65" customHeight="1">
      <c r="A5840" s="452" t="s">
        <v>108</v>
      </c>
      <c r="B5840" s="580" t="s">
        <v>1201</v>
      </c>
      <c r="C5840" s="587" t="s">
        <v>449</v>
      </c>
      <c r="D5840" s="588" t="s">
        <v>731</v>
      </c>
      <c r="E5840" s="578">
        <v>130040670018919</v>
      </c>
      <c r="F5840" s="587" t="s">
        <v>1468</v>
      </c>
      <c r="G5840" s="587" t="s">
        <v>1455</v>
      </c>
      <c r="H5840" s="589" t="s">
        <v>439</v>
      </c>
      <c r="I5840" s="579">
        <v>2025</v>
      </c>
      <c r="J5840" s="580">
        <v>2</v>
      </c>
      <c r="K5840" s="581">
        <v>45719</v>
      </c>
      <c r="L5840" s="590" t="s">
        <v>553</v>
      </c>
      <c r="M5840" s="480">
        <v>0.128</v>
      </c>
      <c r="N5840" s="480">
        <v>0.1457</v>
      </c>
      <c r="O5840" s="480">
        <v>1.77E-2</v>
      </c>
      <c r="P5840" s="480" t="s">
        <v>1470</v>
      </c>
      <c r="Q5840" s="481">
        <v>1</v>
      </c>
      <c r="R5840" s="480" t="s">
        <v>1540</v>
      </c>
      <c r="S5840" s="583">
        <v>169093</v>
      </c>
      <c r="T5840" s="591">
        <v>10657827</v>
      </c>
      <c r="U5840" s="592">
        <v>1700000</v>
      </c>
      <c r="V5840" s="586">
        <v>1511356.4621000001</v>
      </c>
      <c r="W5840" s="716" t="e">
        <f t="shared" si="240"/>
        <v>#DIV/0!</v>
      </c>
      <c r="X5840" s="484"/>
      <c r="Y5840" s="484"/>
      <c r="Z5840" s="739">
        <f t="shared" si="241"/>
        <v>2992.9461000000001</v>
      </c>
      <c r="AA5840" s="484"/>
      <c r="AB5840" s="484"/>
      <c r="AC5840" s="484"/>
      <c r="AD5840" s="484"/>
      <c r="AE5840" s="484"/>
      <c r="AF5840" s="484"/>
      <c r="AG5840" s="484"/>
      <c r="AH5840" s="484"/>
    </row>
    <row r="5841" spans="1:34" s="516" customFormat="1" ht="12.65" customHeight="1">
      <c r="A5841" s="452" t="s">
        <v>108</v>
      </c>
      <c r="B5841" s="580" t="s">
        <v>1201</v>
      </c>
      <c r="C5841" s="587" t="s">
        <v>449</v>
      </c>
      <c r="D5841" s="588" t="s">
        <v>1478</v>
      </c>
      <c r="E5841" s="578">
        <v>130040670027765</v>
      </c>
      <c r="F5841" s="587" t="s">
        <v>1468</v>
      </c>
      <c r="G5841" s="587" t="s">
        <v>699</v>
      </c>
      <c r="H5841" s="589" t="s">
        <v>439</v>
      </c>
      <c r="I5841" s="579">
        <v>2025</v>
      </c>
      <c r="J5841" s="580">
        <v>2</v>
      </c>
      <c r="K5841" s="581">
        <v>45719</v>
      </c>
      <c r="L5841" s="590" t="s">
        <v>553</v>
      </c>
      <c r="M5841" s="480">
        <v>3.2000000000000001E-2</v>
      </c>
      <c r="N5841" s="480">
        <v>3.9899999999999998E-2</v>
      </c>
      <c r="O5841" s="480">
        <v>7.9000000000000008E-3</v>
      </c>
      <c r="P5841" s="480" t="s">
        <v>1470</v>
      </c>
      <c r="Q5841" s="481">
        <v>1</v>
      </c>
      <c r="R5841" s="480" t="s">
        <v>1541</v>
      </c>
      <c r="S5841" s="583">
        <v>2174589</v>
      </c>
      <c r="T5841" s="591">
        <v>60711922</v>
      </c>
      <c r="U5841" s="592">
        <v>1520000</v>
      </c>
      <c r="V5841" s="586">
        <v>1040375.8162</v>
      </c>
      <c r="W5841" s="716" t="e">
        <f t="shared" si="240"/>
        <v>#DIV/0!</v>
      </c>
      <c r="X5841" s="484"/>
      <c r="Y5841" s="484"/>
      <c r="Z5841" s="739">
        <f t="shared" si="241"/>
        <v>17179.253100000002</v>
      </c>
      <c r="AA5841" s="484"/>
      <c r="AB5841" s="484"/>
      <c r="AC5841" s="484"/>
      <c r="AD5841" s="484"/>
      <c r="AE5841" s="484"/>
      <c r="AF5841" s="484"/>
      <c r="AG5841" s="484"/>
      <c r="AH5841" s="484"/>
    </row>
    <row r="5842" spans="1:34" s="516" customFormat="1" ht="12.65" customHeight="1">
      <c r="A5842" s="452" t="s">
        <v>108</v>
      </c>
      <c r="B5842" s="580" t="s">
        <v>1201</v>
      </c>
      <c r="C5842" s="587" t="s">
        <v>449</v>
      </c>
      <c r="D5842" s="588" t="s">
        <v>726</v>
      </c>
      <c r="E5842" s="578">
        <v>130040670018929</v>
      </c>
      <c r="F5842" s="587" t="s">
        <v>1468</v>
      </c>
      <c r="G5842" s="587" t="s">
        <v>712</v>
      </c>
      <c r="H5842" s="589" t="s">
        <v>439</v>
      </c>
      <c r="I5842" s="579">
        <v>2025</v>
      </c>
      <c r="J5842" s="580">
        <v>2</v>
      </c>
      <c r="K5842" s="581">
        <v>45719</v>
      </c>
      <c r="L5842" s="590" t="s">
        <v>553</v>
      </c>
      <c r="M5842" s="480">
        <v>5.3999999999999999E-2</v>
      </c>
      <c r="N5842" s="480">
        <v>6.3399999999999998E-2</v>
      </c>
      <c r="O5842" s="480">
        <v>9.4000000000000004E-3</v>
      </c>
      <c r="P5842" s="480" t="s">
        <v>1470</v>
      </c>
      <c r="Q5842" s="481">
        <v>1</v>
      </c>
      <c r="R5842" s="480" t="s">
        <v>1542</v>
      </c>
      <c r="S5842" s="583">
        <v>385500</v>
      </c>
      <c r="T5842" s="591">
        <v>20042595</v>
      </c>
      <c r="U5842" s="592">
        <v>902000</v>
      </c>
      <c r="V5842" s="586">
        <v>713599.60699999996</v>
      </c>
      <c r="W5842" s="716" t="e">
        <f t="shared" si="240"/>
        <v>#DIV/0!</v>
      </c>
      <c r="X5842" s="484"/>
      <c r="Y5842" s="484"/>
      <c r="Z5842" s="739">
        <f t="shared" si="241"/>
        <v>3623.7000000000003</v>
      </c>
      <c r="AA5842" s="484"/>
      <c r="AB5842" s="484"/>
      <c r="AC5842" s="484"/>
      <c r="AD5842" s="484"/>
      <c r="AE5842" s="484"/>
      <c r="AF5842" s="484"/>
      <c r="AG5842" s="484"/>
      <c r="AH5842" s="484"/>
    </row>
    <row r="5843" spans="1:34" s="516" customFormat="1" ht="12.65" customHeight="1">
      <c r="A5843" s="452" t="s">
        <v>108</v>
      </c>
      <c r="B5843" s="580" t="s">
        <v>1201</v>
      </c>
      <c r="C5843" s="587" t="s">
        <v>449</v>
      </c>
      <c r="D5843" s="588" t="s">
        <v>729</v>
      </c>
      <c r="E5843" s="578">
        <v>130040670018930</v>
      </c>
      <c r="F5843" s="587" t="s">
        <v>1468</v>
      </c>
      <c r="G5843" s="587" t="s">
        <v>712</v>
      </c>
      <c r="H5843" s="589" t="s">
        <v>439</v>
      </c>
      <c r="I5843" s="579">
        <v>2025</v>
      </c>
      <c r="J5843" s="580">
        <v>2</v>
      </c>
      <c r="K5843" s="581">
        <v>45719</v>
      </c>
      <c r="L5843" s="590" t="s">
        <v>553</v>
      </c>
      <c r="M5843" s="480">
        <v>0.08</v>
      </c>
      <c r="N5843" s="480">
        <v>9.0700000000000003E-2</v>
      </c>
      <c r="O5843" s="480">
        <v>1.0699999999999999E-2</v>
      </c>
      <c r="P5843" s="480" t="s">
        <v>1470</v>
      </c>
      <c r="Q5843" s="481">
        <v>1</v>
      </c>
      <c r="R5843" s="480" t="s">
        <v>1543</v>
      </c>
      <c r="S5843" s="583">
        <v>393771</v>
      </c>
      <c r="T5843" s="591">
        <v>20243000</v>
      </c>
      <c r="U5843" s="592">
        <v>1028000</v>
      </c>
      <c r="V5843" s="586">
        <v>811399.9</v>
      </c>
      <c r="W5843" s="716" t="e">
        <f t="shared" si="240"/>
        <v>#DIV/0!</v>
      </c>
      <c r="X5843" s="484"/>
      <c r="Y5843" s="484"/>
      <c r="Z5843" s="739">
        <f t="shared" si="241"/>
        <v>4213.3496999999998</v>
      </c>
      <c r="AA5843" s="484"/>
      <c r="AB5843" s="484"/>
      <c r="AC5843" s="484"/>
      <c r="AD5843" s="484"/>
      <c r="AE5843" s="484"/>
      <c r="AF5843" s="484"/>
      <c r="AG5843" s="484"/>
      <c r="AH5843" s="484"/>
    </row>
    <row r="5844" spans="1:34" s="516" customFormat="1" ht="12.65" customHeight="1">
      <c r="A5844" s="452" t="s">
        <v>108</v>
      </c>
      <c r="B5844" s="580" t="s">
        <v>1201</v>
      </c>
      <c r="C5844" s="587" t="s">
        <v>449</v>
      </c>
      <c r="D5844" s="588" t="s">
        <v>450</v>
      </c>
      <c r="E5844" s="578">
        <v>130040670018925</v>
      </c>
      <c r="F5844" s="587" t="s">
        <v>1468</v>
      </c>
      <c r="G5844" s="587" t="s">
        <v>712</v>
      </c>
      <c r="H5844" s="589" t="s">
        <v>439</v>
      </c>
      <c r="I5844" s="579">
        <v>2025</v>
      </c>
      <c r="J5844" s="580">
        <v>2</v>
      </c>
      <c r="K5844" s="581">
        <v>45719</v>
      </c>
      <c r="L5844" s="590" t="s">
        <v>553</v>
      </c>
      <c r="M5844" s="480">
        <v>3.6999999999999998E-2</v>
      </c>
      <c r="N5844" s="480">
        <v>4.24E-2</v>
      </c>
      <c r="O5844" s="480">
        <v>5.4000000000000003E-3</v>
      </c>
      <c r="P5844" s="480" t="s">
        <v>1470</v>
      </c>
      <c r="Q5844" s="481">
        <v>1</v>
      </c>
      <c r="R5844" s="480" t="s">
        <v>1544</v>
      </c>
      <c r="S5844" s="583">
        <v>468000</v>
      </c>
      <c r="T5844" s="591">
        <v>20002196</v>
      </c>
      <c r="U5844" s="592">
        <v>514000</v>
      </c>
      <c r="V5844" s="586">
        <v>405988.14159999997</v>
      </c>
      <c r="W5844" s="716" t="e">
        <f t="shared" si="240"/>
        <v>#DIV/0!</v>
      </c>
      <c r="X5844" s="484"/>
      <c r="Y5844" s="484"/>
      <c r="Z5844" s="739">
        <f t="shared" si="241"/>
        <v>2527.2000000000003</v>
      </c>
      <c r="AA5844" s="484"/>
      <c r="AB5844" s="484"/>
      <c r="AC5844" s="484"/>
      <c r="AD5844" s="484"/>
      <c r="AE5844" s="484"/>
      <c r="AF5844" s="484"/>
      <c r="AG5844" s="484"/>
      <c r="AH5844" s="484"/>
    </row>
    <row r="5845" spans="1:34" s="516" customFormat="1" ht="12.65" customHeight="1">
      <c r="A5845" s="452" t="s">
        <v>279</v>
      </c>
      <c r="B5845" s="580" t="s">
        <v>42</v>
      </c>
      <c r="C5845" s="587" t="s">
        <v>554</v>
      </c>
      <c r="D5845" s="587" t="s">
        <v>719</v>
      </c>
      <c r="E5845" s="578">
        <v>130040670029868</v>
      </c>
      <c r="F5845" s="587" t="s">
        <v>1468</v>
      </c>
      <c r="G5845" s="587" t="s">
        <v>1455</v>
      </c>
      <c r="H5845" s="589" t="s">
        <v>439</v>
      </c>
      <c r="I5845" s="579">
        <v>2025</v>
      </c>
      <c r="J5845" s="580">
        <v>2</v>
      </c>
      <c r="K5845" s="581">
        <v>45719</v>
      </c>
      <c r="L5845" s="590" t="s">
        <v>553</v>
      </c>
      <c r="M5845" s="480">
        <v>0.1802</v>
      </c>
      <c r="N5845" s="480">
        <v>0.21870000000000001</v>
      </c>
      <c r="O5845" s="480">
        <v>3.3099999999999997E-2</v>
      </c>
      <c r="P5845" s="480" t="s">
        <v>1470</v>
      </c>
      <c r="Q5845" s="481">
        <v>1</v>
      </c>
      <c r="R5845" s="480" t="s">
        <v>1545</v>
      </c>
      <c r="S5845" s="583">
        <v>7047269</v>
      </c>
      <c r="T5845" s="591">
        <v>106924555</v>
      </c>
      <c r="U5845" s="592">
        <v>8913207</v>
      </c>
      <c r="V5845" s="586">
        <v>5374004.2295000004</v>
      </c>
      <c r="W5845" s="716" t="e">
        <f t="shared" si="240"/>
        <v>#DIV/0!</v>
      </c>
      <c r="X5845" s="484"/>
      <c r="Y5845" s="484"/>
      <c r="Z5845" s="739">
        <f t="shared" si="241"/>
        <v>233264.60389999999</v>
      </c>
      <c r="AA5845" s="484"/>
      <c r="AB5845" s="484"/>
      <c r="AC5845" s="484"/>
      <c r="AD5845" s="484"/>
      <c r="AE5845" s="484"/>
      <c r="AF5845" s="484"/>
      <c r="AG5845" s="484"/>
      <c r="AH5845" s="484"/>
    </row>
    <row r="5846" spans="1:34" s="516" customFormat="1" ht="12.65" customHeight="1">
      <c r="A5846" s="452" t="s">
        <v>279</v>
      </c>
      <c r="B5846" s="580" t="s">
        <v>42</v>
      </c>
      <c r="C5846" s="587" t="s">
        <v>554</v>
      </c>
      <c r="D5846" s="588" t="s">
        <v>614</v>
      </c>
      <c r="E5846" s="578">
        <v>130040670020898</v>
      </c>
      <c r="F5846" s="587" t="s">
        <v>1468</v>
      </c>
      <c r="G5846" s="587" t="s">
        <v>1455</v>
      </c>
      <c r="H5846" s="589" t="s">
        <v>439</v>
      </c>
      <c r="I5846" s="579">
        <v>2025</v>
      </c>
      <c r="J5846" s="580">
        <v>2</v>
      </c>
      <c r="K5846" s="581">
        <v>45719</v>
      </c>
      <c r="L5846" s="590" t="s">
        <v>553</v>
      </c>
      <c r="M5846" s="480">
        <v>5.0299999999999997E-2</v>
      </c>
      <c r="N5846" s="480">
        <v>7.4499999999999997E-2</v>
      </c>
      <c r="O5846" s="480">
        <v>2.4199999999999999E-2</v>
      </c>
      <c r="P5846" s="480" t="s">
        <v>1470</v>
      </c>
      <c r="Q5846" s="481">
        <v>1</v>
      </c>
      <c r="R5846" s="480" t="s">
        <v>1546</v>
      </c>
      <c r="S5846" s="583">
        <v>8160000</v>
      </c>
      <c r="T5846" s="591">
        <v>115408798</v>
      </c>
      <c r="U5846" s="592">
        <v>5799197</v>
      </c>
      <c r="V5846" s="586">
        <v>3006304.0884000002</v>
      </c>
      <c r="W5846" s="716" t="e">
        <f t="shared" si="240"/>
        <v>#DIV/0!</v>
      </c>
      <c r="X5846" s="484"/>
      <c r="Y5846" s="484"/>
      <c r="Z5846" s="739">
        <f t="shared" si="241"/>
        <v>197472</v>
      </c>
      <c r="AA5846" s="484"/>
      <c r="AB5846" s="484"/>
      <c r="AC5846" s="484"/>
      <c r="AD5846" s="484"/>
      <c r="AE5846" s="484"/>
      <c r="AF5846" s="484"/>
      <c r="AG5846" s="484"/>
      <c r="AH5846" s="484"/>
    </row>
    <row r="5847" spans="1:34" s="516" customFormat="1" ht="12.65" customHeight="1">
      <c r="A5847" s="452" t="s">
        <v>279</v>
      </c>
      <c r="B5847" s="580" t="s">
        <v>42</v>
      </c>
      <c r="C5847" s="587" t="s">
        <v>554</v>
      </c>
      <c r="D5847" s="588" t="s">
        <v>726</v>
      </c>
      <c r="E5847" s="578">
        <v>130040670020899</v>
      </c>
      <c r="F5847" s="587" t="s">
        <v>1468</v>
      </c>
      <c r="G5847" s="587" t="s">
        <v>1455</v>
      </c>
      <c r="H5847" s="589" t="s">
        <v>439</v>
      </c>
      <c r="I5847" s="579">
        <v>2025</v>
      </c>
      <c r="J5847" s="580">
        <v>2</v>
      </c>
      <c r="K5847" s="581">
        <v>45719</v>
      </c>
      <c r="L5847" s="590" t="s">
        <v>553</v>
      </c>
      <c r="M5847" s="480">
        <v>6.2700000000000006E-2</v>
      </c>
      <c r="N5847" s="480">
        <v>8.7300000000000003E-2</v>
      </c>
      <c r="O5847" s="480">
        <v>2.46E-2</v>
      </c>
      <c r="P5847" s="480" t="s">
        <v>1470</v>
      </c>
      <c r="Q5847" s="481">
        <v>1</v>
      </c>
      <c r="R5847" s="480" t="s">
        <v>1547</v>
      </c>
      <c r="S5847" s="583">
        <v>6536651</v>
      </c>
      <c r="T5847" s="591">
        <v>114735298</v>
      </c>
      <c r="U5847" s="592">
        <v>5893484</v>
      </c>
      <c r="V5847" s="586">
        <v>3070995.6691999999</v>
      </c>
      <c r="W5847" s="716" t="e">
        <f t="shared" si="240"/>
        <v>#DIV/0!</v>
      </c>
      <c r="X5847" s="484"/>
      <c r="Y5847" s="484"/>
      <c r="Z5847" s="739">
        <f t="shared" si="241"/>
        <v>160801.6146</v>
      </c>
      <c r="AA5847" s="484"/>
      <c r="AB5847" s="484"/>
      <c r="AC5847" s="484"/>
      <c r="AD5847" s="484"/>
      <c r="AE5847" s="484"/>
      <c r="AF5847" s="484"/>
      <c r="AG5847" s="484"/>
      <c r="AH5847" s="484"/>
    </row>
    <row r="5848" spans="1:34" s="493" customFormat="1" ht="12.65" customHeight="1">
      <c r="A5848" s="452" t="s">
        <v>152</v>
      </c>
      <c r="B5848" s="488" t="s">
        <v>606</v>
      </c>
      <c r="C5848" s="473" t="str">
        <f>VLOOKUP(B5848,[2]Sheet1!$A:$B,2,0)</f>
        <v>RCS POD</v>
      </c>
      <c r="D5848" s="473" t="s">
        <v>705</v>
      </c>
      <c r="E5848" s="489" t="s">
        <v>711</v>
      </c>
      <c r="F5848" s="473" t="s">
        <v>1484</v>
      </c>
      <c r="G5848" s="473"/>
      <c r="H5848" s="490" t="s">
        <v>457</v>
      </c>
      <c r="I5848" s="593">
        <v>2024</v>
      </c>
      <c r="J5848" s="494">
        <v>12</v>
      </c>
      <c r="K5848" s="594">
        <v>45656</v>
      </c>
      <c r="L5848" s="491"/>
      <c r="M5848" s="480">
        <f>N5848-O5848</f>
        <v>0.1943</v>
      </c>
      <c r="N5848" s="480">
        <v>0.20100000000000001</v>
      </c>
      <c r="O5848" s="480">
        <v>6.7000000000000002E-3</v>
      </c>
      <c r="P5848" s="480">
        <f t="shared" ref="P5848" si="242">L5848*O5848</f>
        <v>0</v>
      </c>
      <c r="Q5848" s="481">
        <v>1</v>
      </c>
      <c r="R5848" s="480">
        <f t="shared" ref="R5848" si="243">Q5848*M5848</f>
        <v>0.1943</v>
      </c>
      <c r="S5848" s="595">
        <v>100000</v>
      </c>
      <c r="T5848" s="595">
        <f>S5848+T5847</f>
        <v>114835298</v>
      </c>
      <c r="U5848" s="480">
        <f>24500*3</f>
        <v>73500</v>
      </c>
      <c r="V5848" s="480">
        <f t="shared" ref="V5848" si="244">U5848-O5848*T5848</f>
        <v>-695896.49660000007</v>
      </c>
      <c r="W5848" s="716" t="e">
        <f t="shared" si="240"/>
        <v>#DIV/0!</v>
      </c>
      <c r="Z5848" s="739">
        <f t="shared" si="241"/>
        <v>670</v>
      </c>
    </row>
    <row r="5849" spans="1:34" s="516" customFormat="1" ht="12.65" customHeight="1">
      <c r="A5849" s="452" t="s">
        <v>1548</v>
      </c>
      <c r="B5849" s="335" t="s">
        <v>1043</v>
      </c>
      <c r="C5849" s="596" t="s">
        <v>435</v>
      </c>
      <c r="D5849" s="335" t="s">
        <v>1044</v>
      </c>
      <c r="E5849" s="597" t="s">
        <v>1049</v>
      </c>
      <c r="F5849" s="596" t="s">
        <v>988</v>
      </c>
      <c r="G5849" s="596" t="s">
        <v>1001</v>
      </c>
      <c r="H5849" s="596" t="s">
        <v>457</v>
      </c>
      <c r="I5849" s="596">
        <v>2025</v>
      </c>
      <c r="J5849" s="598">
        <v>2</v>
      </c>
      <c r="K5849" s="599">
        <v>45723</v>
      </c>
      <c r="L5849" s="600">
        <v>0.5</v>
      </c>
      <c r="M5849" s="480">
        <v>27.14</v>
      </c>
      <c r="N5849" s="480">
        <v>27.14</v>
      </c>
      <c r="O5849" s="480">
        <v>0</v>
      </c>
      <c r="P5849" s="480">
        <v>0</v>
      </c>
      <c r="Q5849" s="601">
        <v>1</v>
      </c>
      <c r="R5849" s="602">
        <v>27.14</v>
      </c>
      <c r="S5849" s="603">
        <v>0</v>
      </c>
      <c r="T5849" s="604">
        <v>1370117</v>
      </c>
      <c r="U5849" s="605">
        <v>0</v>
      </c>
      <c r="V5849" s="606">
        <v>0</v>
      </c>
      <c r="W5849" s="716" t="e">
        <f t="shared" si="240"/>
        <v>#DIV/0!</v>
      </c>
      <c r="X5849" s="484"/>
      <c r="Y5849" s="484"/>
      <c r="Z5849" s="739">
        <f t="shared" si="241"/>
        <v>0</v>
      </c>
      <c r="AA5849" s="484"/>
      <c r="AB5849" s="484"/>
      <c r="AC5849" s="484"/>
      <c r="AD5849" s="484"/>
      <c r="AE5849" s="484"/>
      <c r="AF5849" s="484"/>
      <c r="AG5849" s="484"/>
      <c r="AH5849" s="484"/>
    </row>
    <row r="5850" spans="1:34" s="516" customFormat="1" ht="12.65" customHeight="1">
      <c r="A5850" s="452" t="s">
        <v>1549</v>
      </c>
      <c r="B5850" s="335" t="s">
        <v>1043</v>
      </c>
      <c r="C5850" s="596" t="s">
        <v>435</v>
      </c>
      <c r="D5850" s="335" t="s">
        <v>1045</v>
      </c>
      <c r="E5850" s="597" t="s">
        <v>1050</v>
      </c>
      <c r="F5850" s="596" t="s">
        <v>988</v>
      </c>
      <c r="G5850" s="596" t="s">
        <v>1001</v>
      </c>
      <c r="H5850" s="596" t="s">
        <v>457</v>
      </c>
      <c r="I5850" s="596">
        <v>2025</v>
      </c>
      <c r="J5850" s="598">
        <v>2</v>
      </c>
      <c r="K5850" s="599">
        <v>45723</v>
      </c>
      <c r="L5850" s="600">
        <v>0.5</v>
      </c>
      <c r="M5850" s="480">
        <v>27.14</v>
      </c>
      <c r="N5850" s="480">
        <v>27.14</v>
      </c>
      <c r="O5850" s="480">
        <v>0</v>
      </c>
      <c r="P5850" s="480">
        <v>0</v>
      </c>
      <c r="Q5850" s="601">
        <v>1</v>
      </c>
      <c r="R5850" s="602">
        <v>27.14</v>
      </c>
      <c r="S5850" s="603">
        <v>0</v>
      </c>
      <c r="T5850" s="604">
        <v>1347470</v>
      </c>
      <c r="U5850" s="605">
        <v>0</v>
      </c>
      <c r="V5850" s="606">
        <v>0</v>
      </c>
      <c r="W5850" s="716" t="e">
        <f t="shared" si="240"/>
        <v>#DIV/0!</v>
      </c>
      <c r="X5850" s="484"/>
      <c r="Y5850" s="484"/>
      <c r="Z5850" s="739">
        <f t="shared" si="241"/>
        <v>0</v>
      </c>
      <c r="AA5850" s="484"/>
      <c r="AB5850" s="484"/>
      <c r="AC5850" s="484"/>
      <c r="AD5850" s="484"/>
      <c r="AE5850" s="484"/>
      <c r="AF5850" s="484"/>
      <c r="AG5850" s="484"/>
      <c r="AH5850" s="484"/>
    </row>
    <row r="5851" spans="1:34" s="516" customFormat="1" ht="12.65" customHeight="1">
      <c r="A5851" s="452"/>
      <c r="B5851" s="335" t="s">
        <v>1046</v>
      </c>
      <c r="C5851" s="596" t="s">
        <v>435</v>
      </c>
      <c r="D5851" s="335" t="s">
        <v>1047</v>
      </c>
      <c r="E5851" s="597" t="s">
        <v>59</v>
      </c>
      <c r="F5851" s="596" t="s">
        <v>988</v>
      </c>
      <c r="G5851" s="596" t="s">
        <v>1001</v>
      </c>
      <c r="H5851" s="596" t="s">
        <v>457</v>
      </c>
      <c r="I5851" s="596">
        <v>2025</v>
      </c>
      <c r="J5851" s="598">
        <v>2</v>
      </c>
      <c r="K5851" s="599">
        <v>45723</v>
      </c>
      <c r="L5851" s="600">
        <v>0.5</v>
      </c>
      <c r="M5851" s="480">
        <v>3.4611000000000001</v>
      </c>
      <c r="N5851" s="480">
        <v>3.4611000000000001</v>
      </c>
      <c r="O5851" s="480">
        <v>0</v>
      </c>
      <c r="P5851" s="480">
        <v>0</v>
      </c>
      <c r="Q5851" s="601">
        <v>1</v>
      </c>
      <c r="R5851" s="602">
        <v>3.4611000000000001</v>
      </c>
      <c r="S5851" s="603">
        <v>0</v>
      </c>
      <c r="T5851" s="604">
        <v>3920086</v>
      </c>
      <c r="U5851" s="605">
        <v>0</v>
      </c>
      <c r="V5851" s="606">
        <v>0</v>
      </c>
      <c r="W5851" s="716" t="e">
        <f t="shared" si="240"/>
        <v>#DIV/0!</v>
      </c>
      <c r="X5851" s="484"/>
      <c r="Y5851" s="484"/>
      <c r="Z5851" s="739">
        <f t="shared" si="241"/>
        <v>0</v>
      </c>
      <c r="AA5851" s="484"/>
      <c r="AB5851" s="484"/>
      <c r="AC5851" s="484"/>
      <c r="AD5851" s="484"/>
      <c r="AE5851" s="484"/>
      <c r="AF5851" s="484"/>
      <c r="AG5851" s="484"/>
      <c r="AH5851" s="484"/>
    </row>
    <row r="5852" spans="1:34" s="516" customFormat="1" ht="12.65" customHeight="1">
      <c r="A5852" s="284" t="s">
        <v>21</v>
      </c>
      <c r="B5852" s="335" t="s">
        <v>1030</v>
      </c>
      <c r="C5852" s="596" t="s">
        <v>554</v>
      </c>
      <c r="D5852" s="335" t="s">
        <v>1035</v>
      </c>
      <c r="E5852" s="601">
        <v>130010660052557</v>
      </c>
      <c r="F5852" s="596" t="s">
        <v>988</v>
      </c>
      <c r="G5852" s="596" t="s">
        <v>1001</v>
      </c>
      <c r="H5852" s="596" t="s">
        <v>457</v>
      </c>
      <c r="I5852" s="596">
        <v>2025</v>
      </c>
      <c r="J5852" s="598">
        <v>2</v>
      </c>
      <c r="K5852" s="599">
        <v>45723</v>
      </c>
      <c r="L5852" s="600">
        <v>0.5</v>
      </c>
      <c r="M5852" s="480">
        <v>0.16769999999999999</v>
      </c>
      <c r="N5852" s="480">
        <v>0.16769999999999999</v>
      </c>
      <c r="O5852" s="480">
        <v>0</v>
      </c>
      <c r="P5852" s="480">
        <v>0</v>
      </c>
      <c r="Q5852" s="601">
        <v>1</v>
      </c>
      <c r="R5852" s="602">
        <v>0.16769999999999999</v>
      </c>
      <c r="S5852" s="603">
        <v>50</v>
      </c>
      <c r="T5852" s="604">
        <v>155139709</v>
      </c>
      <c r="U5852" s="605">
        <v>0</v>
      </c>
      <c r="V5852" s="606">
        <v>0</v>
      </c>
      <c r="W5852" s="716" t="e">
        <f t="shared" si="240"/>
        <v>#DIV/0!</v>
      </c>
      <c r="X5852" s="484"/>
      <c r="Y5852" s="484"/>
      <c r="Z5852" s="739">
        <f t="shared" si="241"/>
        <v>0</v>
      </c>
      <c r="AA5852" s="484"/>
      <c r="AB5852" s="484"/>
      <c r="AC5852" s="484"/>
      <c r="AD5852" s="484"/>
      <c r="AE5852" s="484"/>
      <c r="AF5852" s="484"/>
      <c r="AG5852" s="484"/>
      <c r="AH5852" s="484"/>
    </row>
    <row r="5853" spans="1:34" s="516" customFormat="1" ht="12.65" customHeight="1">
      <c r="A5853" s="325" t="s">
        <v>66</v>
      </c>
      <c r="B5853" s="335" t="s">
        <v>985</v>
      </c>
      <c r="C5853" s="596" t="s">
        <v>449</v>
      </c>
      <c r="D5853" s="335" t="s">
        <v>986</v>
      </c>
      <c r="E5853" s="601">
        <v>310493191000</v>
      </c>
      <c r="F5853" s="596" t="s">
        <v>988</v>
      </c>
      <c r="G5853" s="596" t="s">
        <v>989</v>
      </c>
      <c r="H5853" s="596" t="s">
        <v>439</v>
      </c>
      <c r="I5853" s="596">
        <v>2025</v>
      </c>
      <c r="J5853" s="598">
        <v>2</v>
      </c>
      <c r="K5853" s="599">
        <v>45723</v>
      </c>
      <c r="L5853" s="600">
        <v>0.5</v>
      </c>
      <c r="M5853" s="480">
        <v>0.3135</v>
      </c>
      <c r="N5853" s="480">
        <v>0.3135</v>
      </c>
      <c r="O5853" s="480">
        <v>0</v>
      </c>
      <c r="P5853" s="480">
        <v>0</v>
      </c>
      <c r="Q5853" s="601">
        <v>1</v>
      </c>
      <c r="R5853" s="602">
        <v>0.3135</v>
      </c>
      <c r="S5853" s="603">
        <v>0</v>
      </c>
      <c r="T5853" s="604">
        <v>45589968</v>
      </c>
      <c r="U5853" s="605">
        <v>4760000</v>
      </c>
      <c r="V5853" s="606">
        <v>0</v>
      </c>
      <c r="W5853" s="716" t="e">
        <f t="shared" si="240"/>
        <v>#DIV/0!</v>
      </c>
      <c r="X5853" s="484"/>
      <c r="Y5853" s="484"/>
      <c r="Z5853" s="739">
        <f t="shared" si="241"/>
        <v>0</v>
      </c>
      <c r="AA5853" s="484"/>
      <c r="AB5853" s="484"/>
      <c r="AC5853" s="484"/>
      <c r="AD5853" s="484"/>
      <c r="AE5853" s="484"/>
      <c r="AF5853" s="484"/>
      <c r="AG5853" s="484"/>
      <c r="AH5853" s="484"/>
    </row>
    <row r="5854" spans="1:34" s="516" customFormat="1" ht="12.65" customHeight="1">
      <c r="A5854" s="325" t="s">
        <v>66</v>
      </c>
      <c r="B5854" s="335" t="s">
        <v>985</v>
      </c>
      <c r="C5854" s="596" t="s">
        <v>449</v>
      </c>
      <c r="D5854" s="335" t="s">
        <v>986</v>
      </c>
      <c r="E5854" s="601">
        <v>310493191001</v>
      </c>
      <c r="F5854" s="596" t="s">
        <v>988</v>
      </c>
      <c r="G5854" s="596" t="s">
        <v>989</v>
      </c>
      <c r="H5854" s="596" t="s">
        <v>439</v>
      </c>
      <c r="I5854" s="596">
        <v>2025</v>
      </c>
      <c r="J5854" s="598">
        <v>2</v>
      </c>
      <c r="K5854" s="599">
        <v>45723</v>
      </c>
      <c r="L5854" s="600">
        <v>0.5</v>
      </c>
      <c r="M5854" s="480">
        <v>0.3135</v>
      </c>
      <c r="N5854" s="480">
        <v>0.3135</v>
      </c>
      <c r="O5854" s="480">
        <v>0</v>
      </c>
      <c r="P5854" s="480">
        <v>0</v>
      </c>
      <c r="Q5854" s="601">
        <v>1</v>
      </c>
      <c r="R5854" s="602">
        <v>0.3135</v>
      </c>
      <c r="S5854" s="603">
        <v>0</v>
      </c>
      <c r="T5854" s="604">
        <v>0</v>
      </c>
      <c r="U5854" s="605"/>
      <c r="V5854" s="606">
        <v>0</v>
      </c>
      <c r="W5854" s="716" t="e">
        <f t="shared" si="240"/>
        <v>#DIV/0!</v>
      </c>
      <c r="X5854" s="484"/>
      <c r="Y5854" s="484"/>
      <c r="Z5854" s="739">
        <f t="shared" si="241"/>
        <v>0</v>
      </c>
      <c r="AA5854" s="484"/>
      <c r="AB5854" s="484"/>
      <c r="AC5854" s="484"/>
      <c r="AD5854" s="484"/>
      <c r="AE5854" s="484"/>
      <c r="AF5854" s="484"/>
      <c r="AG5854" s="484"/>
      <c r="AH5854" s="484"/>
    </row>
    <row r="5855" spans="1:34" s="516" customFormat="1" ht="12.65" customHeight="1">
      <c r="A5855" s="325" t="s">
        <v>66</v>
      </c>
      <c r="B5855" s="335" t="s">
        <v>985</v>
      </c>
      <c r="C5855" s="596" t="s">
        <v>449</v>
      </c>
      <c r="D5855" s="335" t="s">
        <v>986</v>
      </c>
      <c r="E5855" s="601">
        <v>310493191002</v>
      </c>
      <c r="F5855" s="596" t="s">
        <v>988</v>
      </c>
      <c r="G5855" s="596" t="s">
        <v>989</v>
      </c>
      <c r="H5855" s="596" t="s">
        <v>439</v>
      </c>
      <c r="I5855" s="596">
        <v>2025</v>
      </c>
      <c r="J5855" s="598">
        <v>2</v>
      </c>
      <c r="K5855" s="599">
        <v>45723</v>
      </c>
      <c r="L5855" s="600">
        <v>0.5</v>
      </c>
      <c r="M5855" s="480">
        <v>0.3135</v>
      </c>
      <c r="N5855" s="480">
        <v>0.3135</v>
      </c>
      <c r="O5855" s="480">
        <v>0</v>
      </c>
      <c r="P5855" s="480">
        <v>0</v>
      </c>
      <c r="Q5855" s="601">
        <v>1</v>
      </c>
      <c r="R5855" s="602">
        <v>0.3135</v>
      </c>
      <c r="S5855" s="603">
        <v>0</v>
      </c>
      <c r="T5855" s="604">
        <v>0</v>
      </c>
      <c r="U5855" s="605"/>
      <c r="V5855" s="606">
        <v>0</v>
      </c>
      <c r="W5855" s="716" t="e">
        <f t="shared" si="240"/>
        <v>#DIV/0!</v>
      </c>
      <c r="X5855" s="484"/>
      <c r="Y5855" s="484"/>
      <c r="Z5855" s="739">
        <f t="shared" si="241"/>
        <v>0</v>
      </c>
      <c r="AA5855" s="484"/>
      <c r="AB5855" s="484"/>
      <c r="AC5855" s="484"/>
      <c r="AD5855" s="484"/>
      <c r="AE5855" s="484"/>
      <c r="AF5855" s="484"/>
      <c r="AG5855" s="484"/>
      <c r="AH5855" s="484"/>
    </row>
    <row r="5856" spans="1:34" s="516" customFormat="1" ht="12.65" customHeight="1">
      <c r="A5856" s="325" t="s">
        <v>66</v>
      </c>
      <c r="B5856" s="335" t="s">
        <v>985</v>
      </c>
      <c r="C5856" s="596" t="s">
        <v>449</v>
      </c>
      <c r="D5856" s="335" t="s">
        <v>986</v>
      </c>
      <c r="E5856" s="601">
        <v>310493191003</v>
      </c>
      <c r="F5856" s="596" t="s">
        <v>988</v>
      </c>
      <c r="G5856" s="596" t="s">
        <v>989</v>
      </c>
      <c r="H5856" s="596" t="s">
        <v>439</v>
      </c>
      <c r="I5856" s="596">
        <v>2025</v>
      </c>
      <c r="J5856" s="598">
        <v>2</v>
      </c>
      <c r="K5856" s="599">
        <v>45723</v>
      </c>
      <c r="L5856" s="600">
        <v>0.5</v>
      </c>
      <c r="M5856" s="480">
        <v>0.3135</v>
      </c>
      <c r="N5856" s="480">
        <v>0.3135</v>
      </c>
      <c r="O5856" s="480">
        <v>0</v>
      </c>
      <c r="P5856" s="480">
        <v>0</v>
      </c>
      <c r="Q5856" s="601">
        <v>1</v>
      </c>
      <c r="R5856" s="602">
        <v>0.3135</v>
      </c>
      <c r="S5856" s="603">
        <v>116352</v>
      </c>
      <c r="T5856" s="604">
        <v>116352</v>
      </c>
      <c r="U5856" s="605"/>
      <c r="V5856" s="606">
        <v>0</v>
      </c>
      <c r="W5856" s="716" t="e">
        <f t="shared" si="240"/>
        <v>#DIV/0!</v>
      </c>
      <c r="X5856" s="484"/>
      <c r="Y5856" s="484"/>
      <c r="Z5856" s="739">
        <f t="shared" si="241"/>
        <v>0</v>
      </c>
      <c r="AA5856" s="484"/>
      <c r="AB5856" s="484"/>
      <c r="AC5856" s="484"/>
      <c r="AD5856" s="484"/>
      <c r="AE5856" s="484"/>
      <c r="AF5856" s="484"/>
      <c r="AG5856" s="484"/>
      <c r="AH5856" s="484"/>
    </row>
    <row r="5857" spans="1:34" s="516" customFormat="1" ht="12.65" customHeight="1">
      <c r="A5857" s="325" t="s">
        <v>66</v>
      </c>
      <c r="B5857" s="335" t="s">
        <v>985</v>
      </c>
      <c r="C5857" s="596" t="s">
        <v>449</v>
      </c>
      <c r="D5857" s="335" t="s">
        <v>986</v>
      </c>
      <c r="E5857" s="601">
        <v>310493191004</v>
      </c>
      <c r="F5857" s="596" t="s">
        <v>988</v>
      </c>
      <c r="G5857" s="596" t="s">
        <v>989</v>
      </c>
      <c r="H5857" s="596" t="s">
        <v>439</v>
      </c>
      <c r="I5857" s="596">
        <v>2025</v>
      </c>
      <c r="J5857" s="598">
        <v>2</v>
      </c>
      <c r="K5857" s="599">
        <v>45723</v>
      </c>
      <c r="L5857" s="600">
        <v>0.5</v>
      </c>
      <c r="M5857" s="480">
        <v>0.3135</v>
      </c>
      <c r="N5857" s="480">
        <v>0.3135</v>
      </c>
      <c r="O5857" s="480">
        <v>0</v>
      </c>
      <c r="P5857" s="480">
        <v>0</v>
      </c>
      <c r="Q5857" s="601">
        <v>1</v>
      </c>
      <c r="R5857" s="602">
        <v>0.3135</v>
      </c>
      <c r="S5857" s="603">
        <v>0</v>
      </c>
      <c r="T5857" s="604">
        <v>87264</v>
      </c>
      <c r="U5857" s="605"/>
      <c r="V5857" s="606">
        <v>0</v>
      </c>
      <c r="W5857" s="716" t="e">
        <f t="shared" si="240"/>
        <v>#DIV/0!</v>
      </c>
      <c r="X5857" s="484"/>
      <c r="Y5857" s="484"/>
      <c r="Z5857" s="739">
        <f t="shared" si="241"/>
        <v>0</v>
      </c>
      <c r="AA5857" s="484"/>
      <c r="AB5857" s="484"/>
      <c r="AC5857" s="484"/>
      <c r="AD5857" s="484"/>
      <c r="AE5857" s="484"/>
      <c r="AF5857" s="484"/>
      <c r="AG5857" s="484"/>
      <c r="AH5857" s="484"/>
    </row>
    <row r="5858" spans="1:34" s="516" customFormat="1" ht="12.65" customHeight="1">
      <c r="A5858" s="325" t="s">
        <v>66</v>
      </c>
      <c r="B5858" s="335" t="s">
        <v>985</v>
      </c>
      <c r="C5858" s="596" t="s">
        <v>449</v>
      </c>
      <c r="D5858" s="335" t="s">
        <v>986</v>
      </c>
      <c r="E5858" s="601">
        <v>310493191005</v>
      </c>
      <c r="F5858" s="596" t="s">
        <v>988</v>
      </c>
      <c r="G5858" s="596" t="s">
        <v>989</v>
      </c>
      <c r="H5858" s="596" t="s">
        <v>439</v>
      </c>
      <c r="I5858" s="596">
        <v>2025</v>
      </c>
      <c r="J5858" s="598">
        <v>2</v>
      </c>
      <c r="K5858" s="599">
        <v>45723</v>
      </c>
      <c r="L5858" s="600">
        <v>0.5</v>
      </c>
      <c r="M5858" s="480">
        <v>0.3135</v>
      </c>
      <c r="N5858" s="480">
        <v>0.3135</v>
      </c>
      <c r="O5858" s="480">
        <v>0</v>
      </c>
      <c r="P5858" s="480">
        <v>0</v>
      </c>
      <c r="Q5858" s="601">
        <v>1</v>
      </c>
      <c r="R5858" s="602">
        <v>0.3135</v>
      </c>
      <c r="S5858" s="603">
        <v>39961</v>
      </c>
      <c r="T5858" s="604">
        <v>72720</v>
      </c>
      <c r="U5858" s="605"/>
      <c r="V5858" s="606">
        <v>0</v>
      </c>
      <c r="W5858" s="716" t="e">
        <f t="shared" si="240"/>
        <v>#DIV/0!</v>
      </c>
      <c r="X5858" s="484"/>
      <c r="Y5858" s="484"/>
      <c r="Z5858" s="739">
        <f t="shared" si="241"/>
        <v>0</v>
      </c>
      <c r="AA5858" s="484"/>
      <c r="AB5858" s="484"/>
      <c r="AC5858" s="484"/>
      <c r="AD5858" s="484"/>
      <c r="AE5858" s="484"/>
      <c r="AF5858" s="484"/>
      <c r="AG5858" s="484"/>
      <c r="AH5858" s="484"/>
    </row>
    <row r="5859" spans="1:34" s="516" customFormat="1" ht="12.65" customHeight="1">
      <c r="A5859" s="325" t="s">
        <v>66</v>
      </c>
      <c r="B5859" s="335" t="s">
        <v>985</v>
      </c>
      <c r="C5859" s="596" t="s">
        <v>449</v>
      </c>
      <c r="D5859" s="335" t="s">
        <v>986</v>
      </c>
      <c r="E5859" s="601">
        <v>310493191006</v>
      </c>
      <c r="F5859" s="596" t="s">
        <v>988</v>
      </c>
      <c r="G5859" s="596" t="s">
        <v>989</v>
      </c>
      <c r="H5859" s="596" t="s">
        <v>439</v>
      </c>
      <c r="I5859" s="596">
        <v>2025</v>
      </c>
      <c r="J5859" s="598">
        <v>2</v>
      </c>
      <c r="K5859" s="599">
        <v>45723</v>
      </c>
      <c r="L5859" s="600">
        <v>0.5</v>
      </c>
      <c r="M5859" s="480">
        <v>0.3135</v>
      </c>
      <c r="N5859" s="480">
        <v>0.3135</v>
      </c>
      <c r="O5859" s="480">
        <v>0</v>
      </c>
      <c r="P5859" s="480">
        <v>0</v>
      </c>
      <c r="Q5859" s="601">
        <v>1</v>
      </c>
      <c r="R5859" s="602">
        <v>0.3135</v>
      </c>
      <c r="S5859" s="603">
        <v>0</v>
      </c>
      <c r="T5859" s="604">
        <v>0</v>
      </c>
      <c r="U5859" s="605"/>
      <c r="V5859" s="606">
        <v>0</v>
      </c>
      <c r="W5859" s="716" t="e">
        <f t="shared" si="240"/>
        <v>#DIV/0!</v>
      </c>
      <c r="X5859" s="484"/>
      <c r="Y5859" s="484"/>
      <c r="Z5859" s="739">
        <f t="shared" si="241"/>
        <v>0</v>
      </c>
      <c r="AA5859" s="484"/>
      <c r="AB5859" s="484"/>
      <c r="AC5859" s="484"/>
      <c r="AD5859" s="484"/>
      <c r="AE5859" s="484"/>
      <c r="AF5859" s="484"/>
      <c r="AG5859" s="484"/>
      <c r="AH5859" s="484"/>
    </row>
    <row r="5860" spans="1:34" s="516" customFormat="1" ht="12.65" customHeight="1">
      <c r="A5860" s="325" t="s">
        <v>66</v>
      </c>
      <c r="B5860" s="335" t="s">
        <v>985</v>
      </c>
      <c r="C5860" s="596" t="s">
        <v>449</v>
      </c>
      <c r="D5860" s="335" t="s">
        <v>986</v>
      </c>
      <c r="E5860" s="601">
        <v>310493191009</v>
      </c>
      <c r="F5860" s="596" t="s">
        <v>988</v>
      </c>
      <c r="G5860" s="596" t="s">
        <v>989</v>
      </c>
      <c r="H5860" s="596" t="s">
        <v>439</v>
      </c>
      <c r="I5860" s="596">
        <v>2025</v>
      </c>
      <c r="J5860" s="598">
        <v>2</v>
      </c>
      <c r="K5860" s="599">
        <v>45723</v>
      </c>
      <c r="L5860" s="600">
        <v>0.5</v>
      </c>
      <c r="M5860" s="480">
        <v>0.3135</v>
      </c>
      <c r="N5860" s="480">
        <v>0.3135</v>
      </c>
      <c r="O5860" s="480">
        <v>0</v>
      </c>
      <c r="P5860" s="480">
        <v>0</v>
      </c>
      <c r="Q5860" s="601">
        <v>1</v>
      </c>
      <c r="R5860" s="602">
        <v>0.3135</v>
      </c>
      <c r="S5860" s="603">
        <v>130896</v>
      </c>
      <c r="T5860" s="604">
        <v>159984</v>
      </c>
      <c r="U5860" s="605"/>
      <c r="V5860" s="606">
        <v>0</v>
      </c>
      <c r="W5860" s="716" t="e">
        <f t="shared" si="240"/>
        <v>#DIV/0!</v>
      </c>
      <c r="X5860" s="484"/>
      <c r="Y5860" s="484"/>
      <c r="Z5860" s="739">
        <f t="shared" si="241"/>
        <v>0</v>
      </c>
      <c r="AA5860" s="484"/>
      <c r="AB5860" s="484"/>
      <c r="AC5860" s="484"/>
      <c r="AD5860" s="484"/>
      <c r="AE5860" s="484"/>
      <c r="AF5860" s="484"/>
      <c r="AG5860" s="484"/>
      <c r="AH5860" s="484"/>
    </row>
    <row r="5861" spans="1:34" s="516" customFormat="1" ht="12.65" customHeight="1">
      <c r="A5861" s="325" t="s">
        <v>66</v>
      </c>
      <c r="B5861" s="335" t="s">
        <v>985</v>
      </c>
      <c r="C5861" s="596" t="s">
        <v>449</v>
      </c>
      <c r="D5861" s="335" t="s">
        <v>990</v>
      </c>
      <c r="E5861" s="601">
        <v>310493192000</v>
      </c>
      <c r="F5861" s="596" t="s">
        <v>988</v>
      </c>
      <c r="G5861" s="596" t="s">
        <v>989</v>
      </c>
      <c r="H5861" s="596" t="s">
        <v>439</v>
      </c>
      <c r="I5861" s="596">
        <v>2025</v>
      </c>
      <c r="J5861" s="598">
        <v>2</v>
      </c>
      <c r="K5861" s="599">
        <v>45723</v>
      </c>
      <c r="L5861" s="600">
        <v>0.5</v>
      </c>
      <c r="M5861" s="480">
        <v>4.2200000000000001E-2</v>
      </c>
      <c r="N5861" s="480">
        <v>4.2200000000000001E-2</v>
      </c>
      <c r="O5861" s="480">
        <v>0</v>
      </c>
      <c r="P5861" s="480">
        <v>0</v>
      </c>
      <c r="Q5861" s="601">
        <v>1</v>
      </c>
      <c r="R5861" s="602">
        <v>4.2200000000000001E-2</v>
      </c>
      <c r="S5861" s="603">
        <v>255023</v>
      </c>
      <c r="T5861" s="604">
        <v>40606126</v>
      </c>
      <c r="U5861" s="605">
        <v>3450000</v>
      </c>
      <c r="V5861" s="606">
        <v>0</v>
      </c>
      <c r="W5861" s="716" t="e">
        <f t="shared" si="240"/>
        <v>#DIV/0!</v>
      </c>
      <c r="X5861" s="484"/>
      <c r="Y5861" s="484"/>
      <c r="Z5861" s="739">
        <f t="shared" si="241"/>
        <v>0</v>
      </c>
      <c r="AA5861" s="484"/>
      <c r="AB5861" s="484"/>
      <c r="AC5861" s="484"/>
      <c r="AD5861" s="484"/>
      <c r="AE5861" s="484"/>
      <c r="AF5861" s="484"/>
      <c r="AG5861" s="484"/>
      <c r="AH5861" s="484"/>
    </row>
    <row r="5862" spans="1:34" s="516" customFormat="1" ht="12.65" customHeight="1">
      <c r="A5862" s="325" t="s">
        <v>66</v>
      </c>
      <c r="B5862" s="335" t="s">
        <v>985</v>
      </c>
      <c r="C5862" s="596" t="s">
        <v>449</v>
      </c>
      <c r="D5862" s="335" t="s">
        <v>992</v>
      </c>
      <c r="E5862" s="601">
        <v>310493193000</v>
      </c>
      <c r="F5862" s="596" t="s">
        <v>988</v>
      </c>
      <c r="G5862" s="596" t="s">
        <v>989</v>
      </c>
      <c r="H5862" s="596" t="s">
        <v>439</v>
      </c>
      <c r="I5862" s="596">
        <v>2025</v>
      </c>
      <c r="J5862" s="598">
        <v>2</v>
      </c>
      <c r="K5862" s="599">
        <v>45723</v>
      </c>
      <c r="L5862" s="600">
        <v>0.5</v>
      </c>
      <c r="M5862" s="480">
        <v>7.22E-2</v>
      </c>
      <c r="N5862" s="480">
        <v>7.22E-2</v>
      </c>
      <c r="O5862" s="480">
        <v>0</v>
      </c>
      <c r="P5862" s="480">
        <v>0</v>
      </c>
      <c r="Q5862" s="601">
        <v>1</v>
      </c>
      <c r="R5862" s="602">
        <v>7.22E-2</v>
      </c>
      <c r="S5862" s="603">
        <v>0</v>
      </c>
      <c r="T5862" s="604">
        <v>45678419</v>
      </c>
      <c r="U5862" s="605">
        <v>3740000</v>
      </c>
      <c r="V5862" s="606">
        <v>0</v>
      </c>
      <c r="W5862" s="716" t="e">
        <f t="shared" si="240"/>
        <v>#DIV/0!</v>
      </c>
      <c r="X5862" s="484"/>
      <c r="Y5862" s="484"/>
      <c r="Z5862" s="739">
        <f t="shared" si="241"/>
        <v>0</v>
      </c>
      <c r="AA5862" s="484"/>
      <c r="AB5862" s="484"/>
      <c r="AC5862" s="484"/>
      <c r="AD5862" s="484"/>
      <c r="AE5862" s="484"/>
      <c r="AF5862" s="484"/>
      <c r="AG5862" s="484"/>
      <c r="AH5862" s="484"/>
    </row>
    <row r="5863" spans="1:34" s="516" customFormat="1" ht="12.65" customHeight="1">
      <c r="A5863" s="325" t="s">
        <v>66</v>
      </c>
      <c r="B5863" s="335" t="s">
        <v>985</v>
      </c>
      <c r="C5863" s="596" t="s">
        <v>449</v>
      </c>
      <c r="D5863" s="335" t="s">
        <v>994</v>
      </c>
      <c r="E5863" s="601">
        <v>310493194000</v>
      </c>
      <c r="F5863" s="596" t="s">
        <v>988</v>
      </c>
      <c r="G5863" s="596" t="s">
        <v>989</v>
      </c>
      <c r="H5863" s="596" t="s">
        <v>439</v>
      </c>
      <c r="I5863" s="596">
        <v>2025</v>
      </c>
      <c r="J5863" s="598">
        <v>2</v>
      </c>
      <c r="K5863" s="599">
        <v>45723</v>
      </c>
      <c r="L5863" s="600">
        <v>0.5</v>
      </c>
      <c r="M5863" s="480">
        <v>6.6199999999999995E-2</v>
      </c>
      <c r="N5863" s="480">
        <v>6.6199999999999995E-2</v>
      </c>
      <c r="O5863" s="480">
        <v>0</v>
      </c>
      <c r="P5863" s="480">
        <v>0</v>
      </c>
      <c r="Q5863" s="601">
        <v>1</v>
      </c>
      <c r="R5863" s="602">
        <v>6.6199999999999995E-2</v>
      </c>
      <c r="S5863" s="603">
        <v>0</v>
      </c>
      <c r="T5863" s="604">
        <v>29783584</v>
      </c>
      <c r="U5863" s="605">
        <v>3450000</v>
      </c>
      <c r="V5863" s="606">
        <v>0</v>
      </c>
      <c r="W5863" s="716" t="e">
        <f t="shared" si="240"/>
        <v>#DIV/0!</v>
      </c>
      <c r="X5863" s="484"/>
      <c r="Y5863" s="484"/>
      <c r="Z5863" s="739">
        <f t="shared" si="241"/>
        <v>0</v>
      </c>
      <c r="AA5863" s="484"/>
      <c r="AB5863" s="484"/>
      <c r="AC5863" s="484"/>
      <c r="AD5863" s="484"/>
      <c r="AE5863" s="484"/>
      <c r="AF5863" s="484"/>
      <c r="AG5863" s="484"/>
      <c r="AH5863" s="484"/>
    </row>
    <row r="5864" spans="1:34" s="516" customFormat="1" ht="12.65" customHeight="1">
      <c r="A5864" s="325" t="s">
        <v>66</v>
      </c>
      <c r="B5864" s="335" t="s">
        <v>985</v>
      </c>
      <c r="C5864" s="596" t="s">
        <v>449</v>
      </c>
      <c r="D5864" s="335" t="s">
        <v>994</v>
      </c>
      <c r="E5864" s="601">
        <v>310493194001</v>
      </c>
      <c r="F5864" s="596" t="s">
        <v>988</v>
      </c>
      <c r="G5864" s="596" t="s">
        <v>989</v>
      </c>
      <c r="H5864" s="596" t="s">
        <v>439</v>
      </c>
      <c r="I5864" s="596">
        <v>2025</v>
      </c>
      <c r="J5864" s="598">
        <v>2</v>
      </c>
      <c r="K5864" s="599">
        <v>45723</v>
      </c>
      <c r="L5864" s="600">
        <v>0.5</v>
      </c>
      <c r="M5864" s="480">
        <v>6.6199999999999995E-2</v>
      </c>
      <c r="N5864" s="480">
        <v>6.6199999999999995E-2</v>
      </c>
      <c r="O5864" s="480">
        <v>0</v>
      </c>
      <c r="P5864" s="480">
        <v>0</v>
      </c>
      <c r="Q5864" s="601">
        <v>1</v>
      </c>
      <c r="R5864" s="602">
        <v>6.6199999999999995E-2</v>
      </c>
      <c r="S5864" s="603">
        <v>0</v>
      </c>
      <c r="T5864" s="604">
        <v>0</v>
      </c>
      <c r="U5864" s="605"/>
      <c r="V5864" s="606">
        <v>0</v>
      </c>
      <c r="W5864" s="716" t="e">
        <f t="shared" si="240"/>
        <v>#DIV/0!</v>
      </c>
      <c r="X5864" s="484"/>
      <c r="Y5864" s="484"/>
      <c r="Z5864" s="739">
        <f t="shared" si="241"/>
        <v>0</v>
      </c>
      <c r="AA5864" s="484"/>
      <c r="AB5864" s="484"/>
      <c r="AC5864" s="484"/>
      <c r="AD5864" s="484"/>
      <c r="AE5864" s="484"/>
      <c r="AF5864" s="484"/>
      <c r="AG5864" s="484"/>
      <c r="AH5864" s="484"/>
    </row>
    <row r="5865" spans="1:34" s="516" customFormat="1" ht="12.65" customHeight="1">
      <c r="A5865" s="325" t="s">
        <v>66</v>
      </c>
      <c r="B5865" s="335" t="s">
        <v>985</v>
      </c>
      <c r="C5865" s="596" t="s">
        <v>449</v>
      </c>
      <c r="D5865" s="335" t="s">
        <v>994</v>
      </c>
      <c r="E5865" s="601">
        <v>310493194002</v>
      </c>
      <c r="F5865" s="596" t="s">
        <v>988</v>
      </c>
      <c r="G5865" s="596" t="s">
        <v>989</v>
      </c>
      <c r="H5865" s="596" t="s">
        <v>439</v>
      </c>
      <c r="I5865" s="596">
        <v>2025</v>
      </c>
      <c r="J5865" s="598">
        <v>2</v>
      </c>
      <c r="K5865" s="599">
        <v>45723</v>
      </c>
      <c r="L5865" s="600">
        <v>0.5</v>
      </c>
      <c r="M5865" s="480">
        <v>6.6199999999999995E-2</v>
      </c>
      <c r="N5865" s="480">
        <v>6.6199999999999995E-2</v>
      </c>
      <c r="O5865" s="480">
        <v>0</v>
      </c>
      <c r="P5865" s="480">
        <v>0</v>
      </c>
      <c r="Q5865" s="601">
        <v>1</v>
      </c>
      <c r="R5865" s="602">
        <v>6.6199999999999995E-2</v>
      </c>
      <c r="S5865" s="603">
        <v>0</v>
      </c>
      <c r="T5865" s="604">
        <v>0</v>
      </c>
      <c r="U5865" s="605"/>
      <c r="V5865" s="606">
        <v>0</v>
      </c>
      <c r="W5865" s="716" t="e">
        <f t="shared" si="240"/>
        <v>#DIV/0!</v>
      </c>
      <c r="X5865" s="484"/>
      <c r="Y5865" s="484"/>
      <c r="Z5865" s="739">
        <f t="shared" si="241"/>
        <v>0</v>
      </c>
      <c r="AA5865" s="484"/>
      <c r="AB5865" s="484"/>
      <c r="AC5865" s="484"/>
      <c r="AD5865" s="484"/>
      <c r="AE5865" s="484"/>
      <c r="AF5865" s="484"/>
      <c r="AG5865" s="484"/>
      <c r="AH5865" s="484"/>
    </row>
    <row r="5866" spans="1:34" s="516" customFormat="1" ht="12.65" customHeight="1">
      <c r="A5866" s="325" t="s">
        <v>66</v>
      </c>
      <c r="B5866" s="335" t="s">
        <v>985</v>
      </c>
      <c r="C5866" s="596" t="s">
        <v>449</v>
      </c>
      <c r="D5866" s="335" t="s">
        <v>994</v>
      </c>
      <c r="E5866" s="601">
        <v>310493194003</v>
      </c>
      <c r="F5866" s="596" t="s">
        <v>988</v>
      </c>
      <c r="G5866" s="596" t="s">
        <v>989</v>
      </c>
      <c r="H5866" s="596" t="s">
        <v>439</v>
      </c>
      <c r="I5866" s="596">
        <v>2025</v>
      </c>
      <c r="J5866" s="598">
        <v>2</v>
      </c>
      <c r="K5866" s="599">
        <v>45723</v>
      </c>
      <c r="L5866" s="600">
        <v>0.5</v>
      </c>
      <c r="M5866" s="480">
        <v>6.6199999999999995E-2</v>
      </c>
      <c r="N5866" s="480">
        <v>6.6199999999999995E-2</v>
      </c>
      <c r="O5866" s="480">
        <v>0</v>
      </c>
      <c r="P5866" s="480">
        <v>0</v>
      </c>
      <c r="Q5866" s="601">
        <v>1</v>
      </c>
      <c r="R5866" s="602">
        <v>6.6199999999999995E-2</v>
      </c>
      <c r="S5866" s="603">
        <v>114514</v>
      </c>
      <c r="T5866" s="604">
        <v>114514</v>
      </c>
      <c r="U5866" s="605"/>
      <c r="V5866" s="606">
        <v>0</v>
      </c>
      <c r="W5866" s="716" t="e">
        <f t="shared" si="240"/>
        <v>#DIV/0!</v>
      </c>
      <c r="X5866" s="484"/>
      <c r="Y5866" s="484"/>
      <c r="Z5866" s="739">
        <f t="shared" si="241"/>
        <v>0</v>
      </c>
      <c r="AA5866" s="484"/>
      <c r="AB5866" s="484"/>
      <c r="AC5866" s="484"/>
      <c r="AD5866" s="484"/>
      <c r="AE5866" s="484"/>
      <c r="AF5866" s="484"/>
      <c r="AG5866" s="484"/>
      <c r="AH5866" s="484"/>
    </row>
    <row r="5867" spans="1:34" s="516" customFormat="1" ht="12.65" customHeight="1">
      <c r="A5867" s="325" t="s">
        <v>66</v>
      </c>
      <c r="B5867" s="335" t="s">
        <v>985</v>
      </c>
      <c r="C5867" s="596" t="s">
        <v>449</v>
      </c>
      <c r="D5867" s="335" t="s">
        <v>994</v>
      </c>
      <c r="E5867" s="601">
        <v>310493194004</v>
      </c>
      <c r="F5867" s="596" t="s">
        <v>988</v>
      </c>
      <c r="G5867" s="596" t="s">
        <v>989</v>
      </c>
      <c r="H5867" s="596" t="s">
        <v>439</v>
      </c>
      <c r="I5867" s="596">
        <v>2025</v>
      </c>
      <c r="J5867" s="598">
        <v>2</v>
      </c>
      <c r="K5867" s="599">
        <v>45723</v>
      </c>
      <c r="L5867" s="600">
        <v>0.5</v>
      </c>
      <c r="M5867" s="480">
        <v>6.6199999999999995E-2</v>
      </c>
      <c r="N5867" s="480">
        <v>6.6199999999999995E-2</v>
      </c>
      <c r="O5867" s="480">
        <v>0</v>
      </c>
      <c r="P5867" s="480">
        <v>0</v>
      </c>
      <c r="Q5867" s="601">
        <v>1</v>
      </c>
      <c r="R5867" s="602">
        <v>6.6199999999999995E-2</v>
      </c>
      <c r="S5867" s="603">
        <v>1000</v>
      </c>
      <c r="T5867" s="604">
        <v>88236</v>
      </c>
      <c r="U5867" s="605"/>
      <c r="V5867" s="606">
        <v>0</v>
      </c>
      <c r="W5867" s="716" t="e">
        <f t="shared" si="240"/>
        <v>#DIV/0!</v>
      </c>
      <c r="X5867" s="484"/>
      <c r="Y5867" s="484"/>
      <c r="Z5867" s="739">
        <f t="shared" si="241"/>
        <v>0</v>
      </c>
      <c r="AA5867" s="484"/>
      <c r="AB5867" s="484"/>
      <c r="AC5867" s="484"/>
      <c r="AD5867" s="484"/>
      <c r="AE5867" s="484"/>
      <c r="AF5867" s="484"/>
      <c r="AG5867" s="484"/>
      <c r="AH5867" s="484"/>
    </row>
    <row r="5868" spans="1:34" s="516" customFormat="1" ht="12.65" customHeight="1">
      <c r="A5868" s="325" t="s">
        <v>66</v>
      </c>
      <c r="B5868" s="335" t="s">
        <v>985</v>
      </c>
      <c r="C5868" s="596" t="s">
        <v>449</v>
      </c>
      <c r="D5868" s="335" t="s">
        <v>994</v>
      </c>
      <c r="E5868" s="601">
        <v>310493194005</v>
      </c>
      <c r="F5868" s="596" t="s">
        <v>988</v>
      </c>
      <c r="G5868" s="596" t="s">
        <v>989</v>
      </c>
      <c r="H5868" s="596" t="s">
        <v>439</v>
      </c>
      <c r="I5868" s="596">
        <v>2025</v>
      </c>
      <c r="J5868" s="598">
        <v>2</v>
      </c>
      <c r="K5868" s="599">
        <v>45723</v>
      </c>
      <c r="L5868" s="600">
        <v>0.5</v>
      </c>
      <c r="M5868" s="480">
        <v>6.6199999999999995E-2</v>
      </c>
      <c r="N5868" s="480">
        <v>6.6199999999999995E-2</v>
      </c>
      <c r="O5868" s="480">
        <v>0</v>
      </c>
      <c r="P5868" s="480">
        <v>0</v>
      </c>
      <c r="Q5868" s="601">
        <v>1</v>
      </c>
      <c r="R5868" s="602">
        <v>6.6199999999999995E-2</v>
      </c>
      <c r="S5868" s="603">
        <v>0</v>
      </c>
      <c r="T5868" s="604">
        <v>0</v>
      </c>
      <c r="U5868" s="605"/>
      <c r="V5868" s="606">
        <v>0</v>
      </c>
      <c r="W5868" s="716" t="e">
        <f t="shared" si="240"/>
        <v>#DIV/0!</v>
      </c>
      <c r="X5868" s="484"/>
      <c r="Y5868" s="484"/>
      <c r="Z5868" s="739">
        <f t="shared" si="241"/>
        <v>0</v>
      </c>
      <c r="AA5868" s="484"/>
      <c r="AB5868" s="484"/>
      <c r="AC5868" s="484"/>
      <c r="AD5868" s="484"/>
      <c r="AE5868" s="484"/>
      <c r="AF5868" s="484"/>
      <c r="AG5868" s="484"/>
      <c r="AH5868" s="484"/>
    </row>
    <row r="5869" spans="1:34" s="516" customFormat="1" ht="12.65" customHeight="1">
      <c r="A5869" s="325" t="s">
        <v>66</v>
      </c>
      <c r="B5869" s="335" t="s">
        <v>985</v>
      </c>
      <c r="C5869" s="596" t="s">
        <v>449</v>
      </c>
      <c r="D5869" s="335" t="s">
        <v>994</v>
      </c>
      <c r="E5869" s="601">
        <v>310493194006</v>
      </c>
      <c r="F5869" s="596" t="s">
        <v>988</v>
      </c>
      <c r="G5869" s="596" t="s">
        <v>989</v>
      </c>
      <c r="H5869" s="596" t="s">
        <v>439</v>
      </c>
      <c r="I5869" s="596">
        <v>2025</v>
      </c>
      <c r="J5869" s="598">
        <v>2</v>
      </c>
      <c r="K5869" s="599">
        <v>45723</v>
      </c>
      <c r="L5869" s="600">
        <v>0.5</v>
      </c>
      <c r="M5869" s="480">
        <v>6.6199999999999995E-2</v>
      </c>
      <c r="N5869" s="480">
        <v>6.6199999999999995E-2</v>
      </c>
      <c r="O5869" s="480">
        <v>0</v>
      </c>
      <c r="P5869" s="480">
        <v>0</v>
      </c>
      <c r="Q5869" s="601">
        <v>1</v>
      </c>
      <c r="R5869" s="602">
        <v>6.6199999999999995E-2</v>
      </c>
      <c r="S5869" s="603">
        <v>0</v>
      </c>
      <c r="T5869" s="604">
        <v>0</v>
      </c>
      <c r="U5869" s="605"/>
      <c r="V5869" s="606">
        <v>0</v>
      </c>
      <c r="W5869" s="716" t="e">
        <f t="shared" si="240"/>
        <v>#DIV/0!</v>
      </c>
      <c r="X5869" s="484"/>
      <c r="Y5869" s="484"/>
      <c r="Z5869" s="739">
        <f t="shared" si="241"/>
        <v>0</v>
      </c>
      <c r="AA5869" s="484"/>
      <c r="AB5869" s="484"/>
      <c r="AC5869" s="484"/>
      <c r="AD5869" s="484"/>
      <c r="AE5869" s="484"/>
      <c r="AF5869" s="484"/>
      <c r="AG5869" s="484"/>
      <c r="AH5869" s="484"/>
    </row>
    <row r="5870" spans="1:34" s="516" customFormat="1" ht="12.65" customHeight="1">
      <c r="A5870" s="325" t="s">
        <v>66</v>
      </c>
      <c r="B5870" s="335" t="s">
        <v>985</v>
      </c>
      <c r="C5870" s="596" t="s">
        <v>449</v>
      </c>
      <c r="D5870" s="335" t="s">
        <v>994</v>
      </c>
      <c r="E5870" s="601">
        <v>310493194009</v>
      </c>
      <c r="F5870" s="596" t="s">
        <v>988</v>
      </c>
      <c r="G5870" s="596" t="s">
        <v>989</v>
      </c>
      <c r="H5870" s="596" t="s">
        <v>439</v>
      </c>
      <c r="I5870" s="596">
        <v>2025</v>
      </c>
      <c r="J5870" s="598">
        <v>2</v>
      </c>
      <c r="K5870" s="599">
        <v>45723</v>
      </c>
      <c r="L5870" s="600">
        <v>0.5</v>
      </c>
      <c r="M5870" s="480">
        <v>6.6199999999999995E-2</v>
      </c>
      <c r="N5870" s="480">
        <v>6.6199999999999995E-2</v>
      </c>
      <c r="O5870" s="480">
        <v>0</v>
      </c>
      <c r="P5870" s="480">
        <v>0</v>
      </c>
      <c r="Q5870" s="601">
        <v>1</v>
      </c>
      <c r="R5870" s="602">
        <v>6.6199999999999995E-2</v>
      </c>
      <c r="S5870" s="603">
        <v>130896</v>
      </c>
      <c r="T5870" s="604">
        <v>158818</v>
      </c>
      <c r="U5870" s="605"/>
      <c r="V5870" s="606">
        <v>0</v>
      </c>
      <c r="W5870" s="716" t="e">
        <f t="shared" si="240"/>
        <v>#DIV/0!</v>
      </c>
      <c r="X5870" s="484"/>
      <c r="Y5870" s="484"/>
      <c r="Z5870" s="739">
        <f t="shared" si="241"/>
        <v>0</v>
      </c>
      <c r="AA5870" s="484"/>
      <c r="AB5870" s="484"/>
      <c r="AC5870" s="484"/>
      <c r="AD5870" s="484"/>
      <c r="AE5870" s="484"/>
      <c r="AF5870" s="484"/>
      <c r="AG5870" s="484"/>
      <c r="AH5870" s="484"/>
    </row>
    <row r="5871" spans="1:34" s="516" customFormat="1" ht="12.65" customHeight="1">
      <c r="A5871" s="325" t="s">
        <v>66</v>
      </c>
      <c r="B5871" s="335" t="s">
        <v>985</v>
      </c>
      <c r="C5871" s="596" t="s">
        <v>449</v>
      </c>
      <c r="D5871" s="335" t="s">
        <v>996</v>
      </c>
      <c r="E5871" s="601">
        <v>310493195000</v>
      </c>
      <c r="F5871" s="596" t="s">
        <v>988</v>
      </c>
      <c r="G5871" s="596" t="s">
        <v>989</v>
      </c>
      <c r="H5871" s="596" t="s">
        <v>439</v>
      </c>
      <c r="I5871" s="596">
        <v>2025</v>
      </c>
      <c r="J5871" s="598">
        <v>2</v>
      </c>
      <c r="K5871" s="599">
        <v>45723</v>
      </c>
      <c r="L5871" s="600">
        <v>0.5</v>
      </c>
      <c r="M5871" s="480">
        <v>3.85E-2</v>
      </c>
      <c r="N5871" s="480">
        <v>3.85E-2</v>
      </c>
      <c r="O5871" s="480">
        <v>0</v>
      </c>
      <c r="P5871" s="480">
        <v>0</v>
      </c>
      <c r="Q5871" s="601">
        <v>1</v>
      </c>
      <c r="R5871" s="602">
        <v>3.85E-2</v>
      </c>
      <c r="S5871" s="603">
        <v>0</v>
      </c>
      <c r="T5871" s="604">
        <v>56410170</v>
      </c>
      <c r="U5871" s="605">
        <v>3400000</v>
      </c>
      <c r="V5871" s="606">
        <v>0</v>
      </c>
      <c r="W5871" s="716" t="e">
        <f t="shared" si="240"/>
        <v>#DIV/0!</v>
      </c>
      <c r="X5871" s="484"/>
      <c r="Y5871" s="484"/>
      <c r="Z5871" s="739">
        <f t="shared" si="241"/>
        <v>0</v>
      </c>
      <c r="AA5871" s="484"/>
      <c r="AB5871" s="484"/>
      <c r="AC5871" s="484"/>
      <c r="AD5871" s="484"/>
      <c r="AE5871" s="484"/>
      <c r="AF5871" s="484"/>
      <c r="AG5871" s="484"/>
      <c r="AH5871" s="484"/>
    </row>
    <row r="5872" spans="1:34" s="516" customFormat="1" ht="12.65" customHeight="1">
      <c r="A5872" s="325" t="s">
        <v>66</v>
      </c>
      <c r="B5872" s="335" t="s">
        <v>985</v>
      </c>
      <c r="C5872" s="596" t="s">
        <v>449</v>
      </c>
      <c r="D5872" s="335" t="s">
        <v>996</v>
      </c>
      <c r="E5872" s="601">
        <v>310493196001</v>
      </c>
      <c r="F5872" s="596" t="s">
        <v>988</v>
      </c>
      <c r="G5872" s="596" t="s">
        <v>989</v>
      </c>
      <c r="H5872" s="596" t="s">
        <v>439</v>
      </c>
      <c r="I5872" s="596">
        <v>2025</v>
      </c>
      <c r="J5872" s="598">
        <v>2</v>
      </c>
      <c r="K5872" s="599">
        <v>45723</v>
      </c>
      <c r="L5872" s="600">
        <v>0.5</v>
      </c>
      <c r="M5872" s="480">
        <v>3.85E-2</v>
      </c>
      <c r="N5872" s="480">
        <v>3.85E-2</v>
      </c>
      <c r="O5872" s="480">
        <v>0</v>
      </c>
      <c r="P5872" s="480">
        <v>0</v>
      </c>
      <c r="Q5872" s="601">
        <v>1</v>
      </c>
      <c r="R5872" s="602">
        <v>3.85E-2</v>
      </c>
      <c r="S5872" s="603">
        <v>0</v>
      </c>
      <c r="T5872" s="604">
        <v>0</v>
      </c>
      <c r="U5872" s="605"/>
      <c r="V5872" s="606">
        <v>0</v>
      </c>
      <c r="W5872" s="716" t="e">
        <f t="shared" si="240"/>
        <v>#DIV/0!</v>
      </c>
      <c r="X5872" s="484"/>
      <c r="Y5872" s="484"/>
      <c r="Z5872" s="739">
        <f t="shared" si="241"/>
        <v>0</v>
      </c>
      <c r="AA5872" s="484"/>
      <c r="AB5872" s="484"/>
      <c r="AC5872" s="484"/>
      <c r="AD5872" s="484"/>
      <c r="AE5872" s="484"/>
      <c r="AF5872" s="484"/>
      <c r="AG5872" s="484"/>
      <c r="AH5872" s="484"/>
    </row>
    <row r="5873" spans="1:34" s="516" customFormat="1" ht="12.65" customHeight="1">
      <c r="A5873" s="325" t="s">
        <v>66</v>
      </c>
      <c r="B5873" s="335" t="s">
        <v>985</v>
      </c>
      <c r="C5873" s="596" t="s">
        <v>449</v>
      </c>
      <c r="D5873" s="335" t="s">
        <v>996</v>
      </c>
      <c r="E5873" s="601">
        <v>310493196002</v>
      </c>
      <c r="F5873" s="596" t="s">
        <v>988</v>
      </c>
      <c r="G5873" s="596" t="s">
        <v>989</v>
      </c>
      <c r="H5873" s="596" t="s">
        <v>439</v>
      </c>
      <c r="I5873" s="596">
        <v>2025</v>
      </c>
      <c r="J5873" s="598">
        <v>2</v>
      </c>
      <c r="K5873" s="599">
        <v>45723</v>
      </c>
      <c r="L5873" s="600">
        <v>0.5</v>
      </c>
      <c r="M5873" s="480">
        <v>3.85E-2</v>
      </c>
      <c r="N5873" s="480">
        <v>3.85E-2</v>
      </c>
      <c r="O5873" s="480">
        <v>0</v>
      </c>
      <c r="P5873" s="480">
        <v>0</v>
      </c>
      <c r="Q5873" s="601">
        <v>1</v>
      </c>
      <c r="R5873" s="602">
        <v>3.85E-2</v>
      </c>
      <c r="S5873" s="603">
        <v>0</v>
      </c>
      <c r="T5873" s="604">
        <v>0</v>
      </c>
      <c r="U5873" s="605"/>
      <c r="V5873" s="606">
        <v>0</v>
      </c>
      <c r="W5873" s="716" t="e">
        <f t="shared" si="240"/>
        <v>#DIV/0!</v>
      </c>
      <c r="X5873" s="484"/>
      <c r="Y5873" s="484"/>
      <c r="Z5873" s="739">
        <f t="shared" si="241"/>
        <v>0</v>
      </c>
      <c r="AA5873" s="484"/>
      <c r="AB5873" s="484"/>
      <c r="AC5873" s="484"/>
      <c r="AD5873" s="484"/>
      <c r="AE5873" s="484"/>
      <c r="AF5873" s="484"/>
      <c r="AG5873" s="484"/>
      <c r="AH5873" s="484"/>
    </row>
    <row r="5874" spans="1:34" s="516" customFormat="1" ht="12.65" customHeight="1">
      <c r="A5874" s="325" t="s">
        <v>66</v>
      </c>
      <c r="B5874" s="335" t="s">
        <v>985</v>
      </c>
      <c r="C5874" s="596" t="s">
        <v>449</v>
      </c>
      <c r="D5874" s="335" t="s">
        <v>996</v>
      </c>
      <c r="E5874" s="601">
        <v>310493196003</v>
      </c>
      <c r="F5874" s="596" t="s">
        <v>988</v>
      </c>
      <c r="G5874" s="596" t="s">
        <v>989</v>
      </c>
      <c r="H5874" s="596" t="s">
        <v>439</v>
      </c>
      <c r="I5874" s="596">
        <v>2025</v>
      </c>
      <c r="J5874" s="598">
        <v>2</v>
      </c>
      <c r="K5874" s="599">
        <v>45723</v>
      </c>
      <c r="L5874" s="600">
        <v>0.5</v>
      </c>
      <c r="M5874" s="480">
        <v>3.85E-2</v>
      </c>
      <c r="N5874" s="480">
        <v>3.85E-2</v>
      </c>
      <c r="O5874" s="480">
        <v>0</v>
      </c>
      <c r="P5874" s="480">
        <v>0</v>
      </c>
      <c r="Q5874" s="601">
        <v>1</v>
      </c>
      <c r="R5874" s="602">
        <v>3.85E-2</v>
      </c>
      <c r="S5874" s="603">
        <v>111693</v>
      </c>
      <c r="T5874" s="604">
        <v>111693</v>
      </c>
      <c r="U5874" s="605"/>
      <c r="V5874" s="606">
        <v>0</v>
      </c>
      <c r="W5874" s="716" t="e">
        <f t="shared" si="240"/>
        <v>#DIV/0!</v>
      </c>
      <c r="X5874" s="484"/>
      <c r="Y5874" s="484"/>
      <c r="Z5874" s="739">
        <f t="shared" si="241"/>
        <v>0</v>
      </c>
      <c r="AA5874" s="484"/>
      <c r="AB5874" s="484"/>
      <c r="AC5874" s="484"/>
      <c r="AD5874" s="484"/>
      <c r="AE5874" s="484"/>
      <c r="AF5874" s="484"/>
      <c r="AG5874" s="484"/>
      <c r="AH5874" s="484"/>
    </row>
    <row r="5875" spans="1:34" s="516" customFormat="1" ht="12.65" customHeight="1">
      <c r="A5875" s="325" t="s">
        <v>66</v>
      </c>
      <c r="B5875" s="335" t="s">
        <v>985</v>
      </c>
      <c r="C5875" s="596" t="s">
        <v>449</v>
      </c>
      <c r="D5875" s="335" t="s">
        <v>996</v>
      </c>
      <c r="E5875" s="601">
        <v>310493196004</v>
      </c>
      <c r="F5875" s="596" t="s">
        <v>988</v>
      </c>
      <c r="G5875" s="596" t="s">
        <v>989</v>
      </c>
      <c r="H5875" s="596" t="s">
        <v>439</v>
      </c>
      <c r="I5875" s="596">
        <v>2025</v>
      </c>
      <c r="J5875" s="598">
        <v>2</v>
      </c>
      <c r="K5875" s="599">
        <v>45723</v>
      </c>
      <c r="L5875" s="600">
        <v>0.5</v>
      </c>
      <c r="M5875" s="480">
        <v>3.85E-2</v>
      </c>
      <c r="N5875" s="480">
        <v>3.85E-2</v>
      </c>
      <c r="O5875" s="480">
        <v>0</v>
      </c>
      <c r="P5875" s="480">
        <v>0</v>
      </c>
      <c r="Q5875" s="601">
        <v>1</v>
      </c>
      <c r="R5875" s="602">
        <v>3.85E-2</v>
      </c>
      <c r="S5875" s="603">
        <v>0</v>
      </c>
      <c r="T5875" s="604">
        <v>86760</v>
      </c>
      <c r="U5875" s="605"/>
      <c r="V5875" s="606">
        <v>0</v>
      </c>
      <c r="W5875" s="716" t="e">
        <f t="shared" si="240"/>
        <v>#DIV/0!</v>
      </c>
      <c r="X5875" s="484"/>
      <c r="Y5875" s="484"/>
      <c r="Z5875" s="739">
        <f t="shared" si="241"/>
        <v>0</v>
      </c>
      <c r="AA5875" s="484"/>
      <c r="AB5875" s="484"/>
      <c r="AC5875" s="484"/>
      <c r="AD5875" s="484"/>
      <c r="AE5875" s="484"/>
      <c r="AF5875" s="484"/>
      <c r="AG5875" s="484"/>
      <c r="AH5875" s="484"/>
    </row>
    <row r="5876" spans="1:34" s="516" customFormat="1" ht="12.65" customHeight="1">
      <c r="A5876" s="325" t="s">
        <v>66</v>
      </c>
      <c r="B5876" s="335" t="s">
        <v>985</v>
      </c>
      <c r="C5876" s="596" t="s">
        <v>449</v>
      </c>
      <c r="D5876" s="335" t="s">
        <v>996</v>
      </c>
      <c r="E5876" s="601">
        <v>310493196005</v>
      </c>
      <c r="F5876" s="596" t="s">
        <v>988</v>
      </c>
      <c r="G5876" s="596" t="s">
        <v>989</v>
      </c>
      <c r="H5876" s="596" t="s">
        <v>439</v>
      </c>
      <c r="I5876" s="596">
        <v>2025</v>
      </c>
      <c r="J5876" s="598">
        <v>2</v>
      </c>
      <c r="K5876" s="599">
        <v>45723</v>
      </c>
      <c r="L5876" s="600">
        <v>0.5</v>
      </c>
      <c r="M5876" s="480">
        <v>3.85E-2</v>
      </c>
      <c r="N5876" s="480">
        <v>3.85E-2</v>
      </c>
      <c r="O5876" s="480">
        <v>0</v>
      </c>
      <c r="P5876" s="480">
        <v>0</v>
      </c>
      <c r="Q5876" s="601">
        <v>1</v>
      </c>
      <c r="R5876" s="602">
        <v>3.85E-2</v>
      </c>
      <c r="S5876" s="603">
        <v>0</v>
      </c>
      <c r="T5876" s="604">
        <v>0</v>
      </c>
      <c r="U5876" s="605"/>
      <c r="V5876" s="606">
        <v>0</v>
      </c>
      <c r="W5876" s="716" t="e">
        <f t="shared" si="240"/>
        <v>#DIV/0!</v>
      </c>
      <c r="X5876" s="484"/>
      <c r="Y5876" s="484"/>
      <c r="Z5876" s="739">
        <f t="shared" si="241"/>
        <v>0</v>
      </c>
      <c r="AA5876" s="484"/>
      <c r="AB5876" s="484"/>
      <c r="AC5876" s="484"/>
      <c r="AD5876" s="484"/>
      <c r="AE5876" s="484"/>
      <c r="AF5876" s="484"/>
      <c r="AG5876" s="484"/>
      <c r="AH5876" s="484"/>
    </row>
    <row r="5877" spans="1:34" s="516" customFormat="1" ht="12.65" customHeight="1">
      <c r="A5877" s="325" t="s">
        <v>66</v>
      </c>
      <c r="B5877" s="335" t="s">
        <v>985</v>
      </c>
      <c r="C5877" s="596" t="s">
        <v>449</v>
      </c>
      <c r="D5877" s="335" t="s">
        <v>996</v>
      </c>
      <c r="E5877" s="601">
        <v>310493196006</v>
      </c>
      <c r="F5877" s="596" t="s">
        <v>988</v>
      </c>
      <c r="G5877" s="596" t="s">
        <v>989</v>
      </c>
      <c r="H5877" s="596" t="s">
        <v>439</v>
      </c>
      <c r="I5877" s="596">
        <v>2025</v>
      </c>
      <c r="J5877" s="598">
        <v>2</v>
      </c>
      <c r="K5877" s="599">
        <v>45723</v>
      </c>
      <c r="L5877" s="600">
        <v>0.5</v>
      </c>
      <c r="M5877" s="480">
        <v>3.85E-2</v>
      </c>
      <c r="N5877" s="480">
        <v>3.85E-2</v>
      </c>
      <c r="O5877" s="480">
        <v>0</v>
      </c>
      <c r="P5877" s="480">
        <v>0</v>
      </c>
      <c r="Q5877" s="601">
        <v>1</v>
      </c>
      <c r="R5877" s="602">
        <v>3.85E-2</v>
      </c>
      <c r="S5877" s="603">
        <v>0</v>
      </c>
      <c r="T5877" s="604">
        <v>0</v>
      </c>
      <c r="U5877" s="605"/>
      <c r="V5877" s="606">
        <v>0</v>
      </c>
      <c r="W5877" s="716" t="e">
        <f t="shared" si="240"/>
        <v>#DIV/0!</v>
      </c>
      <c r="X5877" s="484"/>
      <c r="Y5877" s="484"/>
      <c r="Z5877" s="739">
        <f t="shared" si="241"/>
        <v>0</v>
      </c>
      <c r="AA5877" s="484"/>
      <c r="AB5877" s="484"/>
      <c r="AC5877" s="484"/>
      <c r="AD5877" s="484"/>
      <c r="AE5877" s="484"/>
      <c r="AF5877" s="484"/>
      <c r="AG5877" s="484"/>
      <c r="AH5877" s="484"/>
    </row>
    <row r="5878" spans="1:34" s="516" customFormat="1" ht="12.65" customHeight="1">
      <c r="A5878" s="325" t="s">
        <v>66</v>
      </c>
      <c r="B5878" s="335" t="s">
        <v>985</v>
      </c>
      <c r="C5878" s="596" t="s">
        <v>449</v>
      </c>
      <c r="D5878" s="335" t="s">
        <v>996</v>
      </c>
      <c r="E5878" s="601">
        <v>310493196009</v>
      </c>
      <c r="F5878" s="596" t="s">
        <v>988</v>
      </c>
      <c r="G5878" s="596" t="s">
        <v>989</v>
      </c>
      <c r="H5878" s="596" t="s">
        <v>439</v>
      </c>
      <c r="I5878" s="596">
        <v>2025</v>
      </c>
      <c r="J5878" s="598">
        <v>2</v>
      </c>
      <c r="K5878" s="599">
        <v>45723</v>
      </c>
      <c r="L5878" s="600">
        <v>0.5</v>
      </c>
      <c r="M5878" s="480">
        <v>3.85E-2</v>
      </c>
      <c r="N5878" s="480">
        <v>3.85E-2</v>
      </c>
      <c r="O5878" s="480">
        <v>0</v>
      </c>
      <c r="P5878" s="480">
        <v>0</v>
      </c>
      <c r="Q5878" s="601">
        <v>1</v>
      </c>
      <c r="R5878" s="602">
        <v>3.85E-2</v>
      </c>
      <c r="S5878" s="603">
        <v>133263</v>
      </c>
      <c r="T5878" s="604">
        <v>153624</v>
      </c>
      <c r="U5878" s="605"/>
      <c r="V5878" s="606">
        <v>0</v>
      </c>
      <c r="W5878" s="716" t="e">
        <f t="shared" si="240"/>
        <v>#DIV/0!</v>
      </c>
      <c r="X5878" s="484"/>
      <c r="Y5878" s="484"/>
      <c r="Z5878" s="739">
        <f t="shared" si="241"/>
        <v>0</v>
      </c>
      <c r="AA5878" s="484"/>
      <c r="AB5878" s="484"/>
      <c r="AC5878" s="484"/>
      <c r="AD5878" s="484"/>
      <c r="AE5878" s="484"/>
      <c r="AF5878" s="484"/>
      <c r="AG5878" s="484"/>
      <c r="AH5878" s="484"/>
    </row>
    <row r="5879" spans="1:34" s="516" customFormat="1" ht="12.65" customHeight="1">
      <c r="A5879" s="284" t="s">
        <v>68</v>
      </c>
      <c r="B5879" s="335" t="s">
        <v>998</v>
      </c>
      <c r="C5879" s="596" t="s">
        <v>435</v>
      </c>
      <c r="D5879" s="335" t="s">
        <v>999</v>
      </c>
      <c r="E5879" s="601">
        <v>130040670043095</v>
      </c>
      <c r="F5879" s="596" t="s">
        <v>988</v>
      </c>
      <c r="G5879" s="596" t="s">
        <v>1001</v>
      </c>
      <c r="H5879" s="596" t="s">
        <v>439</v>
      </c>
      <c r="I5879" s="596">
        <v>2025</v>
      </c>
      <c r="J5879" s="598">
        <v>2</v>
      </c>
      <c r="K5879" s="599">
        <v>45723</v>
      </c>
      <c r="L5879" s="600">
        <v>1</v>
      </c>
      <c r="M5879" s="480">
        <v>2.3582999999999998</v>
      </c>
      <c r="N5879" s="480">
        <v>2.3582999999999998</v>
      </c>
      <c r="O5879" s="480">
        <v>0</v>
      </c>
      <c r="P5879" s="480">
        <v>0</v>
      </c>
      <c r="Q5879" s="601">
        <v>1</v>
      </c>
      <c r="R5879" s="602">
        <v>2.3582999999999998</v>
      </c>
      <c r="S5879" s="603">
        <v>0</v>
      </c>
      <c r="T5879" s="604">
        <v>644603</v>
      </c>
      <c r="U5879" s="605">
        <v>0</v>
      </c>
      <c r="V5879" s="606">
        <v>0</v>
      </c>
      <c r="W5879" s="716" t="e">
        <f t="shared" si="240"/>
        <v>#DIV/0!</v>
      </c>
      <c r="X5879" s="484"/>
      <c r="Y5879" s="484"/>
      <c r="Z5879" s="739">
        <f t="shared" si="241"/>
        <v>0</v>
      </c>
      <c r="AA5879" s="484"/>
      <c r="AB5879" s="484"/>
      <c r="AC5879" s="484"/>
      <c r="AD5879" s="484"/>
      <c r="AE5879" s="484"/>
      <c r="AF5879" s="484"/>
      <c r="AG5879" s="484"/>
      <c r="AH5879" s="484"/>
    </row>
    <row r="5880" spans="1:34" s="516" customFormat="1" ht="12.65" customHeight="1">
      <c r="A5880" s="284" t="s">
        <v>68</v>
      </c>
      <c r="B5880" s="335" t="s">
        <v>998</v>
      </c>
      <c r="C5880" s="596" t="s">
        <v>435</v>
      </c>
      <c r="D5880" s="335" t="s">
        <v>999</v>
      </c>
      <c r="E5880" s="601">
        <v>130040670043098</v>
      </c>
      <c r="F5880" s="596" t="s">
        <v>988</v>
      </c>
      <c r="G5880" s="596" t="s">
        <v>1001</v>
      </c>
      <c r="H5880" s="596" t="s">
        <v>439</v>
      </c>
      <c r="I5880" s="596">
        <v>2025</v>
      </c>
      <c r="J5880" s="598">
        <v>2</v>
      </c>
      <c r="K5880" s="599">
        <v>45723</v>
      </c>
      <c r="L5880" s="600">
        <v>1</v>
      </c>
      <c r="M5880" s="480">
        <v>2.3582999999999998</v>
      </c>
      <c r="N5880" s="480">
        <v>2.3582999999999998</v>
      </c>
      <c r="O5880" s="480">
        <v>0</v>
      </c>
      <c r="P5880" s="480">
        <v>0</v>
      </c>
      <c r="Q5880" s="601">
        <v>1</v>
      </c>
      <c r="R5880" s="602">
        <v>2.3582999999999998</v>
      </c>
      <c r="S5880" s="603">
        <v>0</v>
      </c>
      <c r="T5880" s="604">
        <v>0</v>
      </c>
      <c r="U5880" s="605">
        <v>0</v>
      </c>
      <c r="V5880" s="606">
        <v>0</v>
      </c>
      <c r="W5880" s="716" t="e">
        <f t="shared" si="240"/>
        <v>#DIV/0!</v>
      </c>
      <c r="X5880" s="484"/>
      <c r="Y5880" s="484"/>
      <c r="Z5880" s="739">
        <f t="shared" si="241"/>
        <v>0</v>
      </c>
      <c r="AA5880" s="484"/>
      <c r="AB5880" s="484"/>
      <c r="AC5880" s="484"/>
      <c r="AD5880" s="484"/>
      <c r="AE5880" s="484"/>
      <c r="AF5880" s="484"/>
      <c r="AG5880" s="484"/>
      <c r="AH5880" s="484"/>
    </row>
    <row r="5881" spans="1:34" s="516" customFormat="1" ht="12.65" customHeight="1">
      <c r="A5881" s="284" t="s">
        <v>68</v>
      </c>
      <c r="B5881" s="335" t="s">
        <v>998</v>
      </c>
      <c r="C5881" s="596" t="s">
        <v>435</v>
      </c>
      <c r="D5881" s="335" t="s">
        <v>999</v>
      </c>
      <c r="E5881" s="601">
        <v>130040670043096</v>
      </c>
      <c r="F5881" s="596" t="s">
        <v>988</v>
      </c>
      <c r="G5881" s="596" t="s">
        <v>1001</v>
      </c>
      <c r="H5881" s="596" t="s">
        <v>439</v>
      </c>
      <c r="I5881" s="596">
        <v>2025</v>
      </c>
      <c r="J5881" s="598">
        <v>2</v>
      </c>
      <c r="K5881" s="599">
        <v>45723</v>
      </c>
      <c r="L5881" s="600">
        <v>1</v>
      </c>
      <c r="M5881" s="480">
        <v>2.3582999999999998</v>
      </c>
      <c r="N5881" s="480">
        <v>2.3582999999999998</v>
      </c>
      <c r="O5881" s="480">
        <v>0</v>
      </c>
      <c r="P5881" s="480">
        <v>0</v>
      </c>
      <c r="Q5881" s="601">
        <v>1</v>
      </c>
      <c r="R5881" s="602">
        <v>2.3582999999999998</v>
      </c>
      <c r="S5881" s="603">
        <v>0</v>
      </c>
      <c r="T5881" s="604">
        <v>0</v>
      </c>
      <c r="U5881" s="605">
        <v>0</v>
      </c>
      <c r="V5881" s="606">
        <v>0</v>
      </c>
      <c r="W5881" s="716" t="e">
        <f t="shared" si="240"/>
        <v>#DIV/0!</v>
      </c>
      <c r="X5881" s="484"/>
      <c r="Y5881" s="484"/>
      <c r="Z5881" s="739">
        <f t="shared" si="241"/>
        <v>0</v>
      </c>
      <c r="AA5881" s="484"/>
      <c r="AB5881" s="484"/>
      <c r="AC5881" s="484"/>
      <c r="AD5881" s="484"/>
      <c r="AE5881" s="484"/>
      <c r="AF5881" s="484"/>
      <c r="AG5881" s="484"/>
      <c r="AH5881" s="484"/>
    </row>
    <row r="5882" spans="1:34" s="516" customFormat="1" ht="12.65" customHeight="1">
      <c r="A5882" s="284" t="s">
        <v>68</v>
      </c>
      <c r="B5882" s="335" t="s">
        <v>998</v>
      </c>
      <c r="C5882" s="596" t="s">
        <v>435</v>
      </c>
      <c r="D5882" s="335" t="s">
        <v>999</v>
      </c>
      <c r="E5882" s="601">
        <v>130040670054811</v>
      </c>
      <c r="F5882" s="596" t="s">
        <v>988</v>
      </c>
      <c r="G5882" s="596" t="s">
        <v>1001</v>
      </c>
      <c r="H5882" s="596" t="s">
        <v>439</v>
      </c>
      <c r="I5882" s="596">
        <v>2025</v>
      </c>
      <c r="J5882" s="598">
        <v>2</v>
      </c>
      <c r="K5882" s="599">
        <v>45723</v>
      </c>
      <c r="L5882" s="600">
        <v>1</v>
      </c>
      <c r="M5882" s="480">
        <v>2.3582999999999998</v>
      </c>
      <c r="N5882" s="480">
        <v>2.3582999999999998</v>
      </c>
      <c r="O5882" s="480">
        <v>0</v>
      </c>
      <c r="P5882" s="480">
        <v>0</v>
      </c>
      <c r="Q5882" s="601">
        <v>1</v>
      </c>
      <c r="R5882" s="602">
        <v>2.3582999999999998</v>
      </c>
      <c r="S5882" s="603">
        <v>0</v>
      </c>
      <c r="T5882" s="604">
        <v>0</v>
      </c>
      <c r="U5882" s="605">
        <v>0</v>
      </c>
      <c r="V5882" s="606">
        <v>0</v>
      </c>
      <c r="W5882" s="716" t="e">
        <f t="shared" si="240"/>
        <v>#DIV/0!</v>
      </c>
      <c r="X5882" s="484"/>
      <c r="Y5882" s="484"/>
      <c r="Z5882" s="739">
        <f t="shared" si="241"/>
        <v>0</v>
      </c>
      <c r="AA5882" s="484"/>
      <c r="AB5882" s="484"/>
      <c r="AC5882" s="484"/>
      <c r="AD5882" s="484"/>
      <c r="AE5882" s="484"/>
      <c r="AF5882" s="484"/>
      <c r="AG5882" s="484"/>
      <c r="AH5882" s="484"/>
    </row>
    <row r="5883" spans="1:34" s="516" customFormat="1" ht="12.65" customHeight="1">
      <c r="A5883" s="284" t="s">
        <v>68</v>
      </c>
      <c r="B5883" s="335" t="s">
        <v>998</v>
      </c>
      <c r="C5883" s="596" t="s">
        <v>435</v>
      </c>
      <c r="D5883" s="335" t="s">
        <v>999</v>
      </c>
      <c r="E5883" s="601">
        <v>130040670054813</v>
      </c>
      <c r="F5883" s="596" t="s">
        <v>988</v>
      </c>
      <c r="G5883" s="596" t="s">
        <v>1001</v>
      </c>
      <c r="H5883" s="596" t="s">
        <v>439</v>
      </c>
      <c r="I5883" s="596">
        <v>2025</v>
      </c>
      <c r="J5883" s="598">
        <v>2</v>
      </c>
      <c r="K5883" s="599">
        <v>45723</v>
      </c>
      <c r="L5883" s="600">
        <v>1</v>
      </c>
      <c r="M5883" s="480">
        <v>2.3582999999999998</v>
      </c>
      <c r="N5883" s="480">
        <v>2.3582999999999998</v>
      </c>
      <c r="O5883" s="480">
        <v>0</v>
      </c>
      <c r="P5883" s="480">
        <v>0</v>
      </c>
      <c r="Q5883" s="601">
        <v>1</v>
      </c>
      <c r="R5883" s="602">
        <v>2.3582999999999998</v>
      </c>
      <c r="S5883" s="603">
        <v>0</v>
      </c>
      <c r="T5883" s="604">
        <v>0</v>
      </c>
      <c r="U5883" s="605">
        <v>0</v>
      </c>
      <c r="V5883" s="606">
        <v>0</v>
      </c>
      <c r="W5883" s="716" t="e">
        <f t="shared" si="240"/>
        <v>#DIV/0!</v>
      </c>
      <c r="X5883" s="484"/>
      <c r="Y5883" s="484"/>
      <c r="Z5883" s="739">
        <f t="shared" si="241"/>
        <v>0</v>
      </c>
      <c r="AA5883" s="484"/>
      <c r="AB5883" s="484"/>
      <c r="AC5883" s="484"/>
      <c r="AD5883" s="484"/>
      <c r="AE5883" s="484"/>
      <c r="AF5883" s="484"/>
      <c r="AG5883" s="484"/>
      <c r="AH5883" s="484"/>
    </row>
    <row r="5884" spans="1:34" s="516" customFormat="1" ht="12.65" customHeight="1">
      <c r="A5884" s="284" t="s">
        <v>68</v>
      </c>
      <c r="B5884" s="335" t="s">
        <v>998</v>
      </c>
      <c r="C5884" s="596" t="s">
        <v>435</v>
      </c>
      <c r="D5884" s="335" t="s">
        <v>731</v>
      </c>
      <c r="E5884" s="601">
        <v>130020670058316</v>
      </c>
      <c r="F5884" s="596" t="s">
        <v>988</v>
      </c>
      <c r="G5884" s="596" t="s">
        <v>1001</v>
      </c>
      <c r="H5884" s="596" t="s">
        <v>439</v>
      </c>
      <c r="I5884" s="596">
        <v>2025</v>
      </c>
      <c r="J5884" s="598">
        <v>2</v>
      </c>
      <c r="K5884" s="599">
        <v>45723</v>
      </c>
      <c r="L5884" s="600">
        <v>1</v>
      </c>
      <c r="M5884" s="480">
        <v>2.3165</v>
      </c>
      <c r="N5884" s="480">
        <v>2.3165</v>
      </c>
      <c r="O5884" s="480">
        <v>0</v>
      </c>
      <c r="P5884" s="480">
        <v>0</v>
      </c>
      <c r="Q5884" s="601">
        <v>1</v>
      </c>
      <c r="R5884" s="602">
        <v>2.3165</v>
      </c>
      <c r="S5884" s="603">
        <v>0</v>
      </c>
      <c r="T5884" s="604">
        <v>686982</v>
      </c>
      <c r="U5884" s="605">
        <v>0</v>
      </c>
      <c r="V5884" s="606">
        <v>0</v>
      </c>
      <c r="W5884" s="716" t="e">
        <f t="shared" si="240"/>
        <v>#DIV/0!</v>
      </c>
      <c r="X5884" s="484"/>
      <c r="Y5884" s="484"/>
      <c r="Z5884" s="739">
        <f t="shared" si="241"/>
        <v>0</v>
      </c>
      <c r="AA5884" s="484"/>
      <c r="AB5884" s="484"/>
      <c r="AC5884" s="484"/>
      <c r="AD5884" s="484"/>
      <c r="AE5884" s="484"/>
      <c r="AF5884" s="484"/>
      <c r="AG5884" s="484"/>
      <c r="AH5884" s="484"/>
    </row>
    <row r="5885" spans="1:34" s="516" customFormat="1" ht="12.65" customHeight="1">
      <c r="A5885" s="284" t="s">
        <v>68</v>
      </c>
      <c r="B5885" s="335" t="s">
        <v>998</v>
      </c>
      <c r="C5885" s="596" t="s">
        <v>435</v>
      </c>
      <c r="D5885" s="335" t="s">
        <v>731</v>
      </c>
      <c r="E5885" s="601">
        <v>130020670058313</v>
      </c>
      <c r="F5885" s="596" t="s">
        <v>988</v>
      </c>
      <c r="G5885" s="596" t="s">
        <v>1001</v>
      </c>
      <c r="H5885" s="596" t="s">
        <v>439</v>
      </c>
      <c r="I5885" s="596">
        <v>2025</v>
      </c>
      <c r="J5885" s="598">
        <v>2</v>
      </c>
      <c r="K5885" s="599">
        <v>45723</v>
      </c>
      <c r="L5885" s="600">
        <v>1</v>
      </c>
      <c r="M5885" s="480">
        <v>2.3165</v>
      </c>
      <c r="N5885" s="480">
        <v>2.3165</v>
      </c>
      <c r="O5885" s="480">
        <v>0</v>
      </c>
      <c r="P5885" s="480">
        <v>0</v>
      </c>
      <c r="Q5885" s="601">
        <v>1</v>
      </c>
      <c r="R5885" s="602">
        <v>2.3165</v>
      </c>
      <c r="S5885" s="603">
        <v>0</v>
      </c>
      <c r="T5885" s="604">
        <v>0</v>
      </c>
      <c r="U5885" s="605">
        <v>0</v>
      </c>
      <c r="V5885" s="606">
        <v>0</v>
      </c>
      <c r="W5885" s="716" t="e">
        <f t="shared" si="240"/>
        <v>#DIV/0!</v>
      </c>
      <c r="X5885" s="484"/>
      <c r="Y5885" s="484"/>
      <c r="Z5885" s="739">
        <f t="shared" si="241"/>
        <v>0</v>
      </c>
      <c r="AA5885" s="484"/>
      <c r="AB5885" s="484"/>
      <c r="AC5885" s="484"/>
      <c r="AD5885" s="484"/>
      <c r="AE5885" s="484"/>
      <c r="AF5885" s="484"/>
      <c r="AG5885" s="484"/>
      <c r="AH5885" s="484"/>
    </row>
    <row r="5886" spans="1:34" s="516" customFormat="1" ht="12.65" customHeight="1">
      <c r="A5886" s="284" t="s">
        <v>68</v>
      </c>
      <c r="B5886" s="335" t="s">
        <v>998</v>
      </c>
      <c r="C5886" s="596" t="s">
        <v>435</v>
      </c>
      <c r="D5886" s="335" t="s">
        <v>731</v>
      </c>
      <c r="E5886" s="601">
        <v>130040670028165</v>
      </c>
      <c r="F5886" s="596" t="s">
        <v>988</v>
      </c>
      <c r="G5886" s="596" t="s">
        <v>1001</v>
      </c>
      <c r="H5886" s="596" t="s">
        <v>439</v>
      </c>
      <c r="I5886" s="596">
        <v>2025</v>
      </c>
      <c r="J5886" s="598">
        <v>2</v>
      </c>
      <c r="K5886" s="599">
        <v>45723</v>
      </c>
      <c r="L5886" s="600">
        <v>1</v>
      </c>
      <c r="M5886" s="480">
        <v>2.3165</v>
      </c>
      <c r="N5886" s="480">
        <v>2.3165</v>
      </c>
      <c r="O5886" s="480">
        <v>0</v>
      </c>
      <c r="P5886" s="480">
        <v>0</v>
      </c>
      <c r="Q5886" s="601">
        <v>1</v>
      </c>
      <c r="R5886" s="602">
        <v>2.3165</v>
      </c>
      <c r="S5886" s="603">
        <v>0</v>
      </c>
      <c r="T5886" s="604">
        <v>0</v>
      </c>
      <c r="U5886" s="605">
        <v>0</v>
      </c>
      <c r="V5886" s="606">
        <v>0</v>
      </c>
      <c r="W5886" s="716" t="e">
        <f t="shared" si="240"/>
        <v>#DIV/0!</v>
      </c>
      <c r="X5886" s="484"/>
      <c r="Y5886" s="484"/>
      <c r="Z5886" s="739">
        <f t="shared" si="241"/>
        <v>0</v>
      </c>
      <c r="AA5886" s="484"/>
      <c r="AB5886" s="484"/>
      <c r="AC5886" s="484"/>
      <c r="AD5886" s="484"/>
      <c r="AE5886" s="484"/>
      <c r="AF5886" s="484"/>
      <c r="AG5886" s="484"/>
      <c r="AH5886" s="484"/>
    </row>
    <row r="5887" spans="1:34" s="516" customFormat="1" ht="12.65" customHeight="1">
      <c r="A5887" s="284" t="s">
        <v>68</v>
      </c>
      <c r="B5887" s="335" t="s">
        <v>998</v>
      </c>
      <c r="C5887" s="596" t="s">
        <v>435</v>
      </c>
      <c r="D5887" s="335" t="s">
        <v>731</v>
      </c>
      <c r="E5887" s="601">
        <v>130040670028166</v>
      </c>
      <c r="F5887" s="596" t="s">
        <v>988</v>
      </c>
      <c r="G5887" s="596" t="s">
        <v>1001</v>
      </c>
      <c r="H5887" s="596" t="s">
        <v>439</v>
      </c>
      <c r="I5887" s="596">
        <v>2025</v>
      </c>
      <c r="J5887" s="598">
        <v>2</v>
      </c>
      <c r="K5887" s="599">
        <v>45723</v>
      </c>
      <c r="L5887" s="600">
        <v>1</v>
      </c>
      <c r="M5887" s="480">
        <v>2.3165</v>
      </c>
      <c r="N5887" s="480">
        <v>2.3165</v>
      </c>
      <c r="O5887" s="480">
        <v>0</v>
      </c>
      <c r="P5887" s="480">
        <v>0</v>
      </c>
      <c r="Q5887" s="601">
        <v>1</v>
      </c>
      <c r="R5887" s="602">
        <v>2.3165</v>
      </c>
      <c r="S5887" s="603">
        <v>0</v>
      </c>
      <c r="T5887" s="604">
        <v>0</v>
      </c>
      <c r="U5887" s="605">
        <v>0</v>
      </c>
      <c r="V5887" s="606">
        <v>0</v>
      </c>
      <c r="W5887" s="716" t="e">
        <f t="shared" si="240"/>
        <v>#DIV/0!</v>
      </c>
      <c r="X5887" s="484"/>
      <c r="Y5887" s="484"/>
      <c r="Z5887" s="739">
        <f t="shared" si="241"/>
        <v>0</v>
      </c>
      <c r="AA5887" s="484"/>
      <c r="AB5887" s="484"/>
      <c r="AC5887" s="484"/>
      <c r="AD5887" s="484"/>
      <c r="AE5887" s="484"/>
      <c r="AF5887" s="484"/>
      <c r="AG5887" s="484"/>
      <c r="AH5887" s="484"/>
    </row>
    <row r="5888" spans="1:34" s="516" customFormat="1" ht="12.65" customHeight="1">
      <c r="A5888" s="284" t="s">
        <v>68</v>
      </c>
      <c r="B5888" s="335" t="s">
        <v>998</v>
      </c>
      <c r="C5888" s="596" t="s">
        <v>435</v>
      </c>
      <c r="D5888" s="335" t="s">
        <v>731</v>
      </c>
      <c r="E5888" s="601">
        <v>130040670028167</v>
      </c>
      <c r="F5888" s="596" t="s">
        <v>988</v>
      </c>
      <c r="G5888" s="596" t="s">
        <v>1001</v>
      </c>
      <c r="H5888" s="596" t="s">
        <v>439</v>
      </c>
      <c r="I5888" s="596">
        <v>2025</v>
      </c>
      <c r="J5888" s="598">
        <v>2</v>
      </c>
      <c r="K5888" s="599">
        <v>45723</v>
      </c>
      <c r="L5888" s="600">
        <v>1</v>
      </c>
      <c r="M5888" s="480">
        <v>2.3165</v>
      </c>
      <c r="N5888" s="480">
        <v>2.3165</v>
      </c>
      <c r="O5888" s="480">
        <v>0</v>
      </c>
      <c r="P5888" s="480">
        <v>0</v>
      </c>
      <c r="Q5888" s="601">
        <v>1</v>
      </c>
      <c r="R5888" s="602">
        <v>2.3165</v>
      </c>
      <c r="S5888" s="603">
        <v>0</v>
      </c>
      <c r="T5888" s="604">
        <v>0</v>
      </c>
      <c r="U5888" s="605">
        <v>0</v>
      </c>
      <c r="V5888" s="606">
        <v>0</v>
      </c>
      <c r="W5888" s="716" t="e">
        <f t="shared" si="240"/>
        <v>#DIV/0!</v>
      </c>
      <c r="X5888" s="484"/>
      <c r="Y5888" s="484"/>
      <c r="Z5888" s="739">
        <f t="shared" si="241"/>
        <v>0</v>
      </c>
      <c r="AA5888" s="484"/>
      <c r="AB5888" s="484"/>
      <c r="AC5888" s="484"/>
      <c r="AD5888" s="484"/>
      <c r="AE5888" s="484"/>
      <c r="AF5888" s="484"/>
      <c r="AG5888" s="484"/>
      <c r="AH5888" s="484"/>
    </row>
    <row r="5889" spans="1:34" s="516" customFormat="1" ht="12.65" customHeight="1">
      <c r="A5889" s="284" t="s">
        <v>68</v>
      </c>
      <c r="B5889" s="335" t="s">
        <v>998</v>
      </c>
      <c r="C5889" s="596" t="s">
        <v>435</v>
      </c>
      <c r="D5889" s="335" t="s">
        <v>731</v>
      </c>
      <c r="E5889" s="601">
        <v>130040670028168</v>
      </c>
      <c r="F5889" s="596" t="s">
        <v>988</v>
      </c>
      <c r="G5889" s="596" t="s">
        <v>1001</v>
      </c>
      <c r="H5889" s="596" t="s">
        <v>439</v>
      </c>
      <c r="I5889" s="596">
        <v>2025</v>
      </c>
      <c r="J5889" s="598">
        <v>2</v>
      </c>
      <c r="K5889" s="599">
        <v>45723</v>
      </c>
      <c r="L5889" s="600">
        <v>1</v>
      </c>
      <c r="M5889" s="480">
        <v>2.3165</v>
      </c>
      <c r="N5889" s="480">
        <v>2.3165</v>
      </c>
      <c r="O5889" s="480">
        <v>0</v>
      </c>
      <c r="P5889" s="480">
        <v>0</v>
      </c>
      <c r="Q5889" s="601">
        <v>1</v>
      </c>
      <c r="R5889" s="602">
        <v>2.3165</v>
      </c>
      <c r="S5889" s="603">
        <v>0</v>
      </c>
      <c r="T5889" s="604">
        <v>0</v>
      </c>
      <c r="U5889" s="605">
        <v>0</v>
      </c>
      <c r="V5889" s="606">
        <v>0</v>
      </c>
      <c r="W5889" s="716" t="e">
        <f t="shared" si="240"/>
        <v>#DIV/0!</v>
      </c>
      <c r="X5889" s="484"/>
      <c r="Y5889" s="484"/>
      <c r="Z5889" s="739">
        <f t="shared" si="241"/>
        <v>0</v>
      </c>
      <c r="AA5889" s="484"/>
      <c r="AB5889" s="484"/>
      <c r="AC5889" s="484"/>
      <c r="AD5889" s="484"/>
      <c r="AE5889" s="484"/>
      <c r="AF5889" s="484"/>
      <c r="AG5889" s="484"/>
      <c r="AH5889" s="484"/>
    </row>
    <row r="5890" spans="1:34" s="516" customFormat="1" ht="12.65" customHeight="1">
      <c r="A5890" s="284" t="s">
        <v>68</v>
      </c>
      <c r="B5890" s="335" t="s">
        <v>998</v>
      </c>
      <c r="C5890" s="596" t="s">
        <v>435</v>
      </c>
      <c r="D5890" s="335" t="s">
        <v>731</v>
      </c>
      <c r="E5890" s="601">
        <v>130040670028169</v>
      </c>
      <c r="F5890" s="596" t="s">
        <v>988</v>
      </c>
      <c r="G5890" s="596" t="s">
        <v>1001</v>
      </c>
      <c r="H5890" s="596" t="s">
        <v>439</v>
      </c>
      <c r="I5890" s="596">
        <v>2025</v>
      </c>
      <c r="J5890" s="598">
        <v>2</v>
      </c>
      <c r="K5890" s="599">
        <v>45723</v>
      </c>
      <c r="L5890" s="600">
        <v>1</v>
      </c>
      <c r="M5890" s="480">
        <v>2.3165</v>
      </c>
      <c r="N5890" s="480">
        <v>2.3165</v>
      </c>
      <c r="O5890" s="480">
        <v>0</v>
      </c>
      <c r="P5890" s="480">
        <v>0</v>
      </c>
      <c r="Q5890" s="601">
        <v>1</v>
      </c>
      <c r="R5890" s="602">
        <v>2.3165</v>
      </c>
      <c r="S5890" s="603">
        <v>0</v>
      </c>
      <c r="T5890" s="604">
        <v>0</v>
      </c>
      <c r="U5890" s="605">
        <v>0</v>
      </c>
      <c r="V5890" s="606">
        <v>0</v>
      </c>
      <c r="W5890" s="716" t="e">
        <f t="shared" ref="W5890:W5953" si="245">V5890/$AB$1</f>
        <v>#DIV/0!</v>
      </c>
      <c r="X5890" s="484"/>
      <c r="Y5890" s="484"/>
      <c r="Z5890" s="739">
        <f t="shared" si="241"/>
        <v>0</v>
      </c>
      <c r="AA5890" s="484"/>
      <c r="AB5890" s="484"/>
      <c r="AC5890" s="484"/>
      <c r="AD5890" s="484"/>
      <c r="AE5890" s="484"/>
      <c r="AF5890" s="484"/>
      <c r="AG5890" s="484"/>
      <c r="AH5890" s="484"/>
    </row>
    <row r="5891" spans="1:34" s="516" customFormat="1" ht="12.65" customHeight="1">
      <c r="A5891" s="284" t="s">
        <v>68</v>
      </c>
      <c r="B5891" s="335" t="s">
        <v>998</v>
      </c>
      <c r="C5891" s="596" t="s">
        <v>435</v>
      </c>
      <c r="D5891" s="335" t="s">
        <v>731</v>
      </c>
      <c r="E5891" s="601">
        <v>130040670028170</v>
      </c>
      <c r="F5891" s="596" t="s">
        <v>988</v>
      </c>
      <c r="G5891" s="596" t="s">
        <v>1001</v>
      </c>
      <c r="H5891" s="596" t="s">
        <v>439</v>
      </c>
      <c r="I5891" s="596">
        <v>2025</v>
      </c>
      <c r="J5891" s="598">
        <v>2</v>
      </c>
      <c r="K5891" s="599">
        <v>45723</v>
      </c>
      <c r="L5891" s="600">
        <v>1</v>
      </c>
      <c r="M5891" s="480">
        <v>2.3165</v>
      </c>
      <c r="N5891" s="480">
        <v>2.3165</v>
      </c>
      <c r="O5891" s="480">
        <v>0</v>
      </c>
      <c r="P5891" s="480">
        <v>0</v>
      </c>
      <c r="Q5891" s="601">
        <v>1</v>
      </c>
      <c r="R5891" s="602">
        <v>2.3165</v>
      </c>
      <c r="S5891" s="603">
        <v>0</v>
      </c>
      <c r="T5891" s="604">
        <v>0</v>
      </c>
      <c r="U5891" s="605">
        <v>0</v>
      </c>
      <c r="V5891" s="606">
        <v>0</v>
      </c>
      <c r="W5891" s="716" t="e">
        <f t="shared" si="245"/>
        <v>#DIV/0!</v>
      </c>
      <c r="X5891" s="484"/>
      <c r="Y5891" s="484"/>
      <c r="Z5891" s="739">
        <f t="shared" ref="Z5891:Z5954" si="246">O5891*S5891</f>
        <v>0</v>
      </c>
      <c r="AA5891" s="484"/>
      <c r="AB5891" s="484"/>
      <c r="AC5891" s="484"/>
      <c r="AD5891" s="484"/>
      <c r="AE5891" s="484"/>
      <c r="AF5891" s="484"/>
      <c r="AG5891" s="484"/>
      <c r="AH5891" s="484"/>
    </row>
    <row r="5892" spans="1:34" s="516" customFormat="1" ht="12.65" customHeight="1">
      <c r="A5892" s="284" t="s">
        <v>68</v>
      </c>
      <c r="B5892" s="335" t="s">
        <v>998</v>
      </c>
      <c r="C5892" s="596" t="s">
        <v>435</v>
      </c>
      <c r="D5892" s="335" t="s">
        <v>444</v>
      </c>
      <c r="E5892" s="601">
        <v>130020670058317</v>
      </c>
      <c r="F5892" s="596" t="s">
        <v>988</v>
      </c>
      <c r="G5892" s="596" t="s">
        <v>1001</v>
      </c>
      <c r="H5892" s="596" t="s">
        <v>439</v>
      </c>
      <c r="I5892" s="596">
        <v>2025</v>
      </c>
      <c r="J5892" s="598">
        <v>2</v>
      </c>
      <c r="K5892" s="599">
        <v>45723</v>
      </c>
      <c r="L5892" s="600">
        <v>1</v>
      </c>
      <c r="M5892" s="480">
        <v>0.3765</v>
      </c>
      <c r="N5892" s="480">
        <v>0.3765</v>
      </c>
      <c r="O5892" s="480">
        <v>0</v>
      </c>
      <c r="P5892" s="480">
        <v>0</v>
      </c>
      <c r="Q5892" s="601">
        <v>1</v>
      </c>
      <c r="R5892" s="602">
        <v>0.3765</v>
      </c>
      <c r="S5892" s="603">
        <v>0</v>
      </c>
      <c r="T5892" s="604">
        <v>665191</v>
      </c>
      <c r="U5892" s="605">
        <v>0</v>
      </c>
      <c r="V5892" s="606">
        <v>0</v>
      </c>
      <c r="W5892" s="716" t="e">
        <f t="shared" si="245"/>
        <v>#DIV/0!</v>
      </c>
      <c r="X5892" s="484"/>
      <c r="Y5892" s="484"/>
      <c r="Z5892" s="739">
        <f t="shared" si="246"/>
        <v>0</v>
      </c>
      <c r="AA5892" s="484"/>
      <c r="AB5892" s="484"/>
      <c r="AC5892" s="484"/>
      <c r="AD5892" s="484"/>
      <c r="AE5892" s="484"/>
      <c r="AF5892" s="484"/>
      <c r="AG5892" s="484"/>
      <c r="AH5892" s="484"/>
    </row>
    <row r="5893" spans="1:34" s="516" customFormat="1" ht="12.65" customHeight="1">
      <c r="A5893" s="284" t="s">
        <v>68</v>
      </c>
      <c r="B5893" s="335" t="s">
        <v>998</v>
      </c>
      <c r="C5893" s="596" t="s">
        <v>435</v>
      </c>
      <c r="D5893" s="335" t="s">
        <v>444</v>
      </c>
      <c r="E5893" s="601">
        <v>130020670058314</v>
      </c>
      <c r="F5893" s="596" t="s">
        <v>988</v>
      </c>
      <c r="G5893" s="596" t="s">
        <v>1001</v>
      </c>
      <c r="H5893" s="596" t="s">
        <v>439</v>
      </c>
      <c r="I5893" s="596">
        <v>2025</v>
      </c>
      <c r="J5893" s="598">
        <v>2</v>
      </c>
      <c r="K5893" s="599">
        <v>45723</v>
      </c>
      <c r="L5893" s="600">
        <v>1</v>
      </c>
      <c r="M5893" s="480">
        <v>0.3765</v>
      </c>
      <c r="N5893" s="480">
        <v>0.3765</v>
      </c>
      <c r="O5893" s="480">
        <v>0</v>
      </c>
      <c r="P5893" s="480">
        <v>0</v>
      </c>
      <c r="Q5893" s="601">
        <v>1</v>
      </c>
      <c r="R5893" s="602">
        <v>0.3765</v>
      </c>
      <c r="S5893" s="603">
        <v>0</v>
      </c>
      <c r="T5893" s="604">
        <v>0</v>
      </c>
      <c r="U5893" s="605">
        <v>0</v>
      </c>
      <c r="V5893" s="606">
        <v>0</v>
      </c>
      <c r="W5893" s="716" t="e">
        <f t="shared" si="245"/>
        <v>#DIV/0!</v>
      </c>
      <c r="X5893" s="484"/>
      <c r="Y5893" s="484"/>
      <c r="Z5893" s="739">
        <f t="shared" si="246"/>
        <v>0</v>
      </c>
      <c r="AA5893" s="484"/>
      <c r="AB5893" s="484"/>
      <c r="AC5893" s="484"/>
      <c r="AD5893" s="484"/>
      <c r="AE5893" s="484"/>
      <c r="AF5893" s="484"/>
      <c r="AG5893" s="484"/>
      <c r="AH5893" s="484"/>
    </row>
    <row r="5894" spans="1:34" s="516" customFormat="1" ht="12.65" customHeight="1">
      <c r="A5894" s="284" t="s">
        <v>68</v>
      </c>
      <c r="B5894" s="335" t="s">
        <v>998</v>
      </c>
      <c r="C5894" s="596" t="s">
        <v>435</v>
      </c>
      <c r="D5894" s="335" t="s">
        <v>1004</v>
      </c>
      <c r="E5894" s="601">
        <v>130040670021262</v>
      </c>
      <c r="F5894" s="596" t="s">
        <v>988</v>
      </c>
      <c r="G5894" s="596" t="s">
        <v>1001</v>
      </c>
      <c r="H5894" s="596" t="s">
        <v>439</v>
      </c>
      <c r="I5894" s="596">
        <v>2025</v>
      </c>
      <c r="J5894" s="598">
        <v>2</v>
      </c>
      <c r="K5894" s="599">
        <v>45723</v>
      </c>
      <c r="L5894" s="600">
        <v>1</v>
      </c>
      <c r="M5894" s="480">
        <v>0.37930000000000003</v>
      </c>
      <c r="N5894" s="480">
        <v>0.37930000000000003</v>
      </c>
      <c r="O5894" s="480">
        <v>0</v>
      </c>
      <c r="P5894" s="480">
        <v>0</v>
      </c>
      <c r="Q5894" s="601">
        <v>1</v>
      </c>
      <c r="R5894" s="602">
        <v>0.37930000000000003</v>
      </c>
      <c r="S5894" s="603">
        <v>0</v>
      </c>
      <c r="T5894" s="604">
        <v>655070</v>
      </c>
      <c r="U5894" s="605">
        <v>0</v>
      </c>
      <c r="V5894" s="606">
        <v>0</v>
      </c>
      <c r="W5894" s="716" t="e">
        <f t="shared" si="245"/>
        <v>#DIV/0!</v>
      </c>
      <c r="X5894" s="484"/>
      <c r="Y5894" s="484"/>
      <c r="Z5894" s="739">
        <f t="shared" si="246"/>
        <v>0</v>
      </c>
      <c r="AA5894" s="484"/>
      <c r="AB5894" s="484"/>
      <c r="AC5894" s="484"/>
      <c r="AD5894" s="484"/>
      <c r="AE5894" s="484"/>
      <c r="AF5894" s="484"/>
      <c r="AG5894" s="484"/>
      <c r="AH5894" s="484"/>
    </row>
    <row r="5895" spans="1:34" s="516" customFormat="1" ht="12.65" customHeight="1">
      <c r="A5895" s="452" t="s">
        <v>114</v>
      </c>
      <c r="B5895" s="335" t="s">
        <v>434</v>
      </c>
      <c r="C5895" s="596" t="s">
        <v>435</v>
      </c>
      <c r="D5895" s="335" t="s">
        <v>436</v>
      </c>
      <c r="E5895" s="601">
        <v>130020670031776</v>
      </c>
      <c r="F5895" s="596" t="s">
        <v>988</v>
      </c>
      <c r="G5895" s="596" t="s">
        <v>1001</v>
      </c>
      <c r="H5895" s="596" t="s">
        <v>439</v>
      </c>
      <c r="I5895" s="596">
        <v>2025</v>
      </c>
      <c r="J5895" s="598">
        <v>2</v>
      </c>
      <c r="K5895" s="599">
        <v>45723</v>
      </c>
      <c r="L5895" s="600">
        <v>0.3</v>
      </c>
      <c r="M5895" s="480">
        <v>1.8774</v>
      </c>
      <c r="N5895" s="480">
        <v>1.9124000000000001</v>
      </c>
      <c r="O5895" s="480">
        <v>3.5000000000000003E-2</v>
      </c>
      <c r="P5895" s="480">
        <v>1.0500000000000001E-2</v>
      </c>
      <c r="Q5895" s="601">
        <v>1</v>
      </c>
      <c r="R5895" s="602">
        <v>1.8774</v>
      </c>
      <c r="S5895" s="603">
        <v>294647</v>
      </c>
      <c r="T5895" s="604">
        <v>3325976</v>
      </c>
      <c r="U5895" s="605">
        <v>280000</v>
      </c>
      <c r="V5895" s="606">
        <v>163452.45000000001</v>
      </c>
      <c r="W5895" s="716" t="e">
        <f t="shared" si="245"/>
        <v>#DIV/0!</v>
      </c>
      <c r="X5895" s="484"/>
      <c r="Y5895" s="484"/>
      <c r="Z5895" s="739">
        <f t="shared" si="246"/>
        <v>10312.645</v>
      </c>
      <c r="AA5895" s="484"/>
      <c r="AB5895" s="484"/>
      <c r="AC5895" s="484"/>
      <c r="AD5895" s="484"/>
      <c r="AE5895" s="484"/>
      <c r="AF5895" s="484"/>
      <c r="AG5895" s="484"/>
      <c r="AH5895" s="484"/>
    </row>
    <row r="5896" spans="1:34" s="516" customFormat="1" ht="12.65" customHeight="1">
      <c r="A5896" s="452" t="s">
        <v>114</v>
      </c>
      <c r="B5896" s="335" t="s">
        <v>434</v>
      </c>
      <c r="C5896" s="596" t="s">
        <v>435</v>
      </c>
      <c r="D5896" s="335" t="s">
        <v>440</v>
      </c>
      <c r="E5896" s="601">
        <v>130020670034027</v>
      </c>
      <c r="F5896" s="596" t="s">
        <v>988</v>
      </c>
      <c r="G5896" s="596" t="s">
        <v>1001</v>
      </c>
      <c r="H5896" s="596" t="s">
        <v>439</v>
      </c>
      <c r="I5896" s="596">
        <v>2025</v>
      </c>
      <c r="J5896" s="598">
        <v>2</v>
      </c>
      <c r="K5896" s="599">
        <v>45723</v>
      </c>
      <c r="L5896" s="600">
        <v>0.3</v>
      </c>
      <c r="M5896" s="480">
        <v>0.27339999999999998</v>
      </c>
      <c r="N5896" s="480">
        <v>0.33090000000000003</v>
      </c>
      <c r="O5896" s="480">
        <v>5.7500000000000002E-2</v>
      </c>
      <c r="P5896" s="480">
        <v>1.72E-2</v>
      </c>
      <c r="Q5896" s="601">
        <v>1</v>
      </c>
      <c r="R5896" s="602">
        <v>0.27339999999999998</v>
      </c>
      <c r="S5896" s="603">
        <v>39308</v>
      </c>
      <c r="T5896" s="604">
        <v>2446795</v>
      </c>
      <c r="U5896" s="605">
        <v>460000</v>
      </c>
      <c r="V5896" s="606">
        <v>319412.23</v>
      </c>
      <c r="W5896" s="716" t="e">
        <f t="shared" si="245"/>
        <v>#DIV/0!</v>
      </c>
      <c r="X5896" s="484"/>
      <c r="Y5896" s="484"/>
      <c r="Z5896" s="739">
        <f t="shared" si="246"/>
        <v>2260.21</v>
      </c>
      <c r="AA5896" s="484"/>
      <c r="AB5896" s="484"/>
      <c r="AC5896" s="484"/>
      <c r="AD5896" s="484"/>
      <c r="AE5896" s="484"/>
      <c r="AF5896" s="484"/>
      <c r="AG5896" s="484"/>
      <c r="AH5896" s="484"/>
    </row>
    <row r="5897" spans="1:34" s="516" customFormat="1" ht="12.65" customHeight="1">
      <c r="A5897" s="452" t="s">
        <v>114</v>
      </c>
      <c r="B5897" s="335" t="s">
        <v>434</v>
      </c>
      <c r="C5897" s="596" t="s">
        <v>435</v>
      </c>
      <c r="D5897" s="335" t="s">
        <v>440</v>
      </c>
      <c r="E5897" s="601">
        <v>130020670034026</v>
      </c>
      <c r="F5897" s="596" t="s">
        <v>988</v>
      </c>
      <c r="G5897" s="596" t="s">
        <v>1001</v>
      </c>
      <c r="H5897" s="596" t="s">
        <v>439</v>
      </c>
      <c r="I5897" s="596">
        <v>2025</v>
      </c>
      <c r="J5897" s="598">
        <v>2</v>
      </c>
      <c r="K5897" s="599">
        <v>45723</v>
      </c>
      <c r="L5897" s="600">
        <v>0.3</v>
      </c>
      <c r="M5897" s="480">
        <v>0.27339999999999998</v>
      </c>
      <c r="N5897" s="480">
        <v>0.33090000000000003</v>
      </c>
      <c r="O5897" s="480">
        <v>5.7500000000000002E-2</v>
      </c>
      <c r="P5897" s="480">
        <v>1.72E-2</v>
      </c>
      <c r="Q5897" s="601">
        <v>1</v>
      </c>
      <c r="R5897" s="602">
        <v>0.27339999999999998</v>
      </c>
      <c r="S5897" s="603">
        <v>80400</v>
      </c>
      <c r="T5897" s="604">
        <v>187920</v>
      </c>
      <c r="U5897" s="605"/>
      <c r="V5897" s="606"/>
      <c r="W5897" s="716" t="e">
        <f t="shared" si="245"/>
        <v>#DIV/0!</v>
      </c>
      <c r="X5897" s="484"/>
      <c r="Y5897" s="484"/>
      <c r="Z5897" s="739">
        <f t="shared" si="246"/>
        <v>4623</v>
      </c>
      <c r="AA5897" s="484"/>
      <c r="AB5897" s="484"/>
      <c r="AC5897" s="484"/>
      <c r="AD5897" s="484"/>
      <c r="AE5897" s="484"/>
      <c r="AF5897" s="484"/>
      <c r="AG5897" s="484"/>
      <c r="AH5897" s="484"/>
    </row>
    <row r="5898" spans="1:34" s="516" customFormat="1" ht="12.65" customHeight="1">
      <c r="A5898" s="452" t="s">
        <v>114</v>
      </c>
      <c r="B5898" s="335" t="s">
        <v>434</v>
      </c>
      <c r="C5898" s="596" t="s">
        <v>435</v>
      </c>
      <c r="D5898" s="335" t="s">
        <v>440</v>
      </c>
      <c r="E5898" s="601">
        <v>130020670034025</v>
      </c>
      <c r="F5898" s="596" t="s">
        <v>988</v>
      </c>
      <c r="G5898" s="596" t="s">
        <v>1001</v>
      </c>
      <c r="H5898" s="596" t="s">
        <v>439</v>
      </c>
      <c r="I5898" s="596">
        <v>2025</v>
      </c>
      <c r="J5898" s="598">
        <v>2</v>
      </c>
      <c r="K5898" s="599">
        <v>45723</v>
      </c>
      <c r="L5898" s="600">
        <v>0.3</v>
      </c>
      <c r="M5898" s="480">
        <v>0.27339999999999998</v>
      </c>
      <c r="N5898" s="480">
        <v>0.33090000000000003</v>
      </c>
      <c r="O5898" s="480">
        <v>5.7500000000000002E-2</v>
      </c>
      <c r="P5898" s="480">
        <v>1.72E-2</v>
      </c>
      <c r="Q5898" s="601">
        <v>1</v>
      </c>
      <c r="R5898" s="602">
        <v>0.27339999999999998</v>
      </c>
      <c r="S5898" s="603">
        <v>114000</v>
      </c>
      <c r="T5898" s="604">
        <v>149086</v>
      </c>
      <c r="U5898" s="605"/>
      <c r="V5898" s="606"/>
      <c r="W5898" s="716" t="e">
        <f t="shared" si="245"/>
        <v>#DIV/0!</v>
      </c>
      <c r="X5898" s="484"/>
      <c r="Y5898" s="484"/>
      <c r="Z5898" s="739">
        <f t="shared" si="246"/>
        <v>6555</v>
      </c>
      <c r="AA5898" s="484"/>
      <c r="AB5898" s="484"/>
      <c r="AC5898" s="484"/>
      <c r="AD5898" s="484"/>
      <c r="AE5898" s="484"/>
      <c r="AF5898" s="484"/>
      <c r="AG5898" s="484"/>
      <c r="AH5898" s="484"/>
    </row>
    <row r="5899" spans="1:34" s="516" customFormat="1" ht="12.65" customHeight="1">
      <c r="A5899" s="452" t="s">
        <v>114</v>
      </c>
      <c r="B5899" s="335" t="s">
        <v>434</v>
      </c>
      <c r="C5899" s="596" t="s">
        <v>435</v>
      </c>
      <c r="D5899" s="335" t="s">
        <v>440</v>
      </c>
      <c r="E5899" s="601">
        <v>130020670034024</v>
      </c>
      <c r="F5899" s="596" t="s">
        <v>988</v>
      </c>
      <c r="G5899" s="596" t="s">
        <v>1001</v>
      </c>
      <c r="H5899" s="596" t="s">
        <v>439</v>
      </c>
      <c r="I5899" s="596">
        <v>2025</v>
      </c>
      <c r="J5899" s="598">
        <v>2</v>
      </c>
      <c r="K5899" s="599">
        <v>45723</v>
      </c>
      <c r="L5899" s="600">
        <v>0.3</v>
      </c>
      <c r="M5899" s="480">
        <v>0.27339999999999998</v>
      </c>
      <c r="N5899" s="480">
        <v>0.33090000000000003</v>
      </c>
      <c r="O5899" s="480">
        <v>5.7500000000000002E-2</v>
      </c>
      <c r="P5899" s="480">
        <v>1.72E-2</v>
      </c>
      <c r="Q5899" s="601">
        <v>1</v>
      </c>
      <c r="R5899" s="602">
        <v>0.27339999999999998</v>
      </c>
      <c r="S5899" s="603">
        <v>29479</v>
      </c>
      <c r="T5899" s="604">
        <v>37369</v>
      </c>
      <c r="U5899" s="605"/>
      <c r="V5899" s="606"/>
      <c r="W5899" s="716" t="e">
        <f t="shared" si="245"/>
        <v>#DIV/0!</v>
      </c>
      <c r="X5899" s="484"/>
      <c r="Y5899" s="484"/>
      <c r="Z5899" s="739">
        <f t="shared" si="246"/>
        <v>1695.0425</v>
      </c>
      <c r="AA5899" s="484"/>
      <c r="AB5899" s="484"/>
      <c r="AC5899" s="484"/>
      <c r="AD5899" s="484"/>
      <c r="AE5899" s="484"/>
      <c r="AF5899" s="484"/>
      <c r="AG5899" s="484"/>
      <c r="AH5899" s="484"/>
    </row>
    <row r="5900" spans="1:34" s="516" customFormat="1" ht="12.65" customHeight="1">
      <c r="A5900" s="452" t="s">
        <v>114</v>
      </c>
      <c r="B5900" s="335" t="s">
        <v>434</v>
      </c>
      <c r="C5900" s="596" t="s">
        <v>435</v>
      </c>
      <c r="D5900" s="335" t="s">
        <v>440</v>
      </c>
      <c r="E5900" s="601">
        <v>130020670034023</v>
      </c>
      <c r="F5900" s="596" t="s">
        <v>988</v>
      </c>
      <c r="G5900" s="596" t="s">
        <v>1001</v>
      </c>
      <c r="H5900" s="596" t="s">
        <v>439</v>
      </c>
      <c r="I5900" s="596">
        <v>2025</v>
      </c>
      <c r="J5900" s="598">
        <v>2</v>
      </c>
      <c r="K5900" s="599">
        <v>45723</v>
      </c>
      <c r="L5900" s="600">
        <v>0.3</v>
      </c>
      <c r="M5900" s="480">
        <v>0.27339999999999998</v>
      </c>
      <c r="N5900" s="480">
        <v>0.33090000000000003</v>
      </c>
      <c r="O5900" s="480">
        <v>5.7500000000000002E-2</v>
      </c>
      <c r="P5900" s="480">
        <v>1.72E-2</v>
      </c>
      <c r="Q5900" s="601">
        <v>1</v>
      </c>
      <c r="R5900" s="602">
        <v>0.27339999999999998</v>
      </c>
      <c r="S5900" s="603">
        <v>119581</v>
      </c>
      <c r="T5900" s="604">
        <v>125311</v>
      </c>
      <c r="U5900" s="605"/>
      <c r="V5900" s="606"/>
      <c r="W5900" s="716" t="e">
        <f t="shared" si="245"/>
        <v>#DIV/0!</v>
      </c>
      <c r="X5900" s="484"/>
      <c r="Y5900" s="484"/>
      <c r="Z5900" s="739">
        <f t="shared" si="246"/>
        <v>6875.9075000000003</v>
      </c>
      <c r="AA5900" s="484"/>
      <c r="AB5900" s="484"/>
      <c r="AC5900" s="484"/>
      <c r="AD5900" s="484"/>
      <c r="AE5900" s="484"/>
      <c r="AF5900" s="484"/>
      <c r="AG5900" s="484"/>
      <c r="AH5900" s="484"/>
    </row>
    <row r="5901" spans="1:34" s="516" customFormat="1" ht="12.65" customHeight="1">
      <c r="A5901" s="452" t="s">
        <v>114</v>
      </c>
      <c r="B5901" s="335" t="s">
        <v>434</v>
      </c>
      <c r="C5901" s="596" t="s">
        <v>435</v>
      </c>
      <c r="D5901" s="335" t="s">
        <v>440</v>
      </c>
      <c r="E5901" s="601">
        <v>130020670034014</v>
      </c>
      <c r="F5901" s="596" t="s">
        <v>988</v>
      </c>
      <c r="G5901" s="596" t="s">
        <v>1001</v>
      </c>
      <c r="H5901" s="596" t="s">
        <v>439</v>
      </c>
      <c r="I5901" s="596">
        <v>2025</v>
      </c>
      <c r="J5901" s="598">
        <v>2</v>
      </c>
      <c r="K5901" s="599">
        <v>45723</v>
      </c>
      <c r="L5901" s="600">
        <v>0.3</v>
      </c>
      <c r="M5901" s="480">
        <v>0.27339999999999998</v>
      </c>
      <c r="N5901" s="480">
        <v>0.33090000000000003</v>
      </c>
      <c r="O5901" s="480">
        <v>5.7500000000000002E-2</v>
      </c>
      <c r="P5901" s="480">
        <v>1.72E-2</v>
      </c>
      <c r="Q5901" s="601">
        <v>1</v>
      </c>
      <c r="R5901" s="602">
        <v>0.27339999999999998</v>
      </c>
      <c r="S5901" s="603">
        <v>22620</v>
      </c>
      <c r="T5901" s="604">
        <v>120420</v>
      </c>
      <c r="U5901" s="605"/>
      <c r="V5901" s="606"/>
      <c r="W5901" s="716" t="e">
        <f t="shared" si="245"/>
        <v>#DIV/0!</v>
      </c>
      <c r="X5901" s="484"/>
      <c r="Y5901" s="484"/>
      <c r="Z5901" s="739">
        <f t="shared" si="246"/>
        <v>1300.6500000000001</v>
      </c>
      <c r="AA5901" s="484"/>
      <c r="AB5901" s="484"/>
      <c r="AC5901" s="484"/>
      <c r="AD5901" s="484"/>
      <c r="AE5901" s="484"/>
      <c r="AF5901" s="484"/>
      <c r="AG5901" s="484"/>
      <c r="AH5901" s="484"/>
    </row>
    <row r="5902" spans="1:34" s="516" customFormat="1" ht="12.65" customHeight="1">
      <c r="A5902" s="452" t="s">
        <v>114</v>
      </c>
      <c r="B5902" s="335" t="s">
        <v>434</v>
      </c>
      <c r="C5902" s="596" t="s">
        <v>435</v>
      </c>
      <c r="D5902" s="335" t="s">
        <v>442</v>
      </c>
      <c r="E5902" s="601">
        <v>130040670046310</v>
      </c>
      <c r="F5902" s="596" t="s">
        <v>988</v>
      </c>
      <c r="G5902" s="596" t="s">
        <v>1001</v>
      </c>
      <c r="H5902" s="596" t="s">
        <v>439</v>
      </c>
      <c r="I5902" s="596">
        <v>2025</v>
      </c>
      <c r="J5902" s="598">
        <v>2</v>
      </c>
      <c r="K5902" s="599">
        <v>45723</v>
      </c>
      <c r="L5902" s="600">
        <v>0.3</v>
      </c>
      <c r="M5902" s="480">
        <v>0.20449999999999999</v>
      </c>
      <c r="N5902" s="480">
        <v>0.23080000000000001</v>
      </c>
      <c r="O5902" s="480">
        <v>2.63E-2</v>
      </c>
      <c r="P5902" s="480">
        <v>7.9000000000000008E-3</v>
      </c>
      <c r="Q5902" s="601">
        <v>1</v>
      </c>
      <c r="R5902" s="602">
        <v>0.20449999999999999</v>
      </c>
      <c r="S5902" s="603">
        <v>81739</v>
      </c>
      <c r="T5902" s="604">
        <v>3082793</v>
      </c>
      <c r="U5902" s="605">
        <v>420000</v>
      </c>
      <c r="V5902" s="606">
        <v>338975.16</v>
      </c>
      <c r="W5902" s="716" t="e">
        <f t="shared" si="245"/>
        <v>#DIV/0!</v>
      </c>
      <c r="X5902" s="484"/>
      <c r="Y5902" s="484"/>
      <c r="Z5902" s="739">
        <f t="shared" si="246"/>
        <v>2149.7357000000002</v>
      </c>
      <c r="AA5902" s="484"/>
      <c r="AB5902" s="484"/>
      <c r="AC5902" s="484"/>
      <c r="AD5902" s="484"/>
      <c r="AE5902" s="484"/>
      <c r="AF5902" s="484"/>
      <c r="AG5902" s="484"/>
      <c r="AH5902" s="484"/>
    </row>
    <row r="5903" spans="1:34" s="516" customFormat="1" ht="12.65" customHeight="1">
      <c r="A5903" s="452" t="s">
        <v>114</v>
      </c>
      <c r="B5903" s="335" t="s">
        <v>434</v>
      </c>
      <c r="C5903" s="596" t="s">
        <v>435</v>
      </c>
      <c r="D5903" s="335" t="s">
        <v>442</v>
      </c>
      <c r="E5903" s="601">
        <v>130040670046308</v>
      </c>
      <c r="F5903" s="596" t="s">
        <v>988</v>
      </c>
      <c r="G5903" s="596" t="s">
        <v>1001</v>
      </c>
      <c r="H5903" s="596" t="s">
        <v>439</v>
      </c>
      <c r="I5903" s="596">
        <v>2025</v>
      </c>
      <c r="J5903" s="598">
        <v>2</v>
      </c>
      <c r="K5903" s="599">
        <v>45723</v>
      </c>
      <c r="L5903" s="600">
        <v>0.3</v>
      </c>
      <c r="M5903" s="480">
        <v>0.20449999999999999</v>
      </c>
      <c r="N5903" s="480">
        <v>0.23080000000000001</v>
      </c>
      <c r="O5903" s="480">
        <v>2.63E-2</v>
      </c>
      <c r="P5903" s="480">
        <v>7.9000000000000008E-3</v>
      </c>
      <c r="Q5903" s="601">
        <v>1</v>
      </c>
      <c r="R5903" s="602">
        <v>0.20449999999999999</v>
      </c>
      <c r="S5903" s="603">
        <v>22127</v>
      </c>
      <c r="T5903" s="604">
        <v>77627</v>
      </c>
      <c r="U5903" s="605"/>
      <c r="V5903" s="606"/>
      <c r="W5903" s="716" t="e">
        <f t="shared" si="245"/>
        <v>#DIV/0!</v>
      </c>
      <c r="X5903" s="484"/>
      <c r="Y5903" s="484"/>
      <c r="Z5903" s="739">
        <f t="shared" si="246"/>
        <v>581.94010000000003</v>
      </c>
      <c r="AA5903" s="484"/>
      <c r="AB5903" s="484"/>
      <c r="AC5903" s="484"/>
      <c r="AD5903" s="484"/>
      <c r="AE5903" s="484"/>
      <c r="AF5903" s="484"/>
      <c r="AG5903" s="484"/>
      <c r="AH5903" s="484"/>
    </row>
    <row r="5904" spans="1:34" s="516" customFormat="1" ht="12.65" customHeight="1">
      <c r="A5904" s="452" t="s">
        <v>114</v>
      </c>
      <c r="B5904" s="335" t="s">
        <v>434</v>
      </c>
      <c r="C5904" s="596" t="s">
        <v>435</v>
      </c>
      <c r="D5904" s="335" t="s">
        <v>444</v>
      </c>
      <c r="E5904" s="601">
        <v>130020670033987</v>
      </c>
      <c r="F5904" s="596" t="s">
        <v>988</v>
      </c>
      <c r="G5904" s="596" t="s">
        <v>1001</v>
      </c>
      <c r="H5904" s="596" t="s">
        <v>439</v>
      </c>
      <c r="I5904" s="596">
        <v>2025</v>
      </c>
      <c r="J5904" s="598">
        <v>2</v>
      </c>
      <c r="K5904" s="599">
        <v>45723</v>
      </c>
      <c r="L5904" s="600">
        <v>0.3</v>
      </c>
      <c r="M5904" s="480">
        <v>0.1203</v>
      </c>
      <c r="N5904" s="480">
        <v>0.14530000000000001</v>
      </c>
      <c r="O5904" s="480">
        <v>2.5000000000000001E-2</v>
      </c>
      <c r="P5904" s="480">
        <v>7.4999999999999997E-3</v>
      </c>
      <c r="Q5904" s="601">
        <v>1</v>
      </c>
      <c r="R5904" s="602">
        <v>0.1203</v>
      </c>
      <c r="S5904" s="603">
        <v>30000</v>
      </c>
      <c r="T5904" s="604">
        <v>3361369</v>
      </c>
      <c r="U5904" s="605">
        <v>400000</v>
      </c>
      <c r="V5904" s="606">
        <v>316090.99</v>
      </c>
      <c r="W5904" s="716" t="e">
        <f t="shared" si="245"/>
        <v>#DIV/0!</v>
      </c>
      <c r="X5904" s="484"/>
      <c r="Y5904" s="484"/>
      <c r="Z5904" s="739">
        <f t="shared" si="246"/>
        <v>750</v>
      </c>
      <c r="AA5904" s="484"/>
      <c r="AB5904" s="484"/>
      <c r="AC5904" s="484"/>
      <c r="AD5904" s="484"/>
      <c r="AE5904" s="484"/>
      <c r="AF5904" s="484"/>
      <c r="AG5904" s="484"/>
      <c r="AH5904" s="484"/>
    </row>
    <row r="5905" spans="1:34" s="516" customFormat="1" ht="12.65" customHeight="1">
      <c r="A5905" s="452" t="s">
        <v>114</v>
      </c>
      <c r="B5905" s="335" t="s">
        <v>434</v>
      </c>
      <c r="C5905" s="596" t="s">
        <v>435</v>
      </c>
      <c r="D5905" s="335" t="s">
        <v>444</v>
      </c>
      <c r="E5905" s="601">
        <v>130020670033986</v>
      </c>
      <c r="F5905" s="596" t="s">
        <v>988</v>
      </c>
      <c r="G5905" s="596" t="s">
        <v>1001</v>
      </c>
      <c r="H5905" s="596" t="s">
        <v>439</v>
      </c>
      <c r="I5905" s="596">
        <v>2025</v>
      </c>
      <c r="J5905" s="598">
        <v>2</v>
      </c>
      <c r="K5905" s="599">
        <v>45723</v>
      </c>
      <c r="L5905" s="600">
        <v>0.3</v>
      </c>
      <c r="M5905" s="480">
        <v>0.1203</v>
      </c>
      <c r="N5905" s="480">
        <v>0.14530000000000001</v>
      </c>
      <c r="O5905" s="480">
        <v>2.5000000000000001E-2</v>
      </c>
      <c r="P5905" s="480">
        <v>7.4999999999999997E-3</v>
      </c>
      <c r="Q5905" s="601">
        <v>1</v>
      </c>
      <c r="R5905" s="602">
        <v>0.1203</v>
      </c>
      <c r="S5905" s="603">
        <v>70000</v>
      </c>
      <c r="T5905" s="604">
        <v>157774</v>
      </c>
      <c r="U5905" s="605"/>
      <c r="V5905" s="606"/>
      <c r="W5905" s="716" t="e">
        <f t="shared" si="245"/>
        <v>#DIV/0!</v>
      </c>
      <c r="X5905" s="484"/>
      <c r="Y5905" s="484"/>
      <c r="Z5905" s="739">
        <f t="shared" si="246"/>
        <v>1750</v>
      </c>
      <c r="AA5905" s="484"/>
      <c r="AB5905" s="484"/>
      <c r="AC5905" s="484"/>
      <c r="AD5905" s="484"/>
      <c r="AE5905" s="484"/>
      <c r="AF5905" s="484"/>
      <c r="AG5905" s="484"/>
      <c r="AH5905" s="484"/>
    </row>
    <row r="5906" spans="1:34" s="516" customFormat="1" ht="12.65" customHeight="1">
      <c r="A5906" s="452" t="s">
        <v>114</v>
      </c>
      <c r="B5906" s="335" t="s">
        <v>434</v>
      </c>
      <c r="C5906" s="596" t="s">
        <v>435</v>
      </c>
      <c r="D5906" s="335" t="s">
        <v>444</v>
      </c>
      <c r="E5906" s="601">
        <v>130020670033985</v>
      </c>
      <c r="F5906" s="596" t="s">
        <v>988</v>
      </c>
      <c r="G5906" s="596" t="s">
        <v>1001</v>
      </c>
      <c r="H5906" s="596" t="s">
        <v>439</v>
      </c>
      <c r="I5906" s="596">
        <v>2025</v>
      </c>
      <c r="J5906" s="598">
        <v>2</v>
      </c>
      <c r="K5906" s="599">
        <v>45723</v>
      </c>
      <c r="L5906" s="600">
        <v>0.3</v>
      </c>
      <c r="M5906" s="480">
        <v>0.1203</v>
      </c>
      <c r="N5906" s="480">
        <v>0.14530000000000001</v>
      </c>
      <c r="O5906" s="480">
        <v>2.5000000000000001E-2</v>
      </c>
      <c r="P5906" s="480">
        <v>7.4999999999999997E-3</v>
      </c>
      <c r="Q5906" s="601">
        <v>1</v>
      </c>
      <c r="R5906" s="602">
        <v>0.1203</v>
      </c>
      <c r="S5906" s="603">
        <v>70000</v>
      </c>
      <c r="T5906" s="604">
        <v>205000</v>
      </c>
      <c r="U5906" s="605"/>
      <c r="V5906" s="606"/>
      <c r="W5906" s="716" t="e">
        <f t="shared" si="245"/>
        <v>#DIV/0!</v>
      </c>
      <c r="X5906" s="484"/>
      <c r="Y5906" s="484"/>
      <c r="Z5906" s="739">
        <f t="shared" si="246"/>
        <v>1750</v>
      </c>
      <c r="AA5906" s="484"/>
      <c r="AB5906" s="484"/>
      <c r="AC5906" s="484"/>
      <c r="AD5906" s="484"/>
      <c r="AE5906" s="484"/>
      <c r="AF5906" s="484"/>
      <c r="AG5906" s="484"/>
      <c r="AH5906" s="484"/>
    </row>
    <row r="5907" spans="1:34" s="516" customFormat="1" ht="12.65" customHeight="1">
      <c r="A5907" s="452" t="s">
        <v>114</v>
      </c>
      <c r="B5907" s="335" t="s">
        <v>434</v>
      </c>
      <c r="C5907" s="596" t="s">
        <v>435</v>
      </c>
      <c r="D5907" s="335" t="s">
        <v>444</v>
      </c>
      <c r="E5907" s="601">
        <v>130020670033984</v>
      </c>
      <c r="F5907" s="596" t="s">
        <v>988</v>
      </c>
      <c r="G5907" s="596" t="s">
        <v>1001</v>
      </c>
      <c r="H5907" s="596" t="s">
        <v>439</v>
      </c>
      <c r="I5907" s="596">
        <v>2025</v>
      </c>
      <c r="J5907" s="598">
        <v>2</v>
      </c>
      <c r="K5907" s="599">
        <v>45723</v>
      </c>
      <c r="L5907" s="600">
        <v>0.3</v>
      </c>
      <c r="M5907" s="480">
        <v>0.1203</v>
      </c>
      <c r="N5907" s="480">
        <v>0.14530000000000001</v>
      </c>
      <c r="O5907" s="480">
        <v>2.5000000000000001E-2</v>
      </c>
      <c r="P5907" s="480">
        <v>7.4999999999999997E-3</v>
      </c>
      <c r="Q5907" s="601">
        <v>1</v>
      </c>
      <c r="R5907" s="602">
        <v>0.1203</v>
      </c>
      <c r="S5907" s="603">
        <v>31501</v>
      </c>
      <c r="T5907" s="604">
        <v>78087</v>
      </c>
      <c r="U5907" s="605"/>
      <c r="V5907" s="606"/>
      <c r="W5907" s="716" t="e">
        <f t="shared" si="245"/>
        <v>#DIV/0!</v>
      </c>
      <c r="X5907" s="484"/>
      <c r="Y5907" s="484"/>
      <c r="Z5907" s="739">
        <f t="shared" si="246"/>
        <v>787.52500000000009</v>
      </c>
      <c r="AA5907" s="484"/>
      <c r="AB5907" s="484"/>
      <c r="AC5907" s="484"/>
      <c r="AD5907" s="484"/>
      <c r="AE5907" s="484"/>
      <c r="AF5907" s="484"/>
      <c r="AG5907" s="484"/>
      <c r="AH5907" s="484"/>
    </row>
    <row r="5908" spans="1:34" s="516" customFormat="1" ht="12.65" customHeight="1">
      <c r="A5908" s="452" t="s">
        <v>114</v>
      </c>
      <c r="B5908" s="335" t="s">
        <v>434</v>
      </c>
      <c r="C5908" s="596" t="s">
        <v>435</v>
      </c>
      <c r="D5908" s="335" t="s">
        <v>444</v>
      </c>
      <c r="E5908" s="601">
        <v>130020670033983</v>
      </c>
      <c r="F5908" s="596" t="s">
        <v>988</v>
      </c>
      <c r="G5908" s="596" t="s">
        <v>1001</v>
      </c>
      <c r="H5908" s="596" t="s">
        <v>439</v>
      </c>
      <c r="I5908" s="596">
        <v>2025</v>
      </c>
      <c r="J5908" s="598">
        <v>2</v>
      </c>
      <c r="K5908" s="599">
        <v>45723</v>
      </c>
      <c r="L5908" s="600">
        <v>0.3</v>
      </c>
      <c r="M5908" s="480">
        <v>0.1203</v>
      </c>
      <c r="N5908" s="480">
        <v>0.14530000000000001</v>
      </c>
      <c r="O5908" s="480">
        <v>2.5000000000000001E-2</v>
      </c>
      <c r="P5908" s="480">
        <v>7.4999999999999997E-3</v>
      </c>
      <c r="Q5908" s="601">
        <v>1</v>
      </c>
      <c r="R5908" s="602">
        <v>0.1203</v>
      </c>
      <c r="S5908" s="603">
        <v>121200</v>
      </c>
      <c r="T5908" s="604">
        <v>192330</v>
      </c>
      <c r="U5908" s="605"/>
      <c r="V5908" s="606"/>
      <c r="W5908" s="716" t="e">
        <f t="shared" si="245"/>
        <v>#DIV/0!</v>
      </c>
      <c r="X5908" s="484"/>
      <c r="Y5908" s="484"/>
      <c r="Z5908" s="739">
        <f t="shared" si="246"/>
        <v>3030</v>
      </c>
      <c r="AA5908" s="484"/>
      <c r="AB5908" s="484"/>
      <c r="AC5908" s="484"/>
      <c r="AD5908" s="484"/>
      <c r="AE5908" s="484"/>
      <c r="AF5908" s="484"/>
      <c r="AG5908" s="484"/>
      <c r="AH5908" s="484"/>
    </row>
    <row r="5909" spans="1:34" s="516" customFormat="1" ht="12.65" customHeight="1">
      <c r="A5909" s="452" t="s">
        <v>114</v>
      </c>
      <c r="B5909" s="335" t="s">
        <v>434</v>
      </c>
      <c r="C5909" s="596" t="s">
        <v>435</v>
      </c>
      <c r="D5909" s="335" t="s">
        <v>444</v>
      </c>
      <c r="E5909" s="601">
        <v>130020670033964</v>
      </c>
      <c r="F5909" s="596" t="s">
        <v>988</v>
      </c>
      <c r="G5909" s="596" t="s">
        <v>1001</v>
      </c>
      <c r="H5909" s="596" t="s">
        <v>439</v>
      </c>
      <c r="I5909" s="596">
        <v>2025</v>
      </c>
      <c r="J5909" s="598">
        <v>2</v>
      </c>
      <c r="K5909" s="599">
        <v>45723</v>
      </c>
      <c r="L5909" s="600">
        <v>0.3</v>
      </c>
      <c r="M5909" s="480">
        <v>0.1203</v>
      </c>
      <c r="N5909" s="480">
        <v>0.14530000000000001</v>
      </c>
      <c r="O5909" s="480">
        <v>2.5000000000000001E-2</v>
      </c>
      <c r="P5909" s="480">
        <v>7.4999999999999997E-3</v>
      </c>
      <c r="Q5909" s="601">
        <v>1</v>
      </c>
      <c r="R5909" s="602">
        <v>0.1203</v>
      </c>
      <c r="S5909" s="603">
        <v>46551</v>
      </c>
      <c r="T5909" s="604">
        <v>206551</v>
      </c>
      <c r="U5909" s="605"/>
      <c r="V5909" s="606"/>
      <c r="W5909" s="716" t="e">
        <f t="shared" si="245"/>
        <v>#DIV/0!</v>
      </c>
      <c r="X5909" s="484"/>
      <c r="Y5909" s="484"/>
      <c r="Z5909" s="739">
        <f t="shared" si="246"/>
        <v>1163.7750000000001</v>
      </c>
      <c r="AA5909" s="484"/>
      <c r="AB5909" s="484"/>
      <c r="AC5909" s="484"/>
      <c r="AD5909" s="484"/>
      <c r="AE5909" s="484"/>
      <c r="AF5909" s="484"/>
      <c r="AG5909" s="484"/>
      <c r="AH5909" s="484"/>
    </row>
    <row r="5910" spans="1:34" s="516" customFormat="1" ht="12.65" customHeight="1">
      <c r="A5910" s="452" t="s">
        <v>114</v>
      </c>
      <c r="B5910" s="335" t="s">
        <v>434</v>
      </c>
      <c r="C5910" s="596" t="s">
        <v>435</v>
      </c>
      <c r="D5910" s="335" t="s">
        <v>446</v>
      </c>
      <c r="E5910" s="601">
        <v>130020670035243</v>
      </c>
      <c r="F5910" s="596" t="s">
        <v>988</v>
      </c>
      <c r="G5910" s="596" t="s">
        <v>1001</v>
      </c>
      <c r="H5910" s="596" t="s">
        <v>439</v>
      </c>
      <c r="I5910" s="596">
        <v>2025</v>
      </c>
      <c r="J5910" s="598">
        <v>2</v>
      </c>
      <c r="K5910" s="599">
        <v>45723</v>
      </c>
      <c r="L5910" s="600">
        <v>0.3</v>
      </c>
      <c r="M5910" s="480">
        <v>0.1225</v>
      </c>
      <c r="N5910" s="480">
        <v>0.14749999999999999</v>
      </c>
      <c r="O5910" s="480">
        <v>2.5000000000000001E-2</v>
      </c>
      <c r="P5910" s="480">
        <v>7.4999999999999997E-3</v>
      </c>
      <c r="Q5910" s="601">
        <v>1</v>
      </c>
      <c r="R5910" s="602">
        <v>0.1225</v>
      </c>
      <c r="S5910" s="603">
        <v>13191</v>
      </c>
      <c r="T5910" s="604">
        <v>4566375</v>
      </c>
      <c r="U5910" s="605">
        <v>400000</v>
      </c>
      <c r="V5910" s="606">
        <v>285895.23</v>
      </c>
      <c r="W5910" s="716" t="e">
        <f t="shared" si="245"/>
        <v>#DIV/0!</v>
      </c>
      <c r="X5910" s="484"/>
      <c r="Y5910" s="484"/>
      <c r="Z5910" s="739">
        <f t="shared" si="246"/>
        <v>329.77500000000003</v>
      </c>
      <c r="AA5910" s="484"/>
      <c r="AB5910" s="484"/>
      <c r="AC5910" s="484"/>
      <c r="AD5910" s="484"/>
      <c r="AE5910" s="484"/>
      <c r="AF5910" s="484"/>
      <c r="AG5910" s="484"/>
      <c r="AH5910" s="484"/>
    </row>
    <row r="5911" spans="1:34" s="516" customFormat="1" ht="12.65" customHeight="1">
      <c r="A5911" s="284" t="s">
        <v>398</v>
      </c>
      <c r="B5911" s="335" t="s">
        <v>52</v>
      </c>
      <c r="C5911" s="596" t="s">
        <v>554</v>
      </c>
      <c r="D5911" s="335" t="s">
        <v>1010</v>
      </c>
      <c r="E5911" s="601">
        <v>130010390000214</v>
      </c>
      <c r="F5911" s="596" t="s">
        <v>988</v>
      </c>
      <c r="G5911" s="596" t="s">
        <v>1001</v>
      </c>
      <c r="H5911" s="596" t="s">
        <v>439</v>
      </c>
      <c r="I5911" s="596">
        <v>2025</v>
      </c>
      <c r="J5911" s="598">
        <v>2</v>
      </c>
      <c r="K5911" s="599">
        <v>45723</v>
      </c>
      <c r="L5911" s="600">
        <v>1</v>
      </c>
      <c r="M5911" s="480">
        <v>1.0541</v>
      </c>
      <c r="N5911" s="480">
        <v>1.2237</v>
      </c>
      <c r="O5911" s="480">
        <v>0.16950000000000001</v>
      </c>
      <c r="P5911" s="480">
        <v>0.16950000000000001</v>
      </c>
      <c r="Q5911" s="601">
        <v>1</v>
      </c>
      <c r="R5911" s="602">
        <v>1.0541</v>
      </c>
      <c r="S5911" s="603">
        <v>0</v>
      </c>
      <c r="T5911" s="604">
        <v>0</v>
      </c>
      <c r="U5911" s="605">
        <v>4584750.8499999996</v>
      </c>
      <c r="V5911" s="606">
        <v>4584750.8499999996</v>
      </c>
      <c r="W5911" s="716" t="e">
        <f t="shared" si="245"/>
        <v>#DIV/0!</v>
      </c>
      <c r="X5911" s="484"/>
      <c r="Y5911" s="484"/>
      <c r="Z5911" s="739">
        <f t="shared" si="246"/>
        <v>0</v>
      </c>
      <c r="AA5911" s="484"/>
      <c r="AB5911" s="484"/>
      <c r="AC5911" s="484"/>
      <c r="AD5911" s="484"/>
      <c r="AE5911" s="484"/>
      <c r="AF5911" s="484"/>
      <c r="AG5911" s="484"/>
      <c r="AH5911" s="484"/>
    </row>
    <row r="5912" spans="1:34" s="516" customFormat="1" ht="12.65" customHeight="1">
      <c r="A5912" s="284" t="s">
        <v>398</v>
      </c>
      <c r="B5912" s="335" t="s">
        <v>52</v>
      </c>
      <c r="C5912" s="596" t="s">
        <v>554</v>
      </c>
      <c r="D5912" s="335" t="s">
        <v>1010</v>
      </c>
      <c r="E5912" s="601">
        <v>130010390000214</v>
      </c>
      <c r="F5912" s="596" t="s">
        <v>988</v>
      </c>
      <c r="G5912" s="596" t="s">
        <v>1001</v>
      </c>
      <c r="H5912" s="596" t="s">
        <v>439</v>
      </c>
      <c r="I5912" s="596">
        <v>2025</v>
      </c>
      <c r="J5912" s="598">
        <v>2</v>
      </c>
      <c r="K5912" s="599">
        <v>45723</v>
      </c>
      <c r="L5912" s="600">
        <v>1</v>
      </c>
      <c r="M5912" s="480">
        <v>1.1740999999999999</v>
      </c>
      <c r="N5912" s="480">
        <v>1.3583000000000001</v>
      </c>
      <c r="O5912" s="480">
        <v>0.1842</v>
      </c>
      <c r="P5912" s="480">
        <v>0.1842</v>
      </c>
      <c r="Q5912" s="601">
        <v>1</v>
      </c>
      <c r="R5912" s="602">
        <v>1.1740999999999999</v>
      </c>
      <c r="S5912" s="603">
        <v>0</v>
      </c>
      <c r="T5912" s="604">
        <v>0</v>
      </c>
      <c r="U5912" s="605">
        <v>3933456.36</v>
      </c>
      <c r="V5912" s="606">
        <v>3933456.36</v>
      </c>
      <c r="W5912" s="716" t="e">
        <f t="shared" si="245"/>
        <v>#DIV/0!</v>
      </c>
      <c r="X5912" s="484"/>
      <c r="Y5912" s="484"/>
      <c r="Z5912" s="739">
        <f t="shared" si="246"/>
        <v>0</v>
      </c>
      <c r="AA5912" s="484"/>
      <c r="AB5912" s="484"/>
      <c r="AC5912" s="484"/>
      <c r="AD5912" s="484"/>
      <c r="AE5912" s="484"/>
      <c r="AF5912" s="484"/>
      <c r="AG5912" s="484"/>
      <c r="AH5912" s="484"/>
    </row>
    <row r="5913" spans="1:34" s="516" customFormat="1" ht="12.65" customHeight="1">
      <c r="A5913" s="452"/>
      <c r="B5913" s="335" t="s">
        <v>1012</v>
      </c>
      <c r="C5913" s="596" t="s">
        <v>453</v>
      </c>
      <c r="D5913" s="335" t="s">
        <v>1013</v>
      </c>
      <c r="E5913" s="601" t="s">
        <v>1099</v>
      </c>
      <c r="F5913" s="596" t="s">
        <v>988</v>
      </c>
      <c r="G5913" s="596" t="s">
        <v>1014</v>
      </c>
      <c r="H5913" s="596" t="s">
        <v>439</v>
      </c>
      <c r="I5913" s="596">
        <v>2025</v>
      </c>
      <c r="J5913" s="689">
        <v>2</v>
      </c>
      <c r="K5913" s="688">
        <v>45723</v>
      </c>
      <c r="L5913" s="687">
        <v>0.2</v>
      </c>
      <c r="M5913" s="664">
        <v>0.32319999999999999</v>
      </c>
      <c r="N5913" s="664">
        <v>0.32319999999999999</v>
      </c>
      <c r="O5913" s="664">
        <v>0</v>
      </c>
      <c r="P5913" s="664">
        <v>0</v>
      </c>
      <c r="Q5913" s="601">
        <v>1</v>
      </c>
      <c r="R5913" s="686">
        <v>2.3161999999999998</v>
      </c>
      <c r="S5913" s="603">
        <v>0</v>
      </c>
      <c r="T5913" s="685">
        <v>2371599</v>
      </c>
      <c r="U5913" s="684">
        <v>105000</v>
      </c>
      <c r="V5913" s="683">
        <v>37978.46</v>
      </c>
      <c r="W5913" s="716" t="e">
        <f t="shared" si="245"/>
        <v>#DIV/0!</v>
      </c>
      <c r="Z5913" s="739">
        <f t="shared" si="246"/>
        <v>0</v>
      </c>
    </row>
    <row r="5914" spans="1:34" s="516" customFormat="1" ht="12.65" customHeight="1">
      <c r="A5914" s="452"/>
      <c r="B5914" s="335" t="s">
        <v>1048</v>
      </c>
      <c r="C5914" s="596" t="s">
        <v>453</v>
      </c>
      <c r="D5914" s="335" t="s">
        <v>1013</v>
      </c>
      <c r="E5914" s="601" t="s">
        <v>1100</v>
      </c>
      <c r="F5914" s="596" t="s">
        <v>988</v>
      </c>
      <c r="G5914" s="596" t="s">
        <v>1014</v>
      </c>
      <c r="H5914" s="596" t="s">
        <v>439</v>
      </c>
      <c r="I5914" s="596">
        <v>2025</v>
      </c>
      <c r="J5914" s="689">
        <v>2</v>
      </c>
      <c r="K5914" s="688">
        <v>45723</v>
      </c>
      <c r="L5914" s="687">
        <v>0.2</v>
      </c>
      <c r="M5914" s="664">
        <v>0.32319999999999999</v>
      </c>
      <c r="N5914" s="664">
        <v>0.32319999999999999</v>
      </c>
      <c r="O5914" s="664">
        <v>0</v>
      </c>
      <c r="P5914" s="664">
        <v>0</v>
      </c>
      <c r="Q5914" s="601">
        <v>1</v>
      </c>
      <c r="R5914" s="686">
        <v>2.3161999999999998</v>
      </c>
      <c r="S5914" s="603">
        <v>2120</v>
      </c>
      <c r="T5914" s="685">
        <v>50120</v>
      </c>
      <c r="U5914" s="684"/>
      <c r="V5914" s="683"/>
      <c r="W5914" s="716" t="e">
        <f t="shared" si="245"/>
        <v>#DIV/0!</v>
      </c>
      <c r="Z5914" s="739">
        <f t="shared" si="246"/>
        <v>0</v>
      </c>
    </row>
    <row r="5915" spans="1:34" s="516" customFormat="1" ht="12.65" customHeight="1">
      <c r="A5915" s="452"/>
      <c r="B5915" s="335" t="s">
        <v>1048</v>
      </c>
      <c r="C5915" s="596" t="s">
        <v>453</v>
      </c>
      <c r="D5915" s="335" t="s">
        <v>1013</v>
      </c>
      <c r="E5915" s="601" t="s">
        <v>1101</v>
      </c>
      <c r="F5915" s="596" t="s">
        <v>988</v>
      </c>
      <c r="G5915" s="596" t="s">
        <v>1014</v>
      </c>
      <c r="H5915" s="596" t="s">
        <v>439</v>
      </c>
      <c r="I5915" s="596">
        <v>2025</v>
      </c>
      <c r="J5915" s="689">
        <v>2</v>
      </c>
      <c r="K5915" s="688">
        <v>45723</v>
      </c>
      <c r="L5915" s="687">
        <v>0.2</v>
      </c>
      <c r="M5915" s="664">
        <v>0.32319999999999999</v>
      </c>
      <c r="N5915" s="664">
        <v>0.32319999999999999</v>
      </c>
      <c r="O5915" s="664">
        <v>0</v>
      </c>
      <c r="P5915" s="664">
        <v>0</v>
      </c>
      <c r="Q5915" s="601">
        <v>1</v>
      </c>
      <c r="R5915" s="686">
        <v>2.3161999999999998</v>
      </c>
      <c r="S5915" s="603">
        <v>13557</v>
      </c>
      <c r="T5915" s="685">
        <v>28557</v>
      </c>
      <c r="U5915" s="684"/>
      <c r="V5915" s="683"/>
      <c r="W5915" s="716" t="e">
        <f t="shared" si="245"/>
        <v>#DIV/0!</v>
      </c>
      <c r="Z5915" s="739">
        <f t="shared" si="246"/>
        <v>0</v>
      </c>
    </row>
    <row r="5916" spans="1:34" s="516" customFormat="1" ht="12.65" customHeight="1">
      <c r="A5916" s="452"/>
      <c r="B5916" s="335" t="s">
        <v>1048</v>
      </c>
      <c r="C5916" s="596" t="s">
        <v>453</v>
      </c>
      <c r="D5916" s="335" t="s">
        <v>1013</v>
      </c>
      <c r="E5916" s="601" t="s">
        <v>1102</v>
      </c>
      <c r="F5916" s="596" t="s">
        <v>988</v>
      </c>
      <c r="G5916" s="596" t="s">
        <v>1014</v>
      </c>
      <c r="H5916" s="596" t="s">
        <v>439</v>
      </c>
      <c r="I5916" s="596">
        <v>2025</v>
      </c>
      <c r="J5916" s="689">
        <v>2</v>
      </c>
      <c r="K5916" s="688">
        <v>45723</v>
      </c>
      <c r="L5916" s="687">
        <v>0.2</v>
      </c>
      <c r="M5916" s="664">
        <v>0.32319999999999999</v>
      </c>
      <c r="N5916" s="664">
        <v>0.32319999999999999</v>
      </c>
      <c r="O5916" s="664">
        <v>0</v>
      </c>
      <c r="P5916" s="664">
        <v>0</v>
      </c>
      <c r="Q5916" s="601">
        <v>1</v>
      </c>
      <c r="R5916" s="686">
        <v>2.3161999999999998</v>
      </c>
      <c r="S5916" s="603">
        <v>3000</v>
      </c>
      <c r="T5916" s="685">
        <v>9000</v>
      </c>
      <c r="U5916" s="684"/>
      <c r="V5916" s="683"/>
      <c r="W5916" s="716" t="e">
        <f t="shared" si="245"/>
        <v>#DIV/0!</v>
      </c>
      <c r="Z5916" s="739">
        <f t="shared" si="246"/>
        <v>0</v>
      </c>
    </row>
    <row r="5917" spans="1:34" s="516" customFormat="1" ht="12.65" customHeight="1">
      <c r="A5917" s="452"/>
      <c r="B5917" s="335" t="s">
        <v>1048</v>
      </c>
      <c r="C5917" s="596" t="s">
        <v>453</v>
      </c>
      <c r="D5917" s="335" t="s">
        <v>1013</v>
      </c>
      <c r="E5917" s="601" t="s">
        <v>1103</v>
      </c>
      <c r="F5917" s="596" t="s">
        <v>988</v>
      </c>
      <c r="G5917" s="596" t="s">
        <v>1014</v>
      </c>
      <c r="H5917" s="596" t="s">
        <v>439</v>
      </c>
      <c r="I5917" s="596">
        <v>2025</v>
      </c>
      <c r="J5917" s="689">
        <v>2</v>
      </c>
      <c r="K5917" s="688">
        <v>45723</v>
      </c>
      <c r="L5917" s="687">
        <v>0.2</v>
      </c>
      <c r="M5917" s="664">
        <v>0.32319999999999999</v>
      </c>
      <c r="N5917" s="664">
        <v>0.32319999999999999</v>
      </c>
      <c r="O5917" s="664">
        <v>0</v>
      </c>
      <c r="P5917" s="664">
        <v>0</v>
      </c>
      <c r="Q5917" s="601">
        <v>1</v>
      </c>
      <c r="R5917" s="686">
        <v>2.3161999999999998</v>
      </c>
      <c r="S5917" s="603">
        <v>0</v>
      </c>
      <c r="T5917" s="685">
        <v>9642</v>
      </c>
      <c r="U5917" s="684"/>
      <c r="V5917" s="683"/>
      <c r="W5917" s="716" t="e">
        <f t="shared" si="245"/>
        <v>#DIV/0!</v>
      </c>
      <c r="Z5917" s="739">
        <f t="shared" si="246"/>
        <v>0</v>
      </c>
    </row>
    <row r="5918" spans="1:34" s="516" customFormat="1" ht="12.65" customHeight="1">
      <c r="A5918" s="452"/>
      <c r="B5918" s="335" t="s">
        <v>1012</v>
      </c>
      <c r="C5918" s="596" t="s">
        <v>453</v>
      </c>
      <c r="D5918" s="335" t="s">
        <v>1015</v>
      </c>
      <c r="E5918" s="601" t="s">
        <v>1104</v>
      </c>
      <c r="F5918" s="596" t="s">
        <v>988</v>
      </c>
      <c r="G5918" s="596" t="s">
        <v>1014</v>
      </c>
      <c r="H5918" s="596" t="s">
        <v>439</v>
      </c>
      <c r="I5918" s="596">
        <v>2025</v>
      </c>
      <c r="J5918" s="689">
        <v>2</v>
      </c>
      <c r="K5918" s="688">
        <v>45723</v>
      </c>
      <c r="L5918" s="687">
        <v>0.2</v>
      </c>
      <c r="M5918" s="664">
        <v>0.6371</v>
      </c>
      <c r="N5918" s="664">
        <v>0.6371</v>
      </c>
      <c r="O5918" s="664">
        <v>0</v>
      </c>
      <c r="P5918" s="664">
        <v>0</v>
      </c>
      <c r="Q5918" s="601">
        <v>1</v>
      </c>
      <c r="R5918" s="686">
        <v>1.5444</v>
      </c>
      <c r="S5918" s="603">
        <v>0</v>
      </c>
      <c r="T5918" s="685">
        <v>40202622</v>
      </c>
      <c r="U5918" s="684">
        <v>376000</v>
      </c>
      <c r="V5918" s="683">
        <v>259475.72</v>
      </c>
      <c r="W5918" s="716" t="e">
        <f t="shared" si="245"/>
        <v>#DIV/0!</v>
      </c>
      <c r="Z5918" s="739">
        <f t="shared" si="246"/>
        <v>0</v>
      </c>
    </row>
    <row r="5919" spans="1:34" s="516" customFormat="1" ht="12.65" customHeight="1">
      <c r="A5919" s="452"/>
      <c r="B5919" s="335" t="s">
        <v>1048</v>
      </c>
      <c r="C5919" s="596" t="s">
        <v>453</v>
      </c>
      <c r="D5919" s="335" t="s">
        <v>1015</v>
      </c>
      <c r="E5919" s="601" t="s">
        <v>1105</v>
      </c>
      <c r="F5919" s="596" t="s">
        <v>988</v>
      </c>
      <c r="G5919" s="596" t="s">
        <v>1014</v>
      </c>
      <c r="H5919" s="596" t="s">
        <v>439</v>
      </c>
      <c r="I5919" s="596">
        <v>2025</v>
      </c>
      <c r="J5919" s="689">
        <v>2</v>
      </c>
      <c r="K5919" s="688">
        <v>45723</v>
      </c>
      <c r="L5919" s="687">
        <v>0.2</v>
      </c>
      <c r="M5919" s="664">
        <v>0.6371</v>
      </c>
      <c r="N5919" s="664">
        <v>0.6371</v>
      </c>
      <c r="O5919" s="664">
        <v>0</v>
      </c>
      <c r="P5919" s="664">
        <v>0</v>
      </c>
      <c r="Q5919" s="601">
        <v>1</v>
      </c>
      <c r="R5919" s="686">
        <v>1.5444</v>
      </c>
      <c r="S5919" s="603">
        <v>0</v>
      </c>
      <c r="T5919" s="685">
        <v>7820</v>
      </c>
      <c r="U5919" s="684"/>
      <c r="V5919" s="683"/>
      <c r="W5919" s="716" t="e">
        <f t="shared" si="245"/>
        <v>#DIV/0!</v>
      </c>
      <c r="Z5919" s="739">
        <f t="shared" si="246"/>
        <v>0</v>
      </c>
    </row>
    <row r="5920" spans="1:34" s="516" customFormat="1" ht="12.65" customHeight="1">
      <c r="A5920" s="452"/>
      <c r="B5920" s="335" t="s">
        <v>1048</v>
      </c>
      <c r="C5920" s="596" t="s">
        <v>453</v>
      </c>
      <c r="D5920" s="335" t="s">
        <v>1015</v>
      </c>
      <c r="E5920" s="601" t="s">
        <v>1106</v>
      </c>
      <c r="F5920" s="596" t="s">
        <v>988</v>
      </c>
      <c r="G5920" s="596" t="s">
        <v>1014</v>
      </c>
      <c r="H5920" s="596" t="s">
        <v>439</v>
      </c>
      <c r="I5920" s="596">
        <v>2025</v>
      </c>
      <c r="J5920" s="689">
        <v>2</v>
      </c>
      <c r="K5920" s="688">
        <v>45723</v>
      </c>
      <c r="L5920" s="687">
        <v>0.2</v>
      </c>
      <c r="M5920" s="664">
        <v>0.6371</v>
      </c>
      <c r="N5920" s="664">
        <v>0.6371</v>
      </c>
      <c r="O5920" s="664">
        <v>0</v>
      </c>
      <c r="P5920" s="664">
        <v>0</v>
      </c>
      <c r="Q5920" s="601">
        <v>1</v>
      </c>
      <c r="R5920" s="686">
        <v>1.5444</v>
      </c>
      <c r="S5920" s="603">
        <v>0</v>
      </c>
      <c r="T5920" s="685">
        <v>11206</v>
      </c>
      <c r="U5920" s="684"/>
      <c r="V5920" s="683"/>
      <c r="W5920" s="716" t="e">
        <f t="shared" si="245"/>
        <v>#DIV/0!</v>
      </c>
      <c r="Z5920" s="739">
        <f t="shared" si="246"/>
        <v>0</v>
      </c>
    </row>
    <row r="5921" spans="1:26" s="516" customFormat="1" ht="12.65" customHeight="1">
      <c r="A5921" s="452"/>
      <c r="B5921" s="335" t="s">
        <v>1048</v>
      </c>
      <c r="C5921" s="596" t="s">
        <v>453</v>
      </c>
      <c r="D5921" s="335" t="s">
        <v>1015</v>
      </c>
      <c r="E5921" s="601" t="s">
        <v>1107</v>
      </c>
      <c r="F5921" s="596" t="s">
        <v>988</v>
      </c>
      <c r="G5921" s="596" t="s">
        <v>1014</v>
      </c>
      <c r="H5921" s="596" t="s">
        <v>439</v>
      </c>
      <c r="I5921" s="596">
        <v>2025</v>
      </c>
      <c r="J5921" s="689">
        <v>2</v>
      </c>
      <c r="K5921" s="688">
        <v>45723</v>
      </c>
      <c r="L5921" s="687">
        <v>0.2</v>
      </c>
      <c r="M5921" s="664">
        <v>0.6371</v>
      </c>
      <c r="N5921" s="664">
        <v>0.6371</v>
      </c>
      <c r="O5921" s="664">
        <v>0</v>
      </c>
      <c r="P5921" s="664">
        <v>0</v>
      </c>
      <c r="Q5921" s="601">
        <v>1</v>
      </c>
      <c r="R5921" s="686">
        <v>1.5444</v>
      </c>
      <c r="S5921" s="603">
        <v>1060</v>
      </c>
      <c r="T5921" s="685">
        <v>23500</v>
      </c>
      <c r="U5921" s="684"/>
      <c r="V5921" s="683"/>
      <c r="W5921" s="716" t="e">
        <f t="shared" si="245"/>
        <v>#DIV/0!</v>
      </c>
      <c r="Z5921" s="739">
        <f t="shared" si="246"/>
        <v>0</v>
      </c>
    </row>
    <row r="5922" spans="1:26" s="516" customFormat="1" ht="12.65" customHeight="1">
      <c r="A5922" s="452"/>
      <c r="B5922" s="335" t="s">
        <v>1012</v>
      </c>
      <c r="C5922" s="596" t="s">
        <v>453</v>
      </c>
      <c r="D5922" s="335" t="s">
        <v>444</v>
      </c>
      <c r="E5922" s="601" t="s">
        <v>1108</v>
      </c>
      <c r="F5922" s="596" t="s">
        <v>988</v>
      </c>
      <c r="G5922" s="596" t="s">
        <v>1016</v>
      </c>
      <c r="H5922" s="596" t="s">
        <v>439</v>
      </c>
      <c r="I5922" s="596">
        <v>2025</v>
      </c>
      <c r="J5922" s="689">
        <v>2</v>
      </c>
      <c r="K5922" s="688">
        <v>45723</v>
      </c>
      <c r="L5922" s="687">
        <v>0.4</v>
      </c>
      <c r="M5922" s="664">
        <v>0.78</v>
      </c>
      <c r="N5922" s="664">
        <v>0.78</v>
      </c>
      <c r="O5922" s="664">
        <v>0</v>
      </c>
      <c r="P5922" s="664">
        <v>0</v>
      </c>
      <c r="Q5922" s="601">
        <v>1</v>
      </c>
      <c r="R5922" s="686">
        <v>0.91620000000000001</v>
      </c>
      <c r="S5922" s="603">
        <v>0</v>
      </c>
      <c r="T5922" s="685">
        <v>2118113</v>
      </c>
      <c r="U5922" s="684">
        <v>98350</v>
      </c>
      <c r="V5922" s="683">
        <v>-261822.21</v>
      </c>
      <c r="W5922" s="716" t="e">
        <f t="shared" si="245"/>
        <v>#DIV/0!</v>
      </c>
      <c r="Z5922" s="739">
        <f t="shared" si="246"/>
        <v>0</v>
      </c>
    </row>
    <row r="5923" spans="1:26" s="516" customFormat="1" ht="12.65" customHeight="1">
      <c r="A5923" s="452"/>
      <c r="B5923" s="335" t="s">
        <v>1048</v>
      </c>
      <c r="C5923" s="596" t="s">
        <v>453</v>
      </c>
      <c r="D5923" s="335" t="s">
        <v>444</v>
      </c>
      <c r="E5923" s="601" t="s">
        <v>1109</v>
      </c>
      <c r="F5923" s="596" t="s">
        <v>988</v>
      </c>
      <c r="G5923" s="596" t="s">
        <v>1016</v>
      </c>
      <c r="H5923" s="596" t="s">
        <v>439</v>
      </c>
      <c r="I5923" s="596">
        <v>2025</v>
      </c>
      <c r="J5923" s="689">
        <v>2</v>
      </c>
      <c r="K5923" s="688">
        <v>45723</v>
      </c>
      <c r="L5923" s="687">
        <v>0.4</v>
      </c>
      <c r="M5923" s="664">
        <v>0.78</v>
      </c>
      <c r="N5923" s="664">
        <v>0.78</v>
      </c>
      <c r="O5923" s="664">
        <v>0</v>
      </c>
      <c r="P5923" s="664">
        <v>0</v>
      </c>
      <c r="Q5923" s="601">
        <v>1</v>
      </c>
      <c r="R5923" s="686">
        <v>0.91620000000000001</v>
      </c>
      <c r="S5923" s="603">
        <v>0</v>
      </c>
      <c r="T5923" s="685">
        <v>25704</v>
      </c>
      <c r="U5923" s="684"/>
      <c r="V5923" s="683"/>
      <c r="W5923" s="716" t="e">
        <f t="shared" si="245"/>
        <v>#DIV/0!</v>
      </c>
      <c r="Z5923" s="739">
        <f t="shared" si="246"/>
        <v>0</v>
      </c>
    </row>
    <row r="5924" spans="1:26" s="516" customFormat="1" ht="12.65" customHeight="1">
      <c r="A5924" s="452"/>
      <c r="B5924" s="335" t="s">
        <v>1012</v>
      </c>
      <c r="C5924" s="596" t="s">
        <v>453</v>
      </c>
      <c r="D5924" s="335" t="s">
        <v>1017</v>
      </c>
      <c r="E5924" s="601" t="s">
        <v>1110</v>
      </c>
      <c r="F5924" s="596" t="s">
        <v>988</v>
      </c>
      <c r="G5924" s="596" t="s">
        <v>787</v>
      </c>
      <c r="H5924" s="596" t="s">
        <v>439</v>
      </c>
      <c r="I5924" s="596">
        <v>2025</v>
      </c>
      <c r="J5924" s="689">
        <v>2</v>
      </c>
      <c r="K5924" s="688">
        <v>45723</v>
      </c>
      <c r="L5924" s="687">
        <v>0.5</v>
      </c>
      <c r="M5924" s="664">
        <v>0.1278</v>
      </c>
      <c r="N5924" s="664">
        <v>0.1278</v>
      </c>
      <c r="O5924" s="664">
        <v>0</v>
      </c>
      <c r="P5924" s="664">
        <v>0</v>
      </c>
      <c r="Q5924" s="601">
        <v>1</v>
      </c>
      <c r="R5924" s="686">
        <v>0.1278</v>
      </c>
      <c r="S5924" s="603">
        <v>0</v>
      </c>
      <c r="T5924" s="685">
        <v>1363057</v>
      </c>
      <c r="U5924" s="684">
        <v>110600</v>
      </c>
      <c r="V5924" s="683">
        <v>66747.600000000006</v>
      </c>
      <c r="W5924" s="716" t="e">
        <f t="shared" si="245"/>
        <v>#DIV/0!</v>
      </c>
      <c r="Z5924" s="739">
        <f t="shared" si="246"/>
        <v>0</v>
      </c>
    </row>
    <row r="5925" spans="1:26" s="516" customFormat="1" ht="12.65" customHeight="1">
      <c r="A5925" s="452"/>
      <c r="B5925" s="335" t="s">
        <v>1012</v>
      </c>
      <c r="C5925" s="596" t="s">
        <v>453</v>
      </c>
      <c r="D5925" s="335" t="s">
        <v>1018</v>
      </c>
      <c r="E5925" s="601" t="s">
        <v>1111</v>
      </c>
      <c r="F5925" s="596" t="s">
        <v>988</v>
      </c>
      <c r="G5925" s="596" t="s">
        <v>787</v>
      </c>
      <c r="H5925" s="596" t="s">
        <v>439</v>
      </c>
      <c r="I5925" s="596">
        <v>2025</v>
      </c>
      <c r="J5925" s="689">
        <v>2</v>
      </c>
      <c r="K5925" s="688">
        <v>45723</v>
      </c>
      <c r="L5925" s="687">
        <v>0.4</v>
      </c>
      <c r="M5925" s="664">
        <v>0.17249999999999999</v>
      </c>
      <c r="N5925" s="664">
        <v>0.17249999999999999</v>
      </c>
      <c r="O5925" s="664">
        <v>0</v>
      </c>
      <c r="P5925" s="664">
        <v>0</v>
      </c>
      <c r="Q5925" s="601">
        <v>1</v>
      </c>
      <c r="R5925" s="686">
        <v>0.17249999999999999</v>
      </c>
      <c r="S5925" s="603">
        <v>28801</v>
      </c>
      <c r="T5925" s="685">
        <v>1221447</v>
      </c>
      <c r="U5925" s="684">
        <v>98000</v>
      </c>
      <c r="V5925" s="683">
        <v>-124812.07</v>
      </c>
      <c r="W5925" s="716" t="e">
        <f t="shared" si="245"/>
        <v>#DIV/0!</v>
      </c>
      <c r="Z5925" s="739">
        <f t="shared" si="246"/>
        <v>0</v>
      </c>
    </row>
    <row r="5926" spans="1:26" s="516" customFormat="1" ht="12.65" customHeight="1">
      <c r="A5926" s="452"/>
      <c r="B5926" s="335" t="s">
        <v>1012</v>
      </c>
      <c r="C5926" s="596" t="s">
        <v>453</v>
      </c>
      <c r="D5926" s="335" t="s">
        <v>1019</v>
      </c>
      <c r="E5926" s="601" t="s">
        <v>1112</v>
      </c>
      <c r="F5926" s="596" t="s">
        <v>988</v>
      </c>
      <c r="G5926" s="596" t="s">
        <v>1014</v>
      </c>
      <c r="H5926" s="596" t="s">
        <v>439</v>
      </c>
      <c r="I5926" s="596">
        <v>2025</v>
      </c>
      <c r="J5926" s="689">
        <v>2</v>
      </c>
      <c r="K5926" s="688">
        <v>45723</v>
      </c>
      <c r="L5926" s="687">
        <v>0.5</v>
      </c>
      <c r="M5926" s="664">
        <v>0.128</v>
      </c>
      <c r="N5926" s="664">
        <v>0.128</v>
      </c>
      <c r="O5926" s="664">
        <v>0</v>
      </c>
      <c r="P5926" s="664">
        <v>0</v>
      </c>
      <c r="Q5926" s="601">
        <v>1</v>
      </c>
      <c r="R5926" s="686">
        <v>0.1285</v>
      </c>
      <c r="S5926" s="603">
        <v>51400</v>
      </c>
      <c r="T5926" s="685">
        <v>3068940</v>
      </c>
      <c r="U5926" s="684">
        <v>98000</v>
      </c>
      <c r="V5926" s="683">
        <v>46873.68</v>
      </c>
      <c r="W5926" s="716" t="e">
        <f t="shared" si="245"/>
        <v>#DIV/0!</v>
      </c>
      <c r="Z5926" s="739">
        <f t="shared" si="246"/>
        <v>0</v>
      </c>
    </row>
    <row r="5927" spans="1:26" s="516" customFormat="1" ht="12.65" customHeight="1">
      <c r="A5927" s="452"/>
      <c r="B5927" s="335" t="s">
        <v>1012</v>
      </c>
      <c r="C5927" s="596" t="s">
        <v>453</v>
      </c>
      <c r="D5927" s="335" t="s">
        <v>1020</v>
      </c>
      <c r="E5927" s="601" t="s">
        <v>1113</v>
      </c>
      <c r="F5927" s="596" t="s">
        <v>988</v>
      </c>
      <c r="G5927" s="596" t="s">
        <v>1014</v>
      </c>
      <c r="H5927" s="596" t="s">
        <v>439</v>
      </c>
      <c r="I5927" s="596">
        <v>2025</v>
      </c>
      <c r="J5927" s="689">
        <v>2</v>
      </c>
      <c r="K5927" s="688">
        <v>45723</v>
      </c>
      <c r="L5927" s="687">
        <v>0.5</v>
      </c>
      <c r="M5927" s="664">
        <v>2.4180000000000001</v>
      </c>
      <c r="N5927" s="664">
        <v>2.4180000000000001</v>
      </c>
      <c r="O5927" s="664">
        <v>0</v>
      </c>
      <c r="P5927" s="664">
        <v>0</v>
      </c>
      <c r="Q5927" s="601">
        <v>1</v>
      </c>
      <c r="R5927" s="686">
        <v>2.5636999999999999</v>
      </c>
      <c r="S5927" s="603">
        <v>120000</v>
      </c>
      <c r="T5927" s="685">
        <v>2966979</v>
      </c>
      <c r="U5927" s="684">
        <v>200100</v>
      </c>
      <c r="V5927" s="683">
        <v>-447786.11</v>
      </c>
      <c r="W5927" s="716" t="e">
        <f t="shared" si="245"/>
        <v>#DIV/0!</v>
      </c>
      <c r="Z5927" s="739">
        <f t="shared" si="246"/>
        <v>0</v>
      </c>
    </row>
    <row r="5928" spans="1:26" s="516" customFormat="1" ht="12.65" customHeight="1">
      <c r="A5928" s="452"/>
      <c r="B5928" s="335" t="s">
        <v>1012</v>
      </c>
      <c r="C5928" s="596" t="s">
        <v>453</v>
      </c>
      <c r="D5928" s="335" t="s">
        <v>1021</v>
      </c>
      <c r="E5928" s="601" t="s">
        <v>1114</v>
      </c>
      <c r="F5928" s="596" t="s">
        <v>988</v>
      </c>
      <c r="G5928" s="596" t="s">
        <v>1014</v>
      </c>
      <c r="H5928" s="596" t="s">
        <v>439</v>
      </c>
      <c r="I5928" s="596">
        <v>2025</v>
      </c>
      <c r="J5928" s="689">
        <v>2</v>
      </c>
      <c r="K5928" s="688">
        <v>45723</v>
      </c>
      <c r="L5928" s="687">
        <v>0.2</v>
      </c>
      <c r="M5928" s="664">
        <v>0.156</v>
      </c>
      <c r="N5928" s="664">
        <v>0.156</v>
      </c>
      <c r="O5928" s="664">
        <v>0</v>
      </c>
      <c r="P5928" s="664">
        <v>0</v>
      </c>
      <c r="Q5928" s="601">
        <v>1</v>
      </c>
      <c r="R5928" s="686">
        <v>0.1608</v>
      </c>
      <c r="S5928" s="603">
        <v>0</v>
      </c>
      <c r="T5928" s="685">
        <v>3115274</v>
      </c>
      <c r="U5928" s="684">
        <v>98000</v>
      </c>
      <c r="V5928" s="683">
        <v>35472.99</v>
      </c>
      <c r="W5928" s="716" t="e">
        <f t="shared" si="245"/>
        <v>#DIV/0!</v>
      </c>
      <c r="Z5928" s="739">
        <f t="shared" si="246"/>
        <v>0</v>
      </c>
    </row>
    <row r="5929" spans="1:26" s="516" customFormat="1" ht="12.65" customHeight="1">
      <c r="A5929" s="452"/>
      <c r="B5929" s="335" t="s">
        <v>1012</v>
      </c>
      <c r="C5929" s="596" t="s">
        <v>453</v>
      </c>
      <c r="D5929" s="335" t="s">
        <v>1022</v>
      </c>
      <c r="E5929" s="601" t="s">
        <v>1115</v>
      </c>
      <c r="F5929" s="596" t="s">
        <v>988</v>
      </c>
      <c r="G5929" s="596" t="s">
        <v>1023</v>
      </c>
      <c r="H5929" s="596" t="s">
        <v>439</v>
      </c>
      <c r="I5929" s="596">
        <v>2025</v>
      </c>
      <c r="J5929" s="689">
        <v>2</v>
      </c>
      <c r="K5929" s="688">
        <v>45723</v>
      </c>
      <c r="L5929" s="687">
        <v>0.5</v>
      </c>
      <c r="M5929" s="664">
        <v>0.12280000000000001</v>
      </c>
      <c r="N5929" s="664">
        <v>0.12280000000000001</v>
      </c>
      <c r="O5929" s="664">
        <v>0</v>
      </c>
      <c r="P5929" s="664">
        <v>0</v>
      </c>
      <c r="Q5929" s="601">
        <v>1</v>
      </c>
      <c r="R5929" s="686">
        <v>0.12280000000000001</v>
      </c>
      <c r="S5929" s="603">
        <v>0</v>
      </c>
      <c r="T5929" s="685">
        <v>3603785</v>
      </c>
      <c r="U5929" s="684">
        <v>130350</v>
      </c>
      <c r="V5929" s="683">
        <v>41644.07</v>
      </c>
      <c r="W5929" s="716" t="e">
        <f t="shared" si="245"/>
        <v>#DIV/0!</v>
      </c>
      <c r="Z5929" s="739">
        <f t="shared" si="246"/>
        <v>0</v>
      </c>
    </row>
    <row r="5930" spans="1:26" s="516" customFormat="1" ht="12.65" customHeight="1">
      <c r="A5930" s="452"/>
      <c r="B5930" s="335" t="s">
        <v>628</v>
      </c>
      <c r="C5930" s="596" t="s">
        <v>453</v>
      </c>
      <c r="D5930" s="335" t="s">
        <v>1017</v>
      </c>
      <c r="E5930" s="601" t="s">
        <v>1116</v>
      </c>
      <c r="F5930" s="596" t="s">
        <v>988</v>
      </c>
      <c r="G5930" s="596" t="s">
        <v>1024</v>
      </c>
      <c r="H5930" s="596" t="s">
        <v>439</v>
      </c>
      <c r="I5930" s="596">
        <v>2025</v>
      </c>
      <c r="J5930" s="689">
        <v>2</v>
      </c>
      <c r="K5930" s="688">
        <v>45723</v>
      </c>
      <c r="L5930" s="687">
        <v>0.2</v>
      </c>
      <c r="M5930" s="664">
        <v>0.12</v>
      </c>
      <c r="N5930" s="664">
        <v>0.12</v>
      </c>
      <c r="O5930" s="664">
        <v>0</v>
      </c>
      <c r="P5930" s="664">
        <v>0</v>
      </c>
      <c r="Q5930" s="601">
        <v>1</v>
      </c>
      <c r="R5930" s="686">
        <v>0.12559999999999999</v>
      </c>
      <c r="S5930" s="603">
        <v>38000</v>
      </c>
      <c r="T5930" s="685">
        <v>2339912</v>
      </c>
      <c r="U5930" s="684">
        <v>98000</v>
      </c>
      <c r="V5930" s="683">
        <v>58493.96</v>
      </c>
      <c r="W5930" s="716" t="e">
        <f t="shared" si="245"/>
        <v>#DIV/0!</v>
      </c>
      <c r="Z5930" s="739">
        <f t="shared" si="246"/>
        <v>0</v>
      </c>
    </row>
    <row r="5931" spans="1:26" s="516" customFormat="1" ht="12.65" customHeight="1">
      <c r="A5931" s="452"/>
      <c r="B5931" s="335" t="s">
        <v>628</v>
      </c>
      <c r="C5931" s="596" t="s">
        <v>453</v>
      </c>
      <c r="D5931" s="335" t="s">
        <v>1018</v>
      </c>
      <c r="E5931" s="601" t="s">
        <v>1117</v>
      </c>
      <c r="F5931" s="596" t="s">
        <v>988</v>
      </c>
      <c r="G5931" s="596" t="s">
        <v>1025</v>
      </c>
      <c r="H5931" s="596" t="s">
        <v>439</v>
      </c>
      <c r="I5931" s="596">
        <v>2025</v>
      </c>
      <c r="J5931" s="689">
        <v>2</v>
      </c>
      <c r="K5931" s="688">
        <v>45723</v>
      </c>
      <c r="L5931" s="687">
        <v>0.4</v>
      </c>
      <c r="M5931" s="664">
        <v>0.14399999999999999</v>
      </c>
      <c r="N5931" s="664">
        <v>0.14399999999999999</v>
      </c>
      <c r="O5931" s="664">
        <v>0</v>
      </c>
      <c r="P5931" s="664">
        <v>0</v>
      </c>
      <c r="Q5931" s="601">
        <v>1</v>
      </c>
      <c r="R5931" s="686">
        <v>0.2757</v>
      </c>
      <c r="S5931" s="603">
        <v>28801</v>
      </c>
      <c r="T5931" s="685">
        <v>1822886</v>
      </c>
      <c r="U5931" s="684">
        <v>188000</v>
      </c>
      <c r="V5931" s="683">
        <v>116939.45</v>
      </c>
      <c r="W5931" s="716" t="e">
        <f t="shared" si="245"/>
        <v>#DIV/0!</v>
      </c>
      <c r="Z5931" s="739">
        <f t="shared" si="246"/>
        <v>0</v>
      </c>
    </row>
    <row r="5932" spans="1:26" s="516" customFormat="1" ht="12.65" customHeight="1">
      <c r="A5932" s="452"/>
      <c r="B5932" s="335" t="s">
        <v>628</v>
      </c>
      <c r="C5932" s="596" t="s">
        <v>453</v>
      </c>
      <c r="D5932" s="335" t="s">
        <v>1026</v>
      </c>
      <c r="E5932" s="601" t="s">
        <v>1118</v>
      </c>
      <c r="F5932" s="596" t="s">
        <v>988</v>
      </c>
      <c r="G5932" s="596" t="s">
        <v>484</v>
      </c>
      <c r="H5932" s="596" t="s">
        <v>439</v>
      </c>
      <c r="I5932" s="596">
        <v>2025</v>
      </c>
      <c r="J5932" s="689">
        <v>2</v>
      </c>
      <c r="K5932" s="688">
        <v>45723</v>
      </c>
      <c r="L5932" s="687">
        <v>0.4</v>
      </c>
      <c r="M5932" s="664">
        <v>0.80869999999999997</v>
      </c>
      <c r="N5932" s="664">
        <v>1.0757000000000001</v>
      </c>
      <c r="O5932" s="664">
        <v>0.26700000000000002</v>
      </c>
      <c r="P5932" s="664">
        <v>0.10680000000000001</v>
      </c>
      <c r="Q5932" s="601">
        <v>1</v>
      </c>
      <c r="R5932" s="686">
        <v>0.80869999999999997</v>
      </c>
      <c r="S5932" s="603">
        <v>11088</v>
      </c>
      <c r="T5932" s="685">
        <v>904355</v>
      </c>
      <c r="U5932" s="684">
        <v>640000</v>
      </c>
      <c r="V5932" s="682">
        <v>398537.22</v>
      </c>
      <c r="W5932" s="716" t="e">
        <f t="shared" si="245"/>
        <v>#DIV/0!</v>
      </c>
      <c r="Z5932" s="739">
        <f t="shared" si="246"/>
        <v>2960.4960000000001</v>
      </c>
    </row>
    <row r="5933" spans="1:26" s="516" customFormat="1" ht="12.65" customHeight="1">
      <c r="A5933" s="452"/>
      <c r="B5933" s="335" t="s">
        <v>628</v>
      </c>
      <c r="C5933" s="596" t="s">
        <v>453</v>
      </c>
      <c r="D5933" s="335" t="s">
        <v>1027</v>
      </c>
      <c r="E5933" s="601" t="s">
        <v>1119</v>
      </c>
      <c r="F5933" s="596" t="s">
        <v>988</v>
      </c>
      <c r="G5933" s="596" t="s">
        <v>1028</v>
      </c>
      <c r="H5933" s="596" t="s">
        <v>439</v>
      </c>
      <c r="I5933" s="596">
        <v>2025</v>
      </c>
      <c r="J5933" s="689">
        <v>2</v>
      </c>
      <c r="K5933" s="688">
        <v>45723</v>
      </c>
      <c r="L5933" s="687">
        <v>0.2</v>
      </c>
      <c r="M5933" s="664">
        <v>0.52349999999999997</v>
      </c>
      <c r="N5933" s="664">
        <v>0.70150000000000001</v>
      </c>
      <c r="O5933" s="664">
        <v>0.17799999999999999</v>
      </c>
      <c r="P5933" s="664">
        <v>0.10680000000000001</v>
      </c>
      <c r="Q5933" s="601">
        <v>1</v>
      </c>
      <c r="R5933" s="686">
        <v>0.61240000000000006</v>
      </c>
      <c r="S5933" s="603">
        <v>-9680</v>
      </c>
      <c r="T5933" s="685">
        <v>1694267</v>
      </c>
      <c r="U5933" s="684">
        <v>640000</v>
      </c>
      <c r="V5933" s="682">
        <v>23158.83</v>
      </c>
      <c r="W5933" s="716" t="e">
        <f t="shared" si="245"/>
        <v>#DIV/0!</v>
      </c>
      <c r="Z5933" s="739">
        <f t="shared" si="246"/>
        <v>-1723.04</v>
      </c>
    </row>
    <row r="5934" spans="1:26" s="516" customFormat="1" ht="12.65" customHeight="1">
      <c r="A5934" s="452"/>
      <c r="B5934" s="335" t="s">
        <v>628</v>
      </c>
      <c r="C5934" s="596" t="s">
        <v>453</v>
      </c>
      <c r="D5934" s="335" t="s">
        <v>1029</v>
      </c>
      <c r="E5934" s="601" t="s">
        <v>1120</v>
      </c>
      <c r="F5934" s="596" t="s">
        <v>988</v>
      </c>
      <c r="G5934" s="596" t="s">
        <v>484</v>
      </c>
      <c r="H5934" s="596" t="s">
        <v>439</v>
      </c>
      <c r="I5934" s="596">
        <v>2025</v>
      </c>
      <c r="J5934" s="689">
        <v>2</v>
      </c>
      <c r="K5934" s="688">
        <v>45723</v>
      </c>
      <c r="L5934" s="687">
        <v>0.5</v>
      </c>
      <c r="M5934" s="664">
        <v>0.29380000000000001</v>
      </c>
      <c r="N5934" s="664">
        <v>0.41710000000000003</v>
      </c>
      <c r="O5934" s="664">
        <v>0.12330000000000001</v>
      </c>
      <c r="P5934" s="664">
        <v>6.1699999999999998E-2</v>
      </c>
      <c r="Q5934" s="601">
        <v>1</v>
      </c>
      <c r="R5934" s="686">
        <v>0.29380000000000001</v>
      </c>
      <c r="S5934" s="603">
        <v>49500</v>
      </c>
      <c r="T5934" s="685">
        <v>1260235</v>
      </c>
      <c r="U5934" s="684">
        <v>370000</v>
      </c>
      <c r="V5934" s="682">
        <v>214571.02</v>
      </c>
      <c r="W5934" s="716" t="e">
        <f t="shared" si="245"/>
        <v>#DIV/0!</v>
      </c>
      <c r="Z5934" s="739">
        <f t="shared" si="246"/>
        <v>6103.35</v>
      </c>
    </row>
    <row r="5935" spans="1:26" s="516" customFormat="1" ht="12.65" customHeight="1">
      <c r="A5935" s="452"/>
      <c r="B5935" s="335" t="s">
        <v>628</v>
      </c>
      <c r="C5935" s="596" t="s">
        <v>453</v>
      </c>
      <c r="D5935" s="335" t="s">
        <v>444</v>
      </c>
      <c r="E5935" s="601" t="s">
        <v>1121</v>
      </c>
      <c r="F5935" s="596" t="s">
        <v>988</v>
      </c>
      <c r="G5935" s="596" t="s">
        <v>484</v>
      </c>
      <c r="H5935" s="596" t="s">
        <v>439</v>
      </c>
      <c r="I5935" s="596">
        <v>2025</v>
      </c>
      <c r="J5935" s="689">
        <v>2</v>
      </c>
      <c r="K5935" s="688">
        <v>45723</v>
      </c>
      <c r="L5935" s="687">
        <v>0.5</v>
      </c>
      <c r="M5935" s="664">
        <v>1.0629</v>
      </c>
      <c r="N5935" s="664">
        <v>1.1322000000000001</v>
      </c>
      <c r="O5935" s="664">
        <v>6.93E-2</v>
      </c>
      <c r="P5935" s="664">
        <v>3.4700000000000002E-2</v>
      </c>
      <c r="Q5935" s="601">
        <v>1</v>
      </c>
      <c r="R5935" s="686">
        <v>1.0629</v>
      </c>
      <c r="S5935" s="603">
        <v>5555</v>
      </c>
      <c r="T5935" s="685">
        <v>1153339</v>
      </c>
      <c r="U5935" s="684">
        <v>484014</v>
      </c>
      <c r="V5935" s="682">
        <v>136446.20000000001</v>
      </c>
      <c r="W5935" s="716" t="e">
        <f t="shared" si="245"/>
        <v>#DIV/0!</v>
      </c>
      <c r="Z5935" s="739">
        <f t="shared" si="246"/>
        <v>384.9615</v>
      </c>
    </row>
    <row r="5936" spans="1:26" s="516" customFormat="1" ht="12.65" customHeight="1">
      <c r="A5936" s="452"/>
      <c r="B5936" s="335" t="s">
        <v>628</v>
      </c>
      <c r="C5936" s="596" t="s">
        <v>453</v>
      </c>
      <c r="D5936" s="335" t="s">
        <v>444</v>
      </c>
      <c r="E5936" s="601" t="s">
        <v>1122</v>
      </c>
      <c r="F5936" s="596" t="s">
        <v>988</v>
      </c>
      <c r="G5936" s="596" t="s">
        <v>484</v>
      </c>
      <c r="H5936" s="596" t="s">
        <v>439</v>
      </c>
      <c r="I5936" s="596">
        <v>2025</v>
      </c>
      <c r="J5936" s="689">
        <v>2</v>
      </c>
      <c r="K5936" s="688">
        <v>45723</v>
      </c>
      <c r="L5936" s="687">
        <v>0.5</v>
      </c>
      <c r="M5936" s="664">
        <v>1.0629</v>
      </c>
      <c r="N5936" s="664">
        <v>1.1322000000000001</v>
      </c>
      <c r="O5936" s="664">
        <v>6.93E-2</v>
      </c>
      <c r="P5936" s="664">
        <v>3.4700000000000002E-2</v>
      </c>
      <c r="Q5936" s="601">
        <v>1</v>
      </c>
      <c r="R5936" s="686">
        <v>1.0629</v>
      </c>
      <c r="S5936" s="603">
        <v>6000</v>
      </c>
      <c r="T5936" s="685">
        <v>30500</v>
      </c>
      <c r="U5936" s="684"/>
      <c r="V5936" s="682"/>
      <c r="W5936" s="716" t="e">
        <f t="shared" si="245"/>
        <v>#DIV/0!</v>
      </c>
      <c r="Z5936" s="739">
        <f t="shared" si="246"/>
        <v>415.8</v>
      </c>
    </row>
    <row r="5937" spans="1:34" s="516" customFormat="1" ht="12.65" customHeight="1">
      <c r="A5937" s="452"/>
      <c r="B5937" s="335" t="s">
        <v>628</v>
      </c>
      <c r="C5937" s="596" t="s">
        <v>453</v>
      </c>
      <c r="D5937" s="335" t="s">
        <v>446</v>
      </c>
      <c r="E5937" s="601" t="s">
        <v>1123</v>
      </c>
      <c r="F5937" s="596" t="s">
        <v>988</v>
      </c>
      <c r="G5937" s="596" t="s">
        <v>484</v>
      </c>
      <c r="H5937" s="596" t="s">
        <v>439</v>
      </c>
      <c r="I5937" s="596">
        <v>2025</v>
      </c>
      <c r="J5937" s="689">
        <v>2</v>
      </c>
      <c r="K5937" s="688">
        <v>45723</v>
      </c>
      <c r="L5937" s="687">
        <v>0.2</v>
      </c>
      <c r="M5937" s="664">
        <v>0.41389999999999999</v>
      </c>
      <c r="N5937" s="664">
        <v>0.54320000000000002</v>
      </c>
      <c r="O5937" s="664">
        <v>0.1293</v>
      </c>
      <c r="P5937" s="664">
        <v>5.1700000000000003E-2</v>
      </c>
      <c r="Q5937" s="601">
        <v>1</v>
      </c>
      <c r="R5937" s="686">
        <v>0.41389999999999999</v>
      </c>
      <c r="S5937" s="603">
        <v>26300</v>
      </c>
      <c r="T5937" s="685">
        <v>55300</v>
      </c>
      <c r="U5937" s="684">
        <v>452729</v>
      </c>
      <c r="V5937" s="682">
        <v>310323.31</v>
      </c>
      <c r="W5937" s="716" t="e">
        <f t="shared" si="245"/>
        <v>#DIV/0!</v>
      </c>
      <c r="Z5937" s="739">
        <f t="shared" si="246"/>
        <v>3400.59</v>
      </c>
    </row>
    <row r="5938" spans="1:34" s="516" customFormat="1" ht="12.65" customHeight="1">
      <c r="A5938" s="452" t="s">
        <v>1550</v>
      </c>
      <c r="B5938" s="335" t="s">
        <v>628</v>
      </c>
      <c r="C5938" s="596" t="s">
        <v>453</v>
      </c>
      <c r="D5938" s="335" t="s">
        <v>1017</v>
      </c>
      <c r="E5938" s="601">
        <v>23590202001</v>
      </c>
      <c r="F5938" s="596" t="s">
        <v>988</v>
      </c>
      <c r="G5938" s="596" t="s">
        <v>484</v>
      </c>
      <c r="H5938" s="596" t="s">
        <v>439</v>
      </c>
      <c r="I5938" s="596">
        <v>2025</v>
      </c>
      <c r="J5938" s="689">
        <v>2</v>
      </c>
      <c r="K5938" s="688">
        <v>45723</v>
      </c>
      <c r="L5938" s="687">
        <v>0.4</v>
      </c>
      <c r="M5938" s="664"/>
      <c r="N5938" s="664"/>
      <c r="O5938" s="664"/>
      <c r="P5938" s="664"/>
      <c r="Q5938" s="601"/>
      <c r="R5938" s="686"/>
      <c r="S5938" s="603">
        <v>0</v>
      </c>
      <c r="T5938" s="685">
        <v>0</v>
      </c>
      <c r="U5938" s="684">
        <v>381308</v>
      </c>
      <c r="V5938" s="682">
        <v>381309</v>
      </c>
      <c r="W5938" s="716" t="e">
        <f t="shared" si="245"/>
        <v>#DIV/0!</v>
      </c>
      <c r="Z5938" s="739">
        <f t="shared" si="246"/>
        <v>0</v>
      </c>
    </row>
    <row r="5939" spans="1:34" s="516" customFormat="1" ht="12.65" customHeight="1">
      <c r="A5939" s="452" t="s">
        <v>109</v>
      </c>
      <c r="B5939" s="335" t="s">
        <v>712</v>
      </c>
      <c r="C5939" s="596" t="s">
        <v>449</v>
      </c>
      <c r="D5939" s="335" t="s">
        <v>549</v>
      </c>
      <c r="E5939" s="601">
        <v>120040670018926</v>
      </c>
      <c r="F5939" s="596" t="s">
        <v>988</v>
      </c>
      <c r="G5939" s="596" t="s">
        <v>1001</v>
      </c>
      <c r="H5939" s="596" t="s">
        <v>457</v>
      </c>
      <c r="I5939" s="596">
        <v>2025</v>
      </c>
      <c r="J5939" s="598">
        <v>2</v>
      </c>
      <c r="K5939" s="599">
        <v>45723</v>
      </c>
      <c r="L5939" s="600">
        <v>0.3</v>
      </c>
      <c r="M5939" s="480">
        <v>0.42570000000000002</v>
      </c>
      <c r="N5939" s="480">
        <v>0.42709999999999998</v>
      </c>
      <c r="O5939" s="480">
        <v>1.4002579999999999E-3</v>
      </c>
      <c r="P5939" s="480">
        <v>4.0000000000000002E-4</v>
      </c>
      <c r="Q5939" s="601">
        <v>1</v>
      </c>
      <c r="R5939" s="602">
        <v>0.42570000000000002</v>
      </c>
      <c r="S5939" s="603">
        <v>0</v>
      </c>
      <c r="T5939" s="608">
        <v>11211518</v>
      </c>
      <c r="U5939" s="605">
        <v>14000</v>
      </c>
      <c r="V5939" s="607">
        <v>-1699.0204000000001</v>
      </c>
      <c r="W5939" s="716" t="e">
        <f t="shared" si="245"/>
        <v>#DIV/0!</v>
      </c>
      <c r="X5939" s="484"/>
      <c r="Y5939" s="484"/>
      <c r="Z5939" s="739">
        <f t="shared" si="246"/>
        <v>0</v>
      </c>
      <c r="AA5939" s="484"/>
      <c r="AB5939" s="484"/>
      <c r="AC5939" s="484"/>
      <c r="AD5939" s="484"/>
      <c r="AE5939" s="484"/>
      <c r="AF5939" s="484"/>
      <c r="AG5939" s="484"/>
      <c r="AH5939" s="484"/>
    </row>
    <row r="5940" spans="1:34" s="516" customFormat="1" ht="12.65" customHeight="1">
      <c r="A5940" s="452" t="s">
        <v>115</v>
      </c>
      <c r="B5940" s="335" t="s">
        <v>728</v>
      </c>
      <c r="C5940" s="596" t="s">
        <v>449</v>
      </c>
      <c r="D5940" s="335" t="s">
        <v>549</v>
      </c>
      <c r="E5940" s="601">
        <v>120040670025620</v>
      </c>
      <c r="F5940" s="596" t="s">
        <v>988</v>
      </c>
      <c r="G5940" s="596" t="s">
        <v>1001</v>
      </c>
      <c r="H5940" s="596" t="s">
        <v>457</v>
      </c>
      <c r="I5940" s="596">
        <v>2025</v>
      </c>
      <c r="J5940" s="598">
        <v>2</v>
      </c>
      <c r="K5940" s="599">
        <v>45723</v>
      </c>
      <c r="L5940" s="600">
        <v>0.3</v>
      </c>
      <c r="M5940" s="480">
        <v>0.92</v>
      </c>
      <c r="N5940" s="480">
        <v>0.92</v>
      </c>
      <c r="O5940" s="480">
        <v>0</v>
      </c>
      <c r="P5940" s="480" t="s">
        <v>500</v>
      </c>
      <c r="Q5940" s="601">
        <v>1</v>
      </c>
      <c r="R5940" s="602">
        <v>0.92</v>
      </c>
      <c r="S5940" s="603">
        <v>0</v>
      </c>
      <c r="T5940" s="461">
        <v>7056954</v>
      </c>
      <c r="U5940" s="605"/>
      <c r="V5940" s="607">
        <v>0</v>
      </c>
      <c r="W5940" s="716" t="e">
        <f t="shared" si="245"/>
        <v>#DIV/0!</v>
      </c>
      <c r="X5940" s="484"/>
      <c r="Y5940" s="484"/>
      <c r="Z5940" s="739">
        <f t="shared" si="246"/>
        <v>0</v>
      </c>
      <c r="AA5940" s="484"/>
      <c r="AB5940" s="484"/>
      <c r="AC5940" s="484"/>
      <c r="AD5940" s="484"/>
      <c r="AE5940" s="484"/>
      <c r="AF5940" s="484"/>
      <c r="AG5940" s="484"/>
      <c r="AH5940" s="484"/>
    </row>
    <row r="5941" spans="1:34" s="516" customFormat="1" ht="12.65" customHeight="1">
      <c r="A5941" s="284" t="s">
        <v>107</v>
      </c>
      <c r="B5941" s="335" t="s">
        <v>703</v>
      </c>
      <c r="C5941" s="596" t="s">
        <v>449</v>
      </c>
      <c r="D5941" s="335" t="s">
        <v>549</v>
      </c>
      <c r="E5941" s="601">
        <v>120040670017654</v>
      </c>
      <c r="F5941" s="596" t="s">
        <v>988</v>
      </c>
      <c r="G5941" s="596" t="s">
        <v>1001</v>
      </c>
      <c r="H5941" s="596" t="s">
        <v>457</v>
      </c>
      <c r="I5941" s="596">
        <v>2025</v>
      </c>
      <c r="J5941" s="598">
        <v>2</v>
      </c>
      <c r="K5941" s="599">
        <v>45723</v>
      </c>
      <c r="L5941" s="600">
        <v>0.3</v>
      </c>
      <c r="M5941" s="480">
        <v>0.34649999999999997</v>
      </c>
      <c r="N5941" s="480">
        <v>0.34739999999999999</v>
      </c>
      <c r="O5941" s="480">
        <v>8.9999999999999998E-4</v>
      </c>
      <c r="P5941" s="480">
        <v>2.9999999999999997E-4</v>
      </c>
      <c r="Q5941" s="601">
        <v>1</v>
      </c>
      <c r="R5941" s="602">
        <v>0.34649999999999997</v>
      </c>
      <c r="S5941" s="603">
        <v>515088</v>
      </c>
      <c r="T5941" s="604">
        <v>742646</v>
      </c>
      <c r="U5941" s="605">
        <v>111000</v>
      </c>
      <c r="V5941" s="606">
        <v>110343.87</v>
      </c>
      <c r="W5941" s="716" t="e">
        <f t="shared" si="245"/>
        <v>#DIV/0!</v>
      </c>
      <c r="X5941" s="484"/>
      <c r="Y5941" s="484"/>
      <c r="Z5941" s="739">
        <f t="shared" si="246"/>
        <v>463.57920000000001</v>
      </c>
      <c r="AA5941" s="484"/>
      <c r="AB5941" s="484"/>
      <c r="AC5941" s="484"/>
      <c r="AD5941" s="484"/>
      <c r="AE5941" s="484"/>
      <c r="AF5941" s="484"/>
      <c r="AG5941" s="484"/>
      <c r="AH5941" s="484"/>
    </row>
    <row r="5942" spans="1:34" s="516" customFormat="1" ht="12.65" customHeight="1">
      <c r="A5942" s="452"/>
      <c r="B5942" s="335" t="s">
        <v>1046</v>
      </c>
      <c r="C5942" s="596" t="s">
        <v>435</v>
      </c>
      <c r="D5942" s="335" t="s">
        <v>1126</v>
      </c>
      <c r="E5942" s="601">
        <v>130020390000222</v>
      </c>
      <c r="F5942" s="596" t="s">
        <v>988</v>
      </c>
      <c r="G5942" s="596" t="s">
        <v>1001</v>
      </c>
      <c r="H5942" s="596" t="s">
        <v>439</v>
      </c>
      <c r="I5942" s="596">
        <v>2025</v>
      </c>
      <c r="J5942" s="598">
        <v>2</v>
      </c>
      <c r="K5942" s="599">
        <v>45723</v>
      </c>
      <c r="L5942" s="600">
        <v>0.5</v>
      </c>
      <c r="M5942" s="480">
        <v>0.42270000000000002</v>
      </c>
      <c r="N5942" s="480">
        <v>0.42270000000000002</v>
      </c>
      <c r="O5942" s="480">
        <v>0</v>
      </c>
      <c r="P5942" s="480">
        <v>0</v>
      </c>
      <c r="Q5942" s="601">
        <v>1</v>
      </c>
      <c r="R5942" s="602">
        <v>0.25</v>
      </c>
      <c r="S5942" s="603">
        <v>0</v>
      </c>
      <c r="T5942" s="604">
        <v>14108401</v>
      </c>
      <c r="U5942" s="605">
        <v>600000</v>
      </c>
      <c r="V5942" s="606">
        <v>0</v>
      </c>
      <c r="W5942" s="716" t="e">
        <f t="shared" si="245"/>
        <v>#DIV/0!</v>
      </c>
      <c r="X5942" s="484"/>
      <c r="Y5942" s="484"/>
      <c r="Z5942" s="739">
        <f t="shared" si="246"/>
        <v>0</v>
      </c>
      <c r="AA5942" s="484"/>
      <c r="AB5942" s="484"/>
      <c r="AC5942" s="484"/>
      <c r="AD5942" s="484"/>
      <c r="AE5942" s="484"/>
      <c r="AF5942" s="484"/>
      <c r="AG5942" s="484"/>
      <c r="AH5942" s="484"/>
    </row>
    <row r="5943" spans="1:34" s="516" customFormat="1" ht="12.65" customHeight="1">
      <c r="A5943" s="284" t="s">
        <v>21</v>
      </c>
      <c r="B5943" s="335" t="s">
        <v>1030</v>
      </c>
      <c r="C5943" s="596" t="s">
        <v>554</v>
      </c>
      <c r="D5943" s="335" t="s">
        <v>1010</v>
      </c>
      <c r="E5943" s="601">
        <v>130010390000214</v>
      </c>
      <c r="F5943" s="596" t="s">
        <v>988</v>
      </c>
      <c r="G5943" s="596" t="s">
        <v>1001</v>
      </c>
      <c r="H5943" s="596" t="s">
        <v>439</v>
      </c>
      <c r="I5943" s="596">
        <v>2025</v>
      </c>
      <c r="J5943" s="598">
        <v>2</v>
      </c>
      <c r="K5943" s="599">
        <v>45723</v>
      </c>
      <c r="L5943" s="600">
        <v>0.5</v>
      </c>
      <c r="M5943" s="480">
        <v>0.25380000000000003</v>
      </c>
      <c r="N5943" s="480">
        <v>0.28599999999999998</v>
      </c>
      <c r="O5943" s="480">
        <v>3.2199999999999999E-2</v>
      </c>
      <c r="P5943" s="480">
        <v>1.61E-2</v>
      </c>
      <c r="Q5943" s="601">
        <v>1</v>
      </c>
      <c r="R5943" s="602">
        <v>0.25</v>
      </c>
      <c r="S5943" s="603">
        <v>14494200</v>
      </c>
      <c r="T5943" s="604">
        <v>515515354</v>
      </c>
      <c r="U5943" s="605">
        <v>24767520.960000001</v>
      </c>
      <c r="V5943" s="606">
        <v>-5751616.1900000004</v>
      </c>
      <c r="W5943" s="716" t="e">
        <f t="shared" si="245"/>
        <v>#DIV/0!</v>
      </c>
      <c r="X5943" s="484"/>
      <c r="Y5943" s="484"/>
      <c r="Z5943" s="739">
        <f t="shared" si="246"/>
        <v>466713.24</v>
      </c>
      <c r="AA5943" s="484"/>
      <c r="AB5943" s="484"/>
      <c r="AC5943" s="484"/>
      <c r="AD5943" s="484"/>
      <c r="AE5943" s="484"/>
      <c r="AF5943" s="484"/>
      <c r="AG5943" s="484"/>
      <c r="AH5943" s="484"/>
    </row>
    <row r="5944" spans="1:34" s="516" customFormat="1" ht="12.65" customHeight="1">
      <c r="A5944" s="284" t="s">
        <v>21</v>
      </c>
      <c r="B5944" s="335" t="s">
        <v>1030</v>
      </c>
      <c r="C5944" s="596" t="s">
        <v>554</v>
      </c>
      <c r="D5944" s="335" t="s">
        <v>729</v>
      </c>
      <c r="E5944" s="601">
        <v>130010390000215</v>
      </c>
      <c r="F5944" s="596" t="s">
        <v>988</v>
      </c>
      <c r="G5944" s="596" t="s">
        <v>1001</v>
      </c>
      <c r="H5944" s="596" t="s">
        <v>439</v>
      </c>
      <c r="I5944" s="596">
        <v>2025</v>
      </c>
      <c r="J5944" s="598">
        <v>2</v>
      </c>
      <c r="K5944" s="599">
        <v>45723</v>
      </c>
      <c r="L5944" s="600">
        <v>0.5</v>
      </c>
      <c r="M5944" s="480">
        <v>7.6499999999999999E-2</v>
      </c>
      <c r="N5944" s="480">
        <v>8.9399999999999993E-2</v>
      </c>
      <c r="O5944" s="480">
        <v>1.29E-2</v>
      </c>
      <c r="P5944" s="480">
        <v>6.4000000000000003E-3</v>
      </c>
      <c r="Q5944" s="601">
        <v>1</v>
      </c>
      <c r="R5944" s="602">
        <v>0.08</v>
      </c>
      <c r="S5944" s="603">
        <v>14640000</v>
      </c>
      <c r="T5944" s="604">
        <v>527178534</v>
      </c>
      <c r="U5944" s="605">
        <v>10280498.43</v>
      </c>
      <c r="V5944" s="606">
        <v>-1801376.29</v>
      </c>
      <c r="W5944" s="716" t="e">
        <f t="shared" si="245"/>
        <v>#DIV/0!</v>
      </c>
      <c r="X5944" s="484"/>
      <c r="Y5944" s="484"/>
      <c r="Z5944" s="739">
        <f t="shared" si="246"/>
        <v>188856</v>
      </c>
      <c r="AA5944" s="484"/>
      <c r="AB5944" s="484"/>
      <c r="AC5944" s="484"/>
      <c r="AD5944" s="484"/>
      <c r="AE5944" s="484"/>
      <c r="AF5944" s="484"/>
      <c r="AG5944" s="484"/>
      <c r="AH5944" s="484"/>
    </row>
    <row r="5945" spans="1:34" s="516" customFormat="1" ht="12.65" customHeight="1">
      <c r="A5945" s="284" t="s">
        <v>21</v>
      </c>
      <c r="B5945" s="335" t="s">
        <v>1030</v>
      </c>
      <c r="C5945" s="596" t="s">
        <v>554</v>
      </c>
      <c r="D5945" s="335" t="s">
        <v>726</v>
      </c>
      <c r="E5945" s="601" t="s">
        <v>1032</v>
      </c>
      <c r="F5945" s="596" t="s">
        <v>988</v>
      </c>
      <c r="G5945" s="596" t="s">
        <v>1001</v>
      </c>
      <c r="H5945" s="596" t="s">
        <v>439</v>
      </c>
      <c r="I5945" s="596">
        <v>2025</v>
      </c>
      <c r="J5945" s="598">
        <v>2</v>
      </c>
      <c r="K5945" s="599">
        <v>45723</v>
      </c>
      <c r="L5945" s="600">
        <v>0.5</v>
      </c>
      <c r="M5945" s="480">
        <v>8.5800000000000001E-2</v>
      </c>
      <c r="N5945" s="480">
        <v>9.9400000000000002E-2</v>
      </c>
      <c r="O5945" s="480">
        <v>1.3599999999999999E-2</v>
      </c>
      <c r="P5945" s="480">
        <v>6.7999999999999996E-3</v>
      </c>
      <c r="Q5945" s="601">
        <v>1</v>
      </c>
      <c r="R5945" s="602">
        <v>0.09</v>
      </c>
      <c r="S5945" s="603">
        <v>14688000</v>
      </c>
      <c r="T5945" s="604">
        <v>535376511</v>
      </c>
      <c r="U5945" s="605">
        <v>10334790.199999999</v>
      </c>
      <c r="V5945" s="606">
        <v>-1928036.98</v>
      </c>
      <c r="W5945" s="716" t="e">
        <f t="shared" si="245"/>
        <v>#DIV/0!</v>
      </c>
      <c r="X5945" s="484"/>
      <c r="Y5945" s="484"/>
      <c r="Z5945" s="739">
        <f t="shared" si="246"/>
        <v>199756.79999999999</v>
      </c>
      <c r="AA5945" s="484"/>
      <c r="AB5945" s="484"/>
      <c r="AC5945" s="484"/>
      <c r="AD5945" s="484"/>
      <c r="AE5945" s="484"/>
      <c r="AF5945" s="484"/>
      <c r="AG5945" s="484"/>
      <c r="AH5945" s="484"/>
    </row>
    <row r="5946" spans="1:34" s="516" customFormat="1" ht="12.65" customHeight="1">
      <c r="A5946" s="284" t="s">
        <v>21</v>
      </c>
      <c r="B5946" s="335" t="s">
        <v>1030</v>
      </c>
      <c r="C5946" s="596" t="s">
        <v>554</v>
      </c>
      <c r="D5946" s="335" t="s">
        <v>1033</v>
      </c>
      <c r="E5946" s="601">
        <v>130010390000221</v>
      </c>
      <c r="F5946" s="596" t="s">
        <v>988</v>
      </c>
      <c r="G5946" s="596" t="s">
        <v>1001</v>
      </c>
      <c r="H5946" s="596" t="s">
        <v>439</v>
      </c>
      <c r="I5946" s="596">
        <v>2025</v>
      </c>
      <c r="J5946" s="598">
        <v>2</v>
      </c>
      <c r="K5946" s="599">
        <v>45723</v>
      </c>
      <c r="L5946" s="600">
        <v>0.5</v>
      </c>
      <c r="M5946" s="480">
        <v>0.113</v>
      </c>
      <c r="N5946" s="480">
        <v>0.11940000000000001</v>
      </c>
      <c r="O5946" s="480">
        <v>6.4000000000000003E-3</v>
      </c>
      <c r="P5946" s="480">
        <v>3.2000000000000002E-3</v>
      </c>
      <c r="Q5946" s="601">
        <v>1</v>
      </c>
      <c r="R5946" s="602">
        <v>0.11</v>
      </c>
      <c r="S5946" s="603">
        <v>14448000</v>
      </c>
      <c r="T5946" s="604">
        <v>532367613</v>
      </c>
      <c r="U5946" s="605">
        <v>5210924</v>
      </c>
      <c r="V5946" s="606">
        <v>-1946098.71</v>
      </c>
      <c r="W5946" s="716" t="e">
        <f t="shared" si="245"/>
        <v>#DIV/0!</v>
      </c>
      <c r="X5946" s="484"/>
      <c r="Y5946" s="484"/>
      <c r="Z5946" s="739">
        <f t="shared" si="246"/>
        <v>92467.200000000012</v>
      </c>
      <c r="AA5946" s="484"/>
      <c r="AB5946" s="484"/>
      <c r="AC5946" s="484"/>
      <c r="AD5946" s="484"/>
      <c r="AE5946" s="484"/>
      <c r="AF5946" s="484"/>
      <c r="AG5946" s="484"/>
      <c r="AH5946" s="484"/>
    </row>
    <row r="5947" spans="1:34" s="516" customFormat="1" ht="12.65" customHeight="1">
      <c r="A5947" s="284" t="s">
        <v>21</v>
      </c>
      <c r="B5947" s="335" t="s">
        <v>1030</v>
      </c>
      <c r="C5947" s="596" t="s">
        <v>554</v>
      </c>
      <c r="D5947" s="335" t="s">
        <v>1010</v>
      </c>
      <c r="E5947" s="601">
        <v>130010390000214</v>
      </c>
      <c r="F5947" s="596" t="s">
        <v>988</v>
      </c>
      <c r="G5947" s="596" t="s">
        <v>1001</v>
      </c>
      <c r="H5947" s="596" t="s">
        <v>439</v>
      </c>
      <c r="I5947" s="596">
        <v>2025</v>
      </c>
      <c r="J5947" s="598">
        <v>2</v>
      </c>
      <c r="K5947" s="599">
        <v>45723</v>
      </c>
      <c r="L5947" s="600">
        <v>0.5</v>
      </c>
      <c r="M5947" s="480">
        <v>0.25</v>
      </c>
      <c r="N5947" s="480">
        <v>0.28000000000000003</v>
      </c>
      <c r="O5947" s="480">
        <v>0.03</v>
      </c>
      <c r="P5947" s="480">
        <v>1.4999999999999999E-2</v>
      </c>
      <c r="Q5947" s="601">
        <v>1</v>
      </c>
      <c r="R5947" s="602">
        <v>0.25</v>
      </c>
      <c r="S5947" s="603">
        <v>0</v>
      </c>
      <c r="T5947" s="604">
        <v>0</v>
      </c>
      <c r="U5947" s="605">
        <v>7349092.6100000003</v>
      </c>
      <c r="V5947" s="606">
        <v>7349092.6100000003</v>
      </c>
      <c r="W5947" s="716" t="e">
        <f t="shared" si="245"/>
        <v>#DIV/0!</v>
      </c>
      <c r="X5947" s="484"/>
      <c r="Y5947" s="484"/>
      <c r="Z5947" s="739">
        <f t="shared" si="246"/>
        <v>0</v>
      </c>
      <c r="AA5947" s="484"/>
      <c r="AB5947" s="484"/>
      <c r="AC5947" s="484"/>
      <c r="AD5947" s="484"/>
      <c r="AE5947" s="484"/>
      <c r="AF5947" s="484"/>
      <c r="AG5947" s="484"/>
      <c r="AH5947" s="484"/>
    </row>
    <row r="5948" spans="1:34" s="516" customFormat="1" ht="12.65" customHeight="1">
      <c r="A5948" s="284" t="s">
        <v>21</v>
      </c>
      <c r="B5948" s="335" t="s">
        <v>1030</v>
      </c>
      <c r="C5948" s="596" t="s">
        <v>554</v>
      </c>
      <c r="D5948" s="335" t="s">
        <v>729</v>
      </c>
      <c r="E5948" s="601">
        <v>130010390000215</v>
      </c>
      <c r="F5948" s="596" t="s">
        <v>988</v>
      </c>
      <c r="G5948" s="596" t="s">
        <v>1001</v>
      </c>
      <c r="H5948" s="596" t="s">
        <v>439</v>
      </c>
      <c r="I5948" s="596">
        <v>2025</v>
      </c>
      <c r="J5948" s="598">
        <v>2</v>
      </c>
      <c r="K5948" s="599">
        <v>45723</v>
      </c>
      <c r="L5948" s="600">
        <v>0.5</v>
      </c>
      <c r="M5948" s="480">
        <v>0.08</v>
      </c>
      <c r="N5948" s="480">
        <v>0.09</v>
      </c>
      <c r="O5948" s="480">
        <v>0.02</v>
      </c>
      <c r="P5948" s="480">
        <v>0.01</v>
      </c>
      <c r="Q5948" s="601">
        <v>1</v>
      </c>
      <c r="R5948" s="602">
        <v>0.08</v>
      </c>
      <c r="S5948" s="603">
        <v>0</v>
      </c>
      <c r="T5948" s="604">
        <v>0</v>
      </c>
      <c r="U5948" s="605">
        <v>3669841.38</v>
      </c>
      <c r="V5948" s="606">
        <v>3669841.38</v>
      </c>
      <c r="W5948" s="716" t="e">
        <f t="shared" si="245"/>
        <v>#DIV/0!</v>
      </c>
      <c r="X5948" s="484"/>
      <c r="Y5948" s="484"/>
      <c r="Z5948" s="739">
        <f t="shared" si="246"/>
        <v>0</v>
      </c>
      <c r="AA5948" s="484"/>
      <c r="AB5948" s="484"/>
      <c r="AC5948" s="484"/>
      <c r="AD5948" s="484"/>
      <c r="AE5948" s="484"/>
      <c r="AF5948" s="484"/>
      <c r="AG5948" s="484"/>
      <c r="AH5948" s="484"/>
    </row>
    <row r="5949" spans="1:34" s="516" customFormat="1" ht="12.65" customHeight="1">
      <c r="A5949" s="284" t="s">
        <v>21</v>
      </c>
      <c r="B5949" s="335" t="s">
        <v>1030</v>
      </c>
      <c r="C5949" s="596" t="s">
        <v>554</v>
      </c>
      <c r="D5949" s="335" t="s">
        <v>726</v>
      </c>
      <c r="E5949" s="601">
        <v>130010390000216</v>
      </c>
      <c r="F5949" s="596" t="s">
        <v>988</v>
      </c>
      <c r="G5949" s="596" t="s">
        <v>1001</v>
      </c>
      <c r="H5949" s="596" t="s">
        <v>439</v>
      </c>
      <c r="I5949" s="596">
        <v>2025</v>
      </c>
      <c r="J5949" s="598">
        <v>2</v>
      </c>
      <c r="K5949" s="599">
        <v>45723</v>
      </c>
      <c r="L5949" s="600">
        <v>0.5</v>
      </c>
      <c r="M5949" s="480">
        <v>0.09</v>
      </c>
      <c r="N5949" s="480">
        <v>0.1</v>
      </c>
      <c r="O5949" s="480">
        <v>0.02</v>
      </c>
      <c r="P5949" s="480">
        <v>0.01</v>
      </c>
      <c r="Q5949" s="601">
        <v>1</v>
      </c>
      <c r="R5949" s="602">
        <v>0.09</v>
      </c>
      <c r="S5949" s="603">
        <v>0</v>
      </c>
      <c r="T5949" s="604">
        <v>0</v>
      </c>
      <c r="U5949" s="605">
        <v>3669841.38</v>
      </c>
      <c r="V5949" s="606">
        <v>3669841.38</v>
      </c>
      <c r="W5949" s="716" t="e">
        <f t="shared" si="245"/>
        <v>#DIV/0!</v>
      </c>
      <c r="X5949" s="484"/>
      <c r="Y5949" s="484"/>
      <c r="Z5949" s="739">
        <f t="shared" si="246"/>
        <v>0</v>
      </c>
      <c r="AA5949" s="484"/>
      <c r="AB5949" s="484"/>
      <c r="AC5949" s="484"/>
      <c r="AD5949" s="484"/>
      <c r="AE5949" s="484"/>
      <c r="AF5949" s="484"/>
      <c r="AG5949" s="484"/>
      <c r="AH5949" s="484"/>
    </row>
    <row r="5950" spans="1:34" s="516" customFormat="1" ht="12.65" customHeight="1">
      <c r="A5950" s="284" t="s">
        <v>21</v>
      </c>
      <c r="B5950" s="335" t="s">
        <v>1030</v>
      </c>
      <c r="C5950" s="596" t="s">
        <v>554</v>
      </c>
      <c r="D5950" s="335" t="s">
        <v>1033</v>
      </c>
      <c r="E5950" s="601">
        <v>130010390000221</v>
      </c>
      <c r="F5950" s="596" t="s">
        <v>988</v>
      </c>
      <c r="G5950" s="596" t="s">
        <v>1001</v>
      </c>
      <c r="H5950" s="596" t="s">
        <v>439</v>
      </c>
      <c r="I5950" s="596">
        <v>2025</v>
      </c>
      <c r="J5950" s="598">
        <v>2</v>
      </c>
      <c r="K5950" s="599">
        <v>45723</v>
      </c>
      <c r="L5950" s="600">
        <v>0.5</v>
      </c>
      <c r="M5950" s="480">
        <v>0.11</v>
      </c>
      <c r="N5950" s="480">
        <v>0.13</v>
      </c>
      <c r="O5950" s="480">
        <v>0.01</v>
      </c>
      <c r="P5950" s="480">
        <v>5.0000000000000001E-3</v>
      </c>
      <c r="Q5950" s="601">
        <v>1</v>
      </c>
      <c r="R5950" s="602">
        <v>0.11</v>
      </c>
      <c r="S5950" s="603">
        <v>0</v>
      </c>
      <c r="T5950" s="604">
        <v>0</v>
      </c>
      <c r="U5950" s="605">
        <v>2493610.17</v>
      </c>
      <c r="V5950" s="606">
        <v>2493610.17</v>
      </c>
      <c r="W5950" s="716" t="e">
        <f t="shared" si="245"/>
        <v>#DIV/0!</v>
      </c>
      <c r="X5950" s="484"/>
      <c r="Y5950" s="484"/>
      <c r="Z5950" s="739">
        <f t="shared" si="246"/>
        <v>0</v>
      </c>
      <c r="AA5950" s="484"/>
      <c r="AB5950" s="484"/>
      <c r="AC5950" s="484"/>
      <c r="AD5950" s="484"/>
      <c r="AE5950" s="484"/>
      <c r="AF5950" s="484"/>
      <c r="AG5950" s="484"/>
      <c r="AH5950" s="484"/>
    </row>
    <row r="5951" spans="1:34" s="516" customFormat="1" ht="12.65" customHeight="1">
      <c r="A5951" s="452"/>
      <c r="B5951" s="335" t="s">
        <v>843</v>
      </c>
      <c r="C5951" s="596" t="s">
        <v>453</v>
      </c>
      <c r="D5951" s="335" t="s">
        <v>1128</v>
      </c>
      <c r="E5951" s="601">
        <v>120020670059452</v>
      </c>
      <c r="F5951" s="596" t="s">
        <v>988</v>
      </c>
      <c r="G5951" s="596" t="s">
        <v>1001</v>
      </c>
      <c r="H5951" s="596" t="s">
        <v>457</v>
      </c>
      <c r="I5951" s="596">
        <v>2025</v>
      </c>
      <c r="J5951" s="689">
        <v>2</v>
      </c>
      <c r="K5951" s="688">
        <v>45723</v>
      </c>
      <c r="L5951" s="687">
        <v>0.5</v>
      </c>
      <c r="M5951" s="664">
        <v>24.844000000000001</v>
      </c>
      <c r="N5951" s="664">
        <v>25.105</v>
      </c>
      <c r="O5951" s="664">
        <v>0.26100000000000001</v>
      </c>
      <c r="P5951" s="664">
        <v>0.1305</v>
      </c>
      <c r="Q5951" s="601">
        <v>1</v>
      </c>
      <c r="R5951" s="686">
        <v>24.844000000000001</v>
      </c>
      <c r="S5951" s="603"/>
      <c r="T5951" s="685">
        <v>0</v>
      </c>
      <c r="U5951" s="684">
        <v>776500</v>
      </c>
      <c r="V5951" s="696">
        <v>776500</v>
      </c>
      <c r="W5951" s="716" t="e">
        <f t="shared" si="245"/>
        <v>#DIV/0!</v>
      </c>
      <c r="Z5951" s="739">
        <f t="shared" si="246"/>
        <v>0</v>
      </c>
    </row>
    <row r="5952" spans="1:34" s="516" customFormat="1" ht="12.65" customHeight="1">
      <c r="A5952" s="452"/>
      <c r="B5952" s="335" t="s">
        <v>843</v>
      </c>
      <c r="C5952" s="596" t="s">
        <v>453</v>
      </c>
      <c r="D5952" s="335" t="s">
        <v>1128</v>
      </c>
      <c r="E5952" s="601">
        <v>120020670075269</v>
      </c>
      <c r="F5952" s="596" t="s">
        <v>988</v>
      </c>
      <c r="G5952" s="596" t="s">
        <v>1001</v>
      </c>
      <c r="H5952" s="596" t="s">
        <v>457</v>
      </c>
      <c r="I5952" s="596">
        <v>2025</v>
      </c>
      <c r="J5952" s="689">
        <v>2</v>
      </c>
      <c r="K5952" s="688">
        <v>45723</v>
      </c>
      <c r="L5952" s="687">
        <v>0.5</v>
      </c>
      <c r="M5952" s="664">
        <v>24.844000000000001</v>
      </c>
      <c r="N5952" s="664">
        <v>25.105</v>
      </c>
      <c r="O5952" s="664">
        <v>0.26100000000000001</v>
      </c>
      <c r="P5952" s="664">
        <v>0.1305</v>
      </c>
      <c r="Q5952" s="601">
        <v>1</v>
      </c>
      <c r="R5952" s="686">
        <v>24.844000000000001</v>
      </c>
      <c r="S5952" s="603"/>
      <c r="T5952" s="685">
        <v>0</v>
      </c>
      <c r="U5952" s="684">
        <v>776500</v>
      </c>
      <c r="V5952" s="696"/>
      <c r="W5952" s="716" t="e">
        <f t="shared" si="245"/>
        <v>#DIV/0!</v>
      </c>
      <c r="Z5952" s="739">
        <f t="shared" si="246"/>
        <v>0</v>
      </c>
    </row>
    <row r="5953" spans="1:26" s="516" customFormat="1" ht="12.65" customHeight="1">
      <c r="A5953" s="452"/>
      <c r="B5953" s="335" t="s">
        <v>843</v>
      </c>
      <c r="C5953" s="596" t="s">
        <v>453</v>
      </c>
      <c r="D5953" s="335" t="s">
        <v>1128</v>
      </c>
      <c r="E5953" s="601">
        <v>120020670100568</v>
      </c>
      <c r="F5953" s="596" t="s">
        <v>988</v>
      </c>
      <c r="G5953" s="596" t="s">
        <v>1001</v>
      </c>
      <c r="H5953" s="596" t="s">
        <v>457</v>
      </c>
      <c r="I5953" s="596">
        <v>2025</v>
      </c>
      <c r="J5953" s="689">
        <v>2</v>
      </c>
      <c r="K5953" s="688">
        <v>45723</v>
      </c>
      <c r="L5953" s="687">
        <v>0.5</v>
      </c>
      <c r="M5953" s="664">
        <v>24.844000000000001</v>
      </c>
      <c r="N5953" s="664">
        <v>25.105</v>
      </c>
      <c r="O5953" s="664">
        <v>0.26100000000000001</v>
      </c>
      <c r="P5953" s="664">
        <v>0.1305</v>
      </c>
      <c r="Q5953" s="601">
        <v>1</v>
      </c>
      <c r="R5953" s="686">
        <v>24.844000000000001</v>
      </c>
      <c r="S5953" s="603"/>
      <c r="T5953" s="685">
        <v>0</v>
      </c>
      <c r="U5953" s="684">
        <v>776500</v>
      </c>
      <c r="V5953" s="696"/>
      <c r="W5953" s="716" t="e">
        <f t="shared" si="245"/>
        <v>#DIV/0!</v>
      </c>
      <c r="Z5953" s="739">
        <f t="shared" si="246"/>
        <v>0</v>
      </c>
    </row>
    <row r="5954" spans="1:26" s="516" customFormat="1" ht="12.65" customHeight="1">
      <c r="A5954" s="452"/>
      <c r="B5954" s="335" t="s">
        <v>843</v>
      </c>
      <c r="C5954" s="596" t="s">
        <v>453</v>
      </c>
      <c r="D5954" s="335" t="s">
        <v>1128</v>
      </c>
      <c r="E5954" s="601">
        <v>120020670100562</v>
      </c>
      <c r="F5954" s="596" t="s">
        <v>988</v>
      </c>
      <c r="G5954" s="596" t="s">
        <v>1001</v>
      </c>
      <c r="H5954" s="596" t="s">
        <v>457</v>
      </c>
      <c r="I5954" s="596">
        <v>2025</v>
      </c>
      <c r="J5954" s="689">
        <v>2</v>
      </c>
      <c r="K5954" s="688">
        <v>45723</v>
      </c>
      <c r="L5954" s="687">
        <v>0.5</v>
      </c>
      <c r="M5954" s="664">
        <v>24.844000000000001</v>
      </c>
      <c r="N5954" s="664">
        <v>25.105</v>
      </c>
      <c r="O5954" s="664">
        <v>0.26100000000000001</v>
      </c>
      <c r="P5954" s="664">
        <v>0.1305</v>
      </c>
      <c r="Q5954" s="601">
        <v>1</v>
      </c>
      <c r="R5954" s="686">
        <v>24.844000000000001</v>
      </c>
      <c r="S5954" s="603"/>
      <c r="T5954" s="685">
        <v>0</v>
      </c>
      <c r="U5954" s="684">
        <v>776500</v>
      </c>
      <c r="V5954" s="696"/>
      <c r="W5954" s="716" t="e">
        <f t="shared" ref="W5954:W6017" si="247">V5954/$AB$1</f>
        <v>#DIV/0!</v>
      </c>
      <c r="Z5954" s="739">
        <f t="shared" si="246"/>
        <v>0</v>
      </c>
    </row>
    <row r="5955" spans="1:26" s="516" customFormat="1" ht="12.65" customHeight="1">
      <c r="A5955" s="452"/>
      <c r="B5955" s="335" t="s">
        <v>843</v>
      </c>
      <c r="C5955" s="596" t="s">
        <v>453</v>
      </c>
      <c r="D5955" s="335" t="s">
        <v>999</v>
      </c>
      <c r="E5955" s="601">
        <v>120020670059451</v>
      </c>
      <c r="F5955" s="596" t="s">
        <v>988</v>
      </c>
      <c r="G5955" s="596" t="s">
        <v>1001</v>
      </c>
      <c r="H5955" s="596" t="s">
        <v>457</v>
      </c>
      <c r="I5955" s="596">
        <v>2025</v>
      </c>
      <c r="J5955" s="689">
        <v>2</v>
      </c>
      <c r="K5955" s="688">
        <v>45723</v>
      </c>
      <c r="L5955" s="687">
        <v>0.5</v>
      </c>
      <c r="M5955" s="664">
        <v>20.678999999999998</v>
      </c>
      <c r="N5955" s="664">
        <v>20.806999999999999</v>
      </c>
      <c r="O5955" s="664">
        <v>0.128</v>
      </c>
      <c r="P5955" s="664">
        <v>6.4000000000000001E-2</v>
      </c>
      <c r="Q5955" s="601">
        <v>1</v>
      </c>
      <c r="R5955" s="686">
        <v>20.678999999999998</v>
      </c>
      <c r="S5955" s="603"/>
      <c r="T5955" s="685">
        <v>0</v>
      </c>
      <c r="U5955" s="684">
        <v>441700</v>
      </c>
      <c r="V5955" s="696">
        <v>441700</v>
      </c>
      <c r="W5955" s="716" t="e">
        <f t="shared" si="247"/>
        <v>#DIV/0!</v>
      </c>
      <c r="Z5955" s="739">
        <f t="shared" ref="Z5955:Z6018" si="248">O5955*S5955</f>
        <v>0</v>
      </c>
    </row>
    <row r="5956" spans="1:26" s="516" customFormat="1" ht="12.65" customHeight="1">
      <c r="A5956" s="452"/>
      <c r="B5956" s="335" t="s">
        <v>843</v>
      </c>
      <c r="C5956" s="596" t="s">
        <v>453</v>
      </c>
      <c r="D5956" s="335" t="s">
        <v>999</v>
      </c>
      <c r="E5956" s="601">
        <v>120020670074687</v>
      </c>
      <c r="F5956" s="596" t="s">
        <v>988</v>
      </c>
      <c r="G5956" s="596" t="s">
        <v>1001</v>
      </c>
      <c r="H5956" s="596" t="s">
        <v>457</v>
      </c>
      <c r="I5956" s="596">
        <v>2025</v>
      </c>
      <c r="J5956" s="689">
        <v>2</v>
      </c>
      <c r="K5956" s="688">
        <v>45723</v>
      </c>
      <c r="L5956" s="687">
        <v>0.5</v>
      </c>
      <c r="M5956" s="664">
        <v>20.678999999999998</v>
      </c>
      <c r="N5956" s="664">
        <v>20.806999999999999</v>
      </c>
      <c r="O5956" s="664">
        <v>0.128</v>
      </c>
      <c r="P5956" s="664">
        <v>6.4000000000000001E-2</v>
      </c>
      <c r="Q5956" s="601">
        <v>1</v>
      </c>
      <c r="R5956" s="686">
        <v>20.678999999999998</v>
      </c>
      <c r="S5956" s="603"/>
      <c r="T5956" s="685">
        <v>0</v>
      </c>
      <c r="U5956" s="684">
        <v>441700</v>
      </c>
      <c r="V5956" s="696"/>
      <c r="W5956" s="716" t="e">
        <f t="shared" si="247"/>
        <v>#DIV/0!</v>
      </c>
      <c r="Z5956" s="739">
        <f t="shared" si="248"/>
        <v>0</v>
      </c>
    </row>
    <row r="5957" spans="1:26" s="516" customFormat="1" ht="12.65" customHeight="1">
      <c r="A5957" s="452"/>
      <c r="B5957" s="335" t="s">
        <v>843</v>
      </c>
      <c r="C5957" s="596" t="s">
        <v>453</v>
      </c>
      <c r="D5957" s="335" t="s">
        <v>999</v>
      </c>
      <c r="E5957" s="601">
        <v>120020670100487</v>
      </c>
      <c r="F5957" s="596" t="s">
        <v>988</v>
      </c>
      <c r="G5957" s="596" t="s">
        <v>1001</v>
      </c>
      <c r="H5957" s="596" t="s">
        <v>457</v>
      </c>
      <c r="I5957" s="596">
        <v>2025</v>
      </c>
      <c r="J5957" s="689">
        <v>2</v>
      </c>
      <c r="K5957" s="688">
        <v>45723</v>
      </c>
      <c r="L5957" s="687">
        <v>0.5</v>
      </c>
      <c r="M5957" s="664">
        <v>20.678999999999998</v>
      </c>
      <c r="N5957" s="664">
        <v>20.806999999999999</v>
      </c>
      <c r="O5957" s="664">
        <v>0.128</v>
      </c>
      <c r="P5957" s="664">
        <v>6.4000000000000001E-2</v>
      </c>
      <c r="Q5957" s="601">
        <v>1</v>
      </c>
      <c r="R5957" s="686">
        <v>20.678999999999998</v>
      </c>
      <c r="S5957" s="603"/>
      <c r="T5957" s="685">
        <v>0</v>
      </c>
      <c r="U5957" s="684">
        <v>441700</v>
      </c>
      <c r="V5957" s="696"/>
      <c r="W5957" s="716" t="e">
        <f t="shared" si="247"/>
        <v>#DIV/0!</v>
      </c>
      <c r="Z5957" s="739">
        <f t="shared" si="248"/>
        <v>0</v>
      </c>
    </row>
    <row r="5958" spans="1:26" s="516" customFormat="1" ht="12.65" customHeight="1">
      <c r="A5958" s="452"/>
      <c r="B5958" s="335" t="s">
        <v>843</v>
      </c>
      <c r="C5958" s="596" t="s">
        <v>453</v>
      </c>
      <c r="D5958" s="335" t="s">
        <v>999</v>
      </c>
      <c r="E5958" s="601">
        <v>120020670100483</v>
      </c>
      <c r="F5958" s="596" t="s">
        <v>988</v>
      </c>
      <c r="G5958" s="596" t="s">
        <v>1001</v>
      </c>
      <c r="H5958" s="596" t="s">
        <v>457</v>
      </c>
      <c r="I5958" s="596">
        <v>2025</v>
      </c>
      <c r="J5958" s="689">
        <v>2</v>
      </c>
      <c r="K5958" s="688">
        <v>45723</v>
      </c>
      <c r="L5958" s="687">
        <v>0.5</v>
      </c>
      <c r="M5958" s="664">
        <v>20.678999999999998</v>
      </c>
      <c r="N5958" s="664">
        <v>20.806999999999999</v>
      </c>
      <c r="O5958" s="664">
        <v>0.128</v>
      </c>
      <c r="P5958" s="664">
        <v>6.4000000000000001E-2</v>
      </c>
      <c r="Q5958" s="601">
        <v>1</v>
      </c>
      <c r="R5958" s="686">
        <v>20.678999999999998</v>
      </c>
      <c r="S5958" s="603"/>
      <c r="T5958" s="685">
        <v>0</v>
      </c>
      <c r="U5958" s="684">
        <v>441700</v>
      </c>
      <c r="V5958" s="696"/>
      <c r="W5958" s="716" t="e">
        <f t="shared" si="247"/>
        <v>#DIV/0!</v>
      </c>
      <c r="Z5958" s="739">
        <f t="shared" si="248"/>
        <v>0</v>
      </c>
    </row>
    <row r="5959" spans="1:26" s="516" customFormat="1" ht="12.65" customHeight="1">
      <c r="A5959" s="452"/>
      <c r="B5959" s="335" t="s">
        <v>843</v>
      </c>
      <c r="C5959" s="596" t="s">
        <v>453</v>
      </c>
      <c r="D5959" s="335" t="s">
        <v>1131</v>
      </c>
      <c r="E5959" s="601">
        <v>120020670059261</v>
      </c>
      <c r="F5959" s="596" t="s">
        <v>988</v>
      </c>
      <c r="G5959" s="596" t="s">
        <v>1001</v>
      </c>
      <c r="H5959" s="596" t="s">
        <v>457</v>
      </c>
      <c r="I5959" s="596">
        <v>2025</v>
      </c>
      <c r="J5959" s="689">
        <v>2</v>
      </c>
      <c r="K5959" s="688">
        <v>45723</v>
      </c>
      <c r="L5959" s="687">
        <v>0.5</v>
      </c>
      <c r="M5959" s="664">
        <v>2.44</v>
      </c>
      <c r="N5959" s="664">
        <v>2.4569999999999999</v>
      </c>
      <c r="O5959" s="664">
        <v>1.7000000000000001E-2</v>
      </c>
      <c r="P5959" s="664">
        <v>8.5000000000000006E-3</v>
      </c>
      <c r="Q5959" s="601">
        <v>1</v>
      </c>
      <c r="R5959" s="686">
        <v>2.44</v>
      </c>
      <c r="S5959" s="603"/>
      <c r="T5959" s="685">
        <v>0</v>
      </c>
      <c r="U5959" s="684">
        <v>51500</v>
      </c>
      <c r="V5959" s="696">
        <v>51500</v>
      </c>
      <c r="W5959" s="716" t="e">
        <f t="shared" si="247"/>
        <v>#DIV/0!</v>
      </c>
      <c r="Z5959" s="739">
        <f t="shared" si="248"/>
        <v>0</v>
      </c>
    </row>
    <row r="5960" spans="1:26" s="516" customFormat="1" ht="12.65" customHeight="1">
      <c r="A5960" s="452"/>
      <c r="B5960" s="335" t="s">
        <v>843</v>
      </c>
      <c r="C5960" s="596" t="s">
        <v>453</v>
      </c>
      <c r="D5960" s="335" t="s">
        <v>1131</v>
      </c>
      <c r="E5960" s="601">
        <v>120020670075217</v>
      </c>
      <c r="F5960" s="596" t="s">
        <v>988</v>
      </c>
      <c r="G5960" s="596" t="s">
        <v>1001</v>
      </c>
      <c r="H5960" s="596" t="s">
        <v>457</v>
      </c>
      <c r="I5960" s="596">
        <v>2025</v>
      </c>
      <c r="J5960" s="689">
        <v>2</v>
      </c>
      <c r="K5960" s="688">
        <v>45723</v>
      </c>
      <c r="L5960" s="687">
        <v>0.5</v>
      </c>
      <c r="M5960" s="664">
        <v>2.44</v>
      </c>
      <c r="N5960" s="664">
        <v>2.4569999999999999</v>
      </c>
      <c r="O5960" s="664">
        <v>1.7000000000000001E-2</v>
      </c>
      <c r="P5960" s="664">
        <v>8.5000000000000006E-3</v>
      </c>
      <c r="Q5960" s="601">
        <v>1</v>
      </c>
      <c r="R5960" s="686">
        <v>2.44</v>
      </c>
      <c r="S5960" s="603"/>
      <c r="T5960" s="685">
        <v>0</v>
      </c>
      <c r="U5960" s="684">
        <v>51500</v>
      </c>
      <c r="V5960" s="696"/>
      <c r="W5960" s="716" t="e">
        <f t="shared" si="247"/>
        <v>#DIV/0!</v>
      </c>
      <c r="Z5960" s="739">
        <f t="shared" si="248"/>
        <v>0</v>
      </c>
    </row>
    <row r="5961" spans="1:26" s="516" customFormat="1" ht="12.65" customHeight="1">
      <c r="A5961" s="452"/>
      <c r="B5961" s="335" t="s">
        <v>843</v>
      </c>
      <c r="C5961" s="596" t="s">
        <v>453</v>
      </c>
      <c r="D5961" s="335" t="s">
        <v>1131</v>
      </c>
      <c r="E5961" s="601">
        <v>120020670101988</v>
      </c>
      <c r="F5961" s="596" t="s">
        <v>988</v>
      </c>
      <c r="G5961" s="596" t="s">
        <v>1001</v>
      </c>
      <c r="H5961" s="596" t="s">
        <v>457</v>
      </c>
      <c r="I5961" s="596">
        <v>2025</v>
      </c>
      <c r="J5961" s="689">
        <v>2</v>
      </c>
      <c r="K5961" s="688">
        <v>45723</v>
      </c>
      <c r="L5961" s="687">
        <v>0.5</v>
      </c>
      <c r="M5961" s="664">
        <v>2.44</v>
      </c>
      <c r="N5961" s="664">
        <v>2.4569999999999999</v>
      </c>
      <c r="O5961" s="664">
        <v>1.7000000000000001E-2</v>
      </c>
      <c r="P5961" s="664">
        <v>8.5000000000000006E-3</v>
      </c>
      <c r="Q5961" s="601">
        <v>1</v>
      </c>
      <c r="R5961" s="686">
        <v>2.44</v>
      </c>
      <c r="S5961" s="603"/>
      <c r="T5961" s="685">
        <v>0</v>
      </c>
      <c r="U5961" s="684">
        <v>51500</v>
      </c>
      <c r="V5961" s="696"/>
      <c r="W5961" s="716" t="e">
        <f t="shared" si="247"/>
        <v>#DIV/0!</v>
      </c>
      <c r="Z5961" s="739">
        <f t="shared" si="248"/>
        <v>0</v>
      </c>
    </row>
    <row r="5962" spans="1:26" s="516" customFormat="1" ht="12.65" customHeight="1">
      <c r="A5962" s="452"/>
      <c r="B5962" s="335" t="s">
        <v>843</v>
      </c>
      <c r="C5962" s="596" t="s">
        <v>453</v>
      </c>
      <c r="D5962" s="335" t="s">
        <v>1131</v>
      </c>
      <c r="E5962" s="601">
        <v>120020670101992</v>
      </c>
      <c r="F5962" s="596" t="s">
        <v>988</v>
      </c>
      <c r="G5962" s="596" t="s">
        <v>1001</v>
      </c>
      <c r="H5962" s="596" t="s">
        <v>457</v>
      </c>
      <c r="I5962" s="596">
        <v>2025</v>
      </c>
      <c r="J5962" s="689">
        <v>2</v>
      </c>
      <c r="K5962" s="688">
        <v>45723</v>
      </c>
      <c r="L5962" s="687">
        <v>0.5</v>
      </c>
      <c r="M5962" s="664">
        <v>2.44</v>
      </c>
      <c r="N5962" s="664">
        <v>2.4569999999999999</v>
      </c>
      <c r="O5962" s="664">
        <v>1.7000000000000001E-2</v>
      </c>
      <c r="P5962" s="664">
        <v>8.5000000000000006E-3</v>
      </c>
      <c r="Q5962" s="601">
        <v>1</v>
      </c>
      <c r="R5962" s="686">
        <v>2.44</v>
      </c>
      <c r="S5962" s="603"/>
      <c r="T5962" s="685">
        <v>0</v>
      </c>
      <c r="U5962" s="684">
        <v>51500</v>
      </c>
      <c r="V5962" s="696"/>
      <c r="W5962" s="716" t="e">
        <f t="shared" si="247"/>
        <v>#DIV/0!</v>
      </c>
      <c r="Z5962" s="739">
        <f t="shared" si="248"/>
        <v>0</v>
      </c>
    </row>
    <row r="5963" spans="1:26" s="516" customFormat="1" ht="12.65" customHeight="1">
      <c r="A5963" s="452"/>
      <c r="B5963" s="335" t="s">
        <v>843</v>
      </c>
      <c r="C5963" s="596" t="s">
        <v>453</v>
      </c>
      <c r="D5963" s="335" t="s">
        <v>1133</v>
      </c>
      <c r="E5963" s="601">
        <v>240000090201002</v>
      </c>
      <c r="F5963" s="596" t="s">
        <v>988</v>
      </c>
      <c r="G5963" s="596" t="s">
        <v>1001</v>
      </c>
      <c r="H5963" s="596" t="s">
        <v>457</v>
      </c>
      <c r="I5963" s="596">
        <v>2025</v>
      </c>
      <c r="J5963" s="673">
        <v>2</v>
      </c>
      <c r="K5963" s="695">
        <v>45723</v>
      </c>
      <c r="L5963" s="694">
        <v>0.5</v>
      </c>
      <c r="M5963" s="664">
        <v>2.0219999999999998</v>
      </c>
      <c r="N5963" s="664">
        <v>2.0299999999999998</v>
      </c>
      <c r="O5963" s="664">
        <v>8.0000000000000002E-3</v>
      </c>
      <c r="P5963" s="664">
        <v>4.0000000000000001E-3</v>
      </c>
      <c r="Q5963" s="601">
        <v>1</v>
      </c>
      <c r="R5963" s="693">
        <v>2.0219999999999998</v>
      </c>
      <c r="S5963" s="337"/>
      <c r="T5963" s="692">
        <v>0</v>
      </c>
      <c r="U5963" s="691">
        <v>26500</v>
      </c>
      <c r="V5963" s="696">
        <v>26500</v>
      </c>
      <c r="W5963" s="716" t="e">
        <f t="shared" si="247"/>
        <v>#DIV/0!</v>
      </c>
      <c r="Z5963" s="739">
        <f t="shared" si="248"/>
        <v>0</v>
      </c>
    </row>
    <row r="5964" spans="1:26" ht="12.65" customHeight="1">
      <c r="A5964" s="452" t="s">
        <v>553</v>
      </c>
      <c r="B5964" s="611" t="s">
        <v>462</v>
      </c>
      <c r="C5964" s="612" t="s">
        <v>453</v>
      </c>
      <c r="D5964" s="613" t="s">
        <v>1301</v>
      </c>
      <c r="E5964" s="612" t="s">
        <v>1302</v>
      </c>
      <c r="F5964" s="612" t="s">
        <v>1275</v>
      </c>
      <c r="G5964" s="612" t="s">
        <v>1303</v>
      </c>
      <c r="H5964" s="612" t="s">
        <v>439</v>
      </c>
      <c r="I5964" s="612">
        <v>2025</v>
      </c>
      <c r="J5964" s="612">
        <v>2</v>
      </c>
      <c r="K5964" s="614">
        <v>45720</v>
      </c>
      <c r="L5964" s="615">
        <v>0.5</v>
      </c>
      <c r="M5964" s="664">
        <v>0.52639999999999998</v>
      </c>
      <c r="N5964" s="664">
        <v>0.52639999999999998</v>
      </c>
      <c r="O5964" s="664">
        <v>0</v>
      </c>
      <c r="P5964" s="664">
        <v>0</v>
      </c>
      <c r="Q5964" s="612">
        <v>1</v>
      </c>
      <c r="R5964" s="693">
        <v>0.52639999999999998</v>
      </c>
      <c r="S5964" s="690">
        <v>0</v>
      </c>
      <c r="T5964" s="616">
        <v>4407672</v>
      </c>
      <c r="U5964" s="617" t="s">
        <v>553</v>
      </c>
      <c r="V5964" s="617">
        <v>0</v>
      </c>
      <c r="W5964" s="716" t="e">
        <f t="shared" si="247"/>
        <v>#DIV/0!</v>
      </c>
      <c r="Z5964" s="739">
        <f t="shared" si="248"/>
        <v>0</v>
      </c>
    </row>
    <row r="5965" spans="1:26" ht="12.65" customHeight="1">
      <c r="A5965" s="452" t="s">
        <v>553</v>
      </c>
      <c r="B5965" s="611" t="s">
        <v>462</v>
      </c>
      <c r="C5965" s="612" t="s">
        <v>453</v>
      </c>
      <c r="D5965" s="612" t="s">
        <v>1304</v>
      </c>
      <c r="E5965" s="612" t="s">
        <v>1305</v>
      </c>
      <c r="F5965" s="612" t="s">
        <v>1275</v>
      </c>
      <c r="G5965" s="612" t="s">
        <v>1303</v>
      </c>
      <c r="H5965" s="612" t="s">
        <v>439</v>
      </c>
      <c r="I5965" s="612">
        <v>2025</v>
      </c>
      <c r="J5965" s="612">
        <v>2</v>
      </c>
      <c r="K5965" s="614">
        <v>45720</v>
      </c>
      <c r="L5965" s="615">
        <v>0.5</v>
      </c>
      <c r="M5965" s="664">
        <v>1.1697</v>
      </c>
      <c r="N5965" s="664">
        <v>1.1697</v>
      </c>
      <c r="O5965" s="664">
        <v>0</v>
      </c>
      <c r="P5965" s="664">
        <v>0</v>
      </c>
      <c r="Q5965" s="612">
        <v>1</v>
      </c>
      <c r="R5965" s="693">
        <v>1.1697</v>
      </c>
      <c r="S5965" s="690">
        <v>0</v>
      </c>
      <c r="T5965" s="616">
        <v>3742214</v>
      </c>
      <c r="U5965" s="617" t="s">
        <v>553</v>
      </c>
      <c r="V5965" s="617">
        <v>0</v>
      </c>
      <c r="W5965" s="716" t="e">
        <f t="shared" si="247"/>
        <v>#DIV/0!</v>
      </c>
      <c r="Z5965" s="739">
        <f t="shared" si="248"/>
        <v>0</v>
      </c>
    </row>
    <row r="5966" spans="1:26" ht="12.65" customHeight="1">
      <c r="A5966" s="452" t="s">
        <v>553</v>
      </c>
      <c r="B5966" s="611" t="s">
        <v>462</v>
      </c>
      <c r="C5966" s="612" t="s">
        <v>453</v>
      </c>
      <c r="D5966" s="613" t="s">
        <v>1306</v>
      </c>
      <c r="E5966" s="612" t="s">
        <v>504</v>
      </c>
      <c r="F5966" s="612" t="s">
        <v>1275</v>
      </c>
      <c r="G5966" s="612" t="s">
        <v>1303</v>
      </c>
      <c r="H5966" s="612" t="s">
        <v>439</v>
      </c>
      <c r="I5966" s="612">
        <v>2025</v>
      </c>
      <c r="J5966" s="612">
        <v>2</v>
      </c>
      <c r="K5966" s="614">
        <v>45720</v>
      </c>
      <c r="L5966" s="615">
        <v>0.5</v>
      </c>
      <c r="M5966" s="664">
        <v>1.9856</v>
      </c>
      <c r="N5966" s="664">
        <v>1.9856</v>
      </c>
      <c r="O5966" s="664">
        <v>0</v>
      </c>
      <c r="P5966" s="664">
        <v>0</v>
      </c>
      <c r="Q5966" s="612">
        <v>1</v>
      </c>
      <c r="R5966" s="693">
        <v>1.9856</v>
      </c>
      <c r="S5966" s="690">
        <v>0</v>
      </c>
      <c r="T5966" s="616">
        <v>5271650</v>
      </c>
      <c r="U5966" s="617" t="s">
        <v>553</v>
      </c>
      <c r="V5966" s="617">
        <v>0</v>
      </c>
      <c r="W5966" s="716" t="e">
        <f t="shared" si="247"/>
        <v>#DIV/0!</v>
      </c>
      <c r="Z5966" s="739">
        <f t="shared" si="248"/>
        <v>0</v>
      </c>
    </row>
    <row r="5967" spans="1:26" ht="12.65" customHeight="1">
      <c r="A5967" s="452" t="s">
        <v>553</v>
      </c>
      <c r="B5967" s="611" t="s">
        <v>462</v>
      </c>
      <c r="C5967" s="612" t="s">
        <v>453</v>
      </c>
      <c r="D5967" s="613" t="s">
        <v>1306</v>
      </c>
      <c r="E5967" s="612" t="s">
        <v>504</v>
      </c>
      <c r="F5967" s="612" t="s">
        <v>1275</v>
      </c>
      <c r="G5967" s="612" t="s">
        <v>1303</v>
      </c>
      <c r="H5967" s="612" t="s">
        <v>439</v>
      </c>
      <c r="I5967" s="612">
        <v>2025</v>
      </c>
      <c r="J5967" s="612">
        <v>2</v>
      </c>
      <c r="K5967" s="614">
        <v>45720</v>
      </c>
      <c r="L5967" s="615">
        <v>0.5</v>
      </c>
      <c r="M5967" s="664">
        <v>1.9856</v>
      </c>
      <c r="N5967" s="664">
        <v>1.9856</v>
      </c>
      <c r="O5967" s="664">
        <v>0</v>
      </c>
      <c r="P5967" s="664">
        <v>0</v>
      </c>
      <c r="Q5967" s="612">
        <v>1</v>
      </c>
      <c r="R5967" s="693">
        <v>1.9856</v>
      </c>
      <c r="S5967" s="690">
        <v>0</v>
      </c>
      <c r="T5967" s="616">
        <v>5271650</v>
      </c>
      <c r="U5967" s="617" t="s">
        <v>553</v>
      </c>
      <c r="V5967" s="617">
        <v>0</v>
      </c>
      <c r="W5967" s="716" t="e">
        <f t="shared" si="247"/>
        <v>#DIV/0!</v>
      </c>
      <c r="Z5967" s="739">
        <f t="shared" si="248"/>
        <v>0</v>
      </c>
    </row>
    <row r="5968" spans="1:26" ht="12.65" customHeight="1">
      <c r="A5968" s="452" t="s">
        <v>553</v>
      </c>
      <c r="B5968" s="611" t="s">
        <v>462</v>
      </c>
      <c r="C5968" s="612" t="s">
        <v>453</v>
      </c>
      <c r="D5968" s="612" t="s">
        <v>1307</v>
      </c>
      <c r="E5968" s="612" t="s">
        <v>1308</v>
      </c>
      <c r="F5968" s="612" t="s">
        <v>1275</v>
      </c>
      <c r="G5968" s="612" t="s">
        <v>1303</v>
      </c>
      <c r="H5968" s="612" t="s">
        <v>439</v>
      </c>
      <c r="I5968" s="612">
        <v>2025</v>
      </c>
      <c r="J5968" s="612">
        <v>2</v>
      </c>
      <c r="K5968" s="614">
        <v>45720</v>
      </c>
      <c r="L5968" s="615">
        <v>0.5</v>
      </c>
      <c r="M5968" s="664">
        <v>1.3616999999999999</v>
      </c>
      <c r="N5968" s="664">
        <v>1.3616999999999999</v>
      </c>
      <c r="O5968" s="664">
        <v>0</v>
      </c>
      <c r="P5968" s="664">
        <v>0</v>
      </c>
      <c r="Q5968" s="612">
        <v>1</v>
      </c>
      <c r="R5968" s="693">
        <v>1.3616999999999999</v>
      </c>
      <c r="S5968" s="690">
        <v>69000</v>
      </c>
      <c r="T5968" s="616">
        <v>5044050</v>
      </c>
      <c r="U5968" s="617">
        <v>40000</v>
      </c>
      <c r="V5968" s="617">
        <v>40000</v>
      </c>
      <c r="W5968" s="716" t="e">
        <f t="shared" si="247"/>
        <v>#DIV/0!</v>
      </c>
      <c r="Z5968" s="739">
        <f t="shared" si="248"/>
        <v>0</v>
      </c>
    </row>
    <row r="5969" spans="1:34" ht="12.65" customHeight="1">
      <c r="A5969" s="452" t="s">
        <v>553</v>
      </c>
      <c r="B5969" s="611" t="s">
        <v>462</v>
      </c>
      <c r="C5969" s="612" t="s">
        <v>453</v>
      </c>
      <c r="D5969" s="612" t="s">
        <v>1307</v>
      </c>
      <c r="E5969" s="612" t="s">
        <v>1308</v>
      </c>
      <c r="F5969" s="612" t="s">
        <v>1275</v>
      </c>
      <c r="G5969" s="612" t="s">
        <v>1303</v>
      </c>
      <c r="H5969" s="612" t="s">
        <v>439</v>
      </c>
      <c r="I5969" s="612">
        <v>2025</v>
      </c>
      <c r="J5969" s="612">
        <v>2</v>
      </c>
      <c r="K5969" s="614">
        <v>45720</v>
      </c>
      <c r="L5969" s="615">
        <v>0.5</v>
      </c>
      <c r="M5969" s="664">
        <v>1.3616999999999999</v>
      </c>
      <c r="N5969" s="664">
        <v>1.3616999999999999</v>
      </c>
      <c r="O5969" s="664">
        <v>0</v>
      </c>
      <c r="P5969" s="664">
        <v>0</v>
      </c>
      <c r="Q5969" s="612">
        <v>1</v>
      </c>
      <c r="R5969" s="693">
        <v>1.3616999999999999</v>
      </c>
      <c r="S5969" s="690">
        <v>69000</v>
      </c>
      <c r="T5969" s="616">
        <v>5044050</v>
      </c>
      <c r="U5969" s="617" t="s">
        <v>553</v>
      </c>
      <c r="V5969" s="617">
        <v>0</v>
      </c>
      <c r="W5969" s="716" t="e">
        <f t="shared" si="247"/>
        <v>#DIV/0!</v>
      </c>
      <c r="Z5969" s="739">
        <f t="shared" si="248"/>
        <v>0</v>
      </c>
    </row>
    <row r="5970" spans="1:34" ht="12.65" customHeight="1">
      <c r="A5970" s="452" t="s">
        <v>553</v>
      </c>
      <c r="B5970" s="611" t="s">
        <v>462</v>
      </c>
      <c r="C5970" s="612" t="s">
        <v>453</v>
      </c>
      <c r="D5970" s="613" t="s">
        <v>1309</v>
      </c>
      <c r="E5970" s="612" t="s">
        <v>1310</v>
      </c>
      <c r="F5970" s="612" t="s">
        <v>1275</v>
      </c>
      <c r="G5970" s="612" t="s">
        <v>553</v>
      </c>
      <c r="H5970" s="612" t="s">
        <v>439</v>
      </c>
      <c r="I5970" s="612">
        <v>2025</v>
      </c>
      <c r="J5970" s="612">
        <v>2</v>
      </c>
      <c r="K5970" s="614">
        <v>45720</v>
      </c>
      <c r="L5970" s="615">
        <v>0.33</v>
      </c>
      <c r="M5970" s="664">
        <v>0.75719999999999998</v>
      </c>
      <c r="N5970" s="664">
        <v>0.75719999999999998</v>
      </c>
      <c r="O5970" s="664">
        <v>0</v>
      </c>
      <c r="P5970" s="664">
        <v>0</v>
      </c>
      <c r="Q5970" s="612">
        <v>1</v>
      </c>
      <c r="R5970" s="693">
        <v>0.75719999999999998</v>
      </c>
      <c r="S5970" s="690">
        <v>15736</v>
      </c>
      <c r="T5970" s="616">
        <v>1604336</v>
      </c>
      <c r="U5970" s="617" t="s">
        <v>553</v>
      </c>
      <c r="V5970" s="617">
        <v>0</v>
      </c>
      <c r="W5970" s="716" t="e">
        <f t="shared" si="247"/>
        <v>#DIV/0!</v>
      </c>
      <c r="Z5970" s="739">
        <f t="shared" si="248"/>
        <v>0</v>
      </c>
    </row>
    <row r="5971" spans="1:34" ht="12.65" customHeight="1">
      <c r="A5971" s="452" t="s">
        <v>553</v>
      </c>
      <c r="B5971" s="611" t="s">
        <v>462</v>
      </c>
      <c r="C5971" s="612" t="s">
        <v>453</v>
      </c>
      <c r="D5971" s="613" t="s">
        <v>1309</v>
      </c>
      <c r="E5971" s="612" t="s">
        <v>1310</v>
      </c>
      <c r="F5971" s="612" t="s">
        <v>1275</v>
      </c>
      <c r="G5971" s="612" t="s">
        <v>553</v>
      </c>
      <c r="H5971" s="612" t="s">
        <v>439</v>
      </c>
      <c r="I5971" s="612">
        <v>2025</v>
      </c>
      <c r="J5971" s="612">
        <v>2</v>
      </c>
      <c r="K5971" s="614">
        <v>45720</v>
      </c>
      <c r="L5971" s="615">
        <v>0.33</v>
      </c>
      <c r="M5971" s="664">
        <v>0.75719999999999998</v>
      </c>
      <c r="N5971" s="664">
        <v>0.75719999999999998</v>
      </c>
      <c r="O5971" s="664">
        <v>0</v>
      </c>
      <c r="P5971" s="664">
        <v>0</v>
      </c>
      <c r="Q5971" s="612">
        <v>1</v>
      </c>
      <c r="R5971" s="693">
        <v>0.75719999999999998</v>
      </c>
      <c r="S5971" s="690">
        <v>15736</v>
      </c>
      <c r="T5971" s="616">
        <v>1604336</v>
      </c>
      <c r="U5971" s="617" t="s">
        <v>553</v>
      </c>
      <c r="V5971" s="617">
        <v>0</v>
      </c>
      <c r="W5971" s="716" t="e">
        <f t="shared" si="247"/>
        <v>#DIV/0!</v>
      </c>
      <c r="Z5971" s="739">
        <f t="shared" si="248"/>
        <v>0</v>
      </c>
    </row>
    <row r="5972" spans="1:34" ht="12.65" customHeight="1">
      <c r="A5972" s="452" t="s">
        <v>553</v>
      </c>
      <c r="B5972" s="611" t="s">
        <v>462</v>
      </c>
      <c r="C5972" s="612" t="s">
        <v>453</v>
      </c>
      <c r="D5972" s="612" t="s">
        <v>470</v>
      </c>
      <c r="E5972" s="612" t="s">
        <v>1311</v>
      </c>
      <c r="F5972" s="612" t="s">
        <v>1275</v>
      </c>
      <c r="G5972" s="612" t="s">
        <v>787</v>
      </c>
      <c r="H5972" s="612" t="s">
        <v>439</v>
      </c>
      <c r="I5972" s="612">
        <v>2025</v>
      </c>
      <c r="J5972" s="612">
        <v>2</v>
      </c>
      <c r="K5972" s="614">
        <v>45720</v>
      </c>
      <c r="L5972" s="615">
        <v>1</v>
      </c>
      <c r="M5972" s="664">
        <v>0.61160000000000003</v>
      </c>
      <c r="N5972" s="664">
        <v>0.61160000000000003</v>
      </c>
      <c r="O5972" s="664">
        <v>0</v>
      </c>
      <c r="P5972" s="664">
        <v>0</v>
      </c>
      <c r="Q5972" s="612">
        <v>1</v>
      </c>
      <c r="R5972" s="693">
        <v>0.61160000000000003</v>
      </c>
      <c r="S5972" s="690">
        <v>116096</v>
      </c>
      <c r="T5972" s="616">
        <v>4733448</v>
      </c>
      <c r="U5972" s="617" t="s">
        <v>553</v>
      </c>
      <c r="V5972" s="617">
        <v>0</v>
      </c>
      <c r="W5972" s="716" t="e">
        <f t="shared" si="247"/>
        <v>#DIV/0!</v>
      </c>
      <c r="Z5972" s="739">
        <f t="shared" si="248"/>
        <v>0</v>
      </c>
    </row>
    <row r="5973" spans="1:34" ht="12.65" customHeight="1">
      <c r="A5973" s="452" t="s">
        <v>553</v>
      </c>
      <c r="B5973" s="611" t="s">
        <v>462</v>
      </c>
      <c r="C5973" s="612" t="s">
        <v>453</v>
      </c>
      <c r="D5973" s="612" t="s">
        <v>476</v>
      </c>
      <c r="E5973" s="612" t="s">
        <v>1312</v>
      </c>
      <c r="F5973" s="612" t="s">
        <v>1275</v>
      </c>
      <c r="G5973" s="612" t="s">
        <v>787</v>
      </c>
      <c r="H5973" s="612" t="s">
        <v>439</v>
      </c>
      <c r="I5973" s="612">
        <v>2025</v>
      </c>
      <c r="J5973" s="612">
        <v>2</v>
      </c>
      <c r="K5973" s="614">
        <v>45720</v>
      </c>
      <c r="L5973" s="615">
        <v>0.25</v>
      </c>
      <c r="M5973" s="664">
        <v>0.65300000000000002</v>
      </c>
      <c r="N5973" s="664">
        <v>0.65300000000000002</v>
      </c>
      <c r="O5973" s="664">
        <v>0</v>
      </c>
      <c r="P5973" s="664">
        <v>0</v>
      </c>
      <c r="Q5973" s="612">
        <v>1</v>
      </c>
      <c r="R5973" s="693">
        <v>0.65300000000000002</v>
      </c>
      <c r="S5973" s="690">
        <v>138120</v>
      </c>
      <c r="T5973" s="616">
        <v>2426514</v>
      </c>
      <c r="U5973" s="617" t="s">
        <v>553</v>
      </c>
      <c r="V5973" s="617">
        <v>0</v>
      </c>
      <c r="W5973" s="716" t="e">
        <f t="shared" si="247"/>
        <v>#DIV/0!</v>
      </c>
      <c r="Z5973" s="739">
        <f t="shared" si="248"/>
        <v>0</v>
      </c>
    </row>
    <row r="5974" spans="1:34" ht="12.65" customHeight="1">
      <c r="A5974" s="452" t="s">
        <v>553</v>
      </c>
      <c r="B5974" s="611" t="s">
        <v>462</v>
      </c>
      <c r="C5974" s="612" t="s">
        <v>453</v>
      </c>
      <c r="D5974" s="612" t="s">
        <v>476</v>
      </c>
      <c r="E5974" s="612" t="s">
        <v>1312</v>
      </c>
      <c r="F5974" s="612" t="s">
        <v>1275</v>
      </c>
      <c r="G5974" s="612" t="s">
        <v>787</v>
      </c>
      <c r="H5974" s="612" t="s">
        <v>439</v>
      </c>
      <c r="I5974" s="612">
        <v>2025</v>
      </c>
      <c r="J5974" s="612">
        <v>2</v>
      </c>
      <c r="K5974" s="614">
        <v>45720</v>
      </c>
      <c r="L5974" s="615">
        <v>0.25</v>
      </c>
      <c r="M5974" s="664">
        <v>0.65300000000000002</v>
      </c>
      <c r="N5974" s="664">
        <v>0.65300000000000002</v>
      </c>
      <c r="O5974" s="664">
        <v>0</v>
      </c>
      <c r="P5974" s="664">
        <v>0</v>
      </c>
      <c r="Q5974" s="612">
        <v>1</v>
      </c>
      <c r="R5974" s="693">
        <v>0.65300000000000002</v>
      </c>
      <c r="S5974" s="690">
        <v>138120</v>
      </c>
      <c r="T5974" s="616">
        <v>2426514</v>
      </c>
      <c r="U5974" s="617" t="s">
        <v>553</v>
      </c>
      <c r="V5974" s="617">
        <v>0</v>
      </c>
      <c r="W5974" s="716" t="e">
        <f t="shared" si="247"/>
        <v>#DIV/0!</v>
      </c>
      <c r="Z5974" s="739">
        <f t="shared" si="248"/>
        <v>0</v>
      </c>
    </row>
    <row r="5975" spans="1:34" s="365" customFormat="1" ht="12.65" customHeight="1">
      <c r="A5975" s="452" t="s">
        <v>152</v>
      </c>
      <c r="B5975" s="472" t="s">
        <v>606</v>
      </c>
      <c r="C5975" s="474" t="s">
        <v>554</v>
      </c>
      <c r="D5975" s="474" t="s">
        <v>607</v>
      </c>
      <c r="E5975" s="552">
        <v>130010670121086</v>
      </c>
      <c r="F5975" s="473" t="s">
        <v>609</v>
      </c>
      <c r="G5975" s="495" t="s">
        <v>610</v>
      </c>
      <c r="H5975" s="618" t="s">
        <v>439</v>
      </c>
      <c r="I5975" s="619">
        <v>2025</v>
      </c>
      <c r="J5975" s="473">
        <v>2</v>
      </c>
      <c r="K5975" s="513">
        <v>45728</v>
      </c>
      <c r="L5975" s="478"/>
      <c r="M5975" s="480">
        <v>0.124</v>
      </c>
      <c r="N5975" s="480">
        <v>0.17289687500000001</v>
      </c>
      <c r="O5975" s="480">
        <v>4.8896875000000006E-2</v>
      </c>
      <c r="P5975" s="480">
        <v>0</v>
      </c>
      <c r="Q5975" s="620">
        <v>1</v>
      </c>
      <c r="R5975" s="480">
        <v>0.124</v>
      </c>
      <c r="S5975" s="514">
        <v>0</v>
      </c>
      <c r="T5975" s="487">
        <v>378000</v>
      </c>
      <c r="U5975" s="467">
        <v>782350</v>
      </c>
      <c r="V5975" s="467">
        <v>769356.25</v>
      </c>
      <c r="W5975" s="716" t="e">
        <f t="shared" si="247"/>
        <v>#DIV/0!</v>
      </c>
      <c r="X5975" s="484"/>
      <c r="Y5975" s="484"/>
      <c r="Z5975" s="739">
        <f t="shared" si="248"/>
        <v>0</v>
      </c>
      <c r="AA5975" s="484"/>
      <c r="AB5975" s="484"/>
      <c r="AC5975" s="484"/>
      <c r="AD5975" s="484"/>
      <c r="AE5975" s="484"/>
      <c r="AF5975" s="484"/>
      <c r="AG5975" s="484"/>
      <c r="AH5975" s="484"/>
    </row>
    <row r="5976" spans="1:34" s="365" customFormat="1" ht="12.65" customHeight="1">
      <c r="A5976" s="452" t="s">
        <v>152</v>
      </c>
      <c r="B5976" s="472" t="s">
        <v>606</v>
      </c>
      <c r="C5976" s="474" t="s">
        <v>554</v>
      </c>
      <c r="D5976" s="474" t="s">
        <v>612</v>
      </c>
      <c r="E5976" s="552">
        <v>130010670061770</v>
      </c>
      <c r="F5976" s="473" t="s">
        <v>609</v>
      </c>
      <c r="G5976" s="495" t="s">
        <v>610</v>
      </c>
      <c r="H5976" s="618" t="s">
        <v>439</v>
      </c>
      <c r="I5976" s="619">
        <v>2025</v>
      </c>
      <c r="J5976" s="473">
        <v>2</v>
      </c>
      <c r="K5976" s="513">
        <v>45728</v>
      </c>
      <c r="L5976" s="478"/>
      <c r="M5976" s="480">
        <v>9.5000000000000001E-2</v>
      </c>
      <c r="N5976" s="480">
        <v>0.1173</v>
      </c>
      <c r="O5976" s="480">
        <v>2.23E-2</v>
      </c>
      <c r="P5976" s="480">
        <v>0</v>
      </c>
      <c r="Q5976" s="620">
        <v>1</v>
      </c>
      <c r="R5976" s="480">
        <v>9.5000000000000001E-2</v>
      </c>
      <c r="S5976" s="621"/>
      <c r="T5976" s="487">
        <v>421000</v>
      </c>
      <c r="U5976" s="467">
        <v>356800</v>
      </c>
      <c r="V5976" s="467">
        <v>348380</v>
      </c>
      <c r="W5976" s="716" t="e">
        <f t="shared" si="247"/>
        <v>#DIV/0!</v>
      </c>
      <c r="X5976" s="484"/>
      <c r="Y5976" s="484"/>
      <c r="Z5976" s="739">
        <f t="shared" si="248"/>
        <v>0</v>
      </c>
      <c r="AA5976" s="484"/>
      <c r="AB5976" s="484"/>
      <c r="AC5976" s="484"/>
      <c r="AD5976" s="484"/>
      <c r="AE5976" s="484"/>
      <c r="AF5976" s="484"/>
      <c r="AG5976" s="484"/>
      <c r="AH5976" s="484"/>
    </row>
    <row r="5977" spans="1:34" s="365" customFormat="1" ht="12.65" customHeight="1">
      <c r="A5977" s="452" t="s">
        <v>152</v>
      </c>
      <c r="B5977" s="472" t="s">
        <v>606</v>
      </c>
      <c r="C5977" s="474" t="s">
        <v>554</v>
      </c>
      <c r="D5977" s="474" t="s">
        <v>614</v>
      </c>
      <c r="E5977" s="552">
        <v>130010670098352</v>
      </c>
      <c r="F5977" s="473" t="s">
        <v>609</v>
      </c>
      <c r="G5977" s="495" t="s">
        <v>610</v>
      </c>
      <c r="H5977" s="618" t="s">
        <v>439</v>
      </c>
      <c r="I5977" s="619">
        <v>2025</v>
      </c>
      <c r="J5977" s="473">
        <v>2</v>
      </c>
      <c r="K5977" s="513">
        <v>45728</v>
      </c>
      <c r="L5977" s="478"/>
      <c r="M5977" s="480">
        <v>0.128</v>
      </c>
      <c r="N5977" s="480">
        <v>0.17374999999999999</v>
      </c>
      <c r="O5977" s="480">
        <v>4.5749999999999985E-2</v>
      </c>
      <c r="P5977" s="480">
        <v>0</v>
      </c>
      <c r="Q5977" s="620">
        <v>1</v>
      </c>
      <c r="R5977" s="480">
        <v>0.128</v>
      </c>
      <c r="S5977" s="514">
        <v>0</v>
      </c>
      <c r="T5977" s="487">
        <v>300000</v>
      </c>
      <c r="U5977" s="467">
        <v>732000</v>
      </c>
      <c r="V5977" s="467">
        <v>721687.5</v>
      </c>
      <c r="W5977" s="716" t="e">
        <f t="shared" si="247"/>
        <v>#DIV/0!</v>
      </c>
      <c r="X5977" s="484"/>
      <c r="Y5977" s="484"/>
      <c r="Z5977" s="739">
        <f t="shared" si="248"/>
        <v>0</v>
      </c>
      <c r="AA5977" s="484"/>
      <c r="AB5977" s="484"/>
      <c r="AC5977" s="484"/>
      <c r="AD5977" s="484"/>
      <c r="AE5977" s="484"/>
      <c r="AF5977" s="484"/>
      <c r="AG5977" s="484"/>
      <c r="AH5977" s="484"/>
    </row>
    <row r="5978" spans="1:34" s="365" customFormat="1" ht="12.65" customHeight="1">
      <c r="A5978" s="452" t="s">
        <v>151</v>
      </c>
      <c r="B5978" s="472" t="s">
        <v>610</v>
      </c>
      <c r="C5978" s="474" t="s">
        <v>554</v>
      </c>
      <c r="D5978" s="474" t="s">
        <v>614</v>
      </c>
      <c r="E5978" s="552">
        <v>130010670062041</v>
      </c>
      <c r="F5978" s="473" t="s">
        <v>609</v>
      </c>
      <c r="G5978" s="495" t="s">
        <v>606</v>
      </c>
      <c r="H5978" s="622" t="s">
        <v>439</v>
      </c>
      <c r="I5978" s="619">
        <v>2025</v>
      </c>
      <c r="J5978" s="473">
        <v>2</v>
      </c>
      <c r="K5978" s="513">
        <v>45728</v>
      </c>
      <c r="L5978" s="478"/>
      <c r="M5978" s="480">
        <v>0.13200000000000001</v>
      </c>
      <c r="N5978" s="480">
        <v>0.17077500000000001</v>
      </c>
      <c r="O5978" s="480">
        <v>3.8775000000000004E-2</v>
      </c>
      <c r="P5978" s="480">
        <v>0</v>
      </c>
      <c r="Q5978" s="620">
        <v>1</v>
      </c>
      <c r="R5978" s="480">
        <v>0.13200000000000001</v>
      </c>
      <c r="S5978" s="514">
        <v>0</v>
      </c>
      <c r="T5978" s="487">
        <v>140000</v>
      </c>
      <c r="U5978" s="467">
        <v>620400</v>
      </c>
      <c r="V5978" s="467">
        <v>615587.5</v>
      </c>
      <c r="W5978" s="716" t="e">
        <f t="shared" si="247"/>
        <v>#DIV/0!</v>
      </c>
      <c r="X5978" s="484"/>
      <c r="Y5978" s="484"/>
      <c r="Z5978" s="739">
        <f t="shared" si="248"/>
        <v>0</v>
      </c>
      <c r="AA5978" s="484"/>
      <c r="AB5978" s="484"/>
      <c r="AC5978" s="484"/>
      <c r="AD5978" s="484"/>
      <c r="AE5978" s="484"/>
      <c r="AF5978" s="484"/>
      <c r="AG5978" s="484"/>
      <c r="AH5978" s="484"/>
    </row>
    <row r="5979" spans="1:34" s="365" customFormat="1" ht="12.65" customHeight="1">
      <c r="A5979" s="452" t="s">
        <v>152</v>
      </c>
      <c r="B5979" s="472" t="s">
        <v>606</v>
      </c>
      <c r="C5979" s="474" t="s">
        <v>554</v>
      </c>
      <c r="D5979" s="474" t="s">
        <v>618</v>
      </c>
      <c r="E5979" s="552">
        <v>130010670083763</v>
      </c>
      <c r="F5979" s="473" t="s">
        <v>609</v>
      </c>
      <c r="G5979" s="495" t="s">
        <v>610</v>
      </c>
      <c r="H5979" s="622" t="s">
        <v>439</v>
      </c>
      <c r="I5979" s="619">
        <v>2025</v>
      </c>
      <c r="J5979" s="473">
        <v>2</v>
      </c>
      <c r="K5979" s="513">
        <v>45728</v>
      </c>
      <c r="L5979" s="478"/>
      <c r="M5979" s="480">
        <v>7.0999999999999994E-2</v>
      </c>
      <c r="N5979" s="480">
        <v>0.10098749999999999</v>
      </c>
      <c r="O5979" s="480">
        <v>2.99875E-2</v>
      </c>
      <c r="P5979" s="480">
        <v>0</v>
      </c>
      <c r="Q5979" s="620">
        <v>1</v>
      </c>
      <c r="R5979" s="480">
        <v>7.0999999999999994E-2</v>
      </c>
      <c r="S5979" s="514">
        <v>0</v>
      </c>
      <c r="T5979" s="487">
        <v>0</v>
      </c>
      <c r="U5979" s="467">
        <v>959600</v>
      </c>
      <c r="V5979" s="467">
        <v>959600</v>
      </c>
      <c r="W5979" s="716" t="e">
        <f t="shared" si="247"/>
        <v>#DIV/0!</v>
      </c>
      <c r="X5979" s="484"/>
      <c r="Y5979" s="484"/>
      <c r="Z5979" s="739">
        <f t="shared" si="248"/>
        <v>0</v>
      </c>
      <c r="AA5979" s="484"/>
      <c r="AB5979" s="484"/>
      <c r="AC5979" s="484"/>
      <c r="AD5979" s="484"/>
      <c r="AE5979" s="484"/>
      <c r="AF5979" s="484"/>
      <c r="AG5979" s="484"/>
      <c r="AH5979" s="484"/>
    </row>
    <row r="5980" spans="1:34" s="623" customFormat="1" ht="11.15" customHeight="1">
      <c r="A5980" s="352" t="s">
        <v>114</v>
      </c>
      <c r="B5980" s="496" t="s">
        <v>434</v>
      </c>
      <c r="C5980" s="496" t="s">
        <v>435</v>
      </c>
      <c r="D5980" s="496" t="s">
        <v>436</v>
      </c>
      <c r="E5980" s="624">
        <v>130040670046310</v>
      </c>
      <c r="F5980" s="496" t="s">
        <v>438</v>
      </c>
      <c r="G5980" s="496"/>
      <c r="H5980" s="496" t="s">
        <v>439</v>
      </c>
      <c r="I5980" s="530">
        <v>2025</v>
      </c>
      <c r="J5980" s="530">
        <v>2</v>
      </c>
      <c r="K5980" s="609">
        <v>45728</v>
      </c>
      <c r="L5980" s="610">
        <v>1</v>
      </c>
      <c r="M5980" s="480">
        <v>1.72558923484548</v>
      </c>
      <c r="N5980" s="480">
        <v>1.79086423484548</v>
      </c>
      <c r="O5980" s="480">
        <f t="shared" ref="O5980:O5992" si="249">N5980-M5980</f>
        <v>6.5274999999999972E-2</v>
      </c>
      <c r="P5980" s="480">
        <f t="shared" ref="P5980:P5992" si="250">O5980*L5980</f>
        <v>6.5274999999999972E-2</v>
      </c>
      <c r="Q5980" s="625">
        <v>1</v>
      </c>
      <c r="R5980" s="336">
        <f t="shared" ref="R5980:R5992" si="251">M5980*Q5980</f>
        <v>1.72558923484548</v>
      </c>
      <c r="S5980" s="626">
        <v>166044</v>
      </c>
      <c r="T5980" s="627">
        <v>4447679</v>
      </c>
      <c r="U5980" s="628">
        <v>1566600</v>
      </c>
      <c r="V5980" s="537">
        <f t="shared" ref="V5980:V5992" si="252">U5980-O5980*T5980</f>
        <v>1276277.753275</v>
      </c>
      <c r="W5980" s="716" t="e">
        <f t="shared" si="247"/>
        <v>#DIV/0!</v>
      </c>
      <c r="X5980" s="484"/>
      <c r="Y5980" s="484"/>
      <c r="Z5980" s="739">
        <f t="shared" si="248"/>
        <v>10838.522099999995</v>
      </c>
      <c r="AA5980" s="484"/>
      <c r="AB5980" s="484"/>
      <c r="AC5980" s="484"/>
      <c r="AD5980" s="484"/>
      <c r="AE5980" s="484"/>
      <c r="AF5980" s="484"/>
      <c r="AG5980" s="484"/>
      <c r="AH5980" s="484"/>
    </row>
    <row r="5981" spans="1:34" s="623" customFormat="1" ht="11.15" customHeight="1">
      <c r="A5981" s="352" t="s">
        <v>114</v>
      </c>
      <c r="B5981" s="496" t="s">
        <v>434</v>
      </c>
      <c r="C5981" s="496" t="s">
        <v>435</v>
      </c>
      <c r="D5981" s="496" t="s">
        <v>440</v>
      </c>
      <c r="E5981" s="624">
        <v>130020670034027</v>
      </c>
      <c r="F5981" s="496" t="s">
        <v>438</v>
      </c>
      <c r="G5981" s="496"/>
      <c r="H5981" s="496" t="s">
        <v>439</v>
      </c>
      <c r="I5981" s="530">
        <v>2025</v>
      </c>
      <c r="J5981" s="530">
        <v>2</v>
      </c>
      <c r="K5981" s="609">
        <v>45728</v>
      </c>
      <c r="L5981" s="610">
        <v>1</v>
      </c>
      <c r="M5981" s="480">
        <v>0.49983075347536698</v>
      </c>
      <c r="N5981" s="480">
        <v>0.556605753475367</v>
      </c>
      <c r="O5981" s="480">
        <f t="shared" si="249"/>
        <v>5.677500000000002E-2</v>
      </c>
      <c r="P5981" s="480">
        <f t="shared" si="250"/>
        <v>5.677500000000002E-2</v>
      </c>
      <c r="Q5981" s="625">
        <v>1</v>
      </c>
      <c r="R5981" s="336">
        <f t="shared" si="251"/>
        <v>0.49983075347536698</v>
      </c>
      <c r="S5981" s="626">
        <v>95264</v>
      </c>
      <c r="T5981" s="627">
        <v>3910974</v>
      </c>
      <c r="U5981" s="628">
        <v>1135500</v>
      </c>
      <c r="V5981" s="537">
        <f t="shared" si="252"/>
        <v>913454.45114999986</v>
      </c>
      <c r="W5981" s="716" t="e">
        <f t="shared" si="247"/>
        <v>#DIV/0!</v>
      </c>
      <c r="X5981" s="484"/>
      <c r="Y5981" s="484"/>
      <c r="Z5981" s="739">
        <f t="shared" si="248"/>
        <v>5408.6136000000015</v>
      </c>
      <c r="AA5981" s="484"/>
      <c r="AB5981" s="484"/>
      <c r="AC5981" s="484"/>
      <c r="AD5981" s="484"/>
      <c r="AE5981" s="484"/>
      <c r="AF5981" s="484"/>
      <c r="AG5981" s="484"/>
      <c r="AH5981" s="484"/>
    </row>
    <row r="5982" spans="1:34" s="623" customFormat="1" ht="11.15" customHeight="1">
      <c r="A5982" s="352" t="s">
        <v>114</v>
      </c>
      <c r="B5982" s="496" t="s">
        <v>434</v>
      </c>
      <c r="C5982" s="496" t="s">
        <v>435</v>
      </c>
      <c r="D5982" s="496" t="s">
        <v>442</v>
      </c>
      <c r="E5982" s="624">
        <v>130020670031776</v>
      </c>
      <c r="F5982" s="496" t="s">
        <v>438</v>
      </c>
      <c r="G5982" s="496"/>
      <c r="H5982" s="496" t="s">
        <v>439</v>
      </c>
      <c r="I5982" s="530">
        <v>2025</v>
      </c>
      <c r="J5982" s="530">
        <v>2</v>
      </c>
      <c r="K5982" s="609">
        <v>45728</v>
      </c>
      <c r="L5982" s="610">
        <v>1</v>
      </c>
      <c r="M5982" s="480">
        <v>0.28182378480666698</v>
      </c>
      <c r="N5982" s="480">
        <v>0.304011284806667</v>
      </c>
      <c r="O5982" s="480">
        <f t="shared" si="249"/>
        <v>2.2187500000000027E-2</v>
      </c>
      <c r="P5982" s="480">
        <f t="shared" si="250"/>
        <v>2.2187500000000027E-2</v>
      </c>
      <c r="Q5982" s="625">
        <v>1</v>
      </c>
      <c r="R5982" s="336">
        <f t="shared" si="251"/>
        <v>0.28182378480666698</v>
      </c>
      <c r="S5982" s="626">
        <v>60000</v>
      </c>
      <c r="T5982" s="627">
        <v>1996770</v>
      </c>
      <c r="U5982" s="628">
        <v>355000</v>
      </c>
      <c r="V5982" s="537">
        <f t="shared" si="252"/>
        <v>310696.66562499997</v>
      </c>
      <c r="W5982" s="716" t="e">
        <f t="shared" si="247"/>
        <v>#DIV/0!</v>
      </c>
      <c r="X5982" s="484"/>
      <c r="Y5982" s="484"/>
      <c r="Z5982" s="739">
        <f t="shared" si="248"/>
        <v>1331.2500000000016</v>
      </c>
      <c r="AA5982" s="484"/>
      <c r="AB5982" s="484"/>
      <c r="AC5982" s="484"/>
      <c r="AD5982" s="484"/>
      <c r="AE5982" s="484"/>
      <c r="AF5982" s="484"/>
      <c r="AG5982" s="484"/>
      <c r="AH5982" s="484"/>
    </row>
    <row r="5983" spans="1:34" s="623" customFormat="1" ht="11.15" customHeight="1">
      <c r="A5983" s="352" t="s">
        <v>114</v>
      </c>
      <c r="B5983" s="496" t="s">
        <v>434</v>
      </c>
      <c r="C5983" s="496" t="s">
        <v>435</v>
      </c>
      <c r="D5983" s="496" t="s">
        <v>444</v>
      </c>
      <c r="E5983" s="624">
        <v>130020670033987</v>
      </c>
      <c r="F5983" s="496" t="s">
        <v>438</v>
      </c>
      <c r="G5983" s="496"/>
      <c r="H5983" s="496" t="s">
        <v>439</v>
      </c>
      <c r="I5983" s="530">
        <v>2025</v>
      </c>
      <c r="J5983" s="530">
        <v>2</v>
      </c>
      <c r="K5983" s="609">
        <v>45728</v>
      </c>
      <c r="L5983" s="610">
        <v>1</v>
      </c>
      <c r="M5983" s="480">
        <v>0.16390548531555599</v>
      </c>
      <c r="N5983" s="480">
        <v>0.17021798531555599</v>
      </c>
      <c r="O5983" s="480">
        <f t="shared" si="249"/>
        <v>6.3124999999999987E-3</v>
      </c>
      <c r="P5983" s="480">
        <f t="shared" si="250"/>
        <v>6.3124999999999987E-3</v>
      </c>
      <c r="Q5983" s="625">
        <v>1</v>
      </c>
      <c r="R5983" s="336">
        <f t="shared" si="251"/>
        <v>0.16390548531555599</v>
      </c>
      <c r="S5983" s="626">
        <v>59803</v>
      </c>
      <c r="T5983" s="627">
        <v>2661431</v>
      </c>
      <c r="U5983" s="628">
        <v>103700</v>
      </c>
      <c r="V5983" s="537">
        <f t="shared" si="252"/>
        <v>86899.716812500003</v>
      </c>
      <c r="W5983" s="716" t="e">
        <f t="shared" si="247"/>
        <v>#DIV/0!</v>
      </c>
      <c r="X5983" s="484"/>
      <c r="Y5983" s="484"/>
      <c r="Z5983" s="739">
        <f t="shared" si="248"/>
        <v>377.50643749999995</v>
      </c>
      <c r="AA5983" s="484"/>
      <c r="AB5983" s="484"/>
      <c r="AC5983" s="484"/>
      <c r="AD5983" s="484"/>
      <c r="AE5983" s="484"/>
      <c r="AF5983" s="484"/>
      <c r="AG5983" s="484"/>
      <c r="AH5983" s="484"/>
    </row>
    <row r="5984" spans="1:34" s="623" customFormat="1" ht="11.15" customHeight="1">
      <c r="A5984" s="352" t="s">
        <v>114</v>
      </c>
      <c r="B5984" s="496" t="s">
        <v>434</v>
      </c>
      <c r="C5984" s="496" t="s">
        <v>435</v>
      </c>
      <c r="D5984" s="496" t="s">
        <v>446</v>
      </c>
      <c r="E5984" s="624">
        <v>130020670035243</v>
      </c>
      <c r="F5984" s="496" t="s">
        <v>438</v>
      </c>
      <c r="G5984" s="496"/>
      <c r="H5984" s="496" t="s">
        <v>439</v>
      </c>
      <c r="I5984" s="530">
        <v>2025</v>
      </c>
      <c r="J5984" s="530">
        <v>2</v>
      </c>
      <c r="K5984" s="609">
        <v>45728</v>
      </c>
      <c r="L5984" s="610">
        <v>1</v>
      </c>
      <c r="M5984" s="480">
        <v>0.16880863061111101</v>
      </c>
      <c r="N5984" s="480">
        <v>0.17474613061111099</v>
      </c>
      <c r="O5984" s="480">
        <f t="shared" si="249"/>
        <v>5.9374999999999845E-3</v>
      </c>
      <c r="P5984" s="480">
        <f t="shared" si="250"/>
        <v>5.9374999999999845E-3</v>
      </c>
      <c r="Q5984" s="625">
        <v>1</v>
      </c>
      <c r="R5984" s="336">
        <f t="shared" si="251"/>
        <v>0.16880863061111101</v>
      </c>
      <c r="S5984" s="626">
        <v>25863</v>
      </c>
      <c r="T5984" s="627">
        <v>2196013</v>
      </c>
      <c r="U5984" s="628">
        <v>95000</v>
      </c>
      <c r="V5984" s="537">
        <f t="shared" si="252"/>
        <v>81961.172812500037</v>
      </c>
      <c r="W5984" s="716" t="e">
        <f t="shared" si="247"/>
        <v>#DIV/0!</v>
      </c>
      <c r="X5984" s="484"/>
      <c r="Y5984" s="484"/>
      <c r="Z5984" s="739">
        <f t="shared" si="248"/>
        <v>153.56156249999961</v>
      </c>
      <c r="AA5984" s="484"/>
      <c r="AB5984" s="484"/>
      <c r="AC5984" s="484"/>
      <c r="AD5984" s="484"/>
      <c r="AE5984" s="484"/>
      <c r="AF5984" s="484"/>
      <c r="AG5984" s="484"/>
      <c r="AH5984" s="484"/>
    </row>
    <row r="5985" spans="1:34" s="623" customFormat="1" ht="11.15" customHeight="1">
      <c r="A5985" s="284" t="s">
        <v>139</v>
      </c>
      <c r="B5985" s="496" t="s">
        <v>539</v>
      </c>
      <c r="C5985" s="496" t="s">
        <v>435</v>
      </c>
      <c r="D5985" s="496" t="s">
        <v>540</v>
      </c>
      <c r="E5985" s="624">
        <v>130020670081232</v>
      </c>
      <c r="F5985" s="496" t="s">
        <v>438</v>
      </c>
      <c r="G5985" s="496"/>
      <c r="H5985" s="496" t="s">
        <v>439</v>
      </c>
      <c r="I5985" s="530">
        <v>2025</v>
      </c>
      <c r="J5985" s="530">
        <v>2</v>
      </c>
      <c r="K5985" s="609">
        <v>45728</v>
      </c>
      <c r="L5985" s="610">
        <v>1</v>
      </c>
      <c r="M5985" s="480">
        <v>2.1247265686277301</v>
      </c>
      <c r="N5985" s="480">
        <v>2.1830915686277299</v>
      </c>
      <c r="O5985" s="480">
        <f t="shared" si="249"/>
        <v>5.8364999999999778E-2</v>
      </c>
      <c r="P5985" s="480">
        <f t="shared" si="250"/>
        <v>5.8364999999999778E-2</v>
      </c>
      <c r="Q5985" s="625">
        <v>1</v>
      </c>
      <c r="R5985" s="336">
        <f t="shared" si="251"/>
        <v>2.1247265686277301</v>
      </c>
      <c r="S5985" s="626">
        <v>3700</v>
      </c>
      <c r="T5985" s="627">
        <v>141047</v>
      </c>
      <c r="U5985" s="628">
        <v>1400760</v>
      </c>
      <c r="V5985" s="537">
        <f t="shared" si="252"/>
        <v>1392527.7918450001</v>
      </c>
      <c r="W5985" s="716" t="e">
        <f t="shared" si="247"/>
        <v>#DIV/0!</v>
      </c>
      <c r="X5985" s="484"/>
      <c r="Y5985" s="484"/>
      <c r="Z5985" s="739">
        <f t="shared" si="248"/>
        <v>215.95049999999918</v>
      </c>
      <c r="AA5985" s="484"/>
      <c r="AB5985" s="484"/>
      <c r="AC5985" s="484"/>
      <c r="AD5985" s="484"/>
      <c r="AE5985" s="484"/>
      <c r="AF5985" s="484"/>
      <c r="AG5985" s="484"/>
      <c r="AH5985" s="484"/>
    </row>
    <row r="5986" spans="1:34" s="623" customFormat="1" ht="11.15" customHeight="1">
      <c r="A5986" s="284" t="s">
        <v>139</v>
      </c>
      <c r="B5986" s="496" t="s">
        <v>539</v>
      </c>
      <c r="C5986" s="496" t="s">
        <v>435</v>
      </c>
      <c r="D5986" s="496" t="s">
        <v>444</v>
      </c>
      <c r="E5986" s="624">
        <v>130020670081259</v>
      </c>
      <c r="F5986" s="496" t="s">
        <v>438</v>
      </c>
      <c r="G5986" s="496"/>
      <c r="H5986" s="496" t="s">
        <v>439</v>
      </c>
      <c r="I5986" s="530">
        <v>2025</v>
      </c>
      <c r="J5986" s="530">
        <v>2</v>
      </c>
      <c r="K5986" s="609">
        <v>45728</v>
      </c>
      <c r="L5986" s="610">
        <v>1</v>
      </c>
      <c r="M5986" s="480">
        <v>8.5786835345078E-2</v>
      </c>
      <c r="N5986" s="480">
        <v>9.3561522845078002E-2</v>
      </c>
      <c r="O5986" s="480">
        <f t="shared" si="249"/>
        <v>7.7746875000000021E-3</v>
      </c>
      <c r="P5986" s="480">
        <f t="shared" si="250"/>
        <v>7.7746875000000021E-3</v>
      </c>
      <c r="Q5986" s="625">
        <v>1</v>
      </c>
      <c r="R5986" s="336">
        <f t="shared" si="251"/>
        <v>8.5786835345078E-2</v>
      </c>
      <c r="S5986" s="626">
        <v>1500</v>
      </c>
      <c r="T5986" s="627">
        <v>138750</v>
      </c>
      <c r="U5986" s="628">
        <v>272910</v>
      </c>
      <c r="V5986" s="537">
        <f t="shared" si="252"/>
        <v>271831.26210937498</v>
      </c>
      <c r="W5986" s="716" t="e">
        <f t="shared" si="247"/>
        <v>#DIV/0!</v>
      </c>
      <c r="X5986" s="484"/>
      <c r="Y5986" s="484"/>
      <c r="Z5986" s="739">
        <f t="shared" si="248"/>
        <v>11.662031250000004</v>
      </c>
      <c r="AA5986" s="484"/>
      <c r="AB5986" s="484"/>
      <c r="AC5986" s="484"/>
      <c r="AD5986" s="484"/>
      <c r="AE5986" s="484"/>
      <c r="AF5986" s="484"/>
      <c r="AG5986" s="484"/>
      <c r="AH5986" s="484"/>
    </row>
    <row r="5987" spans="1:34" s="623" customFormat="1" ht="11.15" customHeight="1">
      <c r="A5987" s="284" t="s">
        <v>139</v>
      </c>
      <c r="B5987" s="496" t="s">
        <v>539</v>
      </c>
      <c r="C5987" s="496" t="s">
        <v>435</v>
      </c>
      <c r="D5987" s="496" t="s">
        <v>543</v>
      </c>
      <c r="E5987" s="624">
        <v>130020670055576</v>
      </c>
      <c r="F5987" s="496" t="s">
        <v>438</v>
      </c>
      <c r="G5987" s="496"/>
      <c r="H5987" s="496" t="s">
        <v>439</v>
      </c>
      <c r="I5987" s="530">
        <v>2025</v>
      </c>
      <c r="J5987" s="530">
        <v>2</v>
      </c>
      <c r="K5987" s="609">
        <v>45728</v>
      </c>
      <c r="L5987" s="610">
        <v>1</v>
      </c>
      <c r="M5987" s="480">
        <v>8.3749904924441093E-2</v>
      </c>
      <c r="N5987" s="480">
        <v>8.9845717424441099E-2</v>
      </c>
      <c r="O5987" s="480">
        <f t="shared" si="249"/>
        <v>6.0958125000000057E-3</v>
      </c>
      <c r="P5987" s="480">
        <f t="shared" si="250"/>
        <v>6.0958125000000057E-3</v>
      </c>
      <c r="Q5987" s="625">
        <v>1</v>
      </c>
      <c r="R5987" s="336">
        <f t="shared" si="251"/>
        <v>8.3749904924441093E-2</v>
      </c>
      <c r="S5987" s="626">
        <v>3800</v>
      </c>
      <c r="T5987" s="627">
        <v>146806</v>
      </c>
      <c r="U5987" s="628">
        <v>195066</v>
      </c>
      <c r="V5987" s="537">
        <f t="shared" si="252"/>
        <v>194171.09815012501</v>
      </c>
      <c r="W5987" s="716" t="e">
        <f t="shared" si="247"/>
        <v>#DIV/0!</v>
      </c>
      <c r="X5987" s="484"/>
      <c r="Y5987" s="484"/>
      <c r="Z5987" s="739">
        <f t="shared" si="248"/>
        <v>23.164087500000022</v>
      </c>
      <c r="AA5987" s="484"/>
      <c r="AB5987" s="484"/>
      <c r="AC5987" s="484"/>
      <c r="AD5987" s="484"/>
      <c r="AE5987" s="484"/>
      <c r="AF5987" s="484"/>
      <c r="AG5987" s="484"/>
      <c r="AH5987" s="484"/>
    </row>
    <row r="5988" spans="1:34" s="623" customFormat="1" ht="11.15" customHeight="1">
      <c r="A5988" s="284" t="s">
        <v>139</v>
      </c>
      <c r="B5988" s="496" t="s">
        <v>539</v>
      </c>
      <c r="C5988" s="496" t="s">
        <v>435</v>
      </c>
      <c r="D5988" s="496" t="s">
        <v>545</v>
      </c>
      <c r="E5988" s="624">
        <v>130020670056967</v>
      </c>
      <c r="F5988" s="496" t="s">
        <v>438</v>
      </c>
      <c r="G5988" s="496"/>
      <c r="H5988" s="496" t="s">
        <v>439</v>
      </c>
      <c r="I5988" s="530">
        <v>2025</v>
      </c>
      <c r="J5988" s="530">
        <v>2</v>
      </c>
      <c r="K5988" s="609">
        <v>45728</v>
      </c>
      <c r="L5988" s="610">
        <v>1</v>
      </c>
      <c r="M5988" s="480">
        <v>8.59279651940386E-2</v>
      </c>
      <c r="N5988" s="480">
        <v>9.2887027694038601E-2</v>
      </c>
      <c r="O5988" s="480">
        <f t="shared" si="249"/>
        <v>6.9590625000000017E-3</v>
      </c>
      <c r="P5988" s="480">
        <f t="shared" si="250"/>
        <v>6.9590625000000017E-3</v>
      </c>
      <c r="Q5988" s="625">
        <v>1</v>
      </c>
      <c r="R5988" s="336">
        <f t="shared" si="251"/>
        <v>8.59279651940386E-2</v>
      </c>
      <c r="S5988" s="626">
        <v>6438</v>
      </c>
      <c r="T5988" s="627">
        <v>200742</v>
      </c>
      <c r="U5988" s="628">
        <v>222690</v>
      </c>
      <c r="V5988" s="537">
        <f t="shared" si="252"/>
        <v>221293.02387562499</v>
      </c>
      <c r="W5988" s="716" t="e">
        <f t="shared" si="247"/>
        <v>#DIV/0!</v>
      </c>
      <c r="X5988" s="484"/>
      <c r="Y5988" s="484"/>
      <c r="Z5988" s="739">
        <f t="shared" si="248"/>
        <v>44.802444375000007</v>
      </c>
      <c r="AA5988" s="484"/>
      <c r="AB5988" s="484"/>
      <c r="AC5988" s="484"/>
      <c r="AD5988" s="484"/>
      <c r="AE5988" s="484"/>
      <c r="AF5988" s="484"/>
      <c r="AG5988" s="484"/>
      <c r="AH5988" s="484"/>
    </row>
    <row r="5989" spans="1:34" s="623" customFormat="1" ht="11.15" customHeight="1">
      <c r="A5989" s="284" t="s">
        <v>139</v>
      </c>
      <c r="B5989" s="496" t="s">
        <v>539</v>
      </c>
      <c r="C5989" s="496" t="s">
        <v>435</v>
      </c>
      <c r="D5989" s="496" t="s">
        <v>547</v>
      </c>
      <c r="E5989" s="624">
        <v>130020670055575</v>
      </c>
      <c r="F5989" s="496" t="s">
        <v>438</v>
      </c>
      <c r="G5989" s="496"/>
      <c r="H5989" s="496" t="s">
        <v>439</v>
      </c>
      <c r="I5989" s="530">
        <v>2025</v>
      </c>
      <c r="J5989" s="530">
        <v>2</v>
      </c>
      <c r="K5989" s="609">
        <v>45728</v>
      </c>
      <c r="L5989" s="610">
        <v>1</v>
      </c>
      <c r="M5989" s="480">
        <v>0.30479031417706298</v>
      </c>
      <c r="N5989" s="480">
        <v>0.34205043917706301</v>
      </c>
      <c r="O5989" s="480">
        <f t="shared" si="249"/>
        <v>3.7260125000000033E-2</v>
      </c>
      <c r="P5989" s="480">
        <f t="shared" si="250"/>
        <v>3.7260125000000033E-2</v>
      </c>
      <c r="Q5989" s="625">
        <v>1</v>
      </c>
      <c r="R5989" s="336">
        <f t="shared" si="251"/>
        <v>0.30479031417706298</v>
      </c>
      <c r="S5989" s="626">
        <v>6004</v>
      </c>
      <c r="T5989" s="627">
        <v>204363</v>
      </c>
      <c r="U5989" s="628">
        <v>596162</v>
      </c>
      <c r="V5989" s="537">
        <f t="shared" si="252"/>
        <v>588547.409074625</v>
      </c>
      <c r="W5989" s="716" t="e">
        <f t="shared" si="247"/>
        <v>#DIV/0!</v>
      </c>
      <c r="X5989" s="484"/>
      <c r="Y5989" s="484"/>
      <c r="Z5989" s="739">
        <f t="shared" si="248"/>
        <v>223.7097905000002</v>
      </c>
      <c r="AA5989" s="484"/>
      <c r="AB5989" s="484"/>
      <c r="AC5989" s="484"/>
      <c r="AD5989" s="484"/>
      <c r="AE5989" s="484"/>
      <c r="AF5989" s="484"/>
      <c r="AG5989" s="484"/>
      <c r="AH5989" s="484"/>
    </row>
    <row r="5990" spans="1:34" s="623" customFormat="1" ht="11.15" customHeight="1">
      <c r="A5990" s="284" t="s">
        <v>139</v>
      </c>
      <c r="B5990" s="496" t="s">
        <v>539</v>
      </c>
      <c r="C5990" s="496" t="s">
        <v>435</v>
      </c>
      <c r="D5990" s="496" t="s">
        <v>549</v>
      </c>
      <c r="E5990" s="624">
        <v>130020670081239</v>
      </c>
      <c r="F5990" s="496" t="s">
        <v>438</v>
      </c>
      <c r="G5990" s="496"/>
      <c r="H5990" s="496" t="s">
        <v>439</v>
      </c>
      <c r="I5990" s="530">
        <v>2025</v>
      </c>
      <c r="J5990" s="530">
        <v>2</v>
      </c>
      <c r="K5990" s="609">
        <v>45728</v>
      </c>
      <c r="L5990" s="610">
        <v>1</v>
      </c>
      <c r="M5990" s="480">
        <v>5.9402638843749997</v>
      </c>
      <c r="N5990" s="480">
        <v>5.9980738843749997</v>
      </c>
      <c r="O5990" s="480">
        <f t="shared" si="249"/>
        <v>5.7809999999999917E-2</v>
      </c>
      <c r="P5990" s="480">
        <f t="shared" si="250"/>
        <v>5.7809999999999917E-2</v>
      </c>
      <c r="Q5990" s="625">
        <v>1</v>
      </c>
      <c r="R5990" s="336">
        <f t="shared" si="251"/>
        <v>5.9402638843749997</v>
      </c>
      <c r="S5990" s="626">
        <v>0</v>
      </c>
      <c r="T5990" s="627">
        <v>146766</v>
      </c>
      <c r="U5990" s="628">
        <v>1421040</v>
      </c>
      <c r="V5990" s="537">
        <f t="shared" si="252"/>
        <v>1412555.4575400001</v>
      </c>
      <c r="W5990" s="716" t="e">
        <f t="shared" si="247"/>
        <v>#DIV/0!</v>
      </c>
      <c r="X5990" s="484"/>
      <c r="Y5990" s="484"/>
      <c r="Z5990" s="739">
        <f t="shared" si="248"/>
        <v>0</v>
      </c>
      <c r="AA5990" s="484"/>
      <c r="AB5990" s="484"/>
      <c r="AC5990" s="484"/>
      <c r="AD5990" s="484"/>
      <c r="AE5990" s="484"/>
      <c r="AF5990" s="484"/>
      <c r="AG5990" s="484"/>
      <c r="AH5990" s="484"/>
    </row>
    <row r="5991" spans="1:34" s="623" customFormat="1" ht="11.15" customHeight="1">
      <c r="A5991" s="352" t="s">
        <v>110</v>
      </c>
      <c r="B5991" s="496" t="s">
        <v>448</v>
      </c>
      <c r="C5991" s="496" t="s">
        <v>449</v>
      </c>
      <c r="D5991" s="496" t="s">
        <v>551</v>
      </c>
      <c r="E5991" s="624">
        <v>130040670044382</v>
      </c>
      <c r="F5991" s="496" t="s">
        <v>438</v>
      </c>
      <c r="G5991" s="496"/>
      <c r="H5991" s="496" t="s">
        <v>439</v>
      </c>
      <c r="I5991" s="530">
        <v>2025</v>
      </c>
      <c r="J5991" s="530">
        <v>2</v>
      </c>
      <c r="K5991" s="609">
        <v>45728</v>
      </c>
      <c r="L5991" s="610">
        <v>1</v>
      </c>
      <c r="M5991" s="480">
        <v>0.94382282176537002</v>
      </c>
      <c r="N5991" s="480">
        <v>1.01982282176537</v>
      </c>
      <c r="O5991" s="535">
        <f t="shared" si="249"/>
        <v>7.5999999999999956E-2</v>
      </c>
      <c r="P5991" s="480">
        <f t="shared" si="250"/>
        <v>7.5999999999999956E-2</v>
      </c>
      <c r="Q5991" s="625">
        <v>1</v>
      </c>
      <c r="R5991" s="336">
        <f t="shared" si="251"/>
        <v>0.94382282176537002</v>
      </c>
      <c r="S5991" s="626">
        <v>2000</v>
      </c>
      <c r="T5991" s="627">
        <v>32588</v>
      </c>
      <c r="U5991" s="628">
        <v>1605520</v>
      </c>
      <c r="V5991" s="537">
        <f t="shared" si="252"/>
        <v>1603043.3119999999</v>
      </c>
      <c r="W5991" s="716" t="e">
        <f t="shared" si="247"/>
        <v>#DIV/0!</v>
      </c>
      <c r="X5991" s="484"/>
      <c r="Y5991" s="484"/>
      <c r="Z5991" s="739">
        <f t="shared" si="248"/>
        <v>151.99999999999991</v>
      </c>
      <c r="AA5991" s="484"/>
      <c r="AB5991" s="484"/>
      <c r="AC5991" s="484"/>
      <c r="AD5991" s="484"/>
      <c r="AE5991" s="484"/>
      <c r="AF5991" s="484"/>
      <c r="AG5991" s="484"/>
      <c r="AH5991" s="484"/>
    </row>
    <row r="5992" spans="1:34" s="623" customFormat="1" ht="11.15" customHeight="1">
      <c r="A5992" s="352" t="s">
        <v>110</v>
      </c>
      <c r="B5992" s="496" t="s">
        <v>448</v>
      </c>
      <c r="C5992" s="496" t="s">
        <v>449</v>
      </c>
      <c r="D5992" s="496" t="s">
        <v>450</v>
      </c>
      <c r="E5992" s="624">
        <v>130040670043029</v>
      </c>
      <c r="F5992" s="496" t="s">
        <v>438</v>
      </c>
      <c r="G5992" s="496"/>
      <c r="H5992" s="496" t="s">
        <v>439</v>
      </c>
      <c r="I5992" s="530">
        <v>2025</v>
      </c>
      <c r="J5992" s="530">
        <v>2</v>
      </c>
      <c r="K5992" s="609">
        <v>45728</v>
      </c>
      <c r="L5992" s="610">
        <v>1</v>
      </c>
      <c r="M5992" s="480">
        <v>0.16652900033333301</v>
      </c>
      <c r="N5992" s="480">
        <v>0.17377900033333299</v>
      </c>
      <c r="O5992" s="629">
        <f t="shared" si="249"/>
        <v>7.2499999999999787E-3</v>
      </c>
      <c r="P5992" s="480">
        <f t="shared" si="250"/>
        <v>7.2499999999999787E-3</v>
      </c>
      <c r="Q5992" s="625">
        <v>1</v>
      </c>
      <c r="R5992" s="336">
        <f t="shared" si="251"/>
        <v>0.16652900033333301</v>
      </c>
      <c r="S5992" s="626">
        <v>12000</v>
      </c>
      <c r="T5992" s="627">
        <v>527724</v>
      </c>
      <c r="U5992" s="628">
        <v>236698</v>
      </c>
      <c r="V5992" s="630">
        <f t="shared" si="252"/>
        <v>232872.00100000002</v>
      </c>
      <c r="W5992" s="716" t="e">
        <f t="shared" si="247"/>
        <v>#DIV/0!</v>
      </c>
      <c r="X5992" s="484"/>
      <c r="Y5992" s="484"/>
      <c r="Z5992" s="739">
        <f t="shared" si="248"/>
        <v>86.999999999999744</v>
      </c>
      <c r="AA5992" s="484"/>
      <c r="AB5992" s="484"/>
      <c r="AC5992" s="484"/>
      <c r="AD5992" s="484"/>
      <c r="AE5992" s="484"/>
      <c r="AF5992" s="484"/>
      <c r="AG5992" s="484"/>
      <c r="AH5992" s="484"/>
    </row>
    <row r="5993" spans="1:34" s="623" customFormat="1" ht="11.15" customHeight="1">
      <c r="B5993" s="631" t="s">
        <v>452</v>
      </c>
      <c r="C5993" s="632" t="s">
        <v>453</v>
      </c>
      <c r="D5993" s="715" t="s">
        <v>454</v>
      </c>
      <c r="E5993" s="715">
        <v>22150201001</v>
      </c>
      <c r="F5993" s="672" t="s">
        <v>438</v>
      </c>
      <c r="G5993" s="715" t="s">
        <v>456</v>
      </c>
      <c r="H5993" s="714" t="s">
        <v>457</v>
      </c>
      <c r="I5993" s="633">
        <v>2025</v>
      </c>
      <c r="J5993" s="634">
        <v>2</v>
      </c>
      <c r="K5993" s="713">
        <v>45728</v>
      </c>
      <c r="L5993" s="712">
        <v>0.6</v>
      </c>
      <c r="M5993" s="664">
        <v>2.6154000000000002</v>
      </c>
      <c r="N5993" s="664">
        <v>2.694</v>
      </c>
      <c r="O5993" s="629">
        <f t="shared" ref="O5993:O6031" si="253">N5993-M5993</f>
        <v>7.8599999999999781E-2</v>
      </c>
      <c r="P5993" s="664">
        <f t="shared" ref="P5993:P6031" si="254">O5993*L5993</f>
        <v>4.7159999999999869E-2</v>
      </c>
      <c r="Q5993" s="711">
        <v>1</v>
      </c>
      <c r="R5993" s="336">
        <f t="shared" ref="R5993:R6031" si="255">M5993*Q5993</f>
        <v>2.6154000000000002</v>
      </c>
      <c r="S5993" s="710">
        <v>188928</v>
      </c>
      <c r="T5993" s="709">
        <v>4720560</v>
      </c>
      <c r="U5993" s="628">
        <v>330000</v>
      </c>
      <c r="V5993" s="537">
        <v>0</v>
      </c>
      <c r="W5993" s="716" t="e">
        <f t="shared" si="247"/>
        <v>#DIV/0!</v>
      </c>
      <c r="Z5993" s="739">
        <f t="shared" si="248"/>
        <v>14849.74079999996</v>
      </c>
    </row>
    <row r="5994" spans="1:34" s="623" customFormat="1" ht="11.15" customHeight="1">
      <c r="B5994" s="635" t="s">
        <v>452</v>
      </c>
      <c r="C5994" s="632" t="s">
        <v>453</v>
      </c>
      <c r="D5994" s="708" t="s">
        <v>458</v>
      </c>
      <c r="E5994" s="708">
        <v>22150202014</v>
      </c>
      <c r="F5994" s="707" t="s">
        <v>438</v>
      </c>
      <c r="G5994" s="708" t="s">
        <v>456</v>
      </c>
      <c r="H5994" s="706" t="s">
        <v>439</v>
      </c>
      <c r="I5994" s="636">
        <v>2025</v>
      </c>
      <c r="J5994" s="634">
        <v>2</v>
      </c>
      <c r="K5994" s="713">
        <v>45728</v>
      </c>
      <c r="L5994" s="705">
        <v>0.8</v>
      </c>
      <c r="M5994" s="664">
        <v>0.32</v>
      </c>
      <c r="N5994" s="664">
        <v>0.32</v>
      </c>
      <c r="O5994" s="629">
        <f t="shared" si="253"/>
        <v>0</v>
      </c>
      <c r="P5994" s="664">
        <f t="shared" si="254"/>
        <v>0</v>
      </c>
      <c r="Q5994" s="711">
        <v>1</v>
      </c>
      <c r="R5994" s="336">
        <f t="shared" si="255"/>
        <v>0.32</v>
      </c>
      <c r="S5994" s="704">
        <v>188928</v>
      </c>
      <c r="T5994" s="709">
        <v>4720560</v>
      </c>
      <c r="U5994" s="628">
        <v>280000</v>
      </c>
      <c r="V5994" s="537">
        <v>0</v>
      </c>
      <c r="W5994" s="716" t="e">
        <f t="shared" si="247"/>
        <v>#DIV/0!</v>
      </c>
      <c r="Z5994" s="739">
        <f t="shared" si="248"/>
        <v>0</v>
      </c>
    </row>
    <row r="5995" spans="1:34" s="623" customFormat="1" ht="11.15" customHeight="1">
      <c r="B5995" s="635" t="s">
        <v>452</v>
      </c>
      <c r="C5995" s="632" t="s">
        <v>453</v>
      </c>
      <c r="D5995" s="708" t="s">
        <v>460</v>
      </c>
      <c r="E5995" s="708">
        <v>22150202015</v>
      </c>
      <c r="F5995" s="707" t="s">
        <v>438</v>
      </c>
      <c r="G5995" s="708" t="s">
        <v>456</v>
      </c>
      <c r="H5995" s="708" t="s">
        <v>439</v>
      </c>
      <c r="I5995" s="636">
        <v>2025</v>
      </c>
      <c r="J5995" s="634">
        <v>2</v>
      </c>
      <c r="K5995" s="713">
        <v>45728</v>
      </c>
      <c r="L5995" s="705">
        <v>0.8</v>
      </c>
      <c r="M5995" s="664">
        <v>0.61990000000000001</v>
      </c>
      <c r="N5995" s="664">
        <v>0.61990000000000001</v>
      </c>
      <c r="O5995" s="629">
        <f t="shared" si="253"/>
        <v>0</v>
      </c>
      <c r="P5995" s="664">
        <f t="shared" si="254"/>
        <v>0</v>
      </c>
      <c r="Q5995" s="711">
        <v>1</v>
      </c>
      <c r="R5995" s="336">
        <f t="shared" si="255"/>
        <v>0.61990000000000001</v>
      </c>
      <c r="S5995" s="704">
        <v>203008</v>
      </c>
      <c r="T5995" s="709">
        <v>4720560</v>
      </c>
      <c r="U5995" s="628">
        <v>525000</v>
      </c>
      <c r="V5995" s="537">
        <v>0</v>
      </c>
      <c r="W5995" s="716" t="e">
        <f t="shared" si="247"/>
        <v>#DIV/0!</v>
      </c>
      <c r="Z5995" s="739">
        <f t="shared" si="248"/>
        <v>0</v>
      </c>
    </row>
    <row r="5996" spans="1:34" s="623" customFormat="1" ht="11.15" customHeight="1">
      <c r="B5996" s="637" t="s">
        <v>462</v>
      </c>
      <c r="C5996" s="638" t="s">
        <v>453</v>
      </c>
      <c r="D5996" s="706" t="s">
        <v>463</v>
      </c>
      <c r="E5996" s="706">
        <v>22150202006</v>
      </c>
      <c r="F5996" s="703" t="s">
        <v>438</v>
      </c>
      <c r="G5996" s="706" t="s">
        <v>465</v>
      </c>
      <c r="H5996" s="706" t="s">
        <v>439</v>
      </c>
      <c r="I5996" s="636">
        <v>2025</v>
      </c>
      <c r="J5996" s="634">
        <v>2</v>
      </c>
      <c r="K5996" s="713">
        <v>45728</v>
      </c>
      <c r="L5996" s="702">
        <v>0.67</v>
      </c>
      <c r="M5996" s="664">
        <v>0.75719999999999998</v>
      </c>
      <c r="N5996" s="664">
        <v>0.91200000000000003</v>
      </c>
      <c r="O5996" s="629">
        <f t="shared" si="253"/>
        <v>0.15480000000000005</v>
      </c>
      <c r="P5996" s="664">
        <f t="shared" si="254"/>
        <v>0.10371600000000004</v>
      </c>
      <c r="Q5996" s="711">
        <v>1</v>
      </c>
      <c r="R5996" s="336">
        <f t="shared" si="255"/>
        <v>0.75719999999999998</v>
      </c>
      <c r="S5996" s="701">
        <v>76759</v>
      </c>
      <c r="T5996" s="709">
        <v>1968659</v>
      </c>
      <c r="U5996" s="628">
        <v>260000</v>
      </c>
      <c r="V5996" s="537">
        <v>0</v>
      </c>
      <c r="W5996" s="716" t="e">
        <f t="shared" si="247"/>
        <v>#DIV/0!</v>
      </c>
      <c r="Z5996" s="739">
        <f t="shared" si="248"/>
        <v>11882.293200000004</v>
      </c>
    </row>
    <row r="5997" spans="1:34" s="623" customFormat="1" ht="11.15" customHeight="1">
      <c r="B5997" s="635" t="s">
        <v>462</v>
      </c>
      <c r="C5997" s="632" t="s">
        <v>453</v>
      </c>
      <c r="D5997" s="708" t="s">
        <v>466</v>
      </c>
      <c r="E5997" s="700" t="s">
        <v>467</v>
      </c>
      <c r="F5997" s="707" t="s">
        <v>438</v>
      </c>
      <c r="G5997" s="708" t="s">
        <v>465</v>
      </c>
      <c r="H5997" s="708" t="s">
        <v>457</v>
      </c>
      <c r="I5997" s="636">
        <v>2025</v>
      </c>
      <c r="J5997" s="634">
        <v>2</v>
      </c>
      <c r="K5997" s="713">
        <v>45728</v>
      </c>
      <c r="L5997" s="705">
        <v>1</v>
      </c>
      <c r="M5997" s="664">
        <v>18.53</v>
      </c>
      <c r="N5997" s="664">
        <v>19.329999999999998</v>
      </c>
      <c r="O5997" s="629">
        <f t="shared" si="253"/>
        <v>0.79999999999999716</v>
      </c>
      <c r="P5997" s="664">
        <f t="shared" si="254"/>
        <v>0.79999999999999716</v>
      </c>
      <c r="Q5997" s="711">
        <v>1</v>
      </c>
      <c r="R5997" s="336">
        <f t="shared" si="255"/>
        <v>18.53</v>
      </c>
      <c r="S5997" s="704">
        <v>142080</v>
      </c>
      <c r="T5997" s="709">
        <v>3252720</v>
      </c>
      <c r="U5997" s="628">
        <v>1865000</v>
      </c>
      <c r="V5997" s="537">
        <v>0</v>
      </c>
      <c r="W5997" s="716" t="e">
        <f t="shared" si="247"/>
        <v>#DIV/0!</v>
      </c>
      <c r="Z5997" s="739">
        <f t="shared" si="248"/>
        <v>113663.99999999959</v>
      </c>
    </row>
    <row r="5998" spans="1:34" s="623" customFormat="1" ht="11.15" customHeight="1">
      <c r="B5998" s="635" t="s">
        <v>462</v>
      </c>
      <c r="C5998" s="632" t="s">
        <v>453</v>
      </c>
      <c r="D5998" s="708" t="s">
        <v>468</v>
      </c>
      <c r="E5998" s="700" t="s">
        <v>469</v>
      </c>
      <c r="F5998" s="707" t="s">
        <v>438</v>
      </c>
      <c r="G5998" s="708" t="s">
        <v>465</v>
      </c>
      <c r="H5998" s="708" t="s">
        <v>457</v>
      </c>
      <c r="I5998" s="636">
        <v>2025</v>
      </c>
      <c r="J5998" s="634">
        <v>2</v>
      </c>
      <c r="K5998" s="713">
        <v>45728</v>
      </c>
      <c r="L5998" s="705">
        <v>0.74</v>
      </c>
      <c r="M5998" s="664">
        <v>37.112099999999998</v>
      </c>
      <c r="N5998" s="664">
        <v>38.152099999999997</v>
      </c>
      <c r="O5998" s="629">
        <f t="shared" si="253"/>
        <v>1.0399999999999991</v>
      </c>
      <c r="P5998" s="664">
        <f t="shared" si="254"/>
        <v>0.7695999999999994</v>
      </c>
      <c r="Q5998" s="711">
        <v>1</v>
      </c>
      <c r="R5998" s="336">
        <f t="shared" si="255"/>
        <v>37.112099999999998</v>
      </c>
      <c r="S5998" s="704">
        <v>100956</v>
      </c>
      <c r="T5998" s="709">
        <v>2265378</v>
      </c>
      <c r="U5998" s="628">
        <v>1040000</v>
      </c>
      <c r="V5998" s="537">
        <v>0</v>
      </c>
      <c r="W5998" s="716" t="e">
        <f t="shared" si="247"/>
        <v>#DIV/0!</v>
      </c>
      <c r="Z5998" s="739">
        <f t="shared" si="248"/>
        <v>104994.23999999992</v>
      </c>
    </row>
    <row r="5999" spans="1:34" s="623" customFormat="1" ht="11.15" customHeight="1">
      <c r="B5999" s="635" t="s">
        <v>452</v>
      </c>
      <c r="C5999" s="632" t="s">
        <v>453</v>
      </c>
      <c r="D5999" s="708" t="s">
        <v>470</v>
      </c>
      <c r="E5999" s="708">
        <v>22150202011</v>
      </c>
      <c r="F5999" s="707" t="s">
        <v>438</v>
      </c>
      <c r="G5999" s="708" t="s">
        <v>472</v>
      </c>
      <c r="H5999" s="708" t="s">
        <v>439</v>
      </c>
      <c r="I5999" s="636">
        <v>2025</v>
      </c>
      <c r="J5999" s="634">
        <v>2</v>
      </c>
      <c r="K5999" s="713">
        <v>45728</v>
      </c>
      <c r="L5999" s="705">
        <v>0.5</v>
      </c>
      <c r="M5999" s="664">
        <v>0.61160000000000003</v>
      </c>
      <c r="N5999" s="664">
        <v>0.79159999999999997</v>
      </c>
      <c r="O5999" s="629">
        <f t="shared" si="253"/>
        <v>0.17999999999999994</v>
      </c>
      <c r="P5999" s="664">
        <f t="shared" si="254"/>
        <v>8.9999999999999969E-2</v>
      </c>
      <c r="Q5999" s="711">
        <v>1</v>
      </c>
      <c r="R5999" s="336">
        <f t="shared" si="255"/>
        <v>0.61160000000000003</v>
      </c>
      <c r="S5999" s="704">
        <v>174238</v>
      </c>
      <c r="T5999" s="709">
        <v>1207613</v>
      </c>
      <c r="U5999" s="628">
        <v>510000</v>
      </c>
      <c r="V5999" s="537">
        <v>0</v>
      </c>
      <c r="W5999" s="716" t="e">
        <f t="shared" si="247"/>
        <v>#DIV/0!</v>
      </c>
      <c r="Z5999" s="739">
        <f t="shared" si="248"/>
        <v>31362.839999999989</v>
      </c>
    </row>
    <row r="6000" spans="1:34" s="623" customFormat="1" ht="11.15" customHeight="1">
      <c r="B6000" s="635" t="s">
        <v>452</v>
      </c>
      <c r="C6000" s="632" t="s">
        <v>453</v>
      </c>
      <c r="D6000" s="708" t="s">
        <v>474</v>
      </c>
      <c r="E6000" s="708">
        <v>22150202021</v>
      </c>
      <c r="F6000" s="707" t="s">
        <v>438</v>
      </c>
      <c r="G6000" s="708" t="s">
        <v>472</v>
      </c>
      <c r="H6000" s="708" t="s">
        <v>439</v>
      </c>
      <c r="I6000" s="636">
        <v>2025</v>
      </c>
      <c r="J6000" s="634">
        <v>2</v>
      </c>
      <c r="K6000" s="713">
        <v>45728</v>
      </c>
      <c r="L6000" s="705">
        <v>0.4</v>
      </c>
      <c r="M6000" s="664">
        <v>2.4182999999999999</v>
      </c>
      <c r="N6000" s="664">
        <v>2.464</v>
      </c>
      <c r="O6000" s="629">
        <f t="shared" si="253"/>
        <v>4.5700000000000074E-2</v>
      </c>
      <c r="P6000" s="664">
        <f t="shared" si="254"/>
        <v>1.8280000000000029E-2</v>
      </c>
      <c r="Q6000" s="711">
        <v>1</v>
      </c>
      <c r="R6000" s="336">
        <f t="shared" si="255"/>
        <v>2.4182999999999999</v>
      </c>
      <c r="S6000" s="704">
        <v>83712</v>
      </c>
      <c r="T6000" s="709">
        <v>2276128</v>
      </c>
      <c r="U6000" s="628">
        <v>220000</v>
      </c>
      <c r="V6000" s="537">
        <v>0</v>
      </c>
      <c r="W6000" s="716" t="e">
        <f t="shared" si="247"/>
        <v>#DIV/0!</v>
      </c>
      <c r="Z6000" s="739">
        <f t="shared" si="248"/>
        <v>3825.6384000000062</v>
      </c>
    </row>
    <row r="6001" spans="2:26" s="623" customFormat="1" ht="11.15" customHeight="1">
      <c r="B6001" s="635" t="s">
        <v>452</v>
      </c>
      <c r="C6001" s="632" t="s">
        <v>453</v>
      </c>
      <c r="D6001" s="708" t="s">
        <v>476</v>
      </c>
      <c r="E6001" s="708">
        <v>22150202019</v>
      </c>
      <c r="F6001" s="707" t="s">
        <v>438</v>
      </c>
      <c r="G6001" s="708" t="s">
        <v>472</v>
      </c>
      <c r="H6001" s="708" t="s">
        <v>439</v>
      </c>
      <c r="I6001" s="636">
        <v>2025</v>
      </c>
      <c r="J6001" s="634">
        <v>2</v>
      </c>
      <c r="K6001" s="713">
        <v>45728</v>
      </c>
      <c r="L6001" s="705">
        <v>0.75</v>
      </c>
      <c r="M6001" s="664">
        <v>0.65300000000000002</v>
      </c>
      <c r="N6001" s="664">
        <v>0.85099999999999998</v>
      </c>
      <c r="O6001" s="629">
        <f t="shared" si="253"/>
        <v>0.19799999999999995</v>
      </c>
      <c r="P6001" s="664">
        <f t="shared" si="254"/>
        <v>0.14849999999999997</v>
      </c>
      <c r="Q6001" s="711">
        <v>1</v>
      </c>
      <c r="R6001" s="336">
        <f t="shared" si="255"/>
        <v>0.65300000000000002</v>
      </c>
      <c r="S6001" s="704">
        <v>0</v>
      </c>
      <c r="T6001" s="709">
        <v>3546140</v>
      </c>
      <c r="U6001" s="628">
        <v>520000</v>
      </c>
      <c r="V6001" s="537">
        <v>0</v>
      </c>
      <c r="W6001" s="716" t="e">
        <f t="shared" si="247"/>
        <v>#DIV/0!</v>
      </c>
      <c r="Z6001" s="739">
        <f t="shared" si="248"/>
        <v>0</v>
      </c>
    </row>
    <row r="6002" spans="2:26" s="623" customFormat="1" ht="11.15" customHeight="1">
      <c r="B6002" s="635" t="s">
        <v>452</v>
      </c>
      <c r="C6002" s="632" t="s">
        <v>453</v>
      </c>
      <c r="D6002" s="706" t="s">
        <v>478</v>
      </c>
      <c r="E6002" s="708">
        <v>23590202001</v>
      </c>
      <c r="F6002" s="707" t="s">
        <v>438</v>
      </c>
      <c r="G6002" s="708" t="s">
        <v>480</v>
      </c>
      <c r="H6002" s="708" t="s">
        <v>439</v>
      </c>
      <c r="I6002" s="636">
        <v>2025</v>
      </c>
      <c r="J6002" s="634">
        <v>2</v>
      </c>
      <c r="K6002" s="713">
        <v>45728</v>
      </c>
      <c r="L6002" s="705">
        <v>0.5</v>
      </c>
      <c r="M6002" s="664">
        <v>0.1462</v>
      </c>
      <c r="N6002" s="664">
        <v>0.1862</v>
      </c>
      <c r="O6002" s="629">
        <f t="shared" si="253"/>
        <v>4.0000000000000008E-2</v>
      </c>
      <c r="P6002" s="664">
        <f t="shared" si="254"/>
        <v>2.0000000000000004E-2</v>
      </c>
      <c r="Q6002" s="711">
        <v>1</v>
      </c>
      <c r="R6002" s="336">
        <f t="shared" si="255"/>
        <v>0.1462</v>
      </c>
      <c r="S6002" s="704">
        <v>0</v>
      </c>
      <c r="T6002" s="709">
        <v>2074400</v>
      </c>
      <c r="U6002" s="628">
        <v>140000</v>
      </c>
      <c r="V6002" s="537">
        <v>0</v>
      </c>
      <c r="W6002" s="716" t="e">
        <f t="shared" si="247"/>
        <v>#DIV/0!</v>
      </c>
      <c r="Z6002" s="739">
        <f t="shared" si="248"/>
        <v>0</v>
      </c>
    </row>
    <row r="6003" spans="2:26" s="623" customFormat="1" ht="11.15" customHeight="1">
      <c r="B6003" s="637" t="s">
        <v>481</v>
      </c>
      <c r="C6003" s="638" t="s">
        <v>453</v>
      </c>
      <c r="D6003" s="706" t="s">
        <v>482</v>
      </c>
      <c r="E6003" s="706">
        <v>23480201007</v>
      </c>
      <c r="F6003" s="703" t="s">
        <v>438</v>
      </c>
      <c r="G6003" s="706" t="s">
        <v>484</v>
      </c>
      <c r="H6003" s="706" t="s">
        <v>457</v>
      </c>
      <c r="I6003" s="639">
        <v>2025</v>
      </c>
      <c r="J6003" s="634">
        <v>2</v>
      </c>
      <c r="K6003" s="713">
        <v>45728</v>
      </c>
      <c r="L6003" s="702">
        <v>0.5</v>
      </c>
      <c r="M6003" s="664">
        <v>22.530999999999999</v>
      </c>
      <c r="N6003" s="664">
        <v>23.042400000000001</v>
      </c>
      <c r="O6003" s="629">
        <f t="shared" si="253"/>
        <v>0.51140000000000185</v>
      </c>
      <c r="P6003" s="664">
        <f t="shared" si="254"/>
        <v>0.25570000000000093</v>
      </c>
      <c r="Q6003" s="711">
        <v>1</v>
      </c>
      <c r="R6003" s="336">
        <f t="shared" si="255"/>
        <v>22.530999999999999</v>
      </c>
      <c r="S6003" s="701">
        <v>52800</v>
      </c>
      <c r="T6003" s="709">
        <v>1088640</v>
      </c>
      <c r="U6003" s="628">
        <v>1790000</v>
      </c>
      <c r="V6003" s="640">
        <f>U6003-O6003*T6003</f>
        <v>1233269.5039999979</v>
      </c>
      <c r="W6003" s="716" t="e">
        <f t="shared" si="247"/>
        <v>#DIV/0!</v>
      </c>
      <c r="Z6003" s="739">
        <f t="shared" si="248"/>
        <v>27001.920000000096</v>
      </c>
    </row>
    <row r="6004" spans="2:26" s="623" customFormat="1" ht="11.15" customHeight="1">
      <c r="B6004" s="637" t="s">
        <v>481</v>
      </c>
      <c r="C6004" s="638" t="s">
        <v>453</v>
      </c>
      <c r="D6004" s="706" t="s">
        <v>485</v>
      </c>
      <c r="E6004" s="706">
        <v>23480202005</v>
      </c>
      <c r="F6004" s="703" t="s">
        <v>438</v>
      </c>
      <c r="G6004" s="706" t="s">
        <v>480</v>
      </c>
      <c r="H6004" s="706" t="s">
        <v>439</v>
      </c>
      <c r="I6004" s="639">
        <v>2025</v>
      </c>
      <c r="J6004" s="634">
        <v>2</v>
      </c>
      <c r="K6004" s="713">
        <v>45728</v>
      </c>
      <c r="L6004" s="702">
        <v>0.6</v>
      </c>
      <c r="M6004" s="664">
        <v>0.71940000000000004</v>
      </c>
      <c r="N6004" s="664">
        <v>0.90510000000000002</v>
      </c>
      <c r="O6004" s="629">
        <f t="shared" si="253"/>
        <v>0.18569999999999998</v>
      </c>
      <c r="P6004" s="664">
        <f t="shared" si="254"/>
        <v>0.11141999999999998</v>
      </c>
      <c r="Q6004" s="711">
        <v>1</v>
      </c>
      <c r="R6004" s="336">
        <f t="shared" si="255"/>
        <v>0.71940000000000004</v>
      </c>
      <c r="S6004" s="701">
        <v>103680</v>
      </c>
      <c r="T6004" s="709">
        <v>2768928</v>
      </c>
      <c r="U6004" s="628">
        <v>780000</v>
      </c>
      <c r="V6004" s="537">
        <f>U6004-O6004*T6004</f>
        <v>265810.07040000008</v>
      </c>
      <c r="W6004" s="716" t="e">
        <f t="shared" si="247"/>
        <v>#DIV/0!</v>
      </c>
      <c r="Z6004" s="739">
        <f t="shared" si="248"/>
        <v>19253.375999999997</v>
      </c>
    </row>
    <row r="6005" spans="2:26" s="623" customFormat="1" ht="11.15" customHeight="1">
      <c r="B6005" s="637" t="s">
        <v>481</v>
      </c>
      <c r="C6005" s="638" t="s">
        <v>453</v>
      </c>
      <c r="D6005" s="706" t="s">
        <v>470</v>
      </c>
      <c r="E6005" s="706">
        <v>23480202012</v>
      </c>
      <c r="F6005" s="703" t="s">
        <v>438</v>
      </c>
      <c r="G6005" s="706" t="s">
        <v>484</v>
      </c>
      <c r="H6005" s="706" t="s">
        <v>439</v>
      </c>
      <c r="I6005" s="639">
        <v>2025</v>
      </c>
      <c r="J6005" s="634">
        <v>2</v>
      </c>
      <c r="K6005" s="713">
        <v>45728</v>
      </c>
      <c r="L6005" s="702">
        <v>0.6</v>
      </c>
      <c r="M6005" s="664">
        <v>0.72360000000000002</v>
      </c>
      <c r="N6005" s="664">
        <v>0.80400000000000005</v>
      </c>
      <c r="O6005" s="629">
        <f t="shared" si="253"/>
        <v>8.0400000000000027E-2</v>
      </c>
      <c r="P6005" s="664">
        <f t="shared" si="254"/>
        <v>4.8240000000000012E-2</v>
      </c>
      <c r="Q6005" s="711">
        <v>1</v>
      </c>
      <c r="R6005" s="336">
        <f t="shared" si="255"/>
        <v>0.72360000000000002</v>
      </c>
      <c r="S6005" s="701">
        <v>28800</v>
      </c>
      <c r="T6005" s="709">
        <v>1306368</v>
      </c>
      <c r="U6005" s="628">
        <v>765000</v>
      </c>
      <c r="V6005" s="537">
        <f>U6005-O6005*T6005</f>
        <v>659968.01279999991</v>
      </c>
      <c r="W6005" s="716" t="e">
        <f t="shared" si="247"/>
        <v>#DIV/0!</v>
      </c>
      <c r="Z6005" s="739">
        <f t="shared" si="248"/>
        <v>2315.5200000000009</v>
      </c>
    </row>
    <row r="6006" spans="2:26" s="623" customFormat="1" ht="11.15" customHeight="1">
      <c r="B6006" s="635" t="s">
        <v>481</v>
      </c>
      <c r="C6006" s="632" t="s">
        <v>453</v>
      </c>
      <c r="D6006" s="706" t="s">
        <v>488</v>
      </c>
      <c r="E6006" s="708">
        <v>23480202015</v>
      </c>
      <c r="F6006" s="707" t="s">
        <v>438</v>
      </c>
      <c r="G6006" s="708" t="s">
        <v>480</v>
      </c>
      <c r="H6006" s="708" t="s">
        <v>439</v>
      </c>
      <c r="I6006" s="636">
        <v>2025</v>
      </c>
      <c r="J6006" s="634">
        <v>2</v>
      </c>
      <c r="K6006" s="713">
        <v>45728</v>
      </c>
      <c r="L6006" s="705">
        <v>0.6</v>
      </c>
      <c r="M6006" s="664">
        <v>0.14399999999999999</v>
      </c>
      <c r="N6006" s="664">
        <v>0.16</v>
      </c>
      <c r="O6006" s="629">
        <f t="shared" si="253"/>
        <v>1.6000000000000014E-2</v>
      </c>
      <c r="P6006" s="664">
        <f t="shared" si="254"/>
        <v>9.6000000000000078E-3</v>
      </c>
      <c r="Q6006" s="711">
        <v>1</v>
      </c>
      <c r="R6006" s="336">
        <f t="shared" si="255"/>
        <v>0.14399999999999999</v>
      </c>
      <c r="S6006" s="704">
        <v>103680</v>
      </c>
      <c r="T6006" s="709">
        <v>2768928</v>
      </c>
      <c r="U6006" s="628">
        <v>150000</v>
      </c>
      <c r="V6006" s="537">
        <v>0</v>
      </c>
      <c r="W6006" s="716" t="e">
        <f t="shared" si="247"/>
        <v>#DIV/0!</v>
      </c>
      <c r="Z6006" s="739">
        <f t="shared" si="248"/>
        <v>1658.8800000000015</v>
      </c>
    </row>
    <row r="6007" spans="2:26" s="623" customFormat="1" ht="11.15" customHeight="1">
      <c r="B6007" s="635" t="s">
        <v>481</v>
      </c>
      <c r="C6007" s="632" t="s">
        <v>453</v>
      </c>
      <c r="D6007" s="708" t="s">
        <v>490</v>
      </c>
      <c r="E6007" s="708">
        <v>23480202017</v>
      </c>
      <c r="F6007" s="707" t="s">
        <v>438</v>
      </c>
      <c r="G6007" s="708" t="s">
        <v>484</v>
      </c>
      <c r="H6007" s="708" t="s">
        <v>439</v>
      </c>
      <c r="I6007" s="636">
        <v>2025</v>
      </c>
      <c r="J6007" s="634">
        <v>2</v>
      </c>
      <c r="K6007" s="713">
        <v>45728</v>
      </c>
      <c r="L6007" s="705">
        <v>0.5</v>
      </c>
      <c r="M6007" s="664">
        <v>0.36766297526428998</v>
      </c>
      <c r="N6007" s="664">
        <v>0.36766297526428998</v>
      </c>
      <c r="O6007" s="629">
        <f t="shared" si="253"/>
        <v>0</v>
      </c>
      <c r="P6007" s="664">
        <f t="shared" si="254"/>
        <v>0</v>
      </c>
      <c r="Q6007" s="711">
        <v>1</v>
      </c>
      <c r="R6007" s="336">
        <f t="shared" si="255"/>
        <v>0.36766297526428998</v>
      </c>
      <c r="S6007" s="704">
        <v>24000</v>
      </c>
      <c r="T6007" s="709">
        <v>1088640</v>
      </c>
      <c r="U6007" s="628">
        <v>335000</v>
      </c>
      <c r="V6007" s="537">
        <v>0</v>
      </c>
      <c r="W6007" s="716" t="e">
        <f t="shared" si="247"/>
        <v>#DIV/0!</v>
      </c>
      <c r="Z6007" s="739">
        <f t="shared" si="248"/>
        <v>0</v>
      </c>
    </row>
    <row r="6008" spans="2:26" s="623" customFormat="1" ht="11.15" customHeight="1">
      <c r="B6008" s="635" t="s">
        <v>481</v>
      </c>
      <c r="C6008" s="632" t="s">
        <v>453</v>
      </c>
      <c r="D6008" s="708" t="s">
        <v>492</v>
      </c>
      <c r="E6008" s="708">
        <v>23480202011</v>
      </c>
      <c r="F6008" s="707" t="s">
        <v>438</v>
      </c>
      <c r="G6008" s="708" t="s">
        <v>484</v>
      </c>
      <c r="H6008" s="708" t="s">
        <v>439</v>
      </c>
      <c r="I6008" s="636">
        <v>2025</v>
      </c>
      <c r="J6008" s="634">
        <v>2</v>
      </c>
      <c r="K6008" s="713">
        <v>45728</v>
      </c>
      <c r="L6008" s="705">
        <v>0.5</v>
      </c>
      <c r="M6008" s="664">
        <v>0.24840000000000001</v>
      </c>
      <c r="N6008" s="664">
        <v>0.33500000000000002</v>
      </c>
      <c r="O6008" s="629">
        <f t="shared" si="253"/>
        <v>8.660000000000001E-2</v>
      </c>
      <c r="P6008" s="664">
        <f t="shared" si="254"/>
        <v>4.3300000000000005E-2</v>
      </c>
      <c r="Q6008" s="711">
        <v>1</v>
      </c>
      <c r="R6008" s="336">
        <f t="shared" si="255"/>
        <v>0.24840000000000001</v>
      </c>
      <c r="S6008" s="704">
        <v>38815</v>
      </c>
      <c r="T6008" s="709">
        <v>1074655</v>
      </c>
      <c r="U6008" s="628">
        <v>260000</v>
      </c>
      <c r="V6008" s="537">
        <v>0</v>
      </c>
      <c r="W6008" s="716" t="e">
        <f t="shared" si="247"/>
        <v>#DIV/0!</v>
      </c>
      <c r="Z6008" s="739">
        <f t="shared" si="248"/>
        <v>3361.3790000000004</v>
      </c>
    </row>
    <row r="6009" spans="2:26" s="623" customFormat="1" ht="11.15" customHeight="1">
      <c r="B6009" s="635" t="s">
        <v>481</v>
      </c>
      <c r="C6009" s="632" t="s">
        <v>453</v>
      </c>
      <c r="D6009" s="708" t="s">
        <v>494</v>
      </c>
      <c r="E6009" s="708">
        <v>23480202018</v>
      </c>
      <c r="F6009" s="707" t="s">
        <v>438</v>
      </c>
      <c r="G6009" s="708" t="s">
        <v>484</v>
      </c>
      <c r="H6009" s="708" t="s">
        <v>439</v>
      </c>
      <c r="I6009" s="636">
        <v>2025</v>
      </c>
      <c r="J6009" s="634">
        <v>2</v>
      </c>
      <c r="K6009" s="713">
        <v>45728</v>
      </c>
      <c r="L6009" s="705">
        <v>0.8</v>
      </c>
      <c r="M6009" s="664">
        <v>0.40920000000000001</v>
      </c>
      <c r="N6009" s="664">
        <v>0.49530000000000002</v>
      </c>
      <c r="O6009" s="629">
        <f t="shared" si="253"/>
        <v>8.610000000000001E-2</v>
      </c>
      <c r="P6009" s="664">
        <f t="shared" si="254"/>
        <v>6.8880000000000011E-2</v>
      </c>
      <c r="Q6009" s="711">
        <v>1</v>
      </c>
      <c r="R6009" s="336">
        <f t="shared" si="255"/>
        <v>0.40920000000000001</v>
      </c>
      <c r="S6009" s="704">
        <v>38400</v>
      </c>
      <c r="T6009" s="709">
        <v>1481856</v>
      </c>
      <c r="U6009" s="628">
        <v>310000</v>
      </c>
      <c r="V6009" s="537">
        <v>0</v>
      </c>
      <c r="W6009" s="716" t="e">
        <f t="shared" si="247"/>
        <v>#DIV/0!</v>
      </c>
      <c r="Z6009" s="739">
        <f t="shared" si="248"/>
        <v>3306.2400000000002</v>
      </c>
    </row>
    <row r="6010" spans="2:26" s="623" customFormat="1" ht="11.15" customHeight="1">
      <c r="B6010" s="635" t="s">
        <v>452</v>
      </c>
      <c r="C6010" s="632" t="s">
        <v>453</v>
      </c>
      <c r="D6010" s="708" t="s">
        <v>482</v>
      </c>
      <c r="E6010" s="708">
        <v>23590201002</v>
      </c>
      <c r="F6010" s="707" t="s">
        <v>438</v>
      </c>
      <c r="G6010" s="708" t="s">
        <v>497</v>
      </c>
      <c r="H6010" s="708" t="s">
        <v>457</v>
      </c>
      <c r="I6010" s="636">
        <v>2025</v>
      </c>
      <c r="J6010" s="634">
        <v>2</v>
      </c>
      <c r="K6010" s="713">
        <v>45728</v>
      </c>
      <c r="L6010" s="705">
        <v>0.67</v>
      </c>
      <c r="M6010" s="664">
        <v>25.3962</v>
      </c>
      <c r="N6010" s="664">
        <v>27.296199999999999</v>
      </c>
      <c r="O6010" s="629">
        <f t="shared" si="253"/>
        <v>1.8999999999999986</v>
      </c>
      <c r="P6010" s="664">
        <f t="shared" si="254"/>
        <v>1.272999999999999</v>
      </c>
      <c r="Q6010" s="711">
        <v>1</v>
      </c>
      <c r="R6010" s="336">
        <f t="shared" si="255"/>
        <v>25.3962</v>
      </c>
      <c r="S6010" s="704">
        <v>169220</v>
      </c>
      <c r="T6010" s="709">
        <v>1622853</v>
      </c>
      <c r="U6010" s="628">
        <v>1330000</v>
      </c>
      <c r="V6010" s="537">
        <v>0</v>
      </c>
      <c r="W6010" s="716" t="e">
        <f t="shared" si="247"/>
        <v>#DIV/0!</v>
      </c>
      <c r="Z6010" s="739">
        <f t="shared" si="248"/>
        <v>321517.99999999977</v>
      </c>
    </row>
    <row r="6011" spans="2:26" s="623" customFormat="1" ht="11.15" customHeight="1">
      <c r="B6011" s="635" t="s">
        <v>452</v>
      </c>
      <c r="C6011" s="632" t="s">
        <v>453</v>
      </c>
      <c r="D6011" s="708" t="s">
        <v>498</v>
      </c>
      <c r="E6011" s="708">
        <v>22150202001</v>
      </c>
      <c r="F6011" s="707" t="s">
        <v>438</v>
      </c>
      <c r="G6011" s="708" t="s">
        <v>456</v>
      </c>
      <c r="H6011" s="708" t="s">
        <v>439</v>
      </c>
      <c r="I6011" s="636">
        <v>2025</v>
      </c>
      <c r="J6011" s="634">
        <v>2</v>
      </c>
      <c r="K6011" s="713">
        <v>45728</v>
      </c>
      <c r="L6011" s="705">
        <v>0.5</v>
      </c>
      <c r="M6011" s="664">
        <v>0.64100000000000001</v>
      </c>
      <c r="N6011" s="664">
        <v>0.64100000000000001</v>
      </c>
      <c r="O6011" s="629">
        <f t="shared" si="253"/>
        <v>0</v>
      </c>
      <c r="P6011" s="664">
        <f t="shared" si="254"/>
        <v>0</v>
      </c>
      <c r="Q6011" s="711">
        <v>1</v>
      </c>
      <c r="R6011" s="336">
        <f t="shared" si="255"/>
        <v>0.64100000000000001</v>
      </c>
      <c r="S6011" s="704">
        <v>157440</v>
      </c>
      <c r="T6011" s="709">
        <v>3704760</v>
      </c>
      <c r="U6011" s="628">
        <v>0</v>
      </c>
      <c r="V6011" s="537">
        <v>0</v>
      </c>
      <c r="W6011" s="716" t="e">
        <f t="shared" si="247"/>
        <v>#DIV/0!</v>
      </c>
      <c r="Z6011" s="739">
        <f t="shared" si="248"/>
        <v>0</v>
      </c>
    </row>
    <row r="6012" spans="2:26" s="623" customFormat="1" ht="11.15" customHeight="1">
      <c r="B6012" s="635" t="s">
        <v>452</v>
      </c>
      <c r="C6012" s="632" t="s">
        <v>453</v>
      </c>
      <c r="D6012" s="708" t="s">
        <v>501</v>
      </c>
      <c r="E6012" s="708">
        <v>22150202002</v>
      </c>
      <c r="F6012" s="707" t="s">
        <v>438</v>
      </c>
      <c r="G6012" s="708" t="s">
        <v>456</v>
      </c>
      <c r="H6012" s="708" t="s">
        <v>439</v>
      </c>
      <c r="I6012" s="636">
        <v>2025</v>
      </c>
      <c r="J6012" s="634">
        <v>2</v>
      </c>
      <c r="K6012" s="713">
        <v>45728</v>
      </c>
      <c r="L6012" s="705">
        <v>0.5</v>
      </c>
      <c r="M6012" s="664">
        <v>1.28</v>
      </c>
      <c r="N6012" s="664">
        <v>1.28</v>
      </c>
      <c r="O6012" s="629">
        <f t="shared" si="253"/>
        <v>0</v>
      </c>
      <c r="P6012" s="664">
        <f t="shared" si="254"/>
        <v>0</v>
      </c>
      <c r="Q6012" s="711">
        <v>1</v>
      </c>
      <c r="R6012" s="336">
        <f t="shared" si="255"/>
        <v>1.28</v>
      </c>
      <c r="S6012" s="704">
        <v>157440</v>
      </c>
      <c r="T6012" s="709">
        <v>3933800</v>
      </c>
      <c r="U6012" s="628">
        <v>0</v>
      </c>
      <c r="V6012" s="537">
        <v>0</v>
      </c>
      <c r="W6012" s="716" t="e">
        <f t="shared" si="247"/>
        <v>#DIV/0!</v>
      </c>
      <c r="Z6012" s="739">
        <f t="shared" si="248"/>
        <v>0</v>
      </c>
    </row>
    <row r="6013" spans="2:26" s="623" customFormat="1" ht="11.15" customHeight="1">
      <c r="B6013" s="635" t="s">
        <v>452</v>
      </c>
      <c r="C6013" s="632" t="s">
        <v>453</v>
      </c>
      <c r="D6013" s="708" t="s">
        <v>503</v>
      </c>
      <c r="E6013" s="708" t="s">
        <v>504</v>
      </c>
      <c r="F6013" s="707" t="s">
        <v>438</v>
      </c>
      <c r="G6013" s="708" t="s">
        <v>456</v>
      </c>
      <c r="H6013" s="708" t="s">
        <v>439</v>
      </c>
      <c r="I6013" s="636">
        <v>2025</v>
      </c>
      <c r="J6013" s="634">
        <v>2</v>
      </c>
      <c r="K6013" s="713">
        <v>45728</v>
      </c>
      <c r="L6013" s="705">
        <v>0.5</v>
      </c>
      <c r="M6013" s="664">
        <v>2.044</v>
      </c>
      <c r="N6013" s="664">
        <v>2.044</v>
      </c>
      <c r="O6013" s="629">
        <f t="shared" si="253"/>
        <v>0</v>
      </c>
      <c r="P6013" s="664">
        <f t="shared" si="254"/>
        <v>0</v>
      </c>
      <c r="Q6013" s="711">
        <v>1</v>
      </c>
      <c r="R6013" s="336">
        <f t="shared" si="255"/>
        <v>2.044</v>
      </c>
      <c r="S6013" s="704">
        <v>314880</v>
      </c>
      <c r="T6013" s="709">
        <v>3018237</v>
      </c>
      <c r="U6013" s="628">
        <v>0</v>
      </c>
      <c r="V6013" s="537">
        <v>0</v>
      </c>
      <c r="W6013" s="716" t="e">
        <f t="shared" si="247"/>
        <v>#DIV/0!</v>
      </c>
      <c r="Z6013" s="739">
        <f t="shared" si="248"/>
        <v>0</v>
      </c>
    </row>
    <row r="6014" spans="2:26" s="623" customFormat="1" ht="11.15" customHeight="1">
      <c r="B6014" s="635" t="s">
        <v>452</v>
      </c>
      <c r="C6014" s="632" t="s">
        <v>453</v>
      </c>
      <c r="D6014" s="708" t="s">
        <v>505</v>
      </c>
      <c r="E6014" s="708" t="s">
        <v>506</v>
      </c>
      <c r="F6014" s="707" t="s">
        <v>438</v>
      </c>
      <c r="G6014" s="708" t="s">
        <v>456</v>
      </c>
      <c r="H6014" s="708" t="s">
        <v>439</v>
      </c>
      <c r="I6014" s="636">
        <v>2025</v>
      </c>
      <c r="J6014" s="634">
        <v>2</v>
      </c>
      <c r="K6014" s="713">
        <v>45728</v>
      </c>
      <c r="L6014" s="705">
        <v>0.5</v>
      </c>
      <c r="M6014" s="664">
        <v>1.4490000000000001</v>
      </c>
      <c r="N6014" s="664">
        <v>1.4490000000000001</v>
      </c>
      <c r="O6014" s="629">
        <f t="shared" si="253"/>
        <v>0</v>
      </c>
      <c r="P6014" s="664">
        <f t="shared" si="254"/>
        <v>0</v>
      </c>
      <c r="Q6014" s="711">
        <v>1</v>
      </c>
      <c r="R6014" s="336">
        <f t="shared" si="255"/>
        <v>1.4490000000000001</v>
      </c>
      <c r="S6014" s="704">
        <v>157440</v>
      </c>
      <c r="T6014" s="709">
        <v>3608580</v>
      </c>
      <c r="U6014" s="628">
        <v>0</v>
      </c>
      <c r="V6014" s="537">
        <v>0</v>
      </c>
      <c r="W6014" s="716" t="e">
        <f t="shared" si="247"/>
        <v>#DIV/0!</v>
      </c>
      <c r="Z6014" s="739">
        <f t="shared" si="248"/>
        <v>0</v>
      </c>
    </row>
    <row r="6015" spans="2:26" s="623" customFormat="1" ht="11.15" customHeight="1">
      <c r="B6015" s="635" t="s">
        <v>452</v>
      </c>
      <c r="C6015" s="632" t="s">
        <v>453</v>
      </c>
      <c r="D6015" s="708" t="s">
        <v>507</v>
      </c>
      <c r="E6015" s="708">
        <v>22150202007</v>
      </c>
      <c r="F6015" s="707" t="s">
        <v>438</v>
      </c>
      <c r="G6015" s="708" t="s">
        <v>456</v>
      </c>
      <c r="H6015" s="708" t="s">
        <v>439</v>
      </c>
      <c r="I6015" s="636">
        <v>2025</v>
      </c>
      <c r="J6015" s="634">
        <v>2</v>
      </c>
      <c r="K6015" s="713">
        <v>45728</v>
      </c>
      <c r="L6015" s="705">
        <v>0.5</v>
      </c>
      <c r="M6015" s="664">
        <v>0.129</v>
      </c>
      <c r="N6015" s="664">
        <v>0.129</v>
      </c>
      <c r="O6015" s="629">
        <f t="shared" si="253"/>
        <v>0</v>
      </c>
      <c r="P6015" s="664">
        <f t="shared" si="254"/>
        <v>0</v>
      </c>
      <c r="Q6015" s="711">
        <v>1</v>
      </c>
      <c r="R6015" s="336">
        <f t="shared" si="255"/>
        <v>0.129</v>
      </c>
      <c r="S6015" s="704">
        <v>157440</v>
      </c>
      <c r="T6015" s="709">
        <v>3933800</v>
      </c>
      <c r="U6015" s="628">
        <v>0</v>
      </c>
      <c r="V6015" s="537">
        <v>0</v>
      </c>
      <c r="W6015" s="716" t="e">
        <f t="shared" si="247"/>
        <v>#DIV/0!</v>
      </c>
      <c r="Z6015" s="739">
        <f t="shared" si="248"/>
        <v>0</v>
      </c>
    </row>
    <row r="6016" spans="2:26" s="623" customFormat="1" ht="11.15" customHeight="1">
      <c r="B6016" s="635" t="s">
        <v>452</v>
      </c>
      <c r="C6016" s="632" t="s">
        <v>453</v>
      </c>
      <c r="D6016" s="708" t="s">
        <v>509</v>
      </c>
      <c r="E6016" s="708">
        <v>22150201018</v>
      </c>
      <c r="F6016" s="707" t="s">
        <v>438</v>
      </c>
      <c r="G6016" s="708" t="s">
        <v>456</v>
      </c>
      <c r="H6016" s="708" t="s">
        <v>457</v>
      </c>
      <c r="I6016" s="636">
        <v>2025</v>
      </c>
      <c r="J6016" s="634">
        <v>2</v>
      </c>
      <c r="K6016" s="713">
        <v>45728</v>
      </c>
      <c r="L6016" s="705">
        <v>0.5</v>
      </c>
      <c r="M6016" s="664">
        <v>0.2</v>
      </c>
      <c r="N6016" s="664">
        <v>0.2</v>
      </c>
      <c r="O6016" s="629">
        <f t="shared" si="253"/>
        <v>0</v>
      </c>
      <c r="P6016" s="664">
        <f t="shared" si="254"/>
        <v>0</v>
      </c>
      <c r="Q6016" s="711">
        <v>1</v>
      </c>
      <c r="R6016" s="336">
        <f t="shared" si="255"/>
        <v>0.2</v>
      </c>
      <c r="S6016" s="704">
        <v>157440</v>
      </c>
      <c r="T6016" s="709">
        <v>3933800</v>
      </c>
      <c r="U6016" s="628">
        <v>0</v>
      </c>
      <c r="V6016" s="537">
        <v>0</v>
      </c>
      <c r="W6016" s="716" t="e">
        <f t="shared" si="247"/>
        <v>#DIV/0!</v>
      </c>
      <c r="Z6016" s="739">
        <f t="shared" si="248"/>
        <v>0</v>
      </c>
    </row>
    <row r="6017" spans="1:34" s="623" customFormat="1" ht="11.15" customHeight="1">
      <c r="B6017" s="635" t="s">
        <v>462</v>
      </c>
      <c r="C6017" s="632" t="s">
        <v>453</v>
      </c>
      <c r="D6017" s="708" t="s">
        <v>478</v>
      </c>
      <c r="E6017" s="708">
        <v>22150202008</v>
      </c>
      <c r="F6017" s="707" t="s">
        <v>438</v>
      </c>
      <c r="G6017" s="708" t="s">
        <v>465</v>
      </c>
      <c r="H6017" s="708" t="s">
        <v>439</v>
      </c>
      <c r="I6017" s="636">
        <v>2025</v>
      </c>
      <c r="J6017" s="634">
        <v>2</v>
      </c>
      <c r="K6017" s="713">
        <v>45728</v>
      </c>
      <c r="L6017" s="705">
        <v>0.5</v>
      </c>
      <c r="M6017" s="664">
        <v>0.156</v>
      </c>
      <c r="N6017" s="664">
        <v>0.156</v>
      </c>
      <c r="O6017" s="629">
        <f t="shared" si="253"/>
        <v>0</v>
      </c>
      <c r="P6017" s="664">
        <f t="shared" si="254"/>
        <v>0</v>
      </c>
      <c r="Q6017" s="711">
        <v>1</v>
      </c>
      <c r="R6017" s="336">
        <f t="shared" si="255"/>
        <v>0.156</v>
      </c>
      <c r="S6017" s="704">
        <v>47660</v>
      </c>
      <c r="T6017" s="709">
        <v>1626360</v>
      </c>
      <c r="U6017" s="628">
        <v>0</v>
      </c>
      <c r="V6017" s="537">
        <v>0</v>
      </c>
      <c r="W6017" s="716" t="e">
        <f t="shared" si="247"/>
        <v>#DIV/0!</v>
      </c>
      <c r="Z6017" s="739">
        <f t="shared" si="248"/>
        <v>0</v>
      </c>
    </row>
    <row r="6018" spans="1:34" s="623" customFormat="1" ht="11.15" customHeight="1">
      <c r="B6018" s="635" t="s">
        <v>452</v>
      </c>
      <c r="C6018" s="632" t="s">
        <v>453</v>
      </c>
      <c r="D6018" s="708" t="s">
        <v>512</v>
      </c>
      <c r="E6018" s="708">
        <v>22150202009</v>
      </c>
      <c r="F6018" s="707" t="s">
        <v>438</v>
      </c>
      <c r="G6018" s="708" t="s">
        <v>456</v>
      </c>
      <c r="H6018" s="708" t="s">
        <v>439</v>
      </c>
      <c r="I6018" s="636">
        <v>2025</v>
      </c>
      <c r="J6018" s="634">
        <v>2</v>
      </c>
      <c r="K6018" s="713">
        <v>45728</v>
      </c>
      <c r="L6018" s="705">
        <v>0.5</v>
      </c>
      <c r="M6018" s="664">
        <v>0.128</v>
      </c>
      <c r="N6018" s="664">
        <v>0.128</v>
      </c>
      <c r="O6018" s="629">
        <f t="shared" si="253"/>
        <v>0</v>
      </c>
      <c r="P6018" s="664">
        <f t="shared" si="254"/>
        <v>0</v>
      </c>
      <c r="Q6018" s="711">
        <v>1</v>
      </c>
      <c r="R6018" s="336">
        <f t="shared" si="255"/>
        <v>0.128</v>
      </c>
      <c r="S6018" s="704">
        <v>127170</v>
      </c>
      <c r="T6018" s="709">
        <v>3903530</v>
      </c>
      <c r="U6018" s="628">
        <v>0</v>
      </c>
      <c r="V6018" s="537">
        <v>0</v>
      </c>
      <c r="W6018" s="716" t="e">
        <f t="shared" ref="W6018:W6044" si="256">V6018/$AB$1</f>
        <v>#DIV/0!</v>
      </c>
      <c r="Z6018" s="739">
        <f t="shared" si="248"/>
        <v>0</v>
      </c>
    </row>
    <row r="6019" spans="1:34" s="623" customFormat="1" ht="11.15" customHeight="1">
      <c r="B6019" s="635" t="s">
        <v>452</v>
      </c>
      <c r="C6019" s="632" t="s">
        <v>453</v>
      </c>
      <c r="D6019" s="708" t="s">
        <v>514</v>
      </c>
      <c r="E6019" s="708">
        <v>22150202018</v>
      </c>
      <c r="F6019" s="707" t="s">
        <v>438</v>
      </c>
      <c r="G6019" s="708" t="s">
        <v>456</v>
      </c>
      <c r="H6019" s="708" t="s">
        <v>439</v>
      </c>
      <c r="I6019" s="636">
        <v>2025</v>
      </c>
      <c r="J6019" s="634">
        <v>2</v>
      </c>
      <c r="K6019" s="713">
        <v>45728</v>
      </c>
      <c r="L6019" s="705">
        <v>0.6</v>
      </c>
      <c r="M6019" s="664">
        <v>0.156</v>
      </c>
      <c r="N6019" s="664">
        <v>0.156</v>
      </c>
      <c r="O6019" s="629">
        <f t="shared" si="253"/>
        <v>0</v>
      </c>
      <c r="P6019" s="664">
        <f t="shared" si="254"/>
        <v>0</v>
      </c>
      <c r="Q6019" s="711">
        <v>1</v>
      </c>
      <c r="R6019" s="336">
        <f t="shared" si="255"/>
        <v>0.156</v>
      </c>
      <c r="S6019" s="704">
        <v>157440</v>
      </c>
      <c r="T6019" s="709">
        <v>3933800</v>
      </c>
      <c r="U6019" s="628">
        <v>0</v>
      </c>
      <c r="V6019" s="537">
        <v>0</v>
      </c>
      <c r="W6019" s="716" t="e">
        <f t="shared" si="256"/>
        <v>#DIV/0!</v>
      </c>
      <c r="Z6019" s="739">
        <f t="shared" ref="Z6019:Z6044" si="257">O6019*S6019</f>
        <v>0</v>
      </c>
    </row>
    <row r="6020" spans="1:34" s="623" customFormat="1" ht="11.15" customHeight="1">
      <c r="B6020" s="635" t="s">
        <v>452</v>
      </c>
      <c r="C6020" s="632" t="s">
        <v>453</v>
      </c>
      <c r="D6020" s="708" t="s">
        <v>516</v>
      </c>
      <c r="E6020" s="708">
        <v>22150201002</v>
      </c>
      <c r="F6020" s="707" t="s">
        <v>438</v>
      </c>
      <c r="G6020" s="708" t="s">
        <v>456</v>
      </c>
      <c r="H6020" s="708" t="s">
        <v>457</v>
      </c>
      <c r="I6020" s="636">
        <v>2025</v>
      </c>
      <c r="J6020" s="634">
        <v>2</v>
      </c>
      <c r="K6020" s="713">
        <v>45728</v>
      </c>
      <c r="L6020" s="705">
        <v>0.5</v>
      </c>
      <c r="M6020" s="664">
        <v>0.251</v>
      </c>
      <c r="N6020" s="664">
        <v>0.251</v>
      </c>
      <c r="O6020" s="629">
        <f t="shared" si="253"/>
        <v>0</v>
      </c>
      <c r="P6020" s="664">
        <f t="shared" si="254"/>
        <v>0</v>
      </c>
      <c r="Q6020" s="711">
        <v>1</v>
      </c>
      <c r="R6020" s="336">
        <f t="shared" si="255"/>
        <v>0.251</v>
      </c>
      <c r="S6020" s="704">
        <v>157440</v>
      </c>
      <c r="T6020" s="709">
        <v>3933800</v>
      </c>
      <c r="U6020" s="628">
        <v>0</v>
      </c>
      <c r="V6020" s="537">
        <v>0</v>
      </c>
      <c r="W6020" s="716" t="e">
        <f t="shared" si="256"/>
        <v>#DIV/0!</v>
      </c>
      <c r="Z6020" s="739">
        <f t="shared" si="257"/>
        <v>0</v>
      </c>
    </row>
    <row r="6021" spans="1:34" s="623" customFormat="1" ht="11.15" customHeight="1">
      <c r="B6021" s="635" t="s">
        <v>452</v>
      </c>
      <c r="C6021" s="632" t="s">
        <v>453</v>
      </c>
      <c r="D6021" s="708" t="s">
        <v>518</v>
      </c>
      <c r="E6021" s="708">
        <v>23480201005</v>
      </c>
      <c r="F6021" s="707" t="s">
        <v>438</v>
      </c>
      <c r="G6021" s="708" t="s">
        <v>480</v>
      </c>
      <c r="H6021" s="708" t="s">
        <v>457</v>
      </c>
      <c r="I6021" s="636">
        <v>2025</v>
      </c>
      <c r="J6021" s="634">
        <v>2</v>
      </c>
      <c r="K6021" s="713">
        <v>45728</v>
      </c>
      <c r="L6021" s="705">
        <v>0.5</v>
      </c>
      <c r="M6021" s="664">
        <v>9.0140999999999991</v>
      </c>
      <c r="N6021" s="664">
        <v>9.0140999999999991</v>
      </c>
      <c r="O6021" s="629">
        <f t="shared" si="253"/>
        <v>0</v>
      </c>
      <c r="P6021" s="664">
        <f t="shared" si="254"/>
        <v>0</v>
      </c>
      <c r="Q6021" s="711">
        <v>1</v>
      </c>
      <c r="R6021" s="336">
        <f t="shared" si="255"/>
        <v>9.0140999999999991</v>
      </c>
      <c r="S6021" s="704">
        <v>56130</v>
      </c>
      <c r="T6021" s="709">
        <v>2277170</v>
      </c>
      <c r="U6021" s="628">
        <v>0</v>
      </c>
      <c r="V6021" s="537">
        <v>0</v>
      </c>
      <c r="W6021" s="716" t="e">
        <f t="shared" si="256"/>
        <v>#DIV/0!</v>
      </c>
      <c r="Z6021" s="739">
        <f t="shared" si="257"/>
        <v>0</v>
      </c>
    </row>
    <row r="6022" spans="1:34" s="623" customFormat="1" ht="11.15" customHeight="1">
      <c r="B6022" s="635" t="s">
        <v>452</v>
      </c>
      <c r="C6022" s="632" t="s">
        <v>453</v>
      </c>
      <c r="D6022" s="708" t="s">
        <v>520</v>
      </c>
      <c r="E6022" s="708">
        <v>23590201001</v>
      </c>
      <c r="F6022" s="707" t="s">
        <v>438</v>
      </c>
      <c r="G6022" s="708" t="s">
        <v>480</v>
      </c>
      <c r="H6022" s="708" t="s">
        <v>457</v>
      </c>
      <c r="I6022" s="636">
        <v>2025</v>
      </c>
      <c r="J6022" s="634">
        <v>2</v>
      </c>
      <c r="K6022" s="713">
        <v>45728</v>
      </c>
      <c r="L6022" s="705">
        <v>0.6</v>
      </c>
      <c r="M6022" s="664">
        <v>7.8520000000000003</v>
      </c>
      <c r="N6022" s="664">
        <v>7.8520000000000003</v>
      </c>
      <c r="O6022" s="629">
        <f t="shared" si="253"/>
        <v>0</v>
      </c>
      <c r="P6022" s="664">
        <f t="shared" si="254"/>
        <v>0</v>
      </c>
      <c r="Q6022" s="711">
        <v>1</v>
      </c>
      <c r="R6022" s="336">
        <f t="shared" si="255"/>
        <v>7.8520000000000003</v>
      </c>
      <c r="S6022" s="704">
        <v>103680</v>
      </c>
      <c r="T6022" s="709">
        <v>2768928</v>
      </c>
      <c r="U6022" s="628">
        <v>0</v>
      </c>
      <c r="V6022" s="537">
        <v>0</v>
      </c>
      <c r="W6022" s="716" t="e">
        <f t="shared" si="256"/>
        <v>#DIV/0!</v>
      </c>
      <c r="Z6022" s="739">
        <f t="shared" si="257"/>
        <v>0</v>
      </c>
    </row>
    <row r="6023" spans="1:34" s="623" customFormat="1" ht="11.15" customHeight="1">
      <c r="B6023" s="635" t="s">
        <v>452</v>
      </c>
      <c r="C6023" s="632" t="s">
        <v>453</v>
      </c>
      <c r="D6023" s="708" t="s">
        <v>490</v>
      </c>
      <c r="E6023" s="708">
        <v>22150202010</v>
      </c>
      <c r="F6023" s="707" t="s">
        <v>438</v>
      </c>
      <c r="G6023" s="708" t="s">
        <v>472</v>
      </c>
      <c r="H6023" s="708" t="s">
        <v>439</v>
      </c>
      <c r="I6023" s="636">
        <v>2025</v>
      </c>
      <c r="J6023" s="634">
        <v>2</v>
      </c>
      <c r="K6023" s="713">
        <v>45728</v>
      </c>
      <c r="L6023" s="705">
        <v>0.6</v>
      </c>
      <c r="M6023" s="664">
        <v>0.78</v>
      </c>
      <c r="N6023" s="664">
        <v>0.78</v>
      </c>
      <c r="O6023" s="629">
        <f t="shared" si="253"/>
        <v>0</v>
      </c>
      <c r="P6023" s="664">
        <f t="shared" si="254"/>
        <v>0</v>
      </c>
      <c r="Q6023" s="711">
        <v>1</v>
      </c>
      <c r="R6023" s="336">
        <f t="shared" si="255"/>
        <v>0.78</v>
      </c>
      <c r="S6023" s="704">
        <v>125568</v>
      </c>
      <c r="T6023" s="709">
        <v>3414192</v>
      </c>
      <c r="U6023" s="628">
        <v>0</v>
      </c>
      <c r="V6023" s="537">
        <v>0</v>
      </c>
      <c r="W6023" s="716" t="e">
        <f t="shared" si="256"/>
        <v>#DIV/0!</v>
      </c>
      <c r="Z6023" s="739">
        <f t="shared" si="257"/>
        <v>0</v>
      </c>
    </row>
    <row r="6024" spans="1:34" s="623" customFormat="1" ht="11.15" customHeight="1">
      <c r="B6024" s="635" t="s">
        <v>452</v>
      </c>
      <c r="C6024" s="632" t="s">
        <v>453</v>
      </c>
      <c r="D6024" s="708" t="s">
        <v>523</v>
      </c>
      <c r="E6024" s="708">
        <v>22150203002</v>
      </c>
      <c r="F6024" s="707" t="s">
        <v>438</v>
      </c>
      <c r="G6024" s="708" t="s">
        <v>472</v>
      </c>
      <c r="H6024" s="708" t="s">
        <v>439</v>
      </c>
      <c r="I6024" s="636">
        <v>2025</v>
      </c>
      <c r="J6024" s="634">
        <v>2</v>
      </c>
      <c r="K6024" s="713">
        <v>45728</v>
      </c>
      <c r="L6024" s="705">
        <v>0.6</v>
      </c>
      <c r="M6024" s="664">
        <v>0.11700000000000001</v>
      </c>
      <c r="N6024" s="664">
        <v>0.11700000000000001</v>
      </c>
      <c r="O6024" s="629">
        <f t="shared" si="253"/>
        <v>0</v>
      </c>
      <c r="P6024" s="664">
        <f t="shared" si="254"/>
        <v>0</v>
      </c>
      <c r="Q6024" s="711">
        <v>1</v>
      </c>
      <c r="R6024" s="336">
        <f t="shared" si="255"/>
        <v>0.11700000000000001</v>
      </c>
      <c r="S6024" s="704">
        <v>125568</v>
      </c>
      <c r="T6024" s="709">
        <v>3414192</v>
      </c>
      <c r="U6024" s="628">
        <v>0</v>
      </c>
      <c r="V6024" s="537">
        <v>0</v>
      </c>
      <c r="W6024" s="716" t="e">
        <f t="shared" si="256"/>
        <v>#DIV/0!</v>
      </c>
      <c r="Z6024" s="739">
        <f t="shared" si="257"/>
        <v>0</v>
      </c>
    </row>
    <row r="6025" spans="1:34" s="623" customFormat="1" ht="11.15" customHeight="1">
      <c r="B6025" s="635" t="s">
        <v>462</v>
      </c>
      <c r="C6025" s="632" t="s">
        <v>453</v>
      </c>
      <c r="D6025" s="708" t="s">
        <v>488</v>
      </c>
      <c r="E6025" s="708">
        <v>22150202017</v>
      </c>
      <c r="F6025" s="707" t="s">
        <v>438</v>
      </c>
      <c r="G6025" s="708" t="s">
        <v>465</v>
      </c>
      <c r="H6025" s="708" t="s">
        <v>439</v>
      </c>
      <c r="I6025" s="636">
        <v>2025</v>
      </c>
      <c r="J6025" s="634">
        <v>2</v>
      </c>
      <c r="K6025" s="713">
        <v>45728</v>
      </c>
      <c r="L6025" s="705">
        <v>0.6</v>
      </c>
      <c r="M6025" s="664">
        <v>0.161</v>
      </c>
      <c r="N6025" s="664">
        <v>0.161</v>
      </c>
      <c r="O6025" s="629">
        <f t="shared" si="253"/>
        <v>0</v>
      </c>
      <c r="P6025" s="664">
        <f t="shared" si="254"/>
        <v>0</v>
      </c>
      <c r="Q6025" s="711">
        <v>1</v>
      </c>
      <c r="R6025" s="336">
        <f t="shared" si="255"/>
        <v>0.161</v>
      </c>
      <c r="S6025" s="704">
        <v>85248</v>
      </c>
      <c r="T6025" s="709">
        <v>1951632</v>
      </c>
      <c r="U6025" s="628">
        <v>0</v>
      </c>
      <c r="V6025" s="537">
        <v>0</v>
      </c>
      <c r="W6025" s="716" t="e">
        <f t="shared" si="256"/>
        <v>#DIV/0!</v>
      </c>
      <c r="Z6025" s="739">
        <f t="shared" si="257"/>
        <v>0</v>
      </c>
    </row>
    <row r="6026" spans="1:34" s="623" customFormat="1" ht="11.15" customHeight="1">
      <c r="B6026" s="635" t="s">
        <v>462</v>
      </c>
      <c r="C6026" s="632" t="s">
        <v>453</v>
      </c>
      <c r="D6026" s="708" t="s">
        <v>526</v>
      </c>
      <c r="E6026" s="708">
        <v>22150201016</v>
      </c>
      <c r="F6026" s="707" t="s">
        <v>438</v>
      </c>
      <c r="G6026" s="708" t="s">
        <v>465</v>
      </c>
      <c r="H6026" s="708" t="s">
        <v>457</v>
      </c>
      <c r="I6026" s="636">
        <v>2025</v>
      </c>
      <c r="J6026" s="634">
        <v>2</v>
      </c>
      <c r="K6026" s="713">
        <v>45728</v>
      </c>
      <c r="L6026" s="705">
        <v>0.6</v>
      </c>
      <c r="M6026" s="664">
        <v>0.26100000000000001</v>
      </c>
      <c r="N6026" s="664">
        <v>0.26100000000000001</v>
      </c>
      <c r="O6026" s="629">
        <f t="shared" si="253"/>
        <v>0</v>
      </c>
      <c r="P6026" s="664">
        <f t="shared" si="254"/>
        <v>0</v>
      </c>
      <c r="Q6026" s="711">
        <v>1</v>
      </c>
      <c r="R6026" s="336">
        <f t="shared" si="255"/>
        <v>0.26100000000000001</v>
      </c>
      <c r="S6026" s="704">
        <v>85248</v>
      </c>
      <c r="T6026" s="709">
        <v>1951632</v>
      </c>
      <c r="U6026" s="628">
        <v>0</v>
      </c>
      <c r="V6026" s="537">
        <v>0</v>
      </c>
      <c r="W6026" s="716" t="e">
        <f t="shared" si="256"/>
        <v>#DIV/0!</v>
      </c>
      <c r="Z6026" s="739">
        <f t="shared" si="257"/>
        <v>0</v>
      </c>
    </row>
    <row r="6027" spans="1:34" s="623" customFormat="1" ht="11.15" customHeight="1">
      <c r="B6027" s="635" t="s">
        <v>462</v>
      </c>
      <c r="C6027" s="632" t="s">
        <v>453</v>
      </c>
      <c r="D6027" s="708" t="s">
        <v>528</v>
      </c>
      <c r="E6027" s="700" t="s">
        <v>529</v>
      </c>
      <c r="F6027" s="707" t="s">
        <v>438</v>
      </c>
      <c r="G6027" s="708" t="s">
        <v>465</v>
      </c>
      <c r="H6027" s="708" t="s">
        <v>457</v>
      </c>
      <c r="I6027" s="636">
        <v>2025</v>
      </c>
      <c r="J6027" s="634">
        <v>2</v>
      </c>
      <c r="K6027" s="713">
        <v>45728</v>
      </c>
      <c r="L6027" s="705">
        <v>0.5</v>
      </c>
      <c r="M6027" s="664">
        <v>5.0721999999999996</v>
      </c>
      <c r="N6027" s="664">
        <v>5.0721999999999996</v>
      </c>
      <c r="O6027" s="629">
        <f t="shared" si="253"/>
        <v>0</v>
      </c>
      <c r="P6027" s="664">
        <f t="shared" si="254"/>
        <v>0</v>
      </c>
      <c r="Q6027" s="711">
        <v>1</v>
      </c>
      <c r="R6027" s="336">
        <f t="shared" si="255"/>
        <v>5.0721999999999996</v>
      </c>
      <c r="S6027" s="704">
        <v>48379</v>
      </c>
      <c r="T6027" s="709">
        <v>1603699</v>
      </c>
      <c r="U6027" s="628">
        <v>0</v>
      </c>
      <c r="V6027" s="537">
        <v>0</v>
      </c>
      <c r="W6027" s="716" t="e">
        <f t="shared" si="256"/>
        <v>#DIV/0!</v>
      </c>
      <c r="Z6027" s="739">
        <f t="shared" si="257"/>
        <v>0</v>
      </c>
    </row>
    <row r="6028" spans="1:34" s="623" customFormat="1" ht="11.15" customHeight="1">
      <c r="B6028" s="635" t="s">
        <v>462</v>
      </c>
      <c r="C6028" s="632" t="s">
        <v>453</v>
      </c>
      <c r="D6028" s="708" t="s">
        <v>518</v>
      </c>
      <c r="E6028" s="700" t="s">
        <v>530</v>
      </c>
      <c r="F6028" s="707" t="s">
        <v>438</v>
      </c>
      <c r="G6028" s="708" t="s">
        <v>465</v>
      </c>
      <c r="H6028" s="708" t="s">
        <v>457</v>
      </c>
      <c r="I6028" s="636">
        <v>2025</v>
      </c>
      <c r="J6028" s="634">
        <v>2</v>
      </c>
      <c r="K6028" s="713">
        <v>45728</v>
      </c>
      <c r="L6028" s="705">
        <v>0.6</v>
      </c>
      <c r="M6028" s="664">
        <v>10.4755</v>
      </c>
      <c r="N6028" s="664">
        <v>10.4755</v>
      </c>
      <c r="O6028" s="629">
        <f t="shared" si="253"/>
        <v>0</v>
      </c>
      <c r="P6028" s="664">
        <f t="shared" si="254"/>
        <v>0</v>
      </c>
      <c r="Q6028" s="711">
        <v>1</v>
      </c>
      <c r="R6028" s="336">
        <f t="shared" si="255"/>
        <v>10.4755</v>
      </c>
      <c r="S6028" s="704">
        <v>85248</v>
      </c>
      <c r="T6028" s="709">
        <v>1951632</v>
      </c>
      <c r="U6028" s="628">
        <v>0</v>
      </c>
      <c r="V6028" s="537">
        <v>0</v>
      </c>
      <c r="W6028" s="716" t="e">
        <f t="shared" si="256"/>
        <v>#DIV/0!</v>
      </c>
      <c r="Z6028" s="739">
        <f t="shared" si="257"/>
        <v>0</v>
      </c>
    </row>
    <row r="6029" spans="1:34" s="623" customFormat="1" ht="11.15" customHeight="1">
      <c r="B6029" s="641" t="s">
        <v>481</v>
      </c>
      <c r="C6029" s="642" t="s">
        <v>453</v>
      </c>
      <c r="D6029" s="708" t="s">
        <v>531</v>
      </c>
      <c r="E6029" s="699">
        <v>23480202042</v>
      </c>
      <c r="F6029" s="699" t="s">
        <v>438</v>
      </c>
      <c r="G6029" s="699"/>
      <c r="H6029" s="699" t="s">
        <v>439</v>
      </c>
      <c r="I6029" s="636">
        <v>2025</v>
      </c>
      <c r="J6029" s="634">
        <v>2</v>
      </c>
      <c r="K6029" s="713">
        <v>45728</v>
      </c>
      <c r="L6029" s="694">
        <v>1</v>
      </c>
      <c r="M6029" s="664">
        <v>3.76</v>
      </c>
      <c r="N6029" s="664">
        <v>3.76</v>
      </c>
      <c r="O6029" s="629">
        <f t="shared" si="253"/>
        <v>0</v>
      </c>
      <c r="P6029" s="664">
        <f t="shared" si="254"/>
        <v>0</v>
      </c>
      <c r="Q6029" s="711">
        <v>1</v>
      </c>
      <c r="R6029" s="336">
        <f t="shared" si="255"/>
        <v>3.76</v>
      </c>
      <c r="S6029" s="698">
        <v>30270</v>
      </c>
      <c r="T6029" s="692">
        <v>30270</v>
      </c>
      <c r="U6029" s="628">
        <v>188000</v>
      </c>
      <c r="V6029" s="537">
        <v>0</v>
      </c>
      <c r="W6029" s="716" t="e">
        <f t="shared" si="256"/>
        <v>#DIV/0!</v>
      </c>
      <c r="Z6029" s="739">
        <f t="shared" si="257"/>
        <v>0</v>
      </c>
    </row>
    <row r="6030" spans="1:34" s="623" customFormat="1" ht="11.15" customHeight="1">
      <c r="B6030" s="642" t="s">
        <v>481</v>
      </c>
      <c r="C6030" s="642" t="s">
        <v>453</v>
      </c>
      <c r="D6030" s="708" t="s">
        <v>463</v>
      </c>
      <c r="E6030" s="697">
        <v>23480202041</v>
      </c>
      <c r="F6030" s="697" t="s">
        <v>438</v>
      </c>
      <c r="G6030" s="697"/>
      <c r="H6030" s="697" t="s">
        <v>439</v>
      </c>
      <c r="I6030" s="636">
        <v>2025</v>
      </c>
      <c r="J6030" s="634">
        <v>2</v>
      </c>
      <c r="K6030" s="713">
        <v>45728</v>
      </c>
      <c r="L6030" s="687">
        <v>1</v>
      </c>
      <c r="M6030" s="664">
        <v>0.90510000000000002</v>
      </c>
      <c r="N6030" s="664">
        <v>0.90510000000000002</v>
      </c>
      <c r="O6030" s="629">
        <f t="shared" si="253"/>
        <v>0</v>
      </c>
      <c r="P6030" s="664">
        <f t="shared" si="254"/>
        <v>0</v>
      </c>
      <c r="Q6030" s="711">
        <v>1</v>
      </c>
      <c r="R6030" s="336">
        <f t="shared" si="255"/>
        <v>0.90510000000000002</v>
      </c>
      <c r="S6030" s="698">
        <v>30270</v>
      </c>
      <c r="T6030" s="692">
        <v>30270</v>
      </c>
      <c r="U6030" s="628">
        <v>568000</v>
      </c>
      <c r="V6030" s="537">
        <v>0</v>
      </c>
      <c r="W6030" s="716" t="e">
        <f t="shared" si="256"/>
        <v>#DIV/0!</v>
      </c>
      <c r="Z6030" s="739">
        <f t="shared" si="257"/>
        <v>0</v>
      </c>
    </row>
    <row r="6031" spans="1:34" s="623" customFormat="1" ht="11.15" customHeight="1">
      <c r="B6031" s="641" t="s">
        <v>481</v>
      </c>
      <c r="C6031" s="641" t="s">
        <v>453</v>
      </c>
      <c r="D6031" s="708" t="s">
        <v>534</v>
      </c>
      <c r="E6031" s="699">
        <v>23480202044</v>
      </c>
      <c r="F6031" s="699" t="s">
        <v>438</v>
      </c>
      <c r="G6031" s="699"/>
      <c r="H6031" s="699" t="s">
        <v>439</v>
      </c>
      <c r="I6031" s="636">
        <v>2025</v>
      </c>
      <c r="J6031" s="634">
        <v>2</v>
      </c>
      <c r="K6031" s="713">
        <v>45728</v>
      </c>
      <c r="L6031" s="694">
        <v>1</v>
      </c>
      <c r="M6031" s="664">
        <v>0.128</v>
      </c>
      <c r="N6031" s="664">
        <v>0.128</v>
      </c>
      <c r="O6031" s="629">
        <f t="shared" si="253"/>
        <v>0</v>
      </c>
      <c r="P6031" s="664">
        <f t="shared" si="254"/>
        <v>0</v>
      </c>
      <c r="Q6031" s="711">
        <v>1</v>
      </c>
      <c r="R6031" s="336">
        <f t="shared" si="255"/>
        <v>0.128</v>
      </c>
      <c r="S6031" s="698">
        <v>30270</v>
      </c>
      <c r="T6031" s="692">
        <v>30270</v>
      </c>
      <c r="U6031" s="628">
        <v>125000</v>
      </c>
      <c r="V6031" s="537">
        <v>0</v>
      </c>
      <c r="W6031" s="716" t="e">
        <f t="shared" si="256"/>
        <v>#DIV/0!</v>
      </c>
      <c r="Z6031" s="739">
        <f t="shared" si="257"/>
        <v>0</v>
      </c>
    </row>
    <row r="6032" spans="1:34" s="560" customFormat="1" ht="15.5">
      <c r="A6032" s="284" t="s">
        <v>106</v>
      </c>
      <c r="B6032" s="495" t="s">
        <v>699</v>
      </c>
      <c r="C6032" s="473" t="str">
        <f>VLOOKUP(B6032,[2]Sheet1!$A:$B,2,0)</f>
        <v>MODI</v>
      </c>
      <c r="D6032" s="473" t="s">
        <v>700</v>
      </c>
      <c r="E6032" s="489" t="s">
        <v>701</v>
      </c>
      <c r="F6032" s="473" t="s">
        <v>702</v>
      </c>
      <c r="G6032" s="473"/>
      <c r="H6032" s="476" t="s">
        <v>457</v>
      </c>
      <c r="I6032" s="620">
        <v>2025</v>
      </c>
      <c r="J6032" s="474">
        <v>2</v>
      </c>
      <c r="K6032" s="513">
        <v>45729</v>
      </c>
      <c r="L6032" s="478"/>
      <c r="M6032" s="480">
        <v>9.8400000000000001E-2</v>
      </c>
      <c r="N6032" s="480">
        <v>9.8400000000000001E-2</v>
      </c>
      <c r="O6032" s="480"/>
      <c r="P6032" s="480">
        <f t="shared" ref="P6032:P6037" si="258">L6032*O6032</f>
        <v>0</v>
      </c>
      <c r="Q6032" s="481"/>
      <c r="R6032" s="480">
        <f t="shared" ref="R6032:R6037" si="259">Q6032*M6032</f>
        <v>0</v>
      </c>
      <c r="S6032" s="514">
        <v>6910240</v>
      </c>
      <c r="T6032" s="487">
        <f>T6026+S6032</f>
        <v>8861872</v>
      </c>
      <c r="U6032" s="467"/>
      <c r="V6032" s="467">
        <f t="shared" ref="V6032:V6037" si="260">U6032-O6032*T6032</f>
        <v>0</v>
      </c>
      <c r="W6032" s="716" t="e">
        <f t="shared" si="256"/>
        <v>#DIV/0!</v>
      </c>
      <c r="X6032" s="484"/>
      <c r="Y6032" s="484"/>
      <c r="Z6032" s="739">
        <f t="shared" si="257"/>
        <v>0</v>
      </c>
      <c r="AA6032" s="484"/>
      <c r="AB6032" s="484"/>
      <c r="AC6032" s="484"/>
      <c r="AD6032" s="484"/>
      <c r="AE6032" s="484"/>
      <c r="AF6032" s="484"/>
      <c r="AG6032" s="484"/>
      <c r="AH6032" s="484"/>
    </row>
    <row r="6033" spans="1:34" s="560" customFormat="1" ht="15.5">
      <c r="A6033" s="284" t="s">
        <v>107</v>
      </c>
      <c r="B6033" s="495" t="s">
        <v>703</v>
      </c>
      <c r="C6033" s="473" t="str">
        <f>VLOOKUP(B6033,[2]Sheet1!$A:$B,2,0)</f>
        <v>MODI</v>
      </c>
      <c r="D6033" s="473" t="s">
        <v>700</v>
      </c>
      <c r="E6033" s="489" t="s">
        <v>704</v>
      </c>
      <c r="F6033" s="473" t="s">
        <v>702</v>
      </c>
      <c r="G6033" s="473"/>
      <c r="H6033" s="476" t="s">
        <v>457</v>
      </c>
      <c r="I6033" s="620">
        <v>2025</v>
      </c>
      <c r="J6033" s="474">
        <v>2</v>
      </c>
      <c r="K6033" s="513">
        <v>45729</v>
      </c>
      <c r="L6033" s="478"/>
      <c r="M6033" s="480">
        <v>9.8400000000000001E-2</v>
      </c>
      <c r="N6033" s="480">
        <v>9.8400000000000001E-2</v>
      </c>
      <c r="O6033" s="480"/>
      <c r="P6033" s="480">
        <f t="shared" si="258"/>
        <v>0</v>
      </c>
      <c r="Q6033" s="481"/>
      <c r="R6033" s="480">
        <f t="shared" si="259"/>
        <v>0</v>
      </c>
      <c r="S6033" s="514">
        <v>0</v>
      </c>
      <c r="T6033" s="487">
        <f>T6027+S6033</f>
        <v>1603699</v>
      </c>
      <c r="U6033" s="467"/>
      <c r="V6033" s="467">
        <f t="shared" si="260"/>
        <v>0</v>
      </c>
      <c r="W6033" s="716" t="e">
        <f t="shared" si="256"/>
        <v>#DIV/0!</v>
      </c>
      <c r="X6033" s="484"/>
      <c r="Y6033" s="484"/>
      <c r="Z6033" s="739">
        <f t="shared" si="257"/>
        <v>0</v>
      </c>
      <c r="AA6033" s="484"/>
      <c r="AB6033" s="484"/>
      <c r="AC6033" s="484"/>
      <c r="AD6033" s="484"/>
      <c r="AE6033" s="484"/>
      <c r="AF6033" s="484"/>
      <c r="AG6033" s="484"/>
      <c r="AH6033" s="484"/>
    </row>
    <row r="6034" spans="1:34" s="560" customFormat="1" ht="22.5" customHeight="1">
      <c r="A6034" s="284" t="s">
        <v>279</v>
      </c>
      <c r="B6034" s="495" t="s">
        <v>42</v>
      </c>
      <c r="C6034" s="473" t="str">
        <f>VLOOKUP(B6034,[2]Sheet1!$A:$B,2,0)</f>
        <v>RCS POD</v>
      </c>
      <c r="D6034" s="473" t="s">
        <v>705</v>
      </c>
      <c r="E6034" s="489" t="s">
        <v>706</v>
      </c>
      <c r="F6034" s="473" t="s">
        <v>702</v>
      </c>
      <c r="G6034" s="473"/>
      <c r="H6034" s="476" t="s">
        <v>457</v>
      </c>
      <c r="I6034" s="620">
        <v>2025</v>
      </c>
      <c r="J6034" s="474">
        <v>2</v>
      </c>
      <c r="K6034" s="513">
        <v>45729</v>
      </c>
      <c r="L6034" s="478"/>
      <c r="M6034" s="480">
        <v>9.4299999999999995E-2</v>
      </c>
      <c r="N6034" s="480">
        <v>9.4299999999999995E-2</v>
      </c>
      <c r="O6034" s="480"/>
      <c r="P6034" s="480">
        <f t="shared" si="258"/>
        <v>0</v>
      </c>
      <c r="Q6034" s="481"/>
      <c r="R6034" s="480">
        <f t="shared" si="259"/>
        <v>0</v>
      </c>
      <c r="S6034" s="514">
        <v>23230898</v>
      </c>
      <c r="T6034" s="487">
        <f>T6028+S6034</f>
        <v>25182530</v>
      </c>
      <c r="U6034" s="467"/>
      <c r="V6034" s="467">
        <f t="shared" si="260"/>
        <v>0</v>
      </c>
      <c r="W6034" s="716" t="e">
        <f t="shared" si="256"/>
        <v>#DIV/0!</v>
      </c>
      <c r="X6034" s="484"/>
      <c r="Y6034" s="484"/>
      <c r="Z6034" s="739">
        <f t="shared" si="257"/>
        <v>0</v>
      </c>
      <c r="AA6034" s="484"/>
      <c r="AB6034" s="484"/>
      <c r="AC6034" s="484"/>
      <c r="AD6034" s="484"/>
      <c r="AE6034" s="484"/>
      <c r="AF6034" s="484"/>
      <c r="AG6034" s="484"/>
      <c r="AH6034" s="484"/>
    </row>
    <row r="6035" spans="1:34" s="560" customFormat="1" ht="15.5">
      <c r="A6035" s="284" t="s">
        <v>39</v>
      </c>
      <c r="B6035" s="495" t="s">
        <v>707</v>
      </c>
      <c r="C6035" s="473" t="str">
        <f>VLOOKUP(B6035,[2]Sheet1!$A:$B,2,0)</f>
        <v>RCS POD</v>
      </c>
      <c r="D6035" s="473" t="s">
        <v>705</v>
      </c>
      <c r="E6035" s="489" t="s">
        <v>708</v>
      </c>
      <c r="F6035" s="473" t="s">
        <v>702</v>
      </c>
      <c r="G6035" s="473"/>
      <c r="H6035" s="622" t="s">
        <v>457</v>
      </c>
      <c r="I6035" s="620">
        <v>2025</v>
      </c>
      <c r="J6035" s="474">
        <v>2</v>
      </c>
      <c r="K6035" s="513">
        <v>45729</v>
      </c>
      <c r="L6035" s="478"/>
      <c r="M6035" s="480">
        <v>5.5599999999999997E-2</v>
      </c>
      <c r="N6035" s="480">
        <v>5.5599999999999997E-2</v>
      </c>
      <c r="O6035" s="480"/>
      <c r="P6035" s="480">
        <f t="shared" si="258"/>
        <v>0</v>
      </c>
      <c r="Q6035" s="481"/>
      <c r="R6035" s="480">
        <f t="shared" si="259"/>
        <v>0</v>
      </c>
      <c r="S6035" s="514">
        <v>22624000</v>
      </c>
      <c r="T6035" s="487">
        <f>T6029+S6035</f>
        <v>22654270</v>
      </c>
      <c r="U6035" s="467"/>
      <c r="V6035" s="467">
        <f t="shared" si="260"/>
        <v>0</v>
      </c>
      <c r="W6035" s="716" t="e">
        <f t="shared" si="256"/>
        <v>#DIV/0!</v>
      </c>
      <c r="X6035" s="484"/>
      <c r="Y6035" s="484"/>
      <c r="Z6035" s="739">
        <f t="shared" si="257"/>
        <v>0</v>
      </c>
      <c r="AA6035" s="484"/>
      <c r="AB6035" s="365">
        <f t="shared" ref="AB6035:AB6036" si="261">O6035*S6035</f>
        <v>0</v>
      </c>
      <c r="AC6035" s="365">
        <f t="shared" ref="AC6035:AC6036" si="262">O6035*S6035</f>
        <v>0</v>
      </c>
      <c r="AD6035" s="484"/>
      <c r="AE6035" s="484"/>
      <c r="AF6035" s="484"/>
      <c r="AG6035" s="484"/>
      <c r="AH6035" s="484"/>
    </row>
    <row r="6036" spans="1:34" s="560" customFormat="1" ht="15.5">
      <c r="A6036" s="284" t="s">
        <v>39</v>
      </c>
      <c r="B6036" s="488" t="s">
        <v>707</v>
      </c>
      <c r="C6036" s="473" t="str">
        <f>VLOOKUP(B6036,[2]Sheet1!$A:$B,2,0)</f>
        <v>RCS POD</v>
      </c>
      <c r="D6036" s="473" t="s">
        <v>705</v>
      </c>
      <c r="E6036" s="489" t="s">
        <v>709</v>
      </c>
      <c r="F6036" s="473" t="s">
        <v>702</v>
      </c>
      <c r="G6036" s="473"/>
      <c r="H6036" s="490" t="s">
        <v>457</v>
      </c>
      <c r="I6036" s="620">
        <v>2025</v>
      </c>
      <c r="J6036" s="474">
        <v>2</v>
      </c>
      <c r="K6036" s="513">
        <v>45729</v>
      </c>
      <c r="L6036" s="478"/>
      <c r="M6036" s="480">
        <v>5.5599999999999997E-2</v>
      </c>
      <c r="N6036" s="480">
        <v>5.5599999999999997E-2</v>
      </c>
      <c r="O6036" s="480"/>
      <c r="P6036" s="480">
        <f t="shared" si="258"/>
        <v>0</v>
      </c>
      <c r="Q6036" s="481"/>
      <c r="R6036" s="480">
        <f t="shared" si="259"/>
        <v>0</v>
      </c>
      <c r="S6036" s="514">
        <v>0</v>
      </c>
      <c r="T6036" s="487">
        <f>T6030+S6036</f>
        <v>30270</v>
      </c>
      <c r="U6036" s="467"/>
      <c r="V6036" s="467">
        <f t="shared" si="260"/>
        <v>0</v>
      </c>
      <c r="W6036" s="716" t="e">
        <f t="shared" si="256"/>
        <v>#DIV/0!</v>
      </c>
      <c r="X6036" s="484"/>
      <c r="Y6036" s="484"/>
      <c r="Z6036" s="739">
        <f t="shared" si="257"/>
        <v>0</v>
      </c>
      <c r="AA6036" s="484"/>
      <c r="AB6036" s="365">
        <f t="shared" si="261"/>
        <v>0</v>
      </c>
      <c r="AC6036" s="365">
        <f t="shared" si="262"/>
        <v>0</v>
      </c>
      <c r="AD6036" s="484"/>
      <c r="AE6036" s="484"/>
      <c r="AF6036" s="484"/>
      <c r="AG6036" s="484"/>
      <c r="AH6036" s="484"/>
    </row>
    <row r="6037" spans="1:34" s="560" customFormat="1" ht="31">
      <c r="A6037" s="284" t="s">
        <v>152</v>
      </c>
      <c r="B6037" s="452" t="s">
        <v>606</v>
      </c>
      <c r="C6037" s="473" t="str">
        <f>VLOOKUP(B6037,[2]Sheet1!$A:$B,2,0)</f>
        <v>RCS POD</v>
      </c>
      <c r="D6037" s="495" t="s">
        <v>705</v>
      </c>
      <c r="E6037" s="643" t="s">
        <v>711</v>
      </c>
      <c r="F6037" s="473" t="s">
        <v>702</v>
      </c>
      <c r="G6037" s="473"/>
      <c r="H6037" s="473" t="s">
        <v>457</v>
      </c>
      <c r="I6037" s="620">
        <v>2025</v>
      </c>
      <c r="J6037" s="474">
        <v>2</v>
      </c>
      <c r="K6037" s="513">
        <v>45729</v>
      </c>
      <c r="L6037" s="478"/>
      <c r="M6037" s="480">
        <v>0.20019999999999999</v>
      </c>
      <c r="N6037" s="480">
        <v>0.2041</v>
      </c>
      <c r="O6037" s="480">
        <f>N6037-M6037</f>
        <v>3.9000000000000146E-3</v>
      </c>
      <c r="P6037" s="480">
        <f t="shared" si="258"/>
        <v>0</v>
      </c>
      <c r="Q6037" s="481"/>
      <c r="R6037" s="480">
        <f t="shared" si="259"/>
        <v>0</v>
      </c>
      <c r="S6037" s="514"/>
      <c r="T6037" s="487"/>
      <c r="U6037" s="467">
        <v>90000</v>
      </c>
      <c r="V6037" s="467">
        <f t="shared" si="260"/>
        <v>90000</v>
      </c>
      <c r="W6037" s="716" t="e">
        <f t="shared" si="256"/>
        <v>#DIV/0!</v>
      </c>
      <c r="X6037" s="484"/>
      <c r="Y6037" s="484"/>
      <c r="Z6037" s="739">
        <f t="shared" si="257"/>
        <v>0</v>
      </c>
      <c r="AA6037" s="484"/>
      <c r="AB6037" s="484"/>
      <c r="AC6037" s="484"/>
      <c r="AD6037" s="484"/>
      <c r="AE6037" s="484"/>
      <c r="AF6037" s="484"/>
      <c r="AG6037" s="484"/>
      <c r="AH6037" s="484"/>
    </row>
    <row r="6038" spans="1:34" s="560" customFormat="1" ht="22.5" customHeight="1">
      <c r="A6038" s="284" t="s">
        <v>279</v>
      </c>
      <c r="B6038" s="556" t="s">
        <v>42</v>
      </c>
      <c r="C6038" s="556" t="s">
        <v>554</v>
      </c>
      <c r="D6038" s="556" t="s">
        <v>1313</v>
      </c>
      <c r="E6038" s="644">
        <v>140020670059920</v>
      </c>
      <c r="F6038" s="556" t="s">
        <v>1315</v>
      </c>
      <c r="G6038" s="556" t="s">
        <v>42</v>
      </c>
      <c r="H6038" s="556" t="s">
        <v>538</v>
      </c>
      <c r="I6038" s="502">
        <v>2025</v>
      </c>
      <c r="J6038" s="474">
        <v>2</v>
      </c>
      <c r="K6038" s="645">
        <v>45730</v>
      </c>
      <c r="L6038" s="646">
        <v>0.8</v>
      </c>
      <c r="M6038" s="480">
        <v>3.2000000000000001E-2</v>
      </c>
      <c r="N6038" s="480">
        <v>3.2399999999999998E-2</v>
      </c>
      <c r="O6038" s="480">
        <v>4.0000000000000002E-4</v>
      </c>
      <c r="P6038" s="480">
        <v>3.2000000000000003E-4</v>
      </c>
      <c r="Q6038" s="620">
        <v>1</v>
      </c>
      <c r="R6038" s="480">
        <v>3.2000000000000001E-2</v>
      </c>
      <c r="S6038" s="554">
        <v>7004330</v>
      </c>
      <c r="T6038" s="647">
        <v>85647580</v>
      </c>
      <c r="U6038" s="467">
        <v>188500</v>
      </c>
      <c r="V6038" s="467">
        <v>154240.96799999999</v>
      </c>
      <c r="W6038" s="716" t="e">
        <f t="shared" si="256"/>
        <v>#DIV/0!</v>
      </c>
      <c r="X6038" s="484"/>
      <c r="Y6038" s="484"/>
      <c r="Z6038" s="739">
        <f t="shared" si="257"/>
        <v>2801.732</v>
      </c>
      <c r="AA6038" s="484"/>
      <c r="AB6038" s="484"/>
      <c r="AC6038" s="484"/>
      <c r="AD6038" s="484"/>
      <c r="AE6038" s="484"/>
      <c r="AF6038" s="484"/>
      <c r="AG6038" s="484"/>
      <c r="AH6038" s="484"/>
    </row>
    <row r="6039" spans="1:34" s="560" customFormat="1" ht="22.5" customHeight="1">
      <c r="A6039" s="284" t="s">
        <v>279</v>
      </c>
      <c r="B6039" s="556" t="s">
        <v>42</v>
      </c>
      <c r="C6039" s="556" t="s">
        <v>554</v>
      </c>
      <c r="D6039" s="556" t="s">
        <v>1231</v>
      </c>
      <c r="E6039" s="644">
        <v>140040670024857</v>
      </c>
      <c r="F6039" s="556" t="s">
        <v>1315</v>
      </c>
      <c r="G6039" s="556" t="s">
        <v>42</v>
      </c>
      <c r="H6039" s="556" t="s">
        <v>538</v>
      </c>
      <c r="I6039" s="502">
        <v>2025</v>
      </c>
      <c r="J6039" s="474">
        <v>2</v>
      </c>
      <c r="K6039" s="645">
        <v>45730</v>
      </c>
      <c r="L6039" s="646">
        <v>0.8</v>
      </c>
      <c r="M6039" s="480">
        <v>3.5999999999999997E-2</v>
      </c>
      <c r="N6039" s="480">
        <v>3.6400000000000002E-2</v>
      </c>
      <c r="O6039" s="480">
        <v>4.0000000000000002E-4</v>
      </c>
      <c r="P6039" s="480">
        <v>3.2000000000000003E-4</v>
      </c>
      <c r="Q6039" s="620">
        <v>1</v>
      </c>
      <c r="R6039" s="480">
        <v>3.5999999999999997E-2</v>
      </c>
      <c r="S6039" s="554">
        <v>4249250</v>
      </c>
      <c r="T6039" s="647">
        <v>117808199</v>
      </c>
      <c r="U6039" s="467">
        <v>302500</v>
      </c>
      <c r="V6039" s="467">
        <v>255376.72039999999</v>
      </c>
      <c r="W6039" s="716" t="e">
        <f t="shared" si="256"/>
        <v>#DIV/0!</v>
      </c>
      <c r="X6039" s="484"/>
      <c r="Y6039" s="484"/>
      <c r="Z6039" s="739">
        <f t="shared" si="257"/>
        <v>1699.7</v>
      </c>
      <c r="AA6039" s="484"/>
      <c r="AB6039" s="484"/>
      <c r="AC6039" s="484"/>
      <c r="AD6039" s="484"/>
      <c r="AE6039" s="484"/>
      <c r="AF6039" s="484"/>
      <c r="AG6039" s="484"/>
      <c r="AH6039" s="484"/>
    </row>
    <row r="6040" spans="1:34" s="560" customFormat="1" ht="22.5" customHeight="1">
      <c r="A6040" s="284" t="s">
        <v>279</v>
      </c>
      <c r="B6040" s="556" t="s">
        <v>42</v>
      </c>
      <c r="C6040" s="556" t="s">
        <v>554</v>
      </c>
      <c r="D6040" s="556" t="s">
        <v>1316</v>
      </c>
      <c r="E6040" s="648">
        <v>140010670052941</v>
      </c>
      <c r="F6040" s="556" t="s">
        <v>1315</v>
      </c>
      <c r="G6040" s="556" t="s">
        <v>42</v>
      </c>
      <c r="H6040" s="556" t="s">
        <v>538</v>
      </c>
      <c r="I6040" s="502">
        <v>2025</v>
      </c>
      <c r="J6040" s="474">
        <v>2</v>
      </c>
      <c r="K6040" s="645">
        <v>45730</v>
      </c>
      <c r="L6040" s="646">
        <v>0.8</v>
      </c>
      <c r="M6040" s="480">
        <v>2.9000000000000001E-2</v>
      </c>
      <c r="N6040" s="480">
        <v>2.93E-2</v>
      </c>
      <c r="O6040" s="480">
        <v>2.9999999999999997E-4</v>
      </c>
      <c r="P6040" s="480">
        <v>2.3999999999999998E-4</v>
      </c>
      <c r="Q6040" s="620">
        <v>1</v>
      </c>
      <c r="R6040" s="480">
        <v>2.9000000000000001E-2</v>
      </c>
      <c r="S6040" s="554">
        <v>9176900</v>
      </c>
      <c r="T6040" s="647">
        <v>117461400</v>
      </c>
      <c r="U6040" s="467">
        <v>105600</v>
      </c>
      <c r="V6040" s="467">
        <v>70361.58</v>
      </c>
      <c r="W6040" s="716" t="e">
        <f t="shared" si="256"/>
        <v>#DIV/0!</v>
      </c>
      <c r="X6040" s="484"/>
      <c r="Y6040" s="484"/>
      <c r="Z6040" s="739">
        <f t="shared" si="257"/>
        <v>2753.0699999999997</v>
      </c>
      <c r="AA6040" s="484"/>
      <c r="AB6040" s="484"/>
      <c r="AC6040" s="484"/>
      <c r="AD6040" s="484"/>
      <c r="AE6040" s="484"/>
      <c r="AF6040" s="484"/>
      <c r="AG6040" s="484"/>
      <c r="AH6040" s="484"/>
    </row>
    <row r="6041" spans="1:34" s="560" customFormat="1" ht="15.5">
      <c r="A6041" s="284" t="s">
        <v>139</v>
      </c>
      <c r="B6041" s="556" t="s">
        <v>539</v>
      </c>
      <c r="C6041" s="556" t="s">
        <v>435</v>
      </c>
      <c r="D6041" s="556" t="s">
        <v>1317</v>
      </c>
      <c r="E6041" s="648">
        <v>140020670055609</v>
      </c>
      <c r="F6041" s="649" t="s">
        <v>1315</v>
      </c>
      <c r="G6041" s="556" t="s">
        <v>539</v>
      </c>
      <c r="H6041" s="556" t="s">
        <v>538</v>
      </c>
      <c r="I6041" s="502">
        <v>2025</v>
      </c>
      <c r="J6041" s="474">
        <v>2</v>
      </c>
      <c r="K6041" s="645">
        <v>45730</v>
      </c>
      <c r="L6041" s="556"/>
      <c r="M6041" s="480">
        <v>0.02</v>
      </c>
      <c r="N6041" s="480">
        <v>2.01E-2</v>
      </c>
      <c r="O6041" s="480">
        <v>1E-4</v>
      </c>
      <c r="P6041" s="480">
        <v>0</v>
      </c>
      <c r="Q6041" s="620">
        <v>1</v>
      </c>
      <c r="R6041" s="480">
        <v>0.02</v>
      </c>
      <c r="S6041" s="554">
        <v>4560</v>
      </c>
      <c r="T6041" s="553">
        <v>147690</v>
      </c>
      <c r="U6041" s="467">
        <v>18200</v>
      </c>
      <c r="V6041" s="467">
        <v>18185.231</v>
      </c>
      <c r="W6041" s="716" t="e">
        <f t="shared" si="256"/>
        <v>#DIV/0!</v>
      </c>
      <c r="X6041" s="484"/>
      <c r="Y6041" s="484"/>
      <c r="Z6041" s="739">
        <f t="shared" si="257"/>
        <v>0.45600000000000002</v>
      </c>
      <c r="AA6041" s="484"/>
      <c r="AB6041" s="484"/>
      <c r="AC6041" s="484"/>
      <c r="AD6041" s="484"/>
      <c r="AE6041" s="484"/>
      <c r="AF6041" s="484"/>
      <c r="AG6041" s="484"/>
      <c r="AH6041" s="484"/>
    </row>
    <row r="6042" spans="1:34" s="560" customFormat="1" ht="15.5">
      <c r="A6042" s="284" t="s">
        <v>139</v>
      </c>
      <c r="B6042" s="556" t="s">
        <v>539</v>
      </c>
      <c r="C6042" s="556" t="s">
        <v>435</v>
      </c>
      <c r="D6042" s="556" t="s">
        <v>1319</v>
      </c>
      <c r="E6042" s="648">
        <v>140020670055579</v>
      </c>
      <c r="F6042" s="649" t="s">
        <v>1315</v>
      </c>
      <c r="G6042" s="556" t="s">
        <v>539</v>
      </c>
      <c r="H6042" s="556" t="s">
        <v>538</v>
      </c>
      <c r="I6042" s="502">
        <v>2025</v>
      </c>
      <c r="J6042" s="474">
        <v>2</v>
      </c>
      <c r="K6042" s="645">
        <v>45730</v>
      </c>
      <c r="L6042" s="556"/>
      <c r="M6042" s="480">
        <v>4.4999999999999998E-2</v>
      </c>
      <c r="N6042" s="480">
        <v>4.5400000000000003E-2</v>
      </c>
      <c r="O6042" s="480">
        <v>4.0000000000000002E-4</v>
      </c>
      <c r="P6042" s="480">
        <v>0</v>
      </c>
      <c r="Q6042" s="620">
        <v>1</v>
      </c>
      <c r="R6042" s="480">
        <v>4.4999999999999998E-2</v>
      </c>
      <c r="S6042" s="554">
        <v>4690</v>
      </c>
      <c r="T6042" s="553">
        <v>220060</v>
      </c>
      <c r="U6042" s="467">
        <v>26400</v>
      </c>
      <c r="V6042" s="467">
        <v>26311.975999999999</v>
      </c>
      <c r="W6042" s="716" t="e">
        <f t="shared" si="256"/>
        <v>#DIV/0!</v>
      </c>
      <c r="X6042" s="484"/>
      <c r="Y6042" s="484"/>
      <c r="Z6042" s="739">
        <f t="shared" si="257"/>
        <v>1.8760000000000001</v>
      </c>
      <c r="AA6042" s="484"/>
      <c r="AB6042" s="484"/>
      <c r="AC6042" s="484"/>
      <c r="AD6042" s="484"/>
      <c r="AE6042" s="484"/>
      <c r="AF6042" s="484"/>
      <c r="AG6042" s="484"/>
      <c r="AH6042" s="484"/>
    </row>
    <row r="6043" spans="1:34" s="560" customFormat="1" ht="15.5">
      <c r="A6043" s="284" t="s">
        <v>139</v>
      </c>
      <c r="B6043" s="556" t="s">
        <v>539</v>
      </c>
      <c r="C6043" s="556" t="s">
        <v>435</v>
      </c>
      <c r="D6043" s="556" t="s">
        <v>1321</v>
      </c>
      <c r="E6043" s="648">
        <v>140020670055641</v>
      </c>
      <c r="F6043" s="649" t="s">
        <v>1315</v>
      </c>
      <c r="G6043" s="556" t="s">
        <v>539</v>
      </c>
      <c r="H6043" s="556" t="s">
        <v>538</v>
      </c>
      <c r="I6043" s="502">
        <v>2025</v>
      </c>
      <c r="J6043" s="474">
        <v>2</v>
      </c>
      <c r="K6043" s="645">
        <v>45730</v>
      </c>
      <c r="L6043" s="556"/>
      <c r="M6043" s="480">
        <v>0.21</v>
      </c>
      <c r="N6043" s="480">
        <v>0.21210000000000001</v>
      </c>
      <c r="O6043" s="480">
        <v>2.0999999999999999E-3</v>
      </c>
      <c r="P6043" s="480">
        <v>0</v>
      </c>
      <c r="Q6043" s="620">
        <v>1</v>
      </c>
      <c r="R6043" s="480">
        <v>0.21</v>
      </c>
      <c r="S6043" s="554">
        <v>3890</v>
      </c>
      <c r="T6043" s="553">
        <v>166305</v>
      </c>
      <c r="U6043" s="467">
        <v>123000</v>
      </c>
      <c r="V6043" s="467">
        <v>122650.7595</v>
      </c>
      <c r="W6043" s="716" t="e">
        <f t="shared" si="256"/>
        <v>#DIV/0!</v>
      </c>
      <c r="X6043" s="484"/>
      <c r="Y6043" s="484"/>
      <c r="Z6043" s="739">
        <f t="shared" si="257"/>
        <v>8.1689999999999987</v>
      </c>
      <c r="AA6043" s="484"/>
      <c r="AB6043" s="484"/>
      <c r="AC6043" s="484"/>
      <c r="AD6043" s="484"/>
      <c r="AE6043" s="484"/>
      <c r="AF6043" s="484"/>
      <c r="AG6043" s="484"/>
      <c r="AH6043" s="484"/>
    </row>
    <row r="6044" spans="1:34" s="560" customFormat="1" ht="15.5">
      <c r="A6044" s="284" t="s">
        <v>139</v>
      </c>
      <c r="B6044" s="556" t="s">
        <v>539</v>
      </c>
      <c r="C6044" s="556" t="s">
        <v>435</v>
      </c>
      <c r="D6044" s="556" t="s">
        <v>1323</v>
      </c>
      <c r="E6044" s="648">
        <v>140020670055600</v>
      </c>
      <c r="F6044" s="649" t="s">
        <v>1315</v>
      </c>
      <c r="G6044" s="556" t="s">
        <v>539</v>
      </c>
      <c r="H6044" s="556" t="s">
        <v>538</v>
      </c>
      <c r="I6044" s="502">
        <v>2025</v>
      </c>
      <c r="J6044" s="474">
        <v>2</v>
      </c>
      <c r="K6044" s="645">
        <v>45730</v>
      </c>
      <c r="L6044" s="556"/>
      <c r="M6044" s="480">
        <v>6.0999999999999999E-2</v>
      </c>
      <c r="N6044" s="480">
        <v>6.1100000000000002E-2</v>
      </c>
      <c r="O6044" s="480">
        <v>1E-4</v>
      </c>
      <c r="P6044" s="480">
        <v>0</v>
      </c>
      <c r="Q6044" s="620">
        <v>1</v>
      </c>
      <c r="R6044" s="480">
        <v>6.0999999999999999E-2</v>
      </c>
      <c r="S6044" s="554">
        <v>4690</v>
      </c>
      <c r="T6044" s="553">
        <v>146970</v>
      </c>
      <c r="U6044" s="467">
        <v>13000</v>
      </c>
      <c r="V6044" s="467">
        <v>12985.303</v>
      </c>
      <c r="W6044" s="716" t="e">
        <f t="shared" si="256"/>
        <v>#DIV/0!</v>
      </c>
      <c r="X6044" s="484"/>
      <c r="Y6044" s="484"/>
      <c r="Z6044" s="739">
        <f t="shared" si="257"/>
        <v>0.46900000000000003</v>
      </c>
      <c r="AA6044" s="484"/>
      <c r="AB6044" s="484"/>
      <c r="AC6044" s="484"/>
      <c r="AD6044" s="484"/>
      <c r="AE6044" s="484"/>
      <c r="AF6044" s="484"/>
      <c r="AG6044" s="484"/>
      <c r="AH6044" s="484"/>
    </row>
    <row r="6047" spans="1:34" ht="12.65" customHeight="1">
      <c r="P6047" s="737"/>
    </row>
    <row r="6592" spans="24:26" ht="12.65" customHeight="1">
      <c r="X6592" s="659"/>
      <c r="Y6592" s="659"/>
      <c r="Z6592" s="659"/>
    </row>
  </sheetData>
  <protectedRanges>
    <protectedRange sqref="B3:B11 B420:B422 B15:B17" name="Range1_1"/>
    <protectedRange sqref="E343" name="Range1_1_1_1"/>
    <protectedRange sqref="E344" name="Range1_2_1"/>
    <protectedRange sqref="C344:D344" name="Range1_3"/>
    <protectedRange sqref="C345:E345" name="Range1_4"/>
    <protectedRange sqref="C347:E347" name="Range1_5"/>
    <protectedRange sqref="C346:E346" name="Range1_6"/>
    <protectedRange sqref="C348:E348" name="Range1_7"/>
    <protectedRange sqref="C349:F354" name="Range1_8"/>
    <protectedRange sqref="K418:K463 K2:K18" name="Range1_8_1"/>
    <protectedRange sqref="B616:B711" name="Range1_9"/>
    <protectedRange sqref="D652:D661" name="Range1_1_1"/>
    <protectedRange sqref="E652:E661" name="Range1_2_2"/>
    <protectedRange sqref="D666:E666 D668:E668 D670:E670 D672:E672 D674:E674 D676:E676 D678:E678 D680:E680 D682:E682 D662:E662 D664:E664" name="Range1_3_1"/>
    <protectedRange sqref="D667:E667 D669:E669 D671:E671 D673:E673 D675:E675 D677:E677 D679:E679 D681:E681 D683:E683 D663:E663 D665:E665" name="Range1_4_1"/>
    <protectedRange sqref="D684:E711" name="Range1_5_1"/>
    <protectedRange sqref="B718:B720 D718:E720" name="Range1_7_1"/>
    <protectedRange sqref="B721:B734 D721:E734" name="Range1_8_2"/>
    <protectedRange sqref="U718:U720" name="Range1_9_1"/>
    <protectedRange sqref="U721:U734" name="Range1_10_1"/>
    <protectedRange sqref="G736 G743 G752 G757 B735:B736 B742:B743 B748 B752:B753 B757" name="Range1_11"/>
    <protectedRange sqref="B909:B951" name="Range1_1_2"/>
    <protectedRange sqref="E909:F951" name="Range1_3_2"/>
    <protectedRange sqref="I909:I951" name="Range1_5_2"/>
    <protectedRange sqref="J927:J951 J909:J924" name="Range1_6_2"/>
    <protectedRange sqref="U909:V951" name="Range1_7_2"/>
    <protectedRange sqref="C909:C951" name="Range1_4_2"/>
    <protectedRange sqref="B952:C960" name="Range1_12"/>
    <protectedRange sqref="D956:E960" name="Range1_3_3"/>
    <protectedRange sqref="B961:B962 B964:B968 B970:B971 B976:B977 B982:B983 B988:B989 B973:B974 B979:B980 B985:B986" name="Range1_13"/>
    <protectedRange sqref="D972:E972 D978:E978 D984:E984 D990:E990 D966:E966" name="Range1_1_3"/>
    <protectedRange sqref="B1145 B991:B1139" name="Range1_14"/>
    <protectedRange sqref="E1113:E1114" name="Range1_1_4"/>
    <protectedRange sqref="E1115:E1120" name="Range1_2_3"/>
    <protectedRange sqref="E1121:E1126" name="Range1_3_4"/>
    <protectedRange sqref="E1127:E1132" name="Range1_4_3"/>
    <protectedRange sqref="E1133" name="Range1_6_3"/>
    <protectedRange sqref="E1134:E1139" name="Range1_7_3"/>
    <protectedRange sqref="U1062:U1066" name="Range1_8_3"/>
    <protectedRange sqref="B1140:B1144 D1140:E1144" name="Range1_5_3"/>
    <protectedRange sqref="B1727:B1776 G1851:G1861 E1867:E1877 G1867:G1877 E1883:E1893 G1883:G1893 E1899:E1909 G1899:G1909 E1915:E1925 G1915:G1925 E1931:E1941 G1931:G1941 E1947:E1957 G1947:G1957 E1963:E1973 G1963:G1973 E1979:E1989 G1979:G1989 E1995:E2005 G1995:G2005 E2112:E2122 G2112:G2122 B1842:B2099 B2160:B2168 B2109:B2131 E1851:E1861" name="Range1_15"/>
    <protectedRange sqref="B1842:B1848 B2109" name="Range1_1_5"/>
    <protectedRange sqref="B1777:B1841 B2100:B2108" name="Range1_2_4"/>
    <protectedRange sqref="V2015:V2018" name="Range1_3_5"/>
    <protectedRange sqref="B2361:B2364 D2361:E2364" name="Range1_4_4"/>
    <protectedRange sqref="B2385:B2388 B2429:B2432 B2390:B2393" name="Range1_16"/>
    <protectedRange sqref="B2365:B2384 B2389 B2394 B2418 B5676 B2433 B2455 B2457 B5697 B5699 B6037 B972 B978 B984 B990 B2416" name="Range1_11_1"/>
    <protectedRange sqref="D2384:E2384" name="Range1_6_1_1"/>
    <protectedRange sqref="B2395:B2413 F2414:F2418 B2434:B2452 F2453:F2457 D2434:G2452 D2395:G2413" name="Range1_1_6"/>
    <protectedRange sqref="C2395:C2413 C2434:C2452" name="Range1_2_1_1"/>
    <protectedRange sqref="B2414:B2415 G2414:G2418 B2453:B2454 G2453:G2457 B2456 B2417" name="Range1_2_5"/>
    <protectedRange sqref="D2453:E2457 D2414:E2418" name="Range1_3_6"/>
    <protectedRange sqref="U2414:U2418 U2453:U2457" name="Range1_4_5"/>
    <protectedRange sqref="B2419:B2428 G2419:G2428 B2458:B2467 G2458:G2467" name="Range1_5_4"/>
    <protectedRange sqref="D2458:F2467 D2419:F2428" name="Range1_6_4"/>
    <protectedRange sqref="U2419:U2428 U2458:U2467" name="Range1_7_4"/>
    <protectedRange sqref="B3383:B3712" name="Range1_17"/>
    <protectedRange sqref="D3483:D3495" name="Range1_1_7"/>
    <protectedRange sqref="D3510:D3523" name="Range1_2_6"/>
    <protectedRange sqref="J3390" name="Range1_3_7"/>
    <protectedRange sqref="B3758:B3824" name="Range1_18"/>
    <protectedRange sqref="D3788:E3803" name="Range1_1_1_3"/>
    <protectedRange sqref="U3788:U3803" name="Range1_1_3_2"/>
    <protectedRange sqref="D3819:D3824 D3804:E3818" name="Range1_1_1_4"/>
    <protectedRange sqref="U3804:U3818" name="Range1_1_3_3"/>
    <protectedRange sqref="E3819:E3824" name="Range1_1_1_8"/>
    <protectedRange sqref="G4159 B4159 B3825:B4015 G3825:G4015" name="Range1_19"/>
    <protectedRange sqref="K4159:K4162 K4209:K4253 K4407:K4431 K4442 K4454 K4183 K4035:K4067 K4084:K4099 K4129:K4145 K3825:K4018" name="Range1_4_6"/>
    <protectedRange sqref="D4547:D4548" name="Range1_2_7"/>
    <protectedRange sqref="U4547:U4548" name="Range1_6_5"/>
    <protectedRange sqref="B4016:B4158 G4016:G4158" name="Range1_7_5"/>
    <protectedRange sqref="K4146:K4158 K4019:K4034 K4068:K4083 K4100:K4128" name="Range1_4_2_1"/>
    <protectedRange sqref="G4187:G4204 G4210:G4228 G4421:G4427 B4421:B4427 G4367:G4384 B4367:B4384 B4345:B4362 G4345:G4362 G4323:G4340 B4323:B4340 B4301:B4318 G4301:G4318 G4277:G4296 B4277:B4296 B4233:B4250 B4255:B4272 G4233:G4250 G4255:G4272 G4523:G4529 G4533:G4547 B4523:B4529 B4533:B4547 B4549:B4555 G4549:G4555 G4559:G4581 B4585:B4607 B4559:B4581 G4585:G4607 B4389:B4416 G4389:G4416" name="Range1_1_8"/>
    <protectedRange sqref="K4163:K4182 K4509:K4531 K4433 K4255:K4275 K4184:K4208 K4277:K4299 K4301:K4321 K4323:K4343 K4345:K4365 K4367:K4387 K4389:K4406 K4533:K4557 K4559:K4607" name="Range1_4_1_1"/>
    <protectedRange sqref="B4488:B4496 F4488:F4496 F4481:F4486 B4481:B4486 F4498:F4503 F4507:F4508 B4498:B4503 B4507:B4508 B4442:B4444 B4446:B4477" name="Range1_8_4"/>
    <protectedRange sqref="B4434:B4441" name="Range1_9_2"/>
    <protectedRange sqref="G4446:G4453" name="Range1_11_2"/>
    <protectedRange sqref="G4458:G4465" name="Range1_12_1"/>
    <protectedRange sqref="G4470:G4477" name="Range1_13_1"/>
    <protectedRange sqref="B4160:B4228 B5806:B5808" name="Range1_3_8"/>
    <protectedRange sqref="B4229:B4232" name="Range1_14_1"/>
    <protectedRange sqref="B4417:B4420" name="Range1_15_1"/>
    <protectedRange sqref="B4429:B4432" name="Range1_16_1"/>
    <protectedRange sqref="B4478:B4480" name="Range1_17_1"/>
    <protectedRange sqref="B4608:B5082" name="Range1_20"/>
    <protectedRange sqref="B5185:B5188" name="Range1_21"/>
    <protectedRange sqref="K5189:K5200 K5202:K5527" name="Range1_3_9"/>
    <protectedRange sqref="K5532:K5538" name="Range1_3_10"/>
    <protectedRange sqref="K5539:K5543" name="Range1_3_11"/>
    <protectedRange sqref="K5544" name="Range1_3_12"/>
    <protectedRange sqref="K5545" name="Range1_3_13"/>
    <protectedRange sqref="K5546" name="Range1_3_14"/>
    <protectedRange sqref="K5547" name="Range1_3_15"/>
    <protectedRange sqref="K5548" name="Range1_3_16"/>
    <protectedRange sqref="K5549" name="Range1_3_17"/>
    <protectedRange sqref="K5550" name="Range1_3_18"/>
    <protectedRange sqref="K5551" name="Range1_3_19"/>
    <protectedRange sqref="K5552" name="Range1_3_20"/>
    <protectedRange sqref="K5553:K5556" name="Range1_3_21"/>
    <protectedRange sqref="K5557:K5559" name="Range1_3_22"/>
    <protectedRange sqref="K5560" name="Range1_3_23"/>
    <protectedRange sqref="K5561" name="Range1_3_24"/>
    <protectedRange sqref="K5562" name="Range1_3_25"/>
    <protectedRange sqref="K5563" name="Range1_3_26"/>
    <protectedRange sqref="K5564" name="Range1_3_27"/>
    <protectedRange sqref="K5565" name="Range1_3_28"/>
    <protectedRange sqref="K5566" name="Range1_3_29"/>
    <protectedRange sqref="K5567" name="Range1_3_30"/>
    <protectedRange sqref="B5568:B5570" name="Range1_22"/>
    <protectedRange sqref="B5578" name="Range1_1_9"/>
    <protectedRange sqref="E5578:F5578" name="Range1_3_31"/>
    <protectedRange sqref="I5578" name="Range1_5_5"/>
    <protectedRange sqref="J5578" name="Range1_6_6"/>
    <protectedRange sqref="U5578:V5578" name="Range1_7_6"/>
    <protectedRange sqref="C5578" name="Range1_4_7"/>
    <protectedRange sqref="B5579" name="Range1_1_10"/>
    <protectedRange sqref="E5579:F5579" name="Range1_3_32"/>
    <protectedRange sqref="I5579" name="Range1_5_6"/>
    <protectedRange sqref="J5579" name="Range1_6_7"/>
    <protectedRange sqref="U5579:V5579" name="Range1_7_7"/>
    <protectedRange sqref="C5579" name="Range1_4_8"/>
    <protectedRange sqref="B5580" name="Range1_1_11"/>
    <protectedRange sqref="E5580:F5580" name="Range1_3_33"/>
    <protectedRange sqref="I5580" name="Range1_5_7"/>
    <protectedRange sqref="J5580" name="Range1_6_8"/>
    <protectedRange sqref="U5580:V5580" name="Range1_7_8"/>
    <protectedRange sqref="C5580" name="Range1_4_9"/>
    <protectedRange sqref="B5581" name="Range1_23"/>
    <protectedRange sqref="B5582" name="Range1_24"/>
    <protectedRange sqref="B5583" name="Range1_25"/>
    <protectedRange sqref="B5584" name="Range1_26"/>
    <protectedRange sqref="B5585" name="Range1_27"/>
    <protectedRange sqref="B5586" name="Range1_28"/>
    <protectedRange sqref="B5587" name="Range1_29"/>
    <protectedRange sqref="B5588" name="Range1_30"/>
    <protectedRange sqref="B5589" name="Range1_31"/>
    <protectedRange sqref="B5590" name="Range1_32"/>
    <protectedRange sqref="B5591" name="Range1_33"/>
    <protectedRange sqref="B5592" name="Range1_34"/>
    <protectedRange sqref="U5592" name="Range1_8_5"/>
    <protectedRange sqref="B5593" name="Range1_35"/>
    <protectedRange sqref="B5594" name="Range1_36"/>
    <protectedRange sqref="B5595" name="Range1_37"/>
    <protectedRange sqref="B5596" name="Range1_38"/>
    <protectedRange sqref="B5597" name="Range1_39"/>
    <protectedRange sqref="B5598" name="Range1_40"/>
    <protectedRange sqref="B5599" name="Range1_41"/>
    <protectedRange sqref="B5600" name="Range1_42"/>
    <protectedRange sqref="B5601" name="Range1_43"/>
    <protectedRange sqref="E5601" name="Range1_1_12"/>
    <protectedRange sqref="B5602:B5604" name="Range1_44"/>
    <protectedRange sqref="E5602:E5604" name="Range1_2_8"/>
    <protectedRange sqref="B5605:B5607" name="Range1_45"/>
    <protectedRange sqref="E5605:E5607" name="Range1_3_34"/>
    <protectedRange sqref="B5608:B5610" name="Range1_46"/>
    <protectedRange sqref="E5608:E5610" name="Range1_4_10"/>
    <protectedRange sqref="B5611:B5613" name="Range1_47"/>
    <protectedRange sqref="E5611:E5613" name="Range1_7_9"/>
    <protectedRange sqref="B5614" name="Range1_48"/>
    <protectedRange sqref="B5672:B5675" name="Range1_49"/>
    <protectedRange sqref="F5695:F5699 B5677:B5694 D5677:G5694" name="Range1_1_13"/>
    <protectedRange sqref="C5677:C5694" name="Range1_2_1_2"/>
    <protectedRange sqref="B5695:B5696 G5695:G5699 B5698" name="Range1_2_9"/>
    <protectedRange sqref="D5695:E5699" name="Range1_3_35"/>
    <protectedRange sqref="U5695:U5699" name="Range1_4_11"/>
    <protectedRange sqref="B5700:B5709 G5700:G5709" name="Range1_5_8"/>
    <protectedRange sqref="D5700:F5709" name="Range1_6_9"/>
    <protectedRange sqref="U5700:U5709" name="Range1_7_10"/>
    <protectedRange sqref="B5785" name="Range1_50"/>
    <protectedRange sqref="B5790 G5790" name="Range1_55"/>
    <protectedRange sqref="K5790" name="Range1_4_16"/>
    <protectedRange sqref="B5791 G5791" name="Range1_56"/>
    <protectedRange sqref="K5791" name="Range1_4_17"/>
    <protectedRange sqref="B5792 G5792" name="Range1_57"/>
    <protectedRange sqref="K5792" name="Range1_4_18"/>
    <protectedRange sqref="B5793 G5793" name="Range1_58"/>
    <protectedRange sqref="K5793" name="Range1_4_19"/>
    <protectedRange sqref="B5794 G5794" name="Range1_59"/>
    <protectedRange sqref="K5794" name="Range1_4_20"/>
    <protectedRange sqref="B5795 G5795" name="Range1_60"/>
    <protectedRange sqref="K5795" name="Range1_4_21"/>
    <protectedRange sqref="B5796 G5796" name="Range1_61"/>
    <protectedRange sqref="K5796" name="Range1_4_22"/>
    <protectedRange sqref="K5797" name="Range1_4_23"/>
    <protectedRange sqref="B5797 G5797" name="Range1_7_11"/>
    <protectedRange sqref="B5798 G5798" name="Range1_7_12"/>
    <protectedRange sqref="K5798" name="Range1_4_2_2"/>
    <protectedRange sqref="K5799" name="Range1_4_24"/>
    <protectedRange sqref="B5799 G5799" name="Range1_7_13"/>
    <protectedRange sqref="K5800" name="Range1_4_25"/>
    <protectedRange sqref="B5800 G5800" name="Range1_7_14"/>
    <protectedRange sqref="B5801 G5801" name="Range1_7_15"/>
    <protectedRange sqref="K5801" name="Range1_4_2_3"/>
    <protectedRange sqref="K5802" name="Range1_4_26"/>
    <protectedRange sqref="B5802 G5802" name="Range1_7_16"/>
    <protectedRange sqref="B5803 G5803" name="Range1_7_17"/>
    <protectedRange sqref="K5803" name="Range1_4_2_4"/>
    <protectedRange sqref="B5804 G5804" name="Range1_7_18"/>
    <protectedRange sqref="K5804" name="Range1_4_2_5"/>
    <protectedRange sqref="K5805" name="Range1_4_27"/>
    <protectedRange sqref="B5805 G5805" name="Range1_7_19"/>
    <protectedRange sqref="K5806" name="Range1_4_28"/>
    <protectedRange sqref="K5807" name="Range1_4_29"/>
    <protectedRange sqref="K5808" name="Range1_4_1_2"/>
    <protectedRange sqref="K5809" name="Range1_4_30"/>
    <protectedRange sqref="B5809" name="Range1_14_2"/>
    <protectedRange sqref="K5810" name="Range1_4_31"/>
    <protectedRange sqref="K5811" name="Range1_4_1_3"/>
    <protectedRange sqref="K5812" name="Range1_4_1_4"/>
    <protectedRange sqref="K5813" name="Range1_4_1_5"/>
    <protectedRange sqref="K5814" name="Range1_4_1_6"/>
    <protectedRange sqref="K5815" name="Range1_4_1_7"/>
    <protectedRange sqref="K5816" name="Range1_4_1_8"/>
    <protectedRange sqref="K5817" name="Range1_4_32"/>
    <protectedRange sqref="B5817" name="Range1_15_2"/>
    <protectedRange sqref="K5818" name="Range1_4_33"/>
    <protectedRange sqref="B5818" name="Range1_16_2"/>
    <protectedRange sqref="B5848" name="Range1_62"/>
    <protectedRange sqref="B5964" name="Range1_63"/>
    <protectedRange sqref="B5965" name="Range1_64"/>
    <protectedRange sqref="B5966:B5967" name="Range1_65"/>
    <protectedRange sqref="B5968:B5969" name="Range1_66"/>
    <protectedRange sqref="B5993:B5994 B5996:B5998" name="Range1_67"/>
    <protectedRange sqref="D5998:E5998" name="Range1_1_14"/>
    <protectedRange sqref="B5999" name="Range1_68"/>
    <protectedRange sqref="B6000" name="Range1_69"/>
    <protectedRange sqref="B6001" name="Range1_70"/>
    <protectedRange sqref="B6002" name="Range1_71"/>
    <protectedRange sqref="D6002:E6002" name="Range1_1_1_3_1"/>
    <protectedRange sqref="U6002" name="Range1_1_3_2_1"/>
    <protectedRange sqref="B6003" name="Range1_72"/>
    <protectedRange sqref="D6003:E6003" name="Range1_1_1_3_2"/>
    <protectedRange sqref="U6003" name="Range1_1_3_2_2"/>
    <protectedRange sqref="B6004" name="Range1_73"/>
    <protectedRange sqref="D6004:E6004" name="Range1_1_1_3_3"/>
    <protectedRange sqref="U6004" name="Range1_1_3_2_3"/>
    <protectedRange sqref="B6005" name="Range1_74"/>
    <protectedRange sqref="D6005:E6005" name="Range1_1_1_3_4"/>
    <protectedRange sqref="U6005" name="Range1_1_3_2_4"/>
    <protectedRange sqref="B5786 G5786" name="Range1_79"/>
    <protectedRange sqref="K5786" name="Range1_4_38"/>
    <protectedRange sqref="B5787 G5787" name="Range1_80"/>
    <protectedRange sqref="K5787" name="Range1_4_39"/>
    <protectedRange sqref="B5788 G5788" name="Range1_81"/>
    <protectedRange sqref="K5788" name="Range1_4_40"/>
    <protectedRange sqref="B5789 G5789" name="Range1_82"/>
    <protectedRange sqref="K5789" name="Range1_4_41"/>
  </protectedRanges>
  <autoFilter ref="A1:X6044" xr:uid="{7645E3E3-FB1E-4DD3-9AE9-926099B4636A}"/>
  <dataValidations disablePrompts="1" count="6">
    <dataValidation type="list" allowBlank="1" showInputMessage="1" showErrorMessage="1" sqref="J616:J734" xr:uid="{E1884B82-14D5-4E54-9C66-3F453CBCA259}">
      <formula1>$J$8:$J$120</formula1>
    </dataValidation>
    <dataValidation type="list" allowBlank="1" showInputMessage="1" showErrorMessage="1" sqref="J1146:J1726 J5615:J5671" xr:uid="{356DEB92-7D70-44BF-A94E-99C25D4876F1}">
      <formula1>Month</formula1>
    </dataValidation>
    <dataValidation type="list" allowBlank="1" showInputMessage="1" showErrorMessage="1" sqref="I1146:I1726 I5615:I5671" xr:uid="{15F52387-2D7E-4176-9A8B-CC23BB31848D}">
      <formula1>Year</formula1>
    </dataValidation>
    <dataValidation type="list" allowBlank="1" showInputMessage="1" sqref="O5010:O5041" xr:uid="{A51D0D81-851E-4CE0-98C7-54CF1642EFE7}">
      <formula1>"Total Amount EUR, Total Amount USD, Total Amount HKD,Total Amount RMB"</formula1>
    </dataValidation>
    <dataValidation type="list" allowBlank="1" showInputMessage="1" showErrorMessage="1" sqref="C5615:C5671 C1146:C1726" xr:uid="{F789BCA3-0B2E-46A0-9E0D-1A97BBE916A8}">
      <formula1>#REF!</formula1>
    </dataValidation>
    <dataValidation type="list" allowBlank="1" showInputMessage="1" showErrorMessage="1" sqref="J5568:J5570" xr:uid="{90B12A3D-F1BE-4D32-97F3-19CB8841869D}">
      <formula1>$J$11:$J$123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A9C4810AE86489B4BC43D468952BC" ma:contentTypeVersion="12" ma:contentTypeDescription="Create a new document." ma:contentTypeScope="" ma:versionID="5f22ffb6c55bfc2b87c15b37452b121d">
  <xsd:schema xmlns:xsd="http://www.w3.org/2001/XMLSchema" xmlns:xs="http://www.w3.org/2001/XMLSchema" xmlns:p="http://schemas.microsoft.com/office/2006/metadata/properties" xmlns:ns2="62a8ca32-5e62-47c3-a15d-754bad5f29a5" xmlns:ns3="f4361d3e-0c7e-437d-87b3-2e224d8de3d1" targetNamespace="http://schemas.microsoft.com/office/2006/metadata/properties" ma:root="true" ma:fieldsID="bf21327785480f4879f3ea7009750456" ns2:_="" ns3:_="">
    <xsd:import namespace="62a8ca32-5e62-47c3-a15d-754bad5f29a5"/>
    <xsd:import namespace="f4361d3e-0c7e-437d-87b3-2e224d8de3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8ca32-5e62-47c3-a15d-754bad5f2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9bedb8-336e-43ae-b5ce-0f97c35e25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61d3e-0c7e-437d-87b3-2e224d8de3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6511386-6e1f-4cda-83fa-e9660e885538}" ma:internalName="TaxCatchAll" ma:showField="CatchAllData" ma:web="f4361d3e-0c7e-437d-87b3-2e224d8de3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a8ca32-5e62-47c3-a15d-754bad5f29a5">
      <Terms xmlns="http://schemas.microsoft.com/office/infopath/2007/PartnerControls"/>
    </lcf76f155ced4ddcb4097134ff3c332f>
    <TaxCatchAll xmlns="f4361d3e-0c7e-437d-87b3-2e224d8de3d1" xsi:nil="true"/>
    <SharedWithUsers xmlns="f4361d3e-0c7e-437d-87b3-2e224d8de3d1">
      <UserInfo>
        <DisplayName>Sugi Kuhendraruban</DisplayName>
        <AccountId>31</AccountId>
        <AccountType/>
      </UserInfo>
      <UserInfo>
        <DisplayName>Gustavo Gonzalez</DisplayName>
        <AccountId>95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49392E9-B665-43B4-AD67-87382F7D1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3D19F4-A2B1-49CE-B809-826E75429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8ca32-5e62-47c3-a15d-754bad5f29a5"/>
    <ds:schemaRef ds:uri="f4361d3e-0c7e-437d-87b3-2e224d8d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C1DFCE-BFE9-4966-A200-7083FD2D40FC}">
  <ds:schemaRefs>
    <ds:schemaRef ds:uri="http://purl.org/dc/elements/1.1/"/>
    <ds:schemaRef ds:uri="http://purl.org/dc/terms/"/>
    <ds:schemaRef ds:uri="http://purl.org/dc/dcmitype/"/>
    <ds:schemaRef ds:uri="62a8ca32-5e62-47c3-a15d-754bad5f29a5"/>
    <ds:schemaRef ds:uri="http://www.w3.org/XML/1998/namespace"/>
    <ds:schemaRef ds:uri="f4361d3e-0c7e-437d-87b3-2e224d8de3d1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By Project -Feb 2025</vt:lpstr>
      <vt:lpstr>ME Capex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Eugenio Aguirre</dc:creator>
  <cp:keywords/>
  <dc:description/>
  <cp:lastModifiedBy>Daisy Cai</cp:lastModifiedBy>
  <cp:revision/>
  <dcterms:created xsi:type="dcterms:W3CDTF">2024-03-14T13:33:19Z</dcterms:created>
  <dcterms:modified xsi:type="dcterms:W3CDTF">2025-04-05T08:14:33Z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2024-03-14T14:49:00Z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a374e548-b7e2-45f0-834e-06113c632121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0x010100706A9C4810AE86489B4BC43D468952BC</vt:lpwstr>
  </property>
  <property fmtid="{D5CDD505-2E9C-101B-9397-08002B2CF9AE}" pid="10" name="MediaServiceImageTags">
    <vt:lpwstr/>
  </property>
  <property fmtid="{D5CDD505-2E9C-101B-9397-08002B2CF9AE}" pid="11" name="CofWorkbookId">
    <vt:lpwstr>34f5459a-c12b-456b-b99d-6ffaeacb776f</vt:lpwstr>
  </property>
</Properties>
</file>